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saufs01\stats\MIS\Courts &amp; Tribunals Data Scotland - Fines\CTDSF - 66 - 2025-26 Q1\"/>
    </mc:Choice>
  </mc:AlternateContent>
  <xr:revisionPtr revIDLastSave="0" documentId="13_ncr:1_{FD1F73A0-62EA-410B-8673-E41A6B3D6497}" xr6:coauthVersionLast="47" xr6:coauthVersionMax="47" xr10:uidLastSave="{00000000-0000-0000-0000-000000000000}"/>
  <bookViews>
    <workbookView xWindow="28680" yWindow="-120" windowWidth="29040" windowHeight="15720" tabRatio="898" xr2:uid="{00000000-000D-0000-FFFF-FFFF00000000}"/>
  </bookViews>
  <sheets>
    <sheet name="Index" sheetId="2" r:id="rId1"/>
    <sheet name="1" sheetId="27" r:id="rId2"/>
    <sheet name="2" sheetId="25" r:id="rId3"/>
    <sheet name="3" sheetId="26" r:id="rId4"/>
    <sheet name="4" sheetId="30" r:id="rId5"/>
    <sheet name="5" sheetId="33" r:id="rId6"/>
    <sheet name="6" sheetId="34" r:id="rId7"/>
    <sheet name="7" sheetId="35" r:id="rId8"/>
    <sheet name="8" sheetId="36" r:id="rId9"/>
    <sheet name="9" sheetId="37" r:id="rId10"/>
    <sheet name="A" sheetId="18" r:id="rId11"/>
    <sheet name="B" sheetId="41" r:id="rId12"/>
    <sheet name="C" sheetId="46" r:id="rId13"/>
    <sheet name="D" sheetId="47" r:id="rId14"/>
    <sheet name="Raw Data" sheetId="31" state="veryHidden" r:id="rId15"/>
    <sheet name="DropDownList" sheetId="32" state="veryHidden" r:id="rId16"/>
  </sheets>
  <definedNames>
    <definedName name="_xlnm._FilterDatabase" localSheetId="4" hidden="1">'4'!#REF!</definedName>
    <definedName name="_xlnm._FilterDatabase" localSheetId="11" hidden="1">B!$B$1:$D$20</definedName>
    <definedName name="_xlnm._FilterDatabase" localSheetId="14" hidden="1">'Raw Data'!$A$1:$BM$6347</definedName>
    <definedName name="ExtractDate">OFFSET(DropDownList!$B:$B, 0, 0, COUNTA(DropDownList!$B:$B), 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7" i="37" l="1" a="1"/>
  <c r="O17" i="37" s="1"/>
  <c r="O15" i="37" a="1"/>
  <c r="O15" i="37" s="1"/>
  <c r="O13" i="37" a="1"/>
  <c r="O13" i="37" s="1"/>
  <c r="O11" i="37" a="1"/>
  <c r="O11" i="37" s="1"/>
  <c r="M17" i="37" a="1"/>
  <c r="M17" i="37" s="1"/>
  <c r="L17" i="37" a="1"/>
  <c r="L17" i="37" s="1"/>
  <c r="N17" i="37" s="1"/>
  <c r="M15" i="37" a="1"/>
  <c r="M15" i="37" s="1"/>
  <c r="L15" i="37" a="1"/>
  <c r="L15" i="37"/>
  <c r="M13" i="37" a="1"/>
  <c r="M13" i="37" s="1"/>
  <c r="L13" i="37" a="1"/>
  <c r="L13" i="37" s="1"/>
  <c r="N13" i="37" s="1"/>
  <c r="M11" i="37" a="1"/>
  <c r="M11" i="37" s="1"/>
  <c r="P17" i="36" a="1"/>
  <c r="P17" i="36" s="1"/>
  <c r="N17" i="36" a="1"/>
  <c r="N17" i="36" s="1"/>
  <c r="M17" i="36" a="1"/>
  <c r="M17" i="36" s="1"/>
  <c r="O17" i="36" s="1"/>
  <c r="P15" i="36" a="1"/>
  <c r="P15" i="36" s="1"/>
  <c r="N15" i="36" a="1"/>
  <c r="N15" i="36" s="1"/>
  <c r="M15" i="36" a="1"/>
  <c r="M15" i="36" s="1"/>
  <c r="O15" i="36" s="1"/>
  <c r="P13" i="36" a="1"/>
  <c r="P13" i="36" s="1"/>
  <c r="N13" i="36" a="1"/>
  <c r="N13" i="36" s="1"/>
  <c r="M13" i="36" a="1"/>
  <c r="M13" i="36" s="1"/>
  <c r="P11" i="36" a="1"/>
  <c r="P11" i="36" s="1"/>
  <c r="N11" i="36" a="1"/>
  <c r="N11" i="36" s="1"/>
  <c r="V61" i="35" a="1"/>
  <c r="V61" i="35" s="1"/>
  <c r="U61" i="35" a="1"/>
  <c r="U61" i="35" s="1"/>
  <c r="S61" i="35" a="1"/>
  <c r="S61" i="35" s="1"/>
  <c r="Q61" i="35" a="1"/>
  <c r="Q61" i="35" s="1"/>
  <c r="P61" i="35" a="1"/>
  <c r="P61" i="35" s="1"/>
  <c r="O61" i="35" a="1"/>
  <c r="O61" i="35" s="1"/>
  <c r="N61" i="35" a="1"/>
  <c r="N61" i="35" s="1"/>
  <c r="M61" i="35" a="1"/>
  <c r="M61" i="35" s="1"/>
  <c r="V60" i="35" a="1"/>
  <c r="V60" i="35" s="1"/>
  <c r="U60" i="35" a="1"/>
  <c r="U60" i="35" s="1"/>
  <c r="S60" i="35" a="1"/>
  <c r="S60" i="35" s="1"/>
  <c r="Q60" i="35" a="1"/>
  <c r="Q60" i="35" s="1"/>
  <c r="P60" i="35" a="1"/>
  <c r="P60" i="35" s="1"/>
  <c r="O60" i="35" a="1"/>
  <c r="O60" i="35" s="1"/>
  <c r="N60" i="35"/>
  <c r="N60" i="35" a="1"/>
  <c r="M60" i="35" a="1"/>
  <c r="M60" i="35" s="1"/>
  <c r="V59" i="35" a="1"/>
  <c r="V59" i="35" s="1"/>
  <c r="U59" i="35" a="1"/>
  <c r="U59" i="35" s="1"/>
  <c r="S59" i="35" a="1"/>
  <c r="S59" i="35" s="1"/>
  <c r="Q59" i="35"/>
  <c r="Q59" i="35" a="1"/>
  <c r="P59" i="35" a="1"/>
  <c r="P59" i="35" s="1"/>
  <c r="O59" i="35" a="1"/>
  <c r="O59" i="35" s="1"/>
  <c r="N59" i="35" a="1"/>
  <c r="N59" i="35" s="1"/>
  <c r="M59" i="35"/>
  <c r="M59" i="35" a="1"/>
  <c r="V58" i="35"/>
  <c r="V58" i="35" a="1"/>
  <c r="U58" i="35" a="1"/>
  <c r="U58" i="35" s="1"/>
  <c r="S58" i="35"/>
  <c r="S58" i="35" a="1"/>
  <c r="Q58" i="35" a="1"/>
  <c r="Q58" i="35" s="1"/>
  <c r="P58" i="35" a="1"/>
  <c r="P58" i="35" s="1"/>
  <c r="O58" i="35" a="1"/>
  <c r="O58" i="35" s="1"/>
  <c r="N58" i="35" a="1"/>
  <c r="N58" i="35" s="1"/>
  <c r="M58" i="35"/>
  <c r="M58" i="35" a="1"/>
  <c r="V57" i="35" a="1"/>
  <c r="V57" i="35" s="1"/>
  <c r="U57" i="35" a="1"/>
  <c r="U57" i="35" s="1"/>
  <c r="S57" i="35" a="1"/>
  <c r="S57" i="35" s="1"/>
  <c r="Q57" i="35" a="1"/>
  <c r="Q57" i="35" s="1"/>
  <c r="P57" i="35" a="1"/>
  <c r="P57" i="35" s="1"/>
  <c r="R57" i="35" s="1"/>
  <c r="O57" i="35" a="1"/>
  <c r="O57" i="35" s="1"/>
  <c r="N57" i="35" a="1"/>
  <c r="N57" i="35" s="1"/>
  <c r="M57" i="35" a="1"/>
  <c r="M57" i="35" s="1"/>
  <c r="V56" i="35" a="1"/>
  <c r="V56" i="35" s="1"/>
  <c r="U56" i="35" a="1"/>
  <c r="U56" i="35" s="1"/>
  <c r="S56" i="35" a="1"/>
  <c r="S56" i="35" s="1"/>
  <c r="Q56" i="35"/>
  <c r="Q56" i="35" a="1"/>
  <c r="P56" i="35" a="1"/>
  <c r="P56" i="35" s="1"/>
  <c r="R56" i="35" s="1"/>
  <c r="O56" i="35" a="1"/>
  <c r="O56" i="35" s="1"/>
  <c r="N56" i="35" a="1"/>
  <c r="N56" i="35" s="1"/>
  <c r="M56" i="35"/>
  <c r="M56" i="35" a="1"/>
  <c r="V55" i="35"/>
  <c r="V55" i="35" a="1"/>
  <c r="U55" i="35" a="1"/>
  <c r="U55" i="35" s="1"/>
  <c r="S55" i="35"/>
  <c r="S55" i="35" a="1"/>
  <c r="Q55" i="35" a="1"/>
  <c r="Q55" i="35" s="1"/>
  <c r="P55" i="35" a="1"/>
  <c r="P55" i="35" s="1"/>
  <c r="O55" i="35" a="1"/>
  <c r="O55" i="35" s="1"/>
  <c r="N55" i="35" a="1"/>
  <c r="N55" i="35" s="1"/>
  <c r="M55" i="35" a="1"/>
  <c r="M55" i="35" s="1"/>
  <c r="V54" i="35" a="1"/>
  <c r="V54" i="35" s="1"/>
  <c r="U54" i="35" a="1"/>
  <c r="U54" i="35" s="1"/>
  <c r="S54" i="35" a="1"/>
  <c r="S54" i="35" s="1"/>
  <c r="Q54" i="35" a="1"/>
  <c r="Q54" i="35" s="1"/>
  <c r="P54" i="35"/>
  <c r="R54" i="35" s="1"/>
  <c r="P54" i="35" a="1"/>
  <c r="O54" i="35" a="1"/>
  <c r="O54" i="35" s="1"/>
  <c r="N54" i="35" a="1"/>
  <c r="N54" i="35" s="1"/>
  <c r="M54" i="35" a="1"/>
  <c r="M54" i="35" s="1"/>
  <c r="V51" i="35" a="1"/>
  <c r="V51" i="35" s="1"/>
  <c r="U51" i="35" a="1"/>
  <c r="U51" i="35" s="1"/>
  <c r="S51" i="35" a="1"/>
  <c r="S51" i="35" s="1"/>
  <c r="Q51" i="35" a="1"/>
  <c r="Q51" i="35" s="1"/>
  <c r="P51" i="35" a="1"/>
  <c r="P51" i="35" s="1"/>
  <c r="R51" i="35" s="1"/>
  <c r="O51" i="35" a="1"/>
  <c r="O51" i="35" s="1"/>
  <c r="N51" i="35"/>
  <c r="N51" i="35" a="1"/>
  <c r="M51" i="35" a="1"/>
  <c r="M51" i="35" s="1"/>
  <c r="V50" i="35"/>
  <c r="V50" i="35" a="1"/>
  <c r="U50" i="35" a="1"/>
  <c r="U50" i="35" s="1"/>
  <c r="S50" i="35" a="1"/>
  <c r="S50" i="35" s="1"/>
  <c r="Q50" i="35" a="1"/>
  <c r="Q50" i="35" s="1"/>
  <c r="P50" i="35" a="1"/>
  <c r="P50" i="35" s="1"/>
  <c r="R50" i="35" s="1"/>
  <c r="O50" i="35"/>
  <c r="O50" i="35" a="1"/>
  <c r="N50" i="35"/>
  <c r="N50" i="35" a="1"/>
  <c r="M50" i="35" a="1"/>
  <c r="M50" i="35" s="1"/>
  <c r="V49" i="35"/>
  <c r="V49" i="35" a="1"/>
  <c r="U49" i="35" a="1"/>
  <c r="U49" i="35" s="1"/>
  <c r="S49" i="35" a="1"/>
  <c r="S49" i="35" s="1"/>
  <c r="Q49" i="35" a="1"/>
  <c r="Q49" i="35" s="1"/>
  <c r="P49" i="35" a="1"/>
  <c r="P49" i="35" s="1"/>
  <c r="O49" i="35" a="1"/>
  <c r="O49" i="35" s="1"/>
  <c r="N49" i="35" a="1"/>
  <c r="N49" i="35" s="1"/>
  <c r="M49" i="35" a="1"/>
  <c r="M49" i="35" s="1"/>
  <c r="V48" i="35"/>
  <c r="V48" i="35" a="1"/>
  <c r="U48" i="35" a="1"/>
  <c r="U48" i="35" s="1"/>
  <c r="S48" i="35" a="1"/>
  <c r="S48" i="35" s="1"/>
  <c r="Q48" i="35" a="1"/>
  <c r="Q48" i="35" s="1"/>
  <c r="P48" i="35" a="1"/>
  <c r="P48" i="35" s="1"/>
  <c r="O48" i="35" a="1"/>
  <c r="O48" i="35" s="1"/>
  <c r="N48" i="35"/>
  <c r="N48" i="35" a="1"/>
  <c r="M48" i="35"/>
  <c r="M48" i="35" a="1"/>
  <c r="V45" i="35" a="1"/>
  <c r="V45" i="35" s="1"/>
  <c r="U45" i="35" a="1"/>
  <c r="U45" i="35" s="1"/>
  <c r="S45" i="35" a="1"/>
  <c r="S45" i="35" s="1"/>
  <c r="Q45" i="35" a="1"/>
  <c r="Q45" i="35" s="1"/>
  <c r="P45" i="35" a="1"/>
  <c r="P45" i="35" s="1"/>
  <c r="O45" i="35" a="1"/>
  <c r="O45" i="35" s="1"/>
  <c r="N45" i="35"/>
  <c r="N45" i="35" a="1"/>
  <c r="M45" i="35" a="1"/>
  <c r="M45" i="35" s="1"/>
  <c r="V44" i="35"/>
  <c r="V44" i="35" a="1"/>
  <c r="U44" i="35" a="1"/>
  <c r="U44" i="35" s="1"/>
  <c r="S44" i="35" a="1"/>
  <c r="S44" i="35" s="1"/>
  <c r="Q44" i="35" a="1"/>
  <c r="Q44" i="35" s="1"/>
  <c r="P44" i="35" a="1"/>
  <c r="P44" i="35" s="1"/>
  <c r="O44" i="35" a="1"/>
  <c r="O44" i="35" s="1"/>
  <c r="N44" i="35" a="1"/>
  <c r="N44" i="35" s="1"/>
  <c r="M44" i="35" a="1"/>
  <c r="M44" i="35" s="1"/>
  <c r="V43" i="35"/>
  <c r="V43" i="35" a="1"/>
  <c r="U43" i="35" a="1"/>
  <c r="U43" i="35" s="1"/>
  <c r="S43" i="35" a="1"/>
  <c r="S43" i="35" s="1"/>
  <c r="Q43" i="35" a="1"/>
  <c r="Q43" i="35" s="1"/>
  <c r="P43" i="35" a="1"/>
  <c r="P43" i="35" s="1"/>
  <c r="O43" i="35" a="1"/>
  <c r="O43" i="35" s="1"/>
  <c r="N43" i="35"/>
  <c r="N43" i="35" a="1"/>
  <c r="M43" i="35" a="1"/>
  <c r="M43" i="35" s="1"/>
  <c r="V42" i="35"/>
  <c r="V42" i="35" a="1"/>
  <c r="U42" i="35" a="1"/>
  <c r="U42" i="35" s="1"/>
  <c r="S42" i="35" a="1"/>
  <c r="S42" i="35" s="1"/>
  <c r="Q42" i="35" a="1"/>
  <c r="Q42" i="35" s="1"/>
  <c r="P42" i="35" a="1"/>
  <c r="P42" i="35" s="1"/>
  <c r="O42" i="35" a="1"/>
  <c r="O42" i="35" s="1"/>
  <c r="N42" i="35"/>
  <c r="N42" i="35" a="1"/>
  <c r="M42" i="35" a="1"/>
  <c r="M42" i="35" s="1"/>
  <c r="V41" i="35" a="1"/>
  <c r="V41" i="35" s="1"/>
  <c r="U41" i="35" a="1"/>
  <c r="U41" i="35" s="1"/>
  <c r="S41" i="35"/>
  <c r="S41" i="35" a="1"/>
  <c r="Q41" i="35" a="1"/>
  <c r="Q41" i="35" s="1"/>
  <c r="P41" i="35" a="1"/>
  <c r="P41" i="35" s="1"/>
  <c r="R41" i="35" s="1"/>
  <c r="O41" i="35" a="1"/>
  <c r="O41" i="35" s="1"/>
  <c r="N41" i="35" a="1"/>
  <c r="N41" i="35" s="1"/>
  <c r="M41" i="35" a="1"/>
  <c r="M41" i="35" s="1"/>
  <c r="V40" i="35" a="1"/>
  <c r="V40" i="35" s="1"/>
  <c r="U40" i="35" a="1"/>
  <c r="U40" i="35" s="1"/>
  <c r="S40" i="35" a="1"/>
  <c r="S40" i="35" s="1"/>
  <c r="Q40" i="35" a="1"/>
  <c r="Q40" i="35" s="1"/>
  <c r="P40" i="35" a="1"/>
  <c r="P40" i="35" s="1"/>
  <c r="O40" i="35" a="1"/>
  <c r="O40" i="35" s="1"/>
  <c r="N40" i="35" a="1"/>
  <c r="N40" i="35" s="1"/>
  <c r="M40" i="35" a="1"/>
  <c r="M40" i="35" s="1"/>
  <c r="V37" i="35" a="1"/>
  <c r="V37" i="35" s="1"/>
  <c r="U37" i="35" a="1"/>
  <c r="U37" i="35" s="1"/>
  <c r="S37" i="35" a="1"/>
  <c r="S37" i="35" s="1"/>
  <c r="Q37" i="35" a="1"/>
  <c r="Q37" i="35" s="1"/>
  <c r="P37" i="35" a="1"/>
  <c r="P37" i="35" s="1"/>
  <c r="R37" i="35" s="1"/>
  <c r="O37" i="35" a="1"/>
  <c r="O37" i="35" s="1"/>
  <c r="N37" i="35" a="1"/>
  <c r="N37" i="35" s="1"/>
  <c r="M37" i="35" a="1"/>
  <c r="M37" i="35" s="1"/>
  <c r="V36" i="35" a="1"/>
  <c r="V36" i="35" s="1"/>
  <c r="U36" i="35" a="1"/>
  <c r="U36" i="35" s="1"/>
  <c r="S36" i="35" a="1"/>
  <c r="S36" i="35" s="1"/>
  <c r="Q36" i="35" a="1"/>
  <c r="Q36" i="35" s="1"/>
  <c r="P36" i="35" a="1"/>
  <c r="P36" i="35" s="1"/>
  <c r="O36" i="35" a="1"/>
  <c r="O36" i="35" s="1"/>
  <c r="N36" i="35"/>
  <c r="N36" i="35" a="1"/>
  <c r="M36" i="35" a="1"/>
  <c r="M36" i="35" s="1"/>
  <c r="V35" i="35" a="1"/>
  <c r="V35" i="35" s="1"/>
  <c r="U35" i="35" a="1"/>
  <c r="U35" i="35" s="1"/>
  <c r="S35" i="35" a="1"/>
  <c r="S35" i="35" s="1"/>
  <c r="Q35" i="35" a="1"/>
  <c r="Q35" i="35" s="1"/>
  <c r="P35" i="35" a="1"/>
  <c r="P35" i="35" s="1"/>
  <c r="O35" i="35" a="1"/>
  <c r="O35" i="35" s="1"/>
  <c r="N35" i="35" a="1"/>
  <c r="N35" i="35" s="1"/>
  <c r="M35" i="35" a="1"/>
  <c r="M35" i="35" s="1"/>
  <c r="V34" i="35" a="1"/>
  <c r="V34" i="35" s="1"/>
  <c r="U34" i="35" a="1"/>
  <c r="U34" i="35" s="1"/>
  <c r="S34" i="35" a="1"/>
  <c r="S34" i="35" s="1"/>
  <c r="Q34" i="35"/>
  <c r="Q34" i="35" a="1"/>
  <c r="P34" i="35" a="1"/>
  <c r="P34" i="35" s="1"/>
  <c r="O34" i="35" a="1"/>
  <c r="O34" i="35" s="1"/>
  <c r="N34" i="35" a="1"/>
  <c r="N34" i="35" s="1"/>
  <c r="M34" i="35"/>
  <c r="M34" i="35" a="1"/>
  <c r="V33" i="35"/>
  <c r="V33" i="35" a="1"/>
  <c r="U33" i="35" a="1"/>
  <c r="U33" i="35" s="1"/>
  <c r="S33" i="35"/>
  <c r="S33" i="35" a="1"/>
  <c r="Q33" i="35" a="1"/>
  <c r="Q33" i="35" s="1"/>
  <c r="P33" i="35" a="1"/>
  <c r="P33" i="35" s="1"/>
  <c r="O33" i="35" a="1"/>
  <c r="O33" i="35" s="1"/>
  <c r="N33" i="35" a="1"/>
  <c r="N33" i="35" s="1"/>
  <c r="M33" i="35"/>
  <c r="M33" i="35" a="1"/>
  <c r="V32" i="35" a="1"/>
  <c r="V32" i="35" s="1"/>
  <c r="U32" i="35" a="1"/>
  <c r="U32" i="35" s="1"/>
  <c r="S32" i="35" a="1"/>
  <c r="S32" i="35" s="1"/>
  <c r="Q32" i="35" a="1"/>
  <c r="Q32" i="35" s="1"/>
  <c r="R32" i="35" s="1"/>
  <c r="P32" i="35" a="1"/>
  <c r="P32" i="35" s="1"/>
  <c r="O32" i="35" a="1"/>
  <c r="O32" i="35" s="1"/>
  <c r="N32" i="35" a="1"/>
  <c r="N32" i="35" s="1"/>
  <c r="M32" i="35"/>
  <c r="M32" i="35" a="1"/>
  <c r="V31" i="35" a="1"/>
  <c r="V31" i="35" s="1"/>
  <c r="U31" i="35" a="1"/>
  <c r="U31" i="35" s="1"/>
  <c r="S31" i="35"/>
  <c r="S31" i="35" a="1"/>
  <c r="Q31" i="35" a="1"/>
  <c r="Q31" i="35" s="1"/>
  <c r="P31" i="35" a="1"/>
  <c r="P31" i="35" s="1"/>
  <c r="O31" i="35" a="1"/>
  <c r="O31" i="35" s="1"/>
  <c r="N31" i="35" a="1"/>
  <c r="N31" i="35" s="1"/>
  <c r="M31" i="35" a="1"/>
  <c r="M31" i="35" s="1"/>
  <c r="V30" i="35" a="1"/>
  <c r="V30" i="35" s="1"/>
  <c r="U30" i="35"/>
  <c r="U30" i="35" a="1"/>
  <c r="S30" i="35" a="1"/>
  <c r="S30" i="35" s="1"/>
  <c r="Q30" i="35" a="1"/>
  <c r="Q30" i="35" s="1"/>
  <c r="P30" i="35" a="1"/>
  <c r="P30" i="35" s="1"/>
  <c r="R30" i="35" s="1"/>
  <c r="O30" i="35" a="1"/>
  <c r="O30" i="35" s="1"/>
  <c r="N30" i="35" a="1"/>
  <c r="N30" i="35" s="1"/>
  <c r="M30" i="35" a="1"/>
  <c r="M30" i="35" s="1"/>
  <c r="V27" i="35" a="1"/>
  <c r="V27" i="35" s="1"/>
  <c r="U27" i="35" a="1"/>
  <c r="U27" i="35" s="1"/>
  <c r="S27" i="35" a="1"/>
  <c r="S27" i="35" s="1"/>
  <c r="Q27" i="35" a="1"/>
  <c r="Q27" i="35" s="1"/>
  <c r="P27" i="35" a="1"/>
  <c r="P27" i="35" s="1"/>
  <c r="O27" i="35" a="1"/>
  <c r="O27" i="35" s="1"/>
  <c r="N27" i="35"/>
  <c r="N27" i="35" a="1"/>
  <c r="M27" i="35" a="1"/>
  <c r="M27" i="35" s="1"/>
  <c r="V26" i="35"/>
  <c r="V26" i="35" a="1"/>
  <c r="U26" i="35" a="1"/>
  <c r="U26" i="35" s="1"/>
  <c r="S26" i="35" a="1"/>
  <c r="S26" i="35" s="1"/>
  <c r="Q26" i="35" a="1"/>
  <c r="Q26" i="35" s="1"/>
  <c r="P26" i="35" a="1"/>
  <c r="P26" i="35" s="1"/>
  <c r="O26" i="35" a="1"/>
  <c r="O26" i="35" s="1"/>
  <c r="N26" i="35" a="1"/>
  <c r="N26" i="35" s="1"/>
  <c r="M26" i="35" a="1"/>
  <c r="M26" i="35" s="1"/>
  <c r="V25" i="35" a="1"/>
  <c r="V25" i="35" s="1"/>
  <c r="U25" i="35" a="1"/>
  <c r="U25" i="35" s="1"/>
  <c r="S25" i="35" a="1"/>
  <c r="S25" i="35" s="1"/>
  <c r="Q25" i="35"/>
  <c r="Q25" i="35" a="1"/>
  <c r="P25" i="35" a="1"/>
  <c r="P25" i="35" s="1"/>
  <c r="O25" i="35" a="1"/>
  <c r="O25" i="35" s="1"/>
  <c r="N25" i="35" a="1"/>
  <c r="N25" i="35" s="1"/>
  <c r="M25" i="35"/>
  <c r="M25" i="35" a="1"/>
  <c r="V24" i="35"/>
  <c r="V24" i="35" a="1"/>
  <c r="U24" i="35" a="1"/>
  <c r="U24" i="35" s="1"/>
  <c r="S24" i="35"/>
  <c r="S24" i="35" a="1"/>
  <c r="Q24" i="35" a="1"/>
  <c r="Q24" i="35" s="1"/>
  <c r="P24" i="35" a="1"/>
  <c r="P24" i="35" s="1"/>
  <c r="O24" i="35" a="1"/>
  <c r="O24" i="35" s="1"/>
  <c r="N24" i="35" a="1"/>
  <c r="N24" i="35" s="1"/>
  <c r="M24" i="35"/>
  <c r="M24" i="35" a="1"/>
  <c r="V23" i="35" a="1"/>
  <c r="V23" i="35" s="1"/>
  <c r="U23" i="35" a="1"/>
  <c r="U23" i="35" s="1"/>
  <c r="S23" i="35" a="1"/>
  <c r="S23" i="35" s="1"/>
  <c r="Q23" i="35"/>
  <c r="Q23" i="35" a="1"/>
  <c r="P23" i="35" a="1"/>
  <c r="P23" i="35" s="1"/>
  <c r="R23" i="35" s="1"/>
  <c r="T23" i="35" s="1"/>
  <c r="O23" i="35" a="1"/>
  <c r="O23" i="35" s="1"/>
  <c r="N23" i="35"/>
  <c r="N23" i="35" a="1"/>
  <c r="M23" i="35" a="1"/>
  <c r="M23" i="35" s="1"/>
  <c r="V22" i="35"/>
  <c r="V22" i="35" a="1"/>
  <c r="U22" i="35" a="1"/>
  <c r="U22" i="35" s="1"/>
  <c r="S22" i="35" a="1"/>
  <c r="S22" i="35" s="1"/>
  <c r="Q22" i="35" a="1"/>
  <c r="Q22" i="35" s="1"/>
  <c r="R22" i="35" s="1"/>
  <c r="T22" i="35" s="1"/>
  <c r="P22" i="35"/>
  <c r="P22" i="35" a="1"/>
  <c r="O22" i="35" a="1"/>
  <c r="O22" i="35" s="1"/>
  <c r="N22" i="35" a="1"/>
  <c r="N22" i="35" s="1"/>
  <c r="M22" i="35" a="1"/>
  <c r="M22" i="35" s="1"/>
  <c r="V21" i="35" a="1"/>
  <c r="V21" i="35" s="1"/>
  <c r="U21" i="35" a="1"/>
  <c r="U21" i="35" s="1"/>
  <c r="S21" i="35" a="1"/>
  <c r="S21" i="35" s="1"/>
  <c r="Q21" i="35" a="1"/>
  <c r="Q21" i="35" s="1"/>
  <c r="P21" i="35" a="1"/>
  <c r="P21" i="35" s="1"/>
  <c r="O21" i="35"/>
  <c r="O21" i="35" a="1"/>
  <c r="N21" i="35" a="1"/>
  <c r="N21" i="35" s="1"/>
  <c r="M21" i="35" a="1"/>
  <c r="M21" i="35" s="1"/>
  <c r="V20" i="35" a="1"/>
  <c r="V20" i="35" s="1"/>
  <c r="U20" i="35" a="1"/>
  <c r="U20" i="35" s="1"/>
  <c r="S20" i="35" a="1"/>
  <c r="S20" i="35" s="1"/>
  <c r="Q20" i="35" a="1"/>
  <c r="Q20" i="35" s="1"/>
  <c r="P20" i="35" a="1"/>
  <c r="P20" i="35" s="1"/>
  <c r="R20" i="35" s="1"/>
  <c r="O20" i="35"/>
  <c r="O20" i="35" a="1"/>
  <c r="N20" i="35" a="1"/>
  <c r="N20" i="35" s="1"/>
  <c r="M20" i="35" a="1"/>
  <c r="M20" i="35" s="1"/>
  <c r="V19" i="35" a="1"/>
  <c r="V19" i="35" s="1"/>
  <c r="U19" i="35" a="1"/>
  <c r="U19" i="35" s="1"/>
  <c r="S19" i="35" a="1"/>
  <c r="S19" i="35" s="1"/>
  <c r="Q19" i="35" a="1"/>
  <c r="Q19" i="35" s="1"/>
  <c r="P19" i="35" a="1"/>
  <c r="P19" i="35" s="1"/>
  <c r="O19" i="35" a="1"/>
  <c r="O19" i="35" s="1"/>
  <c r="N19" i="35"/>
  <c r="N19" i="35" a="1"/>
  <c r="M19" i="35" a="1"/>
  <c r="M19" i="35" s="1"/>
  <c r="V18" i="35" a="1"/>
  <c r="V18" i="35" s="1"/>
  <c r="U18" i="35" a="1"/>
  <c r="U18" i="35" s="1"/>
  <c r="S18" i="35" a="1"/>
  <c r="S18" i="35" s="1"/>
  <c r="Q18" i="35" a="1"/>
  <c r="Q18" i="35" s="1"/>
  <c r="P18" i="35" a="1"/>
  <c r="P18" i="35" s="1"/>
  <c r="R18" i="35" s="1"/>
  <c r="O18" i="35" a="1"/>
  <c r="O18" i="35" s="1"/>
  <c r="N18" i="35" a="1"/>
  <c r="N18" i="35" s="1"/>
  <c r="M18" i="35" a="1"/>
  <c r="M18" i="35" s="1"/>
  <c r="V17" i="35"/>
  <c r="V17" i="35" a="1"/>
  <c r="U17" i="35" a="1"/>
  <c r="U17" i="35" s="1"/>
  <c r="S17" i="35" a="1"/>
  <c r="S17" i="35" s="1"/>
  <c r="Q17" i="35" a="1"/>
  <c r="Q17" i="35" s="1"/>
  <c r="P17" i="35" a="1"/>
  <c r="P17" i="35" s="1"/>
  <c r="O17" i="35" a="1"/>
  <c r="O17" i="35" s="1"/>
  <c r="N17" i="35" a="1"/>
  <c r="N17" i="35" s="1"/>
  <c r="M17" i="35" a="1"/>
  <c r="M17" i="35" s="1"/>
  <c r="V16" i="35" a="1"/>
  <c r="V16" i="35" s="1"/>
  <c r="U16" i="35" a="1"/>
  <c r="U16" i="35" s="1"/>
  <c r="S16" i="35" a="1"/>
  <c r="S16" i="35" s="1"/>
  <c r="Q16" i="35" a="1"/>
  <c r="Q16" i="35" s="1"/>
  <c r="P16" i="35" a="1"/>
  <c r="P16" i="35" s="1"/>
  <c r="O16" i="35" a="1"/>
  <c r="O16" i="35" s="1"/>
  <c r="N16" i="35" a="1"/>
  <c r="N16" i="35" s="1"/>
  <c r="M16" i="35" a="1"/>
  <c r="M16" i="35" s="1"/>
  <c r="V15" i="35"/>
  <c r="V15" i="35" a="1"/>
  <c r="U15" i="35" a="1"/>
  <c r="U15" i="35" s="1"/>
  <c r="S15" i="35" a="1"/>
  <c r="S15" i="35" s="1"/>
  <c r="Q15" i="35" a="1"/>
  <c r="Q15" i="35" s="1"/>
  <c r="P15" i="35" a="1"/>
  <c r="P15" i="35" s="1"/>
  <c r="O15" i="35" a="1"/>
  <c r="O15" i="35" s="1"/>
  <c r="N15" i="35" a="1"/>
  <c r="N15" i="35" s="1"/>
  <c r="M15" i="35" a="1"/>
  <c r="M15" i="35" s="1"/>
  <c r="O12" i="35" a="1"/>
  <c r="O12" i="35" s="1"/>
  <c r="N12" i="35" a="1"/>
  <c r="N12" i="35" s="1"/>
  <c r="Q12" i="35" a="1"/>
  <c r="Q12" i="35" s="1"/>
  <c r="S12" i="35" a="1"/>
  <c r="S12" i="35" s="1"/>
  <c r="U60" i="34" a="1"/>
  <c r="U60" i="34" s="1"/>
  <c r="S60" i="34" a="1"/>
  <c r="S60" i="34" s="1"/>
  <c r="O60" i="34" a="1"/>
  <c r="O60" i="34" s="1"/>
  <c r="M60" i="34" a="1"/>
  <c r="M60" i="34" s="1"/>
  <c r="L60" i="34" a="1"/>
  <c r="L60" i="34" s="1"/>
  <c r="U59" i="34" a="1"/>
  <c r="U59" i="34" s="1"/>
  <c r="S59" i="34" a="1"/>
  <c r="S59" i="34" s="1"/>
  <c r="O59" i="34" a="1"/>
  <c r="O59" i="34" s="1"/>
  <c r="M59" i="34" a="1"/>
  <c r="M59" i="34" s="1"/>
  <c r="L59" i="34" a="1"/>
  <c r="L59" i="34" s="1"/>
  <c r="U58" i="34" a="1"/>
  <c r="U58" i="34" s="1"/>
  <c r="S58" i="34" a="1"/>
  <c r="S58" i="34" s="1"/>
  <c r="O58" i="34" a="1"/>
  <c r="O58" i="34" s="1"/>
  <c r="M58" i="34" a="1"/>
  <c r="M58" i="34" s="1"/>
  <c r="L58" i="34" a="1"/>
  <c r="L58" i="34" s="1"/>
  <c r="U57" i="34" a="1"/>
  <c r="U57" i="34" s="1"/>
  <c r="S57" i="34" a="1"/>
  <c r="S57" i="34" s="1"/>
  <c r="O57" i="34" a="1"/>
  <c r="O57" i="34" s="1"/>
  <c r="M57" i="34" a="1"/>
  <c r="M57" i="34" s="1"/>
  <c r="L57" i="34" a="1"/>
  <c r="L57" i="34" s="1"/>
  <c r="U56" i="34" a="1"/>
  <c r="U56" i="34" s="1"/>
  <c r="S56" i="34" a="1"/>
  <c r="S56" i="34" s="1"/>
  <c r="O56" i="34" a="1"/>
  <c r="O56" i="34" s="1"/>
  <c r="M56" i="34" a="1"/>
  <c r="M56" i="34" s="1"/>
  <c r="L56" i="34" a="1"/>
  <c r="L56" i="34" s="1"/>
  <c r="U55" i="34" a="1"/>
  <c r="U55" i="34" s="1"/>
  <c r="S55" i="34" a="1"/>
  <c r="S55" i="34" s="1"/>
  <c r="O55" i="34" a="1"/>
  <c r="O55" i="34" s="1"/>
  <c r="M55" i="34" a="1"/>
  <c r="M55" i="34" s="1"/>
  <c r="L55" i="34" a="1"/>
  <c r="L55" i="34" s="1"/>
  <c r="U54" i="34" a="1"/>
  <c r="U54" i="34" s="1"/>
  <c r="S54" i="34" a="1"/>
  <c r="S54" i="34" s="1"/>
  <c r="O54" i="34" a="1"/>
  <c r="O54" i="34" s="1"/>
  <c r="M54" i="34" a="1"/>
  <c r="M54" i="34" s="1"/>
  <c r="L54" i="34" a="1"/>
  <c r="L54" i="34" s="1"/>
  <c r="U53" i="34" a="1"/>
  <c r="U53" i="34" s="1"/>
  <c r="S53" i="34" a="1"/>
  <c r="S53" i="34" s="1"/>
  <c r="O53" i="34" a="1"/>
  <c r="O53" i="34" s="1"/>
  <c r="M53" i="34" a="1"/>
  <c r="M53" i="34" s="1"/>
  <c r="L53" i="34" a="1"/>
  <c r="L53" i="34" s="1"/>
  <c r="U50" i="34" a="1"/>
  <c r="U50" i="34" s="1"/>
  <c r="S50" i="34" a="1"/>
  <c r="S50" i="34" s="1"/>
  <c r="O50" i="34" a="1"/>
  <c r="O50" i="34" s="1"/>
  <c r="M50" i="34" a="1"/>
  <c r="M50" i="34" s="1"/>
  <c r="L50" i="34" a="1"/>
  <c r="L50" i="34" s="1"/>
  <c r="U49" i="34" a="1"/>
  <c r="U49" i="34" s="1"/>
  <c r="S49" i="34" a="1"/>
  <c r="S49" i="34" s="1"/>
  <c r="O49" i="34" a="1"/>
  <c r="O49" i="34" s="1"/>
  <c r="M49" i="34" a="1"/>
  <c r="M49" i="34" s="1"/>
  <c r="L49" i="34" a="1"/>
  <c r="L49" i="34" s="1"/>
  <c r="U48" i="34" a="1"/>
  <c r="U48" i="34" s="1"/>
  <c r="S48" i="34" a="1"/>
  <c r="S48" i="34" s="1"/>
  <c r="O48" i="34" a="1"/>
  <c r="O48" i="34" s="1"/>
  <c r="M48" i="34" a="1"/>
  <c r="M48" i="34" s="1"/>
  <c r="L48" i="34" a="1"/>
  <c r="L48" i="34" s="1"/>
  <c r="U47" i="34" a="1"/>
  <c r="U47" i="34" s="1"/>
  <c r="S47" i="34" a="1"/>
  <c r="S47" i="34" s="1"/>
  <c r="O47" i="34" a="1"/>
  <c r="O47" i="34" s="1"/>
  <c r="M47" i="34" a="1"/>
  <c r="M47" i="34" s="1"/>
  <c r="L47" i="34" a="1"/>
  <c r="L47" i="34" s="1"/>
  <c r="U46" i="34" a="1"/>
  <c r="U46" i="34" s="1"/>
  <c r="S46" i="34" a="1"/>
  <c r="S46" i="34" s="1"/>
  <c r="O46" i="34" a="1"/>
  <c r="O46" i="34" s="1"/>
  <c r="M46" i="34" a="1"/>
  <c r="M46" i="34" s="1"/>
  <c r="L46" i="34" a="1"/>
  <c r="L46" i="34" s="1"/>
  <c r="U45" i="34" a="1"/>
  <c r="U45" i="34" s="1"/>
  <c r="S45" i="34" a="1"/>
  <c r="S45" i="34" s="1"/>
  <c r="O45" i="34" a="1"/>
  <c r="O45" i="34" s="1"/>
  <c r="M45" i="34" a="1"/>
  <c r="M45" i="34" s="1"/>
  <c r="L45" i="34" a="1"/>
  <c r="L45" i="34" s="1"/>
  <c r="U42" i="34" a="1"/>
  <c r="U42" i="34" s="1"/>
  <c r="S42" i="34" a="1"/>
  <c r="S42" i="34" s="1"/>
  <c r="O42" i="34" a="1"/>
  <c r="O42" i="34" s="1"/>
  <c r="M42" i="34" a="1"/>
  <c r="M42" i="34" s="1"/>
  <c r="L42" i="34" a="1"/>
  <c r="L42" i="34" s="1"/>
  <c r="N42" i="34" s="1"/>
  <c r="U41" i="34" a="1"/>
  <c r="U41" i="34" s="1"/>
  <c r="S41" i="34" a="1"/>
  <c r="S41" i="34" s="1"/>
  <c r="O41" i="34" a="1"/>
  <c r="O41" i="34" s="1"/>
  <c r="M41" i="34" a="1"/>
  <c r="M41" i="34" s="1"/>
  <c r="L41" i="34" a="1"/>
  <c r="L41" i="34" s="1"/>
  <c r="U40" i="34" a="1"/>
  <c r="U40" i="34" s="1"/>
  <c r="S40" i="34" a="1"/>
  <c r="S40" i="34" s="1"/>
  <c r="O40" i="34" a="1"/>
  <c r="O40" i="34" s="1"/>
  <c r="M40" i="34" a="1"/>
  <c r="M40" i="34" s="1"/>
  <c r="L40" i="34" a="1"/>
  <c r="L40" i="34" s="1"/>
  <c r="U39" i="34" a="1"/>
  <c r="U39" i="34" s="1"/>
  <c r="S39" i="34" a="1"/>
  <c r="S39" i="34" s="1"/>
  <c r="O39" i="34" a="1"/>
  <c r="O39" i="34" s="1"/>
  <c r="M39" i="34" a="1"/>
  <c r="M39" i="34" s="1"/>
  <c r="L39" i="34" a="1"/>
  <c r="L39" i="34" s="1"/>
  <c r="U38" i="34" a="1"/>
  <c r="U38" i="34" s="1"/>
  <c r="S38" i="34" a="1"/>
  <c r="S38" i="34" s="1"/>
  <c r="O38" i="34" a="1"/>
  <c r="O38" i="34" s="1"/>
  <c r="M38" i="34" a="1"/>
  <c r="M38" i="34" s="1"/>
  <c r="L38" i="34" a="1"/>
  <c r="L38" i="34" s="1"/>
  <c r="U37" i="34" a="1"/>
  <c r="U37" i="34" s="1"/>
  <c r="S37" i="34" a="1"/>
  <c r="S37" i="34" s="1"/>
  <c r="O37" i="34" a="1"/>
  <c r="O37" i="34" s="1"/>
  <c r="M37" i="34" a="1"/>
  <c r="M37" i="34" s="1"/>
  <c r="L37" i="34" a="1"/>
  <c r="L37" i="34" s="1"/>
  <c r="U36" i="34" a="1"/>
  <c r="U36" i="34" s="1"/>
  <c r="S36" i="34" a="1"/>
  <c r="S36" i="34" s="1"/>
  <c r="O36" i="34" a="1"/>
  <c r="O36" i="34" s="1"/>
  <c r="M36" i="34" a="1"/>
  <c r="M36" i="34" s="1"/>
  <c r="L36" i="34" a="1"/>
  <c r="L36" i="34" s="1"/>
  <c r="U35" i="34" a="1"/>
  <c r="U35" i="34" s="1"/>
  <c r="S35" i="34" a="1"/>
  <c r="S35" i="34" s="1"/>
  <c r="O35" i="34" a="1"/>
  <c r="O35" i="34" s="1"/>
  <c r="M35" i="34" a="1"/>
  <c r="M35" i="34" s="1"/>
  <c r="L35" i="34" a="1"/>
  <c r="L35" i="34" s="1"/>
  <c r="N35" i="34" s="1"/>
  <c r="U32" i="34" a="1"/>
  <c r="U32" i="34" s="1"/>
  <c r="S32" i="34" a="1"/>
  <c r="S32" i="34" s="1"/>
  <c r="O32" i="34" a="1"/>
  <c r="O32" i="34" s="1"/>
  <c r="M32" i="34" a="1"/>
  <c r="M32" i="34" s="1"/>
  <c r="L32" i="34" a="1"/>
  <c r="L32" i="34" s="1"/>
  <c r="U31" i="34" a="1"/>
  <c r="U31" i="34" s="1"/>
  <c r="S31" i="34" a="1"/>
  <c r="S31" i="34" s="1"/>
  <c r="O31" i="34" a="1"/>
  <c r="O31" i="34" s="1"/>
  <c r="M31" i="34" a="1"/>
  <c r="M31" i="34" s="1"/>
  <c r="L31" i="34" a="1"/>
  <c r="L31" i="34" s="1"/>
  <c r="U30" i="34" a="1"/>
  <c r="U30" i="34" s="1"/>
  <c r="S30" i="34" a="1"/>
  <c r="S30" i="34" s="1"/>
  <c r="O30" i="34" a="1"/>
  <c r="O30" i="34" s="1"/>
  <c r="M30" i="34" a="1"/>
  <c r="M30" i="34" s="1"/>
  <c r="L30" i="34" a="1"/>
  <c r="L30" i="34" s="1"/>
  <c r="U29" i="34" a="1"/>
  <c r="U29" i="34" s="1"/>
  <c r="S29" i="34" a="1"/>
  <c r="S29" i="34" s="1"/>
  <c r="O29" i="34" a="1"/>
  <c r="O29" i="34" s="1"/>
  <c r="M29" i="34" a="1"/>
  <c r="M29" i="34" s="1"/>
  <c r="L29" i="34" a="1"/>
  <c r="L29" i="34" s="1"/>
  <c r="U26" i="34" a="1"/>
  <c r="U26" i="34" s="1"/>
  <c r="S26" i="34" a="1"/>
  <c r="S26" i="34" s="1"/>
  <c r="O26" i="34" a="1"/>
  <c r="O26" i="34" s="1"/>
  <c r="M26" i="34" a="1"/>
  <c r="M26" i="34" s="1"/>
  <c r="L26" i="34" a="1"/>
  <c r="L26" i="34" s="1"/>
  <c r="N26" i="34" s="1"/>
  <c r="Q26" i="34" s="1"/>
  <c r="R26" i="34" s="1"/>
  <c r="U25" i="34" a="1"/>
  <c r="U25" i="34" s="1"/>
  <c r="S25" i="34" a="1"/>
  <c r="S25" i="34" s="1"/>
  <c r="O25" i="34" a="1"/>
  <c r="O25" i="34" s="1"/>
  <c r="M25" i="34" a="1"/>
  <c r="M25" i="34" s="1"/>
  <c r="L25" i="34" a="1"/>
  <c r="L25" i="34"/>
  <c r="U24" i="34" a="1"/>
  <c r="U24" i="34" s="1"/>
  <c r="S24" i="34" a="1"/>
  <c r="S24" i="34" s="1"/>
  <c r="O24" i="34" a="1"/>
  <c r="O24" i="34" s="1"/>
  <c r="M24" i="34" a="1"/>
  <c r="M24" i="34" s="1"/>
  <c r="L24" i="34" a="1"/>
  <c r="L24" i="34" s="1"/>
  <c r="U23" i="34" a="1"/>
  <c r="U23" i="34" s="1"/>
  <c r="S23" i="34" a="1"/>
  <c r="S23" i="34" s="1"/>
  <c r="O23" i="34" a="1"/>
  <c r="O23" i="34" s="1"/>
  <c r="M23" i="34" a="1"/>
  <c r="M23" i="34" s="1"/>
  <c r="L23" i="34" a="1"/>
  <c r="L23" i="34" s="1"/>
  <c r="U22" i="34" a="1"/>
  <c r="U22" i="34" s="1"/>
  <c r="S22" i="34" a="1"/>
  <c r="S22" i="34" s="1"/>
  <c r="O22" i="34" a="1"/>
  <c r="O22" i="34" s="1"/>
  <c r="M22" i="34" a="1"/>
  <c r="M22" i="34" s="1"/>
  <c r="L22" i="34" a="1"/>
  <c r="L22" i="34"/>
  <c r="N22" i="34" s="1"/>
  <c r="Q22" i="34" s="1"/>
  <c r="R22" i="34" s="1"/>
  <c r="U21" i="34" a="1"/>
  <c r="U21" i="34" s="1"/>
  <c r="S21" i="34" a="1"/>
  <c r="S21" i="34" s="1"/>
  <c r="O21" i="34" a="1"/>
  <c r="O21" i="34" s="1"/>
  <c r="M21" i="34" a="1"/>
  <c r="M21" i="34" s="1"/>
  <c r="L21" i="34" a="1"/>
  <c r="L21" i="34"/>
  <c r="U20" i="34" a="1"/>
  <c r="U20" i="34" s="1"/>
  <c r="S20" i="34" a="1"/>
  <c r="S20" i="34" s="1"/>
  <c r="O20" i="34" a="1"/>
  <c r="O20" i="34" s="1"/>
  <c r="M20" i="34" a="1"/>
  <c r="M20" i="34" s="1"/>
  <c r="L20" i="34" a="1"/>
  <c r="L20" i="34" s="1"/>
  <c r="U19" i="34" a="1"/>
  <c r="U19" i="34" s="1"/>
  <c r="S19" i="34" a="1"/>
  <c r="S19" i="34" s="1"/>
  <c r="O19" i="34" a="1"/>
  <c r="O19" i="34" s="1"/>
  <c r="M19" i="34" a="1"/>
  <c r="M19" i="34" s="1"/>
  <c r="L19" i="34" a="1"/>
  <c r="L19" i="34" s="1"/>
  <c r="U18" i="34" a="1"/>
  <c r="U18" i="34" s="1"/>
  <c r="S18" i="34" a="1"/>
  <c r="S18" i="34" s="1"/>
  <c r="O18" i="34" a="1"/>
  <c r="O18" i="34" s="1"/>
  <c r="M18" i="34" a="1"/>
  <c r="M18" i="34" s="1"/>
  <c r="L18" i="34" a="1"/>
  <c r="L18" i="34"/>
  <c r="N18" i="34" s="1"/>
  <c r="U17" i="34" a="1"/>
  <c r="U17" i="34" s="1"/>
  <c r="V17" i="34" s="1"/>
  <c r="S17" i="34" a="1"/>
  <c r="S17" i="34" s="1"/>
  <c r="O17" i="34" a="1"/>
  <c r="O17" i="34" s="1"/>
  <c r="M17" i="34" a="1"/>
  <c r="M17" i="34" s="1"/>
  <c r="L17" i="34" a="1"/>
  <c r="L17" i="34"/>
  <c r="N17" i="34" s="1"/>
  <c r="U16" i="34" a="1"/>
  <c r="U16" i="34" s="1"/>
  <c r="S16" i="34" a="1"/>
  <c r="S16" i="34" s="1"/>
  <c r="O16" i="34" a="1"/>
  <c r="O16" i="34" s="1"/>
  <c r="M16" i="34" a="1"/>
  <c r="M16" i="34" s="1"/>
  <c r="L16" i="34" a="1"/>
  <c r="L16" i="34" s="1"/>
  <c r="U15" i="34" a="1"/>
  <c r="U15" i="34" s="1"/>
  <c r="S15" i="34" a="1"/>
  <c r="S15" i="34" s="1"/>
  <c r="O15" i="34" a="1"/>
  <c r="O15" i="34" s="1"/>
  <c r="M15" i="34" a="1"/>
  <c r="M15" i="34" s="1"/>
  <c r="L15" i="34" a="1"/>
  <c r="L15" i="34" s="1"/>
  <c r="U14" i="34" a="1"/>
  <c r="U14" i="34" s="1"/>
  <c r="S14" i="34" a="1"/>
  <c r="S14" i="34" s="1"/>
  <c r="O14" i="34" a="1"/>
  <c r="O14" i="34" s="1"/>
  <c r="M14" i="34" a="1"/>
  <c r="M14" i="34" s="1"/>
  <c r="L14" i="34" a="1"/>
  <c r="L14" i="34" s="1"/>
  <c r="M11" i="34" a="1"/>
  <c r="M11" i="34" s="1"/>
  <c r="O11" i="34" a="1"/>
  <c r="O11" i="34" s="1"/>
  <c r="U54" i="33" a="1"/>
  <c r="U54" i="33" s="1"/>
  <c r="S54" i="33" a="1"/>
  <c r="S54" i="33" s="1"/>
  <c r="O54" i="33" a="1"/>
  <c r="O54" i="33" s="1"/>
  <c r="M54" i="33" a="1"/>
  <c r="M54" i="33" s="1"/>
  <c r="L54" i="33" a="1"/>
  <c r="L54" i="33" s="1"/>
  <c r="U53" i="33" a="1"/>
  <c r="U53" i="33" s="1"/>
  <c r="S53" i="33" a="1"/>
  <c r="S53" i="33" s="1"/>
  <c r="O53" i="33" a="1"/>
  <c r="O53" i="33" s="1"/>
  <c r="M53" i="33" a="1"/>
  <c r="M53" i="33" s="1"/>
  <c r="L53" i="33" a="1"/>
  <c r="L53" i="33" s="1"/>
  <c r="U52" i="33" a="1"/>
  <c r="U52" i="33" s="1"/>
  <c r="S52" i="33" a="1"/>
  <c r="S52" i="33" s="1"/>
  <c r="O52" i="33" a="1"/>
  <c r="O52" i="33" s="1"/>
  <c r="M52" i="33" a="1"/>
  <c r="M52" i="33" s="1"/>
  <c r="L52" i="33" a="1"/>
  <c r="L52" i="33" s="1"/>
  <c r="U51" i="33" a="1"/>
  <c r="U51" i="33" s="1"/>
  <c r="S51" i="33" a="1"/>
  <c r="S51" i="33" s="1"/>
  <c r="O51" i="33" a="1"/>
  <c r="O51" i="33" s="1"/>
  <c r="M51" i="33" a="1"/>
  <c r="M51" i="33" s="1"/>
  <c r="L51" i="33" a="1"/>
  <c r="L51" i="33" s="1"/>
  <c r="U50" i="33" a="1"/>
  <c r="U50" i="33" s="1"/>
  <c r="S50" i="33" a="1"/>
  <c r="S50" i="33" s="1"/>
  <c r="O50" i="33" a="1"/>
  <c r="O50" i="33" s="1"/>
  <c r="M50" i="33" a="1"/>
  <c r="M50" i="33" s="1"/>
  <c r="L50" i="33" a="1"/>
  <c r="L50" i="33" s="1"/>
  <c r="U49" i="33" a="1"/>
  <c r="U49" i="33" s="1"/>
  <c r="S49" i="33" a="1"/>
  <c r="S49" i="33" s="1"/>
  <c r="O49" i="33" a="1"/>
  <c r="O49" i="33" s="1"/>
  <c r="M49" i="33" a="1"/>
  <c r="M49" i="33" s="1"/>
  <c r="L49" i="33" a="1"/>
  <c r="L49" i="33" s="1"/>
  <c r="U48" i="33" a="1"/>
  <c r="U48" i="33" s="1"/>
  <c r="S48" i="33" a="1"/>
  <c r="S48" i="33" s="1"/>
  <c r="O48" i="33" a="1"/>
  <c r="O48" i="33" s="1"/>
  <c r="M48" i="33" a="1"/>
  <c r="M48" i="33" s="1"/>
  <c r="L48" i="33" a="1"/>
  <c r="L48" i="33" s="1"/>
  <c r="U47" i="33" a="1"/>
  <c r="U47" i="33" s="1"/>
  <c r="S47" i="33" a="1"/>
  <c r="S47" i="33" s="1"/>
  <c r="O47" i="33" a="1"/>
  <c r="O47" i="33" s="1"/>
  <c r="M47" i="33" a="1"/>
  <c r="M47" i="33" s="1"/>
  <c r="L47" i="33" a="1"/>
  <c r="L47" i="33" s="1"/>
  <c r="N47" i="33" s="1"/>
  <c r="Q47" i="33" s="1"/>
  <c r="R47" i="33" s="1"/>
  <c r="U44" i="33" a="1"/>
  <c r="U44" i="33" s="1"/>
  <c r="S44" i="33" a="1"/>
  <c r="S44" i="33" s="1"/>
  <c r="O44" i="33" a="1"/>
  <c r="O44" i="33" s="1"/>
  <c r="M44" i="33" a="1"/>
  <c r="M44" i="33" s="1"/>
  <c r="L44" i="33" a="1"/>
  <c r="L44" i="33" s="1"/>
  <c r="U43" i="33" a="1"/>
  <c r="U43" i="33" s="1"/>
  <c r="S43" i="33" a="1"/>
  <c r="S43" i="33" s="1"/>
  <c r="O43" i="33" a="1"/>
  <c r="O43" i="33" s="1"/>
  <c r="M43" i="33" a="1"/>
  <c r="M43" i="33" s="1"/>
  <c r="L43" i="33" a="1"/>
  <c r="L43" i="33" s="1"/>
  <c r="U42" i="33" a="1"/>
  <c r="U42" i="33" s="1"/>
  <c r="S42" i="33" a="1"/>
  <c r="S42" i="33" s="1"/>
  <c r="O42" i="33" a="1"/>
  <c r="O42" i="33" s="1"/>
  <c r="M42" i="33" a="1"/>
  <c r="M42" i="33" s="1"/>
  <c r="L42" i="33" a="1"/>
  <c r="L42" i="33" s="1"/>
  <c r="U41" i="33" a="1"/>
  <c r="U41" i="33" s="1"/>
  <c r="S41" i="33" a="1"/>
  <c r="S41" i="33" s="1"/>
  <c r="O41" i="33" a="1"/>
  <c r="O41" i="33" s="1"/>
  <c r="M41" i="33" a="1"/>
  <c r="M41" i="33" s="1"/>
  <c r="L41" i="33" a="1"/>
  <c r="L41" i="33" s="1"/>
  <c r="U40" i="33" a="1"/>
  <c r="U40" i="33" s="1"/>
  <c r="S40" i="33" a="1"/>
  <c r="S40" i="33" s="1"/>
  <c r="O40" i="33" a="1"/>
  <c r="O40" i="33" s="1"/>
  <c r="M40" i="33" a="1"/>
  <c r="M40" i="33" s="1"/>
  <c r="L40" i="33" a="1"/>
  <c r="L40" i="33" s="1"/>
  <c r="U39" i="33" a="1"/>
  <c r="U39" i="33" s="1"/>
  <c r="S39" i="33" a="1"/>
  <c r="S39" i="33" s="1"/>
  <c r="O39" i="33" a="1"/>
  <c r="O39" i="33" s="1"/>
  <c r="M39" i="33" a="1"/>
  <c r="M39" i="33" s="1"/>
  <c r="L39" i="33" a="1"/>
  <c r="L39" i="33" s="1"/>
  <c r="U36" i="33" a="1"/>
  <c r="U36" i="33" s="1"/>
  <c r="S36" i="33" a="1"/>
  <c r="S36" i="33" s="1"/>
  <c r="O36" i="33" a="1"/>
  <c r="O36" i="33" s="1"/>
  <c r="M36" i="33" a="1"/>
  <c r="M36" i="33" s="1"/>
  <c r="L36" i="33" a="1"/>
  <c r="L36" i="33" s="1"/>
  <c r="U35" i="33" a="1"/>
  <c r="U35" i="33" s="1"/>
  <c r="V35" i="33" s="1"/>
  <c r="S35" i="33" a="1"/>
  <c r="S35" i="33" s="1"/>
  <c r="O35" i="33" a="1"/>
  <c r="O35" i="33" s="1"/>
  <c r="M35" i="33" a="1"/>
  <c r="M35" i="33" s="1"/>
  <c r="L35" i="33" a="1"/>
  <c r="L35" i="33" s="1"/>
  <c r="N35" i="33" s="1"/>
  <c r="U34" i="33" a="1"/>
  <c r="U34" i="33" s="1"/>
  <c r="S34" i="33" a="1"/>
  <c r="S34" i="33" s="1"/>
  <c r="O34" i="33" a="1"/>
  <c r="O34" i="33" s="1"/>
  <c r="M34" i="33" a="1"/>
  <c r="M34" i="33" s="1"/>
  <c r="L34" i="33" a="1"/>
  <c r="L34" i="33" s="1"/>
  <c r="U33" i="33" a="1"/>
  <c r="U33" i="33" s="1"/>
  <c r="S33" i="33" a="1"/>
  <c r="S33" i="33" s="1"/>
  <c r="O33" i="33" a="1"/>
  <c r="O33" i="33" s="1"/>
  <c r="M33" i="33" a="1"/>
  <c r="M33" i="33" s="1"/>
  <c r="L33" i="33" a="1"/>
  <c r="L33" i="33" s="1"/>
  <c r="U32" i="33" a="1"/>
  <c r="U32" i="33" s="1"/>
  <c r="S32" i="33" a="1"/>
  <c r="S32" i="33" s="1"/>
  <c r="O32" i="33" a="1"/>
  <c r="O32" i="33" s="1"/>
  <c r="M32" i="33" a="1"/>
  <c r="M32" i="33" s="1"/>
  <c r="L32" i="33" a="1"/>
  <c r="L32" i="33" s="1"/>
  <c r="U31" i="33" a="1"/>
  <c r="U31" i="33" s="1"/>
  <c r="S31" i="33" a="1"/>
  <c r="S31" i="33" s="1"/>
  <c r="O31" i="33" a="1"/>
  <c r="O31" i="33" s="1"/>
  <c r="M31" i="33" a="1"/>
  <c r="M31" i="33" s="1"/>
  <c r="L31" i="33" a="1"/>
  <c r="L31" i="33" s="1"/>
  <c r="N31" i="33" s="1"/>
  <c r="U30" i="33" a="1"/>
  <c r="U30" i="33" s="1"/>
  <c r="S30" i="33" a="1"/>
  <c r="S30" i="33" s="1"/>
  <c r="O30" i="33" a="1"/>
  <c r="O30" i="33" s="1"/>
  <c r="M30" i="33" a="1"/>
  <c r="M30" i="33" s="1"/>
  <c r="L30" i="33" a="1"/>
  <c r="L30" i="33" s="1"/>
  <c r="U29" i="33" a="1"/>
  <c r="U29" i="33" s="1"/>
  <c r="S29" i="33" a="1"/>
  <c r="S29" i="33" s="1"/>
  <c r="O29" i="33" a="1"/>
  <c r="O29" i="33" s="1"/>
  <c r="M29" i="33" a="1"/>
  <c r="M29" i="33" s="1"/>
  <c r="L29" i="33" a="1"/>
  <c r="L29" i="33" s="1"/>
  <c r="U26" i="33" a="1"/>
  <c r="U26" i="33" s="1"/>
  <c r="S26" i="33" a="1"/>
  <c r="S26" i="33" s="1"/>
  <c r="O26" i="33" a="1"/>
  <c r="O26" i="33" s="1"/>
  <c r="M26" i="33" a="1"/>
  <c r="M26" i="33" s="1"/>
  <c r="L26" i="33" a="1"/>
  <c r="L26" i="33" s="1"/>
  <c r="U25" i="33" a="1"/>
  <c r="U25" i="33" s="1"/>
  <c r="S25" i="33" a="1"/>
  <c r="S25" i="33" s="1"/>
  <c r="O25" i="33" a="1"/>
  <c r="O25" i="33" s="1"/>
  <c r="M25" i="33" a="1"/>
  <c r="M25" i="33" s="1"/>
  <c r="L25" i="33" a="1"/>
  <c r="L25" i="33" s="1"/>
  <c r="U24" i="33" a="1"/>
  <c r="U24" i="33" s="1"/>
  <c r="S24" i="33" a="1"/>
  <c r="S24" i="33" s="1"/>
  <c r="O24" i="33" a="1"/>
  <c r="O24" i="33" s="1"/>
  <c r="M24" i="33" a="1"/>
  <c r="M24" i="33" s="1"/>
  <c r="L24" i="33" a="1"/>
  <c r="L24" i="33" s="1"/>
  <c r="U23" i="33" a="1"/>
  <c r="U23" i="33" s="1"/>
  <c r="S23" i="33" a="1"/>
  <c r="S23" i="33" s="1"/>
  <c r="O23" i="33" a="1"/>
  <c r="O23" i="33" s="1"/>
  <c r="M23" i="33" a="1"/>
  <c r="M23" i="33" s="1"/>
  <c r="L23" i="33" a="1"/>
  <c r="L23" i="33" s="1"/>
  <c r="U20" i="33" a="1"/>
  <c r="U20" i="33" s="1"/>
  <c r="S20" i="33" a="1"/>
  <c r="S20" i="33" s="1"/>
  <c r="O20" i="33" a="1"/>
  <c r="O20" i="33" s="1"/>
  <c r="M20" i="33" a="1"/>
  <c r="M20" i="33" s="1"/>
  <c r="L20" i="33" a="1"/>
  <c r="L20" i="33" s="1"/>
  <c r="U19" i="33" a="1"/>
  <c r="U19" i="33" s="1"/>
  <c r="S19" i="33" a="1"/>
  <c r="S19" i="33" s="1"/>
  <c r="O19" i="33" a="1"/>
  <c r="O19" i="33" s="1"/>
  <c r="M19" i="33" a="1"/>
  <c r="M19" i="33" s="1"/>
  <c r="L19" i="33" a="1"/>
  <c r="L19" i="33" s="1"/>
  <c r="U18" i="33" a="1"/>
  <c r="U18" i="33" s="1"/>
  <c r="S18" i="33" a="1"/>
  <c r="S18" i="33" s="1"/>
  <c r="O18" i="33" a="1"/>
  <c r="O18" i="33" s="1"/>
  <c r="M18" i="33" a="1"/>
  <c r="M18" i="33" s="1"/>
  <c r="L18" i="33" a="1"/>
  <c r="L18" i="33" s="1"/>
  <c r="U17" i="33" a="1"/>
  <c r="U17" i="33" s="1"/>
  <c r="S17" i="33" a="1"/>
  <c r="S17" i="33" s="1"/>
  <c r="O17" i="33" a="1"/>
  <c r="O17" i="33" s="1"/>
  <c r="M17" i="33" a="1"/>
  <c r="M17" i="33" s="1"/>
  <c r="L17" i="33" a="1"/>
  <c r="L17" i="33" s="1"/>
  <c r="U16" i="33" a="1"/>
  <c r="U16" i="33" s="1"/>
  <c r="S16" i="33" a="1"/>
  <c r="S16" i="33" s="1"/>
  <c r="O16" i="33" a="1"/>
  <c r="O16" i="33" s="1"/>
  <c r="M16" i="33" a="1"/>
  <c r="M16" i="33" s="1"/>
  <c r="L16" i="33" a="1"/>
  <c r="L16" i="33" s="1"/>
  <c r="U15" i="33" a="1"/>
  <c r="U15" i="33" s="1"/>
  <c r="S15" i="33" a="1"/>
  <c r="S15" i="33" s="1"/>
  <c r="O15" i="33" a="1"/>
  <c r="O15" i="33" s="1"/>
  <c r="M15" i="33" a="1"/>
  <c r="M15" i="33" s="1"/>
  <c r="L15" i="33" a="1"/>
  <c r="L15" i="33" s="1"/>
  <c r="N15" i="33" s="1"/>
  <c r="Q15" i="33" s="1"/>
  <c r="R15" i="33" s="1"/>
  <c r="U14" i="33" a="1"/>
  <c r="U14" i="33" s="1"/>
  <c r="S14" i="33" a="1"/>
  <c r="S14" i="33" s="1"/>
  <c r="O14" i="33" a="1"/>
  <c r="O14" i="33" s="1"/>
  <c r="M14" i="33" a="1"/>
  <c r="M14" i="33" s="1"/>
  <c r="L14" i="33" a="1"/>
  <c r="L14" i="33" s="1"/>
  <c r="M11" i="33" a="1"/>
  <c r="M11" i="33" s="1"/>
  <c r="O11" i="33" a="1"/>
  <c r="O11" i="33" s="1"/>
  <c r="U59" i="30" a="1"/>
  <c r="U59" i="30" s="1"/>
  <c r="S59" i="30" a="1"/>
  <c r="S59" i="30" s="1"/>
  <c r="O59" i="30" a="1"/>
  <c r="O59" i="30" s="1"/>
  <c r="M59" i="30" a="1"/>
  <c r="M59" i="30" s="1"/>
  <c r="L59" i="30" a="1"/>
  <c r="L59" i="30" s="1"/>
  <c r="U58" i="30" a="1"/>
  <c r="U58" i="30" s="1"/>
  <c r="S58" i="30" a="1"/>
  <c r="S58" i="30" s="1"/>
  <c r="O58" i="30" a="1"/>
  <c r="O58" i="30" s="1"/>
  <c r="M58" i="30" a="1"/>
  <c r="M58" i="30" s="1"/>
  <c r="L58" i="30" a="1"/>
  <c r="L58" i="30" s="1"/>
  <c r="U57" i="30" a="1"/>
  <c r="U57" i="30" s="1"/>
  <c r="S57" i="30" a="1"/>
  <c r="S57" i="30" s="1"/>
  <c r="O57" i="30" a="1"/>
  <c r="O57" i="30" s="1"/>
  <c r="M57" i="30" a="1"/>
  <c r="M57" i="30" s="1"/>
  <c r="L57" i="30" a="1"/>
  <c r="L57" i="30" s="1"/>
  <c r="U56" i="30" a="1"/>
  <c r="U56" i="30" s="1"/>
  <c r="S56" i="30" a="1"/>
  <c r="S56" i="30" s="1"/>
  <c r="O56" i="30" a="1"/>
  <c r="O56" i="30" s="1"/>
  <c r="M56" i="30" a="1"/>
  <c r="M56" i="30" s="1"/>
  <c r="L56" i="30" a="1"/>
  <c r="L56" i="30" s="1"/>
  <c r="U55" i="30" a="1"/>
  <c r="U55" i="30" s="1"/>
  <c r="S55" i="30" a="1"/>
  <c r="S55" i="30" s="1"/>
  <c r="O55" i="30" a="1"/>
  <c r="O55" i="30" s="1"/>
  <c r="M55" i="30" a="1"/>
  <c r="M55" i="30" s="1"/>
  <c r="L55" i="30" a="1"/>
  <c r="L55" i="30" s="1"/>
  <c r="N55" i="30" s="1"/>
  <c r="Q55" i="30" s="1"/>
  <c r="R55" i="30" s="1"/>
  <c r="U54" i="30" a="1"/>
  <c r="U54" i="30" s="1"/>
  <c r="S54" i="30" a="1"/>
  <c r="S54" i="30" s="1"/>
  <c r="O54" i="30" a="1"/>
  <c r="O54" i="30" s="1"/>
  <c r="M54" i="30" a="1"/>
  <c r="M54" i="30" s="1"/>
  <c r="L54" i="30" a="1"/>
  <c r="L54" i="30" s="1"/>
  <c r="U53" i="30" a="1"/>
  <c r="U53" i="30" s="1"/>
  <c r="S53" i="30" a="1"/>
  <c r="S53" i="30" s="1"/>
  <c r="O53" i="30" a="1"/>
  <c r="O53" i="30" s="1"/>
  <c r="M53" i="30" a="1"/>
  <c r="M53" i="30" s="1"/>
  <c r="L53" i="30" a="1"/>
  <c r="L53" i="30" s="1"/>
  <c r="U52" i="30" a="1"/>
  <c r="U52" i="30" s="1"/>
  <c r="S52" i="30" a="1"/>
  <c r="S52" i="30" s="1"/>
  <c r="O52" i="30" a="1"/>
  <c r="O52" i="30" s="1"/>
  <c r="M52" i="30" a="1"/>
  <c r="M52" i="30" s="1"/>
  <c r="L52" i="30" a="1"/>
  <c r="L52" i="30" s="1"/>
  <c r="N52" i="30" s="1"/>
  <c r="U49" i="30" a="1"/>
  <c r="U49" i="30" s="1"/>
  <c r="S49" i="30" a="1"/>
  <c r="S49" i="30" s="1"/>
  <c r="O49" i="30" a="1"/>
  <c r="O49" i="30" s="1"/>
  <c r="M49" i="30" a="1"/>
  <c r="M49" i="30" s="1"/>
  <c r="L49" i="30" a="1"/>
  <c r="L49" i="30" s="1"/>
  <c r="U48" i="30" a="1"/>
  <c r="U48" i="30" s="1"/>
  <c r="S48" i="30" a="1"/>
  <c r="S48" i="30" s="1"/>
  <c r="O48" i="30" a="1"/>
  <c r="O48" i="30" s="1"/>
  <c r="M48" i="30" a="1"/>
  <c r="M48" i="30" s="1"/>
  <c r="L48" i="30" a="1"/>
  <c r="L48" i="30" s="1"/>
  <c r="U47" i="30" a="1"/>
  <c r="U47" i="30" s="1"/>
  <c r="S47" i="30" a="1"/>
  <c r="S47" i="30" s="1"/>
  <c r="O47" i="30" a="1"/>
  <c r="O47" i="30" s="1"/>
  <c r="M47" i="30" a="1"/>
  <c r="M47" i="30" s="1"/>
  <c r="L47" i="30" a="1"/>
  <c r="L47" i="30" s="1"/>
  <c r="U46" i="30" a="1"/>
  <c r="U46" i="30" s="1"/>
  <c r="S46" i="30" a="1"/>
  <c r="S46" i="30" s="1"/>
  <c r="O46" i="30" a="1"/>
  <c r="O46" i="30" s="1"/>
  <c r="M46" i="30" a="1"/>
  <c r="M46" i="30" s="1"/>
  <c r="L46" i="30" a="1"/>
  <c r="L46" i="30" s="1"/>
  <c r="U45" i="30" a="1"/>
  <c r="U45" i="30" s="1"/>
  <c r="S45" i="30" a="1"/>
  <c r="S45" i="30" s="1"/>
  <c r="O45" i="30" a="1"/>
  <c r="O45" i="30" s="1"/>
  <c r="M45" i="30" a="1"/>
  <c r="M45" i="30" s="1"/>
  <c r="L45" i="30" a="1"/>
  <c r="L45" i="30" s="1"/>
  <c r="U44" i="30" a="1"/>
  <c r="U44" i="30" s="1"/>
  <c r="S44" i="30" a="1"/>
  <c r="S44" i="30" s="1"/>
  <c r="O44" i="30" a="1"/>
  <c r="O44" i="30" s="1"/>
  <c r="M44" i="30" a="1"/>
  <c r="M44" i="30" s="1"/>
  <c r="L44" i="30" a="1"/>
  <c r="L44" i="30" s="1"/>
  <c r="N44" i="30" s="1"/>
  <c r="U41" i="30" a="1"/>
  <c r="U41" i="30" s="1"/>
  <c r="S41" i="30" a="1"/>
  <c r="S41" i="30" s="1"/>
  <c r="O41" i="30" a="1"/>
  <c r="O41" i="30" s="1"/>
  <c r="M41" i="30" a="1"/>
  <c r="M41" i="30" s="1"/>
  <c r="L41" i="30" a="1"/>
  <c r="L41" i="30" s="1"/>
  <c r="N41" i="30" s="1"/>
  <c r="U40" i="30" a="1"/>
  <c r="U40" i="30" s="1"/>
  <c r="S40" i="30" a="1"/>
  <c r="S40" i="30" s="1"/>
  <c r="O40" i="30" a="1"/>
  <c r="O40" i="30" s="1"/>
  <c r="M40" i="30" a="1"/>
  <c r="M40" i="30" s="1"/>
  <c r="L40" i="30" a="1"/>
  <c r="L40" i="30" s="1"/>
  <c r="U39" i="30" a="1"/>
  <c r="U39" i="30" s="1"/>
  <c r="S39" i="30" a="1"/>
  <c r="S39" i="30" s="1"/>
  <c r="O39" i="30" a="1"/>
  <c r="O39" i="30" s="1"/>
  <c r="M39" i="30" a="1"/>
  <c r="M39" i="30" s="1"/>
  <c r="L39" i="30" a="1"/>
  <c r="L39" i="30" s="1"/>
  <c r="U38" i="30" a="1"/>
  <c r="U38" i="30" s="1"/>
  <c r="S38" i="30" a="1"/>
  <c r="S38" i="30" s="1"/>
  <c r="O38" i="30" a="1"/>
  <c r="O38" i="30" s="1"/>
  <c r="M38" i="30" a="1"/>
  <c r="M38" i="30" s="1"/>
  <c r="L38" i="30" a="1"/>
  <c r="L38" i="30" s="1"/>
  <c r="U37" i="30" a="1"/>
  <c r="U37" i="30" s="1"/>
  <c r="S37" i="30" a="1"/>
  <c r="S37" i="30" s="1"/>
  <c r="O37" i="30" a="1"/>
  <c r="O37" i="30" s="1"/>
  <c r="M37" i="30" a="1"/>
  <c r="M37" i="30" s="1"/>
  <c r="L37" i="30" a="1"/>
  <c r="L37" i="30" s="1"/>
  <c r="U36" i="30" a="1"/>
  <c r="U36" i="30" s="1"/>
  <c r="S36" i="30" a="1"/>
  <c r="S36" i="30" s="1"/>
  <c r="O36" i="30" a="1"/>
  <c r="O36" i="30" s="1"/>
  <c r="M36" i="30" a="1"/>
  <c r="M36" i="30" s="1"/>
  <c r="L36" i="30" a="1"/>
  <c r="L36" i="30" s="1"/>
  <c r="U35" i="30" a="1"/>
  <c r="U35" i="30" s="1"/>
  <c r="S35" i="30" a="1"/>
  <c r="S35" i="30" s="1"/>
  <c r="O35" i="30" a="1"/>
  <c r="O35" i="30" s="1"/>
  <c r="M35" i="30" a="1"/>
  <c r="M35" i="30" s="1"/>
  <c r="L35" i="30" a="1"/>
  <c r="L35" i="30" s="1"/>
  <c r="U32" i="30" a="1"/>
  <c r="U32" i="30" s="1"/>
  <c r="S32" i="30" a="1"/>
  <c r="S32" i="30" s="1"/>
  <c r="O32" i="30" a="1"/>
  <c r="O32" i="30" s="1"/>
  <c r="M32" i="30" a="1"/>
  <c r="M32" i="30" s="1"/>
  <c r="L32" i="30" a="1"/>
  <c r="L32" i="30" s="1"/>
  <c r="U31" i="30" a="1"/>
  <c r="U31" i="30" s="1"/>
  <c r="S31" i="30" a="1"/>
  <c r="S31" i="30" s="1"/>
  <c r="O31" i="30" a="1"/>
  <c r="O31" i="30" s="1"/>
  <c r="M31" i="30" a="1"/>
  <c r="M31" i="30" s="1"/>
  <c r="L31" i="30" a="1"/>
  <c r="L31" i="30" s="1"/>
  <c r="U30" i="30" a="1"/>
  <c r="U30" i="30" s="1"/>
  <c r="S30" i="30" a="1"/>
  <c r="S30" i="30" s="1"/>
  <c r="O30" i="30" a="1"/>
  <c r="O30" i="30" s="1"/>
  <c r="M30" i="30" a="1"/>
  <c r="M30" i="30" s="1"/>
  <c r="L30" i="30" a="1"/>
  <c r="L30" i="30" s="1"/>
  <c r="N30" i="30" s="1"/>
  <c r="Q30" i="30" s="1"/>
  <c r="R30" i="30" s="1"/>
  <c r="U29" i="30" a="1"/>
  <c r="U29" i="30" s="1"/>
  <c r="S29" i="30" a="1"/>
  <c r="S29" i="30" s="1"/>
  <c r="O29" i="30" a="1"/>
  <c r="O29" i="30" s="1"/>
  <c r="M29" i="30" a="1"/>
  <c r="M29" i="30" s="1"/>
  <c r="L29" i="30" a="1"/>
  <c r="L29" i="30" s="1"/>
  <c r="U26" i="30" a="1"/>
  <c r="U26" i="30" s="1"/>
  <c r="S26" i="30" a="1"/>
  <c r="S26" i="30" s="1"/>
  <c r="O26" i="30" a="1"/>
  <c r="O26" i="30" s="1"/>
  <c r="M26" i="30" a="1"/>
  <c r="M26" i="30" s="1"/>
  <c r="L26" i="30" a="1"/>
  <c r="L26" i="30" s="1"/>
  <c r="U25" i="30" a="1"/>
  <c r="U25" i="30" s="1"/>
  <c r="S25" i="30" a="1"/>
  <c r="S25" i="30" s="1"/>
  <c r="O25" i="30" a="1"/>
  <c r="O25" i="30" s="1"/>
  <c r="M25" i="30" a="1"/>
  <c r="M25" i="30" s="1"/>
  <c r="L25" i="30" a="1"/>
  <c r="L25" i="30" s="1"/>
  <c r="U24" i="30" a="1"/>
  <c r="U24" i="30" s="1"/>
  <c r="S24" i="30" a="1"/>
  <c r="S24" i="30" s="1"/>
  <c r="O24" i="30" a="1"/>
  <c r="O24" i="30" s="1"/>
  <c r="M24" i="30" a="1"/>
  <c r="M24" i="30" s="1"/>
  <c r="L24" i="30" a="1"/>
  <c r="L24" i="30" s="1"/>
  <c r="N24" i="30" s="1"/>
  <c r="U23" i="30" a="1"/>
  <c r="U23" i="30" s="1"/>
  <c r="S23" i="30" a="1"/>
  <c r="S23" i="30" s="1"/>
  <c r="O23" i="30" a="1"/>
  <c r="O23" i="30" s="1"/>
  <c r="M23" i="30" a="1"/>
  <c r="M23" i="30" s="1"/>
  <c r="L23" i="30" a="1"/>
  <c r="L23" i="30" s="1"/>
  <c r="U22" i="30" a="1"/>
  <c r="U22" i="30" s="1"/>
  <c r="S22" i="30" a="1"/>
  <c r="S22" i="30" s="1"/>
  <c r="O22" i="30" a="1"/>
  <c r="O22" i="30" s="1"/>
  <c r="M22" i="30" a="1"/>
  <c r="M22" i="30" s="1"/>
  <c r="L22" i="30" a="1"/>
  <c r="L22" i="30" s="1"/>
  <c r="U21" i="30" a="1"/>
  <c r="U21" i="30" s="1"/>
  <c r="S21" i="30" a="1"/>
  <c r="S21" i="30" s="1"/>
  <c r="O21" i="30" a="1"/>
  <c r="O21" i="30" s="1"/>
  <c r="M21" i="30" a="1"/>
  <c r="M21" i="30" s="1"/>
  <c r="L21" i="30" a="1"/>
  <c r="L21" i="30" s="1"/>
  <c r="U20" i="30" a="1"/>
  <c r="U20" i="30" s="1"/>
  <c r="S20" i="30" a="1"/>
  <c r="S20" i="30" s="1"/>
  <c r="O20" i="30" a="1"/>
  <c r="O20" i="30" s="1"/>
  <c r="M20" i="30" a="1"/>
  <c r="M20" i="30" s="1"/>
  <c r="L20" i="30" a="1"/>
  <c r="L20" i="30" s="1"/>
  <c r="U19" i="30" a="1"/>
  <c r="U19" i="30" s="1"/>
  <c r="S19" i="30" a="1"/>
  <c r="S19" i="30" s="1"/>
  <c r="O19" i="30" a="1"/>
  <c r="O19" i="30" s="1"/>
  <c r="M19" i="30" a="1"/>
  <c r="M19" i="30" s="1"/>
  <c r="L19" i="30" a="1"/>
  <c r="L19" i="30" s="1"/>
  <c r="U18" i="30" a="1"/>
  <c r="U18" i="30" s="1"/>
  <c r="S18" i="30" a="1"/>
  <c r="S18" i="30" s="1"/>
  <c r="O18" i="30" a="1"/>
  <c r="O18" i="30" s="1"/>
  <c r="M18" i="30" a="1"/>
  <c r="M18" i="30" s="1"/>
  <c r="L18" i="30" a="1"/>
  <c r="L18" i="30" s="1"/>
  <c r="U17" i="30" a="1"/>
  <c r="U17" i="30" s="1"/>
  <c r="S17" i="30" a="1"/>
  <c r="S17" i="30" s="1"/>
  <c r="O17" i="30" a="1"/>
  <c r="O17" i="30" s="1"/>
  <c r="M17" i="30" a="1"/>
  <c r="M17" i="30" s="1"/>
  <c r="L17" i="30" a="1"/>
  <c r="L17" i="30" s="1"/>
  <c r="U16" i="30" a="1"/>
  <c r="U16" i="30" s="1"/>
  <c r="S16" i="30" a="1"/>
  <c r="S16" i="30" s="1"/>
  <c r="O16" i="30" a="1"/>
  <c r="O16" i="30" s="1"/>
  <c r="M16" i="30" a="1"/>
  <c r="M16" i="30" s="1"/>
  <c r="L16" i="30" a="1"/>
  <c r="L16" i="30" s="1"/>
  <c r="N16" i="30" s="1"/>
  <c r="U15" i="30" a="1"/>
  <c r="U15" i="30" s="1"/>
  <c r="S15" i="30" a="1"/>
  <c r="S15" i="30" s="1"/>
  <c r="O15" i="30" a="1"/>
  <c r="O15" i="30" s="1"/>
  <c r="M15" i="30" a="1"/>
  <c r="M15" i="30" s="1"/>
  <c r="L15" i="30" a="1"/>
  <c r="L15" i="30" s="1"/>
  <c r="U14" i="30" a="1"/>
  <c r="U14" i="30" s="1"/>
  <c r="S14" i="30" a="1"/>
  <c r="S14" i="30" s="1"/>
  <c r="O14" i="30" a="1"/>
  <c r="O14" i="30" s="1"/>
  <c r="M14" i="30" a="1"/>
  <c r="M14" i="30" s="1"/>
  <c r="L14" i="30" a="1"/>
  <c r="L14" i="30" s="1"/>
  <c r="O11" i="30" a="1"/>
  <c r="O11" i="30" s="1"/>
  <c r="M11" i="30" a="1"/>
  <c r="M11" i="30" s="1"/>
  <c r="C15" i="25" a="1"/>
  <c r="C15" i="25" s="1"/>
  <c r="C16" i="25" a="1"/>
  <c r="C16" i="25" s="1"/>
  <c r="N15" i="37" l="1"/>
  <c r="O13" i="36"/>
  <c r="W23" i="35"/>
  <c r="T20" i="35"/>
  <c r="T32" i="35"/>
  <c r="T56" i="35"/>
  <c r="T57" i="35"/>
  <c r="W57" i="35"/>
  <c r="W41" i="35"/>
  <c r="W43" i="35"/>
  <c r="T54" i="35"/>
  <c r="R25" i="35"/>
  <c r="W25" i="35" s="1"/>
  <c r="R34" i="35"/>
  <c r="T34" i="35" s="1"/>
  <c r="T37" i="35"/>
  <c r="R58" i="35"/>
  <c r="T58" i="35" s="1"/>
  <c r="R60" i="35"/>
  <c r="W60" i="35" s="1"/>
  <c r="R17" i="35"/>
  <c r="T17" i="35" s="1"/>
  <c r="R31" i="35"/>
  <c r="T31" i="35" s="1"/>
  <c r="R40" i="35"/>
  <c r="T40" i="35" s="1"/>
  <c r="R42" i="35"/>
  <c r="T42" i="35" s="1"/>
  <c r="R45" i="35"/>
  <c r="T45" i="35" s="1"/>
  <c r="T50" i="35"/>
  <c r="R61" i="35"/>
  <c r="T61" i="35" s="1"/>
  <c r="R24" i="35"/>
  <c r="T24" i="35" s="1"/>
  <c r="R33" i="35"/>
  <c r="W33" i="35" s="1"/>
  <c r="R35" i="35"/>
  <c r="R48" i="35"/>
  <c r="W48" i="35" s="1"/>
  <c r="R26" i="35"/>
  <c r="T26" i="35" s="1"/>
  <c r="T41" i="35"/>
  <c r="R43" i="35"/>
  <c r="T43" i="35" s="1"/>
  <c r="R59" i="35"/>
  <c r="T59" i="35" s="1"/>
  <c r="R19" i="35"/>
  <c r="W26" i="35"/>
  <c r="R27" i="35"/>
  <c r="W35" i="35"/>
  <c r="R49" i="35"/>
  <c r="T49" i="35" s="1"/>
  <c r="W51" i="35"/>
  <c r="T60" i="35"/>
  <c r="W54" i="35"/>
  <c r="R55" i="35"/>
  <c r="T55" i="35" s="1"/>
  <c r="W56" i="35"/>
  <c r="W50" i="35"/>
  <c r="T51" i="35"/>
  <c r="W58" i="35"/>
  <c r="W55" i="35"/>
  <c r="R44" i="35"/>
  <c r="T44" i="35" s="1"/>
  <c r="W45" i="35"/>
  <c r="W40" i="35"/>
  <c r="W42" i="35"/>
  <c r="R36" i="35"/>
  <c r="T36" i="35" s="1"/>
  <c r="T30" i="35"/>
  <c r="W32" i="35"/>
  <c r="W30" i="35"/>
  <c r="W37" i="35"/>
  <c r="T33" i="35"/>
  <c r="W34" i="35"/>
  <c r="T35" i="35"/>
  <c r="W31" i="35"/>
  <c r="W20" i="35"/>
  <c r="R21" i="35"/>
  <c r="T21" i="35" s="1"/>
  <c r="W22" i="35"/>
  <c r="W17" i="35"/>
  <c r="T18" i="35"/>
  <c r="R15" i="35"/>
  <c r="T15" i="35" s="1"/>
  <c r="W18" i="35"/>
  <c r="T27" i="35"/>
  <c r="R16" i="35"/>
  <c r="T16" i="35" s="1"/>
  <c r="T19" i="35"/>
  <c r="W19" i="35"/>
  <c r="T25" i="35"/>
  <c r="W27" i="35"/>
  <c r="N31" i="34"/>
  <c r="N41" i="34"/>
  <c r="P41" i="34" s="1"/>
  <c r="N48" i="34"/>
  <c r="N58" i="34"/>
  <c r="Q58" i="34" s="1"/>
  <c r="R58" i="34" s="1"/>
  <c r="P31" i="34"/>
  <c r="Q35" i="34"/>
  <c r="R35" i="34" s="1"/>
  <c r="P48" i="34"/>
  <c r="N50" i="34"/>
  <c r="Q50" i="34" s="1"/>
  <c r="R50" i="34" s="1"/>
  <c r="N60" i="34"/>
  <c r="Q60" i="34" s="1"/>
  <c r="R60" i="34" s="1"/>
  <c r="Q18" i="34"/>
  <c r="R18" i="34" s="1"/>
  <c r="V31" i="34"/>
  <c r="N37" i="34"/>
  <c r="Q37" i="34" s="1"/>
  <c r="R37" i="34" s="1"/>
  <c r="Q42" i="34"/>
  <c r="R42" i="34" s="1"/>
  <c r="N54" i="34"/>
  <c r="T54" i="34" s="1"/>
  <c r="T17" i="34"/>
  <c r="N29" i="34"/>
  <c r="Q29" i="34" s="1"/>
  <c r="R29" i="34" s="1"/>
  <c r="N39" i="34"/>
  <c r="V39" i="34" s="1"/>
  <c r="N46" i="34"/>
  <c r="Q46" i="34" s="1"/>
  <c r="R46" i="34" s="1"/>
  <c r="N56" i="34"/>
  <c r="Q56" i="34" s="1"/>
  <c r="R56" i="34" s="1"/>
  <c r="V60" i="34"/>
  <c r="T57" i="34"/>
  <c r="N53" i="34"/>
  <c r="Q53" i="34" s="1"/>
  <c r="R53" i="34" s="1"/>
  <c r="P46" i="34"/>
  <c r="Q48" i="34"/>
  <c r="R48" i="34" s="1"/>
  <c r="P56" i="34"/>
  <c r="N45" i="34"/>
  <c r="Q45" i="34" s="1"/>
  <c r="R45" i="34" s="1"/>
  <c r="T46" i="34"/>
  <c r="P53" i="34"/>
  <c r="N55" i="34"/>
  <c r="Q55" i="34" s="1"/>
  <c r="R55" i="34" s="1"/>
  <c r="T56" i="34"/>
  <c r="V56" i="34"/>
  <c r="N47" i="34"/>
  <c r="Q47" i="34" s="1"/>
  <c r="R47" i="34" s="1"/>
  <c r="T48" i="34"/>
  <c r="P55" i="34"/>
  <c r="N57" i="34"/>
  <c r="Q57" i="34" s="1"/>
  <c r="R57" i="34" s="1"/>
  <c r="V46" i="34"/>
  <c r="T45" i="34"/>
  <c r="V48" i="34"/>
  <c r="Q54" i="34"/>
  <c r="R54" i="34" s="1"/>
  <c r="T55" i="34"/>
  <c r="P60" i="34"/>
  <c r="V45" i="34"/>
  <c r="N49" i="34"/>
  <c r="Q49" i="34" s="1"/>
  <c r="R49" i="34" s="1"/>
  <c r="N59" i="34"/>
  <c r="Q59" i="34" s="1"/>
  <c r="R59" i="34" s="1"/>
  <c r="T60" i="34"/>
  <c r="N30" i="34"/>
  <c r="Q30" i="34" s="1"/>
  <c r="R30" i="34" s="1"/>
  <c r="T31" i="34"/>
  <c r="N40" i="34"/>
  <c r="Q40" i="34" s="1"/>
  <c r="R40" i="34" s="1"/>
  <c r="T41" i="34"/>
  <c r="P35" i="34"/>
  <c r="P30" i="34"/>
  <c r="N32" i="34"/>
  <c r="Q32" i="34" s="1"/>
  <c r="R32" i="34" s="1"/>
  <c r="T35" i="34"/>
  <c r="P40" i="34"/>
  <c r="V35" i="34"/>
  <c r="P37" i="34"/>
  <c r="Q39" i="34"/>
  <c r="R39" i="34" s="1"/>
  <c r="V30" i="34"/>
  <c r="N36" i="34"/>
  <c r="Q36" i="34" s="1"/>
  <c r="R36" i="34" s="1"/>
  <c r="T37" i="34"/>
  <c r="P42" i="34"/>
  <c r="Q31" i="34"/>
  <c r="R31" i="34" s="1"/>
  <c r="V37" i="34"/>
  <c r="Q41" i="34"/>
  <c r="R41" i="34" s="1"/>
  <c r="T42" i="34"/>
  <c r="T29" i="34"/>
  <c r="N38" i="34"/>
  <c r="Q38" i="34" s="1"/>
  <c r="R38" i="34" s="1"/>
  <c r="T39" i="34"/>
  <c r="V42" i="34"/>
  <c r="N15" i="34"/>
  <c r="Q15" i="34" s="1"/>
  <c r="R15" i="34" s="1"/>
  <c r="N19" i="34"/>
  <c r="Q19" i="34" s="1"/>
  <c r="R19" i="34" s="1"/>
  <c r="N23" i="34"/>
  <c r="Q23" i="34" s="1"/>
  <c r="R23" i="34" s="1"/>
  <c r="N14" i="34"/>
  <c r="Q14" i="34" s="1"/>
  <c r="R14" i="34" s="1"/>
  <c r="P15" i="34"/>
  <c r="P19" i="34"/>
  <c r="P23" i="34"/>
  <c r="Q17" i="34"/>
  <c r="R17" i="34" s="1"/>
  <c r="T19" i="34"/>
  <c r="N21" i="34"/>
  <c r="Q21" i="34" s="1"/>
  <c r="R21" i="34" s="1"/>
  <c r="T23" i="34"/>
  <c r="N25" i="34"/>
  <c r="Q25" i="34" s="1"/>
  <c r="R25" i="34" s="1"/>
  <c r="P18" i="34"/>
  <c r="P22" i="34"/>
  <c r="V23" i="34"/>
  <c r="P26" i="34"/>
  <c r="N16" i="34"/>
  <c r="Q16" i="34" s="1"/>
  <c r="R16" i="34" s="1"/>
  <c r="T18" i="34"/>
  <c r="N20" i="34"/>
  <c r="Q20" i="34" s="1"/>
  <c r="R20" i="34" s="1"/>
  <c r="T22" i="34"/>
  <c r="N24" i="34"/>
  <c r="Q24" i="34" s="1"/>
  <c r="R24" i="34" s="1"/>
  <c r="T26" i="34"/>
  <c r="P17" i="34"/>
  <c r="V18" i="34"/>
  <c r="V22" i="34"/>
  <c r="V26" i="34"/>
  <c r="N23" i="30"/>
  <c r="T23" i="30" s="1"/>
  <c r="V59" i="30"/>
  <c r="Q52" i="30"/>
  <c r="R52" i="30" s="1"/>
  <c r="T53" i="30"/>
  <c r="N17" i="30"/>
  <c r="N25" i="30"/>
  <c r="N37" i="30"/>
  <c r="Q37" i="30" s="1"/>
  <c r="R37" i="30" s="1"/>
  <c r="N47" i="30"/>
  <c r="Q47" i="30" s="1"/>
  <c r="R47" i="30" s="1"/>
  <c r="T48" i="30"/>
  <c r="V53" i="30"/>
  <c r="N57" i="30"/>
  <c r="Q44" i="30"/>
  <c r="R44" i="30" s="1"/>
  <c r="V48" i="30"/>
  <c r="V15" i="30"/>
  <c r="P17" i="30"/>
  <c r="N19" i="30"/>
  <c r="Q19" i="30" s="1"/>
  <c r="R19" i="30" s="1"/>
  <c r="V23" i="30"/>
  <c r="P25" i="30"/>
  <c r="N29" i="30"/>
  <c r="V29" i="30" s="1"/>
  <c r="N39" i="30"/>
  <c r="T52" i="30"/>
  <c r="P57" i="30"/>
  <c r="N59" i="30"/>
  <c r="N15" i="30"/>
  <c r="T15" i="30" s="1"/>
  <c r="N46" i="30"/>
  <c r="P46" i="30" s="1"/>
  <c r="N56" i="30"/>
  <c r="V56" i="30" s="1"/>
  <c r="Q16" i="30"/>
  <c r="R16" i="30" s="1"/>
  <c r="Q24" i="30"/>
  <c r="R24" i="30" s="1"/>
  <c r="V17" i="30"/>
  <c r="P39" i="30"/>
  <c r="Q41" i="30"/>
  <c r="R41" i="30" s="1"/>
  <c r="N53" i="30"/>
  <c r="P53" i="30" s="1"/>
  <c r="T17" i="30"/>
  <c r="T25" i="30"/>
  <c r="N18" i="30"/>
  <c r="Q18" i="30" s="1"/>
  <c r="R18" i="30" s="1"/>
  <c r="N26" i="30"/>
  <c r="Q26" i="30" s="1"/>
  <c r="R26" i="30" s="1"/>
  <c r="T29" i="30"/>
  <c r="N38" i="30"/>
  <c r="T38" i="30" s="1"/>
  <c r="N48" i="30"/>
  <c r="P48" i="30" s="1"/>
  <c r="N20" i="33"/>
  <c r="N42" i="33"/>
  <c r="Q42" i="33" s="1"/>
  <c r="R42" i="33" s="1"/>
  <c r="N17" i="33"/>
  <c r="T17" i="33" s="1"/>
  <c r="N29" i="33"/>
  <c r="Q29" i="33" s="1"/>
  <c r="R29" i="33" s="1"/>
  <c r="V33" i="33"/>
  <c r="P35" i="33"/>
  <c r="N24" i="33"/>
  <c r="P24" i="33" s="1"/>
  <c r="N34" i="33"/>
  <c r="Q34" i="33" s="1"/>
  <c r="R34" i="33" s="1"/>
  <c r="T35" i="33"/>
  <c r="N44" i="33"/>
  <c r="Q44" i="33" s="1"/>
  <c r="R44" i="33" s="1"/>
  <c r="N54" i="33"/>
  <c r="P54" i="33" s="1"/>
  <c r="Q31" i="33"/>
  <c r="R31" i="33" s="1"/>
  <c r="V20" i="33"/>
  <c r="N48" i="33"/>
  <c r="Q48" i="33" s="1"/>
  <c r="R48" i="33" s="1"/>
  <c r="V17" i="33"/>
  <c r="N23" i="33"/>
  <c r="Q23" i="33" s="1"/>
  <c r="R23" i="33" s="1"/>
  <c r="T24" i="33"/>
  <c r="N33" i="33"/>
  <c r="N43" i="33"/>
  <c r="P43" i="33" s="1"/>
  <c r="N53" i="33"/>
  <c r="Q53" i="33" s="1"/>
  <c r="R53" i="33" s="1"/>
  <c r="V24" i="33"/>
  <c r="N30" i="33"/>
  <c r="V30" i="33" s="1"/>
  <c r="V49" i="33"/>
  <c r="N52" i="33"/>
  <c r="Q52" i="33" s="1"/>
  <c r="R52" i="33" s="1"/>
  <c r="T53" i="33"/>
  <c r="P51" i="33"/>
  <c r="V51" i="33"/>
  <c r="P47" i="33"/>
  <c r="N49" i="33"/>
  <c r="Q49" i="33" s="1"/>
  <c r="R49" i="33" s="1"/>
  <c r="T49" i="33"/>
  <c r="T47" i="33"/>
  <c r="V50" i="33"/>
  <c r="P52" i="33"/>
  <c r="Q54" i="33"/>
  <c r="R54" i="33" s="1"/>
  <c r="V47" i="33"/>
  <c r="P49" i="33"/>
  <c r="N51" i="33"/>
  <c r="Q51" i="33" s="1"/>
  <c r="R51" i="33" s="1"/>
  <c r="T52" i="33"/>
  <c r="V52" i="33"/>
  <c r="P48" i="33"/>
  <c r="N50" i="33"/>
  <c r="Q50" i="33" s="1"/>
  <c r="R50" i="33" s="1"/>
  <c r="V54" i="33"/>
  <c r="N39" i="33"/>
  <c r="Q39" i="33" s="1"/>
  <c r="R39" i="33" s="1"/>
  <c r="P42" i="33"/>
  <c r="P39" i="33"/>
  <c r="N41" i="33"/>
  <c r="Q41" i="33" s="1"/>
  <c r="R41" i="33" s="1"/>
  <c r="T42" i="33"/>
  <c r="T39" i="33"/>
  <c r="V42" i="33"/>
  <c r="V39" i="33"/>
  <c r="Q43" i="33"/>
  <c r="R43" i="33" s="1"/>
  <c r="T44" i="33"/>
  <c r="N40" i="33"/>
  <c r="Q40" i="33" s="1"/>
  <c r="R40" i="33" s="1"/>
  <c r="V44" i="33"/>
  <c r="N36" i="33"/>
  <c r="Q36" i="33" s="1"/>
  <c r="R36" i="33" s="1"/>
  <c r="Q33" i="33"/>
  <c r="R33" i="33" s="1"/>
  <c r="P32" i="33"/>
  <c r="T34" i="33"/>
  <c r="Q30" i="33"/>
  <c r="R30" i="33" s="1"/>
  <c r="T31" i="33"/>
  <c r="P31" i="33"/>
  <c r="V31" i="33"/>
  <c r="P33" i="33"/>
  <c r="Q35" i="33"/>
  <c r="R35" i="33" s="1"/>
  <c r="P30" i="33"/>
  <c r="N32" i="33"/>
  <c r="Q32" i="33" s="1"/>
  <c r="R32" i="33" s="1"/>
  <c r="T33" i="33"/>
  <c r="V36" i="33"/>
  <c r="V26" i="33"/>
  <c r="T23" i="33"/>
  <c r="Q24" i="33"/>
  <c r="R24" i="33" s="1"/>
  <c r="T25" i="33"/>
  <c r="N26" i="33"/>
  <c r="Q26" i="33" s="1"/>
  <c r="R26" i="33" s="1"/>
  <c r="N25" i="33"/>
  <c r="Q25" i="33" s="1"/>
  <c r="R25" i="33" s="1"/>
  <c r="N18" i="33"/>
  <c r="Q18" i="33" s="1"/>
  <c r="R18" i="33" s="1"/>
  <c r="Q20" i="33"/>
  <c r="R20" i="33" s="1"/>
  <c r="P15" i="33"/>
  <c r="Q17" i="33"/>
  <c r="R17" i="33" s="1"/>
  <c r="N14" i="33"/>
  <c r="Q14" i="33" s="1"/>
  <c r="R14" i="33" s="1"/>
  <c r="T15" i="33"/>
  <c r="P20" i="33"/>
  <c r="V15" i="33"/>
  <c r="P17" i="33"/>
  <c r="N19" i="33"/>
  <c r="Q19" i="33" s="1"/>
  <c r="R19" i="33" s="1"/>
  <c r="T20" i="33"/>
  <c r="P14" i="33"/>
  <c r="N16" i="33"/>
  <c r="Q16" i="33" s="1"/>
  <c r="R16" i="33" s="1"/>
  <c r="P55" i="30"/>
  <c r="Q57" i="30"/>
  <c r="R57" i="30" s="1"/>
  <c r="P52" i="30"/>
  <c r="N54" i="30"/>
  <c r="Q54" i="30" s="1"/>
  <c r="R54" i="30" s="1"/>
  <c r="T55" i="30"/>
  <c r="V55" i="30"/>
  <c r="V52" i="30"/>
  <c r="Q56" i="30"/>
  <c r="R56" i="30" s="1"/>
  <c r="T57" i="30"/>
  <c r="Q59" i="30"/>
  <c r="R59" i="30" s="1"/>
  <c r="T54" i="30"/>
  <c r="V57" i="30"/>
  <c r="P59" i="30"/>
  <c r="P56" i="30"/>
  <c r="N58" i="30"/>
  <c r="Q58" i="30" s="1"/>
  <c r="R58" i="30" s="1"/>
  <c r="T59" i="30"/>
  <c r="P47" i="30"/>
  <c r="N49" i="30"/>
  <c r="Q49" i="30" s="1"/>
  <c r="R49" i="30" s="1"/>
  <c r="P44" i="30"/>
  <c r="T44" i="30"/>
  <c r="V47" i="30"/>
  <c r="T47" i="30"/>
  <c r="V44" i="30"/>
  <c r="Q48" i="30"/>
  <c r="R48" i="30" s="1"/>
  <c r="N45" i="30"/>
  <c r="Q45" i="30" s="1"/>
  <c r="R45" i="30" s="1"/>
  <c r="P37" i="30"/>
  <c r="Q39" i="30"/>
  <c r="R39" i="30" s="1"/>
  <c r="N36" i="30"/>
  <c r="Q36" i="30" s="1"/>
  <c r="R36" i="30" s="1"/>
  <c r="V37" i="30"/>
  <c r="T39" i="30"/>
  <c r="N35" i="30"/>
  <c r="Q35" i="30" s="1"/>
  <c r="R35" i="30" s="1"/>
  <c r="V39" i="30"/>
  <c r="P41" i="30"/>
  <c r="P35" i="30"/>
  <c r="N40" i="30"/>
  <c r="Q40" i="30" s="1"/>
  <c r="R40" i="30" s="1"/>
  <c r="T41" i="30"/>
  <c r="V41" i="30"/>
  <c r="P30" i="30"/>
  <c r="N32" i="30"/>
  <c r="Q32" i="30" s="1"/>
  <c r="R32" i="30" s="1"/>
  <c r="T30" i="30"/>
  <c r="Q29" i="30"/>
  <c r="R29" i="30" s="1"/>
  <c r="V30" i="30"/>
  <c r="P29" i="30"/>
  <c r="N31" i="30"/>
  <c r="Q31" i="30" s="1"/>
  <c r="R31" i="30" s="1"/>
  <c r="P19" i="30"/>
  <c r="N21" i="30"/>
  <c r="Q21" i="30" s="1"/>
  <c r="R21" i="30" s="1"/>
  <c r="V25" i="30"/>
  <c r="P16" i="30"/>
  <c r="T19" i="30"/>
  <c r="Q15" i="30"/>
  <c r="R15" i="30" s="1"/>
  <c r="T24" i="30"/>
  <c r="V16" i="30"/>
  <c r="P18" i="30"/>
  <c r="N20" i="30"/>
  <c r="Q20" i="30" s="1"/>
  <c r="R20" i="30" s="1"/>
  <c r="V24" i="30"/>
  <c r="P26" i="30"/>
  <c r="P24" i="30"/>
  <c r="T16" i="30"/>
  <c r="P15" i="30"/>
  <c r="Q17" i="30"/>
  <c r="R17" i="30" s="1"/>
  <c r="T18" i="30"/>
  <c r="Q25" i="30"/>
  <c r="R25" i="30" s="1"/>
  <c r="T26" i="30"/>
  <c r="Q23" i="30"/>
  <c r="R23" i="30" s="1"/>
  <c r="N14" i="30"/>
  <c r="Q14" i="30" s="1"/>
  <c r="R14" i="30" s="1"/>
  <c r="V18" i="30"/>
  <c r="N22" i="30"/>
  <c r="Q22" i="30" s="1"/>
  <c r="R22" i="30" s="1"/>
  <c r="V26" i="30"/>
  <c r="W24" i="35" l="1"/>
  <c r="W59" i="35"/>
  <c r="W44" i="35"/>
  <c r="T48" i="35"/>
  <c r="W21" i="35"/>
  <c r="W36" i="35"/>
  <c r="W16" i="35"/>
  <c r="W61" i="35"/>
  <c r="W49" i="35"/>
  <c r="W15" i="35"/>
  <c r="T58" i="34"/>
  <c r="P21" i="34"/>
  <c r="V16" i="34"/>
  <c r="P39" i="34"/>
  <c r="P32" i="34"/>
  <c r="V58" i="34"/>
  <c r="V29" i="34"/>
  <c r="V21" i="34"/>
  <c r="T38" i="34"/>
  <c r="V55" i="34"/>
  <c r="P50" i="34"/>
  <c r="P58" i="34"/>
  <c r="V54" i="34"/>
  <c r="V19" i="34"/>
  <c r="T15" i="34"/>
  <c r="P20" i="34"/>
  <c r="V32" i="34"/>
  <c r="P29" i="34"/>
  <c r="T50" i="34"/>
  <c r="P45" i="34"/>
  <c r="P54" i="34"/>
  <c r="V41" i="34"/>
  <c r="T32" i="34"/>
  <c r="P16" i="34"/>
  <c r="T30" i="34"/>
  <c r="V50" i="34"/>
  <c r="V15" i="34"/>
  <c r="V20" i="34"/>
  <c r="T47" i="34"/>
  <c r="P47" i="34"/>
  <c r="V49" i="34"/>
  <c r="T53" i="34"/>
  <c r="P59" i="34"/>
  <c r="T59" i="34"/>
  <c r="P57" i="34"/>
  <c r="V59" i="34"/>
  <c r="V53" i="34"/>
  <c r="P49" i="34"/>
  <c r="V57" i="34"/>
  <c r="T49" i="34"/>
  <c r="V47" i="34"/>
  <c r="T36" i="34"/>
  <c r="T40" i="34"/>
  <c r="V38" i="34"/>
  <c r="P38" i="34"/>
  <c r="V36" i="34"/>
  <c r="P36" i="34"/>
  <c r="V40" i="34"/>
  <c r="P25" i="34"/>
  <c r="T25" i="34"/>
  <c r="T21" i="34"/>
  <c r="T14" i="34"/>
  <c r="P14" i="34"/>
  <c r="T20" i="34"/>
  <c r="V25" i="34"/>
  <c r="V14" i="34"/>
  <c r="T16" i="34"/>
  <c r="T24" i="34"/>
  <c r="V24" i="34"/>
  <c r="P24" i="34"/>
  <c r="P21" i="30"/>
  <c r="V14" i="30"/>
  <c r="V19" i="30"/>
  <c r="T46" i="30"/>
  <c r="P49" i="30"/>
  <c r="P58" i="30"/>
  <c r="Q46" i="30"/>
  <c r="R46" i="30" s="1"/>
  <c r="P23" i="30"/>
  <c r="P38" i="30"/>
  <c r="V40" i="30"/>
  <c r="T49" i="30"/>
  <c r="T56" i="30"/>
  <c r="V46" i="30"/>
  <c r="P14" i="30"/>
  <c r="P31" i="30"/>
  <c r="Q38" i="30"/>
  <c r="R38" i="30" s="1"/>
  <c r="T37" i="30"/>
  <c r="Q53" i="30"/>
  <c r="R53" i="30" s="1"/>
  <c r="V38" i="30"/>
  <c r="V58" i="30"/>
  <c r="P18" i="33"/>
  <c r="V29" i="33"/>
  <c r="T30" i="33"/>
  <c r="V23" i="33"/>
  <c r="T54" i="33"/>
  <c r="V18" i="33"/>
  <c r="P23" i="33"/>
  <c r="T48" i="33"/>
  <c r="T43" i="33"/>
  <c r="T18" i="33"/>
  <c r="P26" i="33"/>
  <c r="P34" i="33"/>
  <c r="P40" i="33"/>
  <c r="V40" i="33"/>
  <c r="P50" i="33"/>
  <c r="V34" i="33"/>
  <c r="T29" i="33"/>
  <c r="P44" i="33"/>
  <c r="T40" i="33"/>
  <c r="V53" i="33"/>
  <c r="V48" i="33"/>
  <c r="V43" i="33"/>
  <c r="V25" i="33"/>
  <c r="P29" i="33"/>
  <c r="P53" i="33"/>
  <c r="T50" i="33"/>
  <c r="T51" i="33"/>
  <c r="P41" i="33"/>
  <c r="T41" i="33"/>
  <c r="V41" i="33"/>
  <c r="T36" i="33"/>
  <c r="T32" i="33"/>
  <c r="P36" i="33"/>
  <c r="V32" i="33"/>
  <c r="T26" i="33"/>
  <c r="P25" i="33"/>
  <c r="V16" i="33"/>
  <c r="T19" i="33"/>
  <c r="P16" i="33"/>
  <c r="T14" i="33"/>
  <c r="V14" i="33"/>
  <c r="T16" i="33"/>
  <c r="V19" i="33"/>
  <c r="P19" i="33"/>
  <c r="T58" i="30"/>
  <c r="V54" i="30"/>
  <c r="P54" i="30"/>
  <c r="V49" i="30"/>
  <c r="V45" i="30"/>
  <c r="P45" i="30"/>
  <c r="T45" i="30"/>
  <c r="T36" i="30"/>
  <c r="V36" i="30"/>
  <c r="T40" i="30"/>
  <c r="P36" i="30"/>
  <c r="V35" i="30"/>
  <c r="T35" i="30"/>
  <c r="P40" i="30"/>
  <c r="V32" i="30"/>
  <c r="T32" i="30"/>
  <c r="V31" i="30"/>
  <c r="P32" i="30"/>
  <c r="T31" i="30"/>
  <c r="T20" i="30"/>
  <c r="T22" i="30"/>
  <c r="V20" i="30"/>
  <c r="P20" i="30"/>
  <c r="V21" i="30"/>
  <c r="V22" i="30"/>
  <c r="T14" i="30"/>
  <c r="T21" i="30"/>
  <c r="P22" i="30"/>
  <c r="M68" i="27" l="1" a="1"/>
  <c r="M68" i="27" s="1"/>
  <c r="L68" i="27" a="1"/>
  <c r="L68" i="27" s="1"/>
  <c r="J68" i="27" a="1"/>
  <c r="J68" i="27" s="1"/>
  <c r="I68" i="27" a="1"/>
  <c r="I68" i="27" s="1"/>
  <c r="K68" i="27" s="1"/>
  <c r="K69" i="27" s="1"/>
  <c r="M65" i="27" a="1"/>
  <c r="M65" i="27" s="1"/>
  <c r="M66" i="27" s="1"/>
  <c r="L65" i="27" a="1"/>
  <c r="L65" i="27" s="1"/>
  <c r="J65" i="27" a="1"/>
  <c r="J65" i="27" s="1"/>
  <c r="I65" i="27" a="1"/>
  <c r="I65" i="27" s="1"/>
  <c r="M62" i="27" a="1"/>
  <c r="M62" i="27" s="1"/>
  <c r="M63" i="27" s="1"/>
  <c r="L62" i="27" a="1"/>
  <c r="L62" i="27" s="1"/>
  <c r="L63" i="27" s="1"/>
  <c r="J62" i="27" a="1"/>
  <c r="J62" i="27" s="1"/>
  <c r="J63" i="27" s="1"/>
  <c r="I62" i="27" a="1"/>
  <c r="I62" i="27" s="1"/>
  <c r="J59" i="27" a="1"/>
  <c r="J59" i="27" s="1"/>
  <c r="I59" i="27" a="1"/>
  <c r="I59" i="27" s="1"/>
  <c r="M52" i="27" a="1"/>
  <c r="M52" i="27" s="1"/>
  <c r="M53" i="27" s="1"/>
  <c r="L52" i="27" a="1"/>
  <c r="L52" i="27" s="1"/>
  <c r="L53" i="27" s="1"/>
  <c r="J52" i="27" a="1"/>
  <c r="J52" i="27" s="1"/>
  <c r="J53" i="27" s="1"/>
  <c r="I52" i="27" a="1"/>
  <c r="I52" i="27" s="1"/>
  <c r="M49" i="27" a="1"/>
  <c r="M49" i="27" s="1"/>
  <c r="M50" i="27" s="1"/>
  <c r="L49" i="27" a="1"/>
  <c r="L49" i="27" s="1"/>
  <c r="J49" i="27" a="1"/>
  <c r="J49" i="27" s="1"/>
  <c r="I49" i="27" a="1"/>
  <c r="I49" i="27" s="1"/>
  <c r="M46" i="27" a="1"/>
  <c r="M46" i="27" s="1"/>
  <c r="L46" i="27" a="1"/>
  <c r="L46" i="27" s="1"/>
  <c r="J46" i="27" a="1"/>
  <c r="J46" i="27" s="1"/>
  <c r="I46" i="27" a="1"/>
  <c r="I46" i="27" s="1"/>
  <c r="K46" i="27" s="1"/>
  <c r="K47" i="27" s="1"/>
  <c r="J43" i="27" a="1"/>
  <c r="J43" i="27" s="1"/>
  <c r="I43" i="27" a="1"/>
  <c r="I43" i="27" s="1"/>
  <c r="M36" i="27" a="1"/>
  <c r="M36" i="27" s="1"/>
  <c r="L36" i="27" a="1"/>
  <c r="L36" i="27" s="1"/>
  <c r="J36" i="27" a="1"/>
  <c r="J36" i="27" s="1"/>
  <c r="J37" i="27" s="1"/>
  <c r="I36" i="27" a="1"/>
  <c r="I36" i="27" s="1"/>
  <c r="K36" i="27" s="1"/>
  <c r="K37" i="27" s="1"/>
  <c r="M33" i="27" a="1"/>
  <c r="M33" i="27" s="1"/>
  <c r="M34" i="27" s="1"/>
  <c r="L33" i="27" a="1"/>
  <c r="L33" i="27" s="1"/>
  <c r="J33" i="27" a="1"/>
  <c r="J33" i="27" s="1"/>
  <c r="I33" i="27" a="1"/>
  <c r="I33" i="27" s="1"/>
  <c r="M30" i="27" a="1"/>
  <c r="M30" i="27" s="1"/>
  <c r="L30" i="27" a="1"/>
  <c r="L30" i="27" s="1"/>
  <c r="L31" i="27" s="1"/>
  <c r="J30" i="27" a="1"/>
  <c r="J30" i="27" s="1"/>
  <c r="J31" i="27" s="1"/>
  <c r="I30" i="27" a="1"/>
  <c r="I30" i="27" s="1"/>
  <c r="J27" i="27" a="1"/>
  <c r="J27" i="27" s="1"/>
  <c r="I27" i="27" a="1"/>
  <c r="I27" i="27" s="1"/>
  <c r="M20" i="27" a="1"/>
  <c r="M20" i="27" s="1"/>
  <c r="M21" i="27" s="1"/>
  <c r="L20" i="27" a="1"/>
  <c r="L20" i="27" s="1"/>
  <c r="J20" i="27" a="1"/>
  <c r="J20" i="27" s="1"/>
  <c r="I20" i="27" a="1"/>
  <c r="I20" i="27" s="1"/>
  <c r="K20" i="27" s="1"/>
  <c r="K21" i="27" s="1"/>
  <c r="M17" i="27" a="1"/>
  <c r="M17" i="27" s="1"/>
  <c r="M18" i="27" s="1"/>
  <c r="L17" i="27" a="1"/>
  <c r="L17" i="27" s="1"/>
  <c r="L18" i="27" s="1"/>
  <c r="J17" i="27" a="1"/>
  <c r="J17" i="27" s="1"/>
  <c r="I17" i="27" a="1"/>
  <c r="I17" i="27" s="1"/>
  <c r="M14" i="27" a="1"/>
  <c r="M14" i="27" s="1"/>
  <c r="L14" i="27" a="1"/>
  <c r="L14" i="27" s="1"/>
  <c r="L15" i="27" s="1"/>
  <c r="J14" i="27" a="1"/>
  <c r="J14" i="27" s="1"/>
  <c r="J15" i="27" s="1"/>
  <c r="I14" i="27" a="1"/>
  <c r="I14" i="27" s="1"/>
  <c r="J12" i="27"/>
  <c r="I11" i="27" a="1"/>
  <c r="I11" i="27" s="1"/>
  <c r="J11" i="27" a="1"/>
  <c r="J11" i="27" s="1"/>
  <c r="F11" i="27"/>
  <c r="D13" i="37" a="1"/>
  <c r="D13" i="37" s="1"/>
  <c r="D11" i="37" a="1"/>
  <c r="D11" i="37" s="1"/>
  <c r="J69" i="27" l="1"/>
  <c r="L69" i="27"/>
  <c r="M69" i="27"/>
  <c r="K65" i="27"/>
  <c r="K66" i="27" s="1"/>
  <c r="J66" i="27"/>
  <c r="L66" i="27"/>
  <c r="K62" i="27"/>
  <c r="K63" i="27" s="1"/>
  <c r="K52" i="27"/>
  <c r="K53" i="27" s="1"/>
  <c r="K49" i="27"/>
  <c r="K50" i="27" s="1"/>
  <c r="J50" i="27"/>
  <c r="L50" i="27"/>
  <c r="J47" i="27"/>
  <c r="L47" i="27"/>
  <c r="M47" i="27"/>
  <c r="L37" i="27"/>
  <c r="M37" i="27"/>
  <c r="K33" i="27"/>
  <c r="K34" i="27" s="1"/>
  <c r="J34" i="27"/>
  <c r="L34" i="27"/>
  <c r="K30" i="27"/>
  <c r="K31" i="27" s="1"/>
  <c r="M31" i="27"/>
  <c r="J21" i="27"/>
  <c r="L21" i="27"/>
  <c r="K17" i="27"/>
  <c r="K18" i="27" s="1"/>
  <c r="J18" i="27"/>
  <c r="K14" i="27"/>
  <c r="K15" i="27" s="1"/>
  <c r="M15" i="27"/>
  <c r="C8" i="26"/>
  <c r="B6" i="37" l="1"/>
  <c r="B6" i="36"/>
  <c r="D7" i="25"/>
  <c r="C7" i="25" l="1"/>
  <c r="C10" i="25" l="1" a="1"/>
  <c r="C10" i="25" s="1"/>
  <c r="C9" i="25" a="1"/>
  <c r="C9" i="25" s="1"/>
  <c r="C8" i="25" a="1"/>
  <c r="C8" i="25" s="1"/>
  <c r="C11" i="25" a="1"/>
  <c r="C11" i="25" s="1"/>
  <c r="D14" i="25"/>
  <c r="C14" i="25"/>
  <c r="D13" i="26" a="1"/>
  <c r="D13" i="26" s="1"/>
  <c r="E13" i="26" s="1" a="1"/>
  <c r="E13" i="26" s="1"/>
  <c r="D12" i="26" a="1"/>
  <c r="D12" i="26" s="1"/>
  <c r="E12" i="26" s="1" a="1"/>
  <c r="E12" i="26" s="1"/>
  <c r="D11" i="26" a="1"/>
  <c r="D11" i="26" s="1"/>
  <c r="E11" i="26" s="1" a="1"/>
  <c r="E11" i="26" s="1"/>
  <c r="D10" i="26" a="1"/>
  <c r="D10" i="26" s="1"/>
  <c r="E10" i="26" s="1" a="1"/>
  <c r="E10" i="26" s="1"/>
  <c r="D11" i="25" a="1"/>
  <c r="D11" i="25" s="1"/>
  <c r="D10" i="25" a="1"/>
  <c r="D10" i="25" s="1"/>
  <c r="D9" i="25" a="1"/>
  <c r="D9" i="25" s="1"/>
  <c r="D8" i="25" a="1"/>
  <c r="D8" i="25" s="1"/>
  <c r="C18" i="25" l="1" a="1"/>
  <c r="C18" i="25" s="1"/>
  <c r="C17" i="25" a="1"/>
  <c r="C17" i="25" s="1"/>
  <c r="F17" i="25" s="1"/>
  <c r="D18" i="25" a="1"/>
  <c r="D18" i="25" s="1"/>
  <c r="D17" i="25" a="1"/>
  <c r="D17" i="25" s="1"/>
  <c r="D16" i="25" a="1"/>
  <c r="D16" i="25" s="1"/>
  <c r="D15" i="25" a="1"/>
  <c r="D15" i="25" s="1"/>
  <c r="F11" i="25"/>
  <c r="F8" i="25"/>
  <c r="F9" i="25"/>
  <c r="F10" i="25"/>
  <c r="E8" i="25"/>
  <c r="BM3" i="31"/>
  <c r="BM4" i="31"/>
  <c r="BM5" i="31"/>
  <c r="BM6" i="31"/>
  <c r="BM7" i="31"/>
  <c r="BM8" i="31"/>
  <c r="BM9" i="31"/>
  <c r="BM10" i="31"/>
  <c r="BM11" i="31"/>
  <c r="BM12" i="31"/>
  <c r="BM13" i="31"/>
  <c r="BM14" i="31"/>
  <c r="BM15" i="31"/>
  <c r="BM16" i="31"/>
  <c r="BM17" i="31"/>
  <c r="BM18" i="31"/>
  <c r="BM19" i="31"/>
  <c r="BM20" i="31"/>
  <c r="BM21" i="31"/>
  <c r="BM22" i="31"/>
  <c r="BM23" i="31"/>
  <c r="BM24" i="31"/>
  <c r="BM25" i="31"/>
  <c r="BM26" i="31"/>
  <c r="BM27" i="31"/>
  <c r="BM28" i="31"/>
  <c r="BM29" i="31"/>
  <c r="BM30" i="31"/>
  <c r="BM31" i="31"/>
  <c r="BM32" i="31"/>
  <c r="BM33" i="31"/>
  <c r="BM34" i="31"/>
  <c r="BM35" i="31"/>
  <c r="BM36" i="31"/>
  <c r="BM37" i="31"/>
  <c r="BM38" i="31"/>
  <c r="BM39" i="31"/>
  <c r="BM40" i="31"/>
  <c r="BM41" i="31"/>
  <c r="BM42" i="31"/>
  <c r="BM43" i="31"/>
  <c r="BM44" i="31"/>
  <c r="BM45" i="31"/>
  <c r="BM46" i="31"/>
  <c r="BM47" i="31"/>
  <c r="BM48" i="31"/>
  <c r="BM49" i="31"/>
  <c r="BM50" i="31"/>
  <c r="BM51" i="31"/>
  <c r="BM52" i="31"/>
  <c r="BM53" i="31"/>
  <c r="BM54" i="31"/>
  <c r="BM55" i="31"/>
  <c r="BM56" i="31"/>
  <c r="BM57" i="31"/>
  <c r="BM58" i="31"/>
  <c r="BM59" i="31"/>
  <c r="BM60" i="31"/>
  <c r="BM61" i="31"/>
  <c r="BM62" i="31"/>
  <c r="BM63" i="31"/>
  <c r="BM64" i="31"/>
  <c r="BM65" i="31"/>
  <c r="BM66" i="31"/>
  <c r="BM67" i="31"/>
  <c r="BM68" i="31"/>
  <c r="BM69" i="31"/>
  <c r="BM70" i="31"/>
  <c r="BM71" i="31"/>
  <c r="BM72" i="31"/>
  <c r="BM73" i="31"/>
  <c r="BM74" i="31"/>
  <c r="BM75" i="31"/>
  <c r="BM76" i="31"/>
  <c r="BM77" i="31"/>
  <c r="BM78" i="31"/>
  <c r="BM79" i="31"/>
  <c r="BM80" i="31"/>
  <c r="BM81" i="31"/>
  <c r="BM82" i="31"/>
  <c r="BM83" i="31"/>
  <c r="BM84" i="31"/>
  <c r="BM85" i="31"/>
  <c r="BM86" i="31"/>
  <c r="BM87" i="31"/>
  <c r="BM88" i="31"/>
  <c r="BM89" i="31"/>
  <c r="BM90" i="31"/>
  <c r="BM91" i="31"/>
  <c r="BM92" i="31"/>
  <c r="BM93" i="31"/>
  <c r="BM94" i="31"/>
  <c r="BM95" i="31"/>
  <c r="BM96" i="31"/>
  <c r="BM97" i="31"/>
  <c r="BM98" i="31"/>
  <c r="BM99" i="31"/>
  <c r="BM100" i="31"/>
  <c r="BM101" i="31"/>
  <c r="BM102" i="31"/>
  <c r="BM103" i="31"/>
  <c r="BM104" i="31"/>
  <c r="BM105" i="31"/>
  <c r="BM106" i="31"/>
  <c r="BM107" i="31"/>
  <c r="BM108" i="31"/>
  <c r="BM109" i="31"/>
  <c r="BM110" i="31"/>
  <c r="BM111" i="31"/>
  <c r="BM112" i="31"/>
  <c r="BM113" i="31"/>
  <c r="BM114" i="31"/>
  <c r="BM115" i="31"/>
  <c r="BM116" i="31"/>
  <c r="BM117" i="31"/>
  <c r="BM118" i="31"/>
  <c r="BM119" i="31"/>
  <c r="BM120" i="31"/>
  <c r="BM121" i="31"/>
  <c r="BM122" i="31"/>
  <c r="BM123" i="31"/>
  <c r="BM124" i="31"/>
  <c r="BM125" i="31"/>
  <c r="BM126" i="31"/>
  <c r="BM127" i="31"/>
  <c r="BM128" i="31"/>
  <c r="BM129" i="31"/>
  <c r="BM130" i="31"/>
  <c r="BM131" i="31"/>
  <c r="BM132" i="31"/>
  <c r="BM133" i="31"/>
  <c r="BM134" i="31"/>
  <c r="BM135" i="31"/>
  <c r="BM136" i="31"/>
  <c r="BM137" i="31"/>
  <c r="BM138" i="31"/>
  <c r="BM139" i="31"/>
  <c r="BM140" i="31"/>
  <c r="BM141" i="31"/>
  <c r="BM142" i="31"/>
  <c r="BM143" i="31"/>
  <c r="BM144" i="31"/>
  <c r="BM145" i="31"/>
  <c r="BM146" i="31"/>
  <c r="BM147" i="31"/>
  <c r="BM148" i="31"/>
  <c r="BM149" i="31"/>
  <c r="BM150" i="31"/>
  <c r="BM151" i="31"/>
  <c r="BM152" i="31"/>
  <c r="BM153" i="31"/>
  <c r="BM154" i="31"/>
  <c r="BM155" i="31"/>
  <c r="BM156" i="31"/>
  <c r="BM157" i="31"/>
  <c r="BM158" i="31"/>
  <c r="BM159" i="31"/>
  <c r="BM160" i="31"/>
  <c r="BM161" i="31"/>
  <c r="BM162" i="31"/>
  <c r="BM163" i="31"/>
  <c r="BM164" i="31"/>
  <c r="BM165" i="31"/>
  <c r="BM166" i="31"/>
  <c r="BM167" i="31"/>
  <c r="BM168" i="31"/>
  <c r="BM169" i="31"/>
  <c r="BM170" i="31"/>
  <c r="BM171" i="31"/>
  <c r="BM172" i="31"/>
  <c r="BM173" i="31"/>
  <c r="BM174" i="31"/>
  <c r="BM175" i="31"/>
  <c r="BM176" i="31"/>
  <c r="BM177" i="31"/>
  <c r="BM178" i="31"/>
  <c r="BM179" i="31"/>
  <c r="BM180" i="31"/>
  <c r="BM181" i="31"/>
  <c r="BM182" i="31"/>
  <c r="BM183" i="31"/>
  <c r="BM184" i="31"/>
  <c r="BM185" i="31"/>
  <c r="BM186" i="31"/>
  <c r="BM187" i="31"/>
  <c r="BM188" i="31"/>
  <c r="BM189" i="31"/>
  <c r="BM190" i="31"/>
  <c r="BM191" i="31"/>
  <c r="BM192" i="31"/>
  <c r="BM193" i="31"/>
  <c r="BM194" i="31"/>
  <c r="BM195" i="31"/>
  <c r="BM196" i="31"/>
  <c r="BM197" i="31"/>
  <c r="BM198" i="31"/>
  <c r="BM199" i="31"/>
  <c r="BM200" i="31"/>
  <c r="BM201" i="31"/>
  <c r="BM202" i="31"/>
  <c r="BM203" i="31"/>
  <c r="BM204" i="31"/>
  <c r="BM205" i="31"/>
  <c r="BM206" i="31"/>
  <c r="BM207" i="31"/>
  <c r="BM208" i="31"/>
  <c r="BM209" i="31"/>
  <c r="BM210" i="31"/>
  <c r="BM211" i="31"/>
  <c r="BM212" i="31"/>
  <c r="BM213" i="31"/>
  <c r="BM214" i="31"/>
  <c r="BM215" i="31"/>
  <c r="BM216" i="31"/>
  <c r="BM217" i="31"/>
  <c r="BM218" i="31"/>
  <c r="BM219" i="31"/>
  <c r="BM220" i="31"/>
  <c r="BM221" i="31"/>
  <c r="BM222" i="31"/>
  <c r="BM223" i="31"/>
  <c r="BM224" i="31"/>
  <c r="BM225" i="31"/>
  <c r="BM226" i="31"/>
  <c r="BM227" i="31"/>
  <c r="BM228" i="31"/>
  <c r="BM229" i="31"/>
  <c r="BM230" i="31"/>
  <c r="BM231" i="31"/>
  <c r="BM232" i="31"/>
  <c r="BM233" i="31"/>
  <c r="BM234" i="31"/>
  <c r="BM235" i="31"/>
  <c r="BM236" i="31"/>
  <c r="BM237" i="31"/>
  <c r="BM238" i="31"/>
  <c r="BM239" i="31"/>
  <c r="BM240" i="31"/>
  <c r="BM241" i="31"/>
  <c r="BM242" i="31"/>
  <c r="BM243" i="31"/>
  <c r="BM244" i="31"/>
  <c r="BM245" i="31"/>
  <c r="BM246" i="31"/>
  <c r="BM247" i="31"/>
  <c r="BM248" i="31"/>
  <c r="BM249" i="31"/>
  <c r="BM250" i="31"/>
  <c r="BM251" i="31"/>
  <c r="BM252" i="31"/>
  <c r="BM253" i="31"/>
  <c r="BM254" i="31"/>
  <c r="BM255" i="31"/>
  <c r="BM256" i="31"/>
  <c r="BM257" i="31"/>
  <c r="BM258" i="31"/>
  <c r="BM259" i="31"/>
  <c r="BM260" i="31"/>
  <c r="BM261" i="31"/>
  <c r="BM262" i="31"/>
  <c r="BM263" i="31"/>
  <c r="BM264" i="31"/>
  <c r="BM265" i="31"/>
  <c r="BM266" i="31"/>
  <c r="BM267" i="31"/>
  <c r="BM268" i="31"/>
  <c r="BM269" i="31"/>
  <c r="BM270" i="31"/>
  <c r="BM271" i="31"/>
  <c r="BM272" i="31"/>
  <c r="BM273" i="31"/>
  <c r="BM274" i="31"/>
  <c r="BM275" i="31"/>
  <c r="BM276" i="31"/>
  <c r="BM277" i="31"/>
  <c r="BM278" i="31"/>
  <c r="BM279" i="31"/>
  <c r="BM280" i="31"/>
  <c r="BM281" i="31"/>
  <c r="BM282" i="31"/>
  <c r="BM283" i="31"/>
  <c r="BM284" i="31"/>
  <c r="BM285" i="31"/>
  <c r="BM286" i="31"/>
  <c r="BM287" i="31"/>
  <c r="BM288" i="31"/>
  <c r="BM289" i="31"/>
  <c r="BM290" i="31"/>
  <c r="BM291" i="31"/>
  <c r="BM292" i="31"/>
  <c r="BM293" i="31"/>
  <c r="BM294" i="31"/>
  <c r="BM295" i="31"/>
  <c r="BM296" i="31"/>
  <c r="BM297" i="31"/>
  <c r="BM298" i="31"/>
  <c r="BM299" i="31"/>
  <c r="BM300" i="31"/>
  <c r="BM301" i="31"/>
  <c r="BM302" i="31"/>
  <c r="BM303" i="31"/>
  <c r="BM304" i="31"/>
  <c r="BM305" i="31"/>
  <c r="BM306" i="31"/>
  <c r="BM307" i="31"/>
  <c r="BM308" i="31"/>
  <c r="BM309" i="31"/>
  <c r="BM310" i="31"/>
  <c r="BM311" i="31"/>
  <c r="BM312" i="31"/>
  <c r="BM313" i="31"/>
  <c r="BM314" i="31"/>
  <c r="BM315" i="31"/>
  <c r="BM316" i="31"/>
  <c r="BM317" i="31"/>
  <c r="BM318" i="31"/>
  <c r="BM319" i="31"/>
  <c r="BM320" i="31"/>
  <c r="BM321" i="31"/>
  <c r="BM322" i="31"/>
  <c r="BM323" i="31"/>
  <c r="BM324" i="31"/>
  <c r="BM325" i="31"/>
  <c r="BM326" i="31"/>
  <c r="BM327" i="31"/>
  <c r="BM328" i="31"/>
  <c r="BM329" i="31"/>
  <c r="BM330" i="31"/>
  <c r="BM331" i="31"/>
  <c r="BM332" i="31"/>
  <c r="BM333" i="31"/>
  <c r="BM334" i="31"/>
  <c r="BM335" i="31"/>
  <c r="BM336" i="31"/>
  <c r="BM337" i="31"/>
  <c r="BM338" i="31"/>
  <c r="BM339" i="31"/>
  <c r="BM340" i="31"/>
  <c r="BM341" i="31"/>
  <c r="BM342" i="31"/>
  <c r="BM343" i="31"/>
  <c r="BM344" i="31"/>
  <c r="BM345" i="31"/>
  <c r="BM346" i="31"/>
  <c r="BM347" i="31"/>
  <c r="BM348" i="31"/>
  <c r="BM349" i="31"/>
  <c r="BM350" i="31"/>
  <c r="BM351" i="31"/>
  <c r="BM352" i="31"/>
  <c r="BM353" i="31"/>
  <c r="BM354" i="31"/>
  <c r="BM355" i="31"/>
  <c r="BM356" i="31"/>
  <c r="BM357" i="31"/>
  <c r="BM358" i="31"/>
  <c r="BM359" i="31"/>
  <c r="BM360" i="31"/>
  <c r="BM361" i="31"/>
  <c r="BM362" i="31"/>
  <c r="BM363" i="31"/>
  <c r="BM364" i="31"/>
  <c r="BM365" i="31"/>
  <c r="BM366" i="31"/>
  <c r="BM367" i="31"/>
  <c r="BM368" i="31"/>
  <c r="BM369" i="31"/>
  <c r="BM370" i="31"/>
  <c r="BM371" i="31"/>
  <c r="BM372" i="31"/>
  <c r="BM373" i="31"/>
  <c r="BM374" i="31"/>
  <c r="BM375" i="31"/>
  <c r="BM376" i="31"/>
  <c r="BM377" i="31"/>
  <c r="BM378" i="31"/>
  <c r="BM379" i="31"/>
  <c r="BM380" i="31"/>
  <c r="BM381" i="31"/>
  <c r="BM382" i="31"/>
  <c r="BM383" i="31"/>
  <c r="BM384" i="31"/>
  <c r="BM385" i="31"/>
  <c r="BM386" i="31"/>
  <c r="BM387" i="31"/>
  <c r="BM388" i="31"/>
  <c r="BM389" i="31"/>
  <c r="BM390" i="31"/>
  <c r="BM391" i="31"/>
  <c r="BM392" i="31"/>
  <c r="BM393" i="31"/>
  <c r="BM394" i="31"/>
  <c r="BM395" i="31"/>
  <c r="BM396" i="31"/>
  <c r="BM397" i="31"/>
  <c r="BM398" i="31"/>
  <c r="BM399" i="31"/>
  <c r="BM400" i="31"/>
  <c r="BM401" i="31"/>
  <c r="BM402" i="31"/>
  <c r="BM403" i="31"/>
  <c r="BM404" i="31"/>
  <c r="BM405" i="31"/>
  <c r="BM406" i="31"/>
  <c r="BM407" i="31"/>
  <c r="BM408" i="31"/>
  <c r="BM409" i="31"/>
  <c r="BM410" i="31"/>
  <c r="BM411" i="31"/>
  <c r="BM412" i="31"/>
  <c r="BM413" i="31"/>
  <c r="BM414" i="31"/>
  <c r="BM415" i="31"/>
  <c r="BM416" i="31"/>
  <c r="BM417" i="31"/>
  <c r="BM418" i="31"/>
  <c r="BM419" i="31"/>
  <c r="BM420" i="31"/>
  <c r="BM421" i="31"/>
  <c r="BM422" i="31"/>
  <c r="BM423" i="31"/>
  <c r="BM424" i="31"/>
  <c r="BM425" i="31"/>
  <c r="BM426" i="31"/>
  <c r="BM427" i="31"/>
  <c r="BM428" i="31"/>
  <c r="BM429" i="31"/>
  <c r="BM430" i="31"/>
  <c r="BM431" i="31"/>
  <c r="BM432" i="31"/>
  <c r="BM433" i="31"/>
  <c r="BM434" i="31"/>
  <c r="BM435" i="31"/>
  <c r="BM436" i="31"/>
  <c r="BM437" i="31"/>
  <c r="BM438" i="31"/>
  <c r="BM439" i="31"/>
  <c r="BM440" i="31"/>
  <c r="BM441" i="31"/>
  <c r="BM442" i="31"/>
  <c r="BM443" i="31"/>
  <c r="BM444" i="31"/>
  <c r="BM445" i="31"/>
  <c r="BM446" i="31"/>
  <c r="BM447" i="31"/>
  <c r="BM448" i="31"/>
  <c r="BM449" i="31"/>
  <c r="BM450" i="31"/>
  <c r="BM451" i="31"/>
  <c r="BM452" i="31"/>
  <c r="BM453" i="31"/>
  <c r="BM454" i="31"/>
  <c r="BM455" i="31"/>
  <c r="BM456" i="31"/>
  <c r="BM457" i="31"/>
  <c r="BM458" i="31"/>
  <c r="BM459" i="31"/>
  <c r="BM460" i="31"/>
  <c r="BM461" i="31"/>
  <c r="BM462" i="31"/>
  <c r="BM463" i="31"/>
  <c r="BM464" i="31"/>
  <c r="BM465" i="31"/>
  <c r="BM466" i="31"/>
  <c r="BM467" i="31"/>
  <c r="BM468" i="31"/>
  <c r="BM469" i="31"/>
  <c r="BM470" i="31"/>
  <c r="BM471" i="31"/>
  <c r="BM472" i="31"/>
  <c r="BM473" i="31"/>
  <c r="BM474" i="31"/>
  <c r="BM475" i="31"/>
  <c r="BM476" i="31"/>
  <c r="BM477" i="31"/>
  <c r="BM478" i="31"/>
  <c r="BM479" i="31"/>
  <c r="BM480" i="31"/>
  <c r="BM481" i="31"/>
  <c r="BM482" i="31"/>
  <c r="BM483" i="31"/>
  <c r="BM484" i="31"/>
  <c r="BM485" i="31"/>
  <c r="BM486" i="31"/>
  <c r="BM487" i="31"/>
  <c r="BM488" i="31"/>
  <c r="BM489" i="31"/>
  <c r="BM490" i="31"/>
  <c r="BM491" i="31"/>
  <c r="BM492" i="31"/>
  <c r="BM493" i="31"/>
  <c r="BM494" i="31"/>
  <c r="BM495" i="31"/>
  <c r="BM496" i="31"/>
  <c r="BM497" i="31"/>
  <c r="BM498" i="31"/>
  <c r="BM499" i="31"/>
  <c r="BM500" i="31"/>
  <c r="BM501" i="31"/>
  <c r="BM502" i="31"/>
  <c r="BM503" i="31"/>
  <c r="BM504" i="31"/>
  <c r="BM505" i="31"/>
  <c r="BM506" i="31"/>
  <c r="BM507" i="31"/>
  <c r="BM508" i="31"/>
  <c r="BM509" i="31"/>
  <c r="BM510" i="31"/>
  <c r="BM511" i="31"/>
  <c r="BM512" i="31"/>
  <c r="BM513" i="31"/>
  <c r="BM514" i="31"/>
  <c r="BM515" i="31"/>
  <c r="BM516" i="31"/>
  <c r="BM517" i="31"/>
  <c r="BM518" i="31"/>
  <c r="BM519" i="31"/>
  <c r="BM520" i="31"/>
  <c r="BM521" i="31"/>
  <c r="BM522" i="31"/>
  <c r="BM523" i="31"/>
  <c r="BM524" i="31"/>
  <c r="BM525" i="31"/>
  <c r="BM526" i="31"/>
  <c r="BM527" i="31"/>
  <c r="BM528" i="31"/>
  <c r="BM529" i="31"/>
  <c r="BM530" i="31"/>
  <c r="BM531" i="31"/>
  <c r="BM532" i="31"/>
  <c r="BM533" i="31"/>
  <c r="BM534" i="31"/>
  <c r="BM535" i="31"/>
  <c r="BM536" i="31"/>
  <c r="BM537" i="31"/>
  <c r="BM538" i="31"/>
  <c r="BM539" i="31"/>
  <c r="BM540" i="31"/>
  <c r="BM541" i="31"/>
  <c r="BM542" i="31"/>
  <c r="BM543" i="31"/>
  <c r="BM544" i="31"/>
  <c r="BM545" i="31"/>
  <c r="BM546" i="31"/>
  <c r="BM547" i="31"/>
  <c r="BM548" i="31"/>
  <c r="BM549" i="31"/>
  <c r="BM550" i="31"/>
  <c r="BM551" i="31"/>
  <c r="BM552" i="31"/>
  <c r="BM553" i="31"/>
  <c r="BM554" i="31"/>
  <c r="BM555" i="31"/>
  <c r="BM556" i="31"/>
  <c r="BM557" i="31"/>
  <c r="BM558" i="31"/>
  <c r="BM559" i="31"/>
  <c r="BM560" i="31"/>
  <c r="BM561" i="31"/>
  <c r="BM562" i="31"/>
  <c r="BM563" i="31"/>
  <c r="BM564" i="31"/>
  <c r="BM565" i="31"/>
  <c r="BM566" i="31"/>
  <c r="BM567" i="31"/>
  <c r="BM568" i="31"/>
  <c r="BM569" i="31"/>
  <c r="BM570" i="31"/>
  <c r="BM571" i="31"/>
  <c r="BM572" i="31"/>
  <c r="BM573" i="31"/>
  <c r="BM574" i="31"/>
  <c r="BM575" i="31"/>
  <c r="BM576" i="31"/>
  <c r="BM577" i="31"/>
  <c r="BM578" i="31"/>
  <c r="BM579" i="31"/>
  <c r="BM580" i="31"/>
  <c r="BM581" i="31"/>
  <c r="BM582" i="31"/>
  <c r="BM583" i="31"/>
  <c r="BM584" i="31"/>
  <c r="BM585" i="31"/>
  <c r="BM586" i="31"/>
  <c r="BM587" i="31"/>
  <c r="BM588" i="31"/>
  <c r="BM589" i="31"/>
  <c r="BM590" i="31"/>
  <c r="BM591" i="31"/>
  <c r="BM592" i="31"/>
  <c r="BM593" i="31"/>
  <c r="BM594" i="31"/>
  <c r="BM595" i="31"/>
  <c r="BM596" i="31"/>
  <c r="BM597" i="31"/>
  <c r="BM598" i="31"/>
  <c r="BM599" i="31"/>
  <c r="BM600" i="31"/>
  <c r="BM601" i="31"/>
  <c r="BM602" i="31"/>
  <c r="BM603" i="31"/>
  <c r="BM604" i="31"/>
  <c r="BM605" i="31"/>
  <c r="BM606" i="31"/>
  <c r="BM607" i="31"/>
  <c r="BM608" i="31"/>
  <c r="BM609" i="31"/>
  <c r="BM610" i="31"/>
  <c r="BM611" i="31"/>
  <c r="BM612" i="31"/>
  <c r="BM613" i="31"/>
  <c r="BM614" i="31"/>
  <c r="BM615" i="31"/>
  <c r="BM616" i="31"/>
  <c r="BM617" i="31"/>
  <c r="BM618" i="31"/>
  <c r="BM619" i="31"/>
  <c r="BM620" i="31"/>
  <c r="BM621" i="31"/>
  <c r="BM622" i="31"/>
  <c r="BM623" i="31"/>
  <c r="BM624" i="31"/>
  <c r="BM625" i="31"/>
  <c r="BM626" i="31"/>
  <c r="BM627" i="31"/>
  <c r="BM628" i="31"/>
  <c r="BM629" i="31"/>
  <c r="BM630" i="31"/>
  <c r="BM631" i="31"/>
  <c r="BM632" i="31"/>
  <c r="BM633" i="31"/>
  <c r="BM634" i="31"/>
  <c r="BM635" i="31"/>
  <c r="BM636" i="31"/>
  <c r="BM637" i="31"/>
  <c r="BM638" i="31"/>
  <c r="BM639" i="31"/>
  <c r="BM640" i="31"/>
  <c r="BM641" i="31"/>
  <c r="BM642" i="31"/>
  <c r="BM643" i="31"/>
  <c r="BM644" i="31"/>
  <c r="BM645" i="31"/>
  <c r="BM646" i="31"/>
  <c r="BM647" i="31"/>
  <c r="BM648" i="31"/>
  <c r="BM649" i="31"/>
  <c r="BM650" i="31"/>
  <c r="BM651" i="31"/>
  <c r="BM652" i="31"/>
  <c r="BM653" i="31"/>
  <c r="BM654" i="31"/>
  <c r="BM655" i="31"/>
  <c r="BM656" i="31"/>
  <c r="BM657" i="31"/>
  <c r="BM658" i="31"/>
  <c r="BM659" i="31"/>
  <c r="BM660" i="31"/>
  <c r="BM661" i="31"/>
  <c r="BM662" i="31"/>
  <c r="BM663" i="31"/>
  <c r="BM664" i="31"/>
  <c r="BM665" i="31"/>
  <c r="BM666" i="31"/>
  <c r="BM667" i="31"/>
  <c r="BM668" i="31"/>
  <c r="BM669" i="31"/>
  <c r="BM670" i="31"/>
  <c r="BM671" i="31"/>
  <c r="BM672" i="31"/>
  <c r="BM673" i="31"/>
  <c r="BM674" i="31"/>
  <c r="BM675" i="31"/>
  <c r="BM676" i="31"/>
  <c r="BM677" i="31"/>
  <c r="BM678" i="31"/>
  <c r="BM679" i="31"/>
  <c r="BM680" i="31"/>
  <c r="BM681" i="31"/>
  <c r="BM682" i="31"/>
  <c r="BM683" i="31"/>
  <c r="BM684" i="31"/>
  <c r="BM685" i="31"/>
  <c r="BM686" i="31"/>
  <c r="BM687" i="31"/>
  <c r="BM688" i="31"/>
  <c r="BM689" i="31"/>
  <c r="BM690" i="31"/>
  <c r="BM691" i="31"/>
  <c r="BM692" i="31"/>
  <c r="BM693" i="31"/>
  <c r="BM694" i="31"/>
  <c r="BM695" i="31"/>
  <c r="BM696" i="31"/>
  <c r="BM697" i="31"/>
  <c r="BM698" i="31"/>
  <c r="BM699" i="31"/>
  <c r="BM700" i="31"/>
  <c r="BM701" i="31"/>
  <c r="BM702" i="31"/>
  <c r="BM703" i="31"/>
  <c r="BM704" i="31"/>
  <c r="BM705" i="31"/>
  <c r="BM706" i="31"/>
  <c r="BM707" i="31"/>
  <c r="BM708" i="31"/>
  <c r="BM709" i="31"/>
  <c r="BM710" i="31"/>
  <c r="BM711" i="31"/>
  <c r="BM712" i="31"/>
  <c r="BM713" i="31"/>
  <c r="BM714" i="31"/>
  <c r="BM715" i="31"/>
  <c r="BM716" i="31"/>
  <c r="BM717" i="31"/>
  <c r="BM718" i="31"/>
  <c r="BM719" i="31"/>
  <c r="BM720" i="31"/>
  <c r="BM721" i="31"/>
  <c r="BM722" i="31"/>
  <c r="BM723" i="31"/>
  <c r="BM724" i="31"/>
  <c r="BM725" i="31"/>
  <c r="BM726" i="31"/>
  <c r="BM727" i="31"/>
  <c r="BM728" i="31"/>
  <c r="BM729" i="31"/>
  <c r="BM730" i="31"/>
  <c r="BM731" i="31"/>
  <c r="BM732" i="31"/>
  <c r="BM733" i="31"/>
  <c r="BM734" i="31"/>
  <c r="BM735" i="31"/>
  <c r="BM736" i="31"/>
  <c r="BM737" i="31"/>
  <c r="BM738" i="31"/>
  <c r="BM739" i="31"/>
  <c r="BM740" i="31"/>
  <c r="BM741" i="31"/>
  <c r="BM742" i="31"/>
  <c r="BM743" i="31"/>
  <c r="BM744" i="31"/>
  <c r="BM745" i="31"/>
  <c r="BM746" i="31"/>
  <c r="BM747" i="31"/>
  <c r="BM748" i="31"/>
  <c r="BM749" i="31"/>
  <c r="BM750" i="31"/>
  <c r="BM751" i="31"/>
  <c r="BM752" i="31"/>
  <c r="BM753" i="31"/>
  <c r="BM754" i="31"/>
  <c r="BM755" i="31"/>
  <c r="BM756" i="31"/>
  <c r="BM757" i="31"/>
  <c r="BM758" i="31"/>
  <c r="BM759" i="31"/>
  <c r="BM760" i="31"/>
  <c r="BM761" i="31"/>
  <c r="BM762" i="31"/>
  <c r="BM763" i="31"/>
  <c r="BM764" i="31"/>
  <c r="BM765" i="31"/>
  <c r="BM766" i="31"/>
  <c r="BM767" i="31"/>
  <c r="BM768" i="31"/>
  <c r="BM769" i="31"/>
  <c r="BM770" i="31"/>
  <c r="BM771" i="31"/>
  <c r="BM772" i="31"/>
  <c r="BM773" i="31"/>
  <c r="BM774" i="31"/>
  <c r="BM775" i="31"/>
  <c r="BM776" i="31"/>
  <c r="BM777" i="31"/>
  <c r="BM778" i="31"/>
  <c r="BM779" i="31"/>
  <c r="BM780" i="31"/>
  <c r="BM781" i="31"/>
  <c r="BM782" i="31"/>
  <c r="BM783" i="31"/>
  <c r="BM784" i="31"/>
  <c r="BM785" i="31"/>
  <c r="BM786" i="31"/>
  <c r="BM787" i="31"/>
  <c r="BM788" i="31"/>
  <c r="BM789" i="31"/>
  <c r="BM790" i="31"/>
  <c r="BM791" i="31"/>
  <c r="BM792" i="31"/>
  <c r="BM793" i="31"/>
  <c r="BM794" i="31"/>
  <c r="BM795" i="31"/>
  <c r="BM796" i="31"/>
  <c r="BM797" i="31"/>
  <c r="BM798" i="31"/>
  <c r="BM799" i="31"/>
  <c r="BM800" i="31"/>
  <c r="BM801" i="31"/>
  <c r="BM802" i="31"/>
  <c r="BM803" i="31"/>
  <c r="BM804" i="31"/>
  <c r="BM805" i="31"/>
  <c r="BM806" i="31"/>
  <c r="BM807" i="31"/>
  <c r="BM808" i="31"/>
  <c r="BM809" i="31"/>
  <c r="BM810" i="31"/>
  <c r="BM811" i="31"/>
  <c r="BM812" i="31"/>
  <c r="BM813" i="31"/>
  <c r="BM814" i="31"/>
  <c r="BM815" i="31"/>
  <c r="BM816" i="31"/>
  <c r="BM817" i="31"/>
  <c r="BM818" i="31"/>
  <c r="BM819" i="31"/>
  <c r="BM820" i="31"/>
  <c r="BM821" i="31"/>
  <c r="BM822" i="31"/>
  <c r="BM823" i="31"/>
  <c r="BM824" i="31"/>
  <c r="BM825" i="31"/>
  <c r="BM826" i="31"/>
  <c r="BM827" i="31"/>
  <c r="BM828" i="31"/>
  <c r="BM829" i="31"/>
  <c r="BM830" i="31"/>
  <c r="BM831" i="31"/>
  <c r="BM832" i="31"/>
  <c r="BM833" i="31"/>
  <c r="BM834" i="31"/>
  <c r="BM835" i="31"/>
  <c r="BM836" i="31"/>
  <c r="BM837" i="31"/>
  <c r="BM838" i="31"/>
  <c r="BM839" i="31"/>
  <c r="BM840" i="31"/>
  <c r="BM841" i="31"/>
  <c r="BM842" i="31"/>
  <c r="BM843" i="31"/>
  <c r="BM844" i="31"/>
  <c r="BM845" i="31"/>
  <c r="BM846" i="31"/>
  <c r="BM847" i="31"/>
  <c r="BM848" i="31"/>
  <c r="BM849" i="31"/>
  <c r="BM850" i="31"/>
  <c r="BM851" i="31"/>
  <c r="BM852" i="31"/>
  <c r="BM853" i="31"/>
  <c r="BM854" i="31"/>
  <c r="BM855" i="31"/>
  <c r="BM856" i="31"/>
  <c r="BM857" i="31"/>
  <c r="BM858" i="31"/>
  <c r="BM859" i="31"/>
  <c r="BM860" i="31"/>
  <c r="BM861" i="31"/>
  <c r="BM862" i="31"/>
  <c r="BM863" i="31"/>
  <c r="BM864" i="31"/>
  <c r="BM865" i="31"/>
  <c r="BM866" i="31"/>
  <c r="BM867" i="31"/>
  <c r="BM868" i="31"/>
  <c r="BM869" i="31"/>
  <c r="BM870" i="31"/>
  <c r="BM871" i="31"/>
  <c r="BM872" i="31"/>
  <c r="BM873" i="31"/>
  <c r="BM874" i="31"/>
  <c r="BM875" i="31"/>
  <c r="BM876" i="31"/>
  <c r="BM877" i="31"/>
  <c r="BM878" i="31"/>
  <c r="BM879" i="31"/>
  <c r="BM880" i="31"/>
  <c r="BM881" i="31"/>
  <c r="BM882" i="31"/>
  <c r="BM883" i="31"/>
  <c r="BM884" i="31"/>
  <c r="BM885" i="31"/>
  <c r="BM886" i="31"/>
  <c r="BM887" i="31"/>
  <c r="BM888" i="31"/>
  <c r="BM889" i="31"/>
  <c r="BM890" i="31"/>
  <c r="BM891" i="31"/>
  <c r="BM892" i="31"/>
  <c r="BM893" i="31"/>
  <c r="BM894" i="31"/>
  <c r="BM895" i="31"/>
  <c r="BM896" i="31"/>
  <c r="BM897" i="31"/>
  <c r="BM898" i="31"/>
  <c r="BM899" i="31"/>
  <c r="BM900" i="31"/>
  <c r="BM901" i="31"/>
  <c r="BM902" i="31"/>
  <c r="BM903" i="31"/>
  <c r="BM904" i="31"/>
  <c r="BM905" i="31"/>
  <c r="BM906" i="31"/>
  <c r="BM907" i="31"/>
  <c r="BM908" i="31"/>
  <c r="BM909" i="31"/>
  <c r="BM910" i="31"/>
  <c r="BM911" i="31"/>
  <c r="BM912" i="31"/>
  <c r="BM913" i="31"/>
  <c r="BM914" i="31"/>
  <c r="BM915" i="31"/>
  <c r="BM916" i="31"/>
  <c r="BM917" i="31"/>
  <c r="BM918" i="31"/>
  <c r="BM919" i="31"/>
  <c r="BM920" i="31"/>
  <c r="BM921" i="31"/>
  <c r="BM922" i="31"/>
  <c r="BM923" i="31"/>
  <c r="BM924" i="31"/>
  <c r="BM925" i="31"/>
  <c r="BM926" i="31"/>
  <c r="BM927" i="31"/>
  <c r="BM928" i="31"/>
  <c r="BM929" i="31"/>
  <c r="BM930" i="31"/>
  <c r="BM931" i="31"/>
  <c r="BM932" i="31"/>
  <c r="BM933" i="31"/>
  <c r="BM934" i="31"/>
  <c r="BM935" i="31"/>
  <c r="BM936" i="31"/>
  <c r="BM937" i="31"/>
  <c r="BM938" i="31"/>
  <c r="BM939" i="31"/>
  <c r="BM940" i="31"/>
  <c r="BM941" i="31"/>
  <c r="BM942" i="31"/>
  <c r="BM943" i="31"/>
  <c r="BM944" i="31"/>
  <c r="BM945" i="31"/>
  <c r="BM946" i="31"/>
  <c r="BM947" i="31"/>
  <c r="BM948" i="31"/>
  <c r="BM949" i="31"/>
  <c r="BM950" i="31"/>
  <c r="BM951" i="31"/>
  <c r="BM952" i="31"/>
  <c r="BM953" i="31"/>
  <c r="BM954" i="31"/>
  <c r="BM955" i="31"/>
  <c r="BM956" i="31"/>
  <c r="BM957" i="31"/>
  <c r="BM958" i="31"/>
  <c r="BM959" i="31"/>
  <c r="BM960" i="31"/>
  <c r="BM961" i="31"/>
  <c r="BM962" i="31"/>
  <c r="BM963" i="31"/>
  <c r="BM964" i="31"/>
  <c r="BM965" i="31"/>
  <c r="BM966" i="31"/>
  <c r="BM967" i="31"/>
  <c r="BM968" i="31"/>
  <c r="BM969" i="31"/>
  <c r="BM970" i="31"/>
  <c r="BM971" i="31"/>
  <c r="BM972" i="31"/>
  <c r="BM973" i="31"/>
  <c r="BM974" i="31"/>
  <c r="BM975" i="31"/>
  <c r="BM976" i="31"/>
  <c r="BM977" i="31"/>
  <c r="BM978" i="31"/>
  <c r="BM979" i="31"/>
  <c r="BM980" i="31"/>
  <c r="BM981" i="31"/>
  <c r="BM982" i="31"/>
  <c r="BM983" i="31"/>
  <c r="BM984" i="31"/>
  <c r="BM985" i="31"/>
  <c r="BM986" i="31"/>
  <c r="BM987" i="31"/>
  <c r="BM988" i="31"/>
  <c r="BM989" i="31"/>
  <c r="BM990" i="31"/>
  <c r="BM991" i="31"/>
  <c r="BM992" i="31"/>
  <c r="BM993" i="31"/>
  <c r="BM994" i="31"/>
  <c r="BM995" i="31"/>
  <c r="BM996" i="31"/>
  <c r="BM997" i="31"/>
  <c r="BM998" i="31"/>
  <c r="BM999" i="31"/>
  <c r="BM1000" i="31"/>
  <c r="BM1001" i="31"/>
  <c r="BM1002" i="31"/>
  <c r="BM1003" i="31"/>
  <c r="BM1004" i="31"/>
  <c r="BM1005" i="31"/>
  <c r="BM1006" i="31"/>
  <c r="BM1007" i="31"/>
  <c r="BM1008" i="31"/>
  <c r="BM1009" i="31"/>
  <c r="BM1010" i="31"/>
  <c r="BM1011" i="31"/>
  <c r="BM1012" i="31"/>
  <c r="BM1013" i="31"/>
  <c r="BM1014" i="31"/>
  <c r="BM1015" i="31"/>
  <c r="BM1016" i="31"/>
  <c r="BM1017" i="31"/>
  <c r="BM1018" i="31"/>
  <c r="BM1019" i="31"/>
  <c r="BM1020" i="31"/>
  <c r="BM1021" i="31"/>
  <c r="BM1022" i="31"/>
  <c r="BM1023" i="31"/>
  <c r="BM1024" i="31"/>
  <c r="BM1025" i="31"/>
  <c r="BM1026" i="31"/>
  <c r="BM1027" i="31"/>
  <c r="BM1028" i="31"/>
  <c r="BM1029" i="31"/>
  <c r="BM1030" i="31"/>
  <c r="BM1031" i="31"/>
  <c r="BM1032" i="31"/>
  <c r="BM1033" i="31"/>
  <c r="BM1034" i="31"/>
  <c r="BM1035" i="31"/>
  <c r="BM1036" i="31"/>
  <c r="BM1037" i="31"/>
  <c r="BM1038" i="31"/>
  <c r="BM1039" i="31"/>
  <c r="BM1040" i="31"/>
  <c r="BM1041" i="31"/>
  <c r="BM1042" i="31"/>
  <c r="BM1043" i="31"/>
  <c r="BM1044" i="31"/>
  <c r="BM1045" i="31"/>
  <c r="BM1046" i="31"/>
  <c r="BM1047" i="31"/>
  <c r="BM1048" i="31"/>
  <c r="BM1049" i="31"/>
  <c r="BM1050" i="31"/>
  <c r="BM1051" i="31"/>
  <c r="BM1052" i="31"/>
  <c r="BM1053" i="31"/>
  <c r="BM1054" i="31"/>
  <c r="BM1055" i="31"/>
  <c r="BM1056" i="31"/>
  <c r="BM1057" i="31"/>
  <c r="BM1058" i="31"/>
  <c r="BM1059" i="31"/>
  <c r="BM1060" i="31"/>
  <c r="BM1061" i="31"/>
  <c r="BM1062" i="31"/>
  <c r="BM1063" i="31"/>
  <c r="BM1064" i="31"/>
  <c r="BM1065" i="31"/>
  <c r="BM1066" i="31"/>
  <c r="BM1067" i="31"/>
  <c r="BM1068" i="31"/>
  <c r="BM1069" i="31"/>
  <c r="BM1070" i="31"/>
  <c r="BM1071" i="31"/>
  <c r="BM1072" i="31"/>
  <c r="BM1073" i="31"/>
  <c r="BM1074" i="31"/>
  <c r="BM1075" i="31"/>
  <c r="BM1076" i="31"/>
  <c r="BM1077" i="31"/>
  <c r="BM1078" i="31"/>
  <c r="BM1079" i="31"/>
  <c r="BM1080" i="31"/>
  <c r="BM1081" i="31"/>
  <c r="BM1082" i="31"/>
  <c r="BM1083" i="31"/>
  <c r="BM1084" i="31"/>
  <c r="BM1085" i="31"/>
  <c r="BM1086" i="31"/>
  <c r="BM1087" i="31"/>
  <c r="BM1088" i="31"/>
  <c r="BM1089" i="31"/>
  <c r="BM1090" i="31"/>
  <c r="BM1091" i="31"/>
  <c r="BM1092" i="31"/>
  <c r="BM1093" i="31"/>
  <c r="BM1094" i="31"/>
  <c r="BM1095" i="31"/>
  <c r="BM1096" i="31"/>
  <c r="BM1097" i="31"/>
  <c r="BM1098" i="31"/>
  <c r="BM1099" i="31"/>
  <c r="BM1100" i="31"/>
  <c r="BM1101" i="31"/>
  <c r="BM1102" i="31"/>
  <c r="BM1103" i="31"/>
  <c r="BM1104" i="31"/>
  <c r="BM1105" i="31"/>
  <c r="BM1106" i="31"/>
  <c r="BM1107" i="31"/>
  <c r="BM1108" i="31"/>
  <c r="BM1109" i="31"/>
  <c r="BM1110" i="31"/>
  <c r="BM1111" i="31"/>
  <c r="BM1112" i="31"/>
  <c r="BM1113" i="31"/>
  <c r="BM1114" i="31"/>
  <c r="BM1115" i="31"/>
  <c r="BM1116" i="31"/>
  <c r="BM1117" i="31"/>
  <c r="BM1118" i="31"/>
  <c r="BM1119" i="31"/>
  <c r="BM1120" i="31"/>
  <c r="BM1121" i="31"/>
  <c r="BM1122" i="31"/>
  <c r="BM1123" i="31"/>
  <c r="BM1124" i="31"/>
  <c r="BM1125" i="31"/>
  <c r="BM1126" i="31"/>
  <c r="BM1127" i="31"/>
  <c r="BM1128" i="31"/>
  <c r="BM1129" i="31"/>
  <c r="BM1130" i="31"/>
  <c r="BM1131" i="31"/>
  <c r="BM1132" i="31"/>
  <c r="BM1133" i="31"/>
  <c r="BM1134" i="31"/>
  <c r="BM1135" i="31"/>
  <c r="BM1136" i="31"/>
  <c r="BM1137" i="31"/>
  <c r="BM1138" i="31"/>
  <c r="BM1139" i="31"/>
  <c r="BM1140" i="31"/>
  <c r="BM1141" i="31"/>
  <c r="BM1142" i="31"/>
  <c r="BM1143" i="31"/>
  <c r="BM1144" i="31"/>
  <c r="BM1145" i="31"/>
  <c r="BM1146" i="31"/>
  <c r="BM1147" i="31"/>
  <c r="BM1148" i="31"/>
  <c r="BM1149" i="31"/>
  <c r="BM1150" i="31"/>
  <c r="BM1151" i="31"/>
  <c r="BM1152" i="31"/>
  <c r="BM1153" i="31"/>
  <c r="BM1154" i="31"/>
  <c r="BM1155" i="31"/>
  <c r="BM1156" i="31"/>
  <c r="BM1157" i="31"/>
  <c r="BM1158" i="31"/>
  <c r="BM1159" i="31"/>
  <c r="BM1160" i="31"/>
  <c r="BM1161" i="31"/>
  <c r="BM1162" i="31"/>
  <c r="BM1163" i="31"/>
  <c r="BM1164" i="31"/>
  <c r="BM1165" i="31"/>
  <c r="BM1166" i="31"/>
  <c r="BM1167" i="31"/>
  <c r="BM1168" i="31"/>
  <c r="BM1169" i="31"/>
  <c r="BM1170" i="31"/>
  <c r="BM1171" i="31"/>
  <c r="BM1172" i="31"/>
  <c r="BM1173" i="31"/>
  <c r="BM1174" i="31"/>
  <c r="BM1175" i="31"/>
  <c r="BM1176" i="31"/>
  <c r="BM1177" i="31"/>
  <c r="BM1178" i="31"/>
  <c r="BM1179" i="31"/>
  <c r="BM1180" i="31"/>
  <c r="BM1181" i="31"/>
  <c r="BM1182" i="31"/>
  <c r="BM1183" i="31"/>
  <c r="BM1184" i="31"/>
  <c r="BM1185" i="31"/>
  <c r="BM1186" i="31"/>
  <c r="BM1187" i="31"/>
  <c r="BM1188" i="31"/>
  <c r="BM1189" i="31"/>
  <c r="BM1190" i="31"/>
  <c r="BM1191" i="31"/>
  <c r="BM1192" i="31"/>
  <c r="BM1193" i="31"/>
  <c r="BM1194" i="31"/>
  <c r="BM1195" i="31"/>
  <c r="BM1196" i="31"/>
  <c r="BM1197" i="31"/>
  <c r="BM1198" i="31"/>
  <c r="BM1199" i="31"/>
  <c r="BM1200" i="31"/>
  <c r="BM1201" i="31"/>
  <c r="BM1202" i="31"/>
  <c r="BM1203" i="31"/>
  <c r="BM1204" i="31"/>
  <c r="BM1205" i="31"/>
  <c r="BM1206" i="31"/>
  <c r="BM1207" i="31"/>
  <c r="BM1208" i="31"/>
  <c r="BM1209" i="31"/>
  <c r="BM1210" i="31"/>
  <c r="BM1211" i="31"/>
  <c r="BM1212" i="31"/>
  <c r="BM1213" i="31"/>
  <c r="BM1214" i="31"/>
  <c r="BM1215" i="31"/>
  <c r="BM1216" i="31"/>
  <c r="BM1217" i="31"/>
  <c r="BM1218" i="31"/>
  <c r="BM1219" i="31"/>
  <c r="BM1220" i="31"/>
  <c r="BM1221" i="31"/>
  <c r="BM1222" i="31"/>
  <c r="BM1223" i="31"/>
  <c r="BM1224" i="31"/>
  <c r="BM1225" i="31"/>
  <c r="BM1226" i="31"/>
  <c r="BM1227" i="31"/>
  <c r="BM1228" i="31"/>
  <c r="BM1229" i="31"/>
  <c r="BM1230" i="31"/>
  <c r="BM1231" i="31"/>
  <c r="BM1232" i="31"/>
  <c r="BM1233" i="31"/>
  <c r="BM1234" i="31"/>
  <c r="BM1235" i="31"/>
  <c r="BM1236" i="31"/>
  <c r="BM1237" i="31"/>
  <c r="BM1238" i="31"/>
  <c r="BM1239" i="31"/>
  <c r="BM1240" i="31"/>
  <c r="BM1241" i="31"/>
  <c r="BM1242" i="31"/>
  <c r="BM1243" i="31"/>
  <c r="BM1244" i="31"/>
  <c r="BM1245" i="31"/>
  <c r="BM1246" i="31"/>
  <c r="BM1247" i="31"/>
  <c r="BM1248" i="31"/>
  <c r="BM1249" i="31"/>
  <c r="BM1250" i="31"/>
  <c r="BM1251" i="31"/>
  <c r="BM1252" i="31"/>
  <c r="BM1253" i="31"/>
  <c r="BM1254" i="31"/>
  <c r="BM1255" i="31"/>
  <c r="BM1256" i="31"/>
  <c r="BM1257" i="31"/>
  <c r="BM1258" i="31"/>
  <c r="BM1259" i="31"/>
  <c r="BM1260" i="31"/>
  <c r="BM1261" i="31"/>
  <c r="BM1262" i="31"/>
  <c r="BM1263" i="31"/>
  <c r="BM1264" i="31"/>
  <c r="BM1265" i="31"/>
  <c r="BM1266" i="31"/>
  <c r="BM1267" i="31"/>
  <c r="BM1268" i="31"/>
  <c r="BM1269" i="31"/>
  <c r="BM1270" i="31"/>
  <c r="BM1271" i="31"/>
  <c r="BM1272" i="31"/>
  <c r="BM1273" i="31"/>
  <c r="BM1274" i="31"/>
  <c r="BM1275" i="31"/>
  <c r="BM1276" i="31"/>
  <c r="BM1277" i="31"/>
  <c r="BM1278" i="31"/>
  <c r="BM1279" i="31"/>
  <c r="BM1280" i="31"/>
  <c r="BM1281" i="31"/>
  <c r="BM1282" i="31"/>
  <c r="BM1283" i="31"/>
  <c r="BM1284" i="31"/>
  <c r="BM1285" i="31"/>
  <c r="BM1286" i="31"/>
  <c r="BM1287" i="31"/>
  <c r="BM1288" i="31"/>
  <c r="BM1289" i="31"/>
  <c r="BM1290" i="31"/>
  <c r="BM1291" i="31"/>
  <c r="BM1292" i="31"/>
  <c r="BM1293" i="31"/>
  <c r="BM1294" i="31"/>
  <c r="BM1295" i="31"/>
  <c r="BM1296" i="31"/>
  <c r="BM1297" i="31"/>
  <c r="BM1298" i="31"/>
  <c r="BM1299" i="31"/>
  <c r="BM1300" i="31"/>
  <c r="BM1301" i="31"/>
  <c r="BM1302" i="31"/>
  <c r="BM1303" i="31"/>
  <c r="BM1304" i="31"/>
  <c r="BM1305" i="31"/>
  <c r="BM1306" i="31"/>
  <c r="BM1307" i="31"/>
  <c r="BM1308" i="31"/>
  <c r="BM1309" i="31"/>
  <c r="BM1310" i="31"/>
  <c r="BM1311" i="31"/>
  <c r="BM1312" i="31"/>
  <c r="BM1313" i="31"/>
  <c r="BM1314" i="31"/>
  <c r="BM1315" i="31"/>
  <c r="BM1316" i="31"/>
  <c r="BM1317" i="31"/>
  <c r="BM1318" i="31"/>
  <c r="BM1319" i="31"/>
  <c r="BM1320" i="31"/>
  <c r="BM1321" i="31"/>
  <c r="BM1322" i="31"/>
  <c r="BM1323" i="31"/>
  <c r="BM1324" i="31"/>
  <c r="BM1325" i="31"/>
  <c r="BM1326" i="31"/>
  <c r="BM1327" i="31"/>
  <c r="BM1328" i="31"/>
  <c r="BM1329" i="31"/>
  <c r="BM1330" i="31"/>
  <c r="BM1331" i="31"/>
  <c r="BM1332" i="31"/>
  <c r="BM1333" i="31"/>
  <c r="BM1334" i="31"/>
  <c r="BM1335" i="31"/>
  <c r="BM1336" i="31"/>
  <c r="BM1337" i="31"/>
  <c r="BM1338" i="31"/>
  <c r="BM1339" i="31"/>
  <c r="BM1340" i="31"/>
  <c r="BM1341" i="31"/>
  <c r="BM1342" i="31"/>
  <c r="BM1343" i="31"/>
  <c r="BM1344" i="31"/>
  <c r="BM1345" i="31"/>
  <c r="BM1346" i="31"/>
  <c r="BM1347" i="31"/>
  <c r="BM1348" i="31"/>
  <c r="BM1349" i="31"/>
  <c r="BM1350" i="31"/>
  <c r="BM1351" i="31"/>
  <c r="BM1352" i="31"/>
  <c r="BM1353" i="31"/>
  <c r="BM1354" i="31"/>
  <c r="BM1355" i="31"/>
  <c r="BM1356" i="31"/>
  <c r="BM1357" i="31"/>
  <c r="BM1358" i="31"/>
  <c r="BM1359" i="31"/>
  <c r="BM1360" i="31"/>
  <c r="BM1361" i="31"/>
  <c r="BM1362" i="31"/>
  <c r="BM1363" i="31"/>
  <c r="BM1364" i="31"/>
  <c r="BM1365" i="31"/>
  <c r="BM1366" i="31"/>
  <c r="BM1367" i="31"/>
  <c r="BM1368" i="31"/>
  <c r="BM1369" i="31"/>
  <c r="BM1370" i="31"/>
  <c r="BM1371" i="31"/>
  <c r="BM1372" i="31"/>
  <c r="BM1373" i="31"/>
  <c r="BM1374" i="31"/>
  <c r="BM1375" i="31"/>
  <c r="BM1376" i="31"/>
  <c r="BM1377" i="31"/>
  <c r="BM1378" i="31"/>
  <c r="BM1379" i="31"/>
  <c r="BM1380" i="31"/>
  <c r="BM1381" i="31"/>
  <c r="BM1382" i="31"/>
  <c r="BM1383" i="31"/>
  <c r="BM1384" i="31"/>
  <c r="BM1385" i="31"/>
  <c r="BM1386" i="31"/>
  <c r="BM1387" i="31"/>
  <c r="BM1388" i="31"/>
  <c r="BM1389" i="31"/>
  <c r="BM1390" i="31"/>
  <c r="BM1391" i="31"/>
  <c r="BM1392" i="31"/>
  <c r="BM1393" i="31"/>
  <c r="BM1394" i="31"/>
  <c r="BM1395" i="31"/>
  <c r="BM1396" i="31"/>
  <c r="BM1397" i="31"/>
  <c r="BM1398" i="31"/>
  <c r="BM1399" i="31"/>
  <c r="BM1400" i="31"/>
  <c r="BM1401" i="31"/>
  <c r="BM1402" i="31"/>
  <c r="BM1403" i="31"/>
  <c r="BM1404" i="31"/>
  <c r="BM1405" i="31"/>
  <c r="BM1406" i="31"/>
  <c r="BM1407" i="31"/>
  <c r="BM1408" i="31"/>
  <c r="BM1409" i="31"/>
  <c r="BM1410" i="31"/>
  <c r="BM1411" i="31"/>
  <c r="BM1412" i="31"/>
  <c r="BM1413" i="31"/>
  <c r="BM1414" i="31"/>
  <c r="BM1415" i="31"/>
  <c r="BM1416" i="31"/>
  <c r="BM1417" i="31"/>
  <c r="BM1418" i="31"/>
  <c r="BM1419" i="31"/>
  <c r="BM1420" i="31"/>
  <c r="BM1421" i="31"/>
  <c r="BM1422" i="31"/>
  <c r="BM1423" i="31"/>
  <c r="BM1424" i="31"/>
  <c r="BM1425" i="31"/>
  <c r="BM1426" i="31"/>
  <c r="BM1427" i="31"/>
  <c r="BM1428" i="31"/>
  <c r="BM1429" i="31"/>
  <c r="BM1430" i="31"/>
  <c r="BM1431" i="31"/>
  <c r="BM1432" i="31"/>
  <c r="BM1433" i="31"/>
  <c r="BM1434" i="31"/>
  <c r="BM1435" i="31"/>
  <c r="BM1436" i="31"/>
  <c r="BM1437" i="31"/>
  <c r="BM1438" i="31"/>
  <c r="BM1439" i="31"/>
  <c r="BM1440" i="31"/>
  <c r="BM1441" i="31"/>
  <c r="BM1442" i="31"/>
  <c r="BM1443" i="31"/>
  <c r="BM1444" i="31"/>
  <c r="BM1445" i="31"/>
  <c r="BM1446" i="31"/>
  <c r="BM1447" i="31"/>
  <c r="BM1448" i="31"/>
  <c r="BM1449" i="31"/>
  <c r="BM1450" i="31"/>
  <c r="BM1451" i="31"/>
  <c r="BM1452" i="31"/>
  <c r="BM1453" i="31"/>
  <c r="BM1454" i="31"/>
  <c r="BM1455" i="31"/>
  <c r="BM1456" i="31"/>
  <c r="BM1457" i="31"/>
  <c r="BM1458" i="31"/>
  <c r="BM1459" i="31"/>
  <c r="BM1460" i="31"/>
  <c r="BM1461" i="31"/>
  <c r="BM1462" i="31"/>
  <c r="BM1463" i="31"/>
  <c r="BM1464" i="31"/>
  <c r="BM1465" i="31"/>
  <c r="BM1466" i="31"/>
  <c r="BM1467" i="31"/>
  <c r="BM1468" i="31"/>
  <c r="BM1469" i="31"/>
  <c r="BM1470" i="31"/>
  <c r="BM1471" i="31"/>
  <c r="BM1472" i="31"/>
  <c r="BM1473" i="31"/>
  <c r="BM1474" i="31"/>
  <c r="BM1475" i="31"/>
  <c r="BM1476" i="31"/>
  <c r="BM1477" i="31"/>
  <c r="BM1478" i="31"/>
  <c r="BM1479" i="31"/>
  <c r="BM1480" i="31"/>
  <c r="BM1481" i="31"/>
  <c r="BM1482" i="31"/>
  <c r="BM1483" i="31"/>
  <c r="BM1484" i="31"/>
  <c r="BM1485" i="31"/>
  <c r="BM1486" i="31"/>
  <c r="BM1487" i="31"/>
  <c r="BM1488" i="31"/>
  <c r="BM1489" i="31"/>
  <c r="BM1490" i="31"/>
  <c r="BM1491" i="31"/>
  <c r="BM1492" i="31"/>
  <c r="BM1493" i="31"/>
  <c r="BM1494" i="31"/>
  <c r="BM1495" i="31"/>
  <c r="BM1496" i="31"/>
  <c r="BM1497" i="31"/>
  <c r="BM1498" i="31"/>
  <c r="BM1499" i="31"/>
  <c r="BM1500" i="31"/>
  <c r="BM1501" i="31"/>
  <c r="BM1502" i="31"/>
  <c r="BM1503" i="31"/>
  <c r="BM1504" i="31"/>
  <c r="BM1505" i="31"/>
  <c r="BM1506" i="31"/>
  <c r="BM1507" i="31"/>
  <c r="BM1508" i="31"/>
  <c r="BM1509" i="31"/>
  <c r="BM1510" i="31"/>
  <c r="BM1511" i="31"/>
  <c r="BM1512" i="31"/>
  <c r="BM1513" i="31"/>
  <c r="BM1514" i="31"/>
  <c r="BM1515" i="31"/>
  <c r="BM1516" i="31"/>
  <c r="BM1517" i="31"/>
  <c r="BM1518" i="31"/>
  <c r="BM1519" i="31"/>
  <c r="BM1520" i="31"/>
  <c r="BM1521" i="31"/>
  <c r="BM1522" i="31"/>
  <c r="BM1523" i="31"/>
  <c r="BM1524" i="31"/>
  <c r="BM1525" i="31"/>
  <c r="BM1526" i="31"/>
  <c r="BM1527" i="31"/>
  <c r="BM1528" i="31"/>
  <c r="BM1529" i="31"/>
  <c r="BM1530" i="31"/>
  <c r="BM1531" i="31"/>
  <c r="BM1532" i="31"/>
  <c r="BM1533" i="31"/>
  <c r="BM1534" i="31"/>
  <c r="BM1535" i="31"/>
  <c r="BM1536" i="31"/>
  <c r="BM1537" i="31"/>
  <c r="BM1538" i="31"/>
  <c r="BM1539" i="31"/>
  <c r="BM1540" i="31"/>
  <c r="BM1541" i="31"/>
  <c r="BM1542" i="31"/>
  <c r="BM1543" i="31"/>
  <c r="BM1544" i="31"/>
  <c r="BM1545" i="31"/>
  <c r="BM1546" i="31"/>
  <c r="BM1547" i="31"/>
  <c r="BM1548" i="31"/>
  <c r="BM1549" i="31"/>
  <c r="BM1550" i="31"/>
  <c r="BM1551" i="31"/>
  <c r="BM1552" i="31"/>
  <c r="BM1553" i="31"/>
  <c r="BM1554" i="31"/>
  <c r="BM1555" i="31"/>
  <c r="BM1556" i="31"/>
  <c r="BM1557" i="31"/>
  <c r="BM1558" i="31"/>
  <c r="BM1559" i="31"/>
  <c r="BM1560" i="31"/>
  <c r="BM1561" i="31"/>
  <c r="BM1562" i="31"/>
  <c r="BM1563" i="31"/>
  <c r="BM1564" i="31"/>
  <c r="BM1565" i="31"/>
  <c r="BM1566" i="31"/>
  <c r="BM1567" i="31"/>
  <c r="BM1568" i="31"/>
  <c r="BM1569" i="31"/>
  <c r="BM1570" i="31"/>
  <c r="BM1571" i="31"/>
  <c r="BM1572" i="31"/>
  <c r="BM1573" i="31"/>
  <c r="BM1574" i="31"/>
  <c r="BM1575" i="31"/>
  <c r="BM1576" i="31"/>
  <c r="BM1577" i="31"/>
  <c r="BM1578" i="31"/>
  <c r="BM1579" i="31"/>
  <c r="BM1580" i="31"/>
  <c r="BM1581" i="31"/>
  <c r="BM1582" i="31"/>
  <c r="BM1583" i="31"/>
  <c r="BM1584" i="31"/>
  <c r="BM1585" i="31"/>
  <c r="BM1586" i="31"/>
  <c r="BM1587" i="31"/>
  <c r="BM1588" i="31"/>
  <c r="BM1589" i="31"/>
  <c r="BM1590" i="31"/>
  <c r="BM1591" i="31"/>
  <c r="BM1592" i="31"/>
  <c r="BM1593" i="31"/>
  <c r="BM1594" i="31"/>
  <c r="BM1595" i="31"/>
  <c r="BM1596" i="31"/>
  <c r="BM1597" i="31"/>
  <c r="BM1598" i="31"/>
  <c r="BM1599" i="31"/>
  <c r="BM1600" i="31"/>
  <c r="BM1601" i="31"/>
  <c r="BM1602" i="31"/>
  <c r="BM1603" i="31"/>
  <c r="BM1604" i="31"/>
  <c r="BM1605" i="31"/>
  <c r="BM1606" i="31"/>
  <c r="BM1607" i="31"/>
  <c r="BM1608" i="31"/>
  <c r="BM1609" i="31"/>
  <c r="BM1610" i="31"/>
  <c r="BM1611" i="31"/>
  <c r="BM1612" i="31"/>
  <c r="BM1613" i="31"/>
  <c r="BM1614" i="31"/>
  <c r="BM1615" i="31"/>
  <c r="BM1616" i="31"/>
  <c r="BM1617" i="31"/>
  <c r="BM1618" i="31"/>
  <c r="BM1619" i="31"/>
  <c r="BM1620" i="31"/>
  <c r="BM1621" i="31"/>
  <c r="BM1622" i="31"/>
  <c r="BM1623" i="31"/>
  <c r="BM1624" i="31"/>
  <c r="BM1625" i="31"/>
  <c r="BM1626" i="31"/>
  <c r="BM1627" i="31"/>
  <c r="BM1628" i="31"/>
  <c r="BM1629" i="31"/>
  <c r="BM1630" i="31"/>
  <c r="BM1631" i="31"/>
  <c r="BM1632" i="31"/>
  <c r="BM1633" i="31"/>
  <c r="BM1634" i="31"/>
  <c r="BM1635" i="31"/>
  <c r="BM1636" i="31"/>
  <c r="BM1637" i="31"/>
  <c r="BM1638" i="31"/>
  <c r="BM1639" i="31"/>
  <c r="BM1640" i="31"/>
  <c r="BM1641" i="31"/>
  <c r="BM1642" i="31"/>
  <c r="BM1643" i="31"/>
  <c r="BM1644" i="31"/>
  <c r="BM1645" i="31"/>
  <c r="BM1646" i="31"/>
  <c r="BM1647" i="31"/>
  <c r="BM1648" i="31"/>
  <c r="BM1649" i="31"/>
  <c r="BM1650" i="31"/>
  <c r="BM1651" i="31"/>
  <c r="BM1652" i="31"/>
  <c r="BM1653" i="31"/>
  <c r="BM1654" i="31"/>
  <c r="BM1655" i="31"/>
  <c r="BM1656" i="31"/>
  <c r="BM1657" i="31"/>
  <c r="BM1658" i="31"/>
  <c r="BM1659" i="31"/>
  <c r="BM1660" i="31"/>
  <c r="BM1661" i="31"/>
  <c r="BM1662" i="31"/>
  <c r="BM1663" i="31"/>
  <c r="BM1664" i="31"/>
  <c r="BM1665" i="31"/>
  <c r="BM1666" i="31"/>
  <c r="BM1667" i="31"/>
  <c r="BM1668" i="31"/>
  <c r="BM1669" i="31"/>
  <c r="BM1670" i="31"/>
  <c r="BM1671" i="31"/>
  <c r="BM1672" i="31"/>
  <c r="BM1673" i="31"/>
  <c r="BM1674" i="31"/>
  <c r="BM1675" i="31"/>
  <c r="BM1676" i="31"/>
  <c r="BM1677" i="31"/>
  <c r="BM1678" i="31"/>
  <c r="BM1679" i="31"/>
  <c r="BM1680" i="31"/>
  <c r="BM1681" i="31"/>
  <c r="BM1682" i="31"/>
  <c r="BM1683" i="31"/>
  <c r="BM1684" i="31"/>
  <c r="BM1685" i="31"/>
  <c r="BM1686" i="31"/>
  <c r="BM1687" i="31"/>
  <c r="BM1688" i="31"/>
  <c r="BM1689" i="31"/>
  <c r="BM1690" i="31"/>
  <c r="BM1691" i="31"/>
  <c r="BM1692" i="31"/>
  <c r="BM1693" i="31"/>
  <c r="BM1694" i="31"/>
  <c r="BM1695" i="31"/>
  <c r="BM1696" i="31"/>
  <c r="BM1697" i="31"/>
  <c r="BM1698" i="31"/>
  <c r="BM1699" i="31"/>
  <c r="BM1700" i="31"/>
  <c r="BM1701" i="31"/>
  <c r="BM1702" i="31"/>
  <c r="BM1703" i="31"/>
  <c r="BM1704" i="31"/>
  <c r="BM1705" i="31"/>
  <c r="BM1706" i="31"/>
  <c r="BM1707" i="31"/>
  <c r="BM1708" i="31"/>
  <c r="BM1709" i="31"/>
  <c r="BM1710" i="31"/>
  <c r="BM1711" i="31"/>
  <c r="BM1712" i="31"/>
  <c r="BM1713" i="31"/>
  <c r="BM1714" i="31"/>
  <c r="BM1715" i="31"/>
  <c r="BM1716" i="31"/>
  <c r="BM1717" i="31"/>
  <c r="BM1718" i="31"/>
  <c r="BM1719" i="31"/>
  <c r="BM1720" i="31"/>
  <c r="BM1721" i="31"/>
  <c r="BM1722" i="31"/>
  <c r="BM1723" i="31"/>
  <c r="BM1724" i="31"/>
  <c r="BM1725" i="31"/>
  <c r="BM1726" i="31"/>
  <c r="BM1727" i="31"/>
  <c r="BM1728" i="31"/>
  <c r="BM1729" i="31"/>
  <c r="BM1730" i="31"/>
  <c r="BM1731" i="31"/>
  <c r="BM1732" i="31"/>
  <c r="BM1733" i="31"/>
  <c r="BM1734" i="31"/>
  <c r="BM1735" i="31"/>
  <c r="BM1736" i="31"/>
  <c r="BM1737" i="31"/>
  <c r="BM1738" i="31"/>
  <c r="BM1739" i="31"/>
  <c r="BM1740" i="31"/>
  <c r="BM1741" i="31"/>
  <c r="BM1742" i="31"/>
  <c r="BM1743" i="31"/>
  <c r="BM1744" i="31"/>
  <c r="BM1745" i="31"/>
  <c r="BM1746" i="31"/>
  <c r="BM1747" i="31"/>
  <c r="BM1748" i="31"/>
  <c r="BM1749" i="31"/>
  <c r="BM1750" i="31"/>
  <c r="BM1751" i="31"/>
  <c r="BM1752" i="31"/>
  <c r="BM1753" i="31"/>
  <c r="BM1754" i="31"/>
  <c r="BM1755" i="31"/>
  <c r="BM1756" i="31"/>
  <c r="BM1757" i="31"/>
  <c r="BM1758" i="31"/>
  <c r="BM1759" i="31"/>
  <c r="BM1760" i="31"/>
  <c r="BM1761" i="31"/>
  <c r="BM1762" i="31"/>
  <c r="BM1763" i="31"/>
  <c r="BM1764" i="31"/>
  <c r="BM1765" i="31"/>
  <c r="BM1766" i="31"/>
  <c r="BM1767" i="31"/>
  <c r="BM1768" i="31"/>
  <c r="BM1769" i="31"/>
  <c r="BM1770" i="31"/>
  <c r="BM1771" i="31"/>
  <c r="BM1772" i="31"/>
  <c r="BM1773" i="31"/>
  <c r="BM1774" i="31"/>
  <c r="BM1775" i="31"/>
  <c r="BM1776" i="31"/>
  <c r="BM1777" i="31"/>
  <c r="BM1778" i="31"/>
  <c r="BM1779" i="31"/>
  <c r="BM1780" i="31"/>
  <c r="BM1781" i="31"/>
  <c r="BM1782" i="31"/>
  <c r="BM1783" i="31"/>
  <c r="BM1784" i="31"/>
  <c r="BM1785" i="31"/>
  <c r="BM1786" i="31"/>
  <c r="BM1787" i="31"/>
  <c r="BM1788" i="31"/>
  <c r="BM1789" i="31"/>
  <c r="BM1790" i="31"/>
  <c r="BM1791" i="31"/>
  <c r="BM1792" i="31"/>
  <c r="BM1793" i="31"/>
  <c r="BM1794" i="31"/>
  <c r="BM1795" i="31"/>
  <c r="BM1796" i="31"/>
  <c r="BM1797" i="31"/>
  <c r="BM1798" i="31"/>
  <c r="BM1799" i="31"/>
  <c r="BM1800" i="31"/>
  <c r="BM1801" i="31"/>
  <c r="BM1802" i="31"/>
  <c r="BM1803" i="31"/>
  <c r="BM1804" i="31"/>
  <c r="BM1805" i="31"/>
  <c r="BM1806" i="31"/>
  <c r="BM1807" i="31"/>
  <c r="BM1808" i="31"/>
  <c r="BM1809" i="31"/>
  <c r="BM1810" i="31"/>
  <c r="BM1811" i="31"/>
  <c r="BM1812" i="31"/>
  <c r="BM1813" i="31"/>
  <c r="BM1814" i="31"/>
  <c r="BM1815" i="31"/>
  <c r="BM1816" i="31"/>
  <c r="BM1817" i="31"/>
  <c r="BM1818" i="31"/>
  <c r="BM1819" i="31"/>
  <c r="BM1820" i="31"/>
  <c r="BM1821" i="31"/>
  <c r="BM1822" i="31"/>
  <c r="BM1823" i="31"/>
  <c r="BM1824" i="31"/>
  <c r="BM1825" i="31"/>
  <c r="BM1826" i="31"/>
  <c r="BM1827" i="31"/>
  <c r="BM1828" i="31"/>
  <c r="BM1829" i="31"/>
  <c r="BM1830" i="31"/>
  <c r="BM1831" i="31"/>
  <c r="BM1832" i="31"/>
  <c r="BM1833" i="31"/>
  <c r="BM1834" i="31"/>
  <c r="BM1835" i="31"/>
  <c r="BM1836" i="31"/>
  <c r="BM1837" i="31"/>
  <c r="BM1838" i="31"/>
  <c r="BM1839" i="31"/>
  <c r="BM1840" i="31"/>
  <c r="BM1841" i="31"/>
  <c r="BM1842" i="31"/>
  <c r="BM1843" i="31"/>
  <c r="BM1844" i="31"/>
  <c r="BM1845" i="31"/>
  <c r="BM1846" i="31"/>
  <c r="BM1847" i="31"/>
  <c r="BM1848" i="31"/>
  <c r="BM1849" i="31"/>
  <c r="BM1850" i="31"/>
  <c r="BM1851" i="31"/>
  <c r="BM1852" i="31"/>
  <c r="BM1853" i="31"/>
  <c r="BM1854" i="31"/>
  <c r="BM1855" i="31"/>
  <c r="BM1856" i="31"/>
  <c r="BM1857" i="31"/>
  <c r="BM1858" i="31"/>
  <c r="BM1859" i="31"/>
  <c r="BM1860" i="31"/>
  <c r="BM1861" i="31"/>
  <c r="BM1862" i="31"/>
  <c r="BM1863" i="31"/>
  <c r="BM1864" i="31"/>
  <c r="BM1865" i="31"/>
  <c r="BM1866" i="31"/>
  <c r="BM1867" i="31"/>
  <c r="BM1868" i="31"/>
  <c r="BM1869" i="31"/>
  <c r="BM1870" i="31"/>
  <c r="BM1871" i="31"/>
  <c r="BM1872" i="31"/>
  <c r="BM1873" i="31"/>
  <c r="BM1874" i="31"/>
  <c r="BM1875" i="31"/>
  <c r="BM1876" i="31"/>
  <c r="BM1877" i="31"/>
  <c r="BM1878" i="31"/>
  <c r="BM1879" i="31"/>
  <c r="BM1880" i="31"/>
  <c r="BM1881" i="31"/>
  <c r="BM1882" i="31"/>
  <c r="BM1883" i="31"/>
  <c r="BM1884" i="31"/>
  <c r="BM1885" i="31"/>
  <c r="BM1886" i="31"/>
  <c r="BM1887" i="31"/>
  <c r="BM1888" i="31"/>
  <c r="BM1889" i="31"/>
  <c r="BM1890" i="31"/>
  <c r="BM1891" i="31"/>
  <c r="BM1892" i="31"/>
  <c r="BM1893" i="31"/>
  <c r="BM1894" i="31"/>
  <c r="BM1895" i="31"/>
  <c r="BM1896" i="31"/>
  <c r="BM1897" i="31"/>
  <c r="BM1898" i="31"/>
  <c r="BM1899" i="31"/>
  <c r="BM1900" i="31"/>
  <c r="BM1901" i="31"/>
  <c r="BM1902" i="31"/>
  <c r="BM1903" i="31"/>
  <c r="BM1904" i="31"/>
  <c r="BM1905" i="31"/>
  <c r="BM1906" i="31"/>
  <c r="BM1907" i="31"/>
  <c r="BM1908" i="31"/>
  <c r="BM1909" i="31"/>
  <c r="BM1910" i="31"/>
  <c r="BM1911" i="31"/>
  <c r="BM1912" i="31"/>
  <c r="BM1913" i="31"/>
  <c r="BM1914" i="31"/>
  <c r="BM1915" i="31"/>
  <c r="BM1916" i="31"/>
  <c r="BM1917" i="31"/>
  <c r="BM1918" i="31"/>
  <c r="BM1919" i="31"/>
  <c r="BM1920" i="31"/>
  <c r="BM1921" i="31"/>
  <c r="BM1922" i="31"/>
  <c r="BM1923" i="31"/>
  <c r="BM1924" i="31"/>
  <c r="BM1925" i="31"/>
  <c r="BM1926" i="31"/>
  <c r="BM1927" i="31"/>
  <c r="BM1928" i="31"/>
  <c r="BM1929" i="31"/>
  <c r="BM1930" i="31"/>
  <c r="BM1931" i="31"/>
  <c r="BM1932" i="31"/>
  <c r="BM1933" i="31"/>
  <c r="BM1934" i="31"/>
  <c r="BM1935" i="31"/>
  <c r="BM1936" i="31"/>
  <c r="BM1937" i="31"/>
  <c r="BM1938" i="31"/>
  <c r="BM1939" i="31"/>
  <c r="BM1940" i="31"/>
  <c r="BM1941" i="31"/>
  <c r="BM1942" i="31"/>
  <c r="BM1943" i="31"/>
  <c r="BM1944" i="31"/>
  <c r="BM1945" i="31"/>
  <c r="BM1946" i="31"/>
  <c r="BM1947" i="31"/>
  <c r="BM1948" i="31"/>
  <c r="BM1949" i="31"/>
  <c r="BM1950" i="31"/>
  <c r="BM1951" i="31"/>
  <c r="BM1952" i="31"/>
  <c r="BM1953" i="31"/>
  <c r="BM1954" i="31"/>
  <c r="BM1955" i="31"/>
  <c r="BM1956" i="31"/>
  <c r="BM1957" i="31"/>
  <c r="BM1958" i="31"/>
  <c r="BM1959" i="31"/>
  <c r="BM1960" i="31"/>
  <c r="BM1961" i="31"/>
  <c r="BM1962" i="31"/>
  <c r="BM1963" i="31"/>
  <c r="BM1964" i="31"/>
  <c r="BM1965" i="31"/>
  <c r="BM1966" i="31"/>
  <c r="BM1967" i="31"/>
  <c r="BM1968" i="31"/>
  <c r="BM1969" i="31"/>
  <c r="BM1970" i="31"/>
  <c r="BM1971" i="31"/>
  <c r="BM1972" i="31"/>
  <c r="BM1973" i="31"/>
  <c r="BM1974" i="31"/>
  <c r="BM1975" i="31"/>
  <c r="BM1976" i="31"/>
  <c r="BM1977" i="31"/>
  <c r="BM1978" i="31"/>
  <c r="BM1979" i="31"/>
  <c r="BM1980" i="31"/>
  <c r="BM1981" i="31"/>
  <c r="BM1982" i="31"/>
  <c r="BM1983" i="31"/>
  <c r="BM1984" i="31"/>
  <c r="BM1985" i="31"/>
  <c r="BM1986" i="31"/>
  <c r="BM1987" i="31"/>
  <c r="BM1988" i="31"/>
  <c r="BM1989" i="31"/>
  <c r="BM1990" i="31"/>
  <c r="BM1991" i="31"/>
  <c r="BM1992" i="31"/>
  <c r="BM1993" i="31"/>
  <c r="BM1994" i="31"/>
  <c r="BM1995" i="31"/>
  <c r="BM1996" i="31"/>
  <c r="BM1997" i="31"/>
  <c r="BM1998" i="31"/>
  <c r="BM1999" i="31"/>
  <c r="BM2000" i="31"/>
  <c r="BM2001" i="31"/>
  <c r="BM2002" i="31"/>
  <c r="BM2003" i="31"/>
  <c r="BM2004" i="31"/>
  <c r="BM2005" i="31"/>
  <c r="BM2006" i="31"/>
  <c r="BM2007" i="31"/>
  <c r="BM2008" i="31"/>
  <c r="BM2009" i="31"/>
  <c r="BM2010" i="31"/>
  <c r="BM2011" i="31"/>
  <c r="BM2012" i="31"/>
  <c r="BM2013" i="31"/>
  <c r="BM2014" i="31"/>
  <c r="BM2015" i="31"/>
  <c r="BM2016" i="31"/>
  <c r="BM2017" i="31"/>
  <c r="BM2018" i="31"/>
  <c r="BM2019" i="31"/>
  <c r="BM2020" i="31"/>
  <c r="BM2021" i="31"/>
  <c r="BM2022" i="31"/>
  <c r="BM2023" i="31"/>
  <c r="BM2024" i="31"/>
  <c r="BM2025" i="31"/>
  <c r="BM2026" i="31"/>
  <c r="BM2027" i="31"/>
  <c r="BM2028" i="31"/>
  <c r="BM2029" i="31"/>
  <c r="BM2030" i="31"/>
  <c r="BM2031" i="31"/>
  <c r="BM2032" i="31"/>
  <c r="BM2033" i="31"/>
  <c r="BM2034" i="31"/>
  <c r="BM2035" i="31"/>
  <c r="BM2036" i="31"/>
  <c r="BM2037" i="31"/>
  <c r="BM2038" i="31"/>
  <c r="BM2039" i="31"/>
  <c r="BM2040" i="31"/>
  <c r="BM2041" i="31"/>
  <c r="BM2042" i="31"/>
  <c r="BM2043" i="31"/>
  <c r="BM2044" i="31"/>
  <c r="BM2045" i="31"/>
  <c r="BM2046" i="31"/>
  <c r="BM2047" i="31"/>
  <c r="BM2048" i="31"/>
  <c r="BM2049" i="31"/>
  <c r="BM2050" i="31"/>
  <c r="BM2051" i="31"/>
  <c r="BM2052" i="31"/>
  <c r="BM2053" i="31"/>
  <c r="BM2054" i="31"/>
  <c r="BM2055" i="31"/>
  <c r="BM2056" i="31"/>
  <c r="BM2057" i="31"/>
  <c r="BM2058" i="31"/>
  <c r="BM2059" i="31"/>
  <c r="BM2060" i="31"/>
  <c r="BM2061" i="31"/>
  <c r="BM2062" i="31"/>
  <c r="BM2063" i="31"/>
  <c r="BM2064" i="31"/>
  <c r="BM2065" i="31"/>
  <c r="BM2066" i="31"/>
  <c r="BM2067" i="31"/>
  <c r="BM2068" i="31"/>
  <c r="BM2069" i="31"/>
  <c r="BM2070" i="31"/>
  <c r="BM2071" i="31"/>
  <c r="BM2072" i="31"/>
  <c r="BM2073" i="31"/>
  <c r="BM2074" i="31"/>
  <c r="BM2075" i="31"/>
  <c r="BM2076" i="31"/>
  <c r="BM2077" i="31"/>
  <c r="BM2078" i="31"/>
  <c r="BM2079" i="31"/>
  <c r="BM2080" i="31"/>
  <c r="BM2081" i="31"/>
  <c r="BM2082" i="31"/>
  <c r="BM2083" i="31"/>
  <c r="BM2084" i="31"/>
  <c r="BM2085" i="31"/>
  <c r="BM2086" i="31"/>
  <c r="BM2087" i="31"/>
  <c r="BM2088" i="31"/>
  <c r="BM2089" i="31"/>
  <c r="BM2090" i="31"/>
  <c r="BM2091" i="31"/>
  <c r="BM2092" i="31"/>
  <c r="BM2093" i="31"/>
  <c r="BM2094" i="31"/>
  <c r="BM2095" i="31"/>
  <c r="BM2096" i="31"/>
  <c r="BM2097" i="31"/>
  <c r="BM2098" i="31"/>
  <c r="BM2099" i="31"/>
  <c r="BM2100" i="31"/>
  <c r="BM2101" i="31"/>
  <c r="BM2102" i="31"/>
  <c r="BM2103" i="31"/>
  <c r="BM2104" i="31"/>
  <c r="BM2105" i="31"/>
  <c r="BM2106" i="31"/>
  <c r="BM2107" i="31"/>
  <c r="BM2108" i="31"/>
  <c r="BM2109" i="31"/>
  <c r="BM2110" i="31"/>
  <c r="BM2111" i="31"/>
  <c r="BM2112" i="31"/>
  <c r="BM2113" i="31"/>
  <c r="BM2114" i="31"/>
  <c r="BM2115" i="31"/>
  <c r="BM2116" i="31"/>
  <c r="BM2117" i="31"/>
  <c r="BM2118" i="31"/>
  <c r="BM2119" i="31"/>
  <c r="BM2120" i="31"/>
  <c r="BM2121" i="31"/>
  <c r="BM2122" i="31"/>
  <c r="BM2123" i="31"/>
  <c r="BM2124" i="31"/>
  <c r="BM2125" i="31"/>
  <c r="BM2126" i="31"/>
  <c r="BM2127" i="31"/>
  <c r="BM2128" i="31"/>
  <c r="BM2129" i="31"/>
  <c r="BM2130" i="31"/>
  <c r="BM2131" i="31"/>
  <c r="BM2132" i="31"/>
  <c r="BM2133" i="31"/>
  <c r="BM2134" i="31"/>
  <c r="BM2135" i="31"/>
  <c r="BM2136" i="31"/>
  <c r="BM2137" i="31"/>
  <c r="BM2138" i="31"/>
  <c r="BM2139" i="31"/>
  <c r="BM2140" i="31"/>
  <c r="BM2141" i="31"/>
  <c r="BM2142" i="31"/>
  <c r="BM2143" i="31"/>
  <c r="BM2144" i="31"/>
  <c r="BM2145" i="31"/>
  <c r="BM2146" i="31"/>
  <c r="BM2147" i="31"/>
  <c r="BM2148" i="31"/>
  <c r="BM2149" i="31"/>
  <c r="BM2150" i="31"/>
  <c r="BM2151" i="31"/>
  <c r="BM2152" i="31"/>
  <c r="BM2153" i="31"/>
  <c r="BM2154" i="31"/>
  <c r="BM2155" i="31"/>
  <c r="BM2156" i="31"/>
  <c r="BM2157" i="31"/>
  <c r="BM2158" i="31"/>
  <c r="BM2159" i="31"/>
  <c r="BM2160" i="31"/>
  <c r="BM2161" i="31"/>
  <c r="BM2162" i="31"/>
  <c r="BM2163" i="31"/>
  <c r="BM2164" i="31"/>
  <c r="BM2165" i="31"/>
  <c r="BM2166" i="31"/>
  <c r="BM2167" i="31"/>
  <c r="BM2168" i="31"/>
  <c r="BM2169" i="31"/>
  <c r="BM2170" i="31"/>
  <c r="BM2171" i="31"/>
  <c r="BM2172" i="31"/>
  <c r="BM2173" i="31"/>
  <c r="BM2174" i="31"/>
  <c r="BM2175" i="31"/>
  <c r="BM2176" i="31"/>
  <c r="BM2177" i="31"/>
  <c r="BM2178" i="31"/>
  <c r="BM2179" i="31"/>
  <c r="BM2180" i="31"/>
  <c r="BM2181" i="31"/>
  <c r="BM2182" i="31"/>
  <c r="BM2183" i="31"/>
  <c r="BM2184" i="31"/>
  <c r="BM2185" i="31"/>
  <c r="BM2186" i="31"/>
  <c r="BM2187" i="31"/>
  <c r="BM2188" i="31"/>
  <c r="BM2189" i="31"/>
  <c r="BM2190" i="31"/>
  <c r="BM2191" i="31"/>
  <c r="BM2192" i="31"/>
  <c r="BM2193" i="31"/>
  <c r="BM2194" i="31"/>
  <c r="BM2195" i="31"/>
  <c r="BM2196" i="31"/>
  <c r="BM2197" i="31"/>
  <c r="BM2198" i="31"/>
  <c r="BM2199" i="31"/>
  <c r="BM2200" i="31"/>
  <c r="BM2201" i="31"/>
  <c r="BM2202" i="31"/>
  <c r="BM2203" i="31"/>
  <c r="BM2204" i="31"/>
  <c r="BM2205" i="31"/>
  <c r="BM2206" i="31"/>
  <c r="BM2207" i="31"/>
  <c r="BM2208" i="31"/>
  <c r="BM2209" i="31"/>
  <c r="BM2210" i="31"/>
  <c r="BM2211" i="31"/>
  <c r="BM2212" i="31"/>
  <c r="BM2213" i="31"/>
  <c r="BM2214" i="31"/>
  <c r="BM2215" i="31"/>
  <c r="BM2216" i="31"/>
  <c r="BM2217" i="31"/>
  <c r="BM2218" i="31"/>
  <c r="BM2219" i="31"/>
  <c r="BM2220" i="31"/>
  <c r="BM2221" i="31"/>
  <c r="BM2222" i="31"/>
  <c r="BM2223" i="31"/>
  <c r="BM2224" i="31"/>
  <c r="BM2225" i="31"/>
  <c r="BM2226" i="31"/>
  <c r="BM2227" i="31"/>
  <c r="BM2228" i="31"/>
  <c r="BM2229" i="31"/>
  <c r="BM2230" i="31"/>
  <c r="BM2231" i="31"/>
  <c r="BM2232" i="31"/>
  <c r="BM2233" i="31"/>
  <c r="BM2234" i="31"/>
  <c r="BM2235" i="31"/>
  <c r="BM2236" i="31"/>
  <c r="BM2237" i="31"/>
  <c r="BM2238" i="31"/>
  <c r="BM2239" i="31"/>
  <c r="BM2240" i="31"/>
  <c r="BM2241" i="31"/>
  <c r="BM2242" i="31"/>
  <c r="BM2243" i="31"/>
  <c r="BM2244" i="31"/>
  <c r="BM2245" i="31"/>
  <c r="BM2246" i="31"/>
  <c r="BM2247" i="31"/>
  <c r="BM2248" i="31"/>
  <c r="BM2249" i="31"/>
  <c r="BM2250" i="31"/>
  <c r="BM2251" i="31"/>
  <c r="BM2252" i="31"/>
  <c r="BM2253" i="31"/>
  <c r="BM2254" i="31"/>
  <c r="BM2255" i="31"/>
  <c r="BM2256" i="31"/>
  <c r="BM2257" i="31"/>
  <c r="BM2258" i="31"/>
  <c r="BM2259" i="31"/>
  <c r="BM2260" i="31"/>
  <c r="BM2261" i="31"/>
  <c r="BM2262" i="31"/>
  <c r="BM2263" i="31"/>
  <c r="BM2264" i="31"/>
  <c r="BM2265" i="31"/>
  <c r="BM2266" i="31"/>
  <c r="BM2267" i="31"/>
  <c r="BM2268" i="31"/>
  <c r="BM2269" i="31"/>
  <c r="BM2270" i="31"/>
  <c r="BM2271" i="31"/>
  <c r="BM2272" i="31"/>
  <c r="BM2273" i="31"/>
  <c r="BM2274" i="31"/>
  <c r="BM2275" i="31"/>
  <c r="BM2276" i="31"/>
  <c r="BM2277" i="31"/>
  <c r="BM2278" i="31"/>
  <c r="BM2279" i="31"/>
  <c r="BM2280" i="31"/>
  <c r="BM2281" i="31"/>
  <c r="BM2282" i="31"/>
  <c r="BM2283" i="31"/>
  <c r="BM2284" i="31"/>
  <c r="BM2285" i="31"/>
  <c r="BM2286" i="31"/>
  <c r="BM2287" i="31"/>
  <c r="BM2288" i="31"/>
  <c r="BM2289" i="31"/>
  <c r="BM2290" i="31"/>
  <c r="BM2291" i="31"/>
  <c r="BM2292" i="31"/>
  <c r="BM2293" i="31"/>
  <c r="BM2294" i="31"/>
  <c r="BM2295" i="31"/>
  <c r="BM2296" i="31"/>
  <c r="BM2297" i="31"/>
  <c r="BM2298" i="31"/>
  <c r="BM2299" i="31"/>
  <c r="BM2300" i="31"/>
  <c r="BM2301" i="31"/>
  <c r="BM2302" i="31"/>
  <c r="BM2303" i="31"/>
  <c r="BM2304" i="31"/>
  <c r="BM2" i="31"/>
  <c r="F16" i="25" l="1"/>
  <c r="F15" i="25"/>
  <c r="F18" i="25"/>
  <c r="E18" i="25"/>
  <c r="E17" i="25"/>
  <c r="E15" i="25"/>
  <c r="E16" i="25"/>
  <c r="BL3" i="31"/>
  <c r="BL4" i="31"/>
  <c r="BL5" i="31"/>
  <c r="BL6" i="31"/>
  <c r="BL7" i="31"/>
  <c r="BL8" i="31"/>
  <c r="BL9" i="31"/>
  <c r="BL10" i="31"/>
  <c r="BL11" i="31"/>
  <c r="BL12" i="31"/>
  <c r="BL13" i="31"/>
  <c r="BL14" i="31"/>
  <c r="BL15" i="31"/>
  <c r="BL16" i="31"/>
  <c r="BL17" i="31"/>
  <c r="BL18" i="31"/>
  <c r="BL19" i="31"/>
  <c r="BL20" i="31"/>
  <c r="BL21" i="31"/>
  <c r="BL22" i="31"/>
  <c r="BL23" i="31"/>
  <c r="BL24" i="31"/>
  <c r="BL25" i="31"/>
  <c r="BL26" i="31"/>
  <c r="BL27" i="31"/>
  <c r="BL28" i="31"/>
  <c r="BL29" i="31"/>
  <c r="BL30" i="31"/>
  <c r="BL31" i="31"/>
  <c r="BL32" i="31"/>
  <c r="BL33" i="31"/>
  <c r="BL34" i="31"/>
  <c r="BL35" i="31"/>
  <c r="BL36" i="31"/>
  <c r="BL37" i="31"/>
  <c r="BL38" i="31"/>
  <c r="BL39" i="31"/>
  <c r="BL40" i="31"/>
  <c r="BL41" i="31"/>
  <c r="BL42" i="31"/>
  <c r="BL43" i="31"/>
  <c r="BL44" i="31"/>
  <c r="BL45" i="31"/>
  <c r="BL46" i="31"/>
  <c r="BL47" i="31"/>
  <c r="BL48" i="31"/>
  <c r="BL49" i="31"/>
  <c r="BL50" i="31"/>
  <c r="BL51" i="31"/>
  <c r="BL52" i="31"/>
  <c r="BL53" i="31"/>
  <c r="BL54" i="31"/>
  <c r="BL55" i="31"/>
  <c r="BL56" i="31"/>
  <c r="BL57" i="31"/>
  <c r="BL58" i="31"/>
  <c r="BL59" i="31"/>
  <c r="BL60" i="31"/>
  <c r="BL61" i="31"/>
  <c r="BL62" i="31"/>
  <c r="BL63" i="31"/>
  <c r="BL64" i="31"/>
  <c r="BL65" i="31"/>
  <c r="BL66" i="31"/>
  <c r="BL67" i="31"/>
  <c r="BL68" i="31"/>
  <c r="BL69" i="31"/>
  <c r="BL70" i="31"/>
  <c r="BL71" i="31"/>
  <c r="BL72" i="31"/>
  <c r="BL73" i="31"/>
  <c r="BL74" i="31"/>
  <c r="BL75" i="31"/>
  <c r="BL76" i="31"/>
  <c r="BL77" i="31"/>
  <c r="BL78" i="31"/>
  <c r="BL79" i="31"/>
  <c r="BL80" i="31"/>
  <c r="BL81" i="31"/>
  <c r="BL82" i="31"/>
  <c r="BL83" i="31"/>
  <c r="BL84" i="31"/>
  <c r="BL85" i="31"/>
  <c r="BL86" i="31"/>
  <c r="BL87" i="31"/>
  <c r="BL88" i="31"/>
  <c r="BL89" i="31"/>
  <c r="BL90" i="31"/>
  <c r="BL91" i="31"/>
  <c r="BL92" i="31"/>
  <c r="BL93" i="31"/>
  <c r="BL94" i="31"/>
  <c r="BL95" i="31"/>
  <c r="BL96" i="31"/>
  <c r="BL97" i="31"/>
  <c r="BL98" i="31"/>
  <c r="BL99" i="31"/>
  <c r="BL100" i="31"/>
  <c r="BL101" i="31"/>
  <c r="BL102" i="31"/>
  <c r="BL103" i="31"/>
  <c r="BL104" i="31"/>
  <c r="BL105" i="31"/>
  <c r="BL106" i="31"/>
  <c r="BL107" i="31"/>
  <c r="BL108" i="31"/>
  <c r="BL109" i="31"/>
  <c r="BL110" i="31"/>
  <c r="BL111" i="31"/>
  <c r="BL112" i="31"/>
  <c r="BL113" i="31"/>
  <c r="BL114" i="31"/>
  <c r="BL115" i="31"/>
  <c r="BL116" i="31"/>
  <c r="BL117" i="31"/>
  <c r="BL118" i="31"/>
  <c r="BL119" i="31"/>
  <c r="BL120" i="31"/>
  <c r="BL121" i="31"/>
  <c r="BL122" i="31"/>
  <c r="BL123" i="31"/>
  <c r="BL124" i="31"/>
  <c r="BL125" i="31"/>
  <c r="BL126" i="31"/>
  <c r="BL127" i="31"/>
  <c r="BL128" i="31"/>
  <c r="BL129" i="31"/>
  <c r="BL130" i="31"/>
  <c r="BL131" i="31"/>
  <c r="BL132" i="31"/>
  <c r="BL133" i="31"/>
  <c r="BL134" i="31"/>
  <c r="BL135" i="31"/>
  <c r="BL136" i="31"/>
  <c r="BL137" i="31"/>
  <c r="BL138" i="31"/>
  <c r="BL139" i="31"/>
  <c r="BL140" i="31"/>
  <c r="BL141" i="31"/>
  <c r="BL142" i="31"/>
  <c r="BL143" i="31"/>
  <c r="BL144" i="31"/>
  <c r="BL145" i="31"/>
  <c r="BL146" i="31"/>
  <c r="BL147" i="31"/>
  <c r="BL148" i="31"/>
  <c r="BL149" i="31"/>
  <c r="BL150" i="31"/>
  <c r="BL151" i="31"/>
  <c r="BL152" i="31"/>
  <c r="BL153" i="31"/>
  <c r="BL154" i="31"/>
  <c r="BL155" i="31"/>
  <c r="BL156" i="31"/>
  <c r="BL157" i="31"/>
  <c r="BL158" i="31"/>
  <c r="BL159" i="31"/>
  <c r="BL160" i="31"/>
  <c r="BL161" i="31"/>
  <c r="BL162" i="31"/>
  <c r="BL163" i="31"/>
  <c r="BL164" i="31"/>
  <c r="BL165" i="31"/>
  <c r="BL166" i="31"/>
  <c r="BL167" i="31"/>
  <c r="BL168" i="31"/>
  <c r="BL169" i="31"/>
  <c r="BL170" i="31"/>
  <c r="BL171" i="31"/>
  <c r="BL172" i="31"/>
  <c r="BL173" i="31"/>
  <c r="BL174" i="31"/>
  <c r="BL175" i="31"/>
  <c r="BL176" i="31"/>
  <c r="BL177" i="31"/>
  <c r="BL178" i="31"/>
  <c r="BL179" i="31"/>
  <c r="BL180" i="31"/>
  <c r="BL181" i="31"/>
  <c r="BL182" i="31"/>
  <c r="BL183" i="31"/>
  <c r="BL184" i="31"/>
  <c r="BL185" i="31"/>
  <c r="BL186" i="31"/>
  <c r="BL187" i="31"/>
  <c r="BL188" i="31"/>
  <c r="BL189" i="31"/>
  <c r="BL190" i="31"/>
  <c r="BL191" i="31"/>
  <c r="BL192" i="31"/>
  <c r="BL193" i="31"/>
  <c r="BL194" i="31"/>
  <c r="BL195" i="31"/>
  <c r="BL196" i="31"/>
  <c r="BL197" i="31"/>
  <c r="BL198" i="31"/>
  <c r="BL199" i="31"/>
  <c r="BL200" i="31"/>
  <c r="BL201" i="31"/>
  <c r="BL202" i="31"/>
  <c r="BL203" i="31"/>
  <c r="BL204" i="31"/>
  <c r="BL205" i="31"/>
  <c r="BL206" i="31"/>
  <c r="BL207" i="31"/>
  <c r="BL208" i="31"/>
  <c r="BL209" i="31"/>
  <c r="BL210" i="31"/>
  <c r="BL211" i="31"/>
  <c r="BL212" i="31"/>
  <c r="BL213" i="31"/>
  <c r="BL214" i="31"/>
  <c r="BL215" i="31"/>
  <c r="BL216" i="31"/>
  <c r="BL217" i="31"/>
  <c r="BL218" i="31"/>
  <c r="BL219" i="31"/>
  <c r="BL220" i="31"/>
  <c r="BL221" i="31"/>
  <c r="BL222" i="31"/>
  <c r="BL223" i="31"/>
  <c r="BL224" i="31"/>
  <c r="BL225" i="31"/>
  <c r="BL226" i="31"/>
  <c r="BL227" i="31"/>
  <c r="BL228" i="31"/>
  <c r="BL229" i="31"/>
  <c r="BL230" i="31"/>
  <c r="BL231" i="31"/>
  <c r="BL232" i="31"/>
  <c r="BL233" i="31"/>
  <c r="BL234" i="31"/>
  <c r="BL235" i="31"/>
  <c r="BL236" i="31"/>
  <c r="BL237" i="31"/>
  <c r="BL238" i="31"/>
  <c r="BL239" i="31"/>
  <c r="BL240" i="31"/>
  <c r="BL241" i="31"/>
  <c r="BL242" i="31"/>
  <c r="BL243" i="31"/>
  <c r="BL244" i="31"/>
  <c r="BL245" i="31"/>
  <c r="BL246" i="31"/>
  <c r="BL247" i="31"/>
  <c r="BL248" i="31"/>
  <c r="BL249" i="31"/>
  <c r="BL250" i="31"/>
  <c r="BL251" i="31"/>
  <c r="BL252" i="31"/>
  <c r="BL253" i="31"/>
  <c r="BL254" i="31"/>
  <c r="BL255" i="31"/>
  <c r="BL256" i="31"/>
  <c r="BL257" i="31"/>
  <c r="BL258" i="31"/>
  <c r="BL259" i="31"/>
  <c r="BL260" i="31"/>
  <c r="BL261" i="31"/>
  <c r="BL262" i="31"/>
  <c r="BL263" i="31"/>
  <c r="BL264" i="31"/>
  <c r="BL265" i="31"/>
  <c r="BL266" i="31"/>
  <c r="BL267" i="31"/>
  <c r="BL268" i="31"/>
  <c r="BL269" i="31"/>
  <c r="BL270" i="31"/>
  <c r="BL271" i="31"/>
  <c r="BL272" i="31"/>
  <c r="BL273" i="31"/>
  <c r="BL274" i="31"/>
  <c r="BL275" i="31"/>
  <c r="BL276" i="31"/>
  <c r="BL277" i="31"/>
  <c r="BL278" i="31"/>
  <c r="BL279" i="31"/>
  <c r="BL280" i="31"/>
  <c r="BL281" i="31"/>
  <c r="BL282" i="31"/>
  <c r="BL283" i="31"/>
  <c r="BL284" i="31"/>
  <c r="BL285" i="31"/>
  <c r="BL286" i="31"/>
  <c r="BL287" i="31"/>
  <c r="BL288" i="31"/>
  <c r="BL289" i="31"/>
  <c r="BL290" i="31"/>
  <c r="BL291" i="31"/>
  <c r="BL292" i="31"/>
  <c r="BL293" i="31"/>
  <c r="BL294" i="31"/>
  <c r="BL295" i="31"/>
  <c r="BL296" i="31"/>
  <c r="BL297" i="31"/>
  <c r="BL298" i="31"/>
  <c r="BL299" i="31"/>
  <c r="BL300" i="31"/>
  <c r="BL301" i="31"/>
  <c r="BL302" i="31"/>
  <c r="BL303" i="31"/>
  <c r="BL304" i="31"/>
  <c r="BL305" i="31"/>
  <c r="BL306" i="31"/>
  <c r="BL307" i="31"/>
  <c r="BL308" i="31"/>
  <c r="BL309" i="31"/>
  <c r="BL310" i="31"/>
  <c r="BL311" i="31"/>
  <c r="BL312" i="31"/>
  <c r="BL313" i="31"/>
  <c r="BL314" i="31"/>
  <c r="BL315" i="31"/>
  <c r="BL316" i="31"/>
  <c r="BL317" i="31"/>
  <c r="BL318" i="31"/>
  <c r="BL319" i="31"/>
  <c r="BL320" i="31"/>
  <c r="BL321" i="31"/>
  <c r="BL322" i="31"/>
  <c r="BL323" i="31"/>
  <c r="BL324" i="31"/>
  <c r="BL325" i="31"/>
  <c r="BL326" i="31"/>
  <c r="BL327" i="31"/>
  <c r="BL328" i="31"/>
  <c r="BL329" i="31"/>
  <c r="BL330" i="31"/>
  <c r="BL331" i="31"/>
  <c r="BL332" i="31"/>
  <c r="BL333" i="31"/>
  <c r="BL334" i="31"/>
  <c r="BL335" i="31"/>
  <c r="BL336" i="31"/>
  <c r="BL337" i="31"/>
  <c r="BL338" i="31"/>
  <c r="BL339" i="31"/>
  <c r="BL340" i="31"/>
  <c r="BL341" i="31"/>
  <c r="BL342" i="31"/>
  <c r="BL343" i="31"/>
  <c r="BL344" i="31"/>
  <c r="BL345" i="31"/>
  <c r="BL346" i="31"/>
  <c r="BL347" i="31"/>
  <c r="BL348" i="31"/>
  <c r="BL349" i="31"/>
  <c r="BL350" i="31"/>
  <c r="BL351" i="31"/>
  <c r="BL352" i="31"/>
  <c r="BL353" i="31"/>
  <c r="BL354" i="31"/>
  <c r="BL355" i="31"/>
  <c r="BL356" i="31"/>
  <c r="BL357" i="31"/>
  <c r="BL358" i="31"/>
  <c r="BL359" i="31"/>
  <c r="BL360" i="31"/>
  <c r="BL361" i="31"/>
  <c r="BL362" i="31"/>
  <c r="BL363" i="31"/>
  <c r="BL364" i="31"/>
  <c r="BL365" i="31"/>
  <c r="BL366" i="31"/>
  <c r="BL367" i="31"/>
  <c r="BL368" i="31"/>
  <c r="BL369" i="31"/>
  <c r="BL370" i="31"/>
  <c r="BL371" i="31"/>
  <c r="BL372" i="31"/>
  <c r="BL373" i="31"/>
  <c r="BL374" i="31"/>
  <c r="BL375" i="31"/>
  <c r="BL376" i="31"/>
  <c r="BL377" i="31"/>
  <c r="BL378" i="31"/>
  <c r="BL379" i="31"/>
  <c r="BL380" i="31"/>
  <c r="BL381" i="31"/>
  <c r="BL382" i="31"/>
  <c r="BL383" i="31"/>
  <c r="BL384" i="31"/>
  <c r="BL385" i="31"/>
  <c r="BL386" i="31"/>
  <c r="BL387" i="31"/>
  <c r="BL388" i="31"/>
  <c r="BL389" i="31"/>
  <c r="BL390" i="31"/>
  <c r="BL391" i="31"/>
  <c r="BL392" i="31"/>
  <c r="BL393" i="31"/>
  <c r="BL394" i="31"/>
  <c r="BL395" i="31"/>
  <c r="BL396" i="31"/>
  <c r="BL397" i="31"/>
  <c r="BL398" i="31"/>
  <c r="BL399" i="31"/>
  <c r="BL400" i="31"/>
  <c r="BL401" i="31"/>
  <c r="BL402" i="31"/>
  <c r="BL403" i="31"/>
  <c r="BL404" i="31"/>
  <c r="BL405" i="31"/>
  <c r="BL406" i="31"/>
  <c r="BL407" i="31"/>
  <c r="BL408" i="31"/>
  <c r="BL409" i="31"/>
  <c r="BL410" i="31"/>
  <c r="BL411" i="31"/>
  <c r="BL412" i="31"/>
  <c r="BL413" i="31"/>
  <c r="BL414" i="31"/>
  <c r="BL415" i="31"/>
  <c r="BL416" i="31"/>
  <c r="BL417" i="31"/>
  <c r="BL418" i="31"/>
  <c r="BL419" i="31"/>
  <c r="BL420" i="31"/>
  <c r="BL421" i="31"/>
  <c r="BL422" i="31"/>
  <c r="BL423" i="31"/>
  <c r="BL424" i="31"/>
  <c r="BL425" i="31"/>
  <c r="BL426" i="31"/>
  <c r="BL427" i="31"/>
  <c r="BL428" i="31"/>
  <c r="BL429" i="31"/>
  <c r="BL430" i="31"/>
  <c r="BL431" i="31"/>
  <c r="BL432" i="31"/>
  <c r="BL433" i="31"/>
  <c r="BL434" i="31"/>
  <c r="BL435" i="31"/>
  <c r="BL436" i="31"/>
  <c r="BL437" i="31"/>
  <c r="BL438" i="31"/>
  <c r="BL439" i="31"/>
  <c r="BL440" i="31"/>
  <c r="BL441" i="31"/>
  <c r="BL442" i="31"/>
  <c r="BL443" i="31"/>
  <c r="BL444" i="31"/>
  <c r="BL445" i="31"/>
  <c r="BL446" i="31"/>
  <c r="BL447" i="31"/>
  <c r="BL448" i="31"/>
  <c r="BL449" i="31"/>
  <c r="BL450" i="31"/>
  <c r="BL451" i="31"/>
  <c r="BL452" i="31"/>
  <c r="BL453" i="31"/>
  <c r="BL454" i="31"/>
  <c r="BL455" i="31"/>
  <c r="BL456" i="31"/>
  <c r="BL457" i="31"/>
  <c r="BL458" i="31"/>
  <c r="BL459" i="31"/>
  <c r="BL460" i="31"/>
  <c r="BL461" i="31"/>
  <c r="BL462" i="31"/>
  <c r="BL463" i="31"/>
  <c r="BL464" i="31"/>
  <c r="BL465" i="31"/>
  <c r="BL466" i="31"/>
  <c r="BL467" i="31"/>
  <c r="BL468" i="31"/>
  <c r="BL469" i="31"/>
  <c r="BL470" i="31"/>
  <c r="BL471" i="31"/>
  <c r="BL472" i="31"/>
  <c r="BL473" i="31"/>
  <c r="BL474" i="31"/>
  <c r="BL475" i="31"/>
  <c r="BL476" i="31"/>
  <c r="BL477" i="31"/>
  <c r="BL478" i="31"/>
  <c r="BL479" i="31"/>
  <c r="BL480" i="31"/>
  <c r="BL481" i="31"/>
  <c r="BL482" i="31"/>
  <c r="BL483" i="31"/>
  <c r="BL484" i="31"/>
  <c r="BL485" i="31"/>
  <c r="BL486" i="31"/>
  <c r="BL487" i="31"/>
  <c r="BL488" i="31"/>
  <c r="BL489" i="31"/>
  <c r="BL490" i="31"/>
  <c r="BL491" i="31"/>
  <c r="BL492" i="31"/>
  <c r="BL493" i="31"/>
  <c r="BL494" i="31"/>
  <c r="BL495" i="31"/>
  <c r="BL496" i="31"/>
  <c r="BL497" i="31"/>
  <c r="BL498" i="31"/>
  <c r="BL499" i="31"/>
  <c r="BL500" i="31"/>
  <c r="BL501" i="31"/>
  <c r="BL502" i="31"/>
  <c r="BL503" i="31"/>
  <c r="BL504" i="31"/>
  <c r="BL505" i="31"/>
  <c r="BL506" i="31"/>
  <c r="BL507" i="31"/>
  <c r="BL508" i="31"/>
  <c r="BL509" i="31"/>
  <c r="BL510" i="31"/>
  <c r="BL511" i="31"/>
  <c r="BL512" i="31"/>
  <c r="BL513" i="31"/>
  <c r="BL514" i="31"/>
  <c r="BL515" i="31"/>
  <c r="BL516" i="31"/>
  <c r="BL517" i="31"/>
  <c r="BL518" i="31"/>
  <c r="BL519" i="31"/>
  <c r="BL520" i="31"/>
  <c r="BL521" i="31"/>
  <c r="BL522" i="31"/>
  <c r="BL523" i="31"/>
  <c r="BL524" i="31"/>
  <c r="BL525" i="31"/>
  <c r="BL526" i="31"/>
  <c r="BL527" i="31"/>
  <c r="BL528" i="31"/>
  <c r="BL529" i="31"/>
  <c r="BL530" i="31"/>
  <c r="BL531" i="31"/>
  <c r="BL532" i="31"/>
  <c r="BL533" i="31"/>
  <c r="BL534" i="31"/>
  <c r="BL535" i="31"/>
  <c r="BL536" i="31"/>
  <c r="BL537" i="31"/>
  <c r="BL538" i="31"/>
  <c r="BL539" i="31"/>
  <c r="BL540" i="31"/>
  <c r="BL541" i="31"/>
  <c r="BL542" i="31"/>
  <c r="BL543" i="31"/>
  <c r="BL544" i="31"/>
  <c r="BL545" i="31"/>
  <c r="BL546" i="31"/>
  <c r="BL547" i="31"/>
  <c r="BL548" i="31"/>
  <c r="BL549" i="31"/>
  <c r="BL550" i="31"/>
  <c r="BL551" i="31"/>
  <c r="BL552" i="31"/>
  <c r="BL553" i="31"/>
  <c r="BL554" i="31"/>
  <c r="BL555" i="31"/>
  <c r="BL556" i="31"/>
  <c r="BL557" i="31"/>
  <c r="BL558" i="31"/>
  <c r="BL559" i="31"/>
  <c r="BL560" i="31"/>
  <c r="BL561" i="31"/>
  <c r="BL562" i="31"/>
  <c r="BL563" i="31"/>
  <c r="BL564" i="31"/>
  <c r="BL565" i="31"/>
  <c r="BL566" i="31"/>
  <c r="BL567" i="31"/>
  <c r="BL568" i="31"/>
  <c r="BL569" i="31"/>
  <c r="BL570" i="31"/>
  <c r="BL571" i="31"/>
  <c r="BL572" i="31"/>
  <c r="BL573" i="31"/>
  <c r="BL574" i="31"/>
  <c r="BL575" i="31"/>
  <c r="BL576" i="31"/>
  <c r="BL577" i="31"/>
  <c r="BL578" i="31"/>
  <c r="BL579" i="31"/>
  <c r="BL580" i="31"/>
  <c r="BL581" i="31"/>
  <c r="BL582" i="31"/>
  <c r="BL583" i="31"/>
  <c r="BL584" i="31"/>
  <c r="BL585" i="31"/>
  <c r="BL586" i="31"/>
  <c r="BL587" i="31"/>
  <c r="BL588" i="31"/>
  <c r="BL589" i="31"/>
  <c r="BL590" i="31"/>
  <c r="BL591" i="31"/>
  <c r="BL592" i="31"/>
  <c r="BL593" i="31"/>
  <c r="BL594" i="31"/>
  <c r="BL595" i="31"/>
  <c r="BL596" i="31"/>
  <c r="BL597" i="31"/>
  <c r="BL598" i="31"/>
  <c r="BL599" i="31"/>
  <c r="BL600" i="31"/>
  <c r="BL601" i="31"/>
  <c r="BL602" i="31"/>
  <c r="BL603" i="31"/>
  <c r="BL604" i="31"/>
  <c r="BL605" i="31"/>
  <c r="BL606" i="31"/>
  <c r="BL607" i="31"/>
  <c r="BL608" i="31"/>
  <c r="BL609" i="31"/>
  <c r="BL610" i="31"/>
  <c r="BL611" i="31"/>
  <c r="BL612" i="31"/>
  <c r="BL613" i="31"/>
  <c r="BL614" i="31"/>
  <c r="BL615" i="31"/>
  <c r="BL616" i="31"/>
  <c r="BL617" i="31"/>
  <c r="BL618" i="31"/>
  <c r="BL619" i="31"/>
  <c r="BL620" i="31"/>
  <c r="BL621" i="31"/>
  <c r="BL622" i="31"/>
  <c r="BL623" i="31"/>
  <c r="BL624" i="31"/>
  <c r="BL625" i="31"/>
  <c r="BL626" i="31"/>
  <c r="BL627" i="31"/>
  <c r="BL628" i="31"/>
  <c r="BL629" i="31"/>
  <c r="BL630" i="31"/>
  <c r="BL631" i="31"/>
  <c r="BL632" i="31"/>
  <c r="BL633" i="31"/>
  <c r="BL634" i="31"/>
  <c r="BL635" i="31"/>
  <c r="BL636" i="31"/>
  <c r="BL637" i="31"/>
  <c r="BL638" i="31"/>
  <c r="BL639" i="31"/>
  <c r="BL640" i="31"/>
  <c r="BL641" i="31"/>
  <c r="BL642" i="31"/>
  <c r="BL643" i="31"/>
  <c r="BL644" i="31"/>
  <c r="BL645" i="31"/>
  <c r="BL646" i="31"/>
  <c r="BL647" i="31"/>
  <c r="BL648" i="31"/>
  <c r="BL649" i="31"/>
  <c r="BL650" i="31"/>
  <c r="BL651" i="31"/>
  <c r="BL652" i="31"/>
  <c r="BL653" i="31"/>
  <c r="BL654" i="31"/>
  <c r="BL655" i="31"/>
  <c r="BL656" i="31"/>
  <c r="BL657" i="31"/>
  <c r="BL658" i="31"/>
  <c r="BL659" i="31"/>
  <c r="BL660" i="31"/>
  <c r="BL661" i="31"/>
  <c r="BL662" i="31"/>
  <c r="BL663" i="31"/>
  <c r="BL664" i="31"/>
  <c r="BL665" i="31"/>
  <c r="BL666" i="31"/>
  <c r="BL667" i="31"/>
  <c r="BL668" i="31"/>
  <c r="BL669" i="31"/>
  <c r="BL670" i="31"/>
  <c r="BL671" i="31"/>
  <c r="BL672" i="31"/>
  <c r="BL673" i="31"/>
  <c r="BL674" i="31"/>
  <c r="BL675" i="31"/>
  <c r="BL676" i="31"/>
  <c r="BL677" i="31"/>
  <c r="BL678" i="31"/>
  <c r="BL679" i="31"/>
  <c r="BL680" i="31"/>
  <c r="BL681" i="31"/>
  <c r="BL682" i="31"/>
  <c r="BL683" i="31"/>
  <c r="BL684" i="31"/>
  <c r="BL685" i="31"/>
  <c r="BL686" i="31"/>
  <c r="BL687" i="31"/>
  <c r="BL688" i="31"/>
  <c r="BL689" i="31"/>
  <c r="BL690" i="31"/>
  <c r="BL691" i="31"/>
  <c r="BL692" i="31"/>
  <c r="BL693" i="31"/>
  <c r="BL694" i="31"/>
  <c r="BL695" i="31"/>
  <c r="BL696" i="31"/>
  <c r="BL697" i="31"/>
  <c r="BL698" i="31"/>
  <c r="BL699" i="31"/>
  <c r="BL700" i="31"/>
  <c r="BL701" i="31"/>
  <c r="BL702" i="31"/>
  <c r="BL703" i="31"/>
  <c r="BL704" i="31"/>
  <c r="BL705" i="31"/>
  <c r="BL706" i="31"/>
  <c r="BL707" i="31"/>
  <c r="BL708" i="31"/>
  <c r="BL709" i="31"/>
  <c r="BL710" i="31"/>
  <c r="BL711" i="31"/>
  <c r="BL712" i="31"/>
  <c r="BL713" i="31"/>
  <c r="BL714" i="31"/>
  <c r="BL715" i="31"/>
  <c r="BL716" i="31"/>
  <c r="BL717" i="31"/>
  <c r="BL718" i="31"/>
  <c r="BL719" i="31"/>
  <c r="BL720" i="31"/>
  <c r="BL721" i="31"/>
  <c r="BL722" i="31"/>
  <c r="BL723" i="31"/>
  <c r="BL724" i="31"/>
  <c r="BL725" i="31"/>
  <c r="BL726" i="31"/>
  <c r="BL727" i="31"/>
  <c r="BL728" i="31"/>
  <c r="BL729" i="31"/>
  <c r="BL730" i="31"/>
  <c r="BL731" i="31"/>
  <c r="BL732" i="31"/>
  <c r="BL733" i="31"/>
  <c r="BL734" i="31"/>
  <c r="BL735" i="31"/>
  <c r="BL736" i="31"/>
  <c r="BL737" i="31"/>
  <c r="BL738" i="31"/>
  <c r="BL739" i="31"/>
  <c r="BL740" i="31"/>
  <c r="BL741" i="31"/>
  <c r="BL742" i="31"/>
  <c r="BL743" i="31"/>
  <c r="BL744" i="31"/>
  <c r="BL745" i="31"/>
  <c r="BL746" i="31"/>
  <c r="BL747" i="31"/>
  <c r="BL748" i="31"/>
  <c r="BL749" i="31"/>
  <c r="BL750" i="31"/>
  <c r="BL751" i="31"/>
  <c r="BL752" i="31"/>
  <c r="BL753" i="31"/>
  <c r="BL754" i="31"/>
  <c r="BL755" i="31"/>
  <c r="BL756" i="31"/>
  <c r="BL757" i="31"/>
  <c r="BL758" i="31"/>
  <c r="BL759" i="31"/>
  <c r="BL760" i="31"/>
  <c r="BL761" i="31"/>
  <c r="BL762" i="31"/>
  <c r="BL763" i="31"/>
  <c r="BL764" i="31"/>
  <c r="BL765" i="31"/>
  <c r="BL766" i="31"/>
  <c r="BL767" i="31"/>
  <c r="BL768" i="31"/>
  <c r="BL769" i="31"/>
  <c r="BL770" i="31"/>
  <c r="BL771" i="31"/>
  <c r="BL772" i="31"/>
  <c r="BL773" i="31"/>
  <c r="BL774" i="31"/>
  <c r="BL775" i="31"/>
  <c r="BL776" i="31"/>
  <c r="BL777" i="31"/>
  <c r="BL778" i="31"/>
  <c r="BL779" i="31"/>
  <c r="BL780" i="31"/>
  <c r="BL781" i="31"/>
  <c r="BL782" i="31"/>
  <c r="BL783" i="31"/>
  <c r="BL784" i="31"/>
  <c r="BL785" i="31"/>
  <c r="BL786" i="31"/>
  <c r="BL787" i="31"/>
  <c r="BL788" i="31"/>
  <c r="BL789" i="31"/>
  <c r="BL790" i="31"/>
  <c r="BL791" i="31"/>
  <c r="BL792" i="31"/>
  <c r="BL793" i="31"/>
  <c r="BL794" i="31"/>
  <c r="BL795" i="31"/>
  <c r="BL796" i="31"/>
  <c r="BL797" i="31"/>
  <c r="BL798" i="31"/>
  <c r="BL799" i="31"/>
  <c r="BL800" i="31"/>
  <c r="BL801" i="31"/>
  <c r="BL802" i="31"/>
  <c r="BL803" i="31"/>
  <c r="BL804" i="31"/>
  <c r="BL805" i="31"/>
  <c r="BL806" i="31"/>
  <c r="BL807" i="31"/>
  <c r="BL808" i="31"/>
  <c r="BL809" i="31"/>
  <c r="BL810" i="31"/>
  <c r="BL811" i="31"/>
  <c r="BL812" i="31"/>
  <c r="BL813" i="31"/>
  <c r="BL814" i="31"/>
  <c r="BL815" i="31"/>
  <c r="BL816" i="31"/>
  <c r="BL817" i="31"/>
  <c r="BL818" i="31"/>
  <c r="BL819" i="31"/>
  <c r="BL820" i="31"/>
  <c r="BL821" i="31"/>
  <c r="BL822" i="31"/>
  <c r="BL823" i="31"/>
  <c r="BL824" i="31"/>
  <c r="BL825" i="31"/>
  <c r="BL826" i="31"/>
  <c r="BL827" i="31"/>
  <c r="BL828" i="31"/>
  <c r="BL829" i="31"/>
  <c r="BL830" i="31"/>
  <c r="BL831" i="31"/>
  <c r="BL832" i="31"/>
  <c r="BL833" i="31"/>
  <c r="BL834" i="31"/>
  <c r="BL835" i="31"/>
  <c r="BL836" i="31"/>
  <c r="BL837" i="31"/>
  <c r="BL838" i="31"/>
  <c r="BL839" i="31"/>
  <c r="BL840" i="31"/>
  <c r="BL841" i="31"/>
  <c r="BL842" i="31"/>
  <c r="BL843" i="31"/>
  <c r="BL844" i="31"/>
  <c r="BL845" i="31"/>
  <c r="BL846" i="31"/>
  <c r="BL847" i="31"/>
  <c r="BL848" i="31"/>
  <c r="BL849" i="31"/>
  <c r="BL850" i="31"/>
  <c r="BL851" i="31"/>
  <c r="BL852" i="31"/>
  <c r="BL853" i="31"/>
  <c r="BL854" i="31"/>
  <c r="BL855" i="31"/>
  <c r="BL856" i="31"/>
  <c r="BL857" i="31"/>
  <c r="BL858" i="31"/>
  <c r="BL859" i="31"/>
  <c r="BL860" i="31"/>
  <c r="BL861" i="31"/>
  <c r="BL862" i="31"/>
  <c r="BL863" i="31"/>
  <c r="BL864" i="31"/>
  <c r="BL865" i="31"/>
  <c r="BL866" i="31"/>
  <c r="BL867" i="31"/>
  <c r="BL868" i="31"/>
  <c r="BL869" i="31"/>
  <c r="BL870" i="31"/>
  <c r="BL871" i="31"/>
  <c r="BL872" i="31"/>
  <c r="BL873" i="31"/>
  <c r="BL874" i="31"/>
  <c r="BL875" i="31"/>
  <c r="BL876" i="31"/>
  <c r="BL877" i="31"/>
  <c r="BL878" i="31"/>
  <c r="BL879" i="31"/>
  <c r="BL880" i="31"/>
  <c r="BL881" i="31"/>
  <c r="BL882" i="31"/>
  <c r="BL883" i="31"/>
  <c r="BL884" i="31"/>
  <c r="BL885" i="31"/>
  <c r="BL886" i="31"/>
  <c r="BL887" i="31"/>
  <c r="BL888" i="31"/>
  <c r="BL889" i="31"/>
  <c r="BL890" i="31"/>
  <c r="BL891" i="31"/>
  <c r="BL892" i="31"/>
  <c r="BL893" i="31"/>
  <c r="BL894" i="31"/>
  <c r="BL895" i="31"/>
  <c r="BL896" i="31"/>
  <c r="BL897" i="31"/>
  <c r="BL898" i="31"/>
  <c r="BL899" i="31"/>
  <c r="BL900" i="31"/>
  <c r="BL901" i="31"/>
  <c r="BL902" i="31"/>
  <c r="BL903" i="31"/>
  <c r="BL904" i="31"/>
  <c r="BL905" i="31"/>
  <c r="BL906" i="31"/>
  <c r="BL907" i="31"/>
  <c r="BL908" i="31"/>
  <c r="BL909" i="31"/>
  <c r="BL910" i="31"/>
  <c r="BL911" i="31"/>
  <c r="BL912" i="31"/>
  <c r="BL913" i="31"/>
  <c r="BL914" i="31"/>
  <c r="BL915" i="31"/>
  <c r="BL916" i="31"/>
  <c r="BL917" i="31"/>
  <c r="BL918" i="31"/>
  <c r="BL919" i="31"/>
  <c r="BL920" i="31"/>
  <c r="BL921" i="31"/>
  <c r="BL922" i="31"/>
  <c r="BL923" i="31"/>
  <c r="BL924" i="31"/>
  <c r="BL925" i="31"/>
  <c r="BL926" i="31"/>
  <c r="BL927" i="31"/>
  <c r="BL928" i="31"/>
  <c r="BL929" i="31"/>
  <c r="BL930" i="31"/>
  <c r="BL931" i="31"/>
  <c r="BL932" i="31"/>
  <c r="BL933" i="31"/>
  <c r="BL934" i="31"/>
  <c r="BL935" i="31"/>
  <c r="BL936" i="31"/>
  <c r="BL937" i="31"/>
  <c r="BL938" i="31"/>
  <c r="BL939" i="31"/>
  <c r="BL940" i="31"/>
  <c r="BL941" i="31"/>
  <c r="BL942" i="31"/>
  <c r="BL943" i="31"/>
  <c r="BL944" i="31"/>
  <c r="BL945" i="31"/>
  <c r="BL946" i="31"/>
  <c r="BL947" i="31"/>
  <c r="BL948" i="31"/>
  <c r="BL949" i="31"/>
  <c r="BL950" i="31"/>
  <c r="BL951" i="31"/>
  <c r="BL952" i="31"/>
  <c r="BL953" i="31"/>
  <c r="BL954" i="31"/>
  <c r="BL955" i="31"/>
  <c r="BL956" i="31"/>
  <c r="BL957" i="31"/>
  <c r="BL958" i="31"/>
  <c r="BL959" i="31"/>
  <c r="BL960" i="31"/>
  <c r="BL961" i="31"/>
  <c r="BL962" i="31"/>
  <c r="BL963" i="31"/>
  <c r="BL964" i="31"/>
  <c r="BL965" i="31"/>
  <c r="BL966" i="31"/>
  <c r="BL967" i="31"/>
  <c r="BL968" i="31"/>
  <c r="BL969" i="31"/>
  <c r="BL970" i="31"/>
  <c r="BL971" i="31"/>
  <c r="BL972" i="31"/>
  <c r="BL973" i="31"/>
  <c r="BL974" i="31"/>
  <c r="BL975" i="31"/>
  <c r="BL976" i="31"/>
  <c r="BL977" i="31"/>
  <c r="BL978" i="31"/>
  <c r="BL979" i="31"/>
  <c r="BL980" i="31"/>
  <c r="BL981" i="31"/>
  <c r="BL982" i="31"/>
  <c r="BL983" i="31"/>
  <c r="BL984" i="31"/>
  <c r="BL985" i="31"/>
  <c r="BL986" i="31"/>
  <c r="BL987" i="31"/>
  <c r="BL988" i="31"/>
  <c r="BL989" i="31"/>
  <c r="BL990" i="31"/>
  <c r="BL991" i="31"/>
  <c r="BL992" i="31"/>
  <c r="BL993" i="31"/>
  <c r="BL994" i="31"/>
  <c r="BL995" i="31"/>
  <c r="BL996" i="31"/>
  <c r="BL997" i="31"/>
  <c r="BL998" i="31"/>
  <c r="BL999" i="31"/>
  <c r="BL1000" i="31"/>
  <c r="BL1001" i="31"/>
  <c r="BL1002" i="31"/>
  <c r="BL1003" i="31"/>
  <c r="BL1004" i="31"/>
  <c r="BL1005" i="31"/>
  <c r="BL1006" i="31"/>
  <c r="BL1007" i="31"/>
  <c r="BL1008" i="31"/>
  <c r="BL1009" i="31"/>
  <c r="BL1010" i="31"/>
  <c r="BL1011" i="31"/>
  <c r="BL1012" i="31"/>
  <c r="BL1013" i="31"/>
  <c r="BL1014" i="31"/>
  <c r="BL1015" i="31"/>
  <c r="BL1016" i="31"/>
  <c r="BL1017" i="31"/>
  <c r="BL1018" i="31"/>
  <c r="BL1019" i="31"/>
  <c r="BL1020" i="31"/>
  <c r="BL1021" i="31"/>
  <c r="BL1022" i="31"/>
  <c r="BL1023" i="31"/>
  <c r="BL1024" i="31"/>
  <c r="BL1025" i="31"/>
  <c r="BL1026" i="31"/>
  <c r="BL1027" i="31"/>
  <c r="BL1028" i="31"/>
  <c r="BL1029" i="31"/>
  <c r="BL1030" i="31"/>
  <c r="BL1031" i="31"/>
  <c r="BL1032" i="31"/>
  <c r="BL1033" i="31"/>
  <c r="BL1034" i="31"/>
  <c r="BL1035" i="31"/>
  <c r="BL1036" i="31"/>
  <c r="BL1037" i="31"/>
  <c r="BL1038" i="31"/>
  <c r="BL1039" i="31"/>
  <c r="BL1040" i="31"/>
  <c r="BL1041" i="31"/>
  <c r="BL1042" i="31"/>
  <c r="BL1043" i="31"/>
  <c r="BL1044" i="31"/>
  <c r="BL1045" i="31"/>
  <c r="BL1046" i="31"/>
  <c r="BL1047" i="31"/>
  <c r="BL1048" i="31"/>
  <c r="BL1049" i="31"/>
  <c r="BL1050" i="31"/>
  <c r="BL1051" i="31"/>
  <c r="BL1052" i="31"/>
  <c r="BL1053" i="31"/>
  <c r="BL1054" i="31"/>
  <c r="BL1055" i="31"/>
  <c r="BL1056" i="31"/>
  <c r="BL1057" i="31"/>
  <c r="BL1058" i="31"/>
  <c r="BL1059" i="31"/>
  <c r="BL1060" i="31"/>
  <c r="BL1061" i="31"/>
  <c r="BL1062" i="31"/>
  <c r="BL1063" i="31"/>
  <c r="BL1064" i="31"/>
  <c r="BL1065" i="31"/>
  <c r="BL1066" i="31"/>
  <c r="BL1067" i="31"/>
  <c r="BL1068" i="31"/>
  <c r="BL1069" i="31"/>
  <c r="BL1070" i="31"/>
  <c r="BL1071" i="31"/>
  <c r="BL1072" i="31"/>
  <c r="BL1073" i="31"/>
  <c r="BL1074" i="31"/>
  <c r="BL1075" i="31"/>
  <c r="BL1076" i="31"/>
  <c r="BL1077" i="31"/>
  <c r="BL1078" i="31"/>
  <c r="BL1079" i="31"/>
  <c r="BL1080" i="31"/>
  <c r="BL1081" i="31"/>
  <c r="BL1082" i="31"/>
  <c r="BL1083" i="31"/>
  <c r="BL1084" i="31"/>
  <c r="BL1085" i="31"/>
  <c r="BL1086" i="31"/>
  <c r="BL1087" i="31"/>
  <c r="BL1088" i="31"/>
  <c r="BL1089" i="31"/>
  <c r="BL1090" i="31"/>
  <c r="BL1091" i="31"/>
  <c r="BL1092" i="31"/>
  <c r="BL1093" i="31"/>
  <c r="BL1094" i="31"/>
  <c r="BL1095" i="31"/>
  <c r="BL1096" i="31"/>
  <c r="BL1097" i="31"/>
  <c r="BL1098" i="31"/>
  <c r="BL1099" i="31"/>
  <c r="BL1100" i="31"/>
  <c r="BL1101" i="31"/>
  <c r="BL1102" i="31"/>
  <c r="BL1103" i="31"/>
  <c r="BL1104" i="31"/>
  <c r="BL1105" i="31"/>
  <c r="BL1106" i="31"/>
  <c r="BL1107" i="31"/>
  <c r="BL1108" i="31"/>
  <c r="BL1109" i="31"/>
  <c r="BL1110" i="31"/>
  <c r="BL1111" i="31"/>
  <c r="BL1112" i="31"/>
  <c r="BL1113" i="31"/>
  <c r="BL1114" i="31"/>
  <c r="BL1115" i="31"/>
  <c r="BL1116" i="31"/>
  <c r="BL1117" i="31"/>
  <c r="BL1118" i="31"/>
  <c r="BL1119" i="31"/>
  <c r="BL1120" i="31"/>
  <c r="BL1121" i="31"/>
  <c r="BL1122" i="31"/>
  <c r="BL1123" i="31"/>
  <c r="BL1124" i="31"/>
  <c r="BL1125" i="31"/>
  <c r="BL1126" i="31"/>
  <c r="BL1127" i="31"/>
  <c r="BL1128" i="31"/>
  <c r="BL1129" i="31"/>
  <c r="BL1130" i="31"/>
  <c r="BL1131" i="31"/>
  <c r="BL1132" i="31"/>
  <c r="BL1133" i="31"/>
  <c r="BL1134" i="31"/>
  <c r="BL1135" i="31"/>
  <c r="BL1136" i="31"/>
  <c r="BL1137" i="31"/>
  <c r="BL1138" i="31"/>
  <c r="BL1139" i="31"/>
  <c r="BL1140" i="31"/>
  <c r="BL1141" i="31"/>
  <c r="BL1142" i="31"/>
  <c r="BL1143" i="31"/>
  <c r="BL1144" i="31"/>
  <c r="BL1145" i="31"/>
  <c r="BL1146" i="31"/>
  <c r="BL1147" i="31"/>
  <c r="BL1148" i="31"/>
  <c r="BL1149" i="31"/>
  <c r="BL1150" i="31"/>
  <c r="BL1151" i="31"/>
  <c r="BL1152" i="31"/>
  <c r="BL1153" i="31"/>
  <c r="BL1154" i="31"/>
  <c r="BL1155" i="31"/>
  <c r="BL1156" i="31"/>
  <c r="BL1157" i="31"/>
  <c r="BL1158" i="31"/>
  <c r="BL1159" i="31"/>
  <c r="BL1160" i="31"/>
  <c r="BL1161" i="31"/>
  <c r="BL1162" i="31"/>
  <c r="BL1163" i="31"/>
  <c r="BL1164" i="31"/>
  <c r="BL1165" i="31"/>
  <c r="BL1166" i="31"/>
  <c r="BL1167" i="31"/>
  <c r="BL1168" i="31"/>
  <c r="BL1169" i="31"/>
  <c r="BL1170" i="31"/>
  <c r="BL1171" i="31"/>
  <c r="BL1172" i="31"/>
  <c r="BL1173" i="31"/>
  <c r="BL1174" i="31"/>
  <c r="BL1175" i="31"/>
  <c r="BL1176" i="31"/>
  <c r="BL1177" i="31"/>
  <c r="BL1178" i="31"/>
  <c r="BL1179" i="31"/>
  <c r="BL1180" i="31"/>
  <c r="BL1181" i="31"/>
  <c r="BL1182" i="31"/>
  <c r="BL1183" i="31"/>
  <c r="BL1184" i="31"/>
  <c r="BL1185" i="31"/>
  <c r="BL1186" i="31"/>
  <c r="BL1187" i="31"/>
  <c r="BL1188" i="31"/>
  <c r="BL1189" i="31"/>
  <c r="BL1190" i="31"/>
  <c r="BL1191" i="31"/>
  <c r="BL1192" i="31"/>
  <c r="BL1193" i="31"/>
  <c r="BL1194" i="31"/>
  <c r="BL1195" i="31"/>
  <c r="BL1196" i="31"/>
  <c r="BL1197" i="31"/>
  <c r="BL1198" i="31"/>
  <c r="BL1199" i="31"/>
  <c r="BL1200" i="31"/>
  <c r="BL1201" i="31"/>
  <c r="BL1202" i="31"/>
  <c r="BL1203" i="31"/>
  <c r="BL1204" i="31"/>
  <c r="BL1205" i="31"/>
  <c r="BL1206" i="31"/>
  <c r="BL1207" i="31"/>
  <c r="BL1208" i="31"/>
  <c r="BL1209" i="31"/>
  <c r="BL1210" i="31"/>
  <c r="BL1211" i="31"/>
  <c r="BL1212" i="31"/>
  <c r="BL1213" i="31"/>
  <c r="BL1214" i="31"/>
  <c r="BL1215" i="31"/>
  <c r="BL1216" i="31"/>
  <c r="BL1217" i="31"/>
  <c r="BL1218" i="31"/>
  <c r="BL1219" i="31"/>
  <c r="BL1220" i="31"/>
  <c r="BL1221" i="31"/>
  <c r="BL1222" i="31"/>
  <c r="BL1223" i="31"/>
  <c r="BL1224" i="31"/>
  <c r="BL1225" i="31"/>
  <c r="BL1226" i="31"/>
  <c r="BL1227" i="31"/>
  <c r="BL1228" i="31"/>
  <c r="BL1229" i="31"/>
  <c r="BL1230" i="31"/>
  <c r="BL1231" i="31"/>
  <c r="BL1232" i="31"/>
  <c r="BL1233" i="31"/>
  <c r="BL1234" i="31"/>
  <c r="BL1235" i="31"/>
  <c r="BL1236" i="31"/>
  <c r="BL1237" i="31"/>
  <c r="BL1238" i="31"/>
  <c r="BL1239" i="31"/>
  <c r="BL1240" i="31"/>
  <c r="BL1241" i="31"/>
  <c r="BL1242" i="31"/>
  <c r="BL1243" i="31"/>
  <c r="BL1244" i="31"/>
  <c r="BL1245" i="31"/>
  <c r="BL1246" i="31"/>
  <c r="BL1247" i="31"/>
  <c r="BL1248" i="31"/>
  <c r="BL1249" i="31"/>
  <c r="BL1250" i="31"/>
  <c r="BL1251" i="31"/>
  <c r="BL1252" i="31"/>
  <c r="BL1253" i="31"/>
  <c r="BL1254" i="31"/>
  <c r="BL1255" i="31"/>
  <c r="BL1256" i="31"/>
  <c r="BL1257" i="31"/>
  <c r="BL1258" i="31"/>
  <c r="BL1259" i="31"/>
  <c r="BL1260" i="31"/>
  <c r="BL1261" i="31"/>
  <c r="BL1262" i="31"/>
  <c r="BL1263" i="31"/>
  <c r="BL1264" i="31"/>
  <c r="BL1265" i="31"/>
  <c r="BL1266" i="31"/>
  <c r="BL1267" i="31"/>
  <c r="BL1268" i="31"/>
  <c r="BL1269" i="31"/>
  <c r="BL1270" i="31"/>
  <c r="BL1271" i="31"/>
  <c r="BL1272" i="31"/>
  <c r="BL1273" i="31"/>
  <c r="BL1274" i="31"/>
  <c r="BL1275" i="31"/>
  <c r="BL1276" i="31"/>
  <c r="BL1277" i="31"/>
  <c r="BL1278" i="31"/>
  <c r="BL1279" i="31"/>
  <c r="BL1280" i="31"/>
  <c r="BL1281" i="31"/>
  <c r="BL1282" i="31"/>
  <c r="BL1283" i="31"/>
  <c r="BL1284" i="31"/>
  <c r="BL1285" i="31"/>
  <c r="BL1286" i="31"/>
  <c r="BL1287" i="31"/>
  <c r="BL1288" i="31"/>
  <c r="BL1289" i="31"/>
  <c r="BL1290" i="31"/>
  <c r="BL1291" i="31"/>
  <c r="BL1292" i="31"/>
  <c r="BL1293" i="31"/>
  <c r="BL1294" i="31"/>
  <c r="BL1295" i="31"/>
  <c r="BL1296" i="31"/>
  <c r="BL1297" i="31"/>
  <c r="BL1298" i="31"/>
  <c r="BL1299" i="31"/>
  <c r="BL1300" i="31"/>
  <c r="BL1301" i="31"/>
  <c r="BL1302" i="31"/>
  <c r="BL1303" i="31"/>
  <c r="BL1304" i="31"/>
  <c r="BL1305" i="31"/>
  <c r="BL1306" i="31"/>
  <c r="BL1307" i="31"/>
  <c r="BL1308" i="31"/>
  <c r="BL1309" i="31"/>
  <c r="BL1310" i="31"/>
  <c r="BL1311" i="31"/>
  <c r="BL1312" i="31"/>
  <c r="BL1313" i="31"/>
  <c r="BL1314" i="31"/>
  <c r="BL1315" i="31"/>
  <c r="BL1316" i="31"/>
  <c r="BL1317" i="31"/>
  <c r="BL1318" i="31"/>
  <c r="BL1319" i="31"/>
  <c r="BL1320" i="31"/>
  <c r="BL1321" i="31"/>
  <c r="BL1322" i="31"/>
  <c r="BL1323" i="31"/>
  <c r="BL1324" i="31"/>
  <c r="BL1325" i="31"/>
  <c r="BL1326" i="31"/>
  <c r="BL1327" i="31"/>
  <c r="BL1328" i="31"/>
  <c r="BL1329" i="31"/>
  <c r="BL1330" i="31"/>
  <c r="BL1331" i="31"/>
  <c r="BL1332" i="31"/>
  <c r="BL1333" i="31"/>
  <c r="BL1334" i="31"/>
  <c r="BL1335" i="31"/>
  <c r="BL1336" i="31"/>
  <c r="BL1337" i="31"/>
  <c r="BL1338" i="31"/>
  <c r="BL1339" i="31"/>
  <c r="BL1340" i="31"/>
  <c r="BL1341" i="31"/>
  <c r="BL1342" i="31"/>
  <c r="BL1343" i="31"/>
  <c r="BL1344" i="31"/>
  <c r="BL1345" i="31"/>
  <c r="BL1346" i="31"/>
  <c r="BL1347" i="31"/>
  <c r="BL1348" i="31"/>
  <c r="BL1349" i="31"/>
  <c r="BL1350" i="31"/>
  <c r="BL1351" i="31"/>
  <c r="BL1352" i="31"/>
  <c r="BL1353" i="31"/>
  <c r="BL1354" i="31"/>
  <c r="BL1355" i="31"/>
  <c r="BL1356" i="31"/>
  <c r="BL1357" i="31"/>
  <c r="BL1358" i="31"/>
  <c r="BL1359" i="31"/>
  <c r="BL1360" i="31"/>
  <c r="BL1361" i="31"/>
  <c r="BL1362" i="31"/>
  <c r="BL1363" i="31"/>
  <c r="BL1364" i="31"/>
  <c r="BL1365" i="31"/>
  <c r="BL1366" i="31"/>
  <c r="BL1367" i="31"/>
  <c r="BL1368" i="31"/>
  <c r="BL1369" i="31"/>
  <c r="BL1370" i="31"/>
  <c r="BL1371" i="31"/>
  <c r="BL1372" i="31"/>
  <c r="BL1373" i="31"/>
  <c r="BL1374" i="31"/>
  <c r="BL1375" i="31"/>
  <c r="BL1376" i="31"/>
  <c r="BL1377" i="31"/>
  <c r="BL1378" i="31"/>
  <c r="BL1379" i="31"/>
  <c r="BL1380" i="31"/>
  <c r="BL1381" i="31"/>
  <c r="BL1382" i="31"/>
  <c r="BL1383" i="31"/>
  <c r="BL1384" i="31"/>
  <c r="BL1385" i="31"/>
  <c r="BL1386" i="31"/>
  <c r="BL1387" i="31"/>
  <c r="BL1388" i="31"/>
  <c r="BL1389" i="31"/>
  <c r="BL1390" i="31"/>
  <c r="BL1391" i="31"/>
  <c r="BL1392" i="31"/>
  <c r="BL1393" i="31"/>
  <c r="BL1394" i="31"/>
  <c r="BL1395" i="31"/>
  <c r="BL1396" i="31"/>
  <c r="BL1397" i="31"/>
  <c r="BL1398" i="31"/>
  <c r="BL1399" i="31"/>
  <c r="BL1400" i="31"/>
  <c r="BL1401" i="31"/>
  <c r="BL1402" i="31"/>
  <c r="BL1403" i="31"/>
  <c r="BL1404" i="31"/>
  <c r="BL1405" i="31"/>
  <c r="BL1406" i="31"/>
  <c r="BL1407" i="31"/>
  <c r="BL1408" i="31"/>
  <c r="BL1409" i="31"/>
  <c r="BL1410" i="31"/>
  <c r="BL1411" i="31"/>
  <c r="BL1412" i="31"/>
  <c r="BL1413" i="31"/>
  <c r="BL1414" i="31"/>
  <c r="BL1415" i="31"/>
  <c r="BL1416" i="31"/>
  <c r="BL1417" i="31"/>
  <c r="BL1418" i="31"/>
  <c r="BL1419" i="31"/>
  <c r="BL1420" i="31"/>
  <c r="BL1421" i="31"/>
  <c r="BL1422" i="31"/>
  <c r="BL1423" i="31"/>
  <c r="BL1424" i="31"/>
  <c r="BL1425" i="31"/>
  <c r="BL1426" i="31"/>
  <c r="BL1427" i="31"/>
  <c r="BL1428" i="31"/>
  <c r="BL1429" i="31"/>
  <c r="BL1430" i="31"/>
  <c r="BL1431" i="31"/>
  <c r="BL1432" i="31"/>
  <c r="BL1433" i="31"/>
  <c r="BL1434" i="31"/>
  <c r="BL1435" i="31"/>
  <c r="BL1436" i="31"/>
  <c r="BL1437" i="31"/>
  <c r="BL1438" i="31"/>
  <c r="BL1439" i="31"/>
  <c r="BL1440" i="31"/>
  <c r="BL1441" i="31"/>
  <c r="BL1442" i="31"/>
  <c r="BL1443" i="31"/>
  <c r="BL1444" i="31"/>
  <c r="BL1445" i="31"/>
  <c r="BL1446" i="31"/>
  <c r="BL1447" i="31"/>
  <c r="BL1448" i="31"/>
  <c r="BL1449" i="31"/>
  <c r="BL1450" i="31"/>
  <c r="BL1451" i="31"/>
  <c r="BL1452" i="31"/>
  <c r="BL1453" i="31"/>
  <c r="BL1454" i="31"/>
  <c r="BL1455" i="31"/>
  <c r="BL1456" i="31"/>
  <c r="BL1457" i="31"/>
  <c r="BL1458" i="31"/>
  <c r="BL1459" i="31"/>
  <c r="BL1460" i="31"/>
  <c r="BL1461" i="31"/>
  <c r="BL1462" i="31"/>
  <c r="BL1463" i="31"/>
  <c r="BL1464" i="31"/>
  <c r="BL1465" i="31"/>
  <c r="BL1466" i="31"/>
  <c r="BL1467" i="31"/>
  <c r="BL1468" i="31"/>
  <c r="BL1469" i="31"/>
  <c r="BL1470" i="31"/>
  <c r="BL1471" i="31"/>
  <c r="BL1472" i="31"/>
  <c r="BL1473" i="31"/>
  <c r="BL1474" i="31"/>
  <c r="BL1475" i="31"/>
  <c r="BL1476" i="31"/>
  <c r="BL1477" i="31"/>
  <c r="BL1478" i="31"/>
  <c r="BL1479" i="31"/>
  <c r="BL1480" i="31"/>
  <c r="BL1481" i="31"/>
  <c r="BL1482" i="31"/>
  <c r="BL1483" i="31"/>
  <c r="BL1484" i="31"/>
  <c r="BL1485" i="31"/>
  <c r="BL1486" i="31"/>
  <c r="BL1487" i="31"/>
  <c r="BL1488" i="31"/>
  <c r="BL1489" i="31"/>
  <c r="BL1490" i="31"/>
  <c r="BL1491" i="31"/>
  <c r="BL1492" i="31"/>
  <c r="BL1493" i="31"/>
  <c r="BL1494" i="31"/>
  <c r="BL1495" i="31"/>
  <c r="BL1496" i="31"/>
  <c r="BL1497" i="31"/>
  <c r="BL1498" i="31"/>
  <c r="BL1499" i="31"/>
  <c r="BL1500" i="31"/>
  <c r="BL1501" i="31"/>
  <c r="BL1502" i="31"/>
  <c r="BL1503" i="31"/>
  <c r="BL1504" i="31"/>
  <c r="BL1505" i="31"/>
  <c r="BL1506" i="31"/>
  <c r="BL1507" i="31"/>
  <c r="BL1508" i="31"/>
  <c r="BL1509" i="31"/>
  <c r="BL1510" i="31"/>
  <c r="BL1511" i="31"/>
  <c r="BL1512" i="31"/>
  <c r="BL1513" i="31"/>
  <c r="BL1514" i="31"/>
  <c r="BL1515" i="31"/>
  <c r="BL1516" i="31"/>
  <c r="BL1517" i="31"/>
  <c r="BL1518" i="31"/>
  <c r="BL1519" i="31"/>
  <c r="BL1520" i="31"/>
  <c r="BL1521" i="31"/>
  <c r="BL1522" i="31"/>
  <c r="BL1523" i="31"/>
  <c r="BL1524" i="31"/>
  <c r="BL1525" i="31"/>
  <c r="BL1526" i="31"/>
  <c r="BL1527" i="31"/>
  <c r="BL1528" i="31"/>
  <c r="BL1529" i="31"/>
  <c r="BL1530" i="31"/>
  <c r="BL1531" i="31"/>
  <c r="BL1532" i="31"/>
  <c r="BL1533" i="31"/>
  <c r="BL1534" i="31"/>
  <c r="BL1535" i="31"/>
  <c r="BL1536" i="31"/>
  <c r="BL1537" i="31"/>
  <c r="BL1538" i="31"/>
  <c r="BL1539" i="31"/>
  <c r="BL1540" i="31"/>
  <c r="BL1541" i="31"/>
  <c r="BL1542" i="31"/>
  <c r="BL1543" i="31"/>
  <c r="BL1544" i="31"/>
  <c r="BL1545" i="31"/>
  <c r="BL1546" i="31"/>
  <c r="BL1547" i="31"/>
  <c r="BL1548" i="31"/>
  <c r="BL1549" i="31"/>
  <c r="BL1550" i="31"/>
  <c r="BL1551" i="31"/>
  <c r="BL1552" i="31"/>
  <c r="BL1553" i="31"/>
  <c r="BL1554" i="31"/>
  <c r="BL1555" i="31"/>
  <c r="BL1556" i="31"/>
  <c r="BL1557" i="31"/>
  <c r="BL1558" i="31"/>
  <c r="BL1559" i="31"/>
  <c r="BL1560" i="31"/>
  <c r="BL1561" i="31"/>
  <c r="BL1562" i="31"/>
  <c r="BL1563" i="31"/>
  <c r="BL1564" i="31"/>
  <c r="BL1565" i="31"/>
  <c r="BL1566" i="31"/>
  <c r="BL1567" i="31"/>
  <c r="BL1568" i="31"/>
  <c r="BL1569" i="31"/>
  <c r="BL1570" i="31"/>
  <c r="BL1571" i="31"/>
  <c r="BL1572" i="31"/>
  <c r="BL1573" i="31"/>
  <c r="BL1574" i="31"/>
  <c r="BL1575" i="31"/>
  <c r="BL1576" i="31"/>
  <c r="BL1577" i="31"/>
  <c r="BL1578" i="31"/>
  <c r="BL1579" i="31"/>
  <c r="BL1580" i="31"/>
  <c r="BL1581" i="31"/>
  <c r="BL1582" i="31"/>
  <c r="BL1583" i="31"/>
  <c r="BL1584" i="31"/>
  <c r="BL1585" i="31"/>
  <c r="BL1586" i="31"/>
  <c r="BL1587" i="31"/>
  <c r="BL1588" i="31"/>
  <c r="BL1589" i="31"/>
  <c r="BL1590" i="31"/>
  <c r="BL1591" i="31"/>
  <c r="BL1592" i="31"/>
  <c r="BL1593" i="31"/>
  <c r="BL1594" i="31"/>
  <c r="BL1595" i="31"/>
  <c r="BL1596" i="31"/>
  <c r="BL1597" i="31"/>
  <c r="BL1598" i="31"/>
  <c r="BL1599" i="31"/>
  <c r="BL1600" i="31"/>
  <c r="BL1601" i="31"/>
  <c r="BL1602" i="31"/>
  <c r="BL1603" i="31"/>
  <c r="BL1604" i="31"/>
  <c r="BL1605" i="31"/>
  <c r="BL1606" i="31"/>
  <c r="BL1607" i="31"/>
  <c r="BL1608" i="31"/>
  <c r="BL1609" i="31"/>
  <c r="BL1610" i="31"/>
  <c r="BL1611" i="31"/>
  <c r="BL1612" i="31"/>
  <c r="BL1613" i="31"/>
  <c r="BL1614" i="31"/>
  <c r="BL1615" i="31"/>
  <c r="BL1616" i="31"/>
  <c r="BL1617" i="31"/>
  <c r="BL1618" i="31"/>
  <c r="BL1619" i="31"/>
  <c r="BL1620" i="31"/>
  <c r="BL1621" i="31"/>
  <c r="BL1622" i="31"/>
  <c r="BL1623" i="31"/>
  <c r="BL1624" i="31"/>
  <c r="BL1625" i="31"/>
  <c r="BL1626" i="31"/>
  <c r="BL1627" i="31"/>
  <c r="BL1628" i="31"/>
  <c r="BL1629" i="31"/>
  <c r="BL1630" i="31"/>
  <c r="BL1631" i="31"/>
  <c r="BL1632" i="31"/>
  <c r="BL1633" i="31"/>
  <c r="BL1634" i="31"/>
  <c r="BL1635" i="31"/>
  <c r="BL1636" i="31"/>
  <c r="BL1637" i="31"/>
  <c r="BL1638" i="31"/>
  <c r="BL1639" i="31"/>
  <c r="BL1640" i="31"/>
  <c r="BL1641" i="31"/>
  <c r="BL1642" i="31"/>
  <c r="BL1643" i="31"/>
  <c r="BL1644" i="31"/>
  <c r="BL1645" i="31"/>
  <c r="BL1646" i="31"/>
  <c r="BL1647" i="31"/>
  <c r="BL1648" i="31"/>
  <c r="BL1649" i="31"/>
  <c r="BL1650" i="31"/>
  <c r="BL1651" i="31"/>
  <c r="BL1652" i="31"/>
  <c r="BL1653" i="31"/>
  <c r="BL1654" i="31"/>
  <c r="BL1655" i="31"/>
  <c r="BL1656" i="31"/>
  <c r="BL1657" i="31"/>
  <c r="BL1658" i="31"/>
  <c r="BL1659" i="31"/>
  <c r="BL1660" i="31"/>
  <c r="BL1661" i="31"/>
  <c r="BL1662" i="31"/>
  <c r="BL1663" i="31"/>
  <c r="BL1664" i="31"/>
  <c r="BL1665" i="31"/>
  <c r="BL1666" i="31"/>
  <c r="BL1667" i="31"/>
  <c r="BL1668" i="31"/>
  <c r="BL1669" i="31"/>
  <c r="BL1670" i="31"/>
  <c r="BL1671" i="31"/>
  <c r="BL1672" i="31"/>
  <c r="BL1673" i="31"/>
  <c r="BL1674" i="31"/>
  <c r="BL1675" i="31"/>
  <c r="BL1676" i="31"/>
  <c r="BL1677" i="31"/>
  <c r="BL1678" i="31"/>
  <c r="BL1679" i="31"/>
  <c r="BL1680" i="31"/>
  <c r="BL1681" i="31"/>
  <c r="BL1682" i="31"/>
  <c r="BL1683" i="31"/>
  <c r="BL1684" i="31"/>
  <c r="BL1685" i="31"/>
  <c r="BL1686" i="31"/>
  <c r="BL1687" i="31"/>
  <c r="BL1688" i="31"/>
  <c r="BL1689" i="31"/>
  <c r="BL1690" i="31"/>
  <c r="BL1691" i="31"/>
  <c r="BL1692" i="31"/>
  <c r="BL1693" i="31"/>
  <c r="BL1694" i="31"/>
  <c r="BL1695" i="31"/>
  <c r="BL1696" i="31"/>
  <c r="BL1697" i="31"/>
  <c r="BL1698" i="31"/>
  <c r="BL1699" i="31"/>
  <c r="BL1700" i="31"/>
  <c r="BL1701" i="31"/>
  <c r="BL1702" i="31"/>
  <c r="BL1703" i="31"/>
  <c r="BL1704" i="31"/>
  <c r="BL1705" i="31"/>
  <c r="BL1706" i="31"/>
  <c r="BL1707" i="31"/>
  <c r="BL1708" i="31"/>
  <c r="BL1709" i="31"/>
  <c r="BL1710" i="31"/>
  <c r="BL1711" i="31"/>
  <c r="BL1712" i="31"/>
  <c r="BL1713" i="31"/>
  <c r="BL1714" i="31"/>
  <c r="BL1715" i="31"/>
  <c r="BL1716" i="31"/>
  <c r="BL1717" i="31"/>
  <c r="BL1718" i="31"/>
  <c r="BL1719" i="31"/>
  <c r="BL1720" i="31"/>
  <c r="BL1721" i="31"/>
  <c r="BL1722" i="31"/>
  <c r="BL1723" i="31"/>
  <c r="BL1724" i="31"/>
  <c r="BL1725" i="31"/>
  <c r="BL1726" i="31"/>
  <c r="BL1727" i="31"/>
  <c r="BL1728" i="31"/>
  <c r="BL1729" i="31"/>
  <c r="BL1730" i="31"/>
  <c r="BL1731" i="31"/>
  <c r="BL1732" i="31"/>
  <c r="BL1733" i="31"/>
  <c r="BL1734" i="31"/>
  <c r="BL1735" i="31"/>
  <c r="BL1736" i="31"/>
  <c r="BL1737" i="31"/>
  <c r="BL1738" i="31"/>
  <c r="BL1739" i="31"/>
  <c r="BL1740" i="31"/>
  <c r="BL1741" i="31"/>
  <c r="BL1742" i="31"/>
  <c r="BL1743" i="31"/>
  <c r="BL1744" i="31"/>
  <c r="BL1745" i="31"/>
  <c r="BL1746" i="31"/>
  <c r="BL1747" i="31"/>
  <c r="BL1748" i="31"/>
  <c r="BL1749" i="31"/>
  <c r="BL1750" i="31"/>
  <c r="BL1751" i="31"/>
  <c r="BL1752" i="31"/>
  <c r="BL1753" i="31"/>
  <c r="BL1754" i="31"/>
  <c r="BL1755" i="31"/>
  <c r="BL1756" i="31"/>
  <c r="BL1757" i="31"/>
  <c r="BL1758" i="31"/>
  <c r="BL1759" i="31"/>
  <c r="BL1760" i="31"/>
  <c r="BL1761" i="31"/>
  <c r="BL1762" i="31"/>
  <c r="BL1763" i="31"/>
  <c r="BL1764" i="31"/>
  <c r="BL1765" i="31"/>
  <c r="BL1766" i="31"/>
  <c r="BL1767" i="31"/>
  <c r="BL1768" i="31"/>
  <c r="BL1769" i="31"/>
  <c r="BL1770" i="31"/>
  <c r="BL1771" i="31"/>
  <c r="BL1772" i="31"/>
  <c r="BL1773" i="31"/>
  <c r="BL1774" i="31"/>
  <c r="BL1775" i="31"/>
  <c r="BL1776" i="31"/>
  <c r="BL1777" i="31"/>
  <c r="BL1778" i="31"/>
  <c r="BL1779" i="31"/>
  <c r="BL1780" i="31"/>
  <c r="BL1781" i="31"/>
  <c r="BL1782" i="31"/>
  <c r="BL1783" i="31"/>
  <c r="BL1784" i="31"/>
  <c r="BL1785" i="31"/>
  <c r="BL1786" i="31"/>
  <c r="BL1787" i="31"/>
  <c r="BL1788" i="31"/>
  <c r="BL1789" i="31"/>
  <c r="BL1790" i="31"/>
  <c r="BL1791" i="31"/>
  <c r="BL1792" i="31"/>
  <c r="BL1793" i="31"/>
  <c r="BL1794" i="31"/>
  <c r="BL1795" i="31"/>
  <c r="BL1796" i="31"/>
  <c r="BL1797" i="31"/>
  <c r="BL1798" i="31"/>
  <c r="BL1799" i="31"/>
  <c r="BL1800" i="31"/>
  <c r="BL1801" i="31"/>
  <c r="BL1802" i="31"/>
  <c r="BL1803" i="31"/>
  <c r="BL1804" i="31"/>
  <c r="BL1805" i="31"/>
  <c r="BL1806" i="31"/>
  <c r="BL1807" i="31"/>
  <c r="BL1808" i="31"/>
  <c r="BL1809" i="31"/>
  <c r="BL1810" i="31"/>
  <c r="BL1811" i="31"/>
  <c r="BL1812" i="31"/>
  <c r="BL1813" i="31"/>
  <c r="BL1814" i="31"/>
  <c r="BL1815" i="31"/>
  <c r="BL1816" i="31"/>
  <c r="BL1817" i="31"/>
  <c r="BL1818" i="31"/>
  <c r="BL1819" i="31"/>
  <c r="BL1820" i="31"/>
  <c r="BL1821" i="31"/>
  <c r="BL1822" i="31"/>
  <c r="BL1823" i="31"/>
  <c r="BL1824" i="31"/>
  <c r="BL1825" i="31"/>
  <c r="BL1826" i="31"/>
  <c r="BL1827" i="31"/>
  <c r="BL1828" i="31"/>
  <c r="BL1829" i="31"/>
  <c r="BL1830" i="31"/>
  <c r="BL1831" i="31"/>
  <c r="BL1832" i="31"/>
  <c r="BL1833" i="31"/>
  <c r="BL1834" i="31"/>
  <c r="BL1835" i="31"/>
  <c r="BL1836" i="31"/>
  <c r="BL1837" i="31"/>
  <c r="BL1838" i="31"/>
  <c r="BL1839" i="31"/>
  <c r="BL1840" i="31"/>
  <c r="BL1841" i="31"/>
  <c r="BL1842" i="31"/>
  <c r="BL1843" i="31"/>
  <c r="BL1844" i="31"/>
  <c r="BL1845" i="31"/>
  <c r="BL1846" i="31"/>
  <c r="BL1847" i="31"/>
  <c r="BL1848" i="31"/>
  <c r="BL1849" i="31"/>
  <c r="BL1850" i="31"/>
  <c r="BL1851" i="31"/>
  <c r="BL1852" i="31"/>
  <c r="BL1853" i="31"/>
  <c r="BL1854" i="31"/>
  <c r="BL1855" i="31"/>
  <c r="BL1856" i="31"/>
  <c r="BL1857" i="31"/>
  <c r="BL1858" i="31"/>
  <c r="BL1859" i="31"/>
  <c r="BL1860" i="31"/>
  <c r="BL1861" i="31"/>
  <c r="BL1862" i="31"/>
  <c r="BL1863" i="31"/>
  <c r="BL1864" i="31"/>
  <c r="BL1865" i="31"/>
  <c r="BL1866" i="31"/>
  <c r="BL1867" i="31"/>
  <c r="BL1868" i="31"/>
  <c r="BL1869" i="31"/>
  <c r="BL1870" i="31"/>
  <c r="BL1871" i="31"/>
  <c r="BL1872" i="31"/>
  <c r="BL1873" i="31"/>
  <c r="BL1874" i="31"/>
  <c r="BL1875" i="31"/>
  <c r="BL1876" i="31"/>
  <c r="BL1877" i="31"/>
  <c r="BL1878" i="31"/>
  <c r="BL1879" i="31"/>
  <c r="BL1880" i="31"/>
  <c r="BL1881" i="31"/>
  <c r="BL1882" i="31"/>
  <c r="BL1883" i="31"/>
  <c r="BL1884" i="31"/>
  <c r="BL1885" i="31"/>
  <c r="BL1886" i="31"/>
  <c r="BL1887" i="31"/>
  <c r="BL1888" i="31"/>
  <c r="BL1889" i="31"/>
  <c r="BL1890" i="31"/>
  <c r="BL1891" i="31"/>
  <c r="BL1892" i="31"/>
  <c r="BL1893" i="31"/>
  <c r="BL1894" i="31"/>
  <c r="BL1895" i="31"/>
  <c r="BL1896" i="31"/>
  <c r="BL1897" i="31"/>
  <c r="BL1898" i="31"/>
  <c r="BL1899" i="31"/>
  <c r="BL1900" i="31"/>
  <c r="BL1901" i="31"/>
  <c r="BL1902" i="31"/>
  <c r="BL1903" i="31"/>
  <c r="BL1904" i="31"/>
  <c r="BL1905" i="31"/>
  <c r="BL1906" i="31"/>
  <c r="BL1907" i="31"/>
  <c r="BL1908" i="31"/>
  <c r="BL1909" i="31"/>
  <c r="BL1910" i="31"/>
  <c r="BL1911" i="31"/>
  <c r="BL1912" i="31"/>
  <c r="BL1913" i="31"/>
  <c r="BL1914" i="31"/>
  <c r="BL1915" i="31"/>
  <c r="BL1916" i="31"/>
  <c r="BL1917" i="31"/>
  <c r="BL1918" i="31"/>
  <c r="BL1919" i="31"/>
  <c r="BL1920" i="31"/>
  <c r="BL1921" i="31"/>
  <c r="BL1922" i="31"/>
  <c r="BL1923" i="31"/>
  <c r="BL1924" i="31"/>
  <c r="BL1925" i="31"/>
  <c r="BL1926" i="31"/>
  <c r="BL1927" i="31"/>
  <c r="BL1928" i="31"/>
  <c r="BL1929" i="31"/>
  <c r="BL1930" i="31"/>
  <c r="BL1931" i="31"/>
  <c r="BL1932" i="31"/>
  <c r="BL1933" i="31"/>
  <c r="BL1934" i="31"/>
  <c r="BL1935" i="31"/>
  <c r="BL1936" i="31"/>
  <c r="BL1937" i="31"/>
  <c r="BL1938" i="31"/>
  <c r="BL1939" i="31"/>
  <c r="BL1940" i="31"/>
  <c r="BL1941" i="31"/>
  <c r="BL1942" i="31"/>
  <c r="BL1943" i="31"/>
  <c r="BL1944" i="31"/>
  <c r="BL1945" i="31"/>
  <c r="BL1946" i="31"/>
  <c r="BL1947" i="31"/>
  <c r="BL1948" i="31"/>
  <c r="BL1949" i="31"/>
  <c r="BL1950" i="31"/>
  <c r="BL1951" i="31"/>
  <c r="BL1952" i="31"/>
  <c r="BL1953" i="31"/>
  <c r="BL1954" i="31"/>
  <c r="BL1955" i="31"/>
  <c r="BL1956" i="31"/>
  <c r="BL1957" i="31"/>
  <c r="BL1958" i="31"/>
  <c r="BL1959" i="31"/>
  <c r="BL1960" i="31"/>
  <c r="BL1961" i="31"/>
  <c r="BL1962" i="31"/>
  <c r="BL1963" i="31"/>
  <c r="BL1964" i="31"/>
  <c r="BL1965" i="31"/>
  <c r="BL1966" i="31"/>
  <c r="BL1967" i="31"/>
  <c r="BL1968" i="31"/>
  <c r="BL1969" i="31"/>
  <c r="BL1970" i="31"/>
  <c r="BL1971" i="31"/>
  <c r="BL1972" i="31"/>
  <c r="BL1973" i="31"/>
  <c r="BL1974" i="31"/>
  <c r="BL1975" i="31"/>
  <c r="BL1976" i="31"/>
  <c r="BL1977" i="31"/>
  <c r="BL1978" i="31"/>
  <c r="BL1979" i="31"/>
  <c r="BL1980" i="31"/>
  <c r="BL1981" i="31"/>
  <c r="BL1982" i="31"/>
  <c r="BL1983" i="31"/>
  <c r="BL1984" i="31"/>
  <c r="BL1985" i="31"/>
  <c r="BL1986" i="31"/>
  <c r="BL1987" i="31"/>
  <c r="BL1988" i="31"/>
  <c r="BL1989" i="31"/>
  <c r="BL1990" i="31"/>
  <c r="BL1991" i="31"/>
  <c r="BL1992" i="31"/>
  <c r="BL1993" i="31"/>
  <c r="BL1994" i="31"/>
  <c r="BL1995" i="31"/>
  <c r="BL1996" i="31"/>
  <c r="BL1997" i="31"/>
  <c r="BL1998" i="31"/>
  <c r="BL1999" i="31"/>
  <c r="BL2000" i="31"/>
  <c r="BL2001" i="31"/>
  <c r="BL2002" i="31"/>
  <c r="BL2003" i="31"/>
  <c r="BL2004" i="31"/>
  <c r="BL2005" i="31"/>
  <c r="BL2006" i="31"/>
  <c r="BL2007" i="31"/>
  <c r="BL2008" i="31"/>
  <c r="BL2009" i="31"/>
  <c r="BL2010" i="31"/>
  <c r="BL2011" i="31"/>
  <c r="BL2012" i="31"/>
  <c r="BL2013" i="31"/>
  <c r="BL2014" i="31"/>
  <c r="BL2015" i="31"/>
  <c r="BL2016" i="31"/>
  <c r="BL2017" i="31"/>
  <c r="BL2018" i="31"/>
  <c r="BL2019" i="31"/>
  <c r="BL2020" i="31"/>
  <c r="BL2021" i="31"/>
  <c r="BL2022" i="31"/>
  <c r="BL2023" i="31"/>
  <c r="BL2024" i="31"/>
  <c r="BL2025" i="31"/>
  <c r="BL2026" i="31"/>
  <c r="BL2027" i="31"/>
  <c r="BL2028" i="31"/>
  <c r="BL2029" i="31"/>
  <c r="BL2030" i="31"/>
  <c r="BL2031" i="31"/>
  <c r="BL2032" i="31"/>
  <c r="BL2033" i="31"/>
  <c r="BL2034" i="31"/>
  <c r="BL2035" i="31"/>
  <c r="BL2036" i="31"/>
  <c r="BL2037" i="31"/>
  <c r="BL2038" i="31"/>
  <c r="BL2039" i="31"/>
  <c r="BL2040" i="31"/>
  <c r="BL2041" i="31"/>
  <c r="BL2042" i="31"/>
  <c r="BL2043" i="31"/>
  <c r="BL2044" i="31"/>
  <c r="BL2045" i="31"/>
  <c r="BL2046" i="31"/>
  <c r="BL2047" i="31"/>
  <c r="BL2048" i="31"/>
  <c r="BL2049" i="31"/>
  <c r="BL2050" i="31"/>
  <c r="BL2051" i="31"/>
  <c r="BL2052" i="31"/>
  <c r="BL2053" i="31"/>
  <c r="BL2054" i="31"/>
  <c r="BL2055" i="31"/>
  <c r="BL2056" i="31"/>
  <c r="BL2057" i="31"/>
  <c r="BL2058" i="31"/>
  <c r="BL2059" i="31"/>
  <c r="BL2060" i="31"/>
  <c r="BL2061" i="31"/>
  <c r="BL2062" i="31"/>
  <c r="BL2063" i="31"/>
  <c r="BL2064" i="31"/>
  <c r="BL2065" i="31"/>
  <c r="BL2066" i="31"/>
  <c r="BL2067" i="31"/>
  <c r="BL2068" i="31"/>
  <c r="BL2069" i="31"/>
  <c r="BL2070" i="31"/>
  <c r="BL2071" i="31"/>
  <c r="BL2072" i="31"/>
  <c r="BL2073" i="31"/>
  <c r="BL2074" i="31"/>
  <c r="BL2075" i="31"/>
  <c r="BL2076" i="31"/>
  <c r="BL2077" i="31"/>
  <c r="BL2078" i="31"/>
  <c r="BL2079" i="31"/>
  <c r="BL2080" i="31"/>
  <c r="BL2081" i="31"/>
  <c r="BL2082" i="31"/>
  <c r="BL2083" i="31"/>
  <c r="BL2084" i="31"/>
  <c r="BL2085" i="31"/>
  <c r="BL2086" i="31"/>
  <c r="BL2087" i="31"/>
  <c r="BL2088" i="31"/>
  <c r="BL2089" i="31"/>
  <c r="BL2090" i="31"/>
  <c r="BL2091" i="31"/>
  <c r="BL2092" i="31"/>
  <c r="BL2093" i="31"/>
  <c r="BL2094" i="31"/>
  <c r="BL2095" i="31"/>
  <c r="BL2096" i="31"/>
  <c r="BL2097" i="31"/>
  <c r="BL2098" i="31"/>
  <c r="BL2099" i="31"/>
  <c r="BL2100" i="31"/>
  <c r="BL2101" i="31"/>
  <c r="BL2102" i="31"/>
  <c r="BL2103" i="31"/>
  <c r="BL2104" i="31"/>
  <c r="BL2105" i="31"/>
  <c r="BL2106" i="31"/>
  <c r="BL2107" i="31"/>
  <c r="BL2108" i="31"/>
  <c r="BL2109" i="31"/>
  <c r="BL2110" i="31"/>
  <c r="BL2111" i="31"/>
  <c r="BL2112" i="31"/>
  <c r="BL2113" i="31"/>
  <c r="BL2114" i="31"/>
  <c r="BL2115" i="31"/>
  <c r="BL2116" i="31"/>
  <c r="BL2117" i="31"/>
  <c r="BL2118" i="31"/>
  <c r="BL2119" i="31"/>
  <c r="BL2120" i="31"/>
  <c r="BL2121" i="31"/>
  <c r="BL2122" i="31"/>
  <c r="BL2123" i="31"/>
  <c r="BL2124" i="31"/>
  <c r="BL2125" i="31"/>
  <c r="BL2126" i="31"/>
  <c r="BL2127" i="31"/>
  <c r="BL2128" i="31"/>
  <c r="BL2129" i="31"/>
  <c r="BL2130" i="31"/>
  <c r="BL2131" i="31"/>
  <c r="BL2132" i="31"/>
  <c r="BL2133" i="31"/>
  <c r="BL2134" i="31"/>
  <c r="BL2135" i="31"/>
  <c r="BL2136" i="31"/>
  <c r="BL2137" i="31"/>
  <c r="BL2138" i="31"/>
  <c r="BL2139" i="31"/>
  <c r="BL2140" i="31"/>
  <c r="BL2141" i="31"/>
  <c r="BL2142" i="31"/>
  <c r="BL2143" i="31"/>
  <c r="BL2144" i="31"/>
  <c r="BL2145" i="31"/>
  <c r="BL2146" i="31"/>
  <c r="BL2147" i="31"/>
  <c r="BL2148" i="31"/>
  <c r="BL2149" i="31"/>
  <c r="BL2150" i="31"/>
  <c r="BL2151" i="31"/>
  <c r="BL2152" i="31"/>
  <c r="BL2153" i="31"/>
  <c r="BL2154" i="31"/>
  <c r="BL2155" i="31"/>
  <c r="BL2156" i="31"/>
  <c r="BL2157" i="31"/>
  <c r="BL2158" i="31"/>
  <c r="BL2159" i="31"/>
  <c r="BL2160" i="31"/>
  <c r="BL2161" i="31"/>
  <c r="BL2162" i="31"/>
  <c r="BL2163" i="31"/>
  <c r="BL2164" i="31"/>
  <c r="BL2165" i="31"/>
  <c r="BL2166" i="31"/>
  <c r="BL2167" i="31"/>
  <c r="BL2168" i="31"/>
  <c r="BL2169" i="31"/>
  <c r="BL2170" i="31"/>
  <c r="BL2171" i="31"/>
  <c r="BL2172" i="31"/>
  <c r="BL2173" i="31"/>
  <c r="BL2174" i="31"/>
  <c r="BL2175" i="31"/>
  <c r="BL2176" i="31"/>
  <c r="BL2177" i="31"/>
  <c r="BL2178" i="31"/>
  <c r="BL2179" i="31"/>
  <c r="BL2180" i="31"/>
  <c r="BL2181" i="31"/>
  <c r="BL2182" i="31"/>
  <c r="BL2183" i="31"/>
  <c r="BL2184" i="31"/>
  <c r="BL2185" i="31"/>
  <c r="BL2186" i="31"/>
  <c r="BL2187" i="31"/>
  <c r="BL2188" i="31"/>
  <c r="BL2189" i="31"/>
  <c r="BL2190" i="31"/>
  <c r="BL2191" i="31"/>
  <c r="BL2192" i="31"/>
  <c r="BL2193" i="31"/>
  <c r="BL2194" i="31"/>
  <c r="BL2195" i="31"/>
  <c r="BL2196" i="31"/>
  <c r="BL2197" i="31"/>
  <c r="BL2198" i="31"/>
  <c r="BL2199" i="31"/>
  <c r="BL2200" i="31"/>
  <c r="BL2201" i="31"/>
  <c r="BL2202" i="31"/>
  <c r="BL2203" i="31"/>
  <c r="BL2204" i="31"/>
  <c r="BL2205" i="31"/>
  <c r="BL2206" i="31"/>
  <c r="BL2207" i="31"/>
  <c r="BL2208" i="31"/>
  <c r="BL2209" i="31"/>
  <c r="BL2210" i="31"/>
  <c r="BL2211" i="31"/>
  <c r="BL2212" i="31"/>
  <c r="BL2213" i="31"/>
  <c r="BL2214" i="31"/>
  <c r="BL2215" i="31"/>
  <c r="BL2216" i="31"/>
  <c r="BL2217" i="31"/>
  <c r="BL2218" i="31"/>
  <c r="BL2219" i="31"/>
  <c r="BL2220" i="31"/>
  <c r="BL2221" i="31"/>
  <c r="BL2222" i="31"/>
  <c r="BL2223" i="31"/>
  <c r="BL2224" i="31"/>
  <c r="BL2225" i="31"/>
  <c r="BL2226" i="31"/>
  <c r="BL2227" i="31"/>
  <c r="BL2228" i="31"/>
  <c r="BL2229" i="31"/>
  <c r="BL2230" i="31"/>
  <c r="BL2231" i="31"/>
  <c r="BL2232" i="31"/>
  <c r="BL2233" i="31"/>
  <c r="BL2234" i="31"/>
  <c r="BL2235" i="31"/>
  <c r="BL2236" i="31"/>
  <c r="BL2237" i="31"/>
  <c r="BL2238" i="31"/>
  <c r="BL2239" i="31"/>
  <c r="BL2240" i="31"/>
  <c r="BL2241" i="31"/>
  <c r="BL2242" i="31"/>
  <c r="BL2243" i="31"/>
  <c r="BL2244" i="31"/>
  <c r="BL2245" i="31"/>
  <c r="BL2246" i="31"/>
  <c r="BL2247" i="31"/>
  <c r="BL2248" i="31"/>
  <c r="BL2249" i="31"/>
  <c r="BL2250" i="31"/>
  <c r="BL2251" i="31"/>
  <c r="BL2252" i="31"/>
  <c r="BL2253" i="31"/>
  <c r="BL2254" i="31"/>
  <c r="BL2255" i="31"/>
  <c r="BL2256" i="31"/>
  <c r="BL2257" i="31"/>
  <c r="BL2258" i="31"/>
  <c r="BL2259" i="31"/>
  <c r="BL2260" i="31"/>
  <c r="BL2261" i="31"/>
  <c r="BL2262" i="31"/>
  <c r="BL2263" i="31"/>
  <c r="BL2264" i="31"/>
  <c r="BL2265" i="31"/>
  <c r="BL2266" i="31"/>
  <c r="BL2267" i="31"/>
  <c r="BL2268" i="31"/>
  <c r="BL2269" i="31"/>
  <c r="BL2270" i="31"/>
  <c r="BL2271" i="31"/>
  <c r="BL2272" i="31"/>
  <c r="BL2273" i="31"/>
  <c r="BL2274" i="31"/>
  <c r="BL2275" i="31"/>
  <c r="BL2276" i="31"/>
  <c r="BL2277" i="31"/>
  <c r="BL2278" i="31"/>
  <c r="BL2279" i="31"/>
  <c r="BL2280" i="31"/>
  <c r="BL2281" i="31"/>
  <c r="BL2282" i="31"/>
  <c r="BL2283" i="31"/>
  <c r="BL2284" i="31"/>
  <c r="BL2285" i="31"/>
  <c r="BL2286" i="31"/>
  <c r="BL2287" i="31"/>
  <c r="BL2288" i="31"/>
  <c r="BL2289" i="31"/>
  <c r="BL2290" i="31"/>
  <c r="BL2291" i="31"/>
  <c r="BL2292" i="31"/>
  <c r="BL2293" i="31"/>
  <c r="BL2294" i="31"/>
  <c r="BL2295" i="31"/>
  <c r="BL2296" i="31"/>
  <c r="BL2297" i="31"/>
  <c r="BL2298" i="31"/>
  <c r="BL2299" i="31"/>
  <c r="BL2300" i="31"/>
  <c r="BL2301" i="31"/>
  <c r="BL2302" i="31"/>
  <c r="BL2303" i="31"/>
  <c r="BL2304" i="31"/>
  <c r="BL2" i="31"/>
  <c r="D27" i="27" l="1" a="1"/>
  <c r="D27" i="27" s="1"/>
  <c r="E65" i="27" a="1"/>
  <c r="E65" i="27" s="1"/>
  <c r="M59" i="27" a="1"/>
  <c r="M59" i="27" s="1"/>
  <c r="G46" i="27" a="1"/>
  <c r="G46" i="27" s="1"/>
  <c r="L27" i="27" a="1"/>
  <c r="L27" i="27" s="1"/>
  <c r="G49" i="27" a="1"/>
  <c r="G49" i="27" s="1"/>
  <c r="G65" i="27" a="1"/>
  <c r="G65" i="27" s="1"/>
  <c r="E62" i="27" a="1"/>
  <c r="E62" i="27" s="1"/>
  <c r="D59" i="27" a="1"/>
  <c r="D59" i="27" s="1"/>
  <c r="G68" i="27" a="1"/>
  <c r="G68" i="27" s="1"/>
  <c r="E33" i="27" a="1"/>
  <c r="E33" i="27" s="1"/>
  <c r="E68" i="27" a="1"/>
  <c r="E68" i="27" s="1"/>
  <c r="G43" i="27" a="1"/>
  <c r="G43" i="27" s="1"/>
  <c r="D33" i="27" a="1"/>
  <c r="D33" i="27" s="1"/>
  <c r="L59" i="27" a="1"/>
  <c r="L59" i="27" s="1"/>
  <c r="G14" i="27" a="1"/>
  <c r="G14" i="27" s="1"/>
  <c r="G17" i="27" a="1"/>
  <c r="G17" i="27" s="1"/>
  <c r="D11" i="27" a="1"/>
  <c r="D11" i="27" s="1"/>
  <c r="E36" i="27" a="1"/>
  <c r="E36" i="27" s="1"/>
  <c r="E43" i="27" a="1"/>
  <c r="E43" i="27" s="1"/>
  <c r="D36" i="27" a="1"/>
  <c r="D36" i="27" s="1"/>
  <c r="D43" i="27" a="1"/>
  <c r="D43" i="27" s="1"/>
  <c r="G52" i="27" a="1"/>
  <c r="G52" i="27" s="1"/>
  <c r="E49" i="27" a="1"/>
  <c r="E49" i="27" s="1"/>
  <c r="D46" i="27" a="1"/>
  <c r="D46" i="27" s="1"/>
  <c r="G20" i="27" a="1"/>
  <c r="G20" i="27" s="1"/>
  <c r="E17" i="27" a="1"/>
  <c r="E17" i="27" s="1"/>
  <c r="D14" i="27" a="1"/>
  <c r="D14" i="27" s="1"/>
  <c r="M43" i="27" a="1"/>
  <c r="M43" i="27" s="1"/>
  <c r="G27" i="27" a="1"/>
  <c r="G27" i="27" s="1"/>
  <c r="D17" i="27" a="1"/>
  <c r="D17" i="27" s="1"/>
  <c r="G62" i="27" a="1"/>
  <c r="G62" i="27" s="1"/>
  <c r="G30" i="27" a="1"/>
  <c r="G30" i="27" s="1"/>
  <c r="D20" i="27" a="1"/>
  <c r="D20" i="27" s="1"/>
  <c r="G33" i="27" a="1"/>
  <c r="G33" i="27" s="1"/>
  <c r="D62" i="27" a="1"/>
  <c r="D62" i="27" s="1"/>
  <c r="G36" i="27" a="1"/>
  <c r="G36" i="27" s="1"/>
  <c r="D30" i="27" a="1"/>
  <c r="D30" i="27" s="1"/>
  <c r="G11" i="27" a="1"/>
  <c r="G11" i="27" s="1"/>
  <c r="D68" i="27" a="1"/>
  <c r="D68" i="27" s="1"/>
  <c r="E46" i="27" a="1"/>
  <c r="E46" i="27" s="1"/>
  <c r="G59" i="27" a="1"/>
  <c r="G59" i="27" s="1"/>
  <c r="E52" i="27" a="1"/>
  <c r="E52" i="27" s="1"/>
  <c r="D49" i="27" a="1"/>
  <c r="D49" i="27" s="1"/>
  <c r="E20" i="27" a="1"/>
  <c r="E20" i="27" s="1"/>
  <c r="M11" i="27" a="1"/>
  <c r="M11" i="27" s="1"/>
  <c r="E59" i="27" a="1"/>
  <c r="E59" i="27" s="1"/>
  <c r="D52" i="27" a="1"/>
  <c r="D52" i="27" s="1"/>
  <c r="L43" i="27" a="1"/>
  <c r="L43" i="27" s="1"/>
  <c r="E27" i="27" a="1"/>
  <c r="E27" i="27" s="1"/>
  <c r="L11" i="27" a="1"/>
  <c r="L11" i="27" s="1"/>
  <c r="E30" i="27" a="1"/>
  <c r="E30" i="27" s="1"/>
  <c r="D65" i="27" a="1"/>
  <c r="D65" i="27" s="1"/>
  <c r="M27" i="27" a="1"/>
  <c r="M27" i="27" s="1"/>
  <c r="E11" i="27" a="1"/>
  <c r="E11" i="27" s="1"/>
  <c r="E14" i="27" a="1"/>
  <c r="E14" i="27" s="1"/>
  <c r="O9" i="37" l="1"/>
  <c r="M9" i="37"/>
  <c r="E11" i="25"/>
  <c r="E9" i="25"/>
  <c r="E10" i="25"/>
  <c r="J11" i="36" l="1" a="1"/>
  <c r="J11" i="36" s="1"/>
  <c r="L11" i="30" a="1"/>
  <c r="L11" i="30" s="1"/>
  <c r="M12" i="35" a="1"/>
  <c r="M12" i="35" s="1"/>
  <c r="C11" i="37" a="1"/>
  <c r="C11" i="37" s="1"/>
  <c r="C11" i="36" a="1"/>
  <c r="C11" i="36" s="1"/>
  <c r="G12" i="35" a="1"/>
  <c r="G12" i="35" s="1"/>
  <c r="T17" i="36" a="1"/>
  <c r="T17" i="36" s="1"/>
  <c r="J15" i="37" a="1"/>
  <c r="J15" i="37" s="1"/>
  <c r="F11" i="37" a="1"/>
  <c r="F11" i="37" s="1"/>
  <c r="F13" i="37" a="1"/>
  <c r="F13" i="37" s="1"/>
  <c r="D17" i="36" a="1"/>
  <c r="D17" i="36" s="1"/>
  <c r="T15" i="36" a="1"/>
  <c r="T15" i="36" s="1"/>
  <c r="J17" i="36" a="1"/>
  <c r="J17" i="36" s="1"/>
  <c r="F11" i="36" a="1"/>
  <c r="F11" i="36" s="1"/>
  <c r="C13" i="37" a="1"/>
  <c r="C13" i="37" s="1"/>
  <c r="V15" i="36" a="1"/>
  <c r="V15" i="36" s="1"/>
  <c r="M11" i="36" a="1"/>
  <c r="M11" i="36" s="1"/>
  <c r="V11" i="36" a="1"/>
  <c r="V11" i="36" s="1"/>
  <c r="C17" i="37" a="1"/>
  <c r="C17" i="37" s="1"/>
  <c r="F17" i="36" a="1"/>
  <c r="F17" i="36" s="1"/>
  <c r="U11" i="37" a="1"/>
  <c r="U11" i="37" s="1"/>
  <c r="T13" i="36" a="1"/>
  <c r="T13" i="36" s="1"/>
  <c r="C15" i="37" a="1"/>
  <c r="C15" i="37" s="1"/>
  <c r="D13" i="36" a="1"/>
  <c r="D13" i="36" s="1"/>
  <c r="J13" i="36" a="1"/>
  <c r="J13" i="36" s="1"/>
  <c r="S11" i="37" a="1"/>
  <c r="S11" i="37" s="1"/>
  <c r="J17" i="37" a="1"/>
  <c r="J17" i="37" s="1"/>
  <c r="J13" i="37" a="1"/>
  <c r="J13" i="37" s="1"/>
  <c r="U13" i="37" a="1"/>
  <c r="U13" i="37" s="1"/>
  <c r="T11" i="36" a="1"/>
  <c r="T11" i="36" s="1"/>
  <c r="U17" i="37" a="1"/>
  <c r="U17" i="37" s="1"/>
  <c r="F15" i="36" a="1"/>
  <c r="F15" i="36" s="1"/>
  <c r="J11" i="37" a="1"/>
  <c r="J11" i="37" s="1"/>
  <c r="F13" i="36" a="1"/>
  <c r="F13" i="36" s="1"/>
  <c r="V13" i="36" a="1"/>
  <c r="V13" i="36" s="1"/>
  <c r="F15" i="37" a="1"/>
  <c r="F15" i="37" s="1"/>
  <c r="S13" i="37" a="1"/>
  <c r="S13" i="37" s="1"/>
  <c r="F17" i="37" a="1"/>
  <c r="F17" i="37" s="1"/>
  <c r="C13" i="36" a="1"/>
  <c r="C13" i="36" s="1"/>
  <c r="S15" i="37" a="1"/>
  <c r="S15" i="37" s="1"/>
  <c r="C15" i="36" a="1"/>
  <c r="C15" i="36" s="1"/>
  <c r="C17" i="36" a="1"/>
  <c r="C17" i="36" s="1"/>
  <c r="V17" i="36" a="1"/>
  <c r="V17" i="36" s="1"/>
  <c r="S17" i="37" a="1"/>
  <c r="S17" i="37" s="1"/>
  <c r="U15" i="37" a="1"/>
  <c r="U15" i="37" s="1"/>
  <c r="J15" i="36" a="1"/>
  <c r="J15" i="36" s="1"/>
  <c r="D11" i="36" a="1"/>
  <c r="D11" i="36" s="1"/>
  <c r="D17" i="37" a="1"/>
  <c r="D17" i="37" s="1"/>
  <c r="D15" i="37" a="1"/>
  <c r="D15" i="37" s="1"/>
  <c r="L11" i="37" a="1"/>
  <c r="L11" i="37" s="1"/>
  <c r="D15" i="36" a="1"/>
  <c r="D15" i="36" s="1"/>
  <c r="K16" i="35" a="1"/>
  <c r="K16" i="35" s="1"/>
  <c r="K26" i="35" a="1"/>
  <c r="K26" i="35" s="1"/>
  <c r="K56" i="35" a="1"/>
  <c r="K56" i="35" s="1"/>
  <c r="I20" i="35" a="1"/>
  <c r="I20" i="35" s="1"/>
  <c r="I34" i="35" a="1"/>
  <c r="I34" i="35" s="1"/>
  <c r="I50" i="35" a="1"/>
  <c r="I50" i="35" s="1"/>
  <c r="F11" i="34" a="1"/>
  <c r="F11" i="34" s="1"/>
  <c r="G25" i="35" a="1"/>
  <c r="G25" i="35" s="1"/>
  <c r="G37" i="35" a="1"/>
  <c r="G37" i="35" s="1"/>
  <c r="G55" i="35" a="1"/>
  <c r="G55" i="35" s="1"/>
  <c r="F19" i="35" a="1"/>
  <c r="F19" i="35" s="1"/>
  <c r="F33" i="35" a="1"/>
  <c r="F33" i="35" s="1"/>
  <c r="F48" i="35" a="1"/>
  <c r="F48" i="35" s="1"/>
  <c r="F12" i="35" a="1"/>
  <c r="F12" i="35" s="1"/>
  <c r="E26" i="35" a="1"/>
  <c r="E26" i="35" s="1"/>
  <c r="E41" i="35" a="1"/>
  <c r="E41" i="35" s="1"/>
  <c r="E57" i="35" a="1"/>
  <c r="E57" i="35" s="1"/>
  <c r="C20" i="35" a="1"/>
  <c r="C20" i="35" s="1"/>
  <c r="C34" i="35" a="1"/>
  <c r="C34" i="35" s="1"/>
  <c r="C51" i="35" a="1"/>
  <c r="C51" i="35" s="1"/>
  <c r="K41" i="35" a="1"/>
  <c r="K41" i="35" s="1"/>
  <c r="K57" i="35" a="1"/>
  <c r="K57" i="35" s="1"/>
  <c r="I35" i="35" a="1"/>
  <c r="I35" i="35" s="1"/>
  <c r="I51" i="35" a="1"/>
  <c r="I51" i="35" s="1"/>
  <c r="G40" i="35" a="1"/>
  <c r="G40" i="35" s="1"/>
  <c r="F20" i="35" a="1"/>
  <c r="F20" i="35" s="1"/>
  <c r="F49" i="35" a="1"/>
  <c r="F49" i="35" s="1"/>
  <c r="E15" i="35" a="1"/>
  <c r="E15" i="35" s="1"/>
  <c r="E42" i="35" a="1"/>
  <c r="E42" i="35" s="1"/>
  <c r="E58" i="35" a="1"/>
  <c r="E58" i="35" s="1"/>
  <c r="C35" i="35" a="1"/>
  <c r="C35" i="35" s="1"/>
  <c r="C54" i="35" a="1"/>
  <c r="C54" i="35" s="1"/>
  <c r="K58" i="35" a="1"/>
  <c r="K58" i="35" s="1"/>
  <c r="I22" i="35" a="1"/>
  <c r="I22" i="35" s="1"/>
  <c r="I54" i="35" a="1"/>
  <c r="I54" i="35" s="1"/>
  <c r="G15" i="35" a="1"/>
  <c r="G15" i="35" s="1"/>
  <c r="G57" i="35" a="1"/>
  <c r="G57" i="35" s="1"/>
  <c r="F35" i="35" a="1"/>
  <c r="F35" i="35" s="1"/>
  <c r="F50" i="35" a="1"/>
  <c r="F50" i="35" s="1"/>
  <c r="E30" i="35" a="1"/>
  <c r="E30" i="35" s="1"/>
  <c r="E43" i="35" a="1"/>
  <c r="E43" i="35" s="1"/>
  <c r="C22" i="35" a="1"/>
  <c r="C22" i="35" s="1"/>
  <c r="C36" i="35" a="1"/>
  <c r="C36" i="35" s="1"/>
  <c r="O11" i="35"/>
  <c r="K19" i="35" a="1"/>
  <c r="K19" i="35" s="1"/>
  <c r="K32" i="35" a="1"/>
  <c r="K32" i="35" s="1"/>
  <c r="K60" i="35" a="1"/>
  <c r="K60" i="35" s="1"/>
  <c r="I40" i="35" a="1"/>
  <c r="I40" i="35" s="1"/>
  <c r="I55" i="35" a="1"/>
  <c r="I55" i="35" s="1"/>
  <c r="G30" i="35" a="1"/>
  <c r="G30" i="35" s="1"/>
  <c r="G59" i="35" a="1"/>
  <c r="G59" i="35" s="1"/>
  <c r="F23" i="35" a="1"/>
  <c r="F23" i="35" s="1"/>
  <c r="F54" i="35" a="1"/>
  <c r="F54" i="35" s="1"/>
  <c r="E32" i="35" a="1"/>
  <c r="E32" i="35" s="1"/>
  <c r="E61" i="35" a="1"/>
  <c r="E61" i="35" s="1"/>
  <c r="C24" i="35" a="1"/>
  <c r="C24" i="35" s="1"/>
  <c r="C57" i="35" a="1"/>
  <c r="C57" i="35" s="1"/>
  <c r="K17" i="35" a="1"/>
  <c r="K17" i="35" s="1"/>
  <c r="K27" i="35" a="1"/>
  <c r="K27" i="35" s="1"/>
  <c r="I21" i="35" a="1"/>
  <c r="I21" i="35" s="1"/>
  <c r="G26" i="35" a="1"/>
  <c r="G26" i="35" s="1"/>
  <c r="G56" i="35" a="1"/>
  <c r="G56" i="35" s="1"/>
  <c r="F34" i="35" a="1"/>
  <c r="F34" i="35" s="1"/>
  <c r="E27" i="35" a="1"/>
  <c r="E27" i="35" s="1"/>
  <c r="C21" i="35" a="1"/>
  <c r="C21" i="35" s="1"/>
  <c r="K30" i="35" a="1"/>
  <c r="K30" i="35" s="1"/>
  <c r="K18" i="35" a="1"/>
  <c r="K18" i="35" s="1"/>
  <c r="K42" i="35" a="1"/>
  <c r="K42" i="35" s="1"/>
  <c r="I36" i="35" a="1"/>
  <c r="I36" i="35" s="1"/>
  <c r="G41" i="35" a="1"/>
  <c r="G41" i="35" s="1"/>
  <c r="F21" i="35" a="1"/>
  <c r="F21" i="35" s="1"/>
  <c r="E16" i="35" a="1"/>
  <c r="E16" i="35" s="1"/>
  <c r="E59" i="35" a="1"/>
  <c r="E59" i="35" s="1"/>
  <c r="C55" i="35" a="1"/>
  <c r="C55" i="35" s="1"/>
  <c r="K44" i="35" a="1"/>
  <c r="K44" i="35" s="1"/>
  <c r="K31" i="35" a="1"/>
  <c r="K31" i="35" s="1"/>
  <c r="K43" i="35" a="1"/>
  <c r="K43" i="35" s="1"/>
  <c r="K59" i="35" a="1"/>
  <c r="K59" i="35" s="1"/>
  <c r="I23" i="35" a="1"/>
  <c r="I23" i="35" s="1"/>
  <c r="I37" i="35" a="1"/>
  <c r="I37" i="35" s="1"/>
  <c r="G16" i="35" a="1"/>
  <c r="G16" i="35" s="1"/>
  <c r="G27" i="35" a="1"/>
  <c r="G27" i="35" s="1"/>
  <c r="G42" i="35" a="1"/>
  <c r="G42" i="35" s="1"/>
  <c r="G58" i="35" a="1"/>
  <c r="G58" i="35" s="1"/>
  <c r="F22" i="35" a="1"/>
  <c r="F22" i="35" s="1"/>
  <c r="F36" i="35" a="1"/>
  <c r="F36" i="35" s="1"/>
  <c r="F51" i="35" a="1"/>
  <c r="F51" i="35" s="1"/>
  <c r="E17" i="35" a="1"/>
  <c r="E17" i="35" s="1"/>
  <c r="E31" i="35" a="1"/>
  <c r="E31" i="35" s="1"/>
  <c r="E44" i="35" a="1"/>
  <c r="E44" i="35" s="1"/>
  <c r="E60" i="35" a="1"/>
  <c r="E60" i="35" s="1"/>
  <c r="C23" i="35" a="1"/>
  <c r="C23" i="35" s="1"/>
  <c r="C37" i="35" a="1"/>
  <c r="C37" i="35" s="1"/>
  <c r="C56" i="35" a="1"/>
  <c r="C56" i="35" s="1"/>
  <c r="I24" i="35" a="1"/>
  <c r="I24" i="35" s="1"/>
  <c r="G17" i="35" a="1"/>
  <c r="G17" i="35" s="1"/>
  <c r="G43" i="35" a="1"/>
  <c r="G43" i="35" s="1"/>
  <c r="F37" i="35" a="1"/>
  <c r="F37" i="35" s="1"/>
  <c r="E18" i="35" a="1"/>
  <c r="E18" i="35" s="1"/>
  <c r="E45" i="35" a="1"/>
  <c r="E45" i="35" s="1"/>
  <c r="C41" i="35" a="1"/>
  <c r="C41" i="35" s="1"/>
  <c r="V12" i="35" a="1"/>
  <c r="V12" i="35" s="1"/>
  <c r="V11" i="35" s="1"/>
  <c r="Q11" i="35"/>
  <c r="U12" i="35" a="1"/>
  <c r="U12" i="35" s="1"/>
  <c r="U11" i="35" s="1"/>
  <c r="P12" i="35" a="1"/>
  <c r="P12" i="35" s="1"/>
  <c r="K15" i="35" a="1"/>
  <c r="K15" i="35" s="1"/>
  <c r="K25" i="35" a="1"/>
  <c r="K25" i="35" s="1"/>
  <c r="K40" i="35" a="1"/>
  <c r="K40" i="35" s="1"/>
  <c r="K55" i="35" a="1"/>
  <c r="K55" i="35" s="1"/>
  <c r="I19" i="35" a="1"/>
  <c r="I19" i="35" s="1"/>
  <c r="I33" i="35" a="1"/>
  <c r="I33" i="35" s="1"/>
  <c r="I49" i="35" a="1"/>
  <c r="I49" i="35" s="1"/>
  <c r="I12" i="35" a="1"/>
  <c r="I12" i="35" s="1"/>
  <c r="I11" i="35" s="1"/>
  <c r="G24" i="35" a="1"/>
  <c r="G24" i="35" s="1"/>
  <c r="G36" i="35" a="1"/>
  <c r="G36" i="35" s="1"/>
  <c r="K22" i="35" a="1"/>
  <c r="K22" i="35" s="1"/>
  <c r="K49" i="35" a="1"/>
  <c r="K49" i="35" s="1"/>
  <c r="I27" i="35" a="1"/>
  <c r="I27" i="35" s="1"/>
  <c r="I58" i="35" a="1"/>
  <c r="I58" i="35" s="1"/>
  <c r="G33" i="35" a="1"/>
  <c r="G33" i="35" s="1"/>
  <c r="G61" i="35" a="1"/>
  <c r="G61" i="35" s="1"/>
  <c r="F32" i="35" a="1"/>
  <c r="F32" i="35" s="1"/>
  <c r="F59" i="35" a="1"/>
  <c r="F59" i="35" s="1"/>
  <c r="E35" i="35" a="1"/>
  <c r="E35" i="35" s="1"/>
  <c r="E12" i="35" a="1"/>
  <c r="E12" i="35" s="1"/>
  <c r="E11" i="35" s="1"/>
  <c r="C32" i="35" a="1"/>
  <c r="C32" i="35" s="1"/>
  <c r="C61" i="35" a="1"/>
  <c r="C61" i="35" s="1"/>
  <c r="C12" i="35" a="1"/>
  <c r="C12" i="35" s="1"/>
  <c r="G49" i="35" a="1"/>
  <c r="G49" i="35" s="1"/>
  <c r="C50" i="35" a="1"/>
  <c r="C50" i="35" s="1"/>
  <c r="K23" i="35" a="1"/>
  <c r="K23" i="35" s="1"/>
  <c r="K50" i="35" a="1"/>
  <c r="K50" i="35" s="1"/>
  <c r="I30" i="35" a="1"/>
  <c r="I30" i="35" s="1"/>
  <c r="I59" i="35" a="1"/>
  <c r="I59" i="35" s="1"/>
  <c r="G34" i="35" a="1"/>
  <c r="G34" i="35" s="1"/>
  <c r="G11" i="35"/>
  <c r="F40" i="35" a="1"/>
  <c r="F40" i="35" s="1"/>
  <c r="F60" i="35" a="1"/>
  <c r="F60" i="35" s="1"/>
  <c r="C40" i="35" a="1"/>
  <c r="C40" i="35" s="1"/>
  <c r="C33" i="35" a="1"/>
  <c r="C33" i="35" s="1"/>
  <c r="C19" i="35" a="1"/>
  <c r="C19" i="35" s="1"/>
  <c r="F45" i="35" a="1"/>
  <c r="F45" i="35" s="1"/>
  <c r="K24" i="35" a="1"/>
  <c r="K24" i="35" s="1"/>
  <c r="K51" i="35" a="1"/>
  <c r="K51" i="35" s="1"/>
  <c r="I31" i="35" a="1"/>
  <c r="I31" i="35" s="1"/>
  <c r="I60" i="35" a="1"/>
  <c r="I60" i="35" s="1"/>
  <c r="F15" i="35" a="1"/>
  <c r="F15" i="35" s="1"/>
  <c r="F41" i="35" a="1"/>
  <c r="F41" i="35" s="1"/>
  <c r="F61" i="35" a="1"/>
  <c r="F61" i="35" s="1"/>
  <c r="E36" i="35" a="1"/>
  <c r="E36" i="35" s="1"/>
  <c r="C15" i="35" a="1"/>
  <c r="C15" i="35" s="1"/>
  <c r="C42" i="35" a="1"/>
  <c r="C42" i="35" s="1"/>
  <c r="D42" i="35" s="1"/>
  <c r="E22" i="35" a="1"/>
  <c r="E22" i="35" s="1"/>
  <c r="E50" i="35" a="1"/>
  <c r="E50" i="35" s="1"/>
  <c r="K54" i="35" a="1"/>
  <c r="K54" i="35" s="1"/>
  <c r="I32" i="35" a="1"/>
  <c r="I32" i="35" s="1"/>
  <c r="I61" i="35" a="1"/>
  <c r="I61" i="35" s="1"/>
  <c r="G35" i="35" a="1"/>
  <c r="G35" i="35" s="1"/>
  <c r="F16" i="35" a="1"/>
  <c r="F16" i="35" s="1"/>
  <c r="E19" i="35" a="1"/>
  <c r="E19" i="35" s="1"/>
  <c r="E37" i="35" a="1"/>
  <c r="E37" i="35" s="1"/>
  <c r="C16" i="35" a="1"/>
  <c r="C16" i="35" s="1"/>
  <c r="C43" i="35" a="1"/>
  <c r="C43" i="35" s="1"/>
  <c r="D43" i="35" s="1"/>
  <c r="E20" i="35" a="1"/>
  <c r="E20" i="35" s="1"/>
  <c r="C17" i="35" a="1"/>
  <c r="C17" i="35" s="1"/>
  <c r="C44" i="35" a="1"/>
  <c r="C44" i="35" s="1"/>
  <c r="D44" i="35" s="1"/>
  <c r="C45" i="35" a="1"/>
  <c r="C45" i="35" s="1"/>
  <c r="C48" i="35" a="1"/>
  <c r="C48" i="35" s="1"/>
  <c r="C26" i="35" a="1"/>
  <c r="C26" i="35" s="1"/>
  <c r="D26" i="35" s="1"/>
  <c r="K33" i="35" a="1"/>
  <c r="K33" i="35" s="1"/>
  <c r="K61" i="35" a="1"/>
  <c r="K61" i="35" s="1"/>
  <c r="I41" i="35" a="1"/>
  <c r="I41" i="35" s="1"/>
  <c r="G18" i="35" a="1"/>
  <c r="G18" i="35" s="1"/>
  <c r="G44" i="35" a="1"/>
  <c r="G44" i="35" s="1"/>
  <c r="F17" i="35" a="1"/>
  <c r="F17" i="35" s="1"/>
  <c r="F42" i="35" a="1"/>
  <c r="F42" i="35" s="1"/>
  <c r="H42" i="35" s="1"/>
  <c r="E40" i="35" a="1"/>
  <c r="E40" i="35" s="1"/>
  <c r="C18" i="35" a="1"/>
  <c r="C18" i="35" s="1"/>
  <c r="F44" i="35" a="1"/>
  <c r="F44" i="35" s="1"/>
  <c r="C25" i="35" a="1"/>
  <c r="C25" i="35" s="1"/>
  <c r="K34" i="35" a="1"/>
  <c r="K34" i="35" s="1"/>
  <c r="K12" i="35" a="1"/>
  <c r="K12" i="35" s="1"/>
  <c r="K11" i="35" s="1"/>
  <c r="I42" i="35" a="1"/>
  <c r="I42" i="35" s="1"/>
  <c r="G19" i="35" a="1"/>
  <c r="G19" i="35" s="1"/>
  <c r="G45" i="35" a="1"/>
  <c r="G45" i="35" s="1"/>
  <c r="F18" i="35" a="1"/>
  <c r="F18" i="35" s="1"/>
  <c r="F43" i="35" a="1"/>
  <c r="F43" i="35" s="1"/>
  <c r="H43" i="35" s="1"/>
  <c r="E21" i="35" a="1"/>
  <c r="E21" i="35" s="1"/>
  <c r="E48" i="35" a="1"/>
  <c r="E48" i="35" s="1"/>
  <c r="E49" i="35" a="1"/>
  <c r="E49" i="35" s="1"/>
  <c r="E23" i="35" a="1"/>
  <c r="E23" i="35" s="1"/>
  <c r="I15" i="35" a="1"/>
  <c r="I15" i="35" s="1"/>
  <c r="I43" i="35" a="1"/>
  <c r="I43" i="35" s="1"/>
  <c r="G20" i="35" a="1"/>
  <c r="G20" i="35" s="1"/>
  <c r="G48" i="35" a="1"/>
  <c r="G48" i="35" s="1"/>
  <c r="F24" i="35" a="1"/>
  <c r="F24" i="35" s="1"/>
  <c r="H24" i="35" s="1"/>
  <c r="C49" i="35" a="1"/>
  <c r="C49" i="35" s="1"/>
  <c r="K35" i="35" a="1"/>
  <c r="K35" i="35" s="1"/>
  <c r="I16" i="35" a="1"/>
  <c r="I16" i="35" s="1"/>
  <c r="I44" i="35" a="1"/>
  <c r="I44" i="35" s="1"/>
  <c r="G21" i="35" a="1"/>
  <c r="G21" i="35" s="1"/>
  <c r="F25" i="35" a="1"/>
  <c r="F25" i="35" s="1"/>
  <c r="H25" i="35" s="1"/>
  <c r="K36" i="35" a="1"/>
  <c r="K36" i="35" s="1"/>
  <c r="I17" i="35" a="1"/>
  <c r="I17" i="35" s="1"/>
  <c r="I45" i="35" a="1"/>
  <c r="I45" i="35" s="1"/>
  <c r="G22" i="35" a="1"/>
  <c r="G22" i="35" s="1"/>
  <c r="G50" i="35" a="1"/>
  <c r="G50" i="35" s="1"/>
  <c r="F26" i="35" a="1"/>
  <c r="F26" i="35" s="1"/>
  <c r="H26" i="35" s="1"/>
  <c r="F55" i="35" a="1"/>
  <c r="F55" i="35" s="1"/>
  <c r="H55" i="35" s="1"/>
  <c r="J55" i="35" s="1"/>
  <c r="E24" i="35" a="1"/>
  <c r="E24" i="35" s="1"/>
  <c r="E51" i="35" a="1"/>
  <c r="E51" i="35" s="1"/>
  <c r="K37" i="35" a="1"/>
  <c r="K37" i="35" s="1"/>
  <c r="I18" i="35" a="1"/>
  <c r="I18" i="35" s="1"/>
  <c r="I48" i="35" a="1"/>
  <c r="I48" i="35" s="1"/>
  <c r="G23" i="35" a="1"/>
  <c r="G23" i="35" s="1"/>
  <c r="G51" i="35" a="1"/>
  <c r="G51" i="35" s="1"/>
  <c r="F27" i="35" a="1"/>
  <c r="F27" i="35" s="1"/>
  <c r="F56" i="35" a="1"/>
  <c r="F56" i="35" s="1"/>
  <c r="E25" i="35" a="1"/>
  <c r="E25" i="35" s="1"/>
  <c r="E54" i="35" a="1"/>
  <c r="E54" i="35" s="1"/>
  <c r="C27" i="35" a="1"/>
  <c r="C27" i="35" s="1"/>
  <c r="D27" i="35" s="1"/>
  <c r="C58" i="35" a="1"/>
  <c r="C58" i="35" s="1"/>
  <c r="D58" i="35" s="1"/>
  <c r="F31" i="35" a="1"/>
  <c r="F31" i="35" s="1"/>
  <c r="F58" i="35" a="1"/>
  <c r="F58" i="35" s="1"/>
  <c r="C31" i="35" a="1"/>
  <c r="C31" i="35" s="1"/>
  <c r="K20" i="35" a="1"/>
  <c r="K20" i="35" s="1"/>
  <c r="K45" i="35" a="1"/>
  <c r="K45" i="35" s="1"/>
  <c r="I25" i="35" a="1"/>
  <c r="I25" i="35" s="1"/>
  <c r="I56" i="35" a="1"/>
  <c r="I56" i="35" s="1"/>
  <c r="G31" i="35" a="1"/>
  <c r="G31" i="35" s="1"/>
  <c r="G54" i="35" a="1"/>
  <c r="G54" i="35" s="1"/>
  <c r="F30" i="35" a="1"/>
  <c r="F30" i="35" s="1"/>
  <c r="F57" i="35" a="1"/>
  <c r="F57" i="35" s="1"/>
  <c r="H57" i="35" s="1"/>
  <c r="E33" i="35" a="1"/>
  <c r="E33" i="35" s="1"/>
  <c r="E55" i="35" a="1"/>
  <c r="E55" i="35" s="1"/>
  <c r="C30" i="35" a="1"/>
  <c r="C30" i="35" s="1"/>
  <c r="C59" i="35" a="1"/>
  <c r="C59" i="35" s="1"/>
  <c r="G60" i="35" a="1"/>
  <c r="G60" i="35" s="1"/>
  <c r="E34" i="35" a="1"/>
  <c r="E34" i="35" s="1"/>
  <c r="C60" i="35" a="1"/>
  <c r="C60" i="35" s="1"/>
  <c r="D60" i="35" s="1"/>
  <c r="K21" i="35" a="1"/>
  <c r="K21" i="35" s="1"/>
  <c r="K48" i="35" a="1"/>
  <c r="K48" i="35" s="1"/>
  <c r="I26" i="35" a="1"/>
  <c r="I26" i="35" s="1"/>
  <c r="I57" i="35" a="1"/>
  <c r="I57" i="35" s="1"/>
  <c r="G32" i="35" a="1"/>
  <c r="G32" i="35" s="1"/>
  <c r="E56" i="35" a="1"/>
  <c r="E56" i="35" s="1"/>
  <c r="L11" i="34" a="1"/>
  <c r="L11" i="34" s="1"/>
  <c r="U11" i="34" a="1"/>
  <c r="U11" i="34" s="1"/>
  <c r="M10" i="34"/>
  <c r="S11" i="34" a="1"/>
  <c r="S11" i="34" s="1"/>
  <c r="J17" i="34" a="1"/>
  <c r="J17" i="34" s="1"/>
  <c r="J30" i="34" a="1"/>
  <c r="J30" i="34" s="1"/>
  <c r="J45" i="34" a="1"/>
  <c r="J45" i="34" s="1"/>
  <c r="J58" i="34" a="1"/>
  <c r="J58" i="34" s="1"/>
  <c r="F18" i="34" a="1"/>
  <c r="F18" i="34" s="1"/>
  <c r="F30" i="34" a="1"/>
  <c r="F30" i="34" s="1"/>
  <c r="F46" i="34" a="1"/>
  <c r="F46" i="34" s="1"/>
  <c r="F60" i="34" a="1"/>
  <c r="F60" i="34" s="1"/>
  <c r="D20" i="34" a="1"/>
  <c r="D20" i="34" s="1"/>
  <c r="D31" i="34" a="1"/>
  <c r="D31" i="34" s="1"/>
  <c r="D46" i="34" a="1"/>
  <c r="D46" i="34" s="1"/>
  <c r="D60" i="34" a="1"/>
  <c r="D60" i="34" s="1"/>
  <c r="C22" i="34" a="1"/>
  <c r="C22" i="34" s="1"/>
  <c r="C32" i="34" a="1"/>
  <c r="C32" i="34" s="1"/>
  <c r="C18" i="33" a="1"/>
  <c r="C18" i="33" s="1"/>
  <c r="F25" i="34" a="1"/>
  <c r="F25" i="34" s="1"/>
  <c r="C29" i="34" a="1"/>
  <c r="C29" i="34" s="1"/>
  <c r="F41" i="34" a="1"/>
  <c r="F41" i="34" s="1"/>
  <c r="J26" i="34" a="1"/>
  <c r="J26" i="34" s="1"/>
  <c r="D29" i="34" a="1"/>
  <c r="D29" i="34" s="1"/>
  <c r="J16" i="34" a="1"/>
  <c r="J16" i="34" s="1"/>
  <c r="D19" i="34" a="1"/>
  <c r="D19" i="34" s="1"/>
  <c r="C47" i="34" a="1"/>
  <c r="C47" i="34" s="1"/>
  <c r="J18" i="34" a="1"/>
  <c r="J18" i="34" s="1"/>
  <c r="J31" i="34" a="1"/>
  <c r="J31" i="34" s="1"/>
  <c r="J59" i="34" a="1"/>
  <c r="J59" i="34" s="1"/>
  <c r="F19" i="34" a="1"/>
  <c r="F19" i="34" s="1"/>
  <c r="F31" i="34" a="1"/>
  <c r="F31" i="34" s="1"/>
  <c r="F47" i="34" a="1"/>
  <c r="F47" i="34" s="1"/>
  <c r="D32" i="34" a="1"/>
  <c r="D32" i="34" s="1"/>
  <c r="D47" i="34" a="1"/>
  <c r="D47" i="34" s="1"/>
  <c r="D11" i="34" a="1"/>
  <c r="D11" i="34" s="1"/>
  <c r="D10" i="34" s="1"/>
  <c r="C35" i="34" a="1"/>
  <c r="C35" i="34" s="1"/>
  <c r="C48" i="34" a="1"/>
  <c r="C48" i="34" s="1"/>
  <c r="J39" i="34" a="1"/>
  <c r="J39" i="34" s="1"/>
  <c r="C26" i="34" a="1"/>
  <c r="C26" i="34" s="1"/>
  <c r="D17" i="34" a="1"/>
  <c r="D17" i="34" s="1"/>
  <c r="F16" i="34" a="1"/>
  <c r="F16" i="34" s="1"/>
  <c r="C31" i="34" a="1"/>
  <c r="C31" i="34" s="1"/>
  <c r="D30" i="34" a="1"/>
  <c r="D30" i="34" s="1"/>
  <c r="J19" i="34" a="1"/>
  <c r="J19" i="34" s="1"/>
  <c r="J32" i="34" a="1"/>
  <c r="J32" i="34" s="1"/>
  <c r="J46" i="34" a="1"/>
  <c r="J46" i="34" s="1"/>
  <c r="J60" i="34" a="1"/>
  <c r="J60" i="34" s="1"/>
  <c r="F20" i="34" a="1"/>
  <c r="F20" i="34" s="1"/>
  <c r="F32" i="34" a="1"/>
  <c r="F32" i="34" s="1"/>
  <c r="F48" i="34" a="1"/>
  <c r="F48" i="34" s="1"/>
  <c r="D21" i="34" a="1"/>
  <c r="D21" i="34" s="1"/>
  <c r="D35" i="34" a="1"/>
  <c r="D35" i="34" s="1"/>
  <c r="D48" i="34" a="1"/>
  <c r="D48" i="34" s="1"/>
  <c r="C11" i="34" a="1"/>
  <c r="C11" i="34" s="1"/>
  <c r="C23" i="34" a="1"/>
  <c r="C23" i="34" s="1"/>
  <c r="C36" i="34" a="1"/>
  <c r="C36" i="34" s="1"/>
  <c r="C49" i="34" a="1"/>
  <c r="C49" i="34" s="1"/>
  <c r="C14" i="34" a="1"/>
  <c r="C14" i="34" s="1"/>
  <c r="C50" i="34" a="1"/>
  <c r="C50" i="34" s="1"/>
  <c r="F36" i="34" a="1"/>
  <c r="F36" i="34" s="1"/>
  <c r="D23" i="34" a="1"/>
  <c r="D23" i="34" s="1"/>
  <c r="D50" i="34" a="1"/>
  <c r="D50" i="34" s="1"/>
  <c r="C24" i="34" a="1"/>
  <c r="C24" i="34" s="1"/>
  <c r="C53" i="34" a="1"/>
  <c r="C53" i="34" s="1"/>
  <c r="C25" i="34" a="1"/>
  <c r="C25" i="34" s="1"/>
  <c r="J50" i="34" a="1"/>
  <c r="J50" i="34" s="1"/>
  <c r="D15" i="34" a="1"/>
  <c r="D15" i="34" s="1"/>
  <c r="D54" i="34" a="1"/>
  <c r="D54" i="34" s="1"/>
  <c r="C40" i="34" a="1"/>
  <c r="C40" i="34" s="1"/>
  <c r="F24" i="34" a="1"/>
  <c r="F24" i="34" s="1"/>
  <c r="F55" i="34" a="1"/>
  <c r="F55" i="34" s="1"/>
  <c r="D55" i="34" a="1"/>
  <c r="D55" i="34" s="1"/>
  <c r="C56" i="34" a="1"/>
  <c r="C56" i="34" s="1"/>
  <c r="J54" i="34" a="1"/>
  <c r="J54" i="34" s="1"/>
  <c r="D26" i="34" a="1"/>
  <c r="D26" i="34" s="1"/>
  <c r="C18" i="34" a="1"/>
  <c r="C18" i="34" s="1"/>
  <c r="J15" i="34" a="1"/>
  <c r="J15" i="34" s="1"/>
  <c r="J55" i="34" a="1"/>
  <c r="J55" i="34" s="1"/>
  <c r="D57" i="34" a="1"/>
  <c r="D57" i="34" s="1"/>
  <c r="C30" i="34" a="1"/>
  <c r="C30" i="34" s="1"/>
  <c r="J56" i="34" a="1"/>
  <c r="J56" i="34" s="1"/>
  <c r="F17" i="34" a="1"/>
  <c r="F17" i="34" s="1"/>
  <c r="D58" i="34" a="1"/>
  <c r="D58" i="34" s="1"/>
  <c r="C46" i="34" a="1"/>
  <c r="C46" i="34" s="1"/>
  <c r="J57" i="34" a="1"/>
  <c r="J57" i="34" s="1"/>
  <c r="F59" i="34" a="1"/>
  <c r="F59" i="34" s="1"/>
  <c r="D59" i="34" a="1"/>
  <c r="D59" i="34" s="1"/>
  <c r="J20" i="34" a="1"/>
  <c r="J20" i="34" s="1"/>
  <c r="J35" i="34" a="1"/>
  <c r="J35" i="34" s="1"/>
  <c r="J47" i="34" a="1"/>
  <c r="J47" i="34" s="1"/>
  <c r="J11" i="34" a="1"/>
  <c r="J11" i="34" s="1"/>
  <c r="F21" i="34" a="1"/>
  <c r="F21" i="34" s="1"/>
  <c r="F35" i="34" a="1"/>
  <c r="F35" i="34" s="1"/>
  <c r="F49" i="34" a="1"/>
  <c r="F49" i="34" s="1"/>
  <c r="D22" i="34" a="1"/>
  <c r="D22" i="34" s="1"/>
  <c r="D36" i="34" a="1"/>
  <c r="D36" i="34" s="1"/>
  <c r="D49" i="34" a="1"/>
  <c r="D49" i="34" s="1"/>
  <c r="C37" i="34" a="1"/>
  <c r="C37" i="34" s="1"/>
  <c r="F50" i="34" a="1"/>
  <c r="F50" i="34" s="1"/>
  <c r="D14" i="34" a="1"/>
  <c r="D14" i="34" s="1"/>
  <c r="D37" i="34" a="1"/>
  <c r="D37" i="34" s="1"/>
  <c r="C15" i="34" a="1"/>
  <c r="C15" i="34" s="1"/>
  <c r="C38" i="34" a="1"/>
  <c r="C38" i="34" s="1"/>
  <c r="C16" i="34" a="1"/>
  <c r="C16" i="34" s="1"/>
  <c r="C54" i="34" a="1"/>
  <c r="C54" i="34" s="1"/>
  <c r="F54" i="34" a="1"/>
  <c r="F54" i="34" s="1"/>
  <c r="D39" i="34" a="1"/>
  <c r="D39" i="34" s="1"/>
  <c r="C17" i="34" a="1"/>
  <c r="C17" i="34" s="1"/>
  <c r="F15" i="34" a="1"/>
  <c r="F15" i="34" s="1"/>
  <c r="F39" i="34" a="1"/>
  <c r="F39" i="34" s="1"/>
  <c r="D25" i="34" a="1"/>
  <c r="D25" i="34" s="1"/>
  <c r="C41" i="34" a="1"/>
  <c r="C41" i="34" s="1"/>
  <c r="J24" i="34" a="1"/>
  <c r="J24" i="34" s="1"/>
  <c r="F56" i="34" a="1"/>
  <c r="F56" i="34" s="1"/>
  <c r="D56" i="34" a="1"/>
  <c r="D56" i="34" s="1"/>
  <c r="C57" i="34" a="1"/>
  <c r="C57" i="34" s="1"/>
  <c r="J25" i="34" a="1"/>
  <c r="J25" i="34" s="1"/>
  <c r="F57" i="34" a="1"/>
  <c r="F57" i="34" s="1"/>
  <c r="C19" i="34" a="1"/>
  <c r="C19" i="34" s="1"/>
  <c r="J41" i="34" a="1"/>
  <c r="J41" i="34" s="1"/>
  <c r="F42" i="34" a="1"/>
  <c r="F42" i="34" s="1"/>
  <c r="D42" i="34" a="1"/>
  <c r="D42" i="34" s="1"/>
  <c r="C20" i="34" a="1"/>
  <c r="C20" i="34" s="1"/>
  <c r="J42" i="34" a="1"/>
  <c r="J42" i="34" s="1"/>
  <c r="F29" i="34" a="1"/>
  <c r="F29" i="34" s="1"/>
  <c r="C21" i="34" a="1"/>
  <c r="C21" i="34" s="1"/>
  <c r="J21" i="34" a="1"/>
  <c r="J21" i="34" s="1"/>
  <c r="J36" i="34" a="1"/>
  <c r="J36" i="34" s="1"/>
  <c r="J48" i="34" a="1"/>
  <c r="J48" i="34" s="1"/>
  <c r="F22" i="34" a="1"/>
  <c r="F22" i="34" s="1"/>
  <c r="D53" i="34" a="1"/>
  <c r="D53" i="34" s="1"/>
  <c r="F38" i="34" a="1"/>
  <c r="F38" i="34" s="1"/>
  <c r="C55" i="34" a="1"/>
  <c r="C55" i="34" s="1"/>
  <c r="D16" i="34" a="1"/>
  <c r="D16" i="34" s="1"/>
  <c r="J14" i="34" a="1"/>
  <c r="J14" i="34" s="1"/>
  <c r="D41" i="34" a="1"/>
  <c r="D41" i="34" s="1"/>
  <c r="J40" i="34" a="1"/>
  <c r="J40" i="34" s="1"/>
  <c r="C45" i="34" a="1"/>
  <c r="C45" i="34" s="1"/>
  <c r="D18" i="34" a="1"/>
  <c r="D18" i="34" s="1"/>
  <c r="J29" i="34" a="1"/>
  <c r="J29" i="34" s="1"/>
  <c r="D45" i="34" a="1"/>
  <c r="D45" i="34" s="1"/>
  <c r="J22" i="34" a="1"/>
  <c r="J22" i="34" s="1"/>
  <c r="J37" i="34" a="1"/>
  <c r="J37" i="34" s="1"/>
  <c r="J49" i="34" a="1"/>
  <c r="J49" i="34" s="1"/>
  <c r="F14" i="34" a="1"/>
  <c r="F14" i="34" s="1"/>
  <c r="F23" i="34" a="1"/>
  <c r="F23" i="34" s="1"/>
  <c r="F37" i="34" a="1"/>
  <c r="F37" i="34" s="1"/>
  <c r="F53" i="34" a="1"/>
  <c r="F53" i="34" s="1"/>
  <c r="D38" i="34" a="1"/>
  <c r="D38" i="34" s="1"/>
  <c r="C39" i="34" a="1"/>
  <c r="C39" i="34" s="1"/>
  <c r="D24" i="34" a="1"/>
  <c r="D24" i="34" s="1"/>
  <c r="J53" i="34" a="1"/>
  <c r="J53" i="34" s="1"/>
  <c r="D40" i="34" a="1"/>
  <c r="D40" i="34" s="1"/>
  <c r="F40" i="34" a="1"/>
  <c r="F40" i="34" s="1"/>
  <c r="C42" i="34" a="1"/>
  <c r="C42" i="34" s="1"/>
  <c r="F26" i="34" a="1"/>
  <c r="F26" i="34" s="1"/>
  <c r="C58" i="34" a="1"/>
  <c r="C58" i="34" s="1"/>
  <c r="F58" i="34" a="1"/>
  <c r="F58" i="34" s="1"/>
  <c r="C59" i="34" a="1"/>
  <c r="C59" i="34" s="1"/>
  <c r="E59" i="34" s="1"/>
  <c r="F45" i="34" a="1"/>
  <c r="F45" i="34" s="1"/>
  <c r="C60" i="34" a="1"/>
  <c r="C60" i="34" s="1"/>
  <c r="J38" i="34" a="1"/>
  <c r="J38" i="34" s="1"/>
  <c r="J23" i="34" a="1"/>
  <c r="J23" i="34" s="1"/>
  <c r="J31" i="33" a="1"/>
  <c r="J31" i="33" s="1"/>
  <c r="J40" i="33" a="1"/>
  <c r="J40" i="33" s="1"/>
  <c r="F29" i="33" a="1"/>
  <c r="F29" i="33" s="1"/>
  <c r="F36" i="33" a="1"/>
  <c r="F36" i="33" s="1"/>
  <c r="F26" i="33" a="1"/>
  <c r="F26" i="33" s="1"/>
  <c r="F11" i="33" a="1"/>
  <c r="F11" i="33" s="1"/>
  <c r="D33" i="33" a="1"/>
  <c r="D33" i="33" s="1"/>
  <c r="D23" i="33" a="1"/>
  <c r="D23" i="33" s="1"/>
  <c r="D11" i="33" a="1"/>
  <c r="D11" i="33" s="1"/>
  <c r="D10" i="33" s="1"/>
  <c r="C31" i="33" a="1"/>
  <c r="C31" i="33" s="1"/>
  <c r="C43" i="33" a="1"/>
  <c r="C43" i="33" s="1"/>
  <c r="C52" i="33" a="1"/>
  <c r="C52" i="33" s="1"/>
  <c r="F16" i="30" a="1"/>
  <c r="F16" i="30" s="1"/>
  <c r="F20" i="30" a="1"/>
  <c r="F20" i="30" s="1"/>
  <c r="F24" i="30" a="1"/>
  <c r="F24" i="30" s="1"/>
  <c r="D30" i="30" a="1"/>
  <c r="D30" i="30" s="1"/>
  <c r="J38" i="30" a="1"/>
  <c r="J38" i="30" s="1"/>
  <c r="J54" i="30" a="1"/>
  <c r="J54" i="30" s="1"/>
  <c r="F38" i="30" a="1"/>
  <c r="F38" i="30" s="1"/>
  <c r="F56" i="30" a="1"/>
  <c r="F56" i="30" s="1"/>
  <c r="J16" i="33" a="1"/>
  <c r="J16" i="33" s="1"/>
  <c r="J26" i="33" a="1"/>
  <c r="J26" i="33" s="1"/>
  <c r="F14" i="33" a="1"/>
  <c r="F14" i="33" s="1"/>
  <c r="F40" i="33" a="1"/>
  <c r="F40" i="33" s="1"/>
  <c r="F47" i="33" a="1"/>
  <c r="F47" i="33" s="1"/>
  <c r="D16" i="33" a="1"/>
  <c r="D16" i="33" s="1"/>
  <c r="D24" i="33" a="1"/>
  <c r="D24" i="33" s="1"/>
  <c r="C14" i="33" a="1"/>
  <c r="C14" i="33" s="1"/>
  <c r="C32" i="33" a="1"/>
  <c r="C32" i="33" s="1"/>
  <c r="C44" i="33" a="1"/>
  <c r="C44" i="33" s="1"/>
  <c r="C53" i="33" a="1"/>
  <c r="C53" i="33" s="1"/>
  <c r="C15" i="30" a="1"/>
  <c r="C15" i="30" s="1"/>
  <c r="J16" i="30" a="1"/>
  <c r="J16" i="30" s="1"/>
  <c r="C19" i="30" a="1"/>
  <c r="C19" i="30" s="1"/>
  <c r="J20" i="30" a="1"/>
  <c r="J20" i="30" s="1"/>
  <c r="C23" i="30" a="1"/>
  <c r="C23" i="30" s="1"/>
  <c r="M10" i="33"/>
  <c r="J32" i="33" a="1"/>
  <c r="J32" i="33" s="1"/>
  <c r="J41" i="33" a="1"/>
  <c r="J41" i="33" s="1"/>
  <c r="J47" i="33" a="1"/>
  <c r="J47" i="33" s="1"/>
  <c r="F30" i="33" a="1"/>
  <c r="F30" i="33" s="1"/>
  <c r="F41" i="33" a="1"/>
  <c r="F41" i="33" s="1"/>
  <c r="D34" i="33" a="1"/>
  <c r="D34" i="33" s="1"/>
  <c r="D25" i="33" a="1"/>
  <c r="D25" i="33" s="1"/>
  <c r="C23" i="33" a="1"/>
  <c r="C23" i="33" s="1"/>
  <c r="C54" i="33" a="1"/>
  <c r="C54" i="33" s="1"/>
  <c r="D15" i="30" a="1"/>
  <c r="D15" i="30" s="1"/>
  <c r="D19" i="30" a="1"/>
  <c r="D19" i="30" s="1"/>
  <c r="D23" i="30" a="1"/>
  <c r="D23" i="30" s="1"/>
  <c r="C29" i="30" a="1"/>
  <c r="C29" i="30" s="1"/>
  <c r="J30" i="30" a="1"/>
  <c r="J30" i="30" s="1"/>
  <c r="J17" i="33" a="1"/>
  <c r="J17" i="33" s="1"/>
  <c r="J33" i="33" a="1"/>
  <c r="J33" i="33" s="1"/>
  <c r="J48" i="33" a="1"/>
  <c r="J48" i="33" s="1"/>
  <c r="F15" i="33" a="1"/>
  <c r="F15" i="33" s="1"/>
  <c r="F31" i="33" a="1"/>
  <c r="F31" i="33" s="1"/>
  <c r="F48" i="33" a="1"/>
  <c r="F48" i="33" s="1"/>
  <c r="D17" i="33" a="1"/>
  <c r="D17" i="33" s="1"/>
  <c r="D35" i="33" a="1"/>
  <c r="D35" i="33" s="1"/>
  <c r="D26" i="33" a="1"/>
  <c r="D26" i="33" s="1"/>
  <c r="C15" i="33" a="1"/>
  <c r="C15" i="33" s="1"/>
  <c r="C33" i="33" a="1"/>
  <c r="C33" i="33" s="1"/>
  <c r="C24" i="33" a="1"/>
  <c r="C24" i="33" s="1"/>
  <c r="C11" i="33" a="1"/>
  <c r="C11" i="33" s="1"/>
  <c r="F15" i="30" a="1"/>
  <c r="F15" i="30" s="1"/>
  <c r="F19" i="30" a="1"/>
  <c r="F19" i="30" s="1"/>
  <c r="F23" i="30" a="1"/>
  <c r="F23" i="30" s="1"/>
  <c r="D29" i="30" a="1"/>
  <c r="D29" i="30" s="1"/>
  <c r="J41" i="30" a="1"/>
  <c r="J41" i="30" s="1"/>
  <c r="J57" i="30" a="1"/>
  <c r="J57" i="30" s="1"/>
  <c r="F41" i="30" a="1"/>
  <c r="F41" i="30" s="1"/>
  <c r="F59" i="30" a="1"/>
  <c r="F59" i="30" s="1"/>
  <c r="D47" i="30" a="1"/>
  <c r="D47" i="30" s="1"/>
  <c r="C26" i="30" a="1"/>
  <c r="C26" i="30" s="1"/>
  <c r="F29" i="30" a="1"/>
  <c r="F29" i="30" s="1"/>
  <c r="S11" i="33" a="1"/>
  <c r="S11" i="33" s="1"/>
  <c r="J42" i="33" a="1"/>
  <c r="J42" i="33" s="1"/>
  <c r="J49" i="33" a="1"/>
  <c r="J49" i="33" s="1"/>
  <c r="F32" i="33" a="1"/>
  <c r="F32" i="33" s="1"/>
  <c r="F42" i="33" a="1"/>
  <c r="F42" i="33" s="1"/>
  <c r="F49" i="33" a="1"/>
  <c r="F49" i="33" s="1"/>
  <c r="D18" i="33" a="1"/>
  <c r="D18" i="33" s="1"/>
  <c r="D47" i="33" a="1"/>
  <c r="D47" i="33" s="1"/>
  <c r="C34" i="33" a="1"/>
  <c r="C34" i="33" s="1"/>
  <c r="C25" i="33" a="1"/>
  <c r="C25" i="33" s="1"/>
  <c r="C14" i="30" a="1"/>
  <c r="C14" i="30" s="1"/>
  <c r="J15" i="30" a="1"/>
  <c r="J15" i="30" s="1"/>
  <c r="C18" i="30" a="1"/>
  <c r="C18" i="30" s="1"/>
  <c r="J19" i="30" a="1"/>
  <c r="J19" i="30" s="1"/>
  <c r="C22" i="30" a="1"/>
  <c r="C22" i="30" s="1"/>
  <c r="J23" i="30" a="1"/>
  <c r="J23" i="30" s="1"/>
  <c r="U11" i="33" a="1"/>
  <c r="U11" i="33" s="1"/>
  <c r="J20" i="33" a="1"/>
  <c r="J20" i="33" s="1"/>
  <c r="L11" i="33" a="1"/>
  <c r="L11" i="33" s="1"/>
  <c r="J29" i="33" a="1"/>
  <c r="J29" i="33" s="1"/>
  <c r="J36" i="33" a="1"/>
  <c r="J36" i="33" s="1"/>
  <c r="J54" i="33" a="1"/>
  <c r="J54" i="33" s="1"/>
  <c r="J14" i="33" a="1"/>
  <c r="J14" i="33" s="1"/>
  <c r="J39" i="33" a="1"/>
  <c r="J39" i="33" s="1"/>
  <c r="J24" i="33" a="1"/>
  <c r="J24" i="33" s="1"/>
  <c r="J11" i="33" a="1"/>
  <c r="J11" i="33" s="1"/>
  <c r="F20" i="33" a="1"/>
  <c r="F20" i="33" s="1"/>
  <c r="F35" i="33" a="1"/>
  <c r="F35" i="33" s="1"/>
  <c r="F24" i="33" a="1"/>
  <c r="F24" i="33" s="1"/>
  <c r="D14" i="33" a="1"/>
  <c r="D14" i="33" s="1"/>
  <c r="D31" i="33" a="1"/>
  <c r="D31" i="33" s="1"/>
  <c r="D43" i="33" a="1"/>
  <c r="D43" i="33" s="1"/>
  <c r="D53" i="33" a="1"/>
  <c r="D53" i="33" s="1"/>
  <c r="C29" i="33" a="1"/>
  <c r="C29" i="33" s="1"/>
  <c r="J15" i="33" a="1"/>
  <c r="J15" i="33" s="1"/>
  <c r="J30" i="33" a="1"/>
  <c r="J30" i="33" s="1"/>
  <c r="J25" i="33" a="1"/>
  <c r="J25" i="33" s="1"/>
  <c r="F39" i="33" a="1"/>
  <c r="F39" i="33" s="1"/>
  <c r="F25" i="33" a="1"/>
  <c r="F25" i="33" s="1"/>
  <c r="F54" i="33" a="1"/>
  <c r="F54" i="33" s="1"/>
  <c r="D15" i="33" a="1"/>
  <c r="D15" i="33" s="1"/>
  <c r="D32" i="33" a="1"/>
  <c r="D32" i="33" s="1"/>
  <c r="D44" i="33" a="1"/>
  <c r="D44" i="33" s="1"/>
  <c r="D54" i="33" a="1"/>
  <c r="D54" i="33" s="1"/>
  <c r="C30" i="33" a="1"/>
  <c r="C30" i="33" s="1"/>
  <c r="C42" i="33" a="1"/>
  <c r="C42" i="33" s="1"/>
  <c r="C51" i="33" a="1"/>
  <c r="C51" i="33" s="1"/>
  <c r="J23" i="33" a="1"/>
  <c r="J23" i="33" s="1"/>
  <c r="F53" i="33" a="1"/>
  <c r="F53" i="33" s="1"/>
  <c r="D41" i="33" a="1"/>
  <c r="D41" i="33" s="1"/>
  <c r="C35" i="33" a="1"/>
  <c r="C35" i="33" s="1"/>
  <c r="D14" i="30" a="1"/>
  <c r="D14" i="30" s="1"/>
  <c r="D16" i="30" a="1"/>
  <c r="D16" i="30" s="1"/>
  <c r="C21" i="30" a="1"/>
  <c r="C21" i="30" s="1"/>
  <c r="F25" i="30" a="1"/>
  <c r="F25" i="30" s="1"/>
  <c r="J29" i="30" a="1"/>
  <c r="J29" i="30" s="1"/>
  <c r="D31" i="30" a="1"/>
  <c r="D31" i="30" s="1"/>
  <c r="M10" i="30"/>
  <c r="U11" i="30" a="1"/>
  <c r="U11" i="30" s="1"/>
  <c r="U10" i="30" s="1"/>
  <c r="J39" i="30" a="1"/>
  <c r="J39" i="30" s="1"/>
  <c r="J58" i="30" a="1"/>
  <c r="J58" i="30" s="1"/>
  <c r="F46" i="30" a="1"/>
  <c r="F46" i="30" s="1"/>
  <c r="D38" i="30" a="1"/>
  <c r="D38" i="30" s="1"/>
  <c r="D55" i="30" a="1"/>
  <c r="D55" i="30" s="1"/>
  <c r="J50" i="33" a="1"/>
  <c r="J50" i="33" s="1"/>
  <c r="F34" i="33" a="1"/>
  <c r="F34" i="33" s="1"/>
  <c r="D42" i="33" a="1"/>
  <c r="D42" i="33" s="1"/>
  <c r="C36" i="33" a="1"/>
  <c r="C36" i="33" s="1"/>
  <c r="F14" i="30" a="1"/>
  <c r="F14" i="30" s="1"/>
  <c r="D21" i="30" a="1"/>
  <c r="D21" i="30" s="1"/>
  <c r="J25" i="30" a="1"/>
  <c r="J25" i="30" s="1"/>
  <c r="F31" i="30" a="1"/>
  <c r="F31" i="30" s="1"/>
  <c r="J40" i="30" a="1"/>
  <c r="J40" i="30" s="1"/>
  <c r="J59" i="30" a="1"/>
  <c r="J59" i="30" s="1"/>
  <c r="F47" i="30" a="1"/>
  <c r="F47" i="30" s="1"/>
  <c r="D39" i="30" a="1"/>
  <c r="D39" i="30" s="1"/>
  <c r="D56" i="30" a="1"/>
  <c r="D56" i="30" s="1"/>
  <c r="J18" i="33" a="1"/>
  <c r="J18" i="33" s="1"/>
  <c r="J51" i="33" a="1"/>
  <c r="J51" i="33" s="1"/>
  <c r="D48" i="33" a="1"/>
  <c r="D48" i="33" s="1"/>
  <c r="C39" i="33" a="1"/>
  <c r="C39" i="33" s="1"/>
  <c r="J14" i="30" a="1"/>
  <c r="J14" i="30" s="1"/>
  <c r="F21" i="30" a="1"/>
  <c r="F21" i="30" s="1"/>
  <c r="J31" i="30" a="1"/>
  <c r="J31" i="30" s="1"/>
  <c r="O10" i="30"/>
  <c r="J44" i="30" a="1"/>
  <c r="J44" i="30" s="1"/>
  <c r="J11" i="30" a="1"/>
  <c r="J11" i="30" s="1"/>
  <c r="J10" i="30" s="1"/>
  <c r="F48" i="30" a="1"/>
  <c r="F48" i="30" s="1"/>
  <c r="D40" i="30" a="1"/>
  <c r="D40" i="30" s="1"/>
  <c r="D57" i="30" a="1"/>
  <c r="D57" i="30" s="1"/>
  <c r="D58" i="30" a="1"/>
  <c r="D58" i="30" s="1"/>
  <c r="D49" i="30" a="1"/>
  <c r="D49" i="30" s="1"/>
  <c r="F40" i="30" a="1"/>
  <c r="F40" i="30" s="1"/>
  <c r="F45" i="30" a="1"/>
  <c r="F45" i="30" s="1"/>
  <c r="J19" i="33" a="1"/>
  <c r="J19" i="33" s="1"/>
  <c r="J52" i="33" a="1"/>
  <c r="J52" i="33" s="1"/>
  <c r="F43" i="33" a="1"/>
  <c r="F43" i="33" s="1"/>
  <c r="D49" i="33" a="1"/>
  <c r="D49" i="33" s="1"/>
  <c r="C17" i="30" a="1"/>
  <c r="C17" i="30" s="1"/>
  <c r="J21" i="30" a="1"/>
  <c r="J21" i="30" s="1"/>
  <c r="J45" i="30" a="1"/>
  <c r="J45" i="30" s="1"/>
  <c r="F49" i="30" a="1"/>
  <c r="F49" i="30" s="1"/>
  <c r="F53" i="30" a="1"/>
  <c r="F53" i="30" s="1"/>
  <c r="D41" i="30" a="1"/>
  <c r="D41" i="30" s="1"/>
  <c r="D37" i="30" a="1"/>
  <c r="D37" i="30" s="1"/>
  <c r="J53" i="33" a="1"/>
  <c r="J53" i="33" s="1"/>
  <c r="F44" i="33" a="1"/>
  <c r="F44" i="33" s="1"/>
  <c r="D19" i="33" a="1"/>
  <c r="D19" i="33" s="1"/>
  <c r="D50" i="33" a="1"/>
  <c r="D50" i="33" s="1"/>
  <c r="C40" i="33" a="1"/>
  <c r="C40" i="33" s="1"/>
  <c r="D17" i="30" a="1"/>
  <c r="D17" i="30" s="1"/>
  <c r="D26" i="30" a="1"/>
  <c r="D26" i="30" s="1"/>
  <c r="C32" i="30" a="1"/>
  <c r="C32" i="30" s="1"/>
  <c r="J46" i="30" a="1"/>
  <c r="J46" i="30" s="1"/>
  <c r="F52" i="30" a="1"/>
  <c r="F52" i="30" s="1"/>
  <c r="F54" i="30" a="1"/>
  <c r="F54" i="30" s="1"/>
  <c r="D44" i="30" a="1"/>
  <c r="D44" i="30" s="1"/>
  <c r="D59" i="30" a="1"/>
  <c r="D59" i="30" s="1"/>
  <c r="D45" i="30" a="1"/>
  <c r="D45" i="30" s="1"/>
  <c r="J35" i="30" a="1"/>
  <c r="J35" i="30" s="1"/>
  <c r="J37" i="30" a="1"/>
  <c r="J37" i="30" s="1"/>
  <c r="J34" i="33" a="1"/>
  <c r="J34" i="33" s="1"/>
  <c r="F16" i="33" a="1"/>
  <c r="F16" i="33" s="1"/>
  <c r="D20" i="33" a="1"/>
  <c r="D20" i="33" s="1"/>
  <c r="D51" i="33" a="1"/>
  <c r="D51" i="33" s="1"/>
  <c r="C41" i="33" a="1"/>
  <c r="C41" i="33" s="1"/>
  <c r="F17" i="30" a="1"/>
  <c r="F17" i="30" s="1"/>
  <c r="D22" i="30" a="1"/>
  <c r="D22" i="30" s="1"/>
  <c r="C24" i="30" a="1"/>
  <c r="C24" i="30" s="1"/>
  <c r="F26" i="30" a="1"/>
  <c r="F26" i="30" s="1"/>
  <c r="D32" i="30" a="1"/>
  <c r="D32" i="30" s="1"/>
  <c r="J47" i="30" a="1"/>
  <c r="J47" i="30" s="1"/>
  <c r="F35" i="30" a="1"/>
  <c r="F35" i="30" s="1"/>
  <c r="F55" i="30" a="1"/>
  <c r="F55" i="30" s="1"/>
  <c r="J53" i="30" a="1"/>
  <c r="J53" i="30" s="1"/>
  <c r="C31" i="30" a="1"/>
  <c r="C31" i="30" s="1"/>
  <c r="J56" i="30" a="1"/>
  <c r="J56" i="30" s="1"/>
  <c r="F17" i="33" a="1"/>
  <c r="F17" i="33" s="1"/>
  <c r="F23" i="33" a="1"/>
  <c r="F23" i="33" s="1"/>
  <c r="D29" i="33" a="1"/>
  <c r="D29" i="33" s="1"/>
  <c r="D52" i="33" a="1"/>
  <c r="D52" i="33" s="1"/>
  <c r="C26" i="33" a="1"/>
  <c r="C26" i="33" s="1"/>
  <c r="J17" i="30" a="1"/>
  <c r="J17" i="30" s="1"/>
  <c r="F22" i="30" a="1"/>
  <c r="F22" i="30" s="1"/>
  <c r="D24" i="30" a="1"/>
  <c r="D24" i="30" s="1"/>
  <c r="J26" i="30" a="1"/>
  <c r="J26" i="30" s="1"/>
  <c r="C30" i="30" a="1"/>
  <c r="C30" i="30" s="1"/>
  <c r="F32" i="30" a="1"/>
  <c r="F32" i="30" s="1"/>
  <c r="S11" i="30" a="1"/>
  <c r="S11" i="30" s="1"/>
  <c r="S10" i="30" s="1"/>
  <c r="J48" i="30" a="1"/>
  <c r="J48" i="30" s="1"/>
  <c r="F36" i="30" a="1"/>
  <c r="F36" i="30" s="1"/>
  <c r="F57" i="30" a="1"/>
  <c r="F57" i="30" s="1"/>
  <c r="D46" i="30" a="1"/>
  <c r="D46" i="30" s="1"/>
  <c r="J35" i="33" a="1"/>
  <c r="J35" i="33" s="1"/>
  <c r="C16" i="33" a="1"/>
  <c r="C16" i="33" s="1"/>
  <c r="J22" i="30" a="1"/>
  <c r="J22" i="30" s="1"/>
  <c r="J24" i="30" a="1"/>
  <c r="J24" i="30" s="1"/>
  <c r="F30" i="30" a="1"/>
  <c r="F30" i="30" s="1"/>
  <c r="J32" i="30" a="1"/>
  <c r="J32" i="30" s="1"/>
  <c r="J49" i="30" a="1"/>
  <c r="J49" i="30" s="1"/>
  <c r="F37" i="30" a="1"/>
  <c r="F37" i="30" s="1"/>
  <c r="F58" i="30" a="1"/>
  <c r="F58" i="30" s="1"/>
  <c r="D48" i="30" a="1"/>
  <c r="D48" i="30" s="1"/>
  <c r="J52" i="30" a="1"/>
  <c r="J52" i="30" s="1"/>
  <c r="F11" i="30" a="1"/>
  <c r="F11" i="30" s="1"/>
  <c r="F10" i="30" s="1"/>
  <c r="D52" i="30" a="1"/>
  <c r="D52" i="30" s="1"/>
  <c r="F18" i="33" a="1"/>
  <c r="F18" i="33" s="1"/>
  <c r="F50" i="33" a="1"/>
  <c r="F50" i="33" s="1"/>
  <c r="D30" i="33" a="1"/>
  <c r="D30" i="33" s="1"/>
  <c r="C17" i="33" a="1"/>
  <c r="C17" i="33" s="1"/>
  <c r="C47" i="33" a="1"/>
  <c r="C47" i="33" s="1"/>
  <c r="D18" i="30" a="1"/>
  <c r="D18" i="30" s="1"/>
  <c r="C20" i="30" a="1"/>
  <c r="C20" i="30" s="1"/>
  <c r="L10" i="30"/>
  <c r="F39" i="30" a="1"/>
  <c r="F39" i="30" s="1"/>
  <c r="J43" i="33" a="1"/>
  <c r="J43" i="33" s="1"/>
  <c r="F19" i="33" a="1"/>
  <c r="F19" i="33" s="1"/>
  <c r="D36" i="33" a="1"/>
  <c r="D36" i="33" s="1"/>
  <c r="C19" i="33" a="1"/>
  <c r="C19" i="33" s="1"/>
  <c r="C48" i="33" a="1"/>
  <c r="C48" i="33" s="1"/>
  <c r="F18" i="30" a="1"/>
  <c r="F18" i="30" s="1"/>
  <c r="D20" i="30" a="1"/>
  <c r="D20" i="30" s="1"/>
  <c r="D35" i="30" a="1"/>
  <c r="D35" i="30" s="1"/>
  <c r="F51" i="33" a="1"/>
  <c r="F51" i="33" s="1"/>
  <c r="D39" i="33" a="1"/>
  <c r="D39" i="33" s="1"/>
  <c r="C20" i="33" a="1"/>
  <c r="C20" i="33" s="1"/>
  <c r="C49" i="33" a="1"/>
  <c r="C49" i="33" s="1"/>
  <c r="J18" i="30" a="1"/>
  <c r="J18" i="30" s="1"/>
  <c r="C25" i="30" a="1"/>
  <c r="C25" i="30" s="1"/>
  <c r="J36" i="30" a="1"/>
  <c r="J36" i="30" s="1"/>
  <c r="J55" i="30" a="1"/>
  <c r="J55" i="30" s="1"/>
  <c r="F44" i="30" a="1"/>
  <c r="F44" i="30" s="1"/>
  <c r="D36" i="30" a="1"/>
  <c r="D36" i="30" s="1"/>
  <c r="D53" i="30" a="1"/>
  <c r="D53" i="30" s="1"/>
  <c r="F33" i="33" a="1"/>
  <c r="F33" i="33" s="1"/>
  <c r="D40" i="33" a="1"/>
  <c r="D40" i="33" s="1"/>
  <c r="C16" i="30" a="1"/>
  <c r="C16" i="30" s="1"/>
  <c r="D25" i="30" a="1"/>
  <c r="D25" i="30" s="1"/>
  <c r="J44" i="33" a="1"/>
  <c r="J44" i="33" s="1"/>
  <c r="F52" i="33" a="1"/>
  <c r="F52" i="33" s="1"/>
  <c r="C50" i="33" a="1"/>
  <c r="C50" i="33" s="1"/>
  <c r="D54" i="30" a="1"/>
  <c r="D54" i="30" s="1"/>
  <c r="C35" i="30" a="1"/>
  <c r="C35" i="30" s="1"/>
  <c r="C37" i="30" a="1"/>
  <c r="C37" i="30" s="1"/>
  <c r="C53" i="30" a="1"/>
  <c r="C53" i="30" s="1"/>
  <c r="C41" i="30" a="1"/>
  <c r="C41" i="30" s="1"/>
  <c r="C38" i="30" a="1"/>
  <c r="C38" i="30" s="1"/>
  <c r="C54" i="30" a="1"/>
  <c r="C54" i="30" s="1"/>
  <c r="C58" i="30" a="1"/>
  <c r="C58" i="30" s="1"/>
  <c r="C39" i="30" a="1"/>
  <c r="C39" i="30" s="1"/>
  <c r="C55" i="30" a="1"/>
  <c r="C55" i="30" s="1"/>
  <c r="C44" i="30" a="1"/>
  <c r="C44" i="30" s="1"/>
  <c r="C40" i="30" a="1"/>
  <c r="C40" i="30" s="1"/>
  <c r="C56" i="30" a="1"/>
  <c r="C56" i="30" s="1"/>
  <c r="D11" i="30" a="1"/>
  <c r="D11" i="30" s="1"/>
  <c r="D10" i="30" s="1"/>
  <c r="C45" i="30" a="1"/>
  <c r="C45" i="30" s="1"/>
  <c r="C59" i="30" a="1"/>
  <c r="C59" i="30" s="1"/>
  <c r="C46" i="30" a="1"/>
  <c r="C46" i="30" s="1"/>
  <c r="C48" i="30" a="1"/>
  <c r="C48" i="30" s="1"/>
  <c r="C36" i="30" a="1"/>
  <c r="C36" i="30" s="1"/>
  <c r="C11" i="30" a="1"/>
  <c r="C11" i="30" s="1"/>
  <c r="C47" i="30" a="1"/>
  <c r="C47" i="30" s="1"/>
  <c r="C49" i="30" a="1"/>
  <c r="C49" i="30" s="1"/>
  <c r="C52" i="30" a="1"/>
  <c r="C52" i="30" s="1"/>
  <c r="C57" i="30" a="1"/>
  <c r="C57" i="30" s="1"/>
  <c r="U9" i="37" l="1"/>
  <c r="S9" i="37"/>
  <c r="F9" i="37"/>
  <c r="C9" i="37"/>
  <c r="D9" i="37"/>
  <c r="J9" i="37"/>
  <c r="L9" i="37"/>
  <c r="N9" i="37"/>
  <c r="D57" i="35"/>
  <c r="L57" i="35" s="1"/>
  <c r="U15" i="36"/>
  <c r="J24" i="35"/>
  <c r="E16" i="33"/>
  <c r="G16" i="33" s="1"/>
  <c r="I47" i="35"/>
  <c r="E30" i="30"/>
  <c r="H30" i="30" s="1"/>
  <c r="I30" i="30" s="1"/>
  <c r="U47" i="35"/>
  <c r="H17" i="35"/>
  <c r="J17" i="35" s="1"/>
  <c r="D59" i="35"/>
  <c r="H59" i="35"/>
  <c r="J59" i="35" s="1"/>
  <c r="H27" i="35"/>
  <c r="L27" i="35" s="1"/>
  <c r="D17" i="35"/>
  <c r="D41" i="35"/>
  <c r="H56" i="35"/>
  <c r="J56" i="35" s="1"/>
  <c r="D31" i="35"/>
  <c r="D18" i="35"/>
  <c r="F9" i="36"/>
  <c r="M55" i="27"/>
  <c r="M60" i="27"/>
  <c r="L39" i="27"/>
  <c r="L44" i="27"/>
  <c r="L23" i="27"/>
  <c r="L28" i="27"/>
  <c r="I55" i="27"/>
  <c r="K59" i="27"/>
  <c r="K27" i="27"/>
  <c r="I23" i="27"/>
  <c r="H58" i="35"/>
  <c r="J58" i="35" s="1"/>
  <c r="J55" i="27"/>
  <c r="J60" i="27"/>
  <c r="M23" i="27"/>
  <c r="M28" i="27"/>
  <c r="L55" i="27"/>
  <c r="L60" i="27"/>
  <c r="J28" i="27"/>
  <c r="J23" i="27"/>
  <c r="D61" i="35"/>
  <c r="I39" i="27"/>
  <c r="K43" i="27"/>
  <c r="M44" i="27"/>
  <c r="M39" i="27"/>
  <c r="F62" i="27"/>
  <c r="F63" i="27" s="1"/>
  <c r="I7" i="27"/>
  <c r="K11" i="27"/>
  <c r="L12" i="27"/>
  <c r="L7" i="27"/>
  <c r="J7" i="27"/>
  <c r="M12" i="27"/>
  <c r="M7" i="27"/>
  <c r="E50" i="33"/>
  <c r="K50" i="33" s="1"/>
  <c r="J39" i="27"/>
  <c r="J44" i="27"/>
  <c r="H41" i="35"/>
  <c r="J41" i="35" s="1"/>
  <c r="E18" i="27"/>
  <c r="G37" i="27"/>
  <c r="G18" i="27"/>
  <c r="E69" i="27"/>
  <c r="D50" i="35"/>
  <c r="G53" i="35"/>
  <c r="F33" i="27"/>
  <c r="F34" i="27" s="1"/>
  <c r="F46" i="27"/>
  <c r="F47" i="27" s="1"/>
  <c r="F14" i="27"/>
  <c r="F15" i="27" s="1"/>
  <c r="F20" i="27"/>
  <c r="F21" i="27" s="1"/>
  <c r="F30" i="27"/>
  <c r="F31" i="27" s="1"/>
  <c r="E37" i="27"/>
  <c r="F49" i="27"/>
  <c r="F50" i="27" s="1"/>
  <c r="F52" i="27"/>
  <c r="F53" i="27" s="1"/>
  <c r="F65" i="27"/>
  <c r="F66" i="27" s="1"/>
  <c r="G31" i="27"/>
  <c r="F59" i="27"/>
  <c r="D55" i="27"/>
  <c r="G50" i="27"/>
  <c r="E31" i="27"/>
  <c r="G63" i="27"/>
  <c r="E21" i="27"/>
  <c r="E34" i="27"/>
  <c r="E47" i="27"/>
  <c r="E66" i="27"/>
  <c r="G53" i="27"/>
  <c r="E15" i="27"/>
  <c r="E50" i="27"/>
  <c r="E55" i="27"/>
  <c r="E60" i="27"/>
  <c r="G69" i="27"/>
  <c r="G15" i="27"/>
  <c r="G60" i="27"/>
  <c r="G55" i="27"/>
  <c r="G66" i="27"/>
  <c r="E53" i="27"/>
  <c r="G34" i="27"/>
  <c r="G47" i="27"/>
  <c r="F68" i="27"/>
  <c r="F69" i="27" s="1"/>
  <c r="F36" i="27"/>
  <c r="F37" i="27" s="1"/>
  <c r="G21" i="27"/>
  <c r="F17" i="27"/>
  <c r="F18" i="27" s="1"/>
  <c r="E63" i="27"/>
  <c r="G7" i="27"/>
  <c r="G12" i="27"/>
  <c r="E12" i="27"/>
  <c r="E7" i="27"/>
  <c r="D39" i="27"/>
  <c r="F43" i="27"/>
  <c r="E39" i="27"/>
  <c r="E44" i="27"/>
  <c r="G23" i="27"/>
  <c r="G28" i="27"/>
  <c r="E23" i="27"/>
  <c r="E28" i="27"/>
  <c r="F27" i="27"/>
  <c r="D23" i="27"/>
  <c r="D7" i="27"/>
  <c r="G39" i="27"/>
  <c r="G44" i="27"/>
  <c r="P15" i="37"/>
  <c r="R17" i="36"/>
  <c r="S17" i="36" s="1"/>
  <c r="M9" i="36"/>
  <c r="U13" i="36"/>
  <c r="E15" i="37"/>
  <c r="H15" i="37" s="1"/>
  <c r="I15" i="37" s="1"/>
  <c r="P9" i="36"/>
  <c r="D9" i="36"/>
  <c r="E31" i="30"/>
  <c r="H31" i="30" s="1"/>
  <c r="I31" i="30" s="1"/>
  <c r="E46" i="34"/>
  <c r="H46" i="34" s="1"/>
  <c r="I46" i="34" s="1"/>
  <c r="V9" i="36"/>
  <c r="E13" i="37"/>
  <c r="K13" i="37" s="1"/>
  <c r="J9" i="36"/>
  <c r="D16" i="35"/>
  <c r="H37" i="35"/>
  <c r="J37" i="35" s="1"/>
  <c r="T9" i="36"/>
  <c r="E17" i="37"/>
  <c r="H17" i="37" s="1"/>
  <c r="I17" i="37" s="1"/>
  <c r="N11" i="37"/>
  <c r="Q11" i="37" s="1"/>
  <c r="R11" i="37" s="1"/>
  <c r="N9" i="36"/>
  <c r="E39" i="35"/>
  <c r="H16" i="35"/>
  <c r="J16" i="35" s="1"/>
  <c r="D32" i="35"/>
  <c r="C9" i="36"/>
  <c r="E11" i="37"/>
  <c r="H11" i="37" s="1"/>
  <c r="I11" i="37" s="1"/>
  <c r="E13" i="36"/>
  <c r="E17" i="36"/>
  <c r="G17" i="36" s="1"/>
  <c r="O11" i="36"/>
  <c r="H18" i="35"/>
  <c r="J18" i="35" s="1"/>
  <c r="E41" i="33"/>
  <c r="H41" i="33" s="1"/>
  <c r="I41" i="33" s="1"/>
  <c r="D45" i="35"/>
  <c r="H60" i="35"/>
  <c r="L60" i="35" s="1"/>
  <c r="E19" i="34"/>
  <c r="H19" i="34" s="1"/>
  <c r="I19" i="34" s="1"/>
  <c r="V53" i="35"/>
  <c r="F43" i="30"/>
  <c r="E15" i="36"/>
  <c r="H15" i="36" s="1"/>
  <c r="E11" i="36"/>
  <c r="K11" i="36" s="1"/>
  <c r="E20" i="33"/>
  <c r="H20" i="33" s="1"/>
  <c r="I20" i="33" s="1"/>
  <c r="I29" i="35"/>
  <c r="H61" i="35"/>
  <c r="J61" i="35" s="1"/>
  <c r="J26" i="35"/>
  <c r="J25" i="35"/>
  <c r="F14" i="35"/>
  <c r="H15" i="35"/>
  <c r="D33" i="35"/>
  <c r="P39" i="35"/>
  <c r="O53" i="35"/>
  <c r="Q39" i="35"/>
  <c r="G14" i="35"/>
  <c r="G39" i="35"/>
  <c r="H48" i="35"/>
  <c r="F47" i="35"/>
  <c r="J57" i="35"/>
  <c r="G47" i="35"/>
  <c r="E47" i="35"/>
  <c r="C39" i="35"/>
  <c r="D40" i="35"/>
  <c r="V14" i="35"/>
  <c r="U53" i="35"/>
  <c r="I53" i="35"/>
  <c r="H33" i="35"/>
  <c r="J33" i="35" s="1"/>
  <c r="F29" i="35"/>
  <c r="H30" i="35"/>
  <c r="Q29" i="35"/>
  <c r="D56" i="35"/>
  <c r="H21" i="35"/>
  <c r="J21" i="35" s="1"/>
  <c r="M53" i="35"/>
  <c r="D24" i="35"/>
  <c r="L24" i="35" s="1"/>
  <c r="H19" i="35"/>
  <c r="J19" i="35" s="1"/>
  <c r="P29" i="35"/>
  <c r="J43" i="35"/>
  <c r="M47" i="35"/>
  <c r="L43" i="35"/>
  <c r="F39" i="35"/>
  <c r="H40" i="35"/>
  <c r="P11" i="35"/>
  <c r="R12" i="35"/>
  <c r="Q14" i="35"/>
  <c r="D37" i="35"/>
  <c r="P53" i="35"/>
  <c r="K29" i="35"/>
  <c r="H31" i="35"/>
  <c r="J31" i="35" s="1"/>
  <c r="I14" i="35"/>
  <c r="D25" i="35"/>
  <c r="L25" i="35" s="1"/>
  <c r="K47" i="35"/>
  <c r="P47" i="35"/>
  <c r="U14" i="35"/>
  <c r="D23" i="35"/>
  <c r="S29" i="35"/>
  <c r="C11" i="35"/>
  <c r="D12" i="35"/>
  <c r="V47" i="35"/>
  <c r="H54" i="35"/>
  <c r="F53" i="35"/>
  <c r="D36" i="35"/>
  <c r="D54" i="35"/>
  <c r="C53" i="35"/>
  <c r="D51" i="35"/>
  <c r="S14" i="35"/>
  <c r="M11" i="35"/>
  <c r="N11" i="35"/>
  <c r="M14" i="35"/>
  <c r="M29" i="35"/>
  <c r="K39" i="35"/>
  <c r="P14" i="35"/>
  <c r="U39" i="35"/>
  <c r="D21" i="35"/>
  <c r="H23" i="35"/>
  <c r="J23" i="35" s="1"/>
  <c r="D22" i="35"/>
  <c r="D35" i="35"/>
  <c r="D34" i="35"/>
  <c r="E53" i="35"/>
  <c r="L42" i="35"/>
  <c r="Q53" i="35"/>
  <c r="Q47" i="35"/>
  <c r="D20" i="35"/>
  <c r="O14" i="35"/>
  <c r="J42" i="35"/>
  <c r="D15" i="35"/>
  <c r="C14" i="35"/>
  <c r="K14" i="35"/>
  <c r="H34" i="35"/>
  <c r="J34" i="35" s="1"/>
  <c r="G29" i="35"/>
  <c r="E29" i="35"/>
  <c r="L26" i="35"/>
  <c r="H51" i="35"/>
  <c r="J51" i="35" s="1"/>
  <c r="S11" i="35"/>
  <c r="O29" i="35"/>
  <c r="H50" i="35"/>
  <c r="J50" i="35" s="1"/>
  <c r="E14" i="35"/>
  <c r="D30" i="35"/>
  <c r="C29" i="35"/>
  <c r="S39" i="35"/>
  <c r="H44" i="35"/>
  <c r="J44" i="35" s="1"/>
  <c r="C47" i="35"/>
  <c r="D48" i="35"/>
  <c r="H45" i="35"/>
  <c r="J45" i="35" s="1"/>
  <c r="U29" i="35"/>
  <c r="S53" i="35"/>
  <c r="V29" i="35"/>
  <c r="H36" i="35"/>
  <c r="J36" i="35" s="1"/>
  <c r="M39" i="35"/>
  <c r="S47" i="35"/>
  <c r="O47" i="35"/>
  <c r="V39" i="35"/>
  <c r="I39" i="35"/>
  <c r="H35" i="35"/>
  <c r="J35" i="35" s="1"/>
  <c r="H49" i="35"/>
  <c r="J49" i="35" s="1"/>
  <c r="D49" i="35"/>
  <c r="K53" i="35"/>
  <c r="D19" i="35"/>
  <c r="O39" i="35"/>
  <c r="H32" i="35"/>
  <c r="J32" i="35" s="1"/>
  <c r="H22" i="35"/>
  <c r="J22" i="35" s="1"/>
  <c r="D55" i="35"/>
  <c r="L55" i="35" s="1"/>
  <c r="H20" i="35"/>
  <c r="J20" i="35" s="1"/>
  <c r="H12" i="35"/>
  <c r="F11" i="35"/>
  <c r="E25" i="33"/>
  <c r="G25" i="33" s="1"/>
  <c r="E34" i="33"/>
  <c r="G34" i="33" s="1"/>
  <c r="E60" i="34"/>
  <c r="G60" i="34" s="1"/>
  <c r="E17" i="34"/>
  <c r="H17" i="34" s="1"/>
  <c r="I17" i="34" s="1"/>
  <c r="E33" i="33"/>
  <c r="G33" i="33" s="1"/>
  <c r="J28" i="34"/>
  <c r="E30" i="34"/>
  <c r="E21" i="34"/>
  <c r="K21" i="34" s="1"/>
  <c r="S28" i="34"/>
  <c r="M34" i="34"/>
  <c r="O13" i="34"/>
  <c r="L34" i="34"/>
  <c r="S44" i="34"/>
  <c r="O10" i="34"/>
  <c r="H59" i="34"/>
  <c r="I59" i="34" s="1"/>
  <c r="O44" i="34"/>
  <c r="L13" i="34"/>
  <c r="E58" i="34"/>
  <c r="H58" i="34" s="1"/>
  <c r="I58" i="34" s="1"/>
  <c r="S13" i="34"/>
  <c r="S10" i="34"/>
  <c r="O52" i="34"/>
  <c r="S34" i="34"/>
  <c r="U44" i="34"/>
  <c r="S52" i="34"/>
  <c r="U28" i="34"/>
  <c r="U10" i="34"/>
  <c r="M44" i="34"/>
  <c r="U13" i="34"/>
  <c r="L52" i="34"/>
  <c r="M52" i="34"/>
  <c r="M28" i="34"/>
  <c r="M13" i="34"/>
  <c r="U34" i="34"/>
  <c r="L28" i="34"/>
  <c r="L44" i="34"/>
  <c r="O28" i="34"/>
  <c r="U52" i="34"/>
  <c r="O34" i="34"/>
  <c r="N11" i="34"/>
  <c r="L10" i="34"/>
  <c r="E15" i="34"/>
  <c r="K15" i="34" s="1"/>
  <c r="E47" i="34"/>
  <c r="G47" i="34" s="1"/>
  <c r="E31" i="34"/>
  <c r="H31" i="34" s="1"/>
  <c r="I31" i="34" s="1"/>
  <c r="D44" i="34"/>
  <c r="E39" i="34"/>
  <c r="H39" i="34" s="1"/>
  <c r="I39" i="34" s="1"/>
  <c r="D13" i="34"/>
  <c r="E32" i="34"/>
  <c r="G32" i="34" s="1"/>
  <c r="E42" i="34"/>
  <c r="H42" i="34" s="1"/>
  <c r="I42" i="34" s="1"/>
  <c r="E37" i="34"/>
  <c r="H37" i="34" s="1"/>
  <c r="I37" i="34" s="1"/>
  <c r="G59" i="34"/>
  <c r="F13" i="34"/>
  <c r="E56" i="34"/>
  <c r="G56" i="34" s="1"/>
  <c r="E48" i="34"/>
  <c r="H48" i="34" s="1"/>
  <c r="I48" i="34" s="1"/>
  <c r="E55" i="34"/>
  <c r="H55" i="34" s="1"/>
  <c r="I55" i="34" s="1"/>
  <c r="C34" i="34"/>
  <c r="E35" i="34"/>
  <c r="E50" i="34"/>
  <c r="E20" i="34"/>
  <c r="H20" i="34" s="1"/>
  <c r="I20" i="34" s="1"/>
  <c r="C13" i="34"/>
  <c r="E14" i="34"/>
  <c r="K14" i="34" s="1"/>
  <c r="D28" i="34"/>
  <c r="F34" i="34"/>
  <c r="E40" i="34"/>
  <c r="E49" i="34"/>
  <c r="H49" i="34" s="1"/>
  <c r="I49" i="34" s="1"/>
  <c r="F44" i="34"/>
  <c r="J52" i="34"/>
  <c r="E16" i="34"/>
  <c r="H16" i="34" s="1"/>
  <c r="I16" i="34" s="1"/>
  <c r="E54" i="34"/>
  <c r="H54" i="34" s="1"/>
  <c r="I54" i="34" s="1"/>
  <c r="E36" i="34"/>
  <c r="H36" i="34" s="1"/>
  <c r="I36" i="34" s="1"/>
  <c r="F10" i="34"/>
  <c r="D52" i="34"/>
  <c r="E38" i="34"/>
  <c r="H38" i="34" s="1"/>
  <c r="I38" i="34" s="1"/>
  <c r="J10" i="34"/>
  <c r="E57" i="34"/>
  <c r="H57" i="34" s="1"/>
  <c r="I57" i="34" s="1"/>
  <c r="E23" i="34"/>
  <c r="H23" i="34" s="1"/>
  <c r="I23" i="34" s="1"/>
  <c r="C28" i="34"/>
  <c r="E29" i="34"/>
  <c r="G29" i="34" s="1"/>
  <c r="E45" i="34"/>
  <c r="C44" i="34"/>
  <c r="E11" i="34"/>
  <c r="C10" i="34"/>
  <c r="F28" i="34"/>
  <c r="J34" i="34"/>
  <c r="E25" i="34"/>
  <c r="H25" i="34" s="1"/>
  <c r="I25" i="34" s="1"/>
  <c r="J44" i="34"/>
  <c r="F52" i="34"/>
  <c r="E41" i="34"/>
  <c r="H41" i="34" s="1"/>
  <c r="I41" i="34" s="1"/>
  <c r="E18" i="34"/>
  <c r="H18" i="34" s="1"/>
  <c r="I18" i="34" s="1"/>
  <c r="E53" i="34"/>
  <c r="G53" i="34" s="1"/>
  <c r="C52" i="34"/>
  <c r="D34" i="34"/>
  <c r="K59" i="34"/>
  <c r="J13" i="34"/>
  <c r="E24" i="34"/>
  <c r="H24" i="34" s="1"/>
  <c r="I24" i="34" s="1"/>
  <c r="E26" i="34"/>
  <c r="H26" i="34" s="1"/>
  <c r="I26" i="34" s="1"/>
  <c r="E22" i="34"/>
  <c r="H22" i="34" s="1"/>
  <c r="I22" i="34" s="1"/>
  <c r="U22" i="33"/>
  <c r="S46" i="33"/>
  <c r="S13" i="33"/>
  <c r="S28" i="33"/>
  <c r="L22" i="33"/>
  <c r="U10" i="33"/>
  <c r="S10" i="33"/>
  <c r="E49" i="33"/>
  <c r="H49" i="33" s="1"/>
  <c r="I49" i="33" s="1"/>
  <c r="U38" i="33"/>
  <c r="U28" i="33"/>
  <c r="S22" i="33"/>
  <c r="U46" i="33"/>
  <c r="S38" i="33"/>
  <c r="U13" i="33"/>
  <c r="O13" i="33"/>
  <c r="O46" i="33"/>
  <c r="O38" i="33"/>
  <c r="L28" i="33"/>
  <c r="M46" i="33"/>
  <c r="N11" i="33"/>
  <c r="V11" i="33" s="1"/>
  <c r="L10" i="33"/>
  <c r="L13" i="33"/>
  <c r="L46" i="33"/>
  <c r="D28" i="33"/>
  <c r="L38" i="33"/>
  <c r="J10" i="33"/>
  <c r="O28" i="33"/>
  <c r="F28" i="33"/>
  <c r="M38" i="33"/>
  <c r="O10" i="33"/>
  <c r="M13" i="33"/>
  <c r="M22" i="33"/>
  <c r="O22" i="33"/>
  <c r="E48" i="33"/>
  <c r="H48" i="33" s="1"/>
  <c r="I48" i="33" s="1"/>
  <c r="M28" i="33"/>
  <c r="E35" i="33"/>
  <c r="G35" i="33" s="1"/>
  <c r="C13" i="33"/>
  <c r="E26" i="33"/>
  <c r="H26" i="33" s="1"/>
  <c r="I26" i="33" s="1"/>
  <c r="E24" i="33"/>
  <c r="H24" i="33" s="1"/>
  <c r="I24" i="33" s="1"/>
  <c r="E17" i="33"/>
  <c r="H17" i="33" s="1"/>
  <c r="I17" i="33" s="1"/>
  <c r="E16" i="30"/>
  <c r="H16" i="30" s="1"/>
  <c r="I16" i="30" s="1"/>
  <c r="D34" i="30"/>
  <c r="E21" i="30"/>
  <c r="K21" i="30" s="1"/>
  <c r="E19" i="33"/>
  <c r="H19" i="33" s="1"/>
  <c r="I19" i="33" s="1"/>
  <c r="F51" i="30"/>
  <c r="E42" i="33"/>
  <c r="H42" i="33" s="1"/>
  <c r="I42" i="33" s="1"/>
  <c r="E20" i="30"/>
  <c r="K20" i="30" s="1"/>
  <c r="L43" i="30"/>
  <c r="E47" i="33"/>
  <c r="G47" i="33" s="1"/>
  <c r="C46" i="33"/>
  <c r="M13" i="30"/>
  <c r="J13" i="30"/>
  <c r="J22" i="33"/>
  <c r="D28" i="30"/>
  <c r="F46" i="33"/>
  <c r="E31" i="33"/>
  <c r="H31" i="33" s="1"/>
  <c r="I31" i="33" s="1"/>
  <c r="F22" i="33"/>
  <c r="E40" i="33"/>
  <c r="H40" i="33" s="1"/>
  <c r="I40" i="33" s="1"/>
  <c r="E39" i="33"/>
  <c r="G39" i="33" s="1"/>
  <c r="C38" i="33"/>
  <c r="J28" i="33"/>
  <c r="U34" i="30"/>
  <c r="E15" i="33"/>
  <c r="H15" i="33" s="1"/>
  <c r="I15" i="33" s="1"/>
  <c r="L51" i="30"/>
  <c r="O13" i="30"/>
  <c r="J34" i="30"/>
  <c r="U43" i="30"/>
  <c r="J28" i="30"/>
  <c r="D13" i="33"/>
  <c r="D46" i="33"/>
  <c r="E19" i="30"/>
  <c r="K19" i="30" s="1"/>
  <c r="F13" i="33"/>
  <c r="D22" i="33"/>
  <c r="E25" i="30"/>
  <c r="H25" i="30" s="1"/>
  <c r="I25" i="30" s="1"/>
  <c r="L34" i="30"/>
  <c r="F38" i="33"/>
  <c r="M34" i="30"/>
  <c r="E54" i="33"/>
  <c r="H54" i="33" s="1"/>
  <c r="I54" i="33" s="1"/>
  <c r="U51" i="30"/>
  <c r="E17" i="30"/>
  <c r="H17" i="30" s="1"/>
  <c r="I17" i="30" s="1"/>
  <c r="F13" i="30"/>
  <c r="C22" i="33"/>
  <c r="E23" i="33"/>
  <c r="K23" i="33" s="1"/>
  <c r="F10" i="33"/>
  <c r="D43" i="30"/>
  <c r="E32" i="30"/>
  <c r="H32" i="30" s="1"/>
  <c r="I32" i="30" s="1"/>
  <c r="L13" i="30"/>
  <c r="S34" i="30"/>
  <c r="E36" i="33"/>
  <c r="H36" i="33" s="1"/>
  <c r="I36" i="33" s="1"/>
  <c r="S13" i="30"/>
  <c r="E22" i="30"/>
  <c r="H22" i="30" s="1"/>
  <c r="I22" i="30" s="1"/>
  <c r="S51" i="30"/>
  <c r="E29" i="30"/>
  <c r="G29" i="30" s="1"/>
  <c r="C28" i="30"/>
  <c r="E15" i="30"/>
  <c r="O51" i="30"/>
  <c r="S28" i="30"/>
  <c r="M28" i="30"/>
  <c r="E51" i="33"/>
  <c r="H51" i="33" s="1"/>
  <c r="I51" i="33" s="1"/>
  <c r="F28" i="30"/>
  <c r="E53" i="33"/>
  <c r="H53" i="33" s="1"/>
  <c r="I53" i="33" s="1"/>
  <c r="E26" i="30"/>
  <c r="H26" i="30" s="1"/>
  <c r="I26" i="30" s="1"/>
  <c r="E44" i="33"/>
  <c r="H44" i="33" s="1"/>
  <c r="I44" i="33" s="1"/>
  <c r="U28" i="30"/>
  <c r="J43" i="30"/>
  <c r="D13" i="30"/>
  <c r="E30" i="33"/>
  <c r="H30" i="33" s="1"/>
  <c r="I30" i="33" s="1"/>
  <c r="J38" i="33"/>
  <c r="E18" i="30"/>
  <c r="H18" i="30" s="1"/>
  <c r="I18" i="30" s="1"/>
  <c r="E32" i="33"/>
  <c r="H32" i="33" s="1"/>
  <c r="I32" i="33" s="1"/>
  <c r="M43" i="30"/>
  <c r="D51" i="30"/>
  <c r="F34" i="30"/>
  <c r="J13" i="33"/>
  <c r="J46" i="33"/>
  <c r="E14" i="33"/>
  <c r="K14" i="33" s="1"/>
  <c r="U13" i="30"/>
  <c r="D38" i="33"/>
  <c r="S43" i="30"/>
  <c r="E24" i="30"/>
  <c r="H24" i="30" s="1"/>
  <c r="I24" i="30" s="1"/>
  <c r="L28" i="30"/>
  <c r="C28" i="33"/>
  <c r="E29" i="33"/>
  <c r="C10" i="33"/>
  <c r="E11" i="33"/>
  <c r="E52" i="33"/>
  <c r="H52" i="33" s="1"/>
  <c r="I52" i="33" s="1"/>
  <c r="O34" i="30"/>
  <c r="J51" i="30"/>
  <c r="O28" i="30"/>
  <c r="O43" i="30"/>
  <c r="M51" i="30"/>
  <c r="C13" i="30"/>
  <c r="E14" i="30"/>
  <c r="G14" i="30" s="1"/>
  <c r="E23" i="30"/>
  <c r="H23" i="30" s="1"/>
  <c r="I23" i="30" s="1"/>
  <c r="E43" i="33"/>
  <c r="H43" i="33" s="1"/>
  <c r="I43" i="33" s="1"/>
  <c r="E18" i="33"/>
  <c r="H18" i="33" s="1"/>
  <c r="I18" i="33" s="1"/>
  <c r="E11" i="30"/>
  <c r="H11" i="30" s="1"/>
  <c r="I11" i="30" s="1"/>
  <c r="E58" i="30"/>
  <c r="G58" i="30" s="1"/>
  <c r="E47" i="30"/>
  <c r="H47" i="30" s="1"/>
  <c r="I47" i="30" s="1"/>
  <c r="E54" i="30"/>
  <c r="K54" i="30" s="1"/>
  <c r="E49" i="30"/>
  <c r="G49" i="30" s="1"/>
  <c r="E38" i="30"/>
  <c r="H38" i="30" s="1"/>
  <c r="I38" i="30" s="1"/>
  <c r="N11" i="30"/>
  <c r="Q11" i="30" s="1"/>
  <c r="E56" i="30"/>
  <c r="H56" i="30" s="1"/>
  <c r="I56" i="30" s="1"/>
  <c r="E36" i="30"/>
  <c r="G36" i="30" s="1"/>
  <c r="E40" i="30"/>
  <c r="G40" i="30" s="1"/>
  <c r="E48" i="30"/>
  <c r="K48" i="30" s="1"/>
  <c r="E41" i="30"/>
  <c r="G41" i="30" s="1"/>
  <c r="E53" i="30"/>
  <c r="G53" i="30" s="1"/>
  <c r="E46" i="30"/>
  <c r="H46" i="30" s="1"/>
  <c r="I46" i="30" s="1"/>
  <c r="E44" i="30"/>
  <c r="G44" i="30" s="1"/>
  <c r="E37" i="30"/>
  <c r="G37" i="30" s="1"/>
  <c r="E57" i="30"/>
  <c r="G57" i="30" s="1"/>
  <c r="E55" i="30"/>
  <c r="H55" i="30" s="1"/>
  <c r="I55" i="30" s="1"/>
  <c r="E39" i="30"/>
  <c r="K39" i="30" s="1"/>
  <c r="E52" i="30"/>
  <c r="K52" i="30" s="1"/>
  <c r="E59" i="30"/>
  <c r="G59" i="30" s="1"/>
  <c r="E35" i="30"/>
  <c r="G35" i="30" s="1"/>
  <c r="E45" i="30"/>
  <c r="H45" i="30" s="1"/>
  <c r="I45" i="30" s="1"/>
  <c r="C10" i="30"/>
  <c r="C43" i="30"/>
  <c r="C51" i="30"/>
  <c r="C34" i="30"/>
  <c r="V13" i="37" l="1"/>
  <c r="T9" i="37"/>
  <c r="P9" i="37"/>
  <c r="H13" i="37"/>
  <c r="E9" i="37"/>
  <c r="G9" i="37" s="1"/>
  <c r="V9" i="37"/>
  <c r="W15" i="36"/>
  <c r="Q15" i="36"/>
  <c r="R15" i="36"/>
  <c r="S15" i="36" s="1"/>
  <c r="J27" i="35"/>
  <c r="K16" i="33"/>
  <c r="H16" i="33"/>
  <c r="I16" i="33" s="1"/>
  <c r="L58" i="35"/>
  <c r="L56" i="35"/>
  <c r="P13" i="37"/>
  <c r="T13" i="37"/>
  <c r="Q13" i="37"/>
  <c r="G30" i="30"/>
  <c r="K30" i="30"/>
  <c r="L41" i="35"/>
  <c r="L17" i="35"/>
  <c r="L59" i="35"/>
  <c r="G50" i="33"/>
  <c r="M56" i="27"/>
  <c r="J56" i="27"/>
  <c r="G46" i="34"/>
  <c r="Q17" i="36"/>
  <c r="M40" i="27"/>
  <c r="J40" i="27"/>
  <c r="J8" i="27"/>
  <c r="L8" i="27"/>
  <c r="Q13" i="36"/>
  <c r="M24" i="27"/>
  <c r="L16" i="35"/>
  <c r="M8" i="27"/>
  <c r="W13" i="36"/>
  <c r="H50" i="33"/>
  <c r="I50" i="33" s="1"/>
  <c r="U17" i="36"/>
  <c r="K60" i="27"/>
  <c r="K55" i="27"/>
  <c r="K56" i="27" s="1"/>
  <c r="G41" i="33"/>
  <c r="K12" i="27"/>
  <c r="K7" i="27"/>
  <c r="K8" i="27" s="1"/>
  <c r="K44" i="27"/>
  <c r="K39" i="27"/>
  <c r="K40" i="27" s="1"/>
  <c r="K28" i="27"/>
  <c r="K23" i="27"/>
  <c r="K24" i="27" s="1"/>
  <c r="L40" i="27"/>
  <c r="L56" i="27"/>
  <c r="K41" i="33"/>
  <c r="J24" i="27"/>
  <c r="L24" i="27"/>
  <c r="G40" i="27"/>
  <c r="E56" i="27"/>
  <c r="G56" i="27"/>
  <c r="E24" i="27"/>
  <c r="E40" i="27"/>
  <c r="G24" i="27"/>
  <c r="F55" i="27"/>
  <c r="F56" i="27" s="1"/>
  <c r="F60" i="27"/>
  <c r="K15" i="37"/>
  <c r="G31" i="30"/>
  <c r="K31" i="30"/>
  <c r="F39" i="27"/>
  <c r="F40" i="27" s="1"/>
  <c r="F44" i="27"/>
  <c r="E8" i="27"/>
  <c r="F7" i="27"/>
  <c r="F8" i="27" s="1"/>
  <c r="F12" i="27"/>
  <c r="G15" i="37"/>
  <c r="F28" i="27"/>
  <c r="F23" i="27"/>
  <c r="F24" i="27" s="1"/>
  <c r="G8" i="27"/>
  <c r="H33" i="33"/>
  <c r="I33" i="33" s="1"/>
  <c r="G13" i="37"/>
  <c r="T17" i="37"/>
  <c r="Q17" i="37"/>
  <c r="R17" i="37" s="1"/>
  <c r="K46" i="34"/>
  <c r="G13" i="36"/>
  <c r="E9" i="36"/>
  <c r="G9" i="36" s="1"/>
  <c r="P11" i="37"/>
  <c r="K11" i="37"/>
  <c r="R13" i="36"/>
  <c r="O9" i="36"/>
  <c r="U9" i="36" s="1"/>
  <c r="L18" i="35"/>
  <c r="V17" i="37"/>
  <c r="G17" i="37"/>
  <c r="T11" i="37"/>
  <c r="G11" i="37"/>
  <c r="P17" i="37"/>
  <c r="W17" i="36"/>
  <c r="K17" i="37"/>
  <c r="V11" i="37"/>
  <c r="L37" i="35"/>
  <c r="V15" i="37"/>
  <c r="Q15" i="37"/>
  <c r="R15" i="37" s="1"/>
  <c r="T15" i="37"/>
  <c r="W11" i="36"/>
  <c r="K13" i="36"/>
  <c r="H13" i="36"/>
  <c r="L49" i="35"/>
  <c r="R11" i="36"/>
  <c r="Q11" i="36"/>
  <c r="K17" i="36"/>
  <c r="U11" i="36"/>
  <c r="H17" i="36"/>
  <c r="K34" i="33"/>
  <c r="K33" i="33"/>
  <c r="K25" i="33"/>
  <c r="J60" i="35"/>
  <c r="G19" i="34"/>
  <c r="K19" i="34"/>
  <c r="K15" i="36"/>
  <c r="L23" i="35"/>
  <c r="K58" i="34"/>
  <c r="K20" i="33"/>
  <c r="L34" i="35"/>
  <c r="V9" i="35"/>
  <c r="G15" i="36"/>
  <c r="H11" i="36"/>
  <c r="Q9" i="35"/>
  <c r="L50" i="35"/>
  <c r="L44" i="35"/>
  <c r="L15" i="36"/>
  <c r="I15" i="36"/>
  <c r="G20" i="33"/>
  <c r="G11" i="34"/>
  <c r="H11" i="34"/>
  <c r="G11" i="36"/>
  <c r="C9" i="35"/>
  <c r="L61" i="35"/>
  <c r="G58" i="34"/>
  <c r="L31" i="35"/>
  <c r="L32" i="35"/>
  <c r="I9" i="35"/>
  <c r="H25" i="33"/>
  <c r="I25" i="33" s="1"/>
  <c r="N47" i="35"/>
  <c r="E9" i="35"/>
  <c r="O9" i="35"/>
  <c r="L35" i="35"/>
  <c r="N14" i="35"/>
  <c r="L54" i="35"/>
  <c r="J54" i="35"/>
  <c r="H53" i="35"/>
  <c r="D29" i="35"/>
  <c r="L30" i="35"/>
  <c r="K9" i="35"/>
  <c r="U9" i="35"/>
  <c r="J40" i="35"/>
  <c r="J39" i="35" s="1"/>
  <c r="H39" i="35"/>
  <c r="L45" i="35"/>
  <c r="M9" i="35"/>
  <c r="R39" i="35"/>
  <c r="N39" i="35"/>
  <c r="R47" i="35"/>
  <c r="T47" i="35"/>
  <c r="N53" i="35"/>
  <c r="J48" i="35"/>
  <c r="J47" i="35" s="1"/>
  <c r="H47" i="35"/>
  <c r="L33" i="35"/>
  <c r="P9" i="35"/>
  <c r="G9" i="35"/>
  <c r="H14" i="35"/>
  <c r="J15" i="35"/>
  <c r="H11" i="35"/>
  <c r="J12" i="35"/>
  <c r="J11" i="35" s="1"/>
  <c r="K60" i="34"/>
  <c r="L15" i="35"/>
  <c r="D14" i="35"/>
  <c r="R14" i="35"/>
  <c r="R53" i="35"/>
  <c r="T53" i="35"/>
  <c r="D47" i="35"/>
  <c r="L48" i="35"/>
  <c r="L51" i="35"/>
  <c r="W12" i="35"/>
  <c r="L20" i="35"/>
  <c r="L22" i="35"/>
  <c r="R29" i="35"/>
  <c r="D39" i="35"/>
  <c r="L40" i="35"/>
  <c r="S9" i="35"/>
  <c r="D53" i="35"/>
  <c r="L12" i="35"/>
  <c r="D11" i="35"/>
  <c r="J30" i="35"/>
  <c r="J29" i="35" s="1"/>
  <c r="H29" i="35"/>
  <c r="L19" i="35"/>
  <c r="H34" i="33"/>
  <c r="I34" i="33" s="1"/>
  <c r="H60" i="34"/>
  <c r="I60" i="34" s="1"/>
  <c r="F9" i="35"/>
  <c r="L21" i="35"/>
  <c r="N29" i="35"/>
  <c r="L36" i="35"/>
  <c r="R11" i="35"/>
  <c r="W11" i="35" s="1"/>
  <c r="T12" i="35"/>
  <c r="T11" i="35" s="1"/>
  <c r="K25" i="34"/>
  <c r="G21" i="34"/>
  <c r="K17" i="34"/>
  <c r="G17" i="34"/>
  <c r="M8" i="34"/>
  <c r="H21" i="34"/>
  <c r="I21" i="34" s="1"/>
  <c r="K30" i="34"/>
  <c r="H30" i="34"/>
  <c r="I30" i="34" s="1"/>
  <c r="G30" i="34"/>
  <c r="L8" i="34"/>
  <c r="G20" i="34"/>
  <c r="Q11" i="34"/>
  <c r="N10" i="34"/>
  <c r="V10" i="34" s="1"/>
  <c r="N44" i="34"/>
  <c r="P44" i="34" s="1"/>
  <c r="V11" i="34"/>
  <c r="N34" i="34"/>
  <c r="V34" i="34" s="1"/>
  <c r="G15" i="34"/>
  <c r="T11" i="34"/>
  <c r="N28" i="34"/>
  <c r="V28" i="34" s="1"/>
  <c r="S8" i="34"/>
  <c r="N52" i="34"/>
  <c r="V52" i="34" s="1"/>
  <c r="N13" i="34"/>
  <c r="P13" i="34" s="1"/>
  <c r="O8" i="34"/>
  <c r="H15" i="34"/>
  <c r="I15" i="34" s="1"/>
  <c r="U8" i="34"/>
  <c r="K49" i="33"/>
  <c r="T11" i="33"/>
  <c r="P11" i="34"/>
  <c r="K49" i="34"/>
  <c r="K31" i="34"/>
  <c r="G18" i="34"/>
  <c r="G31" i="34"/>
  <c r="K20" i="34"/>
  <c r="D8" i="34"/>
  <c r="K24" i="34"/>
  <c r="G24" i="34"/>
  <c r="K54" i="34"/>
  <c r="H47" i="34"/>
  <c r="I47" i="34" s="1"/>
  <c r="K47" i="34"/>
  <c r="K53" i="34"/>
  <c r="K42" i="34"/>
  <c r="G54" i="34"/>
  <c r="K55" i="34"/>
  <c r="G55" i="34"/>
  <c r="G48" i="34"/>
  <c r="K23" i="34"/>
  <c r="G39" i="34"/>
  <c r="G16" i="34"/>
  <c r="G57" i="34"/>
  <c r="K39" i="34"/>
  <c r="K26" i="34"/>
  <c r="G23" i="34"/>
  <c r="K16" i="34"/>
  <c r="K57" i="34"/>
  <c r="G25" i="34"/>
  <c r="H32" i="34"/>
  <c r="I32" i="34" s="1"/>
  <c r="K32" i="34"/>
  <c r="K19" i="33"/>
  <c r="H45" i="34"/>
  <c r="E44" i="34"/>
  <c r="G44" i="34" s="1"/>
  <c r="E13" i="34"/>
  <c r="G13" i="34" s="1"/>
  <c r="H14" i="34"/>
  <c r="G14" i="34"/>
  <c r="G26" i="34"/>
  <c r="K38" i="34"/>
  <c r="G41" i="34"/>
  <c r="H50" i="34"/>
  <c r="I50" i="34" s="1"/>
  <c r="K50" i="34"/>
  <c r="G50" i="34"/>
  <c r="F8" i="34"/>
  <c r="G11" i="33"/>
  <c r="H11" i="33"/>
  <c r="G37" i="34"/>
  <c r="H40" i="34"/>
  <c r="I40" i="34" s="1"/>
  <c r="G40" i="34"/>
  <c r="G49" i="34"/>
  <c r="G35" i="34"/>
  <c r="H35" i="34"/>
  <c r="E34" i="34"/>
  <c r="K34" i="34" s="1"/>
  <c r="K35" i="34"/>
  <c r="H56" i="34"/>
  <c r="I56" i="34" s="1"/>
  <c r="K56" i="34"/>
  <c r="C8" i="34"/>
  <c r="E10" i="34"/>
  <c r="K10" i="34" s="1"/>
  <c r="G22" i="34"/>
  <c r="G36" i="34"/>
  <c r="G49" i="33"/>
  <c r="K11" i="33"/>
  <c r="E52" i="34"/>
  <c r="K52" i="34" s="1"/>
  <c r="H53" i="34"/>
  <c r="K11" i="34"/>
  <c r="K36" i="34"/>
  <c r="K22" i="34"/>
  <c r="G45" i="34"/>
  <c r="G38" i="34"/>
  <c r="G48" i="33"/>
  <c r="H29" i="34"/>
  <c r="E28" i="34"/>
  <c r="K29" i="34"/>
  <c r="K37" i="34"/>
  <c r="K45" i="34"/>
  <c r="H35" i="33"/>
  <c r="I35" i="33" s="1"/>
  <c r="G42" i="34"/>
  <c r="K48" i="34"/>
  <c r="J8" i="34"/>
  <c r="K41" i="34"/>
  <c r="K18" i="34"/>
  <c r="K40" i="34"/>
  <c r="G23" i="30"/>
  <c r="S8" i="33"/>
  <c r="K35" i="33"/>
  <c r="K31" i="33"/>
  <c r="K26" i="33"/>
  <c r="G17" i="33"/>
  <c r="K15" i="33"/>
  <c r="K44" i="33"/>
  <c r="M8" i="33"/>
  <c r="N22" i="33"/>
  <c r="V22" i="33" s="1"/>
  <c r="K36" i="33"/>
  <c r="K32" i="33"/>
  <c r="K47" i="33"/>
  <c r="K24" i="33"/>
  <c r="U8" i="33"/>
  <c r="G24" i="33"/>
  <c r="K52" i="33"/>
  <c r="N10" i="33"/>
  <c r="T10" i="33" s="1"/>
  <c r="Q11" i="33"/>
  <c r="G16" i="30"/>
  <c r="K32" i="30"/>
  <c r="O8" i="33"/>
  <c r="G29" i="33"/>
  <c r="E28" i="33"/>
  <c r="K28" i="33" s="1"/>
  <c r="N38" i="33"/>
  <c r="P38" i="33" s="1"/>
  <c r="K39" i="33"/>
  <c r="N28" i="33"/>
  <c r="P28" i="33" s="1"/>
  <c r="K18" i="33"/>
  <c r="N13" i="33"/>
  <c r="V13" i="33" s="1"/>
  <c r="K40" i="33"/>
  <c r="K30" i="33"/>
  <c r="K53" i="33"/>
  <c r="K48" i="33"/>
  <c r="K42" i="33"/>
  <c r="K51" i="33"/>
  <c r="L8" i="33"/>
  <c r="K54" i="33"/>
  <c r="G19" i="33"/>
  <c r="K29" i="33"/>
  <c r="N46" i="33"/>
  <c r="P46" i="33" s="1"/>
  <c r="K17" i="33"/>
  <c r="K43" i="33"/>
  <c r="G54" i="33"/>
  <c r="P11" i="33"/>
  <c r="G26" i="33"/>
  <c r="S8" i="30"/>
  <c r="K17" i="30"/>
  <c r="G42" i="33"/>
  <c r="K16" i="30"/>
  <c r="H20" i="30"/>
  <c r="I20" i="30" s="1"/>
  <c r="G30" i="33"/>
  <c r="G20" i="30"/>
  <c r="D8" i="33"/>
  <c r="G53" i="33"/>
  <c r="J8" i="30"/>
  <c r="G32" i="30"/>
  <c r="G40" i="33"/>
  <c r="O8" i="30"/>
  <c r="H21" i="30"/>
  <c r="I21" i="30" s="1"/>
  <c r="K22" i="30"/>
  <c r="D8" i="30"/>
  <c r="G32" i="33"/>
  <c r="G21" i="30"/>
  <c r="G52" i="33"/>
  <c r="G44" i="33"/>
  <c r="G43" i="33"/>
  <c r="G51" i="33"/>
  <c r="U8" i="30"/>
  <c r="C8" i="33"/>
  <c r="K29" i="30"/>
  <c r="G22" i="30"/>
  <c r="L8" i="30"/>
  <c r="J8" i="33"/>
  <c r="G15" i="33"/>
  <c r="G31" i="33"/>
  <c r="F8" i="33"/>
  <c r="K24" i="30"/>
  <c r="K14" i="30"/>
  <c r="H14" i="30"/>
  <c r="I14" i="30" s="1"/>
  <c r="E13" i="30"/>
  <c r="N28" i="30"/>
  <c r="P28" i="30" s="1"/>
  <c r="H14" i="33"/>
  <c r="E13" i="33"/>
  <c r="G13" i="33" s="1"/>
  <c r="K18" i="30"/>
  <c r="E10" i="33"/>
  <c r="K10" i="33" s="1"/>
  <c r="G15" i="30"/>
  <c r="H15" i="30"/>
  <c r="I15" i="30" s="1"/>
  <c r="K26" i="30"/>
  <c r="G24" i="30"/>
  <c r="H39" i="33"/>
  <c r="E38" i="33"/>
  <c r="K38" i="33" s="1"/>
  <c r="E22" i="33"/>
  <c r="G22" i="33" s="1"/>
  <c r="H23" i="33"/>
  <c r="G18" i="30"/>
  <c r="K25" i="30"/>
  <c r="G14" i="33"/>
  <c r="F8" i="30"/>
  <c r="G36" i="33"/>
  <c r="E28" i="30"/>
  <c r="H28" i="30" s="1"/>
  <c r="I28" i="30" s="1"/>
  <c r="H29" i="30"/>
  <c r="I29" i="30" s="1"/>
  <c r="G18" i="33"/>
  <c r="K15" i="30"/>
  <c r="G26" i="30"/>
  <c r="K23" i="30"/>
  <c r="H47" i="33"/>
  <c r="E46" i="33"/>
  <c r="G46" i="33" s="1"/>
  <c r="H29" i="33"/>
  <c r="G23" i="33"/>
  <c r="N13" i="30"/>
  <c r="Q13" i="30" s="1"/>
  <c r="R13" i="30" s="1"/>
  <c r="G25" i="30"/>
  <c r="G19" i="30"/>
  <c r="H19" i="30"/>
  <c r="I19" i="30" s="1"/>
  <c r="G17" i="30"/>
  <c r="H49" i="30"/>
  <c r="I49" i="30" s="1"/>
  <c r="K49" i="30"/>
  <c r="H48" i="30"/>
  <c r="I48" i="30" s="1"/>
  <c r="K55" i="30"/>
  <c r="G48" i="30"/>
  <c r="K46" i="30"/>
  <c r="K41" i="30"/>
  <c r="G46" i="30"/>
  <c r="H53" i="30"/>
  <c r="I53" i="30" s="1"/>
  <c r="K44" i="30"/>
  <c r="K53" i="30"/>
  <c r="G45" i="30"/>
  <c r="K59" i="30"/>
  <c r="H39" i="30"/>
  <c r="I39" i="30" s="1"/>
  <c r="G38" i="30"/>
  <c r="G55" i="30"/>
  <c r="H52" i="30"/>
  <c r="I52" i="30" s="1"/>
  <c r="H37" i="30"/>
  <c r="I37" i="30" s="1"/>
  <c r="G47" i="30"/>
  <c r="K57" i="30"/>
  <c r="K40" i="30"/>
  <c r="H57" i="30"/>
  <c r="I57" i="30" s="1"/>
  <c r="H40" i="30"/>
  <c r="I40" i="30" s="1"/>
  <c r="H35" i="30"/>
  <c r="I35" i="30" s="1"/>
  <c r="H54" i="30"/>
  <c r="I54" i="30" s="1"/>
  <c r="E51" i="30"/>
  <c r="K51" i="30" s="1"/>
  <c r="H36" i="30"/>
  <c r="I36" i="30" s="1"/>
  <c r="G54" i="30"/>
  <c r="E34" i="30"/>
  <c r="K34" i="30" s="1"/>
  <c r="H59" i="30"/>
  <c r="I59" i="30" s="1"/>
  <c r="K36" i="30"/>
  <c r="R11" i="30"/>
  <c r="V11" i="30"/>
  <c r="T11" i="30"/>
  <c r="E43" i="30"/>
  <c r="H43" i="30" s="1"/>
  <c r="I43" i="30" s="1"/>
  <c r="K58" i="30"/>
  <c r="K56" i="30"/>
  <c r="H58" i="30"/>
  <c r="I58" i="30" s="1"/>
  <c r="G39" i="30"/>
  <c r="G56" i="30"/>
  <c r="K45" i="30"/>
  <c r="H41" i="30"/>
  <c r="I41" i="30" s="1"/>
  <c r="K38" i="30"/>
  <c r="K47" i="30"/>
  <c r="N10" i="30"/>
  <c r="P11" i="30"/>
  <c r="H44" i="30"/>
  <c r="I44" i="30" s="1"/>
  <c r="M8" i="30"/>
  <c r="G52" i="30"/>
  <c r="K35" i="30"/>
  <c r="K37" i="30"/>
  <c r="E10" i="30"/>
  <c r="G10" i="30" s="1"/>
  <c r="G11" i="30"/>
  <c r="K11" i="30"/>
  <c r="C8" i="30"/>
  <c r="I13" i="37" l="1"/>
  <c r="H9" i="37"/>
  <c r="I9" i="37" s="1"/>
  <c r="K9" i="37"/>
  <c r="R13" i="37"/>
  <c r="Q9" i="37"/>
  <c r="R9" i="37" s="1"/>
  <c r="J14" i="35"/>
  <c r="K9" i="36"/>
  <c r="W9" i="36"/>
  <c r="W14" i="35"/>
  <c r="Q9" i="36"/>
  <c r="L13" i="36"/>
  <c r="H9" i="36"/>
  <c r="S13" i="36"/>
  <c r="R9" i="36"/>
  <c r="S9" i="36" s="1"/>
  <c r="T39" i="35"/>
  <c r="S11" i="36"/>
  <c r="I13" i="36"/>
  <c r="T14" i="35"/>
  <c r="I17" i="36"/>
  <c r="L17" i="36"/>
  <c r="J53" i="35"/>
  <c r="T29" i="35"/>
  <c r="W53" i="35"/>
  <c r="L14" i="35"/>
  <c r="L11" i="36"/>
  <c r="I11" i="36"/>
  <c r="L29" i="35"/>
  <c r="W29" i="35"/>
  <c r="W47" i="35"/>
  <c r="L47" i="35"/>
  <c r="V44" i="34"/>
  <c r="N9" i="35"/>
  <c r="L11" i="35"/>
  <c r="D9" i="35"/>
  <c r="L53" i="35"/>
  <c r="H9" i="35"/>
  <c r="W39" i="35"/>
  <c r="L39" i="35"/>
  <c r="R9" i="35"/>
  <c r="T34" i="34"/>
  <c r="P34" i="34"/>
  <c r="G38" i="33"/>
  <c r="Q13" i="34"/>
  <c r="R13" i="34" s="1"/>
  <c r="P52" i="34"/>
  <c r="T10" i="34"/>
  <c r="N8" i="34"/>
  <c r="V8" i="34" s="1"/>
  <c r="K13" i="33"/>
  <c r="Q28" i="34"/>
  <c r="R28" i="34" s="1"/>
  <c r="R11" i="34"/>
  <c r="Q10" i="34"/>
  <c r="T13" i="34"/>
  <c r="P28" i="34"/>
  <c r="T28" i="34"/>
  <c r="T52" i="34"/>
  <c r="Q34" i="34"/>
  <c r="R34" i="34" s="1"/>
  <c r="Q44" i="34"/>
  <c r="R44" i="34" s="1"/>
  <c r="T46" i="33"/>
  <c r="Q52" i="34"/>
  <c r="R52" i="34" s="1"/>
  <c r="V13" i="34"/>
  <c r="P10" i="34"/>
  <c r="T44" i="34"/>
  <c r="G34" i="34"/>
  <c r="K44" i="34"/>
  <c r="K13" i="34"/>
  <c r="H28" i="33"/>
  <c r="I28" i="33" s="1"/>
  <c r="V38" i="33"/>
  <c r="V28" i="33"/>
  <c r="G28" i="34"/>
  <c r="K28" i="34"/>
  <c r="I35" i="34"/>
  <c r="H34" i="34"/>
  <c r="I34" i="34" s="1"/>
  <c r="G52" i="34"/>
  <c r="I53" i="34"/>
  <c r="H52" i="34"/>
  <c r="I52" i="34" s="1"/>
  <c r="H28" i="34"/>
  <c r="I28" i="34" s="1"/>
  <c r="I29" i="34"/>
  <c r="I14" i="34"/>
  <c r="H13" i="34"/>
  <c r="I13" i="34" s="1"/>
  <c r="Q46" i="33"/>
  <c r="R46" i="33" s="1"/>
  <c r="K22" i="33"/>
  <c r="G10" i="34"/>
  <c r="E8" i="34"/>
  <c r="G8" i="34" s="1"/>
  <c r="V46" i="33"/>
  <c r="Q38" i="33"/>
  <c r="R38" i="33" s="1"/>
  <c r="T13" i="33"/>
  <c r="I11" i="34"/>
  <c r="H10" i="34"/>
  <c r="H44" i="34"/>
  <c r="I44" i="34" s="1"/>
  <c r="I45" i="34"/>
  <c r="T13" i="30"/>
  <c r="Q22" i="33"/>
  <c r="R22" i="33" s="1"/>
  <c r="N8" i="33"/>
  <c r="P8" i="33" s="1"/>
  <c r="Q28" i="33"/>
  <c r="R28" i="33" s="1"/>
  <c r="T22" i="33"/>
  <c r="P13" i="33"/>
  <c r="Q13" i="33"/>
  <c r="R13" i="33" s="1"/>
  <c r="P22" i="33"/>
  <c r="T28" i="33"/>
  <c r="Q10" i="33"/>
  <c r="R11" i="33"/>
  <c r="V10" i="33"/>
  <c r="P10" i="33"/>
  <c r="T38" i="33"/>
  <c r="G28" i="33"/>
  <c r="K46" i="33"/>
  <c r="G51" i="30"/>
  <c r="T28" i="30"/>
  <c r="V13" i="30"/>
  <c r="H51" i="30"/>
  <c r="I51" i="30" s="1"/>
  <c r="I11" i="33"/>
  <c r="H10" i="33"/>
  <c r="I14" i="33"/>
  <c r="H13" i="33"/>
  <c r="I13" i="33" s="1"/>
  <c r="E8" i="33"/>
  <c r="G8" i="33" s="1"/>
  <c r="V28" i="30"/>
  <c r="Q28" i="30"/>
  <c r="R28" i="30" s="1"/>
  <c r="K13" i="30"/>
  <c r="H13" i="30"/>
  <c r="I13" i="30" s="1"/>
  <c r="I23" i="33"/>
  <c r="H22" i="33"/>
  <c r="I22" i="33" s="1"/>
  <c r="I29" i="33"/>
  <c r="G28" i="30"/>
  <c r="H46" i="33"/>
  <c r="I46" i="33" s="1"/>
  <c r="I47" i="33"/>
  <c r="H38" i="33"/>
  <c r="I38" i="33" s="1"/>
  <c r="I39" i="33"/>
  <c r="K28" i="30"/>
  <c r="P13" i="30"/>
  <c r="G10" i="33"/>
  <c r="G13" i="30"/>
  <c r="G34" i="30"/>
  <c r="G43" i="30"/>
  <c r="H34" i="30"/>
  <c r="I34" i="30" s="1"/>
  <c r="Q10" i="30"/>
  <c r="K43" i="30"/>
  <c r="P10" i="30"/>
  <c r="V10" i="30"/>
  <c r="T10" i="30"/>
  <c r="N51" i="30"/>
  <c r="N34" i="30"/>
  <c r="N43" i="30"/>
  <c r="E8" i="30"/>
  <c r="H10" i="30"/>
  <c r="I10" i="30" s="1"/>
  <c r="K10" i="30"/>
  <c r="J9" i="35" l="1"/>
  <c r="W9" i="35"/>
  <c r="R10" i="30"/>
  <c r="L9" i="36"/>
  <c r="I9" i="36"/>
  <c r="T9" i="35"/>
  <c r="L9" i="35"/>
  <c r="P8" i="34"/>
  <c r="R10" i="34"/>
  <c r="Q8" i="34"/>
  <c r="R8" i="34" s="1"/>
  <c r="T8" i="34"/>
  <c r="K8" i="34"/>
  <c r="H8" i="34"/>
  <c r="I8" i="34" s="1"/>
  <c r="I10" i="34"/>
  <c r="T8" i="33"/>
  <c r="V8" i="33"/>
  <c r="R10" i="33"/>
  <c r="Q8" i="33"/>
  <c r="R8" i="33" s="1"/>
  <c r="K8" i="33"/>
  <c r="I10" i="33"/>
  <c r="H8" i="33"/>
  <c r="I8" i="33" s="1"/>
  <c r="Q51" i="30"/>
  <c r="R51" i="30" s="1"/>
  <c r="T51" i="30"/>
  <c r="V51" i="30"/>
  <c r="N8" i="30"/>
  <c r="V8" i="30" s="1"/>
  <c r="Q43" i="30"/>
  <c r="R43" i="30" s="1"/>
  <c r="T43" i="30"/>
  <c r="V43" i="30"/>
  <c r="Q34" i="30"/>
  <c r="V34" i="30"/>
  <c r="T34" i="30"/>
  <c r="P43" i="30"/>
  <c r="P34" i="30"/>
  <c r="P51" i="30"/>
  <c r="G8" i="30"/>
  <c r="H8" i="30"/>
  <c r="I8" i="30" s="1"/>
  <c r="K8" i="30"/>
  <c r="Q8" i="30" l="1"/>
  <c r="R8" i="30" s="1"/>
  <c r="T8" i="30"/>
  <c r="P8" i="30"/>
  <c r="R34" i="3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<sst xmlns="http://schemas.openxmlformats.org/spreadsheetml/2006/main" count="26013" uniqueCount="438">
  <si>
    <t xml:space="preserve"> </t>
  </si>
  <si>
    <t>Number Fully Paid</t>
  </si>
  <si>
    <t>% Fully Paid (%)</t>
  </si>
  <si>
    <t>% with payments on track (%)</t>
  </si>
  <si>
    <t>% with payments in arrears (%)</t>
  </si>
  <si>
    <t>% with no payment received (%)</t>
  </si>
  <si>
    <t>National</t>
  </si>
  <si>
    <t>Glasgow &amp; Strathkelvin</t>
  </si>
  <si>
    <t>Glasgow</t>
  </si>
  <si>
    <t>Grampian Highland &amp; Islands</t>
  </si>
  <si>
    <t>Aberdeen</t>
  </si>
  <si>
    <t>Banff</t>
  </si>
  <si>
    <t>Elgin</t>
  </si>
  <si>
    <t>Fort William</t>
  </si>
  <si>
    <t>Inverness</t>
  </si>
  <si>
    <t>Kirkwall</t>
  </si>
  <si>
    <t>Lerwick</t>
  </si>
  <si>
    <t>Lochmaddy</t>
  </si>
  <si>
    <t>Peterhead</t>
  </si>
  <si>
    <t>Portree</t>
  </si>
  <si>
    <t>Stornoway</t>
  </si>
  <si>
    <t>Tain</t>
  </si>
  <si>
    <t>Wick</t>
  </si>
  <si>
    <t>Lothian &amp; Borders</t>
  </si>
  <si>
    <t>Edinburgh</t>
  </si>
  <si>
    <t>Jedburgh</t>
  </si>
  <si>
    <t>Livingston</t>
  </si>
  <si>
    <t>Selkirk</t>
  </si>
  <si>
    <t>North Strathclyde</t>
  </si>
  <si>
    <t>Campbeltown</t>
  </si>
  <si>
    <t>Dumbarton</t>
  </si>
  <si>
    <t>Dunoon</t>
  </si>
  <si>
    <t>Greenock</t>
  </si>
  <si>
    <t>Kilmarnock</t>
  </si>
  <si>
    <t>Oban</t>
  </si>
  <si>
    <t>Paisley</t>
  </si>
  <si>
    <t>South Strathclyde, Dumfries &amp; Galloway</t>
  </si>
  <si>
    <t>Airdrie</t>
  </si>
  <si>
    <t>Ayr</t>
  </si>
  <si>
    <t>Dumfries</t>
  </si>
  <si>
    <t>Hamilton</t>
  </si>
  <si>
    <t>Lanark</t>
  </si>
  <si>
    <t>Stranraer</t>
  </si>
  <si>
    <t>Tayside Central &amp; Fife</t>
  </si>
  <si>
    <t>Alloa</t>
  </si>
  <si>
    <t>Dundee</t>
  </si>
  <si>
    <t>Dunfermline</t>
  </si>
  <si>
    <t>Falkirk</t>
  </si>
  <si>
    <t>Forfar</t>
  </si>
  <si>
    <t>Kirkcaldy</t>
  </si>
  <si>
    <t>Perth</t>
  </si>
  <si>
    <t>Stirling</t>
  </si>
  <si>
    <t>Source: Scottish Courts and Tribunals Service, Management Information Analysis Team.  COP2 Data Extraction</t>
  </si>
  <si>
    <t>Notes:</t>
  </si>
  <si>
    <t>Back to INDEX</t>
  </si>
  <si>
    <t>Lochgilphead</t>
  </si>
  <si>
    <t>Overall</t>
  </si>
  <si>
    <t>Number Discharged</t>
  </si>
  <si>
    <t xml:space="preserve"> Police Fixed Penalty Offers</t>
  </si>
  <si>
    <t>Fines imposed in:</t>
  </si>
  <si>
    <t>Length of time that these fines have had to pay:</t>
  </si>
  <si>
    <t>Understanding these statistics</t>
  </si>
  <si>
    <t>The victim surcharge came into force in Scotland on 25 November 2019 and applies to all persons who commit an offence on or after that date and who are subsequently convicted and receive a court fine. The amount payable is proportionate to the value of the fine imposed by the court. The surcharge is collected from offenders by the Scottish Courts and Tribunals Service (SCTS), in the same way they collect fines and compensation orders.
The surcharge is then transferred to the Victim Surcharge Fund (VSF), which is administered by the Scottish Government.</t>
  </si>
  <si>
    <t>2022-23</t>
  </si>
  <si>
    <t>2023-24</t>
  </si>
  <si>
    <t>2024-25</t>
  </si>
  <si>
    <t xml:space="preserve">3 Year Total </t>
  </si>
  <si>
    <t>FY 2022/23</t>
  </si>
  <si>
    <t>FY 2023/24</t>
  </si>
  <si>
    <t>FY 2024/25</t>
  </si>
  <si>
    <t>3 Year Total</t>
  </si>
  <si>
    <t>Sheet</t>
  </si>
  <si>
    <t xml:space="preserve">3 Year Collection Rate </t>
  </si>
  <si>
    <t xml:space="preserve">Description </t>
  </si>
  <si>
    <r>
      <rPr>
        <b/>
        <u/>
        <sz val="14"/>
        <color theme="1"/>
        <rFont val="Arial"/>
        <family val="2"/>
      </rPr>
      <t>Courts &amp; Tribunals Data Scotland: Fines</t>
    </r>
    <r>
      <rPr>
        <u/>
        <sz val="14"/>
        <color theme="1"/>
        <rFont val="Arial"/>
        <family val="2"/>
      </rPr>
      <t xml:space="preserve"> </t>
    </r>
  </si>
  <si>
    <t>YEAR</t>
  </si>
  <si>
    <t>MONTH</t>
  </si>
  <si>
    <t>SHERIFFDOM</t>
  </si>
  <si>
    <t>COURT_FULLNAME</t>
  </si>
  <si>
    <t>COURT_NAME</t>
  </si>
  <si>
    <t>COURT_REF</t>
  </si>
  <si>
    <t>COURT_TYPE</t>
  </si>
  <si>
    <t>LCJB_AREA</t>
  </si>
  <si>
    <t>POLICE_FORCE</t>
  </si>
  <si>
    <t>TRIM(S.MONTH_FULL_NAME)</t>
  </si>
  <si>
    <t>TRIM(S.MONTH_NAME)</t>
  </si>
  <si>
    <t>QUARTER</t>
  </si>
  <si>
    <t>TRIM(S.QUARTER_FULL_NAME)</t>
  </si>
  <si>
    <t>TRIM(S.QUARTER_YEAR)</t>
  </si>
  <si>
    <t>TRIM(S.QFR_TIME_CODE)</t>
  </si>
  <si>
    <t>TRIM(S.QFR_FINE_CODE)</t>
  </si>
  <si>
    <t>BALANCE</t>
  </si>
  <si>
    <t>REGISTERED_ACCOUNTS</t>
  </si>
  <si>
    <t>TOTAL_IMPOSED_AMOUNT</t>
  </si>
  <si>
    <t>TOTAL_DISCHARGED_AMOUNT</t>
  </si>
  <si>
    <t>OPEN_ACCOUNTS</t>
  </si>
  <si>
    <t>ARREARS_COUNT</t>
  </si>
  <si>
    <t>ARREARS</t>
  </si>
  <si>
    <t>ARREARS_BAL</t>
  </si>
  <si>
    <t>ACCOUNTS_DA</t>
  </si>
  <si>
    <t>VALUE_DA</t>
  </si>
  <si>
    <t>PAID_VALUE</t>
  </si>
  <si>
    <t>COMP_PAID_VALUE</t>
  </si>
  <si>
    <t>FINE_PAID_VALUE</t>
  </si>
  <si>
    <t>NO_PAYMENTS_ARR</t>
  </si>
  <si>
    <t>PART_PAID_ARR</t>
  </si>
  <si>
    <t>FULLY_PAID</t>
  </si>
  <si>
    <t>PART_PAID</t>
  </si>
  <si>
    <t>FULLY_DISCHARGED</t>
  </si>
  <si>
    <t>OPEN_NO_PAYMENTS</t>
  </si>
  <si>
    <t>PRE_DA_FULLY_PAID</t>
  </si>
  <si>
    <t>PRE_DA_PART_PAID</t>
  </si>
  <si>
    <t>REFUSED</t>
  </si>
  <si>
    <t>WITHDRAWN</t>
  </si>
  <si>
    <t>RECALLED</t>
  </si>
  <si>
    <t>ACC_WITH_ENF</t>
  </si>
  <si>
    <t>ENFORCEMENTS</t>
  </si>
  <si>
    <t>WARNING1_ENF</t>
  </si>
  <si>
    <t>WARNING2_ENF</t>
  </si>
  <si>
    <t>BAI_ENF</t>
  </si>
  <si>
    <t>NO_ENF</t>
  </si>
  <si>
    <t>FEC_ENF</t>
  </si>
  <si>
    <t>WARRANT_ENF</t>
  </si>
  <si>
    <t>EXTRACT_ENF</t>
  </si>
  <si>
    <t>SAO_ENF</t>
  </si>
  <si>
    <t>DBOGRANTED_ENF</t>
  </si>
  <si>
    <t>DBOAPP_ENF</t>
  </si>
  <si>
    <t>DBOUNABLE_ENF</t>
  </si>
  <si>
    <t>EAI_ENF</t>
  </si>
  <si>
    <t>EAU_ENF</t>
  </si>
  <si>
    <t>VPA_ENF</t>
  </si>
  <si>
    <t>VPR_ENF</t>
  </si>
  <si>
    <t>EO_APPLIED</t>
  </si>
  <si>
    <t>UNPAID_BALANCE</t>
  </si>
  <si>
    <t>PART_DISCHARGED</t>
  </si>
  <si>
    <t>EO_APPLIED_OPEN</t>
  </si>
  <si>
    <t>TO_CHAR(S.QFR_ASAT,'DD/MM/YYYY')</t>
  </si>
  <si>
    <t>CPO_ENF</t>
  </si>
  <si>
    <t>FY</t>
  </si>
  <si>
    <t>Glasgow and Strathkelvin</t>
  </si>
  <si>
    <t>Glasgow Justice Court</t>
  </si>
  <si>
    <t>Justice</t>
  </si>
  <si>
    <t>Strathclyde</t>
  </si>
  <si>
    <t>July</t>
  </si>
  <si>
    <t>Q2 2025/26</t>
  </si>
  <si>
    <t>2025/26</t>
  </si>
  <si>
    <t>JP VSUR</t>
  </si>
  <si>
    <t>FY1</t>
  </si>
  <si>
    <t>PRAS</t>
  </si>
  <si>
    <t>FY0</t>
  </si>
  <si>
    <t>FISCAL FINES</t>
  </si>
  <si>
    <t>PCPF</t>
  </si>
  <si>
    <t>PCOA</t>
  </si>
  <si>
    <t>PREG</t>
  </si>
  <si>
    <t>JP COURT</t>
  </si>
  <si>
    <t>FY3</t>
  </si>
  <si>
    <t>FY2</t>
  </si>
  <si>
    <t>Glasgow Sheriff Court</t>
  </si>
  <si>
    <t>Sheriff</t>
  </si>
  <si>
    <t>SC CONF</t>
  </si>
  <si>
    <t>SC COURT</t>
  </si>
  <si>
    <t>SC VSUR</t>
  </si>
  <si>
    <t>Grampian, Highlands and Islands</t>
  </si>
  <si>
    <t>Aberdeen Justice Court</t>
  </si>
  <si>
    <t>Grampian</t>
  </si>
  <si>
    <t>Aberdeen Sheriff Court</t>
  </si>
  <si>
    <t>Banff Justice Court</t>
  </si>
  <si>
    <t>Banff Sheriff Court</t>
  </si>
  <si>
    <t>Elgin Justice Court</t>
  </si>
  <si>
    <t>Elgin Sheriff Court</t>
  </si>
  <si>
    <t>Fort William Justice Court</t>
  </si>
  <si>
    <t>Highlands and Islands</t>
  </si>
  <si>
    <t>Northern</t>
  </si>
  <si>
    <t>Fort William Sheriff Court</t>
  </si>
  <si>
    <t>Inverness Justice Court</t>
  </si>
  <si>
    <t>Inverness Sheriff Court</t>
  </si>
  <si>
    <t>Kirkwall Sheriff Court</t>
  </si>
  <si>
    <t>Lerwick Sheriff Court</t>
  </si>
  <si>
    <t>Lochmaddy Sheriff Court</t>
  </si>
  <si>
    <t>Peterhead Justice Court</t>
  </si>
  <si>
    <t>Peterhead Sheriff Court</t>
  </si>
  <si>
    <t>Portree Justice Court</t>
  </si>
  <si>
    <t>Portree Sheriff Court</t>
  </si>
  <si>
    <t>Stornoway Justice Court</t>
  </si>
  <si>
    <t>Stornoway Sheriff Court</t>
  </si>
  <si>
    <t>Tain Justice Court</t>
  </si>
  <si>
    <t>Tain Sheriff Court</t>
  </si>
  <si>
    <t>Wick Justice Court</t>
  </si>
  <si>
    <t>Wick Sheriff Court</t>
  </si>
  <si>
    <t>Lothian and Borders</t>
  </si>
  <si>
    <t>Edinburgh Justice Court</t>
  </si>
  <si>
    <t>Edinburgh Sheriff Court</t>
  </si>
  <si>
    <t>Jedburgh Justice Court</t>
  </si>
  <si>
    <t>Jedburgh Sheriff Court</t>
  </si>
  <si>
    <t>Livingston Justice Court</t>
  </si>
  <si>
    <t>Livingston Sheriff Court</t>
  </si>
  <si>
    <t>Selkirk Justice Court</t>
  </si>
  <si>
    <t>Selkirk Sheriff Court</t>
  </si>
  <si>
    <t xml:space="preserve">North Strathclyde </t>
  </si>
  <si>
    <t>Campbeltown Justice Court</t>
  </si>
  <si>
    <t>Argyll and Clyde</t>
  </si>
  <si>
    <t>Campbeltown Sheriff Court</t>
  </si>
  <si>
    <t>Dumbarton Justice Court</t>
  </si>
  <si>
    <t>Dumbarton Sheriff Court</t>
  </si>
  <si>
    <t>Dunoon Justice Court</t>
  </si>
  <si>
    <t>Dunoon Sheriff Court</t>
  </si>
  <si>
    <t>Greenock Justice Court</t>
  </si>
  <si>
    <t>Greenock Sheriff Court</t>
  </si>
  <si>
    <t>Kilmarnock Justice Court</t>
  </si>
  <si>
    <t>Ayrshire</t>
  </si>
  <si>
    <t>Kilmarnock Sheriff Court</t>
  </si>
  <si>
    <t>Lochgilphead Justice Court</t>
  </si>
  <si>
    <t>Oban Justice Court</t>
  </si>
  <si>
    <t>Oban Sheriff Court</t>
  </si>
  <si>
    <t>Paisley Justice Court</t>
  </si>
  <si>
    <t>Paisley Sheriff Court</t>
  </si>
  <si>
    <t>South Strathclyde, Dumfries and Galloway</t>
  </si>
  <si>
    <t>Airdrie Justice Court</t>
  </si>
  <si>
    <t>Lanarkshire</t>
  </si>
  <si>
    <t>Airdrie Sheriff Court</t>
  </si>
  <si>
    <t>Ayr Justice Court</t>
  </si>
  <si>
    <t>Dumfries and Galloway</t>
  </si>
  <si>
    <t>Ayr Sheriff Court</t>
  </si>
  <si>
    <t>Dumfries Justice Court</t>
  </si>
  <si>
    <t>Dumfries Sheriff Court</t>
  </si>
  <si>
    <t>Hamilton Justice Court</t>
  </si>
  <si>
    <t>Hamilton Sheriff Court</t>
  </si>
  <si>
    <t>Lanark Justice Court</t>
  </si>
  <si>
    <t>Lanark Sheriff Court</t>
  </si>
  <si>
    <t>Stranraer Justice Court</t>
  </si>
  <si>
    <t>Stranraer Sheriff Court</t>
  </si>
  <si>
    <t>Tayside, Central and Fife</t>
  </si>
  <si>
    <t>Alloa Justice Court</t>
  </si>
  <si>
    <t>Central</t>
  </si>
  <si>
    <t>Central Scotland</t>
  </si>
  <si>
    <t>Alloa Sheriff Court</t>
  </si>
  <si>
    <t>Dundee Justice Court</t>
  </si>
  <si>
    <t>Tayside</t>
  </si>
  <si>
    <t>Dundee Sheriff Court</t>
  </si>
  <si>
    <t>Dunfermline Justice Court</t>
  </si>
  <si>
    <t>Fife</t>
  </si>
  <si>
    <t>Dunfermline Sheriff Court</t>
  </si>
  <si>
    <t>Falkirk Justice Court</t>
  </si>
  <si>
    <t>Falkirk Sheriff Court</t>
  </si>
  <si>
    <t>Forfar Justice Court</t>
  </si>
  <si>
    <t>Forfar Sheriff Court</t>
  </si>
  <si>
    <t>Kirkcaldy Justice Court</t>
  </si>
  <si>
    <t>Kirkcaldy Sheriff Court</t>
  </si>
  <si>
    <t>Perth Justice Court</t>
  </si>
  <si>
    <t>Perth Sheriff Court</t>
  </si>
  <si>
    <t>Stirling Justice Court</t>
  </si>
  <si>
    <t>Stirling Sheriff Court</t>
  </si>
  <si>
    <t>2024/25</t>
  </si>
  <si>
    <t>October</t>
  </si>
  <si>
    <t>Sheriff Court Fines imposed by Sheriffdom and Sheriff Court</t>
  </si>
  <si>
    <t>2022/23</t>
  </si>
  <si>
    <t>2023/24</t>
  </si>
  <si>
    <t>JP Court Fines imposed by Sheriffdom and JP Court</t>
  </si>
  <si>
    <t>Fiscal Direct Penalties imposed by Sheriffdom and Court</t>
  </si>
  <si>
    <t>Police Fixed Penalties by Sheriffdom and Court</t>
  </si>
  <si>
    <t>National 2023/24</t>
  </si>
  <si>
    <t>National 2024/25</t>
  </si>
  <si>
    <t>National 2022/23</t>
  </si>
  <si>
    <t>Victim Surcharge</t>
  </si>
  <si>
    <t>Confiscation</t>
  </si>
  <si>
    <t xml:space="preserve">Sheriff Court Fines </t>
  </si>
  <si>
    <t>Justice of the Peace Court Fines</t>
  </si>
  <si>
    <t xml:space="preserve">Fiscal Direct Penalties </t>
  </si>
  <si>
    <t>Police Fixed Penalties</t>
  </si>
  <si>
    <t>Victim Surcharge Annual Summary</t>
  </si>
  <si>
    <t>Confiscation Orders Annual Summary</t>
  </si>
  <si>
    <t>Change</t>
  </si>
  <si>
    <t>Sheriff Court Fines</t>
  </si>
  <si>
    <t xml:space="preserve">JP Court Fines </t>
  </si>
  <si>
    <t>Fiscal Penalties</t>
  </si>
  <si>
    <t xml:space="preserve">Police Fixed Penalties </t>
  </si>
  <si>
    <t xml:space="preserve">Running Total </t>
  </si>
  <si>
    <t xml:space="preserve">Total in last 3 months </t>
  </si>
  <si>
    <t>Enforcement Orders Granted</t>
  </si>
  <si>
    <t>Deduction from Benefits Orders</t>
  </si>
  <si>
    <t>Earning Arrestment Orders</t>
  </si>
  <si>
    <t xml:space="preserve">Bank Account Arresment </t>
  </si>
  <si>
    <t>Glossary</t>
  </si>
  <si>
    <t>Fine Type</t>
  </si>
  <si>
    <t>VSUR</t>
  </si>
  <si>
    <t>CONF</t>
  </si>
  <si>
    <t>Fiscal Fines</t>
  </si>
  <si>
    <t>JP Court Fines</t>
  </si>
  <si>
    <t>Court Registered Police Fines</t>
  </si>
  <si>
    <t>Number of Fines Imposed</t>
  </si>
  <si>
    <t>Value of Fines (£m)</t>
  </si>
  <si>
    <t>Number of Fines</t>
  </si>
  <si>
    <t>National overview</t>
  </si>
  <si>
    <t>Number With Payments On Track</t>
  </si>
  <si>
    <t>Number With Payments In Arrears</t>
  </si>
  <si>
    <t>Fiscal Direct Penalties</t>
  </si>
  <si>
    <r>
      <t xml:space="preserve">The </t>
    </r>
    <r>
      <rPr>
        <b/>
        <sz val="10"/>
        <rFont val="Calibri"/>
        <family val="2"/>
        <scheme val="minor"/>
      </rPr>
      <t>Courts &amp; Tribunals Data Scotland: Fines</t>
    </r>
    <r>
      <rPr>
        <sz val="10"/>
        <rFont val="Calibri"/>
        <family val="2"/>
        <scheme val="minor"/>
      </rPr>
      <t xml:space="preserve"> statistical series employs a rolling three year collection rate methodology. Fines and financial penalties, by their nature, require time to pay and the latest full three year period as a cohort contains a mix of older and newer fines thereby giving a more balanced view of collection rates. Progress can be examined by refreshing the three year cohort approximately every three months:</t>
    </r>
  </si>
  <si>
    <t>Value of Fines</t>
  </si>
  <si>
    <t xml:space="preserve">Subsequent Court Registered Fines (values increased by 50%) 
  </t>
  </si>
  <si>
    <r>
      <t>1</t>
    </r>
    <r>
      <rPr>
        <sz val="10"/>
        <rFont val="Calibri"/>
        <family val="2"/>
        <scheme val="minor"/>
      </rPr>
      <t>.  This table covers both Police Fixed Penalty Fines and the Subsequent Registered Court Fines from non-payment</t>
    </r>
  </si>
  <si>
    <r>
      <t>2</t>
    </r>
    <r>
      <rPr>
        <sz val="10"/>
        <rFont val="Calibri"/>
        <family val="2"/>
        <scheme val="minor"/>
      </rPr>
      <t>.  Covers Court fines registered from 6 May 2019 to 5 May 2020, to estimate for the 35 days before a Police Fine is converted to a Court Registered fine</t>
    </r>
  </si>
  <si>
    <r>
      <t>3</t>
    </r>
    <r>
      <rPr>
        <sz val="10"/>
        <rFont val="Calibri"/>
        <family val="2"/>
        <scheme val="minor"/>
      </rPr>
      <t>.  Discharged prior to being converted to a Court Registered Fine</t>
    </r>
  </si>
  <si>
    <r>
      <t>4</t>
    </r>
    <r>
      <rPr>
        <sz val="10"/>
        <rFont val="Calibri"/>
        <family val="2"/>
        <scheme val="minor"/>
      </rPr>
      <t>.  The number of Police Offers discharged does not exactly match the number of Registered Fines imposed. This is because of some Offers which are subsequently withdrawn, and also because of limits in estimating the time-delay alignment between Police Offers converting to Registered Fines.</t>
    </r>
  </si>
  <si>
    <r>
      <t xml:space="preserve">5. </t>
    </r>
    <r>
      <rPr>
        <sz val="10"/>
        <rFont val="Calibri"/>
        <family val="2"/>
        <scheme val="minor"/>
      </rPr>
      <t xml:space="preserve"> Where fine is in arrears.</t>
    </r>
  </si>
  <si>
    <r>
      <t>6.</t>
    </r>
    <r>
      <rPr>
        <sz val="10"/>
        <rFont val="Calibri"/>
        <family val="2"/>
        <scheme val="minor"/>
      </rPr>
      <t xml:space="preserve">  Total Fines Paid are the sum of the Police Fines paid and the registered Court Fines paid.  This is presented as a proportion of all fines to 
be paid (which is the sum of Police Fines Paid and Court Fines to be paid, minus court discharges).</t>
    </r>
  </si>
  <si>
    <r>
      <t>7.</t>
    </r>
    <r>
      <rPr>
        <sz val="10"/>
        <rFont val="Calibri"/>
        <family val="2"/>
        <scheme val="minor"/>
      </rPr>
      <t xml:space="preserve">  Values and percentages may not add up to their constituent subtotals and totals due to rounding. Percentages are derived from the actual unrounded numbers.</t>
    </r>
  </si>
  <si>
    <r>
      <t>8.</t>
    </r>
    <r>
      <rPr>
        <sz val="10"/>
        <rFont val="Calibri"/>
        <family val="2"/>
        <scheme val="minor"/>
      </rPr>
      <t xml:space="preserve">  Where percentages are shown as zero with a corresponding non-zero number this denotes a percentage of less than 0.5%</t>
    </r>
  </si>
  <si>
    <r>
      <rPr>
        <b/>
        <sz val="10"/>
        <rFont val="Calibri"/>
        <family val="2"/>
        <scheme val="minor"/>
      </rPr>
      <t>9.</t>
    </r>
    <r>
      <rPr>
        <sz val="10"/>
        <rFont val="Calibri"/>
        <family val="2"/>
        <scheme val="minor"/>
      </rPr>
      <t xml:space="preserve"> Coatbridge JP became Airdire JP from June 2019</t>
    </r>
  </si>
  <si>
    <t>A</t>
  </si>
  <si>
    <t>B</t>
  </si>
  <si>
    <t>C</t>
  </si>
  <si>
    <t>Enforcement Action Summary</t>
  </si>
  <si>
    <t>Frequently Asked Questions</t>
  </si>
  <si>
    <r>
      <t xml:space="preserve">A 'three year collection rate' is provided </t>
    </r>
    <r>
      <rPr>
        <u/>
        <sz val="10"/>
        <color theme="4"/>
        <rFont val="Arial"/>
        <family val="2"/>
      </rPr>
      <t>here</t>
    </r>
    <r>
      <rPr>
        <sz val="10"/>
        <rFont val="Arial"/>
        <family val="2"/>
      </rPr>
      <t xml:space="preserve"> and contains older and younger fines to provide a statistically robust collection rate.</t>
    </r>
  </si>
  <si>
    <t>Back to Index</t>
  </si>
  <si>
    <t>Value of Fines Imposed</t>
  </si>
  <si>
    <t>The value of fines imposed within the periods specified.</t>
  </si>
  <si>
    <t>Value Discharged</t>
  </si>
  <si>
    <t>Total Value to be Paid</t>
  </si>
  <si>
    <t>This is the total value of fines imposed minus the value discharged, and so is the total value of fines which are payable.</t>
  </si>
  <si>
    <t>Value of Fines Paid to Date</t>
  </si>
  <si>
    <t>This is the total amount which has been paid to date, and will relate to both fully-paid and part-paid fines.</t>
  </si>
  <si>
    <t>Value with Payments On Track</t>
  </si>
  <si>
    <t>This is the total amount which has not been paid as yet, but for which future instalments are on track to be paid (the fine is not in arrears).</t>
  </si>
  <si>
    <t>Value in Arrears</t>
  </si>
  <si>
    <t>This is the total amount which has not been paid as yet and for which the fine is in arrears. A fine is in arrears if a payment date has been missed.</t>
  </si>
  <si>
    <t>Number to be Paid</t>
  </si>
  <si>
    <t>This is the total number of fines imposed minus the number discharged, and so is the total number of fines which are payable.</t>
  </si>
  <si>
    <t>This is the number of fines which have been fully paid.</t>
  </si>
  <si>
    <t>This is the number of fines which are being paid in instalments and are not in arrears.</t>
  </si>
  <si>
    <t>This is the number of fines which are being paid in instalments and are currently in arrears.</t>
  </si>
  <si>
    <t>Number With No Payments Received</t>
  </si>
  <si>
    <t>This is the number of fines which have had no payment received and are currently in arrears.</t>
  </si>
  <si>
    <t>Data Notes</t>
  </si>
  <si>
    <t>Figures include fines against both persons and companies. An account may contain more than one fine if an offender receives more than one fine on a single day.</t>
  </si>
  <si>
    <t>Sheriff Court Fines include Court Fines and Compensation Orders from Sheriff Courts</t>
  </si>
  <si>
    <t>JP Court Fines include Court Fines and Compensation Orders from JP Courts</t>
  </si>
  <si>
    <t>Fiscal Direct Penalties includes Fiscal Fines, Fiscal Compensation Offers and the monetary amount of Fiscal Combined Offers.</t>
  </si>
  <si>
    <t>Police Fixed Penalties includes Police Antisocial Behaviour Penalties. The Police Fines and those that, if unpaid, become Registered Fines. "Total Value to be paid" is consequently the sum of Police Fines paid (£40 each) and Registered Fines (£60 each), minus discharges. The payment percentages relate to proportions of "Total Value to be Paid". "Total Value to be Paid" and "Value Paid To Date" also sum payments received from both Police Fines and Registered Fines.</t>
  </si>
  <si>
    <t>For all fines imposed after 01-April 2018 that are outwith the scope of the SCTS fines collection process or are statistical outliers have been removed. These exclusions are:
- Large Fines over £50k
- European Union fines collected on behalf of other European courts.
- Non-Scottish fines collected on behalf of other British courts.
- Compensation penalties managed under Community Payback Orders.</t>
  </si>
  <si>
    <t>Values and percentages may not add up to their constituent subtotals and totals due to rounding. Percentages are derived from the actual unrounded numbers.</t>
  </si>
  <si>
    <t>Where percentages are shown as zero with a corresponding non-zero number this denotes a percentage of less than 0.5%</t>
  </si>
  <si>
    <r>
      <t xml:space="preserve">Confiscation Orders are outwith the scope of the SCTS administrative fines and penalties enforcement process. COPFS can ask the court to appoint an Enforcement Administrator to identify and realise assets. For more info see </t>
    </r>
    <r>
      <rPr>
        <u/>
        <sz val="10"/>
        <color theme="4"/>
        <rFont val="Calibri"/>
        <family val="2"/>
        <scheme val="minor"/>
      </rPr>
      <t>http://www.scotcourts.gov.uk/the-courts/more/the-accountant-of-court/poc-administrators</t>
    </r>
  </si>
  <si>
    <t>Q1:</t>
  </si>
  <si>
    <t>A:</t>
  </si>
  <si>
    <t>Q2:</t>
  </si>
  <si>
    <t>Q3:</t>
  </si>
  <si>
    <t>Q4:</t>
  </si>
  <si>
    <t>Q5:</t>
  </si>
  <si>
    <t>Q6:</t>
  </si>
  <si>
    <t>Courts &amp; Tribunals Data Scotland: Fines (C&amp;TDSF)</t>
  </si>
  <si>
    <t>What is the difference between court of imposition and enforcing court?</t>
  </si>
  <si>
    <t>Fines can be enforced or paid at any court now to make the collection process more efficient. The court of imposition was the original court of jurisdiction.</t>
  </si>
  <si>
    <t>Are SCTS responsible for the enforcement of all the fines and penalties raised in Scotland?</t>
  </si>
  <si>
    <t>What fines are not the responsibility of SCTS?</t>
  </si>
  <si>
    <t>The Scottish Courts and Tribunals Service (SCTS) is responsible for collecting and enforcing:
•	Sheriff Court Fines
•	Justice of the Peace Court Fines
•	Fiscal Direct Penalties
•	Police Fixed Penalty Notices (enforcing after they become registered fines). 
Confiscation order penalties are mainly the responsibility of COPFS. The SCTS is a collection agency for confiscation penalties but does flag up possible enforcement action.</t>
  </si>
  <si>
    <t>Why is there a three year collection rate?</t>
  </si>
  <si>
    <t>SCTS has employed a rolling three year collection rate for Court fines since inception. Fines, by their nature, require time to pay and the latest full three year period contains older and newer fines thereby giving a more balanced view of collection rates.</t>
  </si>
  <si>
    <t>Why are fines discharged?</t>
  </si>
  <si>
    <t>D</t>
  </si>
  <si>
    <t>Overview: Summary Tables</t>
  </si>
  <si>
    <t>Management Information for Fines and financial penalties imposed at Scottish Courts</t>
  </si>
  <si>
    <t>Paid To Date (£m)</t>
  </si>
  <si>
    <t>Payments On Track (£m)</t>
  </si>
  <si>
    <t>In Arrears (£m)</t>
  </si>
  <si>
    <t>To Be Paid</t>
  </si>
  <si>
    <t>Fully Paid</t>
  </si>
  <si>
    <t>To Be Paid (£m)</t>
  </si>
  <si>
    <t>Payments On Track</t>
  </si>
  <si>
    <t>In Arrears</t>
  </si>
  <si>
    <t>No Payment Received</t>
  </si>
  <si>
    <t>Data as at:</t>
  </si>
  <si>
    <t>Click on yellow box in C3 to select as at date using dropdown</t>
  </si>
  <si>
    <t>Data as at</t>
  </si>
  <si>
    <t xml:space="preserve"> All outstanding fines and financial penalties for which SCTS is responsible are being pursued. Enhanced tracing facilities make it easier to use the full range of enforcement actions which include benefit deductions, freezing bank accounts, arresting wages and seizing cars. Other enforcement measures include using tracing facilities to ensure that defaulters are identified quickly and to speed up enforcement action. The tracing facilities provide information on aliases, employment history, bank accounts, and credit cards. 24/7 telephone and online payment facilities together with a support helpline make it easier for offenders to maintain their payments. All these measures ensure that offenders cannot avoid the penalty and are encouraged to make prompt payment or seek support.</t>
  </si>
  <si>
    <t>Click on yellow box in C4 to select as at date using dropdown</t>
  </si>
  <si>
    <t>Enforcement</t>
  </si>
  <si>
    <t>Imposed (£000s)</t>
  </si>
  <si>
    <t>Discharged (£000s)</t>
  </si>
  <si>
    <t>Total to be paid (£000s)</t>
  </si>
  <si>
    <t>Paid to date (£000s)</t>
  </si>
  <si>
    <t>% Paid to date (%)</t>
  </si>
  <si>
    <t>with Payments On Track (£000s)</t>
  </si>
  <si>
    <t>% with Payments on Track (%)</t>
  </si>
  <si>
    <t>in Arrears (£000s)</t>
  </si>
  <si>
    <t>% in Arrears (%)</t>
  </si>
  <si>
    <t>Imposed</t>
  </si>
  <si>
    <t>Discharged</t>
  </si>
  <si>
    <t>to be paid</t>
  </si>
  <si>
    <t>with payments on track</t>
  </si>
  <si>
    <t>with payments in arrears</t>
  </si>
  <si>
    <t>with no payment received3</t>
  </si>
  <si>
    <t>FY:</t>
  </si>
  <si>
    <t>with no payment received</t>
  </si>
  <si>
    <t>Click on yellow box in D3 to select Financial Year using dropdown</t>
  </si>
  <si>
    <t>Click on yellow box in G3 to select as at using dropdown</t>
  </si>
  <si>
    <t>Paid (£000s)</t>
  </si>
  <si>
    <t>Registered (£000s)</t>
  </si>
  <si>
    <t>Total To Be Paid (£000s)</t>
  </si>
  <si>
    <t>% of Fines Paid to date</t>
  </si>
  <si>
    <t>Registered</t>
  </si>
  <si>
    <t>% of Fines Fully Paid</t>
  </si>
  <si>
    <t>Number of Accounts</t>
  </si>
  <si>
    <t>% paid or on track to be paid (%)</t>
  </si>
  <si>
    <t>Victim Surcharges</t>
  </si>
  <si>
    <t>Value of Orders</t>
  </si>
  <si>
    <r>
      <t xml:space="preserve">Confiscation Orders are outwith the scope of the SCTS administrative fines and penalties enforcement process.
COPFS can ask the court to appoint an Enforcement Administrator to identify and realise assets.
For  more info see: </t>
    </r>
    <r>
      <rPr>
        <b/>
        <sz val="11"/>
        <color theme="3"/>
        <rFont val="Calibri"/>
        <family val="2"/>
        <scheme val="minor"/>
      </rPr>
      <t xml:space="preserve"> http://www.scotcourts.gov.uk/the-courts/more/the-accountant-of-court/poc-administrators </t>
    </r>
    <r>
      <rPr>
        <b/>
        <sz val="11"/>
        <color rgb="FF000000"/>
        <rFont val="Calibri"/>
        <family val="2"/>
        <scheme val="minor"/>
      </rPr>
      <t xml:space="preserve">   </t>
    </r>
  </si>
  <si>
    <t>Confiscation Orders</t>
  </si>
  <si>
    <t>Percentage Point</t>
  </si>
  <si>
    <t>A percentage point is a unit used to describe the difference between two percentages. It is a measure of absolute change, not relative change.</t>
  </si>
  <si>
    <t xml:space="preserve">Enforcement Order </t>
  </si>
  <si>
    <t>Deduction from Benefits Order</t>
  </si>
  <si>
    <t>Earnings Arrestment Order</t>
  </si>
  <si>
    <t>Bank Account Arrestment</t>
  </si>
  <si>
    <t>An Enforcement Order is an order made by the court setting out the payment rate of a fine, explaining what will happen if the fine isn’t paid, and giving the Fines Enforcement Officer (FEO) the power to take action.</t>
  </si>
  <si>
    <t>Why does this workbook only go back four years?</t>
  </si>
  <si>
    <t>Q7:</t>
  </si>
  <si>
    <t>The Quarterly Fines Report (QFR) was renamed Courts &amp; Tribunals Data Scotland: Fines (C&amp;TDSF) in August 2024.</t>
  </si>
  <si>
    <t>What has happened to the Quarterly Fines Report (QFR)?</t>
  </si>
  <si>
    <t xml:space="preserve">Fines can be discharged by
a) the issuing organisation (Police Scotland/Prosecutor) withdrawing the conditional offer of a fixed pemalty
b) the offender rejecting an offer of a conditional offer of a fixed penalty issued by  a police officer or prosecutor
c) an order of the court for a range of reasons for example following an appeal, where the fine payer dies or there is a change in circumstances, imposition of an alternative sentence of imprisonment or Community Payback Order.
For Police Fixed Penalty Offers the number discharged includes offers withdrawn, rejected as well as those registered for enforcement action </t>
  </si>
  <si>
    <t>Updated October 2025</t>
  </si>
  <si>
    <t>The Fines Enforcement Officer (FEO) can issue an order to a bank or other financial institution instructing them to seize funds they hold which belong to a fines defaulter. The funds seized are subsequently released to the court and applied towards any outstanding fine.</t>
  </si>
  <si>
    <t>The FEO can request the court to make an application to the  Department for Work and Pensions (DWP) to deduct money from a defaulter's benefits.  The sums deducted are applied towards any outstanding fine.</t>
  </si>
  <si>
    <t>The FEO can issue an order instructing an employer to make regular deductions from an employee’s wages which are paid directly towards the defaulers fine.</t>
  </si>
  <si>
    <t>This is the number of fines which have been discharged (the fine is no longer due to be paid). Fines can be discharged by
a) the issuing organisation (Police Scotland/Prosecutor) withdrawing the conditional offer of a fixed pemalty
b) the offender rejecting an offer of a conditional offer of a fixed penalty issued by  a police officer or prosecutor
c) an order of the court for a range of reasons for example following an appeal, where the fine payer dies or there is a change in circumstances, imposition of an alternative sentence of imprisonment or Community Payback Order</t>
  </si>
  <si>
    <t>The number of fines imposed within the periods specified.</t>
  </si>
  <si>
    <t>This is the value of fines which have been discharged (the value is no longer due to be paid). Fines can be discharged by
a) the issuing organisation (Police Scotland/Prosecutor) withdrawing the conditional offer of a fixed pemalty
b) the offender rejecting an offer of a conditional offer of a fixed penalty issued by  a police officer or prosecutor
c) an order of the court for a range of reasons for example following an appeal, where the fine payer dies or there is a change in circumstances, imposition of an alternative sentence of imprisonment or Community Payback Order</t>
  </si>
  <si>
    <t>Proceeds of crime and realised assets such as property, cars, bank accounts and cash seized via COPFS/Police are not the responsibility of SCTS. Local Authority fines issued by wardens such as dog fouling, littering and parking tickets are not the responsibility of SCTS.</t>
  </si>
  <si>
    <t>SCTS reports on the four most recent years in order to provide a robust measure of our performance. Fines do tend to reach a collection rate plateau over time.</t>
  </si>
  <si>
    <t>Q3 2025/26</t>
  </si>
  <si>
    <t>3 Years collection rate - the Value paid or 'on track' as a percentage of the value to be paid or penalties imposed between 2022/23 and 2024/25</t>
  </si>
  <si>
    <t>3 Years collection rate - the number fully paid as a percentage of the number  to be paid or penalties imposed between 2022/23 and 2024/25</t>
  </si>
  <si>
    <r>
      <t xml:space="preserve">The fines that are imposed in each financial year form a distinct cohort or group. The </t>
    </r>
    <r>
      <rPr>
        <b/>
        <sz val="10"/>
        <rFont val="Arial"/>
        <family val="2"/>
      </rPr>
      <t>Courts &amp; Tribunals Data Scotland: Fines</t>
    </r>
    <r>
      <rPr>
        <sz val="10"/>
        <rFont val="Arial"/>
        <family val="2"/>
      </rPr>
      <t xml:space="preserve"> series shows the collection rate for each distinct cohort over time. The reason that the collection rate for the 2022-23 cohort is higher than the collection rate for 2023-24 or 2024-25 or 2025-26 cohorts is that the fines imposed in 2022-23 have had a much longer time to be paid. Put another way, the 2022-23 fines are 'older' fines and the 2025-26 fines are 'younger' fines.   </t>
    </r>
  </si>
  <si>
    <t>2025-26</t>
  </si>
  <si>
    <t>FY 2022/23 to FY 2024/25</t>
  </si>
  <si>
    <t>FY 2025/26</t>
  </si>
  <si>
    <t>3 Year Totals 2022/23 to 2024/25</t>
  </si>
  <si>
    <t>National 2025/26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</si>
</sst>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0.0%"/>
    <numFmt numFmtId="165" formatCode="0.0"/>
    <numFmt numFmtId="166" formatCode="#,##0.0\ "/>
    <numFmt numFmtId="167" formatCode="0.0\ "/>
    <numFmt numFmtId="168" formatCode="0.0%\ "/>
    <numFmt numFmtId="169" formatCode="#,##0.0"/>
    <numFmt numFmtId="170" formatCode="0%\ "/>
    <numFmt numFmtId="171" formatCode="[$-F800]dddd\,\ mmmm\ dd\,\ yyyy"/>
    <numFmt numFmtId="172" formatCode="#,##0\ "/>
    <numFmt numFmtId="173" formatCode="_-* #,##0_-;\-* #,##0_-;_-* &quot;-&quot;??_-;_-@_-"/>
    <numFmt numFmtId="174" formatCode="mmmm\ yy"/>
  </numFmts>
  <fonts count="5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color rgb="FFFF0000"/>
      <name val="Arial"/>
      <family val="2"/>
    </font>
    <font>
      <b/>
      <i/>
      <sz val="10"/>
      <name val="Arial"/>
      <family val="2"/>
    </font>
    <font>
      <i/>
      <sz val="10"/>
      <name val="Arial"/>
      <family val="2"/>
    </font>
    <font>
      <sz val="11"/>
      <color rgb="FF000000"/>
      <name val="Arial"/>
      <family val="2"/>
    </font>
    <font>
      <sz val="11"/>
      <color theme="1"/>
      <name val="Arial"/>
      <family val="2"/>
    </font>
    <font>
      <u/>
      <sz val="10"/>
      <color theme="10"/>
      <name val="Arial"/>
      <family val="2"/>
    </font>
    <font>
      <u/>
      <sz val="10"/>
      <name val="Arial"/>
      <family val="2"/>
    </font>
    <font>
      <sz val="10"/>
      <color theme="1"/>
      <name val="Arial"/>
      <family val="2"/>
    </font>
    <font>
      <u/>
      <sz val="11"/>
      <name val="Arial"/>
      <family val="2"/>
    </font>
    <font>
      <b/>
      <u/>
      <sz val="12"/>
      <name val="Arial"/>
      <family val="2"/>
    </font>
    <font>
      <u/>
      <sz val="14"/>
      <color theme="1"/>
      <name val="Arial"/>
      <family val="2"/>
    </font>
    <font>
      <b/>
      <u/>
      <sz val="14"/>
      <color theme="1"/>
      <name val="Arial"/>
      <family val="2"/>
    </font>
    <font>
      <sz val="10"/>
      <color rgb="FF000000"/>
      <name val="Arial"/>
      <family val="2"/>
    </font>
    <font>
      <b/>
      <sz val="10"/>
      <color rgb="FF000000"/>
      <name val="Arial"/>
      <family val="2"/>
    </font>
    <font>
      <sz val="12"/>
      <name val="Arial"/>
      <family val="2"/>
    </font>
    <font>
      <sz val="10"/>
      <name val="Calibri"/>
      <family val="2"/>
      <scheme val="minor"/>
    </font>
    <font>
      <sz val="11"/>
      <name val="Calibri"/>
      <family val="2"/>
      <scheme val="minor"/>
    </font>
    <font>
      <b/>
      <sz val="11"/>
      <name val="Calibri"/>
      <family val="2"/>
      <scheme val="minor"/>
    </font>
    <font>
      <b/>
      <sz val="10"/>
      <name val="Calibri"/>
      <family val="2"/>
      <scheme val="minor"/>
    </font>
    <font>
      <sz val="10"/>
      <color indexed="8"/>
      <name val="Calibri"/>
      <family val="2"/>
      <scheme val="minor"/>
    </font>
    <font>
      <i/>
      <sz val="9"/>
      <color indexed="8"/>
      <name val="Calibri"/>
      <family val="2"/>
      <scheme val="minor"/>
    </font>
    <font>
      <i/>
      <sz val="10"/>
      <color indexed="8"/>
      <name val="Calibri"/>
      <family val="2"/>
      <scheme val="minor"/>
    </font>
    <font>
      <b/>
      <sz val="12"/>
      <name val="Calibri"/>
      <family val="2"/>
      <scheme val="minor"/>
    </font>
    <font>
      <sz val="12"/>
      <name val="Calibri"/>
      <family val="2"/>
      <scheme val="minor"/>
    </font>
    <font>
      <i/>
      <sz val="10"/>
      <name val="Calibri"/>
      <family val="2"/>
      <scheme val="minor"/>
    </font>
    <font>
      <b/>
      <i/>
      <sz val="10"/>
      <name val="Calibri"/>
      <family val="2"/>
      <scheme val="minor"/>
    </font>
    <font>
      <u/>
      <sz val="10"/>
      <color theme="10"/>
      <name val="Calibri"/>
      <family val="2"/>
      <scheme val="minor"/>
    </font>
    <font>
      <b/>
      <sz val="14"/>
      <name val="Calibri"/>
      <family val="2"/>
      <scheme val="minor"/>
    </font>
    <font>
      <sz val="10"/>
      <color rgb="FFFF0000"/>
      <name val="Calibri"/>
      <family val="2"/>
      <scheme val="minor"/>
    </font>
    <font>
      <i/>
      <sz val="11"/>
      <name val="Calibri"/>
      <family val="2"/>
      <scheme val="minor"/>
    </font>
    <font>
      <i/>
      <sz val="9"/>
      <name val="Calibri"/>
      <family val="2"/>
      <scheme val="minor"/>
    </font>
    <font>
      <sz val="11"/>
      <color rgb="FFFF0000"/>
      <name val="Calibri"/>
      <family val="2"/>
      <scheme val="minor"/>
    </font>
    <font>
      <b/>
      <sz val="11"/>
      <color theme="1"/>
      <name val="Calibri"/>
      <family val="2"/>
      <scheme val="minor"/>
    </font>
    <font>
      <u/>
      <sz val="10"/>
      <color theme="4"/>
      <name val="Arial"/>
      <family val="2"/>
    </font>
    <font>
      <u/>
      <sz val="11"/>
      <color theme="10"/>
      <name val="Calibri"/>
      <family val="2"/>
      <scheme val="minor"/>
    </font>
    <font>
      <b/>
      <u/>
      <sz val="14"/>
      <color theme="1"/>
      <name val="Calibri"/>
      <family val="2"/>
      <scheme val="minor"/>
    </font>
    <font>
      <b/>
      <sz val="10"/>
      <color rgb="FF000000"/>
      <name val="Calibri"/>
      <family val="2"/>
      <scheme val="minor"/>
    </font>
    <font>
      <sz val="10"/>
      <color rgb="FF000000"/>
      <name val="Calibri"/>
      <family val="2"/>
      <scheme val="minor"/>
    </font>
    <font>
      <sz val="10"/>
      <color theme="1"/>
      <name val="Calibri"/>
      <family val="2"/>
      <scheme val="minor"/>
    </font>
    <font>
      <b/>
      <sz val="10"/>
      <color theme="1"/>
      <name val="Calibri"/>
      <family val="2"/>
      <scheme val="minor"/>
    </font>
    <font>
      <u/>
      <sz val="10"/>
      <color theme="4"/>
      <name val="Calibri"/>
      <family val="2"/>
      <scheme val="minor"/>
    </font>
    <font>
      <b/>
      <sz val="10"/>
      <color theme="1"/>
      <name val="Arial"/>
      <family val="2"/>
    </font>
    <font>
      <i/>
      <sz val="11"/>
      <color theme="1"/>
      <name val="Arial"/>
      <family val="2"/>
    </font>
    <font>
      <b/>
      <sz val="11"/>
      <color theme="3"/>
      <name val="Calibri"/>
      <family val="2"/>
      <scheme val="minor"/>
    </font>
    <font>
      <b/>
      <u/>
      <sz val="12"/>
      <name val="Calibri"/>
      <family val="2"/>
      <scheme val="minor"/>
    </font>
    <font>
      <b/>
      <sz val="11"/>
      <color rgb="FF000000"/>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s>
  <borders count="59">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s>
  <cellStyleXfs count="10476">
    <xf numFmtId="0" fontId="0" fillId="0" borderId="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43" fontId="7" fillId="0" borderId="0" applyFont="0" applyFill="0" applyBorder="0" applyAlignment="0" applyProtection="0"/>
    <xf numFmtId="44"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2" fillId="0" borderId="0"/>
    <xf numFmtId="0" fontId="43" fillId="0" borderId="0" applyNumberFormat="0" applyFill="0" applyBorder="0" applyAlignment="0" applyProtection="0"/>
  </cellStyleXfs>
  <cellXfs count="373">
    <xf numFmtId="0" fontId="0" fillId="0" borderId="0" xfId="0"/>
    <xf numFmtId="0" fontId="8" fillId="0" borderId="0" xfId="0" applyFont="1"/>
    <xf numFmtId="0" fontId="10" fillId="0" borderId="0" xfId="0" applyFont="1"/>
    <xf numFmtId="0" fontId="14" fillId="0" borderId="0" xfId="719" applyFill="1" applyBorder="1" applyAlignment="1">
      <alignment horizontal="center" vertical="center"/>
    </xf>
    <xf numFmtId="0" fontId="12" fillId="0" borderId="0" xfId="0" applyFont="1" applyAlignment="1">
      <alignment horizontal="left" vertical="center"/>
    </xf>
    <xf numFmtId="0" fontId="14" fillId="0" borderId="0" xfId="719" applyAlignment="1">
      <alignment horizontal="left" vertical="center"/>
    </xf>
    <xf numFmtId="0" fontId="13" fillId="0" borderId="0" xfId="0" applyFont="1" applyAlignment="1">
      <alignment horizontal="left" vertical="center"/>
    </xf>
    <xf numFmtId="0" fontId="0" fillId="0" borderId="0" xfId="0" applyAlignment="1">
      <alignment horizontal="left"/>
    </xf>
    <xf numFmtId="0" fontId="11" fillId="0" borderId="0" xfId="0" applyFont="1"/>
    <xf numFmtId="0" fontId="11" fillId="0" borderId="0" xfId="0" applyFont="1" applyAlignment="1">
      <alignment horizontal="left"/>
    </xf>
    <xf numFmtId="0" fontId="7" fillId="0" borderId="11" xfId="2204" applyBorder="1"/>
    <xf numFmtId="0" fontId="0" fillId="0" borderId="0" xfId="0" applyAlignment="1">
      <alignment wrapText="1"/>
    </xf>
    <xf numFmtId="0" fontId="7" fillId="0" borderId="15" xfId="2204" applyBorder="1" applyAlignment="1">
      <alignment horizontal="center" vertical="center"/>
    </xf>
    <xf numFmtId="0" fontId="14" fillId="0" borderId="0" xfId="719" applyFill="1" applyBorder="1" applyAlignment="1">
      <alignment horizontal="right" vertical="center"/>
    </xf>
    <xf numFmtId="0" fontId="7" fillId="2" borderId="15" xfId="2204" applyFill="1" applyBorder="1" applyAlignment="1">
      <alignment horizontal="center"/>
    </xf>
    <xf numFmtId="0" fontId="7" fillId="0" borderId="6" xfId="2204" applyBorder="1"/>
    <xf numFmtId="0" fontId="7" fillId="0" borderId="7" xfId="2204" applyBorder="1"/>
    <xf numFmtId="0" fontId="7" fillId="0" borderId="8" xfId="2204" applyBorder="1"/>
    <xf numFmtId="0" fontId="7" fillId="0" borderId="12" xfId="2204" applyBorder="1"/>
    <xf numFmtId="0" fontId="7" fillId="0" borderId="13" xfId="2204" applyBorder="1"/>
    <xf numFmtId="0" fontId="0" fillId="0" borderId="15" xfId="2204" applyFont="1" applyBorder="1" applyAlignment="1">
      <alignment horizontal="center" vertical="center"/>
    </xf>
    <xf numFmtId="0" fontId="18" fillId="0" borderId="0" xfId="0" applyFont="1" applyAlignment="1">
      <alignment horizontal="center"/>
    </xf>
    <xf numFmtId="0" fontId="15" fillId="0" borderId="0" xfId="0" applyFont="1" applyAlignment="1">
      <alignment horizontal="center"/>
    </xf>
    <xf numFmtId="0" fontId="8" fillId="0" borderId="0" xfId="0" applyFont="1" applyAlignment="1">
      <alignment wrapText="1"/>
    </xf>
    <xf numFmtId="17" fontId="0" fillId="0" borderId="0" xfId="0" applyNumberFormat="1"/>
    <xf numFmtId="14" fontId="0" fillId="0" borderId="0" xfId="0" applyNumberFormat="1"/>
    <xf numFmtId="0" fontId="11" fillId="0" borderId="0" xfId="0" applyFont="1" applyAlignment="1">
      <alignment horizontal="justify" vertical="center"/>
    </xf>
    <xf numFmtId="0" fontId="0" fillId="2" borderId="0" xfId="0" applyFill="1"/>
    <xf numFmtId="0" fontId="9" fillId="0" borderId="0" xfId="0" applyFont="1"/>
    <xf numFmtId="0" fontId="23" fillId="0" borderId="0" xfId="0" applyFont="1" applyAlignment="1">
      <alignment horizontal="left" vertical="center" wrapText="1"/>
    </xf>
    <xf numFmtId="0" fontId="24" fillId="0" borderId="0" xfId="0" applyFont="1"/>
    <xf numFmtId="0" fontId="24" fillId="0" borderId="10" xfId="0" applyFont="1" applyBorder="1"/>
    <xf numFmtId="0" fontId="32" fillId="0" borderId="14" xfId="0" applyFont="1" applyBorder="1" applyAlignment="1">
      <alignment horizontal="right" vertical="center" wrapText="1"/>
    </xf>
    <xf numFmtId="0" fontId="24" fillId="0" borderId="2" xfId="0" applyFont="1" applyBorder="1"/>
    <xf numFmtId="0" fontId="24" fillId="0" borderId="9" xfId="0" applyFont="1" applyBorder="1"/>
    <xf numFmtId="0" fontId="24" fillId="0" borderId="1" xfId="0" applyFont="1" applyBorder="1"/>
    <xf numFmtId="0" fontId="24" fillId="0" borderId="3" xfId="0" applyFont="1" applyBorder="1"/>
    <xf numFmtId="0" fontId="27" fillId="4" borderId="15" xfId="0" applyFont="1" applyFill="1" applyBorder="1"/>
    <xf numFmtId="3" fontId="24" fillId="0" borderId="3" xfId="0" applyNumberFormat="1" applyFont="1" applyBorder="1"/>
    <xf numFmtId="0" fontId="24" fillId="0" borderId="4" xfId="0" applyFont="1" applyBorder="1"/>
    <xf numFmtId="3" fontId="24" fillId="0" borderId="0" xfId="0" applyNumberFormat="1" applyFont="1"/>
    <xf numFmtId="0" fontId="24" fillId="3" borderId="4"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24" fillId="3" borderId="15" xfId="0" applyFont="1" applyFill="1" applyBorder="1"/>
    <xf numFmtId="0" fontId="27" fillId="3" borderId="15" xfId="0" applyFont="1" applyFill="1" applyBorder="1"/>
    <xf numFmtId="0" fontId="24" fillId="3" borderId="14" xfId="0" applyFont="1" applyFill="1" applyBorder="1"/>
    <xf numFmtId="0" fontId="24" fillId="3" borderId="5" xfId="0" applyFont="1" applyFill="1" applyBorder="1"/>
    <xf numFmtId="0" fontId="27" fillId="3" borderId="14" xfId="0" applyFont="1" applyFill="1" applyBorder="1"/>
    <xf numFmtId="0" fontId="24" fillId="3" borderId="9" xfId="0" applyFont="1" applyFill="1" applyBorder="1"/>
    <xf numFmtId="0" fontId="24" fillId="4" borderId="15" xfId="0" applyFont="1" applyFill="1" applyBorder="1" applyAlignment="1">
      <alignment horizontal="center" vertical="center"/>
    </xf>
    <xf numFmtId="0" fontId="24" fillId="3" borderId="2" xfId="0" applyFont="1" applyFill="1" applyBorder="1"/>
    <xf numFmtId="0" fontId="27" fillId="3" borderId="9" xfId="0" applyFont="1" applyFill="1" applyBorder="1"/>
    <xf numFmtId="0" fontId="24" fillId="3" borderId="15" xfId="0" applyFont="1" applyFill="1" applyBorder="1" applyAlignment="1">
      <alignment horizontal="center" vertical="center" wrapText="1"/>
    </xf>
    <xf numFmtId="0" fontId="33" fillId="3" borderId="15" xfId="0" applyFont="1" applyFill="1" applyBorder="1" applyAlignment="1">
      <alignment horizontal="center" vertical="center" wrapText="1"/>
    </xf>
    <xf numFmtId="0" fontId="27" fillId="3" borderId="15" xfId="0" applyFont="1" applyFill="1" applyBorder="1" applyAlignment="1">
      <alignment horizontal="center" vertical="center" wrapText="1"/>
    </xf>
    <xf numFmtId="0" fontId="35" fillId="0" borderId="0" xfId="719" applyFont="1" applyFill="1" applyBorder="1" applyAlignment="1">
      <alignment horizontal="center" vertical="center"/>
    </xf>
    <xf numFmtId="0" fontId="25" fillId="3" borderId="32" xfId="0" applyFont="1" applyFill="1" applyBorder="1" applyAlignment="1">
      <alignment horizontal="center" vertical="center" wrapText="1"/>
    </xf>
    <xf numFmtId="0" fontId="25" fillId="3" borderId="27" xfId="0" applyFont="1" applyFill="1" applyBorder="1" applyAlignment="1">
      <alignment horizontal="center" vertical="center" wrapText="1"/>
    </xf>
    <xf numFmtId="0" fontId="25" fillId="3" borderId="33" xfId="0" applyFont="1" applyFill="1" applyBorder="1" applyAlignment="1">
      <alignment horizontal="center" vertical="center" wrapText="1"/>
    </xf>
    <xf numFmtId="0" fontId="25" fillId="3" borderId="34" xfId="0" applyFont="1" applyFill="1" applyBorder="1" applyAlignment="1">
      <alignment horizontal="center" vertical="center" wrapText="1"/>
    </xf>
    <xf numFmtId="0" fontId="25" fillId="3" borderId="40" xfId="0" applyFont="1" applyFill="1" applyBorder="1" applyAlignment="1">
      <alignment horizontal="center" vertical="center" wrapText="1"/>
    </xf>
    <xf numFmtId="0" fontId="31" fillId="3" borderId="29" xfId="0" applyFont="1" applyFill="1" applyBorder="1"/>
    <xf numFmtId="0" fontId="31" fillId="3" borderId="36" xfId="0" applyFont="1" applyFill="1" applyBorder="1" applyAlignment="1">
      <alignment horizontal="center"/>
    </xf>
    <xf numFmtId="0" fontId="31" fillId="3" borderId="19" xfId="0" applyFont="1" applyFill="1" applyBorder="1"/>
    <xf numFmtId="0" fontId="31" fillId="3" borderId="38" xfId="0" applyFont="1" applyFill="1" applyBorder="1"/>
    <xf numFmtId="0" fontId="24" fillId="3" borderId="21" xfId="0" applyFont="1" applyFill="1" applyBorder="1"/>
    <xf numFmtId="0" fontId="24" fillId="3" borderId="39" xfId="0" applyFont="1" applyFill="1" applyBorder="1"/>
    <xf numFmtId="0" fontId="24" fillId="3" borderId="19" xfId="0" applyFont="1" applyFill="1" applyBorder="1"/>
    <xf numFmtId="0" fontId="24" fillId="3" borderId="38" xfId="0" applyFont="1" applyFill="1" applyBorder="1"/>
    <xf numFmtId="0" fontId="26" fillId="3" borderId="19" xfId="0" applyFont="1" applyFill="1" applyBorder="1"/>
    <xf numFmtId="0" fontId="27" fillId="3" borderId="19" xfId="0" applyFont="1" applyFill="1" applyBorder="1"/>
    <xf numFmtId="0" fontId="27" fillId="3" borderId="23" xfId="0" applyFont="1" applyFill="1" applyBorder="1"/>
    <xf numFmtId="0" fontId="24" fillId="3" borderId="37" xfId="0" applyFont="1" applyFill="1" applyBorder="1"/>
    <xf numFmtId="0" fontId="37" fillId="0" borderId="0" xfId="0" applyFont="1"/>
    <xf numFmtId="0" fontId="24" fillId="0" borderId="0" xfId="2204" applyFont="1" applyAlignment="1">
      <alignment vertical="center" wrapText="1"/>
    </xf>
    <xf numFmtId="174" fontId="0" fillId="0" borderId="0" xfId="0" applyNumberFormat="1"/>
    <xf numFmtId="0" fontId="35" fillId="0" borderId="0" xfId="719" applyFont="1" applyFill="1" applyBorder="1" applyAlignment="1">
      <alignment vertical="center"/>
    </xf>
    <xf numFmtId="0" fontId="26" fillId="4" borderId="15" xfId="0" applyFont="1" applyFill="1" applyBorder="1" applyAlignment="1">
      <alignment horizontal="center" vertical="center" wrapText="1"/>
    </xf>
    <xf numFmtId="0" fontId="14" fillId="0" borderId="0" xfId="719" applyFill="1" applyBorder="1" applyAlignment="1">
      <alignment vertical="center"/>
    </xf>
    <xf numFmtId="0" fontId="34" fillId="0" borderId="0" xfId="0" applyFont="1"/>
    <xf numFmtId="0" fontId="27" fillId="0" borderId="0" xfId="0" applyFont="1"/>
    <xf numFmtId="0" fontId="27" fillId="0" borderId="0" xfId="0" applyFont="1" applyAlignment="1">
      <alignment horizontal="left" vertical="top"/>
    </xf>
    <xf numFmtId="0" fontId="27" fillId="0" borderId="0" xfId="0" applyFont="1" applyAlignment="1">
      <alignment horizontal="left" vertical="top" wrapText="1"/>
    </xf>
    <xf numFmtId="0" fontId="0" fillId="0" borderId="0" xfId="0" applyAlignment="1">
      <alignment vertical="center"/>
    </xf>
    <xf numFmtId="0" fontId="14" fillId="0" borderId="0" xfId="719" applyAlignment="1" applyProtection="1">
      <alignment horizontal="center" vertical="center"/>
    </xf>
    <xf numFmtId="0" fontId="0" fillId="0" borderId="0" xfId="0" applyAlignment="1">
      <alignment vertical="top"/>
    </xf>
    <xf numFmtId="0" fontId="35" fillId="0" borderId="0" xfId="719" applyFont="1" applyAlignment="1">
      <alignment vertical="top"/>
    </xf>
    <xf numFmtId="0" fontId="40" fillId="0" borderId="0" xfId="0" applyFont="1" applyAlignment="1">
      <alignment vertical="top"/>
    </xf>
    <xf numFmtId="0" fontId="44" fillId="0" borderId="44" xfId="0" applyFont="1" applyBorder="1" applyAlignment="1">
      <alignment horizontal="center" vertical="center"/>
    </xf>
    <xf numFmtId="0" fontId="14" fillId="0" borderId="34" xfId="719" applyBorder="1" applyAlignment="1">
      <alignment horizontal="center" vertical="top"/>
    </xf>
    <xf numFmtId="0" fontId="45" fillId="3" borderId="47" xfId="0" applyFont="1" applyFill="1" applyBorder="1" applyAlignment="1">
      <alignment horizontal="right" vertical="top" wrapText="1"/>
    </xf>
    <xf numFmtId="0" fontId="46" fillId="0" borderId="48" xfId="0" applyFont="1" applyBorder="1" applyAlignment="1">
      <alignment vertical="top" wrapText="1"/>
    </xf>
    <xf numFmtId="0" fontId="45" fillId="3" borderId="47" xfId="0" applyFont="1" applyFill="1" applyBorder="1" applyAlignment="1">
      <alignment horizontal="right" vertical="center" wrapText="1"/>
    </xf>
    <xf numFmtId="0" fontId="46" fillId="0" borderId="48" xfId="0" applyFont="1" applyBorder="1" applyAlignment="1">
      <alignment horizontal="left" vertical="center" wrapText="1"/>
    </xf>
    <xf numFmtId="0" fontId="47" fillId="0" borderId="48" xfId="0" applyFont="1" applyBorder="1" applyAlignment="1">
      <alignment vertical="center" wrapText="1"/>
    </xf>
    <xf numFmtId="0" fontId="47" fillId="0" borderId="48" xfId="0" applyFont="1" applyBorder="1" applyAlignment="1">
      <alignment vertical="top" wrapText="1"/>
    </xf>
    <xf numFmtId="0" fontId="46" fillId="0" borderId="48" xfId="0" applyFont="1" applyBorder="1" applyAlignment="1">
      <alignment vertical="center" wrapText="1"/>
    </xf>
    <xf numFmtId="0" fontId="45" fillId="3" borderId="49" xfId="0" applyFont="1" applyFill="1" applyBorder="1" applyAlignment="1">
      <alignment horizontal="right" vertical="center" wrapText="1"/>
    </xf>
    <xf numFmtId="0" fontId="44" fillId="0" borderId="51" xfId="719" applyFont="1" applyBorder="1" applyAlignment="1">
      <alignment horizontal="left" vertical="center"/>
    </xf>
    <xf numFmtId="0" fontId="47" fillId="0" borderId="52" xfId="0" applyFont="1" applyBorder="1" applyAlignment="1">
      <alignment vertical="top" wrapText="1"/>
    </xf>
    <xf numFmtId="0" fontId="47" fillId="0" borderId="53" xfId="0" applyFont="1" applyBorder="1" applyAlignment="1">
      <alignment vertical="center" wrapText="1"/>
    </xf>
    <xf numFmtId="0" fontId="46" fillId="0" borderId="53" xfId="0" applyFont="1" applyBorder="1" applyAlignment="1">
      <alignment vertical="top" wrapText="1"/>
    </xf>
    <xf numFmtId="0" fontId="46" fillId="0" borderId="53" xfId="0" applyFont="1" applyBorder="1" applyAlignment="1">
      <alignment vertical="center" wrapText="1"/>
    </xf>
    <xf numFmtId="0" fontId="2" fillId="0" borderId="0" xfId="10474" applyProtection="1">
      <protection hidden="1"/>
    </xf>
    <xf numFmtId="0" fontId="43" fillId="0" borderId="0" xfId="10475" applyAlignment="1" applyProtection="1">
      <alignment horizontal="left"/>
      <protection hidden="1"/>
    </xf>
    <xf numFmtId="0" fontId="19" fillId="0" borderId="0" xfId="10474" applyFont="1" applyAlignment="1" applyProtection="1">
      <alignment horizontal="center"/>
      <protection hidden="1"/>
    </xf>
    <xf numFmtId="0" fontId="2" fillId="0" borderId="0" xfId="10474" applyAlignment="1" applyProtection="1">
      <alignment horizontal="center"/>
      <protection hidden="1"/>
    </xf>
    <xf numFmtId="0" fontId="20" fillId="0" borderId="0" xfId="10474" applyFont="1" applyAlignment="1" applyProtection="1">
      <alignment horizontal="center" vertical="center"/>
      <protection hidden="1"/>
    </xf>
    <xf numFmtId="0" fontId="41" fillId="0" borderId="15" xfId="10474" applyFont="1" applyBorder="1" applyAlignment="1" applyProtection="1">
      <alignment horizontal="center" vertical="center"/>
      <protection hidden="1"/>
    </xf>
    <xf numFmtId="0" fontId="22" fillId="0" borderId="15" xfId="10474" applyFont="1" applyBorder="1" applyAlignment="1" applyProtection="1">
      <alignment wrapText="1"/>
      <protection hidden="1"/>
    </xf>
    <xf numFmtId="0" fontId="2" fillId="0" borderId="15" xfId="10474" applyBorder="1" applyAlignment="1" applyProtection="1">
      <alignment horizontal="center" vertical="center"/>
      <protection hidden="1"/>
    </xf>
    <xf numFmtId="0" fontId="21" fillId="0" borderId="15" xfId="10474" applyFont="1" applyBorder="1" applyAlignment="1" applyProtection="1">
      <alignment horizontal="left" vertical="center" wrapText="1"/>
      <protection hidden="1"/>
    </xf>
    <xf numFmtId="0" fontId="22" fillId="0" borderId="15" xfId="10474" applyFont="1" applyBorder="1" applyAlignment="1" applyProtection="1">
      <alignment vertical="center"/>
      <protection hidden="1"/>
    </xf>
    <xf numFmtId="0" fontId="16" fillId="0" borderId="15" xfId="10474" applyFont="1" applyBorder="1" applyAlignment="1" applyProtection="1">
      <alignment vertical="center" wrapText="1"/>
      <protection hidden="1"/>
    </xf>
    <xf numFmtId="0" fontId="50" fillId="0" borderId="15" xfId="10474" applyFont="1" applyBorder="1" applyAlignment="1" applyProtection="1">
      <alignment vertical="center"/>
      <protection hidden="1"/>
    </xf>
    <xf numFmtId="0" fontId="50" fillId="0" borderId="15" xfId="10474" applyFont="1" applyBorder="1" applyProtection="1">
      <protection hidden="1"/>
    </xf>
    <xf numFmtId="0" fontId="22" fillId="0" borderId="15" xfId="10474" applyFont="1" applyBorder="1" applyAlignment="1" applyProtection="1">
      <alignment vertical="center" wrapText="1"/>
      <protection hidden="1"/>
    </xf>
    <xf numFmtId="0" fontId="16" fillId="0" borderId="15" xfId="10474" applyFont="1" applyBorder="1" applyAlignment="1" applyProtection="1">
      <alignment wrapText="1"/>
      <protection hidden="1"/>
    </xf>
    <xf numFmtId="0" fontId="21" fillId="0" borderId="15" xfId="10474" applyFont="1" applyBorder="1" applyAlignment="1" applyProtection="1">
      <alignment vertical="center" wrapText="1"/>
      <protection hidden="1"/>
    </xf>
    <xf numFmtId="0" fontId="2" fillId="0" borderId="0" xfId="10474"/>
    <xf numFmtId="0" fontId="14" fillId="0" borderId="0" xfId="719" applyAlignment="1">
      <alignment horizontal="center" vertical="center"/>
    </xf>
    <xf numFmtId="0" fontId="24" fillId="0" borderId="0" xfId="0" applyFont="1" applyAlignment="1">
      <alignment horizontal="center" vertical="center"/>
    </xf>
    <xf numFmtId="0" fontId="26" fillId="0" borderId="6" xfId="0" applyFont="1" applyBorder="1" applyAlignment="1">
      <alignment horizontal="center" vertical="center"/>
    </xf>
    <xf numFmtId="0" fontId="32" fillId="0" borderId="5" xfId="0" applyFont="1" applyBorder="1" applyAlignment="1">
      <alignment horizontal="right" vertical="center" wrapText="1"/>
    </xf>
    <xf numFmtId="0" fontId="26" fillId="0" borderId="6" xfId="0" applyFont="1" applyBorder="1" applyAlignment="1">
      <alignment horizontal="right" vertical="center"/>
    </xf>
    <xf numFmtId="0" fontId="24" fillId="0" borderId="0" xfId="0" applyFont="1" applyAlignment="1">
      <alignment vertical="center"/>
    </xf>
    <xf numFmtId="0" fontId="24" fillId="0" borderId="15" xfId="0" applyFont="1" applyBorder="1" applyAlignment="1">
      <alignment horizontal="right"/>
    </xf>
    <xf numFmtId="0" fontId="46" fillId="0" borderId="58" xfId="0" applyFont="1" applyBorder="1" applyAlignment="1">
      <alignment vertical="top" wrapText="1"/>
    </xf>
    <xf numFmtId="0" fontId="47" fillId="0" borderId="53" xfId="719" applyFont="1" applyBorder="1" applyAlignment="1">
      <alignment vertical="top" wrapText="1"/>
    </xf>
    <xf numFmtId="0" fontId="46" fillId="0" borderId="54" xfId="0" applyFont="1" applyBorder="1" applyAlignment="1">
      <alignment vertical="top" wrapText="1"/>
    </xf>
    <xf numFmtId="9" fontId="24" fillId="0" borderId="0" xfId="1" applyFont="1"/>
    <xf numFmtId="0" fontId="45" fillId="3" borderId="45" xfId="0" applyFont="1" applyFill="1" applyBorder="1" applyAlignment="1">
      <alignment horizontal="right" vertical="center" wrapText="1"/>
    </xf>
    <xf numFmtId="0" fontId="48" fillId="3" borderId="47" xfId="0" applyFont="1" applyFill="1" applyBorder="1" applyAlignment="1">
      <alignment horizontal="right" vertical="top" wrapText="1"/>
    </xf>
    <xf numFmtId="0" fontId="46" fillId="0" borderId="50" xfId="0" applyFont="1" applyBorder="1" applyAlignment="1">
      <alignment horizontal="left" vertical="center" wrapText="1"/>
    </xf>
    <xf numFmtId="0" fontId="47" fillId="0" borderId="46" xfId="0" applyFont="1" applyBorder="1" applyAlignment="1">
      <alignment vertical="center" wrapText="1"/>
    </xf>
    <xf numFmtId="0" fontId="18" fillId="0" borderId="0" xfId="0" applyFont="1" applyAlignment="1">
      <alignment horizontal="left"/>
    </xf>
    <xf numFmtId="0" fontId="41" fillId="0" borderId="15" xfId="0" applyFont="1" applyBorder="1" applyAlignment="1" applyProtection="1">
      <alignment horizontal="center" vertical="center"/>
      <protection hidden="1"/>
    </xf>
    <xf numFmtId="0" fontId="22" fillId="0" borderId="15" xfId="0" applyFont="1" applyBorder="1" applyAlignment="1" applyProtection="1">
      <alignment wrapText="1"/>
      <protection hidden="1"/>
    </xf>
    <xf numFmtId="0" fontId="0" fillId="0" borderId="15" xfId="0" applyBorder="1" applyAlignment="1" applyProtection="1">
      <alignment horizontal="center" vertical="center"/>
      <protection hidden="1"/>
    </xf>
    <xf numFmtId="0" fontId="21" fillId="0" borderId="15" xfId="0" applyFont="1" applyBorder="1" applyAlignment="1" applyProtection="1">
      <alignment horizontal="left" vertical="center" wrapText="1"/>
      <protection hidden="1"/>
    </xf>
    <xf numFmtId="0" fontId="1" fillId="0" borderId="0" xfId="10474" applyFont="1" applyProtection="1">
      <protection hidden="1"/>
    </xf>
    <xf numFmtId="0" fontId="26" fillId="0" borderId="15" xfId="0" applyFont="1" applyBorder="1" applyAlignment="1">
      <alignment horizontal="right" vertical="center"/>
    </xf>
    <xf numFmtId="0" fontId="26" fillId="0" borderId="11" xfId="0" applyFont="1" applyBorder="1" applyAlignment="1">
      <alignment horizontal="right" vertical="center"/>
    </xf>
    <xf numFmtId="174" fontId="27" fillId="2" borderId="15" xfId="0" applyNumberFormat="1" applyFont="1" applyFill="1" applyBorder="1" applyAlignment="1" applyProtection="1">
      <alignment horizontal="center" vertical="center"/>
      <protection locked="0"/>
    </xf>
    <xf numFmtId="166" fontId="26" fillId="0" borderId="17" xfId="0" applyNumberFormat="1" applyFont="1" applyBorder="1" applyProtection="1">
      <protection hidden="1"/>
    </xf>
    <xf numFmtId="166" fontId="26" fillId="0" borderId="16" xfId="0" applyNumberFormat="1" applyFont="1" applyBorder="1" applyProtection="1">
      <protection hidden="1"/>
    </xf>
    <xf numFmtId="166" fontId="26" fillId="0" borderId="28" xfId="0" applyNumberFormat="1" applyFont="1" applyBorder="1" applyProtection="1">
      <protection hidden="1"/>
    </xf>
    <xf numFmtId="166" fontId="26" fillId="0" borderId="18" xfId="0" applyNumberFormat="1" applyFont="1" applyBorder="1" applyProtection="1">
      <protection hidden="1"/>
    </xf>
    <xf numFmtId="165" fontId="26" fillId="0" borderId="10" xfId="0" applyNumberFormat="1" applyFont="1" applyBorder="1" applyProtection="1">
      <protection hidden="1"/>
    </xf>
    <xf numFmtId="164" fontId="38" fillId="0" borderId="14" xfId="1" applyNumberFormat="1" applyFont="1" applyFill="1" applyBorder="1" applyProtection="1">
      <protection hidden="1"/>
    </xf>
    <xf numFmtId="164" fontId="38" fillId="0" borderId="0" xfId="1" applyNumberFormat="1" applyFont="1" applyFill="1" applyBorder="1" applyProtection="1">
      <protection hidden="1"/>
    </xf>
    <xf numFmtId="164" fontId="38" fillId="0" borderId="20" xfId="1" applyNumberFormat="1" applyFont="1" applyFill="1" applyBorder="1" applyProtection="1">
      <protection hidden="1"/>
    </xf>
    <xf numFmtId="0" fontId="24" fillId="0" borderId="13" xfId="0" applyFont="1" applyBorder="1" applyProtection="1">
      <protection hidden="1"/>
    </xf>
    <xf numFmtId="0" fontId="24" fillId="0" borderId="5" xfId="0" applyFont="1" applyBorder="1" applyProtection="1">
      <protection hidden="1"/>
    </xf>
    <xf numFmtId="0" fontId="24" fillId="0" borderId="12" xfId="0" applyFont="1" applyBorder="1" applyProtection="1">
      <protection hidden="1"/>
    </xf>
    <xf numFmtId="0" fontId="24" fillId="0" borderId="22" xfId="0" applyFont="1" applyBorder="1" applyProtection="1">
      <protection hidden="1"/>
    </xf>
    <xf numFmtId="0" fontId="24" fillId="0" borderId="10" xfId="0" applyFont="1" applyBorder="1" applyProtection="1">
      <protection hidden="1"/>
    </xf>
    <xf numFmtId="0" fontId="24" fillId="0" borderId="14" xfId="0" applyFont="1" applyBorder="1" applyProtection="1">
      <protection hidden="1"/>
    </xf>
    <xf numFmtId="0" fontId="24" fillId="0" borderId="0" xfId="0" applyFont="1" applyProtection="1">
      <protection hidden="1"/>
    </xf>
    <xf numFmtId="0" fontId="24" fillId="0" borderId="20" xfId="0" applyFont="1" applyBorder="1" applyProtection="1">
      <protection hidden="1"/>
    </xf>
    <xf numFmtId="167" fontId="28" fillId="0" borderId="10" xfId="0" applyNumberFormat="1" applyFont="1" applyBorder="1" applyProtection="1">
      <protection hidden="1"/>
    </xf>
    <xf numFmtId="167" fontId="24" fillId="0" borderId="14" xfId="0" applyNumberFormat="1" applyFont="1" applyBorder="1" applyProtection="1">
      <protection hidden="1"/>
    </xf>
    <xf numFmtId="167" fontId="24" fillId="0" borderId="0" xfId="0" applyNumberFormat="1" applyFont="1" applyProtection="1">
      <protection hidden="1"/>
    </xf>
    <xf numFmtId="167" fontId="24" fillId="0" borderId="20" xfId="0" applyNumberFormat="1" applyFont="1" applyBorder="1" applyProtection="1">
      <protection hidden="1"/>
    </xf>
    <xf numFmtId="168" fontId="29" fillId="0" borderId="14" xfId="0" applyNumberFormat="1" applyFont="1" applyBorder="1" applyProtection="1">
      <protection hidden="1"/>
    </xf>
    <xf numFmtId="168" fontId="29" fillId="0" borderId="0" xfId="0" applyNumberFormat="1" applyFont="1" applyProtection="1">
      <protection hidden="1"/>
    </xf>
    <xf numFmtId="168" fontId="29" fillId="0" borderId="20" xfId="0" applyNumberFormat="1" applyFont="1" applyBorder="1" applyAlignment="1" applyProtection="1">
      <alignment horizontal="right"/>
      <protection hidden="1"/>
    </xf>
    <xf numFmtId="169" fontId="28" fillId="0" borderId="10" xfId="0" applyNumberFormat="1" applyFont="1" applyBorder="1" applyProtection="1">
      <protection hidden="1"/>
    </xf>
    <xf numFmtId="169" fontId="28" fillId="0" borderId="30" xfId="0" applyNumberFormat="1" applyFont="1" applyBorder="1" applyProtection="1">
      <protection hidden="1"/>
    </xf>
    <xf numFmtId="170" fontId="29" fillId="0" borderId="25" xfId="0" applyNumberFormat="1" applyFont="1" applyBorder="1" applyProtection="1">
      <protection hidden="1"/>
    </xf>
    <xf numFmtId="170" fontId="29" fillId="0" borderId="24" xfId="0" applyNumberFormat="1" applyFont="1" applyBorder="1" applyProtection="1">
      <protection hidden="1"/>
    </xf>
    <xf numFmtId="170" fontId="29" fillId="0" borderId="26" xfId="0" applyNumberFormat="1" applyFont="1" applyBorder="1" applyAlignment="1" applyProtection="1">
      <alignment horizontal="right"/>
      <protection hidden="1"/>
    </xf>
    <xf numFmtId="172" fontId="26" fillId="0" borderId="40" xfId="0" applyNumberFormat="1" applyFont="1" applyBorder="1" applyProtection="1">
      <protection hidden="1"/>
    </xf>
    <xf numFmtId="172" fontId="26" fillId="0" borderId="16" xfId="0" applyNumberFormat="1" applyFont="1" applyBorder="1" applyProtection="1">
      <protection hidden="1"/>
    </xf>
    <xf numFmtId="172" fontId="26" fillId="0" borderId="18" xfId="0" applyNumberFormat="1" applyFont="1" applyBorder="1" applyProtection="1">
      <protection hidden="1"/>
    </xf>
    <xf numFmtId="3" fontId="25" fillId="0" borderId="41" xfId="0" applyNumberFormat="1" applyFont="1" applyBorder="1" applyProtection="1">
      <protection hidden="1"/>
    </xf>
    <xf numFmtId="168" fontId="30" fillId="0" borderId="10" xfId="0" applyNumberFormat="1" applyFont="1" applyBorder="1" applyProtection="1">
      <protection hidden="1"/>
    </xf>
    <xf numFmtId="168" fontId="30" fillId="0" borderId="0" xfId="0" applyNumberFormat="1" applyFont="1" applyProtection="1">
      <protection hidden="1"/>
    </xf>
    <xf numFmtId="168" fontId="30" fillId="0" borderId="20" xfId="0" applyNumberFormat="1" applyFont="1" applyBorder="1" applyAlignment="1" applyProtection="1">
      <alignment horizontal="right"/>
      <protection hidden="1"/>
    </xf>
    <xf numFmtId="0" fontId="24" fillId="0" borderId="42" xfId="0" applyFont="1" applyBorder="1" applyProtection="1">
      <protection hidden="1"/>
    </xf>
    <xf numFmtId="0" fontId="24" fillId="0" borderId="41" xfId="0" applyFont="1" applyBorder="1" applyProtection="1">
      <protection hidden="1"/>
    </xf>
    <xf numFmtId="172" fontId="28" fillId="0" borderId="41" xfId="0" applyNumberFormat="1" applyFont="1" applyBorder="1" applyProtection="1">
      <protection hidden="1"/>
    </xf>
    <xf numFmtId="172" fontId="28" fillId="0" borderId="14" xfId="0" applyNumberFormat="1" applyFont="1" applyBorder="1" applyProtection="1">
      <protection hidden="1"/>
    </xf>
    <xf numFmtId="172" fontId="28" fillId="0" borderId="10" xfId="0" applyNumberFormat="1" applyFont="1" applyBorder="1" applyProtection="1">
      <protection hidden="1"/>
    </xf>
    <xf numFmtId="172" fontId="28" fillId="0" borderId="0" xfId="0" applyNumberFormat="1" applyFont="1" applyProtection="1">
      <protection hidden="1"/>
    </xf>
    <xf numFmtId="172" fontId="24" fillId="0" borderId="20" xfId="0" applyNumberFormat="1" applyFont="1" applyBorder="1" applyProtection="1">
      <protection hidden="1"/>
    </xf>
    <xf numFmtId="164" fontId="39" fillId="0" borderId="14" xfId="1" applyNumberFormat="1" applyFont="1" applyFill="1" applyBorder="1" applyProtection="1">
      <protection hidden="1"/>
    </xf>
    <xf numFmtId="168" fontId="29" fillId="0" borderId="10" xfId="0" applyNumberFormat="1" applyFont="1" applyBorder="1" applyProtection="1">
      <protection hidden="1"/>
    </xf>
    <xf numFmtId="168" fontId="30" fillId="0" borderId="14" xfId="0" applyNumberFormat="1" applyFont="1" applyBorder="1" applyProtection="1">
      <protection hidden="1"/>
    </xf>
    <xf numFmtId="3" fontId="28" fillId="0" borderId="43" xfId="0" applyNumberFormat="1" applyFont="1" applyBorder="1" applyProtection="1">
      <protection hidden="1"/>
    </xf>
    <xf numFmtId="168" fontId="30" fillId="0" borderId="25" xfId="0" applyNumberFormat="1" applyFont="1" applyBorder="1" applyProtection="1">
      <protection hidden="1"/>
    </xf>
    <xf numFmtId="168" fontId="30" fillId="0" borderId="30" xfId="0" applyNumberFormat="1" applyFont="1" applyBorder="1" applyProtection="1">
      <protection hidden="1"/>
    </xf>
    <xf numFmtId="168" fontId="30" fillId="0" borderId="24" xfId="0" applyNumberFormat="1" applyFont="1" applyBorder="1" applyProtection="1">
      <protection hidden="1"/>
    </xf>
    <xf numFmtId="168" fontId="30" fillId="0" borderId="26" xfId="0" applyNumberFormat="1" applyFont="1" applyBorder="1" applyAlignment="1" applyProtection="1">
      <alignment horizontal="right"/>
      <protection hidden="1"/>
    </xf>
    <xf numFmtId="9" fontId="25" fillId="0" borderId="14" xfId="0" applyNumberFormat="1" applyFont="1" applyBorder="1" applyAlignment="1" applyProtection="1">
      <alignment horizontal="center" wrapText="1"/>
      <protection hidden="1"/>
    </xf>
    <xf numFmtId="9" fontId="25" fillId="0" borderId="9" xfId="0" applyNumberFormat="1" applyFont="1" applyBorder="1" applyAlignment="1" applyProtection="1">
      <alignment horizontal="right" vertical="center"/>
      <protection hidden="1"/>
    </xf>
    <xf numFmtId="2" fontId="24" fillId="0" borderId="4" xfId="0" applyNumberFormat="1" applyFont="1" applyBorder="1" applyProtection="1">
      <protection hidden="1"/>
    </xf>
    <xf numFmtId="2" fontId="24" fillId="0" borderId="10" xfId="0" applyNumberFormat="1" applyFont="1" applyBorder="1" applyProtection="1">
      <protection hidden="1"/>
    </xf>
    <xf numFmtId="9" fontId="25" fillId="0" borderId="5" xfId="0" applyNumberFormat="1" applyFont="1" applyBorder="1" applyAlignment="1" applyProtection="1">
      <alignment horizontal="center" wrapText="1"/>
      <protection hidden="1"/>
    </xf>
    <xf numFmtId="9" fontId="25" fillId="0" borderId="11" xfId="0" applyNumberFormat="1" applyFont="1" applyBorder="1" applyAlignment="1" applyProtection="1">
      <alignment horizontal="right" vertical="center"/>
      <protection hidden="1"/>
    </xf>
    <xf numFmtId="2" fontId="24" fillId="0" borderId="13" xfId="0" applyNumberFormat="1" applyFont="1" applyBorder="1" applyProtection="1">
      <protection hidden="1"/>
    </xf>
    <xf numFmtId="0" fontId="32" fillId="3" borderId="42" xfId="0" applyFont="1" applyFill="1" applyBorder="1" applyAlignment="1" applyProtection="1">
      <alignment horizontal="center" vertical="center" wrapText="1"/>
      <protection hidden="1"/>
    </xf>
    <xf numFmtId="0" fontId="32" fillId="3" borderId="11" xfId="0" applyFont="1" applyFill="1" applyBorder="1" applyAlignment="1" applyProtection="1">
      <alignment horizontal="center" vertical="center" wrapText="1"/>
      <protection hidden="1"/>
    </xf>
    <xf numFmtId="0" fontId="32" fillId="3" borderId="22" xfId="0" applyFont="1" applyFill="1" applyBorder="1" applyAlignment="1" applyProtection="1">
      <alignment horizontal="center" vertical="center" wrapText="1"/>
      <protection hidden="1"/>
    </xf>
    <xf numFmtId="0" fontId="32" fillId="0" borderId="55" xfId="0" applyFont="1" applyBorder="1" applyProtection="1">
      <protection hidden="1"/>
    </xf>
    <xf numFmtId="173" fontId="32" fillId="0" borderId="2" xfId="10473" applyNumberFormat="1" applyFont="1" applyBorder="1" applyProtection="1">
      <protection hidden="1"/>
    </xf>
    <xf numFmtId="173" fontId="32" fillId="0" borderId="56" xfId="10473" applyNumberFormat="1" applyFont="1" applyBorder="1" applyProtection="1">
      <protection hidden="1"/>
    </xf>
    <xf numFmtId="0" fontId="32" fillId="0" borderId="19" xfId="0" applyFont="1" applyBorder="1" applyProtection="1">
      <protection hidden="1"/>
    </xf>
    <xf numFmtId="173" fontId="32" fillId="0" borderId="9" xfId="10473" applyNumberFormat="1" applyFont="1" applyBorder="1" applyProtection="1">
      <protection hidden="1"/>
    </xf>
    <xf numFmtId="173" fontId="32" fillId="0" borderId="20" xfId="10473" applyNumberFormat="1" applyFont="1" applyBorder="1" applyProtection="1">
      <protection hidden="1"/>
    </xf>
    <xf numFmtId="0" fontId="32" fillId="0" borderId="23" xfId="0" applyFont="1" applyBorder="1" applyProtection="1">
      <protection hidden="1"/>
    </xf>
    <xf numFmtId="173" fontId="32" fillId="0" borderId="57" xfId="10473" applyNumberFormat="1" applyFont="1" applyBorder="1" applyProtection="1">
      <protection hidden="1"/>
    </xf>
    <xf numFmtId="173" fontId="32" fillId="0" borderId="26" xfId="10473" applyNumberFormat="1" applyFont="1" applyBorder="1" applyProtection="1">
      <protection hidden="1"/>
    </xf>
    <xf numFmtId="174" fontId="26" fillId="4" borderId="15" xfId="0" applyNumberFormat="1" applyFont="1" applyFill="1" applyBorder="1" applyAlignment="1" applyProtection="1">
      <alignment horizontal="center" vertical="center"/>
      <protection hidden="1"/>
    </xf>
    <xf numFmtId="3" fontId="27" fillId="0" borderId="8" xfId="0" applyNumberFormat="1" applyFont="1" applyBorder="1" applyProtection="1">
      <protection hidden="1"/>
    </xf>
    <xf numFmtId="3" fontId="27" fillId="0" borderId="15" xfId="0" applyNumberFormat="1" applyFont="1" applyBorder="1" applyProtection="1">
      <protection hidden="1"/>
    </xf>
    <xf numFmtId="9" fontId="34" fillId="0" borderId="15" xfId="1" applyFont="1" applyBorder="1" applyProtection="1">
      <protection hidden="1"/>
    </xf>
    <xf numFmtId="3" fontId="24" fillId="0" borderId="0" xfId="0" applyNumberFormat="1" applyFont="1" applyProtection="1">
      <protection hidden="1"/>
    </xf>
    <xf numFmtId="9" fontId="33" fillId="0" borderId="0" xfId="1" applyFont="1" applyBorder="1" applyProtection="1">
      <protection hidden="1"/>
    </xf>
    <xf numFmtId="9" fontId="33" fillId="0" borderId="10" xfId="1" applyFont="1" applyBorder="1" applyProtection="1">
      <protection hidden="1"/>
    </xf>
    <xf numFmtId="3" fontId="27" fillId="0" borderId="0" xfId="0" applyNumberFormat="1" applyFont="1" applyProtection="1">
      <protection hidden="1"/>
    </xf>
    <xf numFmtId="3" fontId="24" fillId="0" borderId="0" xfId="1" applyNumberFormat="1" applyFont="1" applyBorder="1" applyProtection="1">
      <protection hidden="1"/>
    </xf>
    <xf numFmtId="3" fontId="24" fillId="0" borderId="0" xfId="0" applyNumberFormat="1" applyFont="1" applyAlignment="1" applyProtection="1">
      <alignment horizontal="right" vertical="center"/>
      <protection hidden="1"/>
    </xf>
    <xf numFmtId="1" fontId="24" fillId="0" borderId="0" xfId="0" applyNumberFormat="1" applyFont="1" applyAlignment="1" applyProtection="1">
      <alignment horizontal="right" vertical="center"/>
      <protection hidden="1"/>
    </xf>
    <xf numFmtId="0" fontId="24" fillId="0" borderId="0" xfId="0" applyFont="1" applyAlignment="1" applyProtection="1">
      <alignment horizontal="right" vertical="center"/>
      <protection hidden="1"/>
    </xf>
    <xf numFmtId="9" fontId="33" fillId="0" borderId="4" xfId="1" applyFont="1" applyBorder="1" applyProtection="1">
      <protection hidden="1"/>
    </xf>
    <xf numFmtId="0" fontId="24" fillId="0" borderId="12" xfId="0" applyFont="1" applyBorder="1" applyAlignment="1" applyProtection="1">
      <alignment horizontal="right" vertical="center"/>
      <protection hidden="1"/>
    </xf>
    <xf numFmtId="0" fontId="24" fillId="0" borderId="13" xfId="0" applyFont="1" applyBorder="1" applyAlignment="1" applyProtection="1">
      <alignment horizontal="right" vertical="center"/>
      <protection hidden="1"/>
    </xf>
    <xf numFmtId="0" fontId="24" fillId="0" borderId="12" xfId="0" applyFont="1" applyBorder="1" applyAlignment="1" applyProtection="1">
      <alignment horizontal="right"/>
      <protection hidden="1"/>
    </xf>
    <xf numFmtId="0" fontId="24" fillId="0" borderId="13" xfId="0" applyFont="1" applyBorder="1" applyAlignment="1" applyProtection="1">
      <alignment horizontal="right"/>
      <protection hidden="1"/>
    </xf>
    <xf numFmtId="3" fontId="24" fillId="0" borderId="12" xfId="0" applyNumberFormat="1" applyFont="1" applyBorder="1" applyAlignment="1" applyProtection="1">
      <alignment horizontal="right" vertical="center"/>
      <protection hidden="1"/>
    </xf>
    <xf numFmtId="3" fontId="24" fillId="0" borderId="12" xfId="0" applyNumberFormat="1" applyFont="1" applyBorder="1" applyProtection="1">
      <protection hidden="1"/>
    </xf>
    <xf numFmtId="3" fontId="24" fillId="0" borderId="12" xfId="1" applyNumberFormat="1" applyFont="1" applyBorder="1" applyProtection="1">
      <protection hidden="1"/>
    </xf>
    <xf numFmtId="9" fontId="33" fillId="0" borderId="12" xfId="1" applyFont="1" applyBorder="1" applyProtection="1">
      <protection hidden="1"/>
    </xf>
    <xf numFmtId="9" fontId="33" fillId="0" borderId="13" xfId="1" applyFont="1" applyBorder="1" applyProtection="1">
      <protection hidden="1"/>
    </xf>
    <xf numFmtId="9" fontId="34" fillId="0" borderId="15" xfId="1" applyFont="1" applyFill="1" applyBorder="1" applyProtection="1">
      <protection hidden="1"/>
    </xf>
    <xf numFmtId="0" fontId="24" fillId="0" borderId="9" xfId="0" applyFont="1" applyBorder="1" applyProtection="1">
      <protection hidden="1"/>
    </xf>
    <xf numFmtId="9" fontId="33" fillId="0" borderId="0" xfId="1" applyFont="1" applyFill="1" applyBorder="1" applyProtection="1">
      <protection hidden="1"/>
    </xf>
    <xf numFmtId="9" fontId="33" fillId="0" borderId="10" xfId="1" applyFont="1" applyFill="1" applyBorder="1" applyProtection="1">
      <protection hidden="1"/>
    </xf>
    <xf numFmtId="3" fontId="24" fillId="0" borderId="9" xfId="0" applyNumberFormat="1" applyFont="1" applyBorder="1" applyProtection="1">
      <protection hidden="1"/>
    </xf>
    <xf numFmtId="0" fontId="24" fillId="0" borderId="11" xfId="0" applyFont="1" applyBorder="1" applyProtection="1">
      <protection hidden="1"/>
    </xf>
    <xf numFmtId="3" fontId="24" fillId="0" borderId="10" xfId="0" applyNumberFormat="1" applyFont="1" applyBorder="1" applyProtection="1">
      <protection hidden="1"/>
    </xf>
    <xf numFmtId="0" fontId="33" fillId="0" borderId="0" xfId="0" applyFont="1" applyProtection="1">
      <protection hidden="1"/>
    </xf>
    <xf numFmtId="9" fontId="34" fillId="0" borderId="14" xfId="1" applyFont="1" applyFill="1" applyBorder="1" applyProtection="1">
      <protection hidden="1"/>
    </xf>
    <xf numFmtId="1" fontId="24" fillId="0" borderId="9" xfId="0" applyNumberFormat="1" applyFont="1" applyBorder="1" applyProtection="1">
      <protection hidden="1"/>
    </xf>
    <xf numFmtId="3" fontId="24" fillId="0" borderId="10" xfId="1" applyNumberFormat="1" applyFont="1" applyFill="1" applyBorder="1" applyProtection="1">
      <protection hidden="1"/>
    </xf>
    <xf numFmtId="3" fontId="24" fillId="0" borderId="0" xfId="1" applyNumberFormat="1" applyFont="1" applyFill="1" applyBorder="1" applyProtection="1">
      <protection hidden="1"/>
    </xf>
    <xf numFmtId="1" fontId="27" fillId="0" borderId="15" xfId="0" applyNumberFormat="1" applyFont="1" applyBorder="1" applyProtection="1">
      <protection hidden="1"/>
    </xf>
    <xf numFmtId="1" fontId="24" fillId="0" borderId="12" xfId="0" applyNumberFormat="1" applyFont="1" applyBorder="1" applyProtection="1">
      <protection hidden="1"/>
    </xf>
    <xf numFmtId="3" fontId="24" fillId="0" borderId="13" xfId="1" applyNumberFormat="1" applyFont="1" applyFill="1" applyBorder="1" applyProtection="1">
      <protection hidden="1"/>
    </xf>
    <xf numFmtId="3" fontId="24" fillId="0" borderId="12" xfId="1" applyNumberFormat="1" applyFont="1" applyFill="1" applyBorder="1" applyProtection="1">
      <protection hidden="1"/>
    </xf>
    <xf numFmtId="9" fontId="34" fillId="0" borderId="5" xfId="1" applyFont="1" applyFill="1" applyBorder="1" applyProtection="1">
      <protection hidden="1"/>
    </xf>
    <xf numFmtId="3" fontId="24" fillId="0" borderId="13" xfId="0" applyNumberFormat="1" applyFont="1" applyBorder="1" applyProtection="1">
      <protection hidden="1"/>
    </xf>
    <xf numFmtId="9" fontId="34" fillId="0" borderId="13" xfId="1" applyFont="1" applyFill="1" applyBorder="1" applyProtection="1">
      <protection hidden="1"/>
    </xf>
    <xf numFmtId="3" fontId="27" fillId="0" borderId="0" xfId="10471" applyNumberFormat="1" applyFont="1" applyProtection="1">
      <protection hidden="1"/>
    </xf>
    <xf numFmtId="9" fontId="34" fillId="0" borderId="0" xfId="10472" applyFont="1" applyBorder="1" applyProtection="1">
      <protection hidden="1"/>
    </xf>
    <xf numFmtId="9" fontId="34" fillId="0" borderId="10" xfId="10472" applyFont="1" applyBorder="1" applyProtection="1">
      <protection hidden="1"/>
    </xf>
    <xf numFmtId="164" fontId="34" fillId="0" borderId="0" xfId="10472" applyNumberFormat="1" applyFont="1" applyBorder="1" applyProtection="1">
      <protection hidden="1"/>
    </xf>
    <xf numFmtId="0" fontId="24" fillId="0" borderId="11" xfId="10471" applyFont="1" applyBorder="1" applyProtection="1">
      <protection hidden="1"/>
    </xf>
    <xf numFmtId="0" fontId="24" fillId="0" borderId="12" xfId="10471" applyFont="1" applyBorder="1" applyProtection="1">
      <protection hidden="1"/>
    </xf>
    <xf numFmtId="3" fontId="24" fillId="0" borderId="12" xfId="10471" applyNumberFormat="1" applyFont="1" applyBorder="1" applyProtection="1">
      <protection hidden="1"/>
    </xf>
    <xf numFmtId="9" fontId="33" fillId="0" borderId="12" xfId="10472" applyFont="1" applyBorder="1" applyProtection="1">
      <protection hidden="1"/>
    </xf>
    <xf numFmtId="9" fontId="33" fillId="0" borderId="13" xfId="10472" applyFont="1" applyBorder="1" applyProtection="1">
      <protection hidden="1"/>
    </xf>
    <xf numFmtId="164" fontId="33" fillId="0" borderId="12" xfId="10472" applyNumberFormat="1" applyFont="1" applyBorder="1" applyProtection="1">
      <protection hidden="1"/>
    </xf>
    <xf numFmtId="3" fontId="24" fillId="0" borderId="9" xfId="10471" applyNumberFormat="1" applyFont="1" applyBorder="1" applyProtection="1">
      <protection hidden="1"/>
    </xf>
    <xf numFmtId="3" fontId="24" fillId="0" borderId="0" xfId="10471" applyNumberFormat="1" applyFont="1" applyProtection="1">
      <protection hidden="1"/>
    </xf>
    <xf numFmtId="9" fontId="33" fillId="0" borderId="0" xfId="10472" applyFont="1" applyBorder="1" applyProtection="1">
      <protection hidden="1"/>
    </xf>
    <xf numFmtId="164" fontId="33" fillId="0" borderId="0" xfId="10472" applyNumberFormat="1" applyFont="1" applyBorder="1" applyProtection="1">
      <protection hidden="1"/>
    </xf>
    <xf numFmtId="9" fontId="33" fillId="0" borderId="10" xfId="10472" applyFont="1" applyBorder="1" applyProtection="1">
      <protection hidden="1"/>
    </xf>
    <xf numFmtId="3" fontId="24" fillId="0" borderId="11" xfId="10471" applyNumberFormat="1" applyFont="1" applyBorder="1" applyProtection="1">
      <protection hidden="1"/>
    </xf>
    <xf numFmtId="0" fontId="24" fillId="0" borderId="12" xfId="10471" applyFont="1" applyBorder="1" applyAlignment="1" applyProtection="1">
      <alignment horizontal="right" vertical="center"/>
      <protection hidden="1"/>
    </xf>
    <xf numFmtId="0" fontId="24" fillId="0" borderId="11" xfId="10471" applyFont="1" applyBorder="1" applyAlignment="1" applyProtection="1">
      <alignment horizontal="right"/>
      <protection hidden="1"/>
    </xf>
    <xf numFmtId="0" fontId="24" fillId="0" borderId="12" xfId="10471" applyFont="1" applyBorder="1" applyAlignment="1" applyProtection="1">
      <alignment horizontal="right"/>
      <protection hidden="1"/>
    </xf>
    <xf numFmtId="0" fontId="24" fillId="0" borderId="13" xfId="10471" applyFont="1" applyBorder="1" applyAlignment="1" applyProtection="1">
      <alignment horizontal="right"/>
      <protection hidden="1"/>
    </xf>
    <xf numFmtId="0" fontId="24" fillId="3" borderId="15" xfId="10471" applyFont="1" applyFill="1" applyBorder="1" applyAlignment="1" applyProtection="1">
      <alignment horizontal="center" vertical="center" wrapText="1"/>
      <protection hidden="1"/>
    </xf>
    <xf numFmtId="0" fontId="33" fillId="3" borderId="15" xfId="10471" applyFont="1" applyFill="1" applyBorder="1" applyAlignment="1" applyProtection="1">
      <alignment horizontal="center" vertical="center" wrapText="1"/>
      <protection hidden="1"/>
    </xf>
    <xf numFmtId="0" fontId="24" fillId="3" borderId="2" xfId="10471" applyFont="1" applyFill="1" applyBorder="1" applyProtection="1">
      <protection hidden="1"/>
    </xf>
    <xf numFmtId="0" fontId="24" fillId="0" borderId="2" xfId="10471" applyFont="1" applyBorder="1" applyProtection="1">
      <protection hidden="1"/>
    </xf>
    <xf numFmtId="0" fontId="24" fillId="0" borderId="3" xfId="10471" applyFont="1" applyBorder="1" applyProtection="1">
      <protection hidden="1"/>
    </xf>
    <xf numFmtId="3" fontId="24" fillId="0" borderId="3" xfId="10471" applyNumberFormat="1" applyFont="1" applyBorder="1" applyProtection="1">
      <protection hidden="1"/>
    </xf>
    <xf numFmtId="0" fontId="24" fillId="0" borderId="4" xfId="10471" applyFont="1" applyBorder="1" applyProtection="1">
      <protection hidden="1"/>
    </xf>
    <xf numFmtId="0" fontId="27" fillId="3" borderId="14" xfId="10471" applyFont="1" applyFill="1" applyBorder="1" applyProtection="1">
      <protection hidden="1"/>
    </xf>
    <xf numFmtId="0" fontId="24" fillId="3" borderId="11" xfId="10471" applyFont="1" applyFill="1" applyBorder="1" applyProtection="1">
      <protection hidden="1"/>
    </xf>
    <xf numFmtId="0" fontId="24" fillId="3" borderId="9" xfId="10471" applyFont="1" applyFill="1" applyBorder="1" applyProtection="1">
      <protection hidden="1"/>
    </xf>
    <xf numFmtId="3" fontId="27" fillId="0" borderId="9" xfId="10471" applyNumberFormat="1" applyFont="1" applyBorder="1" applyProtection="1">
      <protection hidden="1"/>
    </xf>
    <xf numFmtId="0" fontId="24" fillId="0" borderId="11" xfId="2204" applyFont="1" applyBorder="1" applyProtection="1">
      <protection hidden="1"/>
    </xf>
    <xf numFmtId="0" fontId="24" fillId="0" borderId="12" xfId="2204" applyFont="1" applyBorder="1" applyProtection="1">
      <protection hidden="1"/>
    </xf>
    <xf numFmtId="3" fontId="24" fillId="0" borderId="12" xfId="2204" applyNumberFormat="1" applyFont="1" applyBorder="1" applyProtection="1">
      <protection hidden="1"/>
    </xf>
    <xf numFmtId="0" fontId="24" fillId="0" borderId="13" xfId="2204" applyFont="1" applyBorder="1" applyProtection="1">
      <protection hidden="1"/>
    </xf>
    <xf numFmtId="3" fontId="24" fillId="0" borderId="9" xfId="2204" applyNumberFormat="1" applyFont="1" applyBorder="1" applyProtection="1">
      <protection hidden="1"/>
    </xf>
    <xf numFmtId="3" fontId="24" fillId="0" borderId="0" xfId="2204" applyNumberFormat="1" applyFont="1" applyProtection="1">
      <protection hidden="1"/>
    </xf>
    <xf numFmtId="9" fontId="33" fillId="0" borderId="0" xfId="716" applyFont="1" applyBorder="1" applyProtection="1">
      <protection hidden="1"/>
    </xf>
    <xf numFmtId="9" fontId="33" fillId="0" borderId="10" xfId="716" applyFont="1" applyBorder="1" applyProtection="1">
      <protection hidden="1"/>
    </xf>
    <xf numFmtId="0" fontId="24" fillId="3" borderId="15" xfId="2204" applyFont="1" applyFill="1" applyBorder="1" applyAlignment="1" applyProtection="1">
      <alignment horizontal="center" vertical="center" wrapText="1"/>
      <protection hidden="1"/>
    </xf>
    <xf numFmtId="0" fontId="33" fillId="3" borderId="15" xfId="2204" applyFont="1" applyFill="1" applyBorder="1" applyAlignment="1" applyProtection="1">
      <alignment horizontal="center" vertical="center" wrapText="1"/>
      <protection hidden="1"/>
    </xf>
    <xf numFmtId="0" fontId="24" fillId="3" borderId="8" xfId="2204" applyFont="1" applyFill="1" applyBorder="1" applyAlignment="1" applyProtection="1">
      <alignment horizontal="center" vertical="center" wrapText="1"/>
      <protection hidden="1"/>
    </xf>
    <xf numFmtId="0" fontId="24" fillId="3" borderId="2" xfId="2204" applyFont="1" applyFill="1" applyBorder="1" applyProtection="1">
      <protection hidden="1"/>
    </xf>
    <xf numFmtId="0" fontId="24" fillId="0" borderId="2" xfId="2204" applyFont="1" applyBorder="1" applyProtection="1">
      <protection hidden="1"/>
    </xf>
    <xf numFmtId="0" fontId="24" fillId="0" borderId="3" xfId="2204" applyFont="1" applyBorder="1" applyProtection="1">
      <protection hidden="1"/>
    </xf>
    <xf numFmtId="3" fontId="24" fillId="0" borderId="3" xfId="2204" applyNumberFormat="1" applyFont="1" applyBorder="1" applyProtection="1">
      <protection hidden="1"/>
    </xf>
    <xf numFmtId="0" fontId="24" fillId="0" borderId="4" xfId="2204" applyFont="1" applyBorder="1" applyProtection="1">
      <protection hidden="1"/>
    </xf>
    <xf numFmtId="0" fontId="24" fillId="0" borderId="11" xfId="2204" applyFont="1" applyBorder="1" applyAlignment="1" applyProtection="1">
      <alignment horizontal="right" vertical="center"/>
      <protection hidden="1"/>
    </xf>
    <xf numFmtId="0" fontId="24" fillId="0" borderId="12" xfId="2204" applyFont="1" applyBorder="1" applyAlignment="1" applyProtection="1">
      <alignment horizontal="right" vertical="center"/>
      <protection hidden="1"/>
    </xf>
    <xf numFmtId="0" fontId="24" fillId="0" borderId="13" xfId="2204" applyFont="1" applyBorder="1" applyAlignment="1" applyProtection="1">
      <alignment horizontal="right" vertical="center"/>
      <protection hidden="1"/>
    </xf>
    <xf numFmtId="0" fontId="24" fillId="0" borderId="12" xfId="2204" applyFont="1" applyBorder="1" applyAlignment="1" applyProtection="1">
      <alignment horizontal="right"/>
      <protection hidden="1"/>
    </xf>
    <xf numFmtId="0" fontId="24" fillId="0" borderId="13" xfId="2204" applyFont="1" applyBorder="1" applyAlignment="1" applyProtection="1">
      <alignment horizontal="right"/>
      <protection hidden="1"/>
    </xf>
    <xf numFmtId="0" fontId="19" fillId="3" borderId="0" xfId="0" applyFont="1" applyFill="1" applyAlignment="1">
      <alignment horizontal="center" wrapText="1"/>
    </xf>
    <xf numFmtId="0" fontId="51" fillId="3" borderId="0" xfId="0" applyFont="1" applyFill="1" applyAlignment="1">
      <alignment horizontal="center" vertical="top" wrapText="1"/>
    </xf>
    <xf numFmtId="0" fontId="26" fillId="4" borderId="31" xfId="0" applyFont="1" applyFill="1" applyBorder="1" applyAlignment="1">
      <alignment horizontal="center"/>
    </xf>
    <xf numFmtId="0" fontId="26" fillId="4" borderId="33" xfId="0" applyFont="1" applyFill="1" applyBorder="1" applyAlignment="1">
      <alignment horizontal="center"/>
    </xf>
    <xf numFmtId="0" fontId="26" fillId="4" borderId="35" xfId="0" applyFont="1" applyFill="1" applyBorder="1" applyAlignment="1">
      <alignment horizontal="center"/>
    </xf>
    <xf numFmtId="0" fontId="36" fillId="4" borderId="29" xfId="0" applyFont="1" applyFill="1" applyBorder="1" applyAlignment="1">
      <alignment horizontal="center" vertical="center"/>
    </xf>
    <xf numFmtId="0" fontId="36" fillId="4" borderId="36" xfId="0" applyFont="1" applyFill="1" applyBorder="1" applyAlignment="1">
      <alignment horizontal="center" vertical="center"/>
    </xf>
    <xf numFmtId="0" fontId="36" fillId="4" borderId="23" xfId="0" applyFont="1" applyFill="1" applyBorder="1" applyAlignment="1">
      <alignment horizontal="center" vertical="center"/>
    </xf>
    <xf numFmtId="0" fontId="36" fillId="4" borderId="37" xfId="0" applyFont="1" applyFill="1" applyBorder="1" applyAlignment="1">
      <alignment horizontal="center" vertical="center"/>
    </xf>
    <xf numFmtId="171" fontId="37" fillId="0" borderId="6" xfId="0" applyNumberFormat="1" applyFont="1" applyBorder="1" applyAlignment="1">
      <alignment horizontal="center" vertical="center" wrapText="1"/>
    </xf>
    <xf numFmtId="171" fontId="37" fillId="0" borderId="8" xfId="0" applyNumberFormat="1" applyFont="1" applyBorder="1" applyAlignment="1">
      <alignment horizontal="center" vertical="center" wrapText="1"/>
    </xf>
    <xf numFmtId="0" fontId="24" fillId="0" borderId="0" xfId="2204" applyFont="1" applyAlignment="1">
      <alignment vertical="center" wrapText="1"/>
    </xf>
    <xf numFmtId="0" fontId="26" fillId="4" borderId="6" xfId="0" applyFont="1" applyFill="1" applyBorder="1" applyAlignment="1" applyProtection="1">
      <alignment horizontal="center" vertical="center"/>
      <protection hidden="1"/>
    </xf>
    <xf numFmtId="0" fontId="26" fillId="4" borderId="8" xfId="0" applyFont="1" applyFill="1" applyBorder="1" applyAlignment="1" applyProtection="1">
      <alignment horizontal="center" vertical="center"/>
      <protection hidden="1"/>
    </xf>
    <xf numFmtId="0" fontId="25" fillId="4" borderId="6" xfId="0" applyFont="1" applyFill="1" applyBorder="1" applyAlignment="1">
      <alignment horizontal="center"/>
    </xf>
    <xf numFmtId="0" fontId="25" fillId="4" borderId="8" xfId="0" applyFont="1" applyFill="1" applyBorder="1" applyAlignment="1">
      <alignment horizontal="center"/>
    </xf>
    <xf numFmtId="0" fontId="25" fillId="4" borderId="6" xfId="0" applyFont="1" applyFill="1" applyBorder="1" applyAlignment="1" applyProtection="1">
      <alignment horizontal="center"/>
      <protection hidden="1"/>
    </xf>
    <xf numFmtId="0" fontId="25" fillId="4" borderId="8" xfId="0" applyFont="1" applyFill="1" applyBorder="1" applyAlignment="1" applyProtection="1">
      <alignment horizontal="center"/>
      <protection hidden="1"/>
    </xf>
    <xf numFmtId="0" fontId="36" fillId="4" borderId="31" xfId="0" applyFont="1" applyFill="1" applyBorder="1" applyAlignment="1" applyProtection="1">
      <alignment horizontal="center" wrapText="1"/>
      <protection hidden="1"/>
    </xf>
    <xf numFmtId="0" fontId="36" fillId="4" borderId="33" xfId="0" applyFont="1" applyFill="1" applyBorder="1" applyAlignment="1" applyProtection="1">
      <alignment horizontal="center" wrapText="1"/>
      <protection hidden="1"/>
    </xf>
    <xf numFmtId="0" fontId="36" fillId="4" borderId="35" xfId="0" applyFont="1" applyFill="1" applyBorder="1" applyAlignment="1" applyProtection="1">
      <alignment horizontal="center" wrapText="1"/>
      <protection hidden="1"/>
    </xf>
    <xf numFmtId="0" fontId="25" fillId="0" borderId="0" xfId="0" applyFont="1" applyAlignment="1">
      <alignment vertical="center" wrapText="1"/>
    </xf>
    <xf numFmtId="0" fontId="11" fillId="0" borderId="0" xfId="0" applyFont="1" applyAlignment="1">
      <alignment horizontal="left" vertical="center"/>
    </xf>
    <xf numFmtId="0" fontId="26" fillId="4" borderId="15" xfId="0" applyFont="1" applyFill="1" applyBorder="1" applyAlignment="1">
      <alignment horizontal="center"/>
    </xf>
    <xf numFmtId="0" fontId="0" fillId="0" borderId="0" xfId="0" applyAlignment="1">
      <alignment horizontal="left" vertical="center" wrapText="1"/>
    </xf>
    <xf numFmtId="171" fontId="37" fillId="0" borderId="15" xfId="0" applyNumberFormat="1" applyFont="1" applyBorder="1" applyAlignment="1">
      <alignment horizontal="center" vertical="center" wrapText="1"/>
    </xf>
    <xf numFmtId="0" fontId="26" fillId="2" borderId="15" xfId="0" applyFont="1" applyFill="1" applyBorder="1" applyAlignment="1" applyProtection="1">
      <alignment horizontal="center" vertical="center"/>
      <protection locked="0"/>
    </xf>
    <xf numFmtId="174" fontId="26" fillId="2" borderId="15" xfId="0" applyNumberFormat="1" applyFont="1" applyFill="1" applyBorder="1" applyAlignment="1" applyProtection="1">
      <alignment horizontal="center" vertical="center"/>
      <protection locked="0"/>
    </xf>
    <xf numFmtId="0" fontId="36" fillId="5" borderId="1" xfId="0" applyFont="1" applyFill="1" applyBorder="1" applyAlignment="1">
      <alignment horizontal="center" vertical="center" wrapText="1"/>
    </xf>
    <xf numFmtId="0" fontId="36" fillId="5" borderId="5" xfId="0" applyFont="1" applyFill="1" applyBorder="1" applyAlignment="1">
      <alignment horizontal="center" vertical="center" wrapText="1"/>
    </xf>
    <xf numFmtId="0" fontId="24" fillId="4" borderId="6" xfId="0" applyFont="1" applyFill="1" applyBorder="1" applyAlignment="1">
      <alignment horizontal="center" wrapText="1"/>
    </xf>
    <xf numFmtId="0" fontId="24" fillId="4" borderId="7" xfId="0" applyFont="1" applyFill="1" applyBorder="1" applyAlignment="1">
      <alignment horizontal="center" wrapText="1"/>
    </xf>
    <xf numFmtId="0" fontId="24" fillId="4" borderId="8" xfId="0" applyFont="1" applyFill="1" applyBorder="1" applyAlignment="1">
      <alignment horizontal="center" wrapText="1"/>
    </xf>
    <xf numFmtId="0" fontId="24" fillId="4" borderId="6" xfId="0" applyFont="1" applyFill="1" applyBorder="1" applyAlignment="1">
      <alignment horizontal="center"/>
    </xf>
    <xf numFmtId="0" fontId="24" fillId="4" borderId="7" xfId="0" applyFont="1" applyFill="1" applyBorder="1" applyAlignment="1">
      <alignment horizontal="center"/>
    </xf>
    <xf numFmtId="0" fontId="24" fillId="4" borderId="8" xfId="0" applyFont="1" applyFill="1" applyBorder="1" applyAlignment="1">
      <alignment horizontal="center"/>
    </xf>
    <xf numFmtId="0" fontId="24" fillId="4" borderId="15" xfId="0" applyFont="1" applyFill="1" applyBorder="1" applyAlignment="1">
      <alignment horizontal="center"/>
    </xf>
    <xf numFmtId="0" fontId="27" fillId="0" borderId="0" xfId="0" applyFont="1" applyAlignment="1">
      <alignment horizontal="left" vertical="top" wrapText="1"/>
    </xf>
    <xf numFmtId="0" fontId="36" fillId="5" borderId="14" xfId="0" applyFont="1" applyFill="1" applyBorder="1" applyAlignment="1">
      <alignment horizontal="center" vertical="center" wrapText="1"/>
    </xf>
    <xf numFmtId="0" fontId="24" fillId="4" borderId="6" xfId="0" applyFont="1" applyFill="1" applyBorder="1" applyAlignment="1">
      <alignment horizontal="center" vertical="center" wrapText="1"/>
    </xf>
    <xf numFmtId="0" fontId="24" fillId="4" borderId="7" xfId="0" applyFont="1" applyFill="1" applyBorder="1" applyAlignment="1">
      <alignment horizontal="center" vertical="center" wrapText="1"/>
    </xf>
    <xf numFmtId="0" fontId="26" fillId="0" borderId="0" xfId="10471" applyFont="1" applyAlignment="1">
      <alignment vertical="center" wrapText="1"/>
    </xf>
    <xf numFmtId="0" fontId="24" fillId="4" borderId="6" xfId="10471" applyFont="1" applyFill="1" applyBorder="1" applyAlignment="1" applyProtection="1">
      <alignment horizontal="center"/>
      <protection hidden="1"/>
    </xf>
    <xf numFmtId="0" fontId="24" fillId="4" borderId="7" xfId="10471" applyFont="1" applyFill="1" applyBorder="1" applyAlignment="1" applyProtection="1">
      <alignment horizontal="center"/>
      <protection hidden="1"/>
    </xf>
    <xf numFmtId="0" fontId="24" fillId="4" borderId="8" xfId="10471" applyFont="1" applyFill="1" applyBorder="1" applyAlignment="1" applyProtection="1">
      <alignment horizontal="center"/>
      <protection hidden="1"/>
    </xf>
    <xf numFmtId="0" fontId="27" fillId="4" borderId="1" xfId="10471" applyFont="1" applyFill="1" applyBorder="1" applyAlignment="1" applyProtection="1">
      <alignment horizontal="center" vertical="center" wrapText="1"/>
      <protection hidden="1"/>
    </xf>
    <xf numFmtId="0" fontId="27" fillId="4" borderId="5" xfId="10471" applyFont="1" applyFill="1" applyBorder="1" applyAlignment="1" applyProtection="1">
      <alignment horizontal="center" vertical="center" wrapText="1"/>
      <protection hidden="1"/>
    </xf>
    <xf numFmtId="0" fontId="53" fillId="3" borderId="15" xfId="719" applyFont="1" applyFill="1" applyBorder="1" applyAlignment="1">
      <alignment horizontal="center" vertical="center"/>
    </xf>
    <xf numFmtId="174" fontId="27" fillId="2" borderId="15" xfId="0" applyNumberFormat="1" applyFont="1" applyFill="1" applyBorder="1" applyAlignment="1" applyProtection="1">
      <alignment horizontal="center" vertical="center"/>
      <protection locked="0"/>
    </xf>
    <xf numFmtId="0" fontId="54" fillId="0" borderId="0" xfId="0" applyFont="1" applyAlignment="1">
      <alignment vertical="center" wrapText="1"/>
    </xf>
    <xf numFmtId="0" fontId="24" fillId="4" borderId="8" xfId="2204" applyFont="1" applyFill="1" applyBorder="1" applyAlignment="1" applyProtection="1">
      <alignment horizontal="center"/>
      <protection hidden="1"/>
    </xf>
    <xf numFmtId="0" fontId="24" fillId="4" borderId="15" xfId="2204" applyFont="1" applyFill="1" applyBorder="1" applyAlignment="1" applyProtection="1">
      <alignment horizontal="center"/>
      <protection hidden="1"/>
    </xf>
    <xf numFmtId="0" fontId="7" fillId="2" borderId="15" xfId="2204" applyFill="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6" fillId="0" borderId="8" xfId="0" applyFont="1" applyBorder="1" applyAlignment="1">
      <alignment horizontal="center"/>
    </xf>
    <xf numFmtId="0" fontId="0" fillId="2" borderId="11" xfId="719" applyFont="1" applyFill="1" applyBorder="1" applyAlignment="1">
      <alignment horizontal="center" vertical="center" wrapText="1"/>
    </xf>
    <xf numFmtId="0" fontId="7" fillId="2" borderId="12" xfId="719" applyFont="1" applyFill="1" applyBorder="1" applyAlignment="1">
      <alignment horizontal="center" vertical="center" wrapText="1"/>
    </xf>
    <xf numFmtId="0" fontId="7" fillId="2" borderId="13" xfId="719" applyFont="1" applyFill="1" applyBorder="1" applyAlignment="1">
      <alignment horizontal="center" vertical="center" wrapText="1"/>
    </xf>
    <xf numFmtId="0" fontId="17" fillId="0" borderId="0" xfId="0" applyFont="1" applyAlignment="1">
      <alignment horizontal="left" vertical="center"/>
    </xf>
    <xf numFmtId="0" fontId="0" fillId="2" borderId="2" xfId="2204" applyFont="1" applyFill="1" applyBorder="1" applyAlignment="1">
      <alignment horizontal="center" vertical="center" wrapText="1"/>
    </xf>
    <xf numFmtId="0" fontId="0" fillId="2" borderId="3" xfId="2204" applyFont="1" applyFill="1" applyBorder="1" applyAlignment="1">
      <alignment horizontal="center" vertical="center" wrapText="1"/>
    </xf>
    <xf numFmtId="0" fontId="0" fillId="2" borderId="4" xfId="2204" applyFont="1" applyFill="1" applyBorder="1" applyAlignment="1">
      <alignment horizontal="center" vertical="center" wrapText="1"/>
    </xf>
    <xf numFmtId="0" fontId="0" fillId="2" borderId="9" xfId="2204" applyFont="1" applyFill="1" applyBorder="1" applyAlignment="1">
      <alignment horizontal="center" vertical="center" wrapText="1"/>
    </xf>
    <xf numFmtId="0" fontId="0" fillId="2" borderId="0" xfId="2204" applyFont="1" applyFill="1" applyAlignment="1">
      <alignment horizontal="center" vertical="center" wrapText="1"/>
    </xf>
    <xf numFmtId="0" fontId="0" fillId="2" borderId="10" xfId="2204" applyFont="1" applyFill="1" applyBorder="1" applyAlignment="1">
      <alignment horizontal="center" vertical="center" wrapText="1"/>
    </xf>
  </cellXfs>
  <cellStyles count="10476">
    <cellStyle name="Comma" xfId="10473" builtinId="3"/>
    <cellStyle name="Comma 2" xfId="2" xr:uid="{00000000-0005-0000-0000-000000000000}"/>
    <cellStyle name="Comma 2 2" xfId="5242" xr:uid="{00000000-0005-0000-0000-000001000000}"/>
    <cellStyle name="Currency 2" xfId="3" xr:uid="{00000000-0005-0000-0000-000002000000}"/>
    <cellStyle name="Currency 2 2" xfId="5243" xr:uid="{00000000-0005-0000-0000-000003000000}"/>
    <cellStyle name="Hyperlink" xfId="719" builtinId="8"/>
    <cellStyle name="Hyperlink 2" xfId="10475" xr:uid="{4F525F59-1721-467F-BF02-E89C07BC23E7}"/>
    <cellStyle name="Normal" xfId="0" builtinId="0"/>
    <cellStyle name="Normal 10" xfId="4" xr:uid="{00000000-0005-0000-0000-000006000000}"/>
    <cellStyle name="Normal 10 2" xfId="5" xr:uid="{00000000-0005-0000-0000-000007000000}"/>
    <cellStyle name="Normal 10 2 2" xfId="6" xr:uid="{00000000-0005-0000-0000-000008000000}"/>
    <cellStyle name="Normal 10 2 2 2" xfId="7" xr:uid="{00000000-0005-0000-0000-000009000000}"/>
    <cellStyle name="Normal 10 2 2 2 2" xfId="2121" xr:uid="{00000000-0005-0000-0000-00000A000000}"/>
    <cellStyle name="Normal 10 2 2 2 2 2" xfId="5144" xr:uid="{00000000-0005-0000-0000-00000B000000}"/>
    <cellStyle name="Normal 10 2 2 2 2 2 2" xfId="10374" xr:uid="{00000000-0005-0000-0000-00000C000000}"/>
    <cellStyle name="Normal 10 2 2 2 2 3" xfId="3620" xr:uid="{00000000-0005-0000-0000-00000D000000}"/>
    <cellStyle name="Normal 10 2 2 2 2 3 2" xfId="8850" xr:uid="{00000000-0005-0000-0000-00000E000000}"/>
    <cellStyle name="Normal 10 2 2 2 2 4" xfId="7352" xr:uid="{00000000-0005-0000-0000-00000F000000}"/>
    <cellStyle name="Normal 10 2 2 2 3" xfId="1356" xr:uid="{00000000-0005-0000-0000-000010000000}"/>
    <cellStyle name="Normal 10 2 2 2 3 2" xfId="4379" xr:uid="{00000000-0005-0000-0000-000011000000}"/>
    <cellStyle name="Normal 10 2 2 2 3 2 2" xfId="9609" xr:uid="{00000000-0005-0000-0000-000012000000}"/>
    <cellStyle name="Normal 10 2 2 2 3 3" xfId="6587" xr:uid="{00000000-0005-0000-0000-000013000000}"/>
    <cellStyle name="Normal 10 2 2 2 4" xfId="2855" xr:uid="{00000000-0005-0000-0000-000014000000}"/>
    <cellStyle name="Normal 10 2 2 2 4 2" xfId="8085" xr:uid="{00000000-0005-0000-0000-000015000000}"/>
    <cellStyle name="Normal 10 2 2 2 5" xfId="5247" xr:uid="{00000000-0005-0000-0000-000016000000}"/>
    <cellStyle name="Normal 10 2 2 3" xfId="1767" xr:uid="{00000000-0005-0000-0000-000017000000}"/>
    <cellStyle name="Normal 10 2 2 3 2" xfId="4790" xr:uid="{00000000-0005-0000-0000-000018000000}"/>
    <cellStyle name="Normal 10 2 2 3 2 2" xfId="10020" xr:uid="{00000000-0005-0000-0000-000019000000}"/>
    <cellStyle name="Normal 10 2 2 3 3" xfId="3266" xr:uid="{00000000-0005-0000-0000-00001A000000}"/>
    <cellStyle name="Normal 10 2 2 3 3 2" xfId="8496" xr:uid="{00000000-0005-0000-0000-00001B000000}"/>
    <cellStyle name="Normal 10 2 2 3 4" xfId="6998" xr:uid="{00000000-0005-0000-0000-00001C000000}"/>
    <cellStyle name="Normal 10 2 2 4" xfId="1002" xr:uid="{00000000-0005-0000-0000-00001D000000}"/>
    <cellStyle name="Normal 10 2 2 4 2" xfId="4025" xr:uid="{00000000-0005-0000-0000-00001E000000}"/>
    <cellStyle name="Normal 10 2 2 4 2 2" xfId="9255" xr:uid="{00000000-0005-0000-0000-00001F000000}"/>
    <cellStyle name="Normal 10 2 2 4 3" xfId="6233" xr:uid="{00000000-0005-0000-0000-000020000000}"/>
    <cellStyle name="Normal 10 2 2 5" xfId="2501" xr:uid="{00000000-0005-0000-0000-000021000000}"/>
    <cellStyle name="Normal 10 2 2 5 2" xfId="7731" xr:uid="{00000000-0005-0000-0000-000022000000}"/>
    <cellStyle name="Normal 10 2 2 6" xfId="5246" xr:uid="{00000000-0005-0000-0000-000023000000}"/>
    <cellStyle name="Normal 10 2 3" xfId="8" xr:uid="{00000000-0005-0000-0000-000024000000}"/>
    <cellStyle name="Normal 10 2 3 2" xfId="1944" xr:uid="{00000000-0005-0000-0000-000025000000}"/>
    <cellStyle name="Normal 10 2 3 2 2" xfId="4967" xr:uid="{00000000-0005-0000-0000-000026000000}"/>
    <cellStyle name="Normal 10 2 3 2 2 2" xfId="10197" xr:uid="{00000000-0005-0000-0000-000027000000}"/>
    <cellStyle name="Normal 10 2 3 2 3" xfId="3443" xr:uid="{00000000-0005-0000-0000-000028000000}"/>
    <cellStyle name="Normal 10 2 3 2 3 2" xfId="8673" xr:uid="{00000000-0005-0000-0000-000029000000}"/>
    <cellStyle name="Normal 10 2 3 2 4" xfId="7175" xr:uid="{00000000-0005-0000-0000-00002A000000}"/>
    <cellStyle name="Normal 10 2 3 3" xfId="1179" xr:uid="{00000000-0005-0000-0000-00002B000000}"/>
    <cellStyle name="Normal 10 2 3 3 2" xfId="4202" xr:uid="{00000000-0005-0000-0000-00002C000000}"/>
    <cellStyle name="Normal 10 2 3 3 2 2" xfId="9432" xr:uid="{00000000-0005-0000-0000-00002D000000}"/>
    <cellStyle name="Normal 10 2 3 3 3" xfId="6410" xr:uid="{00000000-0005-0000-0000-00002E000000}"/>
    <cellStyle name="Normal 10 2 3 4" xfId="2678" xr:uid="{00000000-0005-0000-0000-00002F000000}"/>
    <cellStyle name="Normal 10 2 3 4 2" xfId="7908" xr:uid="{00000000-0005-0000-0000-000030000000}"/>
    <cellStyle name="Normal 10 2 3 5" xfId="5248" xr:uid="{00000000-0005-0000-0000-000031000000}"/>
    <cellStyle name="Normal 10 2 4" xfId="1590" xr:uid="{00000000-0005-0000-0000-000032000000}"/>
    <cellStyle name="Normal 10 2 4 2" xfId="4613" xr:uid="{00000000-0005-0000-0000-000033000000}"/>
    <cellStyle name="Normal 10 2 4 2 2" xfId="9843" xr:uid="{00000000-0005-0000-0000-000034000000}"/>
    <cellStyle name="Normal 10 2 4 3" xfId="3089" xr:uid="{00000000-0005-0000-0000-000035000000}"/>
    <cellStyle name="Normal 10 2 4 3 2" xfId="8319" xr:uid="{00000000-0005-0000-0000-000036000000}"/>
    <cellStyle name="Normal 10 2 4 4" xfId="6821" xr:uid="{00000000-0005-0000-0000-000037000000}"/>
    <cellStyle name="Normal 10 2 5" xfId="825" xr:uid="{00000000-0005-0000-0000-000038000000}"/>
    <cellStyle name="Normal 10 2 5 2" xfId="3848" xr:uid="{00000000-0005-0000-0000-000039000000}"/>
    <cellStyle name="Normal 10 2 5 2 2" xfId="9078" xr:uid="{00000000-0005-0000-0000-00003A000000}"/>
    <cellStyle name="Normal 10 2 5 3" xfId="6056" xr:uid="{00000000-0005-0000-0000-00003B000000}"/>
    <cellStyle name="Normal 10 2 6" xfId="2324" xr:uid="{00000000-0005-0000-0000-00003C000000}"/>
    <cellStyle name="Normal 10 2 6 2" xfId="7554" xr:uid="{00000000-0005-0000-0000-00003D000000}"/>
    <cellStyle name="Normal 10 2 7" xfId="5245" xr:uid="{00000000-0005-0000-0000-00003E000000}"/>
    <cellStyle name="Normal 10 3" xfId="9" xr:uid="{00000000-0005-0000-0000-00003F000000}"/>
    <cellStyle name="Normal 10 3 2" xfId="10" xr:uid="{00000000-0005-0000-0000-000040000000}"/>
    <cellStyle name="Normal 10 3 2 2" xfId="2039" xr:uid="{00000000-0005-0000-0000-000041000000}"/>
    <cellStyle name="Normal 10 3 2 2 2" xfId="5062" xr:uid="{00000000-0005-0000-0000-000042000000}"/>
    <cellStyle name="Normal 10 3 2 2 2 2" xfId="10292" xr:uid="{00000000-0005-0000-0000-000043000000}"/>
    <cellStyle name="Normal 10 3 2 2 3" xfId="3538" xr:uid="{00000000-0005-0000-0000-000044000000}"/>
    <cellStyle name="Normal 10 3 2 2 3 2" xfId="8768" xr:uid="{00000000-0005-0000-0000-000045000000}"/>
    <cellStyle name="Normal 10 3 2 2 4" xfId="7270" xr:uid="{00000000-0005-0000-0000-000046000000}"/>
    <cellStyle name="Normal 10 3 2 3" xfId="1274" xr:uid="{00000000-0005-0000-0000-000047000000}"/>
    <cellStyle name="Normal 10 3 2 3 2" xfId="4297" xr:uid="{00000000-0005-0000-0000-000048000000}"/>
    <cellStyle name="Normal 10 3 2 3 2 2" xfId="9527" xr:uid="{00000000-0005-0000-0000-000049000000}"/>
    <cellStyle name="Normal 10 3 2 3 3" xfId="6505" xr:uid="{00000000-0005-0000-0000-00004A000000}"/>
    <cellStyle name="Normal 10 3 2 4" xfId="2773" xr:uid="{00000000-0005-0000-0000-00004B000000}"/>
    <cellStyle name="Normal 10 3 2 4 2" xfId="8003" xr:uid="{00000000-0005-0000-0000-00004C000000}"/>
    <cellStyle name="Normal 10 3 2 5" xfId="5250" xr:uid="{00000000-0005-0000-0000-00004D000000}"/>
    <cellStyle name="Normal 10 3 3" xfId="1685" xr:uid="{00000000-0005-0000-0000-00004E000000}"/>
    <cellStyle name="Normal 10 3 3 2" xfId="4708" xr:uid="{00000000-0005-0000-0000-00004F000000}"/>
    <cellStyle name="Normal 10 3 3 2 2" xfId="9938" xr:uid="{00000000-0005-0000-0000-000050000000}"/>
    <cellStyle name="Normal 10 3 3 3" xfId="3184" xr:uid="{00000000-0005-0000-0000-000051000000}"/>
    <cellStyle name="Normal 10 3 3 3 2" xfId="8414" xr:uid="{00000000-0005-0000-0000-000052000000}"/>
    <cellStyle name="Normal 10 3 3 4" xfId="6916" xr:uid="{00000000-0005-0000-0000-000053000000}"/>
    <cellStyle name="Normal 10 3 4" xfId="920" xr:uid="{00000000-0005-0000-0000-000054000000}"/>
    <cellStyle name="Normal 10 3 4 2" xfId="3943" xr:uid="{00000000-0005-0000-0000-000055000000}"/>
    <cellStyle name="Normal 10 3 4 2 2" xfId="9173" xr:uid="{00000000-0005-0000-0000-000056000000}"/>
    <cellStyle name="Normal 10 3 4 3" xfId="6151" xr:uid="{00000000-0005-0000-0000-000057000000}"/>
    <cellStyle name="Normal 10 3 5" xfId="2419" xr:uid="{00000000-0005-0000-0000-000058000000}"/>
    <cellStyle name="Normal 10 3 5 2" xfId="7649" xr:uid="{00000000-0005-0000-0000-000059000000}"/>
    <cellStyle name="Normal 10 3 6" xfId="5249" xr:uid="{00000000-0005-0000-0000-00005A000000}"/>
    <cellStyle name="Normal 10 4" xfId="11" xr:uid="{00000000-0005-0000-0000-00005B000000}"/>
    <cellStyle name="Normal 10 4 2" xfId="1862" xr:uid="{00000000-0005-0000-0000-00005C000000}"/>
    <cellStyle name="Normal 10 4 2 2" xfId="4885" xr:uid="{00000000-0005-0000-0000-00005D000000}"/>
    <cellStyle name="Normal 10 4 2 2 2" xfId="10115" xr:uid="{00000000-0005-0000-0000-00005E000000}"/>
    <cellStyle name="Normal 10 4 2 3" xfId="3361" xr:uid="{00000000-0005-0000-0000-00005F000000}"/>
    <cellStyle name="Normal 10 4 2 3 2" xfId="8591" xr:uid="{00000000-0005-0000-0000-000060000000}"/>
    <cellStyle name="Normal 10 4 2 4" xfId="7093" xr:uid="{00000000-0005-0000-0000-000061000000}"/>
    <cellStyle name="Normal 10 4 3" xfId="1097" xr:uid="{00000000-0005-0000-0000-000062000000}"/>
    <cellStyle name="Normal 10 4 3 2" xfId="4120" xr:uid="{00000000-0005-0000-0000-000063000000}"/>
    <cellStyle name="Normal 10 4 3 2 2" xfId="9350" xr:uid="{00000000-0005-0000-0000-000064000000}"/>
    <cellStyle name="Normal 10 4 3 3" xfId="6328" xr:uid="{00000000-0005-0000-0000-000065000000}"/>
    <cellStyle name="Normal 10 4 4" xfId="2596" xr:uid="{00000000-0005-0000-0000-000066000000}"/>
    <cellStyle name="Normal 10 4 4 2" xfId="7826" xr:uid="{00000000-0005-0000-0000-000067000000}"/>
    <cellStyle name="Normal 10 4 5" xfId="5251" xr:uid="{00000000-0005-0000-0000-000068000000}"/>
    <cellStyle name="Normal 10 5" xfId="1508" xr:uid="{00000000-0005-0000-0000-000069000000}"/>
    <cellStyle name="Normal 10 5 2" xfId="4531" xr:uid="{00000000-0005-0000-0000-00006A000000}"/>
    <cellStyle name="Normal 10 5 2 2" xfId="9761" xr:uid="{00000000-0005-0000-0000-00006B000000}"/>
    <cellStyle name="Normal 10 5 3" xfId="3007" xr:uid="{00000000-0005-0000-0000-00006C000000}"/>
    <cellStyle name="Normal 10 5 3 2" xfId="8237" xr:uid="{00000000-0005-0000-0000-00006D000000}"/>
    <cellStyle name="Normal 10 5 4" xfId="6739" xr:uid="{00000000-0005-0000-0000-00006E000000}"/>
    <cellStyle name="Normal 10 6" xfId="1450" xr:uid="{00000000-0005-0000-0000-00006F000000}"/>
    <cellStyle name="Normal 10 6 2" xfId="4473" xr:uid="{00000000-0005-0000-0000-000070000000}"/>
    <cellStyle name="Normal 10 6 2 2" xfId="9703" xr:uid="{00000000-0005-0000-0000-000071000000}"/>
    <cellStyle name="Normal 10 6 3" xfId="2949" xr:uid="{00000000-0005-0000-0000-000072000000}"/>
    <cellStyle name="Normal 10 6 3 2" xfId="8179" xr:uid="{00000000-0005-0000-0000-000073000000}"/>
    <cellStyle name="Normal 10 6 4" xfId="6681" xr:uid="{00000000-0005-0000-0000-000074000000}"/>
    <cellStyle name="Normal 10 7" xfId="743" xr:uid="{00000000-0005-0000-0000-000075000000}"/>
    <cellStyle name="Normal 10 7 2" xfId="3766" xr:uid="{00000000-0005-0000-0000-000076000000}"/>
    <cellStyle name="Normal 10 7 2 2" xfId="8996" xr:uid="{00000000-0005-0000-0000-000077000000}"/>
    <cellStyle name="Normal 10 7 3" xfId="5974" xr:uid="{00000000-0005-0000-0000-000078000000}"/>
    <cellStyle name="Normal 10 8" xfId="2242" xr:uid="{00000000-0005-0000-0000-000079000000}"/>
    <cellStyle name="Normal 10 8 2" xfId="7472" xr:uid="{00000000-0005-0000-0000-00007A000000}"/>
    <cellStyle name="Normal 10 9" xfId="5244" xr:uid="{00000000-0005-0000-0000-00007B000000}"/>
    <cellStyle name="Normal 11" xfId="12" xr:uid="{00000000-0005-0000-0000-00007C000000}"/>
    <cellStyle name="Normal 11 2" xfId="13" xr:uid="{00000000-0005-0000-0000-00007D000000}"/>
    <cellStyle name="Normal 11 2 2" xfId="14" xr:uid="{00000000-0005-0000-0000-00007E000000}"/>
    <cellStyle name="Normal 11 2 2 2" xfId="15" xr:uid="{00000000-0005-0000-0000-00007F000000}"/>
    <cellStyle name="Normal 11 2 2 2 2" xfId="2133" xr:uid="{00000000-0005-0000-0000-000080000000}"/>
    <cellStyle name="Normal 11 2 2 2 2 2" xfId="5156" xr:uid="{00000000-0005-0000-0000-000081000000}"/>
    <cellStyle name="Normal 11 2 2 2 2 2 2" xfId="10386" xr:uid="{00000000-0005-0000-0000-000082000000}"/>
    <cellStyle name="Normal 11 2 2 2 2 3" xfId="3632" xr:uid="{00000000-0005-0000-0000-000083000000}"/>
    <cellStyle name="Normal 11 2 2 2 2 3 2" xfId="8862" xr:uid="{00000000-0005-0000-0000-000084000000}"/>
    <cellStyle name="Normal 11 2 2 2 2 4" xfId="7364" xr:uid="{00000000-0005-0000-0000-000085000000}"/>
    <cellStyle name="Normal 11 2 2 2 3" xfId="1368" xr:uid="{00000000-0005-0000-0000-000086000000}"/>
    <cellStyle name="Normal 11 2 2 2 3 2" xfId="4391" xr:uid="{00000000-0005-0000-0000-000087000000}"/>
    <cellStyle name="Normal 11 2 2 2 3 2 2" xfId="9621" xr:uid="{00000000-0005-0000-0000-000088000000}"/>
    <cellStyle name="Normal 11 2 2 2 3 3" xfId="6599" xr:uid="{00000000-0005-0000-0000-000089000000}"/>
    <cellStyle name="Normal 11 2 2 2 4" xfId="2867" xr:uid="{00000000-0005-0000-0000-00008A000000}"/>
    <cellStyle name="Normal 11 2 2 2 4 2" xfId="8097" xr:uid="{00000000-0005-0000-0000-00008B000000}"/>
    <cellStyle name="Normal 11 2 2 2 5" xfId="5255" xr:uid="{00000000-0005-0000-0000-00008C000000}"/>
    <cellStyle name="Normal 11 2 2 3" xfId="1779" xr:uid="{00000000-0005-0000-0000-00008D000000}"/>
    <cellStyle name="Normal 11 2 2 3 2" xfId="4802" xr:uid="{00000000-0005-0000-0000-00008E000000}"/>
    <cellStyle name="Normal 11 2 2 3 2 2" xfId="10032" xr:uid="{00000000-0005-0000-0000-00008F000000}"/>
    <cellStyle name="Normal 11 2 2 3 3" xfId="3278" xr:uid="{00000000-0005-0000-0000-000090000000}"/>
    <cellStyle name="Normal 11 2 2 3 3 2" xfId="8508" xr:uid="{00000000-0005-0000-0000-000091000000}"/>
    <cellStyle name="Normal 11 2 2 3 4" xfId="7010" xr:uid="{00000000-0005-0000-0000-000092000000}"/>
    <cellStyle name="Normal 11 2 2 4" xfId="1014" xr:uid="{00000000-0005-0000-0000-000093000000}"/>
    <cellStyle name="Normal 11 2 2 4 2" xfId="4037" xr:uid="{00000000-0005-0000-0000-000094000000}"/>
    <cellStyle name="Normal 11 2 2 4 2 2" xfId="9267" xr:uid="{00000000-0005-0000-0000-000095000000}"/>
    <cellStyle name="Normal 11 2 2 4 3" xfId="6245" xr:uid="{00000000-0005-0000-0000-000096000000}"/>
    <cellStyle name="Normal 11 2 2 5" xfId="2513" xr:uid="{00000000-0005-0000-0000-000097000000}"/>
    <cellStyle name="Normal 11 2 2 5 2" xfId="7743" xr:uid="{00000000-0005-0000-0000-000098000000}"/>
    <cellStyle name="Normal 11 2 2 6" xfId="5254" xr:uid="{00000000-0005-0000-0000-000099000000}"/>
    <cellStyle name="Normal 11 2 3" xfId="16" xr:uid="{00000000-0005-0000-0000-00009A000000}"/>
    <cellStyle name="Normal 11 2 3 2" xfId="1956" xr:uid="{00000000-0005-0000-0000-00009B000000}"/>
    <cellStyle name="Normal 11 2 3 2 2" xfId="4979" xr:uid="{00000000-0005-0000-0000-00009C000000}"/>
    <cellStyle name="Normal 11 2 3 2 2 2" xfId="10209" xr:uid="{00000000-0005-0000-0000-00009D000000}"/>
    <cellStyle name="Normal 11 2 3 2 3" xfId="3455" xr:uid="{00000000-0005-0000-0000-00009E000000}"/>
    <cellStyle name="Normal 11 2 3 2 3 2" xfId="8685" xr:uid="{00000000-0005-0000-0000-00009F000000}"/>
    <cellStyle name="Normal 11 2 3 2 4" xfId="7187" xr:uid="{00000000-0005-0000-0000-0000A0000000}"/>
    <cellStyle name="Normal 11 2 3 3" xfId="1191" xr:uid="{00000000-0005-0000-0000-0000A1000000}"/>
    <cellStyle name="Normal 11 2 3 3 2" xfId="4214" xr:uid="{00000000-0005-0000-0000-0000A2000000}"/>
    <cellStyle name="Normal 11 2 3 3 2 2" xfId="9444" xr:uid="{00000000-0005-0000-0000-0000A3000000}"/>
    <cellStyle name="Normal 11 2 3 3 3" xfId="6422" xr:uid="{00000000-0005-0000-0000-0000A4000000}"/>
    <cellStyle name="Normal 11 2 3 4" xfId="2690" xr:uid="{00000000-0005-0000-0000-0000A5000000}"/>
    <cellStyle name="Normal 11 2 3 4 2" xfId="7920" xr:uid="{00000000-0005-0000-0000-0000A6000000}"/>
    <cellStyle name="Normal 11 2 3 5" xfId="5256" xr:uid="{00000000-0005-0000-0000-0000A7000000}"/>
    <cellStyle name="Normal 11 2 4" xfId="1602" xr:uid="{00000000-0005-0000-0000-0000A8000000}"/>
    <cellStyle name="Normal 11 2 4 2" xfId="4625" xr:uid="{00000000-0005-0000-0000-0000A9000000}"/>
    <cellStyle name="Normal 11 2 4 2 2" xfId="9855" xr:uid="{00000000-0005-0000-0000-0000AA000000}"/>
    <cellStyle name="Normal 11 2 4 3" xfId="3101" xr:uid="{00000000-0005-0000-0000-0000AB000000}"/>
    <cellStyle name="Normal 11 2 4 3 2" xfId="8331" xr:uid="{00000000-0005-0000-0000-0000AC000000}"/>
    <cellStyle name="Normal 11 2 4 4" xfId="6833" xr:uid="{00000000-0005-0000-0000-0000AD000000}"/>
    <cellStyle name="Normal 11 2 5" xfId="837" xr:uid="{00000000-0005-0000-0000-0000AE000000}"/>
    <cellStyle name="Normal 11 2 5 2" xfId="3860" xr:uid="{00000000-0005-0000-0000-0000AF000000}"/>
    <cellStyle name="Normal 11 2 5 2 2" xfId="9090" xr:uid="{00000000-0005-0000-0000-0000B0000000}"/>
    <cellStyle name="Normal 11 2 5 3" xfId="6068" xr:uid="{00000000-0005-0000-0000-0000B1000000}"/>
    <cellStyle name="Normal 11 2 6" xfId="2336" xr:uid="{00000000-0005-0000-0000-0000B2000000}"/>
    <cellStyle name="Normal 11 2 6 2" xfId="7566" xr:uid="{00000000-0005-0000-0000-0000B3000000}"/>
    <cellStyle name="Normal 11 2 7" xfId="5253" xr:uid="{00000000-0005-0000-0000-0000B4000000}"/>
    <cellStyle name="Normal 11 3" xfId="17" xr:uid="{00000000-0005-0000-0000-0000B5000000}"/>
    <cellStyle name="Normal 11 3 2" xfId="18" xr:uid="{00000000-0005-0000-0000-0000B6000000}"/>
    <cellStyle name="Normal 11 3 2 2" xfId="2051" xr:uid="{00000000-0005-0000-0000-0000B7000000}"/>
    <cellStyle name="Normal 11 3 2 2 2" xfId="5074" xr:uid="{00000000-0005-0000-0000-0000B8000000}"/>
    <cellStyle name="Normal 11 3 2 2 2 2" xfId="10304" xr:uid="{00000000-0005-0000-0000-0000B9000000}"/>
    <cellStyle name="Normal 11 3 2 2 3" xfId="3550" xr:uid="{00000000-0005-0000-0000-0000BA000000}"/>
    <cellStyle name="Normal 11 3 2 2 3 2" xfId="8780" xr:uid="{00000000-0005-0000-0000-0000BB000000}"/>
    <cellStyle name="Normal 11 3 2 2 4" xfId="7282" xr:uid="{00000000-0005-0000-0000-0000BC000000}"/>
    <cellStyle name="Normal 11 3 2 3" xfId="1286" xr:uid="{00000000-0005-0000-0000-0000BD000000}"/>
    <cellStyle name="Normal 11 3 2 3 2" xfId="4309" xr:uid="{00000000-0005-0000-0000-0000BE000000}"/>
    <cellStyle name="Normal 11 3 2 3 2 2" xfId="9539" xr:uid="{00000000-0005-0000-0000-0000BF000000}"/>
    <cellStyle name="Normal 11 3 2 3 3" xfId="6517" xr:uid="{00000000-0005-0000-0000-0000C0000000}"/>
    <cellStyle name="Normal 11 3 2 4" xfId="2785" xr:uid="{00000000-0005-0000-0000-0000C1000000}"/>
    <cellStyle name="Normal 11 3 2 4 2" xfId="8015" xr:uid="{00000000-0005-0000-0000-0000C2000000}"/>
    <cellStyle name="Normal 11 3 2 5" xfId="5258" xr:uid="{00000000-0005-0000-0000-0000C3000000}"/>
    <cellStyle name="Normal 11 3 3" xfId="1697" xr:uid="{00000000-0005-0000-0000-0000C4000000}"/>
    <cellStyle name="Normal 11 3 3 2" xfId="4720" xr:uid="{00000000-0005-0000-0000-0000C5000000}"/>
    <cellStyle name="Normal 11 3 3 2 2" xfId="9950" xr:uid="{00000000-0005-0000-0000-0000C6000000}"/>
    <cellStyle name="Normal 11 3 3 3" xfId="3196" xr:uid="{00000000-0005-0000-0000-0000C7000000}"/>
    <cellStyle name="Normal 11 3 3 3 2" xfId="8426" xr:uid="{00000000-0005-0000-0000-0000C8000000}"/>
    <cellStyle name="Normal 11 3 3 4" xfId="6928" xr:uid="{00000000-0005-0000-0000-0000C9000000}"/>
    <cellStyle name="Normal 11 3 4" xfId="932" xr:uid="{00000000-0005-0000-0000-0000CA000000}"/>
    <cellStyle name="Normal 11 3 4 2" xfId="3955" xr:uid="{00000000-0005-0000-0000-0000CB000000}"/>
    <cellStyle name="Normal 11 3 4 2 2" xfId="9185" xr:uid="{00000000-0005-0000-0000-0000CC000000}"/>
    <cellStyle name="Normal 11 3 4 3" xfId="6163" xr:uid="{00000000-0005-0000-0000-0000CD000000}"/>
    <cellStyle name="Normal 11 3 5" xfId="2431" xr:uid="{00000000-0005-0000-0000-0000CE000000}"/>
    <cellStyle name="Normal 11 3 5 2" xfId="7661" xr:uid="{00000000-0005-0000-0000-0000CF000000}"/>
    <cellStyle name="Normal 11 3 6" xfId="5257" xr:uid="{00000000-0005-0000-0000-0000D0000000}"/>
    <cellStyle name="Normal 11 4" xfId="19" xr:uid="{00000000-0005-0000-0000-0000D1000000}"/>
    <cellStyle name="Normal 11 4 2" xfId="1874" xr:uid="{00000000-0005-0000-0000-0000D2000000}"/>
    <cellStyle name="Normal 11 4 2 2" xfId="4897" xr:uid="{00000000-0005-0000-0000-0000D3000000}"/>
    <cellStyle name="Normal 11 4 2 2 2" xfId="10127" xr:uid="{00000000-0005-0000-0000-0000D4000000}"/>
    <cellStyle name="Normal 11 4 2 3" xfId="3373" xr:uid="{00000000-0005-0000-0000-0000D5000000}"/>
    <cellStyle name="Normal 11 4 2 3 2" xfId="8603" xr:uid="{00000000-0005-0000-0000-0000D6000000}"/>
    <cellStyle name="Normal 11 4 2 4" xfId="7105" xr:uid="{00000000-0005-0000-0000-0000D7000000}"/>
    <cellStyle name="Normal 11 4 3" xfId="1109" xr:uid="{00000000-0005-0000-0000-0000D8000000}"/>
    <cellStyle name="Normal 11 4 3 2" xfId="4132" xr:uid="{00000000-0005-0000-0000-0000D9000000}"/>
    <cellStyle name="Normal 11 4 3 2 2" xfId="9362" xr:uid="{00000000-0005-0000-0000-0000DA000000}"/>
    <cellStyle name="Normal 11 4 3 3" xfId="6340" xr:uid="{00000000-0005-0000-0000-0000DB000000}"/>
    <cellStyle name="Normal 11 4 4" xfId="2608" xr:uid="{00000000-0005-0000-0000-0000DC000000}"/>
    <cellStyle name="Normal 11 4 4 2" xfId="7838" xr:uid="{00000000-0005-0000-0000-0000DD000000}"/>
    <cellStyle name="Normal 11 4 5" xfId="5259" xr:uid="{00000000-0005-0000-0000-0000DE000000}"/>
    <cellStyle name="Normal 11 5" xfId="1520" xr:uid="{00000000-0005-0000-0000-0000DF000000}"/>
    <cellStyle name="Normal 11 5 2" xfId="4543" xr:uid="{00000000-0005-0000-0000-0000E0000000}"/>
    <cellStyle name="Normal 11 5 2 2" xfId="9773" xr:uid="{00000000-0005-0000-0000-0000E1000000}"/>
    <cellStyle name="Normal 11 5 3" xfId="3019" xr:uid="{00000000-0005-0000-0000-0000E2000000}"/>
    <cellStyle name="Normal 11 5 3 2" xfId="8249" xr:uid="{00000000-0005-0000-0000-0000E3000000}"/>
    <cellStyle name="Normal 11 5 4" xfId="6751" xr:uid="{00000000-0005-0000-0000-0000E4000000}"/>
    <cellStyle name="Normal 11 6" xfId="1462" xr:uid="{00000000-0005-0000-0000-0000E5000000}"/>
    <cellStyle name="Normal 11 6 2" xfId="4485" xr:uid="{00000000-0005-0000-0000-0000E6000000}"/>
    <cellStyle name="Normal 11 6 2 2" xfId="9715" xr:uid="{00000000-0005-0000-0000-0000E7000000}"/>
    <cellStyle name="Normal 11 6 3" xfId="2961" xr:uid="{00000000-0005-0000-0000-0000E8000000}"/>
    <cellStyle name="Normal 11 6 3 2" xfId="8191" xr:uid="{00000000-0005-0000-0000-0000E9000000}"/>
    <cellStyle name="Normal 11 6 4" xfId="6693" xr:uid="{00000000-0005-0000-0000-0000EA000000}"/>
    <cellStyle name="Normal 11 7" xfId="755" xr:uid="{00000000-0005-0000-0000-0000EB000000}"/>
    <cellStyle name="Normal 11 7 2" xfId="3778" xr:uid="{00000000-0005-0000-0000-0000EC000000}"/>
    <cellStyle name="Normal 11 7 2 2" xfId="9008" xr:uid="{00000000-0005-0000-0000-0000ED000000}"/>
    <cellStyle name="Normal 11 7 3" xfId="5986" xr:uid="{00000000-0005-0000-0000-0000EE000000}"/>
    <cellStyle name="Normal 11 8" xfId="2254" xr:uid="{00000000-0005-0000-0000-0000EF000000}"/>
    <cellStyle name="Normal 11 8 2" xfId="7484" xr:uid="{00000000-0005-0000-0000-0000F0000000}"/>
    <cellStyle name="Normal 11 9" xfId="5252" xr:uid="{00000000-0005-0000-0000-0000F1000000}"/>
    <cellStyle name="Normal 12" xfId="20" xr:uid="{00000000-0005-0000-0000-0000F2000000}"/>
    <cellStyle name="Normal 12 2" xfId="21" xr:uid="{00000000-0005-0000-0000-0000F3000000}"/>
    <cellStyle name="Normal 12 2 2" xfId="22" xr:uid="{00000000-0005-0000-0000-0000F4000000}"/>
    <cellStyle name="Normal 12 2 2 2" xfId="2074" xr:uid="{00000000-0005-0000-0000-0000F5000000}"/>
    <cellStyle name="Normal 12 2 2 2 2" xfId="5097" xr:uid="{00000000-0005-0000-0000-0000F6000000}"/>
    <cellStyle name="Normal 12 2 2 2 2 2" xfId="10327" xr:uid="{00000000-0005-0000-0000-0000F7000000}"/>
    <cellStyle name="Normal 12 2 2 2 3" xfId="3573" xr:uid="{00000000-0005-0000-0000-0000F8000000}"/>
    <cellStyle name="Normal 12 2 2 2 3 2" xfId="8803" xr:uid="{00000000-0005-0000-0000-0000F9000000}"/>
    <cellStyle name="Normal 12 2 2 2 4" xfId="7305" xr:uid="{00000000-0005-0000-0000-0000FA000000}"/>
    <cellStyle name="Normal 12 2 2 3" xfId="1309" xr:uid="{00000000-0005-0000-0000-0000FB000000}"/>
    <cellStyle name="Normal 12 2 2 3 2" xfId="4332" xr:uid="{00000000-0005-0000-0000-0000FC000000}"/>
    <cellStyle name="Normal 12 2 2 3 2 2" xfId="9562" xr:uid="{00000000-0005-0000-0000-0000FD000000}"/>
    <cellStyle name="Normal 12 2 2 3 3" xfId="6540" xr:uid="{00000000-0005-0000-0000-0000FE000000}"/>
    <cellStyle name="Normal 12 2 2 4" xfId="2808" xr:uid="{00000000-0005-0000-0000-0000FF000000}"/>
    <cellStyle name="Normal 12 2 2 4 2" xfId="8038" xr:uid="{00000000-0005-0000-0000-000000010000}"/>
    <cellStyle name="Normal 12 2 2 5" xfId="5262" xr:uid="{00000000-0005-0000-0000-000001010000}"/>
    <cellStyle name="Normal 12 2 3" xfId="1720" xr:uid="{00000000-0005-0000-0000-000002010000}"/>
    <cellStyle name="Normal 12 2 3 2" xfId="4743" xr:uid="{00000000-0005-0000-0000-000003010000}"/>
    <cellStyle name="Normal 12 2 3 2 2" xfId="9973" xr:uid="{00000000-0005-0000-0000-000004010000}"/>
    <cellStyle name="Normal 12 2 3 3" xfId="3219" xr:uid="{00000000-0005-0000-0000-000005010000}"/>
    <cellStyle name="Normal 12 2 3 3 2" xfId="8449" xr:uid="{00000000-0005-0000-0000-000006010000}"/>
    <cellStyle name="Normal 12 2 3 4" xfId="6951" xr:uid="{00000000-0005-0000-0000-000007010000}"/>
    <cellStyle name="Normal 12 2 4" xfId="955" xr:uid="{00000000-0005-0000-0000-000008010000}"/>
    <cellStyle name="Normal 12 2 4 2" xfId="3978" xr:uid="{00000000-0005-0000-0000-000009010000}"/>
    <cellStyle name="Normal 12 2 4 2 2" xfId="9208" xr:uid="{00000000-0005-0000-0000-00000A010000}"/>
    <cellStyle name="Normal 12 2 4 3" xfId="6186" xr:uid="{00000000-0005-0000-0000-00000B010000}"/>
    <cellStyle name="Normal 12 2 5" xfId="2454" xr:uid="{00000000-0005-0000-0000-00000C010000}"/>
    <cellStyle name="Normal 12 2 5 2" xfId="7684" xr:uid="{00000000-0005-0000-0000-00000D010000}"/>
    <cellStyle name="Normal 12 2 6" xfId="5261" xr:uid="{00000000-0005-0000-0000-00000E010000}"/>
    <cellStyle name="Normal 12 3" xfId="23" xr:uid="{00000000-0005-0000-0000-00000F010000}"/>
    <cellStyle name="Normal 12 3 2" xfId="1897" xr:uid="{00000000-0005-0000-0000-000010010000}"/>
    <cellStyle name="Normal 12 3 2 2" xfId="4920" xr:uid="{00000000-0005-0000-0000-000011010000}"/>
    <cellStyle name="Normal 12 3 2 2 2" xfId="10150" xr:uid="{00000000-0005-0000-0000-000012010000}"/>
    <cellStyle name="Normal 12 3 2 3" xfId="3396" xr:uid="{00000000-0005-0000-0000-000013010000}"/>
    <cellStyle name="Normal 12 3 2 3 2" xfId="8626" xr:uid="{00000000-0005-0000-0000-000014010000}"/>
    <cellStyle name="Normal 12 3 2 4" xfId="7128" xr:uid="{00000000-0005-0000-0000-000015010000}"/>
    <cellStyle name="Normal 12 3 3" xfId="1132" xr:uid="{00000000-0005-0000-0000-000016010000}"/>
    <cellStyle name="Normal 12 3 3 2" xfId="4155" xr:uid="{00000000-0005-0000-0000-000017010000}"/>
    <cellStyle name="Normal 12 3 3 2 2" xfId="9385" xr:uid="{00000000-0005-0000-0000-000018010000}"/>
    <cellStyle name="Normal 12 3 3 3" xfId="6363" xr:uid="{00000000-0005-0000-0000-000019010000}"/>
    <cellStyle name="Normal 12 3 4" xfId="2631" xr:uid="{00000000-0005-0000-0000-00001A010000}"/>
    <cellStyle name="Normal 12 3 4 2" xfId="7861" xr:uid="{00000000-0005-0000-0000-00001B010000}"/>
    <cellStyle name="Normal 12 3 5" xfId="5263" xr:uid="{00000000-0005-0000-0000-00001C010000}"/>
    <cellStyle name="Normal 12 4" xfId="1543" xr:uid="{00000000-0005-0000-0000-00001D010000}"/>
    <cellStyle name="Normal 12 4 2" xfId="4566" xr:uid="{00000000-0005-0000-0000-00001E010000}"/>
    <cellStyle name="Normal 12 4 2 2" xfId="9796" xr:uid="{00000000-0005-0000-0000-00001F010000}"/>
    <cellStyle name="Normal 12 4 3" xfId="3042" xr:uid="{00000000-0005-0000-0000-000020010000}"/>
    <cellStyle name="Normal 12 4 3 2" xfId="8272" xr:uid="{00000000-0005-0000-0000-000021010000}"/>
    <cellStyle name="Normal 12 4 4" xfId="6774" xr:uid="{00000000-0005-0000-0000-000022010000}"/>
    <cellStyle name="Normal 12 5" xfId="778" xr:uid="{00000000-0005-0000-0000-000023010000}"/>
    <cellStyle name="Normal 12 5 2" xfId="3801" xr:uid="{00000000-0005-0000-0000-000024010000}"/>
    <cellStyle name="Normal 12 5 2 2" xfId="9031" xr:uid="{00000000-0005-0000-0000-000025010000}"/>
    <cellStyle name="Normal 12 5 3" xfId="6009" xr:uid="{00000000-0005-0000-0000-000026010000}"/>
    <cellStyle name="Normal 12 6" xfId="2277" xr:uid="{00000000-0005-0000-0000-000027010000}"/>
    <cellStyle name="Normal 12 6 2" xfId="7507" xr:uid="{00000000-0005-0000-0000-000028010000}"/>
    <cellStyle name="Normal 12 7" xfId="5260" xr:uid="{00000000-0005-0000-0000-000029010000}"/>
    <cellStyle name="Normal 13" xfId="24" xr:uid="{00000000-0005-0000-0000-00002A010000}"/>
    <cellStyle name="Normal 13 2" xfId="25" xr:uid="{00000000-0005-0000-0000-00002B010000}"/>
    <cellStyle name="Normal 13 2 2" xfId="26" xr:uid="{00000000-0005-0000-0000-00002C010000}"/>
    <cellStyle name="Normal 13 2 2 2" xfId="2086" xr:uid="{00000000-0005-0000-0000-00002D010000}"/>
    <cellStyle name="Normal 13 2 2 2 2" xfId="5109" xr:uid="{00000000-0005-0000-0000-00002E010000}"/>
    <cellStyle name="Normal 13 2 2 2 2 2" xfId="10339" xr:uid="{00000000-0005-0000-0000-00002F010000}"/>
    <cellStyle name="Normal 13 2 2 2 3" xfId="3585" xr:uid="{00000000-0005-0000-0000-000030010000}"/>
    <cellStyle name="Normal 13 2 2 2 3 2" xfId="8815" xr:uid="{00000000-0005-0000-0000-000031010000}"/>
    <cellStyle name="Normal 13 2 2 2 4" xfId="7317" xr:uid="{00000000-0005-0000-0000-000032010000}"/>
    <cellStyle name="Normal 13 2 2 3" xfId="1321" xr:uid="{00000000-0005-0000-0000-000033010000}"/>
    <cellStyle name="Normal 13 2 2 3 2" xfId="4344" xr:uid="{00000000-0005-0000-0000-000034010000}"/>
    <cellStyle name="Normal 13 2 2 3 2 2" xfId="9574" xr:uid="{00000000-0005-0000-0000-000035010000}"/>
    <cellStyle name="Normal 13 2 2 3 3" xfId="6552" xr:uid="{00000000-0005-0000-0000-000036010000}"/>
    <cellStyle name="Normal 13 2 2 4" xfId="2820" xr:uid="{00000000-0005-0000-0000-000037010000}"/>
    <cellStyle name="Normal 13 2 2 4 2" xfId="8050" xr:uid="{00000000-0005-0000-0000-000038010000}"/>
    <cellStyle name="Normal 13 2 2 5" xfId="5266" xr:uid="{00000000-0005-0000-0000-000039010000}"/>
    <cellStyle name="Normal 13 2 3" xfId="1732" xr:uid="{00000000-0005-0000-0000-00003A010000}"/>
    <cellStyle name="Normal 13 2 3 2" xfId="4755" xr:uid="{00000000-0005-0000-0000-00003B010000}"/>
    <cellStyle name="Normal 13 2 3 2 2" xfId="9985" xr:uid="{00000000-0005-0000-0000-00003C010000}"/>
    <cellStyle name="Normal 13 2 3 3" xfId="3231" xr:uid="{00000000-0005-0000-0000-00003D010000}"/>
    <cellStyle name="Normal 13 2 3 3 2" xfId="8461" xr:uid="{00000000-0005-0000-0000-00003E010000}"/>
    <cellStyle name="Normal 13 2 3 4" xfId="6963" xr:uid="{00000000-0005-0000-0000-00003F010000}"/>
    <cellStyle name="Normal 13 2 4" xfId="967" xr:uid="{00000000-0005-0000-0000-000040010000}"/>
    <cellStyle name="Normal 13 2 4 2" xfId="3990" xr:uid="{00000000-0005-0000-0000-000041010000}"/>
    <cellStyle name="Normal 13 2 4 2 2" xfId="9220" xr:uid="{00000000-0005-0000-0000-000042010000}"/>
    <cellStyle name="Normal 13 2 4 3" xfId="6198" xr:uid="{00000000-0005-0000-0000-000043010000}"/>
    <cellStyle name="Normal 13 2 5" xfId="2466" xr:uid="{00000000-0005-0000-0000-000044010000}"/>
    <cellStyle name="Normal 13 2 5 2" xfId="7696" xr:uid="{00000000-0005-0000-0000-000045010000}"/>
    <cellStyle name="Normal 13 2 6" xfId="5265" xr:uid="{00000000-0005-0000-0000-000046010000}"/>
    <cellStyle name="Normal 13 3" xfId="27" xr:uid="{00000000-0005-0000-0000-000047010000}"/>
    <cellStyle name="Normal 13 3 2" xfId="1909" xr:uid="{00000000-0005-0000-0000-000048010000}"/>
    <cellStyle name="Normal 13 3 2 2" xfId="4932" xr:uid="{00000000-0005-0000-0000-000049010000}"/>
    <cellStyle name="Normal 13 3 2 2 2" xfId="10162" xr:uid="{00000000-0005-0000-0000-00004A010000}"/>
    <cellStyle name="Normal 13 3 2 3" xfId="3408" xr:uid="{00000000-0005-0000-0000-00004B010000}"/>
    <cellStyle name="Normal 13 3 2 3 2" xfId="8638" xr:uid="{00000000-0005-0000-0000-00004C010000}"/>
    <cellStyle name="Normal 13 3 2 4" xfId="7140" xr:uid="{00000000-0005-0000-0000-00004D010000}"/>
    <cellStyle name="Normal 13 3 3" xfId="1144" xr:uid="{00000000-0005-0000-0000-00004E010000}"/>
    <cellStyle name="Normal 13 3 3 2" xfId="4167" xr:uid="{00000000-0005-0000-0000-00004F010000}"/>
    <cellStyle name="Normal 13 3 3 2 2" xfId="9397" xr:uid="{00000000-0005-0000-0000-000050010000}"/>
    <cellStyle name="Normal 13 3 3 3" xfId="6375" xr:uid="{00000000-0005-0000-0000-000051010000}"/>
    <cellStyle name="Normal 13 3 4" xfId="2643" xr:uid="{00000000-0005-0000-0000-000052010000}"/>
    <cellStyle name="Normal 13 3 4 2" xfId="7873" xr:uid="{00000000-0005-0000-0000-000053010000}"/>
    <cellStyle name="Normal 13 3 5" xfId="5267" xr:uid="{00000000-0005-0000-0000-000054010000}"/>
    <cellStyle name="Normal 13 4" xfId="1555" xr:uid="{00000000-0005-0000-0000-000055010000}"/>
    <cellStyle name="Normal 13 4 2" xfId="4578" xr:uid="{00000000-0005-0000-0000-000056010000}"/>
    <cellStyle name="Normal 13 4 2 2" xfId="9808" xr:uid="{00000000-0005-0000-0000-000057010000}"/>
    <cellStyle name="Normal 13 4 3" xfId="3054" xr:uid="{00000000-0005-0000-0000-000058010000}"/>
    <cellStyle name="Normal 13 4 3 2" xfId="8284" xr:uid="{00000000-0005-0000-0000-000059010000}"/>
    <cellStyle name="Normal 13 4 4" xfId="6786" xr:uid="{00000000-0005-0000-0000-00005A010000}"/>
    <cellStyle name="Normal 13 5" xfId="790" xr:uid="{00000000-0005-0000-0000-00005B010000}"/>
    <cellStyle name="Normal 13 5 2" xfId="3813" xr:uid="{00000000-0005-0000-0000-00005C010000}"/>
    <cellStyle name="Normal 13 5 2 2" xfId="9043" xr:uid="{00000000-0005-0000-0000-00005D010000}"/>
    <cellStyle name="Normal 13 5 3" xfId="6021" xr:uid="{00000000-0005-0000-0000-00005E010000}"/>
    <cellStyle name="Normal 13 6" xfId="2289" xr:uid="{00000000-0005-0000-0000-00005F010000}"/>
    <cellStyle name="Normal 13 6 2" xfId="7519" xr:uid="{00000000-0005-0000-0000-000060010000}"/>
    <cellStyle name="Normal 13 7" xfId="5264" xr:uid="{00000000-0005-0000-0000-000061010000}"/>
    <cellStyle name="Normal 14" xfId="28" xr:uid="{00000000-0005-0000-0000-000062010000}"/>
    <cellStyle name="Normal 14 2" xfId="29" xr:uid="{00000000-0005-0000-0000-000063010000}"/>
    <cellStyle name="Normal 14 2 2" xfId="30" xr:uid="{00000000-0005-0000-0000-000064010000}"/>
    <cellStyle name="Normal 14 2 2 2" xfId="2156" xr:uid="{00000000-0005-0000-0000-000065010000}"/>
    <cellStyle name="Normal 14 2 2 2 2" xfId="5179" xr:uid="{00000000-0005-0000-0000-000066010000}"/>
    <cellStyle name="Normal 14 2 2 2 2 2" xfId="10409" xr:uid="{00000000-0005-0000-0000-000067010000}"/>
    <cellStyle name="Normal 14 2 2 2 3" xfId="3655" xr:uid="{00000000-0005-0000-0000-000068010000}"/>
    <cellStyle name="Normal 14 2 2 2 3 2" xfId="8885" xr:uid="{00000000-0005-0000-0000-000069010000}"/>
    <cellStyle name="Normal 14 2 2 2 4" xfId="7387" xr:uid="{00000000-0005-0000-0000-00006A010000}"/>
    <cellStyle name="Normal 14 2 2 3" xfId="1391" xr:uid="{00000000-0005-0000-0000-00006B010000}"/>
    <cellStyle name="Normal 14 2 2 3 2" xfId="4414" xr:uid="{00000000-0005-0000-0000-00006C010000}"/>
    <cellStyle name="Normal 14 2 2 3 2 2" xfId="9644" xr:uid="{00000000-0005-0000-0000-00006D010000}"/>
    <cellStyle name="Normal 14 2 2 3 3" xfId="6622" xr:uid="{00000000-0005-0000-0000-00006E010000}"/>
    <cellStyle name="Normal 14 2 2 4" xfId="2890" xr:uid="{00000000-0005-0000-0000-00006F010000}"/>
    <cellStyle name="Normal 14 2 2 4 2" xfId="8120" xr:uid="{00000000-0005-0000-0000-000070010000}"/>
    <cellStyle name="Normal 14 2 2 5" xfId="5270" xr:uid="{00000000-0005-0000-0000-000071010000}"/>
    <cellStyle name="Normal 14 2 3" xfId="1802" xr:uid="{00000000-0005-0000-0000-000072010000}"/>
    <cellStyle name="Normal 14 2 3 2" xfId="4825" xr:uid="{00000000-0005-0000-0000-000073010000}"/>
    <cellStyle name="Normal 14 2 3 2 2" xfId="10055" xr:uid="{00000000-0005-0000-0000-000074010000}"/>
    <cellStyle name="Normal 14 2 3 3" xfId="3301" xr:uid="{00000000-0005-0000-0000-000075010000}"/>
    <cellStyle name="Normal 14 2 3 3 2" xfId="8531" xr:uid="{00000000-0005-0000-0000-000076010000}"/>
    <cellStyle name="Normal 14 2 3 4" xfId="7033" xr:uid="{00000000-0005-0000-0000-000077010000}"/>
    <cellStyle name="Normal 14 2 4" xfId="1037" xr:uid="{00000000-0005-0000-0000-000078010000}"/>
    <cellStyle name="Normal 14 2 4 2" xfId="4060" xr:uid="{00000000-0005-0000-0000-000079010000}"/>
    <cellStyle name="Normal 14 2 4 2 2" xfId="9290" xr:uid="{00000000-0005-0000-0000-00007A010000}"/>
    <cellStyle name="Normal 14 2 4 3" xfId="6268" xr:uid="{00000000-0005-0000-0000-00007B010000}"/>
    <cellStyle name="Normal 14 2 5" xfId="2536" xr:uid="{00000000-0005-0000-0000-00007C010000}"/>
    <cellStyle name="Normal 14 2 5 2" xfId="7766" xr:uid="{00000000-0005-0000-0000-00007D010000}"/>
    <cellStyle name="Normal 14 2 6" xfId="5269" xr:uid="{00000000-0005-0000-0000-00007E010000}"/>
    <cellStyle name="Normal 14 3" xfId="31" xr:uid="{00000000-0005-0000-0000-00007F010000}"/>
    <cellStyle name="Normal 14 3 2" xfId="1979" xr:uid="{00000000-0005-0000-0000-000080010000}"/>
    <cellStyle name="Normal 14 3 2 2" xfId="5002" xr:uid="{00000000-0005-0000-0000-000081010000}"/>
    <cellStyle name="Normal 14 3 2 2 2" xfId="10232" xr:uid="{00000000-0005-0000-0000-000082010000}"/>
    <cellStyle name="Normal 14 3 2 3" xfId="3478" xr:uid="{00000000-0005-0000-0000-000083010000}"/>
    <cellStyle name="Normal 14 3 2 3 2" xfId="8708" xr:uid="{00000000-0005-0000-0000-000084010000}"/>
    <cellStyle name="Normal 14 3 2 4" xfId="7210" xr:uid="{00000000-0005-0000-0000-000085010000}"/>
    <cellStyle name="Normal 14 3 3" xfId="1214" xr:uid="{00000000-0005-0000-0000-000086010000}"/>
    <cellStyle name="Normal 14 3 3 2" xfId="4237" xr:uid="{00000000-0005-0000-0000-000087010000}"/>
    <cellStyle name="Normal 14 3 3 2 2" xfId="9467" xr:uid="{00000000-0005-0000-0000-000088010000}"/>
    <cellStyle name="Normal 14 3 3 3" xfId="6445" xr:uid="{00000000-0005-0000-0000-000089010000}"/>
    <cellStyle name="Normal 14 3 4" xfId="2713" xr:uid="{00000000-0005-0000-0000-00008A010000}"/>
    <cellStyle name="Normal 14 3 4 2" xfId="7943" xr:uid="{00000000-0005-0000-0000-00008B010000}"/>
    <cellStyle name="Normal 14 3 5" xfId="5271" xr:uid="{00000000-0005-0000-0000-00008C010000}"/>
    <cellStyle name="Normal 14 4" xfId="1625" xr:uid="{00000000-0005-0000-0000-00008D010000}"/>
    <cellStyle name="Normal 14 4 2" xfId="4648" xr:uid="{00000000-0005-0000-0000-00008E010000}"/>
    <cellStyle name="Normal 14 4 2 2" xfId="9878" xr:uid="{00000000-0005-0000-0000-00008F010000}"/>
    <cellStyle name="Normal 14 4 3" xfId="3124" xr:uid="{00000000-0005-0000-0000-000090010000}"/>
    <cellStyle name="Normal 14 4 3 2" xfId="8354" xr:uid="{00000000-0005-0000-0000-000091010000}"/>
    <cellStyle name="Normal 14 4 4" xfId="6856" xr:uid="{00000000-0005-0000-0000-000092010000}"/>
    <cellStyle name="Normal 14 5" xfId="860" xr:uid="{00000000-0005-0000-0000-000093010000}"/>
    <cellStyle name="Normal 14 5 2" xfId="3883" xr:uid="{00000000-0005-0000-0000-000094010000}"/>
    <cellStyle name="Normal 14 5 2 2" xfId="9113" xr:uid="{00000000-0005-0000-0000-000095010000}"/>
    <cellStyle name="Normal 14 5 3" xfId="6091" xr:uid="{00000000-0005-0000-0000-000096010000}"/>
    <cellStyle name="Normal 14 6" xfId="2359" xr:uid="{00000000-0005-0000-0000-000097010000}"/>
    <cellStyle name="Normal 14 6 2" xfId="7589" xr:uid="{00000000-0005-0000-0000-000098010000}"/>
    <cellStyle name="Normal 14 7" xfId="5268" xr:uid="{00000000-0005-0000-0000-000099010000}"/>
    <cellStyle name="Normal 15" xfId="32" xr:uid="{00000000-0005-0000-0000-00009A010000}"/>
    <cellStyle name="Normal 15 2" xfId="33" xr:uid="{00000000-0005-0000-0000-00009B010000}"/>
    <cellStyle name="Normal 15 2 2" xfId="34" xr:uid="{00000000-0005-0000-0000-00009C010000}"/>
    <cellStyle name="Normal 15 2 2 2" xfId="2168" xr:uid="{00000000-0005-0000-0000-00009D010000}"/>
    <cellStyle name="Normal 15 2 2 2 2" xfId="5191" xr:uid="{00000000-0005-0000-0000-00009E010000}"/>
    <cellStyle name="Normal 15 2 2 2 2 2" xfId="10421" xr:uid="{00000000-0005-0000-0000-00009F010000}"/>
    <cellStyle name="Normal 15 2 2 2 3" xfId="3667" xr:uid="{00000000-0005-0000-0000-0000A0010000}"/>
    <cellStyle name="Normal 15 2 2 2 3 2" xfId="8897" xr:uid="{00000000-0005-0000-0000-0000A1010000}"/>
    <cellStyle name="Normal 15 2 2 2 4" xfId="7399" xr:uid="{00000000-0005-0000-0000-0000A2010000}"/>
    <cellStyle name="Normal 15 2 2 3" xfId="1403" xr:uid="{00000000-0005-0000-0000-0000A3010000}"/>
    <cellStyle name="Normal 15 2 2 3 2" xfId="4426" xr:uid="{00000000-0005-0000-0000-0000A4010000}"/>
    <cellStyle name="Normal 15 2 2 3 2 2" xfId="9656" xr:uid="{00000000-0005-0000-0000-0000A5010000}"/>
    <cellStyle name="Normal 15 2 2 3 3" xfId="6634" xr:uid="{00000000-0005-0000-0000-0000A6010000}"/>
    <cellStyle name="Normal 15 2 2 4" xfId="2902" xr:uid="{00000000-0005-0000-0000-0000A7010000}"/>
    <cellStyle name="Normal 15 2 2 4 2" xfId="8132" xr:uid="{00000000-0005-0000-0000-0000A8010000}"/>
    <cellStyle name="Normal 15 2 2 5" xfId="5274" xr:uid="{00000000-0005-0000-0000-0000A9010000}"/>
    <cellStyle name="Normal 15 2 3" xfId="1814" xr:uid="{00000000-0005-0000-0000-0000AA010000}"/>
    <cellStyle name="Normal 15 2 3 2" xfId="4837" xr:uid="{00000000-0005-0000-0000-0000AB010000}"/>
    <cellStyle name="Normal 15 2 3 2 2" xfId="10067" xr:uid="{00000000-0005-0000-0000-0000AC010000}"/>
    <cellStyle name="Normal 15 2 3 3" xfId="3313" xr:uid="{00000000-0005-0000-0000-0000AD010000}"/>
    <cellStyle name="Normal 15 2 3 3 2" xfId="8543" xr:uid="{00000000-0005-0000-0000-0000AE010000}"/>
    <cellStyle name="Normal 15 2 3 4" xfId="7045" xr:uid="{00000000-0005-0000-0000-0000AF010000}"/>
    <cellStyle name="Normal 15 2 4" xfId="1049" xr:uid="{00000000-0005-0000-0000-0000B0010000}"/>
    <cellStyle name="Normal 15 2 4 2" xfId="4072" xr:uid="{00000000-0005-0000-0000-0000B1010000}"/>
    <cellStyle name="Normal 15 2 4 2 2" xfId="9302" xr:uid="{00000000-0005-0000-0000-0000B2010000}"/>
    <cellStyle name="Normal 15 2 4 3" xfId="6280" xr:uid="{00000000-0005-0000-0000-0000B3010000}"/>
    <cellStyle name="Normal 15 2 5" xfId="2548" xr:uid="{00000000-0005-0000-0000-0000B4010000}"/>
    <cellStyle name="Normal 15 2 5 2" xfId="7778" xr:uid="{00000000-0005-0000-0000-0000B5010000}"/>
    <cellStyle name="Normal 15 2 6" xfId="5273" xr:uid="{00000000-0005-0000-0000-0000B6010000}"/>
    <cellStyle name="Normal 15 3" xfId="35" xr:uid="{00000000-0005-0000-0000-0000B7010000}"/>
    <cellStyle name="Normal 15 3 2" xfId="1991" xr:uid="{00000000-0005-0000-0000-0000B8010000}"/>
    <cellStyle name="Normal 15 3 2 2" xfId="5014" xr:uid="{00000000-0005-0000-0000-0000B9010000}"/>
    <cellStyle name="Normal 15 3 2 2 2" xfId="10244" xr:uid="{00000000-0005-0000-0000-0000BA010000}"/>
    <cellStyle name="Normal 15 3 2 3" xfId="3490" xr:uid="{00000000-0005-0000-0000-0000BB010000}"/>
    <cellStyle name="Normal 15 3 2 3 2" xfId="8720" xr:uid="{00000000-0005-0000-0000-0000BC010000}"/>
    <cellStyle name="Normal 15 3 2 4" xfId="7222" xr:uid="{00000000-0005-0000-0000-0000BD010000}"/>
    <cellStyle name="Normal 15 3 3" xfId="1226" xr:uid="{00000000-0005-0000-0000-0000BE010000}"/>
    <cellStyle name="Normal 15 3 3 2" xfId="4249" xr:uid="{00000000-0005-0000-0000-0000BF010000}"/>
    <cellStyle name="Normal 15 3 3 2 2" xfId="9479" xr:uid="{00000000-0005-0000-0000-0000C0010000}"/>
    <cellStyle name="Normal 15 3 3 3" xfId="6457" xr:uid="{00000000-0005-0000-0000-0000C1010000}"/>
    <cellStyle name="Normal 15 3 4" xfId="2725" xr:uid="{00000000-0005-0000-0000-0000C2010000}"/>
    <cellStyle name="Normal 15 3 4 2" xfId="7955" xr:uid="{00000000-0005-0000-0000-0000C3010000}"/>
    <cellStyle name="Normal 15 3 5" xfId="5275" xr:uid="{00000000-0005-0000-0000-0000C4010000}"/>
    <cellStyle name="Normal 15 4" xfId="1637" xr:uid="{00000000-0005-0000-0000-0000C5010000}"/>
    <cellStyle name="Normal 15 4 2" xfId="4660" xr:uid="{00000000-0005-0000-0000-0000C6010000}"/>
    <cellStyle name="Normal 15 4 2 2" xfId="9890" xr:uid="{00000000-0005-0000-0000-0000C7010000}"/>
    <cellStyle name="Normal 15 4 3" xfId="3136" xr:uid="{00000000-0005-0000-0000-0000C8010000}"/>
    <cellStyle name="Normal 15 4 3 2" xfId="8366" xr:uid="{00000000-0005-0000-0000-0000C9010000}"/>
    <cellStyle name="Normal 15 4 4" xfId="6868" xr:uid="{00000000-0005-0000-0000-0000CA010000}"/>
    <cellStyle name="Normal 15 5" xfId="872" xr:uid="{00000000-0005-0000-0000-0000CB010000}"/>
    <cellStyle name="Normal 15 5 2" xfId="3895" xr:uid="{00000000-0005-0000-0000-0000CC010000}"/>
    <cellStyle name="Normal 15 5 2 2" xfId="9125" xr:uid="{00000000-0005-0000-0000-0000CD010000}"/>
    <cellStyle name="Normal 15 5 3" xfId="6103" xr:uid="{00000000-0005-0000-0000-0000CE010000}"/>
    <cellStyle name="Normal 15 6" xfId="2371" xr:uid="{00000000-0005-0000-0000-0000CF010000}"/>
    <cellStyle name="Normal 15 6 2" xfId="7601" xr:uid="{00000000-0005-0000-0000-0000D0010000}"/>
    <cellStyle name="Normal 15 7" xfId="5272" xr:uid="{00000000-0005-0000-0000-0000D1010000}"/>
    <cellStyle name="Normal 16" xfId="36" xr:uid="{00000000-0005-0000-0000-0000D2010000}"/>
    <cellStyle name="Normal 16 2" xfId="37" xr:uid="{00000000-0005-0000-0000-0000D3010000}"/>
    <cellStyle name="Normal 16 2 2" xfId="38" xr:uid="{00000000-0005-0000-0000-0000D4010000}"/>
    <cellStyle name="Normal 16 2 2 2" xfId="2180" xr:uid="{00000000-0005-0000-0000-0000D5010000}"/>
    <cellStyle name="Normal 16 2 2 2 2" xfId="5203" xr:uid="{00000000-0005-0000-0000-0000D6010000}"/>
    <cellStyle name="Normal 16 2 2 2 2 2" xfId="10433" xr:uid="{00000000-0005-0000-0000-0000D7010000}"/>
    <cellStyle name="Normal 16 2 2 2 3" xfId="3679" xr:uid="{00000000-0005-0000-0000-0000D8010000}"/>
    <cellStyle name="Normal 16 2 2 2 3 2" xfId="8909" xr:uid="{00000000-0005-0000-0000-0000D9010000}"/>
    <cellStyle name="Normal 16 2 2 2 4" xfId="7411" xr:uid="{00000000-0005-0000-0000-0000DA010000}"/>
    <cellStyle name="Normal 16 2 2 3" xfId="1415" xr:uid="{00000000-0005-0000-0000-0000DB010000}"/>
    <cellStyle name="Normal 16 2 2 3 2" xfId="4438" xr:uid="{00000000-0005-0000-0000-0000DC010000}"/>
    <cellStyle name="Normal 16 2 2 3 2 2" xfId="9668" xr:uid="{00000000-0005-0000-0000-0000DD010000}"/>
    <cellStyle name="Normal 16 2 2 3 3" xfId="6646" xr:uid="{00000000-0005-0000-0000-0000DE010000}"/>
    <cellStyle name="Normal 16 2 2 4" xfId="2914" xr:uid="{00000000-0005-0000-0000-0000DF010000}"/>
    <cellStyle name="Normal 16 2 2 4 2" xfId="8144" xr:uid="{00000000-0005-0000-0000-0000E0010000}"/>
    <cellStyle name="Normal 16 2 2 5" xfId="5278" xr:uid="{00000000-0005-0000-0000-0000E1010000}"/>
    <cellStyle name="Normal 16 2 3" xfId="1826" xr:uid="{00000000-0005-0000-0000-0000E2010000}"/>
    <cellStyle name="Normal 16 2 3 2" xfId="4849" xr:uid="{00000000-0005-0000-0000-0000E3010000}"/>
    <cellStyle name="Normal 16 2 3 2 2" xfId="10079" xr:uid="{00000000-0005-0000-0000-0000E4010000}"/>
    <cellStyle name="Normal 16 2 3 3" xfId="3325" xr:uid="{00000000-0005-0000-0000-0000E5010000}"/>
    <cellStyle name="Normal 16 2 3 3 2" xfId="8555" xr:uid="{00000000-0005-0000-0000-0000E6010000}"/>
    <cellStyle name="Normal 16 2 3 4" xfId="7057" xr:uid="{00000000-0005-0000-0000-0000E7010000}"/>
    <cellStyle name="Normal 16 2 4" xfId="1061" xr:uid="{00000000-0005-0000-0000-0000E8010000}"/>
    <cellStyle name="Normal 16 2 4 2" xfId="4084" xr:uid="{00000000-0005-0000-0000-0000E9010000}"/>
    <cellStyle name="Normal 16 2 4 2 2" xfId="9314" xr:uid="{00000000-0005-0000-0000-0000EA010000}"/>
    <cellStyle name="Normal 16 2 4 3" xfId="6292" xr:uid="{00000000-0005-0000-0000-0000EB010000}"/>
    <cellStyle name="Normal 16 2 5" xfId="2560" xr:uid="{00000000-0005-0000-0000-0000EC010000}"/>
    <cellStyle name="Normal 16 2 5 2" xfId="7790" xr:uid="{00000000-0005-0000-0000-0000ED010000}"/>
    <cellStyle name="Normal 16 2 6" xfId="5277" xr:uid="{00000000-0005-0000-0000-0000EE010000}"/>
    <cellStyle name="Normal 16 3" xfId="39" xr:uid="{00000000-0005-0000-0000-0000EF010000}"/>
    <cellStyle name="Normal 16 3 2" xfId="2003" xr:uid="{00000000-0005-0000-0000-0000F0010000}"/>
    <cellStyle name="Normal 16 3 2 2" xfId="5026" xr:uid="{00000000-0005-0000-0000-0000F1010000}"/>
    <cellStyle name="Normal 16 3 2 2 2" xfId="10256" xr:uid="{00000000-0005-0000-0000-0000F2010000}"/>
    <cellStyle name="Normal 16 3 2 3" xfId="3502" xr:uid="{00000000-0005-0000-0000-0000F3010000}"/>
    <cellStyle name="Normal 16 3 2 3 2" xfId="8732" xr:uid="{00000000-0005-0000-0000-0000F4010000}"/>
    <cellStyle name="Normal 16 3 2 4" xfId="7234" xr:uid="{00000000-0005-0000-0000-0000F5010000}"/>
    <cellStyle name="Normal 16 3 3" xfId="1238" xr:uid="{00000000-0005-0000-0000-0000F6010000}"/>
    <cellStyle name="Normal 16 3 3 2" xfId="4261" xr:uid="{00000000-0005-0000-0000-0000F7010000}"/>
    <cellStyle name="Normal 16 3 3 2 2" xfId="9491" xr:uid="{00000000-0005-0000-0000-0000F8010000}"/>
    <cellStyle name="Normal 16 3 3 3" xfId="6469" xr:uid="{00000000-0005-0000-0000-0000F9010000}"/>
    <cellStyle name="Normal 16 3 4" xfId="2737" xr:uid="{00000000-0005-0000-0000-0000FA010000}"/>
    <cellStyle name="Normal 16 3 4 2" xfId="7967" xr:uid="{00000000-0005-0000-0000-0000FB010000}"/>
    <cellStyle name="Normal 16 3 5" xfId="5279" xr:uid="{00000000-0005-0000-0000-0000FC010000}"/>
    <cellStyle name="Normal 16 4" xfId="1649" xr:uid="{00000000-0005-0000-0000-0000FD010000}"/>
    <cellStyle name="Normal 16 4 2" xfId="4672" xr:uid="{00000000-0005-0000-0000-0000FE010000}"/>
    <cellStyle name="Normal 16 4 2 2" xfId="9902" xr:uid="{00000000-0005-0000-0000-0000FF010000}"/>
    <cellStyle name="Normal 16 4 3" xfId="3148" xr:uid="{00000000-0005-0000-0000-000000020000}"/>
    <cellStyle name="Normal 16 4 3 2" xfId="8378" xr:uid="{00000000-0005-0000-0000-000001020000}"/>
    <cellStyle name="Normal 16 4 4" xfId="6880" xr:uid="{00000000-0005-0000-0000-000002020000}"/>
    <cellStyle name="Normal 16 5" xfId="884" xr:uid="{00000000-0005-0000-0000-000003020000}"/>
    <cellStyle name="Normal 16 5 2" xfId="3907" xr:uid="{00000000-0005-0000-0000-000004020000}"/>
    <cellStyle name="Normal 16 5 2 2" xfId="9137" xr:uid="{00000000-0005-0000-0000-000005020000}"/>
    <cellStyle name="Normal 16 5 3" xfId="6115" xr:uid="{00000000-0005-0000-0000-000006020000}"/>
    <cellStyle name="Normal 16 6" xfId="2383" xr:uid="{00000000-0005-0000-0000-000007020000}"/>
    <cellStyle name="Normal 16 6 2" xfId="7613" xr:uid="{00000000-0005-0000-0000-000008020000}"/>
    <cellStyle name="Normal 16 7" xfId="5276" xr:uid="{00000000-0005-0000-0000-000009020000}"/>
    <cellStyle name="Normal 17" xfId="40" xr:uid="{00000000-0005-0000-0000-00000A020000}"/>
    <cellStyle name="Normal 17 2" xfId="41" xr:uid="{00000000-0005-0000-0000-00000B020000}"/>
    <cellStyle name="Normal 17 2 2" xfId="2015" xr:uid="{00000000-0005-0000-0000-00000C020000}"/>
    <cellStyle name="Normal 17 2 2 2" xfId="5038" xr:uid="{00000000-0005-0000-0000-00000D020000}"/>
    <cellStyle name="Normal 17 2 2 2 2" xfId="10268" xr:uid="{00000000-0005-0000-0000-00000E020000}"/>
    <cellStyle name="Normal 17 2 2 3" xfId="3514" xr:uid="{00000000-0005-0000-0000-00000F020000}"/>
    <cellStyle name="Normal 17 2 2 3 2" xfId="8744" xr:uid="{00000000-0005-0000-0000-000010020000}"/>
    <cellStyle name="Normal 17 2 2 4" xfId="7246" xr:uid="{00000000-0005-0000-0000-000011020000}"/>
    <cellStyle name="Normal 17 2 3" xfId="1250" xr:uid="{00000000-0005-0000-0000-000012020000}"/>
    <cellStyle name="Normal 17 2 3 2" xfId="4273" xr:uid="{00000000-0005-0000-0000-000013020000}"/>
    <cellStyle name="Normal 17 2 3 2 2" xfId="9503" xr:uid="{00000000-0005-0000-0000-000014020000}"/>
    <cellStyle name="Normal 17 2 3 3" xfId="6481" xr:uid="{00000000-0005-0000-0000-000015020000}"/>
    <cellStyle name="Normal 17 2 4" xfId="2749" xr:uid="{00000000-0005-0000-0000-000016020000}"/>
    <cellStyle name="Normal 17 2 4 2" xfId="7979" xr:uid="{00000000-0005-0000-0000-000017020000}"/>
    <cellStyle name="Normal 17 2 5" xfId="5281" xr:uid="{00000000-0005-0000-0000-000018020000}"/>
    <cellStyle name="Normal 17 3" xfId="1661" xr:uid="{00000000-0005-0000-0000-000019020000}"/>
    <cellStyle name="Normal 17 3 2" xfId="4684" xr:uid="{00000000-0005-0000-0000-00001A020000}"/>
    <cellStyle name="Normal 17 3 2 2" xfId="9914" xr:uid="{00000000-0005-0000-0000-00001B020000}"/>
    <cellStyle name="Normal 17 3 3" xfId="3160" xr:uid="{00000000-0005-0000-0000-00001C020000}"/>
    <cellStyle name="Normal 17 3 3 2" xfId="8390" xr:uid="{00000000-0005-0000-0000-00001D020000}"/>
    <cellStyle name="Normal 17 3 4" xfId="6892" xr:uid="{00000000-0005-0000-0000-00001E020000}"/>
    <cellStyle name="Normal 17 4" xfId="896" xr:uid="{00000000-0005-0000-0000-00001F020000}"/>
    <cellStyle name="Normal 17 4 2" xfId="3919" xr:uid="{00000000-0005-0000-0000-000020020000}"/>
    <cellStyle name="Normal 17 4 2 2" xfId="9149" xr:uid="{00000000-0005-0000-0000-000021020000}"/>
    <cellStyle name="Normal 17 4 3" xfId="6127" xr:uid="{00000000-0005-0000-0000-000022020000}"/>
    <cellStyle name="Normal 17 5" xfId="2395" xr:uid="{00000000-0005-0000-0000-000023020000}"/>
    <cellStyle name="Normal 17 5 2" xfId="7625" xr:uid="{00000000-0005-0000-0000-000024020000}"/>
    <cellStyle name="Normal 17 6" xfId="5280" xr:uid="{00000000-0005-0000-0000-000025020000}"/>
    <cellStyle name="Normal 18" xfId="42" xr:uid="{00000000-0005-0000-0000-000026020000}"/>
    <cellStyle name="Normal 18 2" xfId="1838" xr:uid="{00000000-0005-0000-0000-000027020000}"/>
    <cellStyle name="Normal 18 2 2" xfId="4861" xr:uid="{00000000-0005-0000-0000-000028020000}"/>
    <cellStyle name="Normal 18 2 2 2" xfId="10091" xr:uid="{00000000-0005-0000-0000-000029020000}"/>
    <cellStyle name="Normal 18 2 3" xfId="3337" xr:uid="{00000000-0005-0000-0000-00002A020000}"/>
    <cellStyle name="Normal 18 2 3 2" xfId="8567" xr:uid="{00000000-0005-0000-0000-00002B020000}"/>
    <cellStyle name="Normal 18 2 4" xfId="7069" xr:uid="{00000000-0005-0000-0000-00002C020000}"/>
    <cellStyle name="Normal 18 3" xfId="1073" xr:uid="{00000000-0005-0000-0000-00002D020000}"/>
    <cellStyle name="Normal 18 3 2" xfId="4096" xr:uid="{00000000-0005-0000-0000-00002E020000}"/>
    <cellStyle name="Normal 18 3 2 2" xfId="9326" xr:uid="{00000000-0005-0000-0000-00002F020000}"/>
    <cellStyle name="Normal 18 3 3" xfId="6304" xr:uid="{00000000-0005-0000-0000-000030020000}"/>
    <cellStyle name="Normal 18 4" xfId="2572" xr:uid="{00000000-0005-0000-0000-000031020000}"/>
    <cellStyle name="Normal 18 4 2" xfId="7802" xr:uid="{00000000-0005-0000-0000-000032020000}"/>
    <cellStyle name="Normal 18 5" xfId="5282" xr:uid="{00000000-0005-0000-0000-000033020000}"/>
    <cellStyle name="Normal 19" xfId="2192" xr:uid="{00000000-0005-0000-0000-000034020000}"/>
    <cellStyle name="Normal 19 2" xfId="5215" xr:uid="{00000000-0005-0000-0000-000035020000}"/>
    <cellStyle name="Normal 19 2 2" xfId="10445" xr:uid="{00000000-0005-0000-0000-000036020000}"/>
    <cellStyle name="Normal 19 3" xfId="3691" xr:uid="{00000000-0005-0000-0000-000037020000}"/>
    <cellStyle name="Normal 19 3 2" xfId="8921" xr:uid="{00000000-0005-0000-0000-000038020000}"/>
    <cellStyle name="Normal 19 4" xfId="7423" xr:uid="{00000000-0005-0000-0000-000039020000}"/>
    <cellStyle name="Normal 2" xfId="43" xr:uid="{00000000-0005-0000-0000-00003A020000}"/>
    <cellStyle name="Normal 2 10" xfId="44" xr:uid="{00000000-0005-0000-0000-00003B020000}"/>
    <cellStyle name="Normal 2 10 2" xfId="45" xr:uid="{00000000-0005-0000-0000-00003C020000}"/>
    <cellStyle name="Normal 2 10 2 2" xfId="46" xr:uid="{00000000-0005-0000-0000-00003D020000}"/>
    <cellStyle name="Normal 2 10 2 2 2" xfId="2087" xr:uid="{00000000-0005-0000-0000-00003E020000}"/>
    <cellStyle name="Normal 2 10 2 2 2 2" xfId="5110" xr:uid="{00000000-0005-0000-0000-00003F020000}"/>
    <cellStyle name="Normal 2 10 2 2 2 2 2" xfId="10340" xr:uid="{00000000-0005-0000-0000-000040020000}"/>
    <cellStyle name="Normal 2 10 2 2 2 3" xfId="3586" xr:uid="{00000000-0005-0000-0000-000041020000}"/>
    <cellStyle name="Normal 2 10 2 2 2 3 2" xfId="8816" xr:uid="{00000000-0005-0000-0000-000042020000}"/>
    <cellStyle name="Normal 2 10 2 2 2 4" xfId="7318" xr:uid="{00000000-0005-0000-0000-000043020000}"/>
    <cellStyle name="Normal 2 10 2 2 3" xfId="1322" xr:uid="{00000000-0005-0000-0000-000044020000}"/>
    <cellStyle name="Normal 2 10 2 2 3 2" xfId="4345" xr:uid="{00000000-0005-0000-0000-000045020000}"/>
    <cellStyle name="Normal 2 10 2 2 3 2 2" xfId="9575" xr:uid="{00000000-0005-0000-0000-000046020000}"/>
    <cellStyle name="Normal 2 10 2 2 3 3" xfId="6553" xr:uid="{00000000-0005-0000-0000-000047020000}"/>
    <cellStyle name="Normal 2 10 2 2 4" xfId="2821" xr:uid="{00000000-0005-0000-0000-000048020000}"/>
    <cellStyle name="Normal 2 10 2 2 4 2" xfId="8051" xr:uid="{00000000-0005-0000-0000-000049020000}"/>
    <cellStyle name="Normal 2 10 2 2 5" xfId="5286" xr:uid="{00000000-0005-0000-0000-00004A020000}"/>
    <cellStyle name="Normal 2 10 2 3" xfId="1733" xr:uid="{00000000-0005-0000-0000-00004B020000}"/>
    <cellStyle name="Normal 2 10 2 3 2" xfId="4756" xr:uid="{00000000-0005-0000-0000-00004C020000}"/>
    <cellStyle name="Normal 2 10 2 3 2 2" xfId="9986" xr:uid="{00000000-0005-0000-0000-00004D020000}"/>
    <cellStyle name="Normal 2 10 2 3 3" xfId="3232" xr:uid="{00000000-0005-0000-0000-00004E020000}"/>
    <cellStyle name="Normal 2 10 2 3 3 2" xfId="8462" xr:uid="{00000000-0005-0000-0000-00004F020000}"/>
    <cellStyle name="Normal 2 10 2 3 4" xfId="6964" xr:uid="{00000000-0005-0000-0000-000050020000}"/>
    <cellStyle name="Normal 2 10 2 4" xfId="968" xr:uid="{00000000-0005-0000-0000-000051020000}"/>
    <cellStyle name="Normal 2 10 2 4 2" xfId="3991" xr:uid="{00000000-0005-0000-0000-000052020000}"/>
    <cellStyle name="Normal 2 10 2 4 2 2" xfId="9221" xr:uid="{00000000-0005-0000-0000-000053020000}"/>
    <cellStyle name="Normal 2 10 2 4 3" xfId="6199" xr:uid="{00000000-0005-0000-0000-000054020000}"/>
    <cellStyle name="Normal 2 10 2 5" xfId="2467" xr:uid="{00000000-0005-0000-0000-000055020000}"/>
    <cellStyle name="Normal 2 10 2 5 2" xfId="7697" xr:uid="{00000000-0005-0000-0000-000056020000}"/>
    <cellStyle name="Normal 2 10 2 6" xfId="5285" xr:uid="{00000000-0005-0000-0000-000057020000}"/>
    <cellStyle name="Normal 2 10 3" xfId="47" xr:uid="{00000000-0005-0000-0000-000058020000}"/>
    <cellStyle name="Normal 2 10 3 2" xfId="1910" xr:uid="{00000000-0005-0000-0000-000059020000}"/>
    <cellStyle name="Normal 2 10 3 2 2" xfId="4933" xr:uid="{00000000-0005-0000-0000-00005A020000}"/>
    <cellStyle name="Normal 2 10 3 2 2 2" xfId="10163" xr:uid="{00000000-0005-0000-0000-00005B020000}"/>
    <cellStyle name="Normal 2 10 3 2 3" xfId="3409" xr:uid="{00000000-0005-0000-0000-00005C020000}"/>
    <cellStyle name="Normal 2 10 3 2 3 2" xfId="8639" xr:uid="{00000000-0005-0000-0000-00005D020000}"/>
    <cellStyle name="Normal 2 10 3 2 4" xfId="7141" xr:uid="{00000000-0005-0000-0000-00005E020000}"/>
    <cellStyle name="Normal 2 10 3 3" xfId="1145" xr:uid="{00000000-0005-0000-0000-00005F020000}"/>
    <cellStyle name="Normal 2 10 3 3 2" xfId="4168" xr:uid="{00000000-0005-0000-0000-000060020000}"/>
    <cellStyle name="Normal 2 10 3 3 2 2" xfId="9398" xr:uid="{00000000-0005-0000-0000-000061020000}"/>
    <cellStyle name="Normal 2 10 3 3 3" xfId="6376" xr:uid="{00000000-0005-0000-0000-000062020000}"/>
    <cellStyle name="Normal 2 10 3 4" xfId="2644" xr:uid="{00000000-0005-0000-0000-000063020000}"/>
    <cellStyle name="Normal 2 10 3 4 2" xfId="7874" xr:uid="{00000000-0005-0000-0000-000064020000}"/>
    <cellStyle name="Normal 2 10 3 5" xfId="5287" xr:uid="{00000000-0005-0000-0000-000065020000}"/>
    <cellStyle name="Normal 2 10 4" xfId="1556" xr:uid="{00000000-0005-0000-0000-000066020000}"/>
    <cellStyle name="Normal 2 10 4 2" xfId="4579" xr:uid="{00000000-0005-0000-0000-000067020000}"/>
    <cellStyle name="Normal 2 10 4 2 2" xfId="9809" xr:uid="{00000000-0005-0000-0000-000068020000}"/>
    <cellStyle name="Normal 2 10 4 3" xfId="3055" xr:uid="{00000000-0005-0000-0000-000069020000}"/>
    <cellStyle name="Normal 2 10 4 3 2" xfId="8285" xr:uid="{00000000-0005-0000-0000-00006A020000}"/>
    <cellStyle name="Normal 2 10 4 4" xfId="6787" xr:uid="{00000000-0005-0000-0000-00006B020000}"/>
    <cellStyle name="Normal 2 10 5" xfId="791" xr:uid="{00000000-0005-0000-0000-00006C020000}"/>
    <cellStyle name="Normal 2 10 5 2" xfId="3814" xr:uid="{00000000-0005-0000-0000-00006D020000}"/>
    <cellStyle name="Normal 2 10 5 2 2" xfId="9044" xr:uid="{00000000-0005-0000-0000-00006E020000}"/>
    <cellStyle name="Normal 2 10 5 3" xfId="6022" xr:uid="{00000000-0005-0000-0000-00006F020000}"/>
    <cellStyle name="Normal 2 10 6" xfId="2290" xr:uid="{00000000-0005-0000-0000-000070020000}"/>
    <cellStyle name="Normal 2 10 6 2" xfId="7520" xr:uid="{00000000-0005-0000-0000-000071020000}"/>
    <cellStyle name="Normal 2 10 7" xfId="5284" xr:uid="{00000000-0005-0000-0000-000072020000}"/>
    <cellStyle name="Normal 2 11" xfId="48" xr:uid="{00000000-0005-0000-0000-000073020000}"/>
    <cellStyle name="Normal 2 11 2" xfId="49" xr:uid="{00000000-0005-0000-0000-000074020000}"/>
    <cellStyle name="Normal 2 11 2 2" xfId="50" xr:uid="{00000000-0005-0000-0000-000075020000}"/>
    <cellStyle name="Normal 2 11 2 2 2" xfId="2098" xr:uid="{00000000-0005-0000-0000-000076020000}"/>
    <cellStyle name="Normal 2 11 2 2 2 2" xfId="5121" xr:uid="{00000000-0005-0000-0000-000077020000}"/>
    <cellStyle name="Normal 2 11 2 2 2 2 2" xfId="10351" xr:uid="{00000000-0005-0000-0000-000078020000}"/>
    <cellStyle name="Normal 2 11 2 2 2 3" xfId="3597" xr:uid="{00000000-0005-0000-0000-000079020000}"/>
    <cellStyle name="Normal 2 11 2 2 2 3 2" xfId="8827" xr:uid="{00000000-0005-0000-0000-00007A020000}"/>
    <cellStyle name="Normal 2 11 2 2 2 4" xfId="7329" xr:uid="{00000000-0005-0000-0000-00007B020000}"/>
    <cellStyle name="Normal 2 11 2 2 3" xfId="1333" xr:uid="{00000000-0005-0000-0000-00007C020000}"/>
    <cellStyle name="Normal 2 11 2 2 3 2" xfId="4356" xr:uid="{00000000-0005-0000-0000-00007D020000}"/>
    <cellStyle name="Normal 2 11 2 2 3 2 2" xfId="9586" xr:uid="{00000000-0005-0000-0000-00007E020000}"/>
    <cellStyle name="Normal 2 11 2 2 3 3" xfId="6564" xr:uid="{00000000-0005-0000-0000-00007F020000}"/>
    <cellStyle name="Normal 2 11 2 2 4" xfId="2832" xr:uid="{00000000-0005-0000-0000-000080020000}"/>
    <cellStyle name="Normal 2 11 2 2 4 2" xfId="8062" xr:uid="{00000000-0005-0000-0000-000081020000}"/>
    <cellStyle name="Normal 2 11 2 2 5" xfId="5290" xr:uid="{00000000-0005-0000-0000-000082020000}"/>
    <cellStyle name="Normal 2 11 2 3" xfId="1744" xr:uid="{00000000-0005-0000-0000-000083020000}"/>
    <cellStyle name="Normal 2 11 2 3 2" xfId="4767" xr:uid="{00000000-0005-0000-0000-000084020000}"/>
    <cellStyle name="Normal 2 11 2 3 2 2" xfId="9997" xr:uid="{00000000-0005-0000-0000-000085020000}"/>
    <cellStyle name="Normal 2 11 2 3 3" xfId="3243" xr:uid="{00000000-0005-0000-0000-000086020000}"/>
    <cellStyle name="Normal 2 11 2 3 3 2" xfId="8473" xr:uid="{00000000-0005-0000-0000-000087020000}"/>
    <cellStyle name="Normal 2 11 2 3 4" xfId="6975" xr:uid="{00000000-0005-0000-0000-000088020000}"/>
    <cellStyle name="Normal 2 11 2 4" xfId="979" xr:uid="{00000000-0005-0000-0000-000089020000}"/>
    <cellStyle name="Normal 2 11 2 4 2" xfId="4002" xr:uid="{00000000-0005-0000-0000-00008A020000}"/>
    <cellStyle name="Normal 2 11 2 4 2 2" xfId="9232" xr:uid="{00000000-0005-0000-0000-00008B020000}"/>
    <cellStyle name="Normal 2 11 2 4 3" xfId="6210" xr:uid="{00000000-0005-0000-0000-00008C020000}"/>
    <cellStyle name="Normal 2 11 2 5" xfId="2478" xr:uid="{00000000-0005-0000-0000-00008D020000}"/>
    <cellStyle name="Normal 2 11 2 5 2" xfId="7708" xr:uid="{00000000-0005-0000-0000-00008E020000}"/>
    <cellStyle name="Normal 2 11 2 6" xfId="5289" xr:uid="{00000000-0005-0000-0000-00008F020000}"/>
    <cellStyle name="Normal 2 11 3" xfId="51" xr:uid="{00000000-0005-0000-0000-000090020000}"/>
    <cellStyle name="Normal 2 11 3 2" xfId="1921" xr:uid="{00000000-0005-0000-0000-000091020000}"/>
    <cellStyle name="Normal 2 11 3 2 2" xfId="4944" xr:uid="{00000000-0005-0000-0000-000092020000}"/>
    <cellStyle name="Normal 2 11 3 2 2 2" xfId="10174" xr:uid="{00000000-0005-0000-0000-000093020000}"/>
    <cellStyle name="Normal 2 11 3 2 3" xfId="3420" xr:uid="{00000000-0005-0000-0000-000094020000}"/>
    <cellStyle name="Normal 2 11 3 2 3 2" xfId="8650" xr:uid="{00000000-0005-0000-0000-000095020000}"/>
    <cellStyle name="Normal 2 11 3 2 4" xfId="7152" xr:uid="{00000000-0005-0000-0000-000096020000}"/>
    <cellStyle name="Normal 2 11 3 3" xfId="1156" xr:uid="{00000000-0005-0000-0000-000097020000}"/>
    <cellStyle name="Normal 2 11 3 3 2" xfId="4179" xr:uid="{00000000-0005-0000-0000-000098020000}"/>
    <cellStyle name="Normal 2 11 3 3 2 2" xfId="9409" xr:uid="{00000000-0005-0000-0000-000099020000}"/>
    <cellStyle name="Normal 2 11 3 3 3" xfId="6387" xr:uid="{00000000-0005-0000-0000-00009A020000}"/>
    <cellStyle name="Normal 2 11 3 4" xfId="2655" xr:uid="{00000000-0005-0000-0000-00009B020000}"/>
    <cellStyle name="Normal 2 11 3 4 2" xfId="7885" xr:uid="{00000000-0005-0000-0000-00009C020000}"/>
    <cellStyle name="Normal 2 11 3 5" xfId="5291" xr:uid="{00000000-0005-0000-0000-00009D020000}"/>
    <cellStyle name="Normal 2 11 4" xfId="1567" xr:uid="{00000000-0005-0000-0000-00009E020000}"/>
    <cellStyle name="Normal 2 11 4 2" xfId="4590" xr:uid="{00000000-0005-0000-0000-00009F020000}"/>
    <cellStyle name="Normal 2 11 4 2 2" xfId="9820" xr:uid="{00000000-0005-0000-0000-0000A0020000}"/>
    <cellStyle name="Normal 2 11 4 3" xfId="3066" xr:uid="{00000000-0005-0000-0000-0000A1020000}"/>
    <cellStyle name="Normal 2 11 4 3 2" xfId="8296" xr:uid="{00000000-0005-0000-0000-0000A2020000}"/>
    <cellStyle name="Normal 2 11 4 4" xfId="6798" xr:uid="{00000000-0005-0000-0000-0000A3020000}"/>
    <cellStyle name="Normal 2 11 5" xfId="802" xr:uid="{00000000-0005-0000-0000-0000A4020000}"/>
    <cellStyle name="Normal 2 11 5 2" xfId="3825" xr:uid="{00000000-0005-0000-0000-0000A5020000}"/>
    <cellStyle name="Normal 2 11 5 2 2" xfId="9055" xr:uid="{00000000-0005-0000-0000-0000A6020000}"/>
    <cellStyle name="Normal 2 11 5 3" xfId="6033" xr:uid="{00000000-0005-0000-0000-0000A7020000}"/>
    <cellStyle name="Normal 2 11 6" xfId="2301" xr:uid="{00000000-0005-0000-0000-0000A8020000}"/>
    <cellStyle name="Normal 2 11 6 2" xfId="7531" xr:uid="{00000000-0005-0000-0000-0000A9020000}"/>
    <cellStyle name="Normal 2 11 7" xfId="5288" xr:uid="{00000000-0005-0000-0000-0000AA020000}"/>
    <cellStyle name="Normal 2 12" xfId="52" xr:uid="{00000000-0005-0000-0000-0000AB020000}"/>
    <cellStyle name="Normal 2 12 2" xfId="53" xr:uid="{00000000-0005-0000-0000-0000AC020000}"/>
    <cellStyle name="Normal 2 12 2 2" xfId="54" xr:uid="{00000000-0005-0000-0000-0000AD020000}"/>
    <cellStyle name="Normal 2 12 2 2 2" xfId="2157" xr:uid="{00000000-0005-0000-0000-0000AE020000}"/>
    <cellStyle name="Normal 2 12 2 2 2 2" xfId="5180" xr:uid="{00000000-0005-0000-0000-0000AF020000}"/>
    <cellStyle name="Normal 2 12 2 2 2 2 2" xfId="10410" xr:uid="{00000000-0005-0000-0000-0000B0020000}"/>
    <cellStyle name="Normal 2 12 2 2 2 3" xfId="3656" xr:uid="{00000000-0005-0000-0000-0000B1020000}"/>
    <cellStyle name="Normal 2 12 2 2 2 3 2" xfId="8886" xr:uid="{00000000-0005-0000-0000-0000B2020000}"/>
    <cellStyle name="Normal 2 12 2 2 2 4" xfId="7388" xr:uid="{00000000-0005-0000-0000-0000B3020000}"/>
    <cellStyle name="Normal 2 12 2 2 3" xfId="1392" xr:uid="{00000000-0005-0000-0000-0000B4020000}"/>
    <cellStyle name="Normal 2 12 2 2 3 2" xfId="4415" xr:uid="{00000000-0005-0000-0000-0000B5020000}"/>
    <cellStyle name="Normal 2 12 2 2 3 2 2" xfId="9645" xr:uid="{00000000-0005-0000-0000-0000B6020000}"/>
    <cellStyle name="Normal 2 12 2 2 3 3" xfId="6623" xr:uid="{00000000-0005-0000-0000-0000B7020000}"/>
    <cellStyle name="Normal 2 12 2 2 4" xfId="2891" xr:uid="{00000000-0005-0000-0000-0000B8020000}"/>
    <cellStyle name="Normal 2 12 2 2 4 2" xfId="8121" xr:uid="{00000000-0005-0000-0000-0000B9020000}"/>
    <cellStyle name="Normal 2 12 2 2 5" xfId="5294" xr:uid="{00000000-0005-0000-0000-0000BA020000}"/>
    <cellStyle name="Normal 2 12 2 3" xfId="1803" xr:uid="{00000000-0005-0000-0000-0000BB020000}"/>
    <cellStyle name="Normal 2 12 2 3 2" xfId="4826" xr:uid="{00000000-0005-0000-0000-0000BC020000}"/>
    <cellStyle name="Normal 2 12 2 3 2 2" xfId="10056" xr:uid="{00000000-0005-0000-0000-0000BD020000}"/>
    <cellStyle name="Normal 2 12 2 3 3" xfId="3302" xr:uid="{00000000-0005-0000-0000-0000BE020000}"/>
    <cellStyle name="Normal 2 12 2 3 3 2" xfId="8532" xr:uid="{00000000-0005-0000-0000-0000BF020000}"/>
    <cellStyle name="Normal 2 12 2 3 4" xfId="7034" xr:uid="{00000000-0005-0000-0000-0000C0020000}"/>
    <cellStyle name="Normal 2 12 2 4" xfId="1038" xr:uid="{00000000-0005-0000-0000-0000C1020000}"/>
    <cellStyle name="Normal 2 12 2 4 2" xfId="4061" xr:uid="{00000000-0005-0000-0000-0000C2020000}"/>
    <cellStyle name="Normal 2 12 2 4 2 2" xfId="9291" xr:uid="{00000000-0005-0000-0000-0000C3020000}"/>
    <cellStyle name="Normal 2 12 2 4 3" xfId="6269" xr:uid="{00000000-0005-0000-0000-0000C4020000}"/>
    <cellStyle name="Normal 2 12 2 5" xfId="2537" xr:uid="{00000000-0005-0000-0000-0000C5020000}"/>
    <cellStyle name="Normal 2 12 2 5 2" xfId="7767" xr:uid="{00000000-0005-0000-0000-0000C6020000}"/>
    <cellStyle name="Normal 2 12 2 6" xfId="5293" xr:uid="{00000000-0005-0000-0000-0000C7020000}"/>
    <cellStyle name="Normal 2 12 3" xfId="55" xr:uid="{00000000-0005-0000-0000-0000C8020000}"/>
    <cellStyle name="Normal 2 12 3 2" xfId="1980" xr:uid="{00000000-0005-0000-0000-0000C9020000}"/>
    <cellStyle name="Normal 2 12 3 2 2" xfId="5003" xr:uid="{00000000-0005-0000-0000-0000CA020000}"/>
    <cellStyle name="Normal 2 12 3 2 2 2" xfId="10233" xr:uid="{00000000-0005-0000-0000-0000CB020000}"/>
    <cellStyle name="Normal 2 12 3 2 3" xfId="3479" xr:uid="{00000000-0005-0000-0000-0000CC020000}"/>
    <cellStyle name="Normal 2 12 3 2 3 2" xfId="8709" xr:uid="{00000000-0005-0000-0000-0000CD020000}"/>
    <cellStyle name="Normal 2 12 3 2 4" xfId="7211" xr:uid="{00000000-0005-0000-0000-0000CE020000}"/>
    <cellStyle name="Normal 2 12 3 3" xfId="1215" xr:uid="{00000000-0005-0000-0000-0000CF020000}"/>
    <cellStyle name="Normal 2 12 3 3 2" xfId="4238" xr:uid="{00000000-0005-0000-0000-0000D0020000}"/>
    <cellStyle name="Normal 2 12 3 3 2 2" xfId="9468" xr:uid="{00000000-0005-0000-0000-0000D1020000}"/>
    <cellStyle name="Normal 2 12 3 3 3" xfId="6446" xr:uid="{00000000-0005-0000-0000-0000D2020000}"/>
    <cellStyle name="Normal 2 12 3 4" xfId="2714" xr:uid="{00000000-0005-0000-0000-0000D3020000}"/>
    <cellStyle name="Normal 2 12 3 4 2" xfId="7944" xr:uid="{00000000-0005-0000-0000-0000D4020000}"/>
    <cellStyle name="Normal 2 12 3 5" xfId="5295" xr:uid="{00000000-0005-0000-0000-0000D5020000}"/>
    <cellStyle name="Normal 2 12 4" xfId="1626" xr:uid="{00000000-0005-0000-0000-0000D6020000}"/>
    <cellStyle name="Normal 2 12 4 2" xfId="4649" xr:uid="{00000000-0005-0000-0000-0000D7020000}"/>
    <cellStyle name="Normal 2 12 4 2 2" xfId="9879" xr:uid="{00000000-0005-0000-0000-0000D8020000}"/>
    <cellStyle name="Normal 2 12 4 3" xfId="3125" xr:uid="{00000000-0005-0000-0000-0000D9020000}"/>
    <cellStyle name="Normal 2 12 4 3 2" xfId="8355" xr:uid="{00000000-0005-0000-0000-0000DA020000}"/>
    <cellStyle name="Normal 2 12 4 4" xfId="6857" xr:uid="{00000000-0005-0000-0000-0000DB020000}"/>
    <cellStyle name="Normal 2 12 5" xfId="861" xr:uid="{00000000-0005-0000-0000-0000DC020000}"/>
    <cellStyle name="Normal 2 12 5 2" xfId="3884" xr:uid="{00000000-0005-0000-0000-0000DD020000}"/>
    <cellStyle name="Normal 2 12 5 2 2" xfId="9114" xr:uid="{00000000-0005-0000-0000-0000DE020000}"/>
    <cellStyle name="Normal 2 12 5 3" xfId="6092" xr:uid="{00000000-0005-0000-0000-0000DF020000}"/>
    <cellStyle name="Normal 2 12 6" xfId="2360" xr:uid="{00000000-0005-0000-0000-0000E0020000}"/>
    <cellStyle name="Normal 2 12 6 2" xfId="7590" xr:uid="{00000000-0005-0000-0000-0000E1020000}"/>
    <cellStyle name="Normal 2 12 7" xfId="5292" xr:uid="{00000000-0005-0000-0000-0000E2020000}"/>
    <cellStyle name="Normal 2 13" xfId="56" xr:uid="{00000000-0005-0000-0000-0000E3020000}"/>
    <cellStyle name="Normal 2 13 2" xfId="57" xr:uid="{00000000-0005-0000-0000-0000E4020000}"/>
    <cellStyle name="Normal 2 13 2 2" xfId="58" xr:uid="{00000000-0005-0000-0000-0000E5020000}"/>
    <cellStyle name="Normal 2 13 2 2 2" xfId="2169" xr:uid="{00000000-0005-0000-0000-0000E6020000}"/>
    <cellStyle name="Normal 2 13 2 2 2 2" xfId="5192" xr:uid="{00000000-0005-0000-0000-0000E7020000}"/>
    <cellStyle name="Normal 2 13 2 2 2 2 2" xfId="10422" xr:uid="{00000000-0005-0000-0000-0000E8020000}"/>
    <cellStyle name="Normal 2 13 2 2 2 3" xfId="3668" xr:uid="{00000000-0005-0000-0000-0000E9020000}"/>
    <cellStyle name="Normal 2 13 2 2 2 3 2" xfId="8898" xr:uid="{00000000-0005-0000-0000-0000EA020000}"/>
    <cellStyle name="Normal 2 13 2 2 2 4" xfId="7400" xr:uid="{00000000-0005-0000-0000-0000EB020000}"/>
    <cellStyle name="Normal 2 13 2 2 3" xfId="1404" xr:uid="{00000000-0005-0000-0000-0000EC020000}"/>
    <cellStyle name="Normal 2 13 2 2 3 2" xfId="4427" xr:uid="{00000000-0005-0000-0000-0000ED020000}"/>
    <cellStyle name="Normal 2 13 2 2 3 2 2" xfId="9657" xr:uid="{00000000-0005-0000-0000-0000EE020000}"/>
    <cellStyle name="Normal 2 13 2 2 3 3" xfId="6635" xr:uid="{00000000-0005-0000-0000-0000EF020000}"/>
    <cellStyle name="Normal 2 13 2 2 4" xfId="2903" xr:uid="{00000000-0005-0000-0000-0000F0020000}"/>
    <cellStyle name="Normal 2 13 2 2 4 2" xfId="8133" xr:uid="{00000000-0005-0000-0000-0000F1020000}"/>
    <cellStyle name="Normal 2 13 2 2 5" xfId="5298" xr:uid="{00000000-0005-0000-0000-0000F2020000}"/>
    <cellStyle name="Normal 2 13 2 3" xfId="1815" xr:uid="{00000000-0005-0000-0000-0000F3020000}"/>
    <cellStyle name="Normal 2 13 2 3 2" xfId="4838" xr:uid="{00000000-0005-0000-0000-0000F4020000}"/>
    <cellStyle name="Normal 2 13 2 3 2 2" xfId="10068" xr:uid="{00000000-0005-0000-0000-0000F5020000}"/>
    <cellStyle name="Normal 2 13 2 3 3" xfId="3314" xr:uid="{00000000-0005-0000-0000-0000F6020000}"/>
    <cellStyle name="Normal 2 13 2 3 3 2" xfId="8544" xr:uid="{00000000-0005-0000-0000-0000F7020000}"/>
    <cellStyle name="Normal 2 13 2 3 4" xfId="7046" xr:uid="{00000000-0005-0000-0000-0000F8020000}"/>
    <cellStyle name="Normal 2 13 2 4" xfId="1050" xr:uid="{00000000-0005-0000-0000-0000F9020000}"/>
    <cellStyle name="Normal 2 13 2 4 2" xfId="4073" xr:uid="{00000000-0005-0000-0000-0000FA020000}"/>
    <cellStyle name="Normal 2 13 2 4 2 2" xfId="9303" xr:uid="{00000000-0005-0000-0000-0000FB020000}"/>
    <cellStyle name="Normal 2 13 2 4 3" xfId="6281" xr:uid="{00000000-0005-0000-0000-0000FC020000}"/>
    <cellStyle name="Normal 2 13 2 5" xfId="2549" xr:uid="{00000000-0005-0000-0000-0000FD020000}"/>
    <cellStyle name="Normal 2 13 2 5 2" xfId="7779" xr:uid="{00000000-0005-0000-0000-0000FE020000}"/>
    <cellStyle name="Normal 2 13 2 6" xfId="5297" xr:uid="{00000000-0005-0000-0000-0000FF020000}"/>
    <cellStyle name="Normal 2 13 3" xfId="59" xr:uid="{00000000-0005-0000-0000-000000030000}"/>
    <cellStyle name="Normal 2 13 3 2" xfId="1992" xr:uid="{00000000-0005-0000-0000-000001030000}"/>
    <cellStyle name="Normal 2 13 3 2 2" xfId="5015" xr:uid="{00000000-0005-0000-0000-000002030000}"/>
    <cellStyle name="Normal 2 13 3 2 2 2" xfId="10245" xr:uid="{00000000-0005-0000-0000-000003030000}"/>
    <cellStyle name="Normal 2 13 3 2 3" xfId="3491" xr:uid="{00000000-0005-0000-0000-000004030000}"/>
    <cellStyle name="Normal 2 13 3 2 3 2" xfId="8721" xr:uid="{00000000-0005-0000-0000-000005030000}"/>
    <cellStyle name="Normal 2 13 3 2 4" xfId="7223" xr:uid="{00000000-0005-0000-0000-000006030000}"/>
    <cellStyle name="Normal 2 13 3 3" xfId="1227" xr:uid="{00000000-0005-0000-0000-000007030000}"/>
    <cellStyle name="Normal 2 13 3 3 2" xfId="4250" xr:uid="{00000000-0005-0000-0000-000008030000}"/>
    <cellStyle name="Normal 2 13 3 3 2 2" xfId="9480" xr:uid="{00000000-0005-0000-0000-000009030000}"/>
    <cellStyle name="Normal 2 13 3 3 3" xfId="6458" xr:uid="{00000000-0005-0000-0000-00000A030000}"/>
    <cellStyle name="Normal 2 13 3 4" xfId="2726" xr:uid="{00000000-0005-0000-0000-00000B030000}"/>
    <cellStyle name="Normal 2 13 3 4 2" xfId="7956" xr:uid="{00000000-0005-0000-0000-00000C030000}"/>
    <cellStyle name="Normal 2 13 3 5" xfId="5299" xr:uid="{00000000-0005-0000-0000-00000D030000}"/>
    <cellStyle name="Normal 2 13 4" xfId="1638" xr:uid="{00000000-0005-0000-0000-00000E030000}"/>
    <cellStyle name="Normal 2 13 4 2" xfId="4661" xr:uid="{00000000-0005-0000-0000-00000F030000}"/>
    <cellStyle name="Normal 2 13 4 2 2" xfId="9891" xr:uid="{00000000-0005-0000-0000-000010030000}"/>
    <cellStyle name="Normal 2 13 4 3" xfId="3137" xr:uid="{00000000-0005-0000-0000-000011030000}"/>
    <cellStyle name="Normal 2 13 4 3 2" xfId="8367" xr:uid="{00000000-0005-0000-0000-000012030000}"/>
    <cellStyle name="Normal 2 13 4 4" xfId="6869" xr:uid="{00000000-0005-0000-0000-000013030000}"/>
    <cellStyle name="Normal 2 13 5" xfId="873" xr:uid="{00000000-0005-0000-0000-000014030000}"/>
    <cellStyle name="Normal 2 13 5 2" xfId="3896" xr:uid="{00000000-0005-0000-0000-000015030000}"/>
    <cellStyle name="Normal 2 13 5 2 2" xfId="9126" xr:uid="{00000000-0005-0000-0000-000016030000}"/>
    <cellStyle name="Normal 2 13 5 3" xfId="6104" xr:uid="{00000000-0005-0000-0000-000017030000}"/>
    <cellStyle name="Normal 2 13 6" xfId="2372" xr:uid="{00000000-0005-0000-0000-000018030000}"/>
    <cellStyle name="Normal 2 13 6 2" xfId="7602" xr:uid="{00000000-0005-0000-0000-000019030000}"/>
    <cellStyle name="Normal 2 13 7" xfId="5296" xr:uid="{00000000-0005-0000-0000-00001A030000}"/>
    <cellStyle name="Normal 2 14" xfId="60" xr:uid="{00000000-0005-0000-0000-00001B030000}"/>
    <cellStyle name="Normal 2 14 2" xfId="61" xr:uid="{00000000-0005-0000-0000-00001C030000}"/>
    <cellStyle name="Normal 2 14 2 2" xfId="62" xr:uid="{00000000-0005-0000-0000-00001D030000}"/>
    <cellStyle name="Normal 2 14 2 2 2" xfId="2181" xr:uid="{00000000-0005-0000-0000-00001E030000}"/>
    <cellStyle name="Normal 2 14 2 2 2 2" xfId="5204" xr:uid="{00000000-0005-0000-0000-00001F030000}"/>
    <cellStyle name="Normal 2 14 2 2 2 2 2" xfId="10434" xr:uid="{00000000-0005-0000-0000-000020030000}"/>
    <cellStyle name="Normal 2 14 2 2 2 3" xfId="3680" xr:uid="{00000000-0005-0000-0000-000021030000}"/>
    <cellStyle name="Normal 2 14 2 2 2 3 2" xfId="8910" xr:uid="{00000000-0005-0000-0000-000022030000}"/>
    <cellStyle name="Normal 2 14 2 2 2 4" xfId="7412" xr:uid="{00000000-0005-0000-0000-000023030000}"/>
    <cellStyle name="Normal 2 14 2 2 3" xfId="1416" xr:uid="{00000000-0005-0000-0000-000024030000}"/>
    <cellStyle name="Normal 2 14 2 2 3 2" xfId="4439" xr:uid="{00000000-0005-0000-0000-000025030000}"/>
    <cellStyle name="Normal 2 14 2 2 3 2 2" xfId="9669" xr:uid="{00000000-0005-0000-0000-000026030000}"/>
    <cellStyle name="Normal 2 14 2 2 3 3" xfId="6647" xr:uid="{00000000-0005-0000-0000-000027030000}"/>
    <cellStyle name="Normal 2 14 2 2 4" xfId="2915" xr:uid="{00000000-0005-0000-0000-000028030000}"/>
    <cellStyle name="Normal 2 14 2 2 4 2" xfId="8145" xr:uid="{00000000-0005-0000-0000-000029030000}"/>
    <cellStyle name="Normal 2 14 2 2 5" xfId="5302" xr:uid="{00000000-0005-0000-0000-00002A030000}"/>
    <cellStyle name="Normal 2 14 2 3" xfId="1827" xr:uid="{00000000-0005-0000-0000-00002B030000}"/>
    <cellStyle name="Normal 2 14 2 3 2" xfId="4850" xr:uid="{00000000-0005-0000-0000-00002C030000}"/>
    <cellStyle name="Normal 2 14 2 3 2 2" xfId="10080" xr:uid="{00000000-0005-0000-0000-00002D030000}"/>
    <cellStyle name="Normal 2 14 2 3 3" xfId="3326" xr:uid="{00000000-0005-0000-0000-00002E030000}"/>
    <cellStyle name="Normal 2 14 2 3 3 2" xfId="8556" xr:uid="{00000000-0005-0000-0000-00002F030000}"/>
    <cellStyle name="Normal 2 14 2 3 4" xfId="7058" xr:uid="{00000000-0005-0000-0000-000030030000}"/>
    <cellStyle name="Normal 2 14 2 4" xfId="1062" xr:uid="{00000000-0005-0000-0000-000031030000}"/>
    <cellStyle name="Normal 2 14 2 4 2" xfId="4085" xr:uid="{00000000-0005-0000-0000-000032030000}"/>
    <cellStyle name="Normal 2 14 2 4 2 2" xfId="9315" xr:uid="{00000000-0005-0000-0000-000033030000}"/>
    <cellStyle name="Normal 2 14 2 4 3" xfId="6293" xr:uid="{00000000-0005-0000-0000-000034030000}"/>
    <cellStyle name="Normal 2 14 2 5" xfId="2561" xr:uid="{00000000-0005-0000-0000-000035030000}"/>
    <cellStyle name="Normal 2 14 2 5 2" xfId="7791" xr:uid="{00000000-0005-0000-0000-000036030000}"/>
    <cellStyle name="Normal 2 14 2 6" xfId="5301" xr:uid="{00000000-0005-0000-0000-000037030000}"/>
    <cellStyle name="Normal 2 14 3" xfId="63" xr:uid="{00000000-0005-0000-0000-000038030000}"/>
    <cellStyle name="Normal 2 14 3 2" xfId="2004" xr:uid="{00000000-0005-0000-0000-000039030000}"/>
    <cellStyle name="Normal 2 14 3 2 2" xfId="5027" xr:uid="{00000000-0005-0000-0000-00003A030000}"/>
    <cellStyle name="Normal 2 14 3 2 2 2" xfId="10257" xr:uid="{00000000-0005-0000-0000-00003B030000}"/>
    <cellStyle name="Normal 2 14 3 2 3" xfId="3503" xr:uid="{00000000-0005-0000-0000-00003C030000}"/>
    <cellStyle name="Normal 2 14 3 2 3 2" xfId="8733" xr:uid="{00000000-0005-0000-0000-00003D030000}"/>
    <cellStyle name="Normal 2 14 3 2 4" xfId="7235" xr:uid="{00000000-0005-0000-0000-00003E030000}"/>
    <cellStyle name="Normal 2 14 3 3" xfId="1239" xr:uid="{00000000-0005-0000-0000-00003F030000}"/>
    <cellStyle name="Normal 2 14 3 3 2" xfId="4262" xr:uid="{00000000-0005-0000-0000-000040030000}"/>
    <cellStyle name="Normal 2 14 3 3 2 2" xfId="9492" xr:uid="{00000000-0005-0000-0000-000041030000}"/>
    <cellStyle name="Normal 2 14 3 3 3" xfId="6470" xr:uid="{00000000-0005-0000-0000-000042030000}"/>
    <cellStyle name="Normal 2 14 3 4" xfId="2738" xr:uid="{00000000-0005-0000-0000-000043030000}"/>
    <cellStyle name="Normal 2 14 3 4 2" xfId="7968" xr:uid="{00000000-0005-0000-0000-000044030000}"/>
    <cellStyle name="Normal 2 14 3 5" xfId="5303" xr:uid="{00000000-0005-0000-0000-000045030000}"/>
    <cellStyle name="Normal 2 14 4" xfId="1650" xr:uid="{00000000-0005-0000-0000-000046030000}"/>
    <cellStyle name="Normal 2 14 4 2" xfId="4673" xr:uid="{00000000-0005-0000-0000-000047030000}"/>
    <cellStyle name="Normal 2 14 4 2 2" xfId="9903" xr:uid="{00000000-0005-0000-0000-000048030000}"/>
    <cellStyle name="Normal 2 14 4 3" xfId="3149" xr:uid="{00000000-0005-0000-0000-000049030000}"/>
    <cellStyle name="Normal 2 14 4 3 2" xfId="8379" xr:uid="{00000000-0005-0000-0000-00004A030000}"/>
    <cellStyle name="Normal 2 14 4 4" xfId="6881" xr:uid="{00000000-0005-0000-0000-00004B030000}"/>
    <cellStyle name="Normal 2 14 5" xfId="885" xr:uid="{00000000-0005-0000-0000-00004C030000}"/>
    <cellStyle name="Normal 2 14 5 2" xfId="3908" xr:uid="{00000000-0005-0000-0000-00004D030000}"/>
    <cellStyle name="Normal 2 14 5 2 2" xfId="9138" xr:uid="{00000000-0005-0000-0000-00004E030000}"/>
    <cellStyle name="Normal 2 14 5 3" xfId="6116" xr:uid="{00000000-0005-0000-0000-00004F030000}"/>
    <cellStyle name="Normal 2 14 6" xfId="2384" xr:uid="{00000000-0005-0000-0000-000050030000}"/>
    <cellStyle name="Normal 2 14 6 2" xfId="7614" xr:uid="{00000000-0005-0000-0000-000051030000}"/>
    <cellStyle name="Normal 2 14 7" xfId="5300" xr:uid="{00000000-0005-0000-0000-000052030000}"/>
    <cellStyle name="Normal 2 15" xfId="64" xr:uid="{00000000-0005-0000-0000-000053030000}"/>
    <cellStyle name="Normal 2 15 2" xfId="65" xr:uid="{00000000-0005-0000-0000-000054030000}"/>
    <cellStyle name="Normal 2 15 2 2" xfId="2016" xr:uid="{00000000-0005-0000-0000-000055030000}"/>
    <cellStyle name="Normal 2 15 2 2 2" xfId="5039" xr:uid="{00000000-0005-0000-0000-000056030000}"/>
    <cellStyle name="Normal 2 15 2 2 2 2" xfId="10269" xr:uid="{00000000-0005-0000-0000-000057030000}"/>
    <cellStyle name="Normal 2 15 2 2 3" xfId="3515" xr:uid="{00000000-0005-0000-0000-000058030000}"/>
    <cellStyle name="Normal 2 15 2 2 3 2" xfId="8745" xr:uid="{00000000-0005-0000-0000-000059030000}"/>
    <cellStyle name="Normal 2 15 2 2 4" xfId="7247" xr:uid="{00000000-0005-0000-0000-00005A030000}"/>
    <cellStyle name="Normal 2 15 2 3" xfId="1251" xr:uid="{00000000-0005-0000-0000-00005B030000}"/>
    <cellStyle name="Normal 2 15 2 3 2" xfId="4274" xr:uid="{00000000-0005-0000-0000-00005C030000}"/>
    <cellStyle name="Normal 2 15 2 3 2 2" xfId="9504" xr:uid="{00000000-0005-0000-0000-00005D030000}"/>
    <cellStyle name="Normal 2 15 2 3 3" xfId="6482" xr:uid="{00000000-0005-0000-0000-00005E030000}"/>
    <cellStyle name="Normal 2 15 2 4" xfId="2750" xr:uid="{00000000-0005-0000-0000-00005F030000}"/>
    <cellStyle name="Normal 2 15 2 4 2" xfId="7980" xr:uid="{00000000-0005-0000-0000-000060030000}"/>
    <cellStyle name="Normal 2 15 2 5" xfId="5305" xr:uid="{00000000-0005-0000-0000-000061030000}"/>
    <cellStyle name="Normal 2 15 3" xfId="1662" xr:uid="{00000000-0005-0000-0000-000062030000}"/>
    <cellStyle name="Normal 2 15 3 2" xfId="4685" xr:uid="{00000000-0005-0000-0000-000063030000}"/>
    <cellStyle name="Normal 2 15 3 2 2" xfId="9915" xr:uid="{00000000-0005-0000-0000-000064030000}"/>
    <cellStyle name="Normal 2 15 3 3" xfId="3161" xr:uid="{00000000-0005-0000-0000-000065030000}"/>
    <cellStyle name="Normal 2 15 3 3 2" xfId="8391" xr:uid="{00000000-0005-0000-0000-000066030000}"/>
    <cellStyle name="Normal 2 15 3 4" xfId="6893" xr:uid="{00000000-0005-0000-0000-000067030000}"/>
    <cellStyle name="Normal 2 15 4" xfId="897" xr:uid="{00000000-0005-0000-0000-000068030000}"/>
    <cellStyle name="Normal 2 15 4 2" xfId="3920" xr:uid="{00000000-0005-0000-0000-000069030000}"/>
    <cellStyle name="Normal 2 15 4 2 2" xfId="9150" xr:uid="{00000000-0005-0000-0000-00006A030000}"/>
    <cellStyle name="Normal 2 15 4 3" xfId="6128" xr:uid="{00000000-0005-0000-0000-00006B030000}"/>
    <cellStyle name="Normal 2 15 5" xfId="2396" xr:uid="{00000000-0005-0000-0000-00006C030000}"/>
    <cellStyle name="Normal 2 15 5 2" xfId="7626" xr:uid="{00000000-0005-0000-0000-00006D030000}"/>
    <cellStyle name="Normal 2 15 6" xfId="5304" xr:uid="{00000000-0005-0000-0000-00006E030000}"/>
    <cellStyle name="Normal 2 16" xfId="66" xr:uid="{00000000-0005-0000-0000-00006F030000}"/>
    <cellStyle name="Normal 2 16 2" xfId="1839" xr:uid="{00000000-0005-0000-0000-000070030000}"/>
    <cellStyle name="Normal 2 16 2 2" xfId="4862" xr:uid="{00000000-0005-0000-0000-000071030000}"/>
    <cellStyle name="Normal 2 16 2 2 2" xfId="10092" xr:uid="{00000000-0005-0000-0000-000072030000}"/>
    <cellStyle name="Normal 2 16 2 3" xfId="3338" xr:uid="{00000000-0005-0000-0000-000073030000}"/>
    <cellStyle name="Normal 2 16 2 3 2" xfId="8568" xr:uid="{00000000-0005-0000-0000-000074030000}"/>
    <cellStyle name="Normal 2 16 2 4" xfId="7070" xr:uid="{00000000-0005-0000-0000-000075030000}"/>
    <cellStyle name="Normal 2 16 3" xfId="1074" xr:uid="{00000000-0005-0000-0000-000076030000}"/>
    <cellStyle name="Normal 2 16 3 2" xfId="4097" xr:uid="{00000000-0005-0000-0000-000077030000}"/>
    <cellStyle name="Normal 2 16 3 2 2" xfId="9327" xr:uid="{00000000-0005-0000-0000-000078030000}"/>
    <cellStyle name="Normal 2 16 3 3" xfId="6305" xr:uid="{00000000-0005-0000-0000-000079030000}"/>
    <cellStyle name="Normal 2 16 4" xfId="2573" xr:uid="{00000000-0005-0000-0000-00007A030000}"/>
    <cellStyle name="Normal 2 16 4 2" xfId="7803" xr:uid="{00000000-0005-0000-0000-00007B030000}"/>
    <cellStyle name="Normal 2 16 5" xfId="5306" xr:uid="{00000000-0005-0000-0000-00007C030000}"/>
    <cellStyle name="Normal 2 17" xfId="1485" xr:uid="{00000000-0005-0000-0000-00007D030000}"/>
    <cellStyle name="Normal 2 17 2" xfId="4508" xr:uid="{00000000-0005-0000-0000-00007E030000}"/>
    <cellStyle name="Normal 2 17 2 2" xfId="9738" xr:uid="{00000000-0005-0000-0000-00007F030000}"/>
    <cellStyle name="Normal 2 17 3" xfId="2984" xr:uid="{00000000-0005-0000-0000-000080030000}"/>
    <cellStyle name="Normal 2 17 3 2" xfId="8214" xr:uid="{00000000-0005-0000-0000-000081030000}"/>
    <cellStyle name="Normal 2 17 4" xfId="6716" xr:uid="{00000000-0005-0000-0000-000082030000}"/>
    <cellStyle name="Normal 2 18" xfId="1427" xr:uid="{00000000-0005-0000-0000-000083030000}"/>
    <cellStyle name="Normal 2 18 2" xfId="4450" xr:uid="{00000000-0005-0000-0000-000084030000}"/>
    <cellStyle name="Normal 2 18 2 2" xfId="9680" xr:uid="{00000000-0005-0000-0000-000085030000}"/>
    <cellStyle name="Normal 2 18 3" xfId="2926" xr:uid="{00000000-0005-0000-0000-000086030000}"/>
    <cellStyle name="Normal 2 18 3 2" xfId="8156" xr:uid="{00000000-0005-0000-0000-000087030000}"/>
    <cellStyle name="Normal 2 18 4" xfId="6658" xr:uid="{00000000-0005-0000-0000-000088030000}"/>
    <cellStyle name="Normal 2 19" xfId="2193" xr:uid="{00000000-0005-0000-0000-000089030000}"/>
    <cellStyle name="Normal 2 19 2" xfId="5216" xr:uid="{00000000-0005-0000-0000-00008A030000}"/>
    <cellStyle name="Normal 2 19 2 2" xfId="10446" xr:uid="{00000000-0005-0000-0000-00008B030000}"/>
    <cellStyle name="Normal 2 19 3" xfId="3692" xr:uid="{00000000-0005-0000-0000-00008C030000}"/>
    <cellStyle name="Normal 2 19 3 2" xfId="8922" xr:uid="{00000000-0005-0000-0000-00008D030000}"/>
    <cellStyle name="Normal 2 19 4" xfId="7424" xr:uid="{00000000-0005-0000-0000-00008E030000}"/>
    <cellStyle name="Normal 2 2" xfId="67" xr:uid="{00000000-0005-0000-0000-00008F030000}"/>
    <cellStyle name="Normal 2 2 10" xfId="68" xr:uid="{00000000-0005-0000-0000-000090030000}"/>
    <cellStyle name="Normal 2 2 10 2" xfId="69" xr:uid="{00000000-0005-0000-0000-000091030000}"/>
    <cellStyle name="Normal 2 2 10 2 2" xfId="70" xr:uid="{00000000-0005-0000-0000-000092030000}"/>
    <cellStyle name="Normal 2 2 10 2 2 2" xfId="2100" xr:uid="{00000000-0005-0000-0000-000093030000}"/>
    <cellStyle name="Normal 2 2 10 2 2 2 2" xfId="5123" xr:uid="{00000000-0005-0000-0000-000094030000}"/>
    <cellStyle name="Normal 2 2 10 2 2 2 2 2" xfId="10353" xr:uid="{00000000-0005-0000-0000-000095030000}"/>
    <cellStyle name="Normal 2 2 10 2 2 2 3" xfId="3599" xr:uid="{00000000-0005-0000-0000-000096030000}"/>
    <cellStyle name="Normal 2 2 10 2 2 2 3 2" xfId="8829" xr:uid="{00000000-0005-0000-0000-000097030000}"/>
    <cellStyle name="Normal 2 2 10 2 2 2 4" xfId="7331" xr:uid="{00000000-0005-0000-0000-000098030000}"/>
    <cellStyle name="Normal 2 2 10 2 2 3" xfId="1335" xr:uid="{00000000-0005-0000-0000-000099030000}"/>
    <cellStyle name="Normal 2 2 10 2 2 3 2" xfId="4358" xr:uid="{00000000-0005-0000-0000-00009A030000}"/>
    <cellStyle name="Normal 2 2 10 2 2 3 2 2" xfId="9588" xr:uid="{00000000-0005-0000-0000-00009B030000}"/>
    <cellStyle name="Normal 2 2 10 2 2 3 3" xfId="6566" xr:uid="{00000000-0005-0000-0000-00009C030000}"/>
    <cellStyle name="Normal 2 2 10 2 2 4" xfId="2834" xr:uid="{00000000-0005-0000-0000-00009D030000}"/>
    <cellStyle name="Normal 2 2 10 2 2 4 2" xfId="8064" xr:uid="{00000000-0005-0000-0000-00009E030000}"/>
    <cellStyle name="Normal 2 2 10 2 2 5" xfId="5310" xr:uid="{00000000-0005-0000-0000-00009F030000}"/>
    <cellStyle name="Normal 2 2 10 2 3" xfId="1746" xr:uid="{00000000-0005-0000-0000-0000A0030000}"/>
    <cellStyle name="Normal 2 2 10 2 3 2" xfId="4769" xr:uid="{00000000-0005-0000-0000-0000A1030000}"/>
    <cellStyle name="Normal 2 2 10 2 3 2 2" xfId="9999" xr:uid="{00000000-0005-0000-0000-0000A2030000}"/>
    <cellStyle name="Normal 2 2 10 2 3 3" xfId="3245" xr:uid="{00000000-0005-0000-0000-0000A3030000}"/>
    <cellStyle name="Normal 2 2 10 2 3 3 2" xfId="8475" xr:uid="{00000000-0005-0000-0000-0000A4030000}"/>
    <cellStyle name="Normal 2 2 10 2 3 4" xfId="6977" xr:uid="{00000000-0005-0000-0000-0000A5030000}"/>
    <cellStyle name="Normal 2 2 10 2 4" xfId="981" xr:uid="{00000000-0005-0000-0000-0000A6030000}"/>
    <cellStyle name="Normal 2 2 10 2 4 2" xfId="4004" xr:uid="{00000000-0005-0000-0000-0000A7030000}"/>
    <cellStyle name="Normal 2 2 10 2 4 2 2" xfId="9234" xr:uid="{00000000-0005-0000-0000-0000A8030000}"/>
    <cellStyle name="Normal 2 2 10 2 4 3" xfId="6212" xr:uid="{00000000-0005-0000-0000-0000A9030000}"/>
    <cellStyle name="Normal 2 2 10 2 5" xfId="2480" xr:uid="{00000000-0005-0000-0000-0000AA030000}"/>
    <cellStyle name="Normal 2 2 10 2 5 2" xfId="7710" xr:uid="{00000000-0005-0000-0000-0000AB030000}"/>
    <cellStyle name="Normal 2 2 10 2 6" xfId="5309" xr:uid="{00000000-0005-0000-0000-0000AC030000}"/>
    <cellStyle name="Normal 2 2 10 3" xfId="71" xr:uid="{00000000-0005-0000-0000-0000AD030000}"/>
    <cellStyle name="Normal 2 2 10 3 2" xfId="1923" xr:uid="{00000000-0005-0000-0000-0000AE030000}"/>
    <cellStyle name="Normal 2 2 10 3 2 2" xfId="4946" xr:uid="{00000000-0005-0000-0000-0000AF030000}"/>
    <cellStyle name="Normal 2 2 10 3 2 2 2" xfId="10176" xr:uid="{00000000-0005-0000-0000-0000B0030000}"/>
    <cellStyle name="Normal 2 2 10 3 2 3" xfId="3422" xr:uid="{00000000-0005-0000-0000-0000B1030000}"/>
    <cellStyle name="Normal 2 2 10 3 2 3 2" xfId="8652" xr:uid="{00000000-0005-0000-0000-0000B2030000}"/>
    <cellStyle name="Normal 2 2 10 3 2 4" xfId="7154" xr:uid="{00000000-0005-0000-0000-0000B3030000}"/>
    <cellStyle name="Normal 2 2 10 3 3" xfId="1158" xr:uid="{00000000-0005-0000-0000-0000B4030000}"/>
    <cellStyle name="Normal 2 2 10 3 3 2" xfId="4181" xr:uid="{00000000-0005-0000-0000-0000B5030000}"/>
    <cellStyle name="Normal 2 2 10 3 3 2 2" xfId="9411" xr:uid="{00000000-0005-0000-0000-0000B6030000}"/>
    <cellStyle name="Normal 2 2 10 3 3 3" xfId="6389" xr:uid="{00000000-0005-0000-0000-0000B7030000}"/>
    <cellStyle name="Normal 2 2 10 3 4" xfId="2657" xr:uid="{00000000-0005-0000-0000-0000B8030000}"/>
    <cellStyle name="Normal 2 2 10 3 4 2" xfId="7887" xr:uid="{00000000-0005-0000-0000-0000B9030000}"/>
    <cellStyle name="Normal 2 2 10 3 5" xfId="5311" xr:uid="{00000000-0005-0000-0000-0000BA030000}"/>
    <cellStyle name="Normal 2 2 10 4" xfId="1569" xr:uid="{00000000-0005-0000-0000-0000BB030000}"/>
    <cellStyle name="Normal 2 2 10 4 2" xfId="4592" xr:uid="{00000000-0005-0000-0000-0000BC030000}"/>
    <cellStyle name="Normal 2 2 10 4 2 2" xfId="9822" xr:uid="{00000000-0005-0000-0000-0000BD030000}"/>
    <cellStyle name="Normal 2 2 10 4 3" xfId="3068" xr:uid="{00000000-0005-0000-0000-0000BE030000}"/>
    <cellStyle name="Normal 2 2 10 4 3 2" xfId="8298" xr:uid="{00000000-0005-0000-0000-0000BF030000}"/>
    <cellStyle name="Normal 2 2 10 4 4" xfId="6800" xr:uid="{00000000-0005-0000-0000-0000C0030000}"/>
    <cellStyle name="Normal 2 2 10 5" xfId="804" xr:uid="{00000000-0005-0000-0000-0000C1030000}"/>
    <cellStyle name="Normal 2 2 10 5 2" xfId="3827" xr:uid="{00000000-0005-0000-0000-0000C2030000}"/>
    <cellStyle name="Normal 2 2 10 5 2 2" xfId="9057" xr:uid="{00000000-0005-0000-0000-0000C3030000}"/>
    <cellStyle name="Normal 2 2 10 5 3" xfId="6035" xr:uid="{00000000-0005-0000-0000-0000C4030000}"/>
    <cellStyle name="Normal 2 2 10 6" xfId="2303" xr:uid="{00000000-0005-0000-0000-0000C5030000}"/>
    <cellStyle name="Normal 2 2 10 6 2" xfId="7533" xr:uid="{00000000-0005-0000-0000-0000C6030000}"/>
    <cellStyle name="Normal 2 2 10 7" xfId="5308" xr:uid="{00000000-0005-0000-0000-0000C7030000}"/>
    <cellStyle name="Normal 2 2 11" xfId="72" xr:uid="{00000000-0005-0000-0000-0000C8030000}"/>
    <cellStyle name="Normal 2 2 11 2" xfId="73" xr:uid="{00000000-0005-0000-0000-0000C9030000}"/>
    <cellStyle name="Normal 2 2 11 2 2" xfId="74" xr:uid="{00000000-0005-0000-0000-0000CA030000}"/>
    <cellStyle name="Normal 2 2 11 2 2 2" xfId="2158" xr:uid="{00000000-0005-0000-0000-0000CB030000}"/>
    <cellStyle name="Normal 2 2 11 2 2 2 2" xfId="5181" xr:uid="{00000000-0005-0000-0000-0000CC030000}"/>
    <cellStyle name="Normal 2 2 11 2 2 2 2 2" xfId="10411" xr:uid="{00000000-0005-0000-0000-0000CD030000}"/>
    <cellStyle name="Normal 2 2 11 2 2 2 3" xfId="3657" xr:uid="{00000000-0005-0000-0000-0000CE030000}"/>
    <cellStyle name="Normal 2 2 11 2 2 2 3 2" xfId="8887" xr:uid="{00000000-0005-0000-0000-0000CF030000}"/>
    <cellStyle name="Normal 2 2 11 2 2 2 4" xfId="7389" xr:uid="{00000000-0005-0000-0000-0000D0030000}"/>
    <cellStyle name="Normal 2 2 11 2 2 3" xfId="1393" xr:uid="{00000000-0005-0000-0000-0000D1030000}"/>
    <cellStyle name="Normal 2 2 11 2 2 3 2" xfId="4416" xr:uid="{00000000-0005-0000-0000-0000D2030000}"/>
    <cellStyle name="Normal 2 2 11 2 2 3 2 2" xfId="9646" xr:uid="{00000000-0005-0000-0000-0000D3030000}"/>
    <cellStyle name="Normal 2 2 11 2 2 3 3" xfId="6624" xr:uid="{00000000-0005-0000-0000-0000D4030000}"/>
    <cellStyle name="Normal 2 2 11 2 2 4" xfId="2892" xr:uid="{00000000-0005-0000-0000-0000D5030000}"/>
    <cellStyle name="Normal 2 2 11 2 2 4 2" xfId="8122" xr:uid="{00000000-0005-0000-0000-0000D6030000}"/>
    <cellStyle name="Normal 2 2 11 2 2 5" xfId="5314" xr:uid="{00000000-0005-0000-0000-0000D7030000}"/>
    <cellStyle name="Normal 2 2 11 2 3" xfId="1804" xr:uid="{00000000-0005-0000-0000-0000D8030000}"/>
    <cellStyle name="Normal 2 2 11 2 3 2" xfId="4827" xr:uid="{00000000-0005-0000-0000-0000D9030000}"/>
    <cellStyle name="Normal 2 2 11 2 3 2 2" xfId="10057" xr:uid="{00000000-0005-0000-0000-0000DA030000}"/>
    <cellStyle name="Normal 2 2 11 2 3 3" xfId="3303" xr:uid="{00000000-0005-0000-0000-0000DB030000}"/>
    <cellStyle name="Normal 2 2 11 2 3 3 2" xfId="8533" xr:uid="{00000000-0005-0000-0000-0000DC030000}"/>
    <cellStyle name="Normal 2 2 11 2 3 4" xfId="7035" xr:uid="{00000000-0005-0000-0000-0000DD030000}"/>
    <cellStyle name="Normal 2 2 11 2 4" xfId="1039" xr:uid="{00000000-0005-0000-0000-0000DE030000}"/>
    <cellStyle name="Normal 2 2 11 2 4 2" xfId="4062" xr:uid="{00000000-0005-0000-0000-0000DF030000}"/>
    <cellStyle name="Normal 2 2 11 2 4 2 2" xfId="9292" xr:uid="{00000000-0005-0000-0000-0000E0030000}"/>
    <cellStyle name="Normal 2 2 11 2 4 3" xfId="6270" xr:uid="{00000000-0005-0000-0000-0000E1030000}"/>
    <cellStyle name="Normal 2 2 11 2 5" xfId="2538" xr:uid="{00000000-0005-0000-0000-0000E2030000}"/>
    <cellStyle name="Normal 2 2 11 2 5 2" xfId="7768" xr:uid="{00000000-0005-0000-0000-0000E3030000}"/>
    <cellStyle name="Normal 2 2 11 2 6" xfId="5313" xr:uid="{00000000-0005-0000-0000-0000E4030000}"/>
    <cellStyle name="Normal 2 2 11 3" xfId="75" xr:uid="{00000000-0005-0000-0000-0000E5030000}"/>
    <cellStyle name="Normal 2 2 11 3 2" xfId="1981" xr:uid="{00000000-0005-0000-0000-0000E6030000}"/>
    <cellStyle name="Normal 2 2 11 3 2 2" xfId="5004" xr:uid="{00000000-0005-0000-0000-0000E7030000}"/>
    <cellStyle name="Normal 2 2 11 3 2 2 2" xfId="10234" xr:uid="{00000000-0005-0000-0000-0000E8030000}"/>
    <cellStyle name="Normal 2 2 11 3 2 3" xfId="3480" xr:uid="{00000000-0005-0000-0000-0000E9030000}"/>
    <cellStyle name="Normal 2 2 11 3 2 3 2" xfId="8710" xr:uid="{00000000-0005-0000-0000-0000EA030000}"/>
    <cellStyle name="Normal 2 2 11 3 2 4" xfId="7212" xr:uid="{00000000-0005-0000-0000-0000EB030000}"/>
    <cellStyle name="Normal 2 2 11 3 3" xfId="1216" xr:uid="{00000000-0005-0000-0000-0000EC030000}"/>
    <cellStyle name="Normal 2 2 11 3 3 2" xfId="4239" xr:uid="{00000000-0005-0000-0000-0000ED030000}"/>
    <cellStyle name="Normal 2 2 11 3 3 2 2" xfId="9469" xr:uid="{00000000-0005-0000-0000-0000EE030000}"/>
    <cellStyle name="Normal 2 2 11 3 3 3" xfId="6447" xr:uid="{00000000-0005-0000-0000-0000EF030000}"/>
    <cellStyle name="Normal 2 2 11 3 4" xfId="2715" xr:uid="{00000000-0005-0000-0000-0000F0030000}"/>
    <cellStyle name="Normal 2 2 11 3 4 2" xfId="7945" xr:uid="{00000000-0005-0000-0000-0000F1030000}"/>
    <cellStyle name="Normal 2 2 11 3 5" xfId="5315" xr:uid="{00000000-0005-0000-0000-0000F2030000}"/>
    <cellStyle name="Normal 2 2 11 4" xfId="1627" xr:uid="{00000000-0005-0000-0000-0000F3030000}"/>
    <cellStyle name="Normal 2 2 11 4 2" xfId="4650" xr:uid="{00000000-0005-0000-0000-0000F4030000}"/>
    <cellStyle name="Normal 2 2 11 4 2 2" xfId="9880" xr:uid="{00000000-0005-0000-0000-0000F5030000}"/>
    <cellStyle name="Normal 2 2 11 4 3" xfId="3126" xr:uid="{00000000-0005-0000-0000-0000F6030000}"/>
    <cellStyle name="Normal 2 2 11 4 3 2" xfId="8356" xr:uid="{00000000-0005-0000-0000-0000F7030000}"/>
    <cellStyle name="Normal 2 2 11 4 4" xfId="6858" xr:uid="{00000000-0005-0000-0000-0000F8030000}"/>
    <cellStyle name="Normal 2 2 11 5" xfId="862" xr:uid="{00000000-0005-0000-0000-0000F9030000}"/>
    <cellStyle name="Normal 2 2 11 5 2" xfId="3885" xr:uid="{00000000-0005-0000-0000-0000FA030000}"/>
    <cellStyle name="Normal 2 2 11 5 2 2" xfId="9115" xr:uid="{00000000-0005-0000-0000-0000FB030000}"/>
    <cellStyle name="Normal 2 2 11 5 3" xfId="6093" xr:uid="{00000000-0005-0000-0000-0000FC030000}"/>
    <cellStyle name="Normal 2 2 11 6" xfId="2361" xr:uid="{00000000-0005-0000-0000-0000FD030000}"/>
    <cellStyle name="Normal 2 2 11 6 2" xfId="7591" xr:uid="{00000000-0005-0000-0000-0000FE030000}"/>
    <cellStyle name="Normal 2 2 11 7" xfId="5312" xr:uid="{00000000-0005-0000-0000-0000FF030000}"/>
    <cellStyle name="Normal 2 2 12" xfId="76" xr:uid="{00000000-0005-0000-0000-000000040000}"/>
    <cellStyle name="Normal 2 2 12 2" xfId="77" xr:uid="{00000000-0005-0000-0000-000001040000}"/>
    <cellStyle name="Normal 2 2 12 2 2" xfId="78" xr:uid="{00000000-0005-0000-0000-000002040000}"/>
    <cellStyle name="Normal 2 2 12 2 2 2" xfId="2170" xr:uid="{00000000-0005-0000-0000-000003040000}"/>
    <cellStyle name="Normal 2 2 12 2 2 2 2" xfId="5193" xr:uid="{00000000-0005-0000-0000-000004040000}"/>
    <cellStyle name="Normal 2 2 12 2 2 2 2 2" xfId="10423" xr:uid="{00000000-0005-0000-0000-000005040000}"/>
    <cellStyle name="Normal 2 2 12 2 2 2 3" xfId="3669" xr:uid="{00000000-0005-0000-0000-000006040000}"/>
    <cellStyle name="Normal 2 2 12 2 2 2 3 2" xfId="8899" xr:uid="{00000000-0005-0000-0000-000007040000}"/>
    <cellStyle name="Normal 2 2 12 2 2 2 4" xfId="7401" xr:uid="{00000000-0005-0000-0000-000008040000}"/>
    <cellStyle name="Normal 2 2 12 2 2 3" xfId="1405" xr:uid="{00000000-0005-0000-0000-000009040000}"/>
    <cellStyle name="Normal 2 2 12 2 2 3 2" xfId="4428" xr:uid="{00000000-0005-0000-0000-00000A040000}"/>
    <cellStyle name="Normal 2 2 12 2 2 3 2 2" xfId="9658" xr:uid="{00000000-0005-0000-0000-00000B040000}"/>
    <cellStyle name="Normal 2 2 12 2 2 3 3" xfId="6636" xr:uid="{00000000-0005-0000-0000-00000C040000}"/>
    <cellStyle name="Normal 2 2 12 2 2 4" xfId="2904" xr:uid="{00000000-0005-0000-0000-00000D040000}"/>
    <cellStyle name="Normal 2 2 12 2 2 4 2" xfId="8134" xr:uid="{00000000-0005-0000-0000-00000E040000}"/>
    <cellStyle name="Normal 2 2 12 2 2 5" xfId="5318" xr:uid="{00000000-0005-0000-0000-00000F040000}"/>
    <cellStyle name="Normal 2 2 12 2 3" xfId="1816" xr:uid="{00000000-0005-0000-0000-000010040000}"/>
    <cellStyle name="Normal 2 2 12 2 3 2" xfId="4839" xr:uid="{00000000-0005-0000-0000-000011040000}"/>
    <cellStyle name="Normal 2 2 12 2 3 2 2" xfId="10069" xr:uid="{00000000-0005-0000-0000-000012040000}"/>
    <cellStyle name="Normal 2 2 12 2 3 3" xfId="3315" xr:uid="{00000000-0005-0000-0000-000013040000}"/>
    <cellStyle name="Normal 2 2 12 2 3 3 2" xfId="8545" xr:uid="{00000000-0005-0000-0000-000014040000}"/>
    <cellStyle name="Normal 2 2 12 2 3 4" xfId="7047" xr:uid="{00000000-0005-0000-0000-000015040000}"/>
    <cellStyle name="Normal 2 2 12 2 4" xfId="1051" xr:uid="{00000000-0005-0000-0000-000016040000}"/>
    <cellStyle name="Normal 2 2 12 2 4 2" xfId="4074" xr:uid="{00000000-0005-0000-0000-000017040000}"/>
    <cellStyle name="Normal 2 2 12 2 4 2 2" xfId="9304" xr:uid="{00000000-0005-0000-0000-000018040000}"/>
    <cellStyle name="Normal 2 2 12 2 4 3" xfId="6282" xr:uid="{00000000-0005-0000-0000-000019040000}"/>
    <cellStyle name="Normal 2 2 12 2 5" xfId="2550" xr:uid="{00000000-0005-0000-0000-00001A040000}"/>
    <cellStyle name="Normal 2 2 12 2 5 2" xfId="7780" xr:uid="{00000000-0005-0000-0000-00001B040000}"/>
    <cellStyle name="Normal 2 2 12 2 6" xfId="5317" xr:uid="{00000000-0005-0000-0000-00001C040000}"/>
    <cellStyle name="Normal 2 2 12 3" xfId="79" xr:uid="{00000000-0005-0000-0000-00001D040000}"/>
    <cellStyle name="Normal 2 2 12 3 2" xfId="1993" xr:uid="{00000000-0005-0000-0000-00001E040000}"/>
    <cellStyle name="Normal 2 2 12 3 2 2" xfId="5016" xr:uid="{00000000-0005-0000-0000-00001F040000}"/>
    <cellStyle name="Normal 2 2 12 3 2 2 2" xfId="10246" xr:uid="{00000000-0005-0000-0000-000020040000}"/>
    <cellStyle name="Normal 2 2 12 3 2 3" xfId="3492" xr:uid="{00000000-0005-0000-0000-000021040000}"/>
    <cellStyle name="Normal 2 2 12 3 2 3 2" xfId="8722" xr:uid="{00000000-0005-0000-0000-000022040000}"/>
    <cellStyle name="Normal 2 2 12 3 2 4" xfId="7224" xr:uid="{00000000-0005-0000-0000-000023040000}"/>
    <cellStyle name="Normal 2 2 12 3 3" xfId="1228" xr:uid="{00000000-0005-0000-0000-000024040000}"/>
    <cellStyle name="Normal 2 2 12 3 3 2" xfId="4251" xr:uid="{00000000-0005-0000-0000-000025040000}"/>
    <cellStyle name="Normal 2 2 12 3 3 2 2" xfId="9481" xr:uid="{00000000-0005-0000-0000-000026040000}"/>
    <cellStyle name="Normal 2 2 12 3 3 3" xfId="6459" xr:uid="{00000000-0005-0000-0000-000027040000}"/>
    <cellStyle name="Normal 2 2 12 3 4" xfId="2727" xr:uid="{00000000-0005-0000-0000-000028040000}"/>
    <cellStyle name="Normal 2 2 12 3 4 2" xfId="7957" xr:uid="{00000000-0005-0000-0000-000029040000}"/>
    <cellStyle name="Normal 2 2 12 3 5" xfId="5319" xr:uid="{00000000-0005-0000-0000-00002A040000}"/>
    <cellStyle name="Normal 2 2 12 4" xfId="1639" xr:uid="{00000000-0005-0000-0000-00002B040000}"/>
    <cellStyle name="Normal 2 2 12 4 2" xfId="4662" xr:uid="{00000000-0005-0000-0000-00002C040000}"/>
    <cellStyle name="Normal 2 2 12 4 2 2" xfId="9892" xr:uid="{00000000-0005-0000-0000-00002D040000}"/>
    <cellStyle name="Normal 2 2 12 4 3" xfId="3138" xr:uid="{00000000-0005-0000-0000-00002E040000}"/>
    <cellStyle name="Normal 2 2 12 4 3 2" xfId="8368" xr:uid="{00000000-0005-0000-0000-00002F040000}"/>
    <cellStyle name="Normal 2 2 12 4 4" xfId="6870" xr:uid="{00000000-0005-0000-0000-000030040000}"/>
    <cellStyle name="Normal 2 2 12 5" xfId="874" xr:uid="{00000000-0005-0000-0000-000031040000}"/>
    <cellStyle name="Normal 2 2 12 5 2" xfId="3897" xr:uid="{00000000-0005-0000-0000-000032040000}"/>
    <cellStyle name="Normal 2 2 12 5 2 2" xfId="9127" xr:uid="{00000000-0005-0000-0000-000033040000}"/>
    <cellStyle name="Normal 2 2 12 5 3" xfId="6105" xr:uid="{00000000-0005-0000-0000-000034040000}"/>
    <cellStyle name="Normal 2 2 12 6" xfId="2373" xr:uid="{00000000-0005-0000-0000-000035040000}"/>
    <cellStyle name="Normal 2 2 12 6 2" xfId="7603" xr:uid="{00000000-0005-0000-0000-000036040000}"/>
    <cellStyle name="Normal 2 2 12 7" xfId="5316" xr:uid="{00000000-0005-0000-0000-000037040000}"/>
    <cellStyle name="Normal 2 2 13" xfId="80" xr:uid="{00000000-0005-0000-0000-000038040000}"/>
    <cellStyle name="Normal 2 2 13 2" xfId="81" xr:uid="{00000000-0005-0000-0000-000039040000}"/>
    <cellStyle name="Normal 2 2 13 2 2" xfId="82" xr:uid="{00000000-0005-0000-0000-00003A040000}"/>
    <cellStyle name="Normal 2 2 13 2 2 2" xfId="2182" xr:uid="{00000000-0005-0000-0000-00003B040000}"/>
    <cellStyle name="Normal 2 2 13 2 2 2 2" xfId="5205" xr:uid="{00000000-0005-0000-0000-00003C040000}"/>
    <cellStyle name="Normal 2 2 13 2 2 2 2 2" xfId="10435" xr:uid="{00000000-0005-0000-0000-00003D040000}"/>
    <cellStyle name="Normal 2 2 13 2 2 2 3" xfId="3681" xr:uid="{00000000-0005-0000-0000-00003E040000}"/>
    <cellStyle name="Normal 2 2 13 2 2 2 3 2" xfId="8911" xr:uid="{00000000-0005-0000-0000-00003F040000}"/>
    <cellStyle name="Normal 2 2 13 2 2 2 4" xfId="7413" xr:uid="{00000000-0005-0000-0000-000040040000}"/>
    <cellStyle name="Normal 2 2 13 2 2 3" xfId="1417" xr:uid="{00000000-0005-0000-0000-000041040000}"/>
    <cellStyle name="Normal 2 2 13 2 2 3 2" xfId="4440" xr:uid="{00000000-0005-0000-0000-000042040000}"/>
    <cellStyle name="Normal 2 2 13 2 2 3 2 2" xfId="9670" xr:uid="{00000000-0005-0000-0000-000043040000}"/>
    <cellStyle name="Normal 2 2 13 2 2 3 3" xfId="6648" xr:uid="{00000000-0005-0000-0000-000044040000}"/>
    <cellStyle name="Normal 2 2 13 2 2 4" xfId="2916" xr:uid="{00000000-0005-0000-0000-000045040000}"/>
    <cellStyle name="Normal 2 2 13 2 2 4 2" xfId="8146" xr:uid="{00000000-0005-0000-0000-000046040000}"/>
    <cellStyle name="Normal 2 2 13 2 2 5" xfId="5322" xr:uid="{00000000-0005-0000-0000-000047040000}"/>
    <cellStyle name="Normal 2 2 13 2 3" xfId="1828" xr:uid="{00000000-0005-0000-0000-000048040000}"/>
    <cellStyle name="Normal 2 2 13 2 3 2" xfId="4851" xr:uid="{00000000-0005-0000-0000-000049040000}"/>
    <cellStyle name="Normal 2 2 13 2 3 2 2" xfId="10081" xr:uid="{00000000-0005-0000-0000-00004A040000}"/>
    <cellStyle name="Normal 2 2 13 2 3 3" xfId="3327" xr:uid="{00000000-0005-0000-0000-00004B040000}"/>
    <cellStyle name="Normal 2 2 13 2 3 3 2" xfId="8557" xr:uid="{00000000-0005-0000-0000-00004C040000}"/>
    <cellStyle name="Normal 2 2 13 2 3 4" xfId="7059" xr:uid="{00000000-0005-0000-0000-00004D040000}"/>
    <cellStyle name="Normal 2 2 13 2 4" xfId="1063" xr:uid="{00000000-0005-0000-0000-00004E040000}"/>
    <cellStyle name="Normal 2 2 13 2 4 2" xfId="4086" xr:uid="{00000000-0005-0000-0000-00004F040000}"/>
    <cellStyle name="Normal 2 2 13 2 4 2 2" xfId="9316" xr:uid="{00000000-0005-0000-0000-000050040000}"/>
    <cellStyle name="Normal 2 2 13 2 4 3" xfId="6294" xr:uid="{00000000-0005-0000-0000-000051040000}"/>
    <cellStyle name="Normal 2 2 13 2 5" xfId="2562" xr:uid="{00000000-0005-0000-0000-000052040000}"/>
    <cellStyle name="Normal 2 2 13 2 5 2" xfId="7792" xr:uid="{00000000-0005-0000-0000-000053040000}"/>
    <cellStyle name="Normal 2 2 13 2 6" xfId="5321" xr:uid="{00000000-0005-0000-0000-000054040000}"/>
    <cellStyle name="Normal 2 2 13 3" xfId="83" xr:uid="{00000000-0005-0000-0000-000055040000}"/>
    <cellStyle name="Normal 2 2 13 3 2" xfId="2005" xr:uid="{00000000-0005-0000-0000-000056040000}"/>
    <cellStyle name="Normal 2 2 13 3 2 2" xfId="5028" xr:uid="{00000000-0005-0000-0000-000057040000}"/>
    <cellStyle name="Normal 2 2 13 3 2 2 2" xfId="10258" xr:uid="{00000000-0005-0000-0000-000058040000}"/>
    <cellStyle name="Normal 2 2 13 3 2 3" xfId="3504" xr:uid="{00000000-0005-0000-0000-000059040000}"/>
    <cellStyle name="Normal 2 2 13 3 2 3 2" xfId="8734" xr:uid="{00000000-0005-0000-0000-00005A040000}"/>
    <cellStyle name="Normal 2 2 13 3 2 4" xfId="7236" xr:uid="{00000000-0005-0000-0000-00005B040000}"/>
    <cellStyle name="Normal 2 2 13 3 3" xfId="1240" xr:uid="{00000000-0005-0000-0000-00005C040000}"/>
    <cellStyle name="Normal 2 2 13 3 3 2" xfId="4263" xr:uid="{00000000-0005-0000-0000-00005D040000}"/>
    <cellStyle name="Normal 2 2 13 3 3 2 2" xfId="9493" xr:uid="{00000000-0005-0000-0000-00005E040000}"/>
    <cellStyle name="Normal 2 2 13 3 3 3" xfId="6471" xr:uid="{00000000-0005-0000-0000-00005F040000}"/>
    <cellStyle name="Normal 2 2 13 3 4" xfId="2739" xr:uid="{00000000-0005-0000-0000-000060040000}"/>
    <cellStyle name="Normal 2 2 13 3 4 2" xfId="7969" xr:uid="{00000000-0005-0000-0000-000061040000}"/>
    <cellStyle name="Normal 2 2 13 3 5" xfId="5323" xr:uid="{00000000-0005-0000-0000-000062040000}"/>
    <cellStyle name="Normal 2 2 13 4" xfId="1651" xr:uid="{00000000-0005-0000-0000-000063040000}"/>
    <cellStyle name="Normal 2 2 13 4 2" xfId="4674" xr:uid="{00000000-0005-0000-0000-000064040000}"/>
    <cellStyle name="Normal 2 2 13 4 2 2" xfId="9904" xr:uid="{00000000-0005-0000-0000-000065040000}"/>
    <cellStyle name="Normal 2 2 13 4 3" xfId="3150" xr:uid="{00000000-0005-0000-0000-000066040000}"/>
    <cellStyle name="Normal 2 2 13 4 3 2" xfId="8380" xr:uid="{00000000-0005-0000-0000-000067040000}"/>
    <cellStyle name="Normal 2 2 13 4 4" xfId="6882" xr:uid="{00000000-0005-0000-0000-000068040000}"/>
    <cellStyle name="Normal 2 2 13 5" xfId="886" xr:uid="{00000000-0005-0000-0000-000069040000}"/>
    <cellStyle name="Normal 2 2 13 5 2" xfId="3909" xr:uid="{00000000-0005-0000-0000-00006A040000}"/>
    <cellStyle name="Normal 2 2 13 5 2 2" xfId="9139" xr:uid="{00000000-0005-0000-0000-00006B040000}"/>
    <cellStyle name="Normal 2 2 13 5 3" xfId="6117" xr:uid="{00000000-0005-0000-0000-00006C040000}"/>
    <cellStyle name="Normal 2 2 13 6" xfId="2385" xr:uid="{00000000-0005-0000-0000-00006D040000}"/>
    <cellStyle name="Normal 2 2 13 6 2" xfId="7615" xr:uid="{00000000-0005-0000-0000-00006E040000}"/>
    <cellStyle name="Normal 2 2 13 7" xfId="5320" xr:uid="{00000000-0005-0000-0000-00006F040000}"/>
    <cellStyle name="Normal 2 2 14" xfId="84" xr:uid="{00000000-0005-0000-0000-000070040000}"/>
    <cellStyle name="Normal 2 2 14 2" xfId="85" xr:uid="{00000000-0005-0000-0000-000071040000}"/>
    <cellStyle name="Normal 2 2 14 2 2" xfId="2017" xr:uid="{00000000-0005-0000-0000-000072040000}"/>
    <cellStyle name="Normal 2 2 14 2 2 2" xfId="5040" xr:uid="{00000000-0005-0000-0000-000073040000}"/>
    <cellStyle name="Normal 2 2 14 2 2 2 2" xfId="10270" xr:uid="{00000000-0005-0000-0000-000074040000}"/>
    <cellStyle name="Normal 2 2 14 2 2 3" xfId="3516" xr:uid="{00000000-0005-0000-0000-000075040000}"/>
    <cellStyle name="Normal 2 2 14 2 2 3 2" xfId="8746" xr:uid="{00000000-0005-0000-0000-000076040000}"/>
    <cellStyle name="Normal 2 2 14 2 2 4" xfId="7248" xr:uid="{00000000-0005-0000-0000-000077040000}"/>
    <cellStyle name="Normal 2 2 14 2 3" xfId="1252" xr:uid="{00000000-0005-0000-0000-000078040000}"/>
    <cellStyle name="Normal 2 2 14 2 3 2" xfId="4275" xr:uid="{00000000-0005-0000-0000-000079040000}"/>
    <cellStyle name="Normal 2 2 14 2 3 2 2" xfId="9505" xr:uid="{00000000-0005-0000-0000-00007A040000}"/>
    <cellStyle name="Normal 2 2 14 2 3 3" xfId="6483" xr:uid="{00000000-0005-0000-0000-00007B040000}"/>
    <cellStyle name="Normal 2 2 14 2 4" xfId="2751" xr:uid="{00000000-0005-0000-0000-00007C040000}"/>
    <cellStyle name="Normal 2 2 14 2 4 2" xfId="7981" xr:uid="{00000000-0005-0000-0000-00007D040000}"/>
    <cellStyle name="Normal 2 2 14 2 5" xfId="5325" xr:uid="{00000000-0005-0000-0000-00007E040000}"/>
    <cellStyle name="Normal 2 2 14 3" xfId="1663" xr:uid="{00000000-0005-0000-0000-00007F040000}"/>
    <cellStyle name="Normal 2 2 14 3 2" xfId="4686" xr:uid="{00000000-0005-0000-0000-000080040000}"/>
    <cellStyle name="Normal 2 2 14 3 2 2" xfId="9916" xr:uid="{00000000-0005-0000-0000-000081040000}"/>
    <cellStyle name="Normal 2 2 14 3 3" xfId="3162" xr:uid="{00000000-0005-0000-0000-000082040000}"/>
    <cellStyle name="Normal 2 2 14 3 3 2" xfId="8392" xr:uid="{00000000-0005-0000-0000-000083040000}"/>
    <cellStyle name="Normal 2 2 14 3 4" xfId="6894" xr:uid="{00000000-0005-0000-0000-000084040000}"/>
    <cellStyle name="Normal 2 2 14 4" xfId="898" xr:uid="{00000000-0005-0000-0000-000085040000}"/>
    <cellStyle name="Normal 2 2 14 4 2" xfId="3921" xr:uid="{00000000-0005-0000-0000-000086040000}"/>
    <cellStyle name="Normal 2 2 14 4 2 2" xfId="9151" xr:uid="{00000000-0005-0000-0000-000087040000}"/>
    <cellStyle name="Normal 2 2 14 4 3" xfId="6129" xr:uid="{00000000-0005-0000-0000-000088040000}"/>
    <cellStyle name="Normal 2 2 14 5" xfId="2397" xr:uid="{00000000-0005-0000-0000-000089040000}"/>
    <cellStyle name="Normal 2 2 14 5 2" xfId="7627" xr:uid="{00000000-0005-0000-0000-00008A040000}"/>
    <cellStyle name="Normal 2 2 14 6" xfId="5324" xr:uid="{00000000-0005-0000-0000-00008B040000}"/>
    <cellStyle name="Normal 2 2 15" xfId="86" xr:uid="{00000000-0005-0000-0000-00008C040000}"/>
    <cellStyle name="Normal 2 2 15 2" xfId="1840" xr:uid="{00000000-0005-0000-0000-00008D040000}"/>
    <cellStyle name="Normal 2 2 15 2 2" xfId="4863" xr:uid="{00000000-0005-0000-0000-00008E040000}"/>
    <cellStyle name="Normal 2 2 15 2 2 2" xfId="10093" xr:uid="{00000000-0005-0000-0000-00008F040000}"/>
    <cellStyle name="Normal 2 2 15 2 3" xfId="3339" xr:uid="{00000000-0005-0000-0000-000090040000}"/>
    <cellStyle name="Normal 2 2 15 2 3 2" xfId="8569" xr:uid="{00000000-0005-0000-0000-000091040000}"/>
    <cellStyle name="Normal 2 2 15 2 4" xfId="7071" xr:uid="{00000000-0005-0000-0000-000092040000}"/>
    <cellStyle name="Normal 2 2 15 3" xfId="1075" xr:uid="{00000000-0005-0000-0000-000093040000}"/>
    <cellStyle name="Normal 2 2 15 3 2" xfId="4098" xr:uid="{00000000-0005-0000-0000-000094040000}"/>
    <cellStyle name="Normal 2 2 15 3 2 2" xfId="9328" xr:uid="{00000000-0005-0000-0000-000095040000}"/>
    <cellStyle name="Normal 2 2 15 3 3" xfId="6306" xr:uid="{00000000-0005-0000-0000-000096040000}"/>
    <cellStyle name="Normal 2 2 15 4" xfId="2574" xr:uid="{00000000-0005-0000-0000-000097040000}"/>
    <cellStyle name="Normal 2 2 15 4 2" xfId="7804" xr:uid="{00000000-0005-0000-0000-000098040000}"/>
    <cellStyle name="Normal 2 2 15 5" xfId="5326" xr:uid="{00000000-0005-0000-0000-000099040000}"/>
    <cellStyle name="Normal 2 2 16" xfId="1487" xr:uid="{00000000-0005-0000-0000-00009A040000}"/>
    <cellStyle name="Normal 2 2 16 2" xfId="4510" xr:uid="{00000000-0005-0000-0000-00009B040000}"/>
    <cellStyle name="Normal 2 2 16 2 2" xfId="9740" xr:uid="{00000000-0005-0000-0000-00009C040000}"/>
    <cellStyle name="Normal 2 2 16 3" xfId="2986" xr:uid="{00000000-0005-0000-0000-00009D040000}"/>
    <cellStyle name="Normal 2 2 16 3 2" xfId="8216" xr:uid="{00000000-0005-0000-0000-00009E040000}"/>
    <cellStyle name="Normal 2 2 16 4" xfId="6718" xr:uid="{00000000-0005-0000-0000-00009F040000}"/>
    <cellStyle name="Normal 2 2 17" xfId="1429" xr:uid="{00000000-0005-0000-0000-0000A0040000}"/>
    <cellStyle name="Normal 2 2 17 2" xfId="4452" xr:uid="{00000000-0005-0000-0000-0000A1040000}"/>
    <cellStyle name="Normal 2 2 17 2 2" xfId="9682" xr:uid="{00000000-0005-0000-0000-0000A2040000}"/>
    <cellStyle name="Normal 2 2 17 3" xfId="2928" xr:uid="{00000000-0005-0000-0000-0000A3040000}"/>
    <cellStyle name="Normal 2 2 17 3 2" xfId="8158" xr:uid="{00000000-0005-0000-0000-0000A4040000}"/>
    <cellStyle name="Normal 2 2 17 4" xfId="6660" xr:uid="{00000000-0005-0000-0000-0000A5040000}"/>
    <cellStyle name="Normal 2 2 18" xfId="2194" xr:uid="{00000000-0005-0000-0000-0000A6040000}"/>
    <cellStyle name="Normal 2 2 18 2" xfId="5217" xr:uid="{00000000-0005-0000-0000-0000A7040000}"/>
    <cellStyle name="Normal 2 2 18 2 2" xfId="10447" xr:uid="{00000000-0005-0000-0000-0000A8040000}"/>
    <cellStyle name="Normal 2 2 18 3" xfId="3693" xr:uid="{00000000-0005-0000-0000-0000A9040000}"/>
    <cellStyle name="Normal 2 2 18 3 2" xfId="8923" xr:uid="{00000000-0005-0000-0000-0000AA040000}"/>
    <cellStyle name="Normal 2 2 18 4" xfId="7425" xr:uid="{00000000-0005-0000-0000-0000AB040000}"/>
    <cellStyle name="Normal 2 2 19" xfId="2208" xr:uid="{00000000-0005-0000-0000-0000AC040000}"/>
    <cellStyle name="Normal 2 2 19 2" xfId="5230" xr:uid="{00000000-0005-0000-0000-0000AD040000}"/>
    <cellStyle name="Normal 2 2 19 2 2" xfId="10460" xr:uid="{00000000-0005-0000-0000-0000AE040000}"/>
    <cellStyle name="Normal 2 2 19 3" xfId="3706" xr:uid="{00000000-0005-0000-0000-0000AF040000}"/>
    <cellStyle name="Normal 2 2 19 3 2" xfId="8936" xr:uid="{00000000-0005-0000-0000-0000B0040000}"/>
    <cellStyle name="Normal 2 2 19 4" xfId="7438" xr:uid="{00000000-0005-0000-0000-0000B1040000}"/>
    <cellStyle name="Normal 2 2 2" xfId="87" xr:uid="{00000000-0005-0000-0000-0000B2040000}"/>
    <cellStyle name="Normal 2 2 2 10" xfId="88" xr:uid="{00000000-0005-0000-0000-0000B3040000}"/>
    <cellStyle name="Normal 2 2 2 10 2" xfId="89" xr:uid="{00000000-0005-0000-0000-0000B4040000}"/>
    <cellStyle name="Normal 2 2 2 10 2 2" xfId="90" xr:uid="{00000000-0005-0000-0000-0000B5040000}"/>
    <cellStyle name="Normal 2 2 2 10 2 2 2" xfId="2171" xr:uid="{00000000-0005-0000-0000-0000B6040000}"/>
    <cellStyle name="Normal 2 2 2 10 2 2 2 2" xfId="5194" xr:uid="{00000000-0005-0000-0000-0000B7040000}"/>
    <cellStyle name="Normal 2 2 2 10 2 2 2 2 2" xfId="10424" xr:uid="{00000000-0005-0000-0000-0000B8040000}"/>
    <cellStyle name="Normal 2 2 2 10 2 2 2 3" xfId="3670" xr:uid="{00000000-0005-0000-0000-0000B9040000}"/>
    <cellStyle name="Normal 2 2 2 10 2 2 2 3 2" xfId="8900" xr:uid="{00000000-0005-0000-0000-0000BA040000}"/>
    <cellStyle name="Normal 2 2 2 10 2 2 2 4" xfId="7402" xr:uid="{00000000-0005-0000-0000-0000BB040000}"/>
    <cellStyle name="Normal 2 2 2 10 2 2 3" xfId="1406" xr:uid="{00000000-0005-0000-0000-0000BC040000}"/>
    <cellStyle name="Normal 2 2 2 10 2 2 3 2" xfId="4429" xr:uid="{00000000-0005-0000-0000-0000BD040000}"/>
    <cellStyle name="Normal 2 2 2 10 2 2 3 2 2" xfId="9659" xr:uid="{00000000-0005-0000-0000-0000BE040000}"/>
    <cellStyle name="Normal 2 2 2 10 2 2 3 3" xfId="6637" xr:uid="{00000000-0005-0000-0000-0000BF040000}"/>
    <cellStyle name="Normal 2 2 2 10 2 2 4" xfId="2905" xr:uid="{00000000-0005-0000-0000-0000C0040000}"/>
    <cellStyle name="Normal 2 2 2 10 2 2 4 2" xfId="8135" xr:uid="{00000000-0005-0000-0000-0000C1040000}"/>
    <cellStyle name="Normal 2 2 2 10 2 2 5" xfId="5330" xr:uid="{00000000-0005-0000-0000-0000C2040000}"/>
    <cellStyle name="Normal 2 2 2 10 2 3" xfId="1817" xr:uid="{00000000-0005-0000-0000-0000C3040000}"/>
    <cellStyle name="Normal 2 2 2 10 2 3 2" xfId="4840" xr:uid="{00000000-0005-0000-0000-0000C4040000}"/>
    <cellStyle name="Normal 2 2 2 10 2 3 2 2" xfId="10070" xr:uid="{00000000-0005-0000-0000-0000C5040000}"/>
    <cellStyle name="Normal 2 2 2 10 2 3 3" xfId="3316" xr:uid="{00000000-0005-0000-0000-0000C6040000}"/>
    <cellStyle name="Normal 2 2 2 10 2 3 3 2" xfId="8546" xr:uid="{00000000-0005-0000-0000-0000C7040000}"/>
    <cellStyle name="Normal 2 2 2 10 2 3 4" xfId="7048" xr:uid="{00000000-0005-0000-0000-0000C8040000}"/>
    <cellStyle name="Normal 2 2 2 10 2 4" xfId="1052" xr:uid="{00000000-0005-0000-0000-0000C9040000}"/>
    <cellStyle name="Normal 2 2 2 10 2 4 2" xfId="4075" xr:uid="{00000000-0005-0000-0000-0000CA040000}"/>
    <cellStyle name="Normal 2 2 2 10 2 4 2 2" xfId="9305" xr:uid="{00000000-0005-0000-0000-0000CB040000}"/>
    <cellStyle name="Normal 2 2 2 10 2 4 3" xfId="6283" xr:uid="{00000000-0005-0000-0000-0000CC040000}"/>
    <cellStyle name="Normal 2 2 2 10 2 5" xfId="2551" xr:uid="{00000000-0005-0000-0000-0000CD040000}"/>
    <cellStyle name="Normal 2 2 2 10 2 5 2" xfId="7781" xr:uid="{00000000-0005-0000-0000-0000CE040000}"/>
    <cellStyle name="Normal 2 2 2 10 2 6" xfId="5329" xr:uid="{00000000-0005-0000-0000-0000CF040000}"/>
    <cellStyle name="Normal 2 2 2 10 3" xfId="91" xr:uid="{00000000-0005-0000-0000-0000D0040000}"/>
    <cellStyle name="Normal 2 2 2 10 3 2" xfId="1994" xr:uid="{00000000-0005-0000-0000-0000D1040000}"/>
    <cellStyle name="Normal 2 2 2 10 3 2 2" xfId="5017" xr:uid="{00000000-0005-0000-0000-0000D2040000}"/>
    <cellStyle name="Normal 2 2 2 10 3 2 2 2" xfId="10247" xr:uid="{00000000-0005-0000-0000-0000D3040000}"/>
    <cellStyle name="Normal 2 2 2 10 3 2 3" xfId="3493" xr:uid="{00000000-0005-0000-0000-0000D4040000}"/>
    <cellStyle name="Normal 2 2 2 10 3 2 3 2" xfId="8723" xr:uid="{00000000-0005-0000-0000-0000D5040000}"/>
    <cellStyle name="Normal 2 2 2 10 3 2 4" xfId="7225" xr:uid="{00000000-0005-0000-0000-0000D6040000}"/>
    <cellStyle name="Normal 2 2 2 10 3 3" xfId="1229" xr:uid="{00000000-0005-0000-0000-0000D7040000}"/>
    <cellStyle name="Normal 2 2 2 10 3 3 2" xfId="4252" xr:uid="{00000000-0005-0000-0000-0000D8040000}"/>
    <cellStyle name="Normal 2 2 2 10 3 3 2 2" xfId="9482" xr:uid="{00000000-0005-0000-0000-0000D9040000}"/>
    <cellStyle name="Normal 2 2 2 10 3 3 3" xfId="6460" xr:uid="{00000000-0005-0000-0000-0000DA040000}"/>
    <cellStyle name="Normal 2 2 2 10 3 4" xfId="2728" xr:uid="{00000000-0005-0000-0000-0000DB040000}"/>
    <cellStyle name="Normal 2 2 2 10 3 4 2" xfId="7958" xr:uid="{00000000-0005-0000-0000-0000DC040000}"/>
    <cellStyle name="Normal 2 2 2 10 3 5" xfId="5331" xr:uid="{00000000-0005-0000-0000-0000DD040000}"/>
    <cellStyle name="Normal 2 2 2 10 4" xfId="1640" xr:uid="{00000000-0005-0000-0000-0000DE040000}"/>
    <cellStyle name="Normal 2 2 2 10 4 2" xfId="4663" xr:uid="{00000000-0005-0000-0000-0000DF040000}"/>
    <cellStyle name="Normal 2 2 2 10 4 2 2" xfId="9893" xr:uid="{00000000-0005-0000-0000-0000E0040000}"/>
    <cellStyle name="Normal 2 2 2 10 4 3" xfId="3139" xr:uid="{00000000-0005-0000-0000-0000E1040000}"/>
    <cellStyle name="Normal 2 2 2 10 4 3 2" xfId="8369" xr:uid="{00000000-0005-0000-0000-0000E2040000}"/>
    <cellStyle name="Normal 2 2 2 10 4 4" xfId="6871" xr:uid="{00000000-0005-0000-0000-0000E3040000}"/>
    <cellStyle name="Normal 2 2 2 10 5" xfId="875" xr:uid="{00000000-0005-0000-0000-0000E4040000}"/>
    <cellStyle name="Normal 2 2 2 10 5 2" xfId="3898" xr:uid="{00000000-0005-0000-0000-0000E5040000}"/>
    <cellStyle name="Normal 2 2 2 10 5 2 2" xfId="9128" xr:uid="{00000000-0005-0000-0000-0000E6040000}"/>
    <cellStyle name="Normal 2 2 2 10 5 3" xfId="6106" xr:uid="{00000000-0005-0000-0000-0000E7040000}"/>
    <cellStyle name="Normal 2 2 2 10 6" xfId="2374" xr:uid="{00000000-0005-0000-0000-0000E8040000}"/>
    <cellStyle name="Normal 2 2 2 10 6 2" xfId="7604" xr:uid="{00000000-0005-0000-0000-0000E9040000}"/>
    <cellStyle name="Normal 2 2 2 10 7" xfId="5328" xr:uid="{00000000-0005-0000-0000-0000EA040000}"/>
    <cellStyle name="Normal 2 2 2 11" xfId="92" xr:uid="{00000000-0005-0000-0000-0000EB040000}"/>
    <cellStyle name="Normal 2 2 2 11 2" xfId="93" xr:uid="{00000000-0005-0000-0000-0000EC040000}"/>
    <cellStyle name="Normal 2 2 2 11 2 2" xfId="94" xr:uid="{00000000-0005-0000-0000-0000ED040000}"/>
    <cellStyle name="Normal 2 2 2 11 2 2 2" xfId="2183" xr:uid="{00000000-0005-0000-0000-0000EE040000}"/>
    <cellStyle name="Normal 2 2 2 11 2 2 2 2" xfId="5206" xr:uid="{00000000-0005-0000-0000-0000EF040000}"/>
    <cellStyle name="Normal 2 2 2 11 2 2 2 2 2" xfId="10436" xr:uid="{00000000-0005-0000-0000-0000F0040000}"/>
    <cellStyle name="Normal 2 2 2 11 2 2 2 3" xfId="3682" xr:uid="{00000000-0005-0000-0000-0000F1040000}"/>
    <cellStyle name="Normal 2 2 2 11 2 2 2 3 2" xfId="8912" xr:uid="{00000000-0005-0000-0000-0000F2040000}"/>
    <cellStyle name="Normal 2 2 2 11 2 2 2 4" xfId="7414" xr:uid="{00000000-0005-0000-0000-0000F3040000}"/>
    <cellStyle name="Normal 2 2 2 11 2 2 3" xfId="1418" xr:uid="{00000000-0005-0000-0000-0000F4040000}"/>
    <cellStyle name="Normal 2 2 2 11 2 2 3 2" xfId="4441" xr:uid="{00000000-0005-0000-0000-0000F5040000}"/>
    <cellStyle name="Normal 2 2 2 11 2 2 3 2 2" xfId="9671" xr:uid="{00000000-0005-0000-0000-0000F6040000}"/>
    <cellStyle name="Normal 2 2 2 11 2 2 3 3" xfId="6649" xr:uid="{00000000-0005-0000-0000-0000F7040000}"/>
    <cellStyle name="Normal 2 2 2 11 2 2 4" xfId="2917" xr:uid="{00000000-0005-0000-0000-0000F8040000}"/>
    <cellStyle name="Normal 2 2 2 11 2 2 4 2" xfId="8147" xr:uid="{00000000-0005-0000-0000-0000F9040000}"/>
    <cellStyle name="Normal 2 2 2 11 2 2 5" xfId="5334" xr:uid="{00000000-0005-0000-0000-0000FA040000}"/>
    <cellStyle name="Normal 2 2 2 11 2 3" xfId="1829" xr:uid="{00000000-0005-0000-0000-0000FB040000}"/>
    <cellStyle name="Normal 2 2 2 11 2 3 2" xfId="4852" xr:uid="{00000000-0005-0000-0000-0000FC040000}"/>
    <cellStyle name="Normal 2 2 2 11 2 3 2 2" xfId="10082" xr:uid="{00000000-0005-0000-0000-0000FD040000}"/>
    <cellStyle name="Normal 2 2 2 11 2 3 3" xfId="3328" xr:uid="{00000000-0005-0000-0000-0000FE040000}"/>
    <cellStyle name="Normal 2 2 2 11 2 3 3 2" xfId="8558" xr:uid="{00000000-0005-0000-0000-0000FF040000}"/>
    <cellStyle name="Normal 2 2 2 11 2 3 4" xfId="7060" xr:uid="{00000000-0005-0000-0000-000000050000}"/>
    <cellStyle name="Normal 2 2 2 11 2 4" xfId="1064" xr:uid="{00000000-0005-0000-0000-000001050000}"/>
    <cellStyle name="Normal 2 2 2 11 2 4 2" xfId="4087" xr:uid="{00000000-0005-0000-0000-000002050000}"/>
    <cellStyle name="Normal 2 2 2 11 2 4 2 2" xfId="9317" xr:uid="{00000000-0005-0000-0000-000003050000}"/>
    <cellStyle name="Normal 2 2 2 11 2 4 3" xfId="6295" xr:uid="{00000000-0005-0000-0000-000004050000}"/>
    <cellStyle name="Normal 2 2 2 11 2 5" xfId="2563" xr:uid="{00000000-0005-0000-0000-000005050000}"/>
    <cellStyle name="Normal 2 2 2 11 2 5 2" xfId="7793" xr:uid="{00000000-0005-0000-0000-000006050000}"/>
    <cellStyle name="Normal 2 2 2 11 2 6" xfId="5333" xr:uid="{00000000-0005-0000-0000-000007050000}"/>
    <cellStyle name="Normal 2 2 2 11 3" xfId="95" xr:uid="{00000000-0005-0000-0000-000008050000}"/>
    <cellStyle name="Normal 2 2 2 11 3 2" xfId="2006" xr:uid="{00000000-0005-0000-0000-000009050000}"/>
    <cellStyle name="Normal 2 2 2 11 3 2 2" xfId="5029" xr:uid="{00000000-0005-0000-0000-00000A050000}"/>
    <cellStyle name="Normal 2 2 2 11 3 2 2 2" xfId="10259" xr:uid="{00000000-0005-0000-0000-00000B050000}"/>
    <cellStyle name="Normal 2 2 2 11 3 2 3" xfId="3505" xr:uid="{00000000-0005-0000-0000-00000C050000}"/>
    <cellStyle name="Normal 2 2 2 11 3 2 3 2" xfId="8735" xr:uid="{00000000-0005-0000-0000-00000D050000}"/>
    <cellStyle name="Normal 2 2 2 11 3 2 4" xfId="7237" xr:uid="{00000000-0005-0000-0000-00000E050000}"/>
    <cellStyle name="Normal 2 2 2 11 3 3" xfId="1241" xr:uid="{00000000-0005-0000-0000-00000F050000}"/>
    <cellStyle name="Normal 2 2 2 11 3 3 2" xfId="4264" xr:uid="{00000000-0005-0000-0000-000010050000}"/>
    <cellStyle name="Normal 2 2 2 11 3 3 2 2" xfId="9494" xr:uid="{00000000-0005-0000-0000-000011050000}"/>
    <cellStyle name="Normal 2 2 2 11 3 3 3" xfId="6472" xr:uid="{00000000-0005-0000-0000-000012050000}"/>
    <cellStyle name="Normal 2 2 2 11 3 4" xfId="2740" xr:uid="{00000000-0005-0000-0000-000013050000}"/>
    <cellStyle name="Normal 2 2 2 11 3 4 2" xfId="7970" xr:uid="{00000000-0005-0000-0000-000014050000}"/>
    <cellStyle name="Normal 2 2 2 11 3 5" xfId="5335" xr:uid="{00000000-0005-0000-0000-000015050000}"/>
    <cellStyle name="Normal 2 2 2 11 4" xfId="1652" xr:uid="{00000000-0005-0000-0000-000016050000}"/>
    <cellStyle name="Normal 2 2 2 11 4 2" xfId="4675" xr:uid="{00000000-0005-0000-0000-000017050000}"/>
    <cellStyle name="Normal 2 2 2 11 4 2 2" xfId="9905" xr:uid="{00000000-0005-0000-0000-000018050000}"/>
    <cellStyle name="Normal 2 2 2 11 4 3" xfId="3151" xr:uid="{00000000-0005-0000-0000-000019050000}"/>
    <cellStyle name="Normal 2 2 2 11 4 3 2" xfId="8381" xr:uid="{00000000-0005-0000-0000-00001A050000}"/>
    <cellStyle name="Normal 2 2 2 11 4 4" xfId="6883" xr:uid="{00000000-0005-0000-0000-00001B050000}"/>
    <cellStyle name="Normal 2 2 2 11 5" xfId="887" xr:uid="{00000000-0005-0000-0000-00001C050000}"/>
    <cellStyle name="Normal 2 2 2 11 5 2" xfId="3910" xr:uid="{00000000-0005-0000-0000-00001D050000}"/>
    <cellStyle name="Normal 2 2 2 11 5 2 2" xfId="9140" xr:uid="{00000000-0005-0000-0000-00001E050000}"/>
    <cellStyle name="Normal 2 2 2 11 5 3" xfId="6118" xr:uid="{00000000-0005-0000-0000-00001F050000}"/>
    <cellStyle name="Normal 2 2 2 11 6" xfId="2386" xr:uid="{00000000-0005-0000-0000-000020050000}"/>
    <cellStyle name="Normal 2 2 2 11 6 2" xfId="7616" xr:uid="{00000000-0005-0000-0000-000021050000}"/>
    <cellStyle name="Normal 2 2 2 11 7" xfId="5332" xr:uid="{00000000-0005-0000-0000-000022050000}"/>
    <cellStyle name="Normal 2 2 2 12" xfId="96" xr:uid="{00000000-0005-0000-0000-000023050000}"/>
    <cellStyle name="Normal 2 2 2 12 2" xfId="97" xr:uid="{00000000-0005-0000-0000-000024050000}"/>
    <cellStyle name="Normal 2 2 2 12 2 2" xfId="2018" xr:uid="{00000000-0005-0000-0000-000025050000}"/>
    <cellStyle name="Normal 2 2 2 12 2 2 2" xfId="5041" xr:uid="{00000000-0005-0000-0000-000026050000}"/>
    <cellStyle name="Normal 2 2 2 12 2 2 2 2" xfId="10271" xr:uid="{00000000-0005-0000-0000-000027050000}"/>
    <cellStyle name="Normal 2 2 2 12 2 2 3" xfId="3517" xr:uid="{00000000-0005-0000-0000-000028050000}"/>
    <cellStyle name="Normal 2 2 2 12 2 2 3 2" xfId="8747" xr:uid="{00000000-0005-0000-0000-000029050000}"/>
    <cellStyle name="Normal 2 2 2 12 2 2 4" xfId="7249" xr:uid="{00000000-0005-0000-0000-00002A050000}"/>
    <cellStyle name="Normal 2 2 2 12 2 3" xfId="1253" xr:uid="{00000000-0005-0000-0000-00002B050000}"/>
    <cellStyle name="Normal 2 2 2 12 2 3 2" xfId="4276" xr:uid="{00000000-0005-0000-0000-00002C050000}"/>
    <cellStyle name="Normal 2 2 2 12 2 3 2 2" xfId="9506" xr:uid="{00000000-0005-0000-0000-00002D050000}"/>
    <cellStyle name="Normal 2 2 2 12 2 3 3" xfId="6484" xr:uid="{00000000-0005-0000-0000-00002E050000}"/>
    <cellStyle name="Normal 2 2 2 12 2 4" xfId="2752" xr:uid="{00000000-0005-0000-0000-00002F050000}"/>
    <cellStyle name="Normal 2 2 2 12 2 4 2" xfId="7982" xr:uid="{00000000-0005-0000-0000-000030050000}"/>
    <cellStyle name="Normal 2 2 2 12 2 5" xfId="5337" xr:uid="{00000000-0005-0000-0000-000031050000}"/>
    <cellStyle name="Normal 2 2 2 12 3" xfId="1664" xr:uid="{00000000-0005-0000-0000-000032050000}"/>
    <cellStyle name="Normal 2 2 2 12 3 2" xfId="4687" xr:uid="{00000000-0005-0000-0000-000033050000}"/>
    <cellStyle name="Normal 2 2 2 12 3 2 2" xfId="9917" xr:uid="{00000000-0005-0000-0000-000034050000}"/>
    <cellStyle name="Normal 2 2 2 12 3 3" xfId="3163" xr:uid="{00000000-0005-0000-0000-000035050000}"/>
    <cellStyle name="Normal 2 2 2 12 3 3 2" xfId="8393" xr:uid="{00000000-0005-0000-0000-000036050000}"/>
    <cellStyle name="Normal 2 2 2 12 3 4" xfId="6895" xr:uid="{00000000-0005-0000-0000-000037050000}"/>
    <cellStyle name="Normal 2 2 2 12 4" xfId="899" xr:uid="{00000000-0005-0000-0000-000038050000}"/>
    <cellStyle name="Normal 2 2 2 12 4 2" xfId="3922" xr:uid="{00000000-0005-0000-0000-000039050000}"/>
    <cellStyle name="Normal 2 2 2 12 4 2 2" xfId="9152" xr:uid="{00000000-0005-0000-0000-00003A050000}"/>
    <cellStyle name="Normal 2 2 2 12 4 3" xfId="6130" xr:uid="{00000000-0005-0000-0000-00003B050000}"/>
    <cellStyle name="Normal 2 2 2 12 5" xfId="2398" xr:uid="{00000000-0005-0000-0000-00003C050000}"/>
    <cellStyle name="Normal 2 2 2 12 5 2" xfId="7628" xr:uid="{00000000-0005-0000-0000-00003D050000}"/>
    <cellStyle name="Normal 2 2 2 12 6" xfId="5336" xr:uid="{00000000-0005-0000-0000-00003E050000}"/>
    <cellStyle name="Normal 2 2 2 13" xfId="98" xr:uid="{00000000-0005-0000-0000-00003F050000}"/>
    <cellStyle name="Normal 2 2 2 13 2" xfId="1841" xr:uid="{00000000-0005-0000-0000-000040050000}"/>
    <cellStyle name="Normal 2 2 2 13 2 2" xfId="4864" xr:uid="{00000000-0005-0000-0000-000041050000}"/>
    <cellStyle name="Normal 2 2 2 13 2 2 2" xfId="10094" xr:uid="{00000000-0005-0000-0000-000042050000}"/>
    <cellStyle name="Normal 2 2 2 13 2 3" xfId="3340" xr:uid="{00000000-0005-0000-0000-000043050000}"/>
    <cellStyle name="Normal 2 2 2 13 2 3 2" xfId="8570" xr:uid="{00000000-0005-0000-0000-000044050000}"/>
    <cellStyle name="Normal 2 2 2 13 2 4" xfId="7072" xr:uid="{00000000-0005-0000-0000-000045050000}"/>
    <cellStyle name="Normal 2 2 2 13 3" xfId="1076" xr:uid="{00000000-0005-0000-0000-000046050000}"/>
    <cellStyle name="Normal 2 2 2 13 3 2" xfId="4099" xr:uid="{00000000-0005-0000-0000-000047050000}"/>
    <cellStyle name="Normal 2 2 2 13 3 2 2" xfId="9329" xr:uid="{00000000-0005-0000-0000-000048050000}"/>
    <cellStyle name="Normal 2 2 2 13 3 3" xfId="6307" xr:uid="{00000000-0005-0000-0000-000049050000}"/>
    <cellStyle name="Normal 2 2 2 13 4" xfId="2575" xr:uid="{00000000-0005-0000-0000-00004A050000}"/>
    <cellStyle name="Normal 2 2 2 13 4 2" xfId="7805" xr:uid="{00000000-0005-0000-0000-00004B050000}"/>
    <cellStyle name="Normal 2 2 2 13 5" xfId="5338" xr:uid="{00000000-0005-0000-0000-00004C050000}"/>
    <cellStyle name="Normal 2 2 2 14" xfId="1490" xr:uid="{00000000-0005-0000-0000-00004D050000}"/>
    <cellStyle name="Normal 2 2 2 14 2" xfId="4513" xr:uid="{00000000-0005-0000-0000-00004E050000}"/>
    <cellStyle name="Normal 2 2 2 14 2 2" xfId="9743" xr:uid="{00000000-0005-0000-0000-00004F050000}"/>
    <cellStyle name="Normal 2 2 2 14 3" xfId="2989" xr:uid="{00000000-0005-0000-0000-000050050000}"/>
    <cellStyle name="Normal 2 2 2 14 3 2" xfId="8219" xr:uid="{00000000-0005-0000-0000-000051050000}"/>
    <cellStyle name="Normal 2 2 2 14 4" xfId="6721" xr:uid="{00000000-0005-0000-0000-000052050000}"/>
    <cellStyle name="Normal 2 2 2 15" xfId="1432" xr:uid="{00000000-0005-0000-0000-000053050000}"/>
    <cellStyle name="Normal 2 2 2 15 2" xfId="4455" xr:uid="{00000000-0005-0000-0000-000054050000}"/>
    <cellStyle name="Normal 2 2 2 15 2 2" xfId="9685" xr:uid="{00000000-0005-0000-0000-000055050000}"/>
    <cellStyle name="Normal 2 2 2 15 3" xfId="2931" xr:uid="{00000000-0005-0000-0000-000056050000}"/>
    <cellStyle name="Normal 2 2 2 15 3 2" xfId="8161" xr:uid="{00000000-0005-0000-0000-000057050000}"/>
    <cellStyle name="Normal 2 2 2 15 4" xfId="6663" xr:uid="{00000000-0005-0000-0000-000058050000}"/>
    <cellStyle name="Normal 2 2 2 16" xfId="2195" xr:uid="{00000000-0005-0000-0000-000059050000}"/>
    <cellStyle name="Normal 2 2 2 16 2" xfId="5218" xr:uid="{00000000-0005-0000-0000-00005A050000}"/>
    <cellStyle name="Normal 2 2 2 16 2 2" xfId="10448" xr:uid="{00000000-0005-0000-0000-00005B050000}"/>
    <cellStyle name="Normal 2 2 2 16 3" xfId="3694" xr:uid="{00000000-0005-0000-0000-00005C050000}"/>
    <cellStyle name="Normal 2 2 2 16 3 2" xfId="8924" xr:uid="{00000000-0005-0000-0000-00005D050000}"/>
    <cellStyle name="Normal 2 2 2 16 4" xfId="7426" xr:uid="{00000000-0005-0000-0000-00005E050000}"/>
    <cellStyle name="Normal 2 2 2 17" xfId="2209" xr:uid="{00000000-0005-0000-0000-00005F050000}"/>
    <cellStyle name="Normal 2 2 2 17 2" xfId="5231" xr:uid="{00000000-0005-0000-0000-000060050000}"/>
    <cellStyle name="Normal 2 2 2 17 2 2" xfId="10461" xr:uid="{00000000-0005-0000-0000-000061050000}"/>
    <cellStyle name="Normal 2 2 2 17 3" xfId="3707" xr:uid="{00000000-0005-0000-0000-000062050000}"/>
    <cellStyle name="Normal 2 2 2 17 3 2" xfId="8937" xr:uid="{00000000-0005-0000-0000-000063050000}"/>
    <cellStyle name="Normal 2 2 2 17 4" xfId="7439" xr:uid="{00000000-0005-0000-0000-000064050000}"/>
    <cellStyle name="Normal 2 2 2 18" xfId="725" xr:uid="{00000000-0005-0000-0000-000065050000}"/>
    <cellStyle name="Normal 2 2 2 18 2" xfId="3720" xr:uid="{00000000-0005-0000-0000-000066050000}"/>
    <cellStyle name="Normal 2 2 2 18 2 2" xfId="8950" xr:uid="{00000000-0005-0000-0000-000067050000}"/>
    <cellStyle name="Normal 2 2 2 18 3" xfId="5956" xr:uid="{00000000-0005-0000-0000-000068050000}"/>
    <cellStyle name="Normal 2 2 2 19" xfId="3733" xr:uid="{00000000-0005-0000-0000-000069050000}"/>
    <cellStyle name="Normal 2 2 2 19 2" xfId="8963" xr:uid="{00000000-0005-0000-0000-00006A050000}"/>
    <cellStyle name="Normal 2 2 2 2" xfId="99" xr:uid="{00000000-0005-0000-0000-00006B050000}"/>
    <cellStyle name="Normal 2 2 2 2 2" xfId="100" xr:uid="{00000000-0005-0000-0000-00006C050000}"/>
    <cellStyle name="Normal 2 2 2 2 2 2" xfId="101" xr:uid="{00000000-0005-0000-0000-00006D050000}"/>
    <cellStyle name="Normal 2 2 2 2 2 2 2" xfId="102" xr:uid="{00000000-0005-0000-0000-00006E050000}"/>
    <cellStyle name="Normal 2 2 2 2 2 2 2 2" xfId="2112" xr:uid="{00000000-0005-0000-0000-00006F050000}"/>
    <cellStyle name="Normal 2 2 2 2 2 2 2 2 2" xfId="5135" xr:uid="{00000000-0005-0000-0000-000070050000}"/>
    <cellStyle name="Normal 2 2 2 2 2 2 2 2 2 2" xfId="10365" xr:uid="{00000000-0005-0000-0000-000071050000}"/>
    <cellStyle name="Normal 2 2 2 2 2 2 2 2 3" xfId="3611" xr:uid="{00000000-0005-0000-0000-000072050000}"/>
    <cellStyle name="Normal 2 2 2 2 2 2 2 2 3 2" xfId="8841" xr:uid="{00000000-0005-0000-0000-000073050000}"/>
    <cellStyle name="Normal 2 2 2 2 2 2 2 2 4" xfId="7343" xr:uid="{00000000-0005-0000-0000-000074050000}"/>
    <cellStyle name="Normal 2 2 2 2 2 2 2 3" xfId="1347" xr:uid="{00000000-0005-0000-0000-000075050000}"/>
    <cellStyle name="Normal 2 2 2 2 2 2 2 3 2" xfId="4370" xr:uid="{00000000-0005-0000-0000-000076050000}"/>
    <cellStyle name="Normal 2 2 2 2 2 2 2 3 2 2" xfId="9600" xr:uid="{00000000-0005-0000-0000-000077050000}"/>
    <cellStyle name="Normal 2 2 2 2 2 2 2 3 3" xfId="6578" xr:uid="{00000000-0005-0000-0000-000078050000}"/>
    <cellStyle name="Normal 2 2 2 2 2 2 2 4" xfId="2846" xr:uid="{00000000-0005-0000-0000-000079050000}"/>
    <cellStyle name="Normal 2 2 2 2 2 2 2 4 2" xfId="8076" xr:uid="{00000000-0005-0000-0000-00007A050000}"/>
    <cellStyle name="Normal 2 2 2 2 2 2 2 5" xfId="5342" xr:uid="{00000000-0005-0000-0000-00007B050000}"/>
    <cellStyle name="Normal 2 2 2 2 2 2 3" xfId="1758" xr:uid="{00000000-0005-0000-0000-00007C050000}"/>
    <cellStyle name="Normal 2 2 2 2 2 2 3 2" xfId="4781" xr:uid="{00000000-0005-0000-0000-00007D050000}"/>
    <cellStyle name="Normal 2 2 2 2 2 2 3 2 2" xfId="10011" xr:uid="{00000000-0005-0000-0000-00007E050000}"/>
    <cellStyle name="Normal 2 2 2 2 2 2 3 3" xfId="3257" xr:uid="{00000000-0005-0000-0000-00007F050000}"/>
    <cellStyle name="Normal 2 2 2 2 2 2 3 3 2" xfId="8487" xr:uid="{00000000-0005-0000-0000-000080050000}"/>
    <cellStyle name="Normal 2 2 2 2 2 2 3 4" xfId="6989" xr:uid="{00000000-0005-0000-0000-000081050000}"/>
    <cellStyle name="Normal 2 2 2 2 2 2 4" xfId="993" xr:uid="{00000000-0005-0000-0000-000082050000}"/>
    <cellStyle name="Normal 2 2 2 2 2 2 4 2" xfId="4016" xr:uid="{00000000-0005-0000-0000-000083050000}"/>
    <cellStyle name="Normal 2 2 2 2 2 2 4 2 2" xfId="9246" xr:uid="{00000000-0005-0000-0000-000084050000}"/>
    <cellStyle name="Normal 2 2 2 2 2 2 4 3" xfId="6224" xr:uid="{00000000-0005-0000-0000-000085050000}"/>
    <cellStyle name="Normal 2 2 2 2 2 2 5" xfId="2492" xr:uid="{00000000-0005-0000-0000-000086050000}"/>
    <cellStyle name="Normal 2 2 2 2 2 2 5 2" xfId="7722" xr:uid="{00000000-0005-0000-0000-000087050000}"/>
    <cellStyle name="Normal 2 2 2 2 2 2 6" xfId="5341" xr:uid="{00000000-0005-0000-0000-000088050000}"/>
    <cellStyle name="Normal 2 2 2 2 2 3" xfId="103" xr:uid="{00000000-0005-0000-0000-000089050000}"/>
    <cellStyle name="Normal 2 2 2 2 2 3 2" xfId="1935" xr:uid="{00000000-0005-0000-0000-00008A050000}"/>
    <cellStyle name="Normal 2 2 2 2 2 3 2 2" xfId="4958" xr:uid="{00000000-0005-0000-0000-00008B050000}"/>
    <cellStyle name="Normal 2 2 2 2 2 3 2 2 2" xfId="10188" xr:uid="{00000000-0005-0000-0000-00008C050000}"/>
    <cellStyle name="Normal 2 2 2 2 2 3 2 3" xfId="3434" xr:uid="{00000000-0005-0000-0000-00008D050000}"/>
    <cellStyle name="Normal 2 2 2 2 2 3 2 3 2" xfId="8664" xr:uid="{00000000-0005-0000-0000-00008E050000}"/>
    <cellStyle name="Normal 2 2 2 2 2 3 2 4" xfId="7166" xr:uid="{00000000-0005-0000-0000-00008F050000}"/>
    <cellStyle name="Normal 2 2 2 2 2 3 3" xfId="1170" xr:uid="{00000000-0005-0000-0000-000090050000}"/>
    <cellStyle name="Normal 2 2 2 2 2 3 3 2" xfId="4193" xr:uid="{00000000-0005-0000-0000-000091050000}"/>
    <cellStyle name="Normal 2 2 2 2 2 3 3 2 2" xfId="9423" xr:uid="{00000000-0005-0000-0000-000092050000}"/>
    <cellStyle name="Normal 2 2 2 2 2 3 3 3" xfId="6401" xr:uid="{00000000-0005-0000-0000-000093050000}"/>
    <cellStyle name="Normal 2 2 2 2 2 3 4" xfId="2669" xr:uid="{00000000-0005-0000-0000-000094050000}"/>
    <cellStyle name="Normal 2 2 2 2 2 3 4 2" xfId="7899" xr:uid="{00000000-0005-0000-0000-000095050000}"/>
    <cellStyle name="Normal 2 2 2 2 2 3 5" xfId="5343" xr:uid="{00000000-0005-0000-0000-000096050000}"/>
    <cellStyle name="Normal 2 2 2 2 2 4" xfId="1581" xr:uid="{00000000-0005-0000-0000-000097050000}"/>
    <cellStyle name="Normal 2 2 2 2 2 4 2" xfId="4604" xr:uid="{00000000-0005-0000-0000-000098050000}"/>
    <cellStyle name="Normal 2 2 2 2 2 4 2 2" xfId="9834" xr:uid="{00000000-0005-0000-0000-000099050000}"/>
    <cellStyle name="Normal 2 2 2 2 2 4 3" xfId="3080" xr:uid="{00000000-0005-0000-0000-00009A050000}"/>
    <cellStyle name="Normal 2 2 2 2 2 4 3 2" xfId="8310" xr:uid="{00000000-0005-0000-0000-00009B050000}"/>
    <cellStyle name="Normal 2 2 2 2 2 4 4" xfId="6812" xr:uid="{00000000-0005-0000-0000-00009C050000}"/>
    <cellStyle name="Normal 2 2 2 2 2 5" xfId="816" xr:uid="{00000000-0005-0000-0000-00009D050000}"/>
    <cellStyle name="Normal 2 2 2 2 2 5 2" xfId="3839" xr:uid="{00000000-0005-0000-0000-00009E050000}"/>
    <cellStyle name="Normal 2 2 2 2 2 5 2 2" xfId="9069" xr:uid="{00000000-0005-0000-0000-00009F050000}"/>
    <cellStyle name="Normal 2 2 2 2 2 5 3" xfId="6047" xr:uid="{00000000-0005-0000-0000-0000A0050000}"/>
    <cellStyle name="Normal 2 2 2 2 2 6" xfId="2315" xr:uid="{00000000-0005-0000-0000-0000A1050000}"/>
    <cellStyle name="Normal 2 2 2 2 2 6 2" xfId="7545" xr:uid="{00000000-0005-0000-0000-0000A2050000}"/>
    <cellStyle name="Normal 2 2 2 2 2 7" xfId="5340" xr:uid="{00000000-0005-0000-0000-0000A3050000}"/>
    <cellStyle name="Normal 2 2 2 2 3" xfId="104" xr:uid="{00000000-0005-0000-0000-0000A4050000}"/>
    <cellStyle name="Normal 2 2 2 2 3 2" xfId="105" xr:uid="{00000000-0005-0000-0000-0000A5050000}"/>
    <cellStyle name="Normal 2 2 2 2 3 2 2" xfId="2030" xr:uid="{00000000-0005-0000-0000-0000A6050000}"/>
    <cellStyle name="Normal 2 2 2 2 3 2 2 2" xfId="5053" xr:uid="{00000000-0005-0000-0000-0000A7050000}"/>
    <cellStyle name="Normal 2 2 2 2 3 2 2 2 2" xfId="10283" xr:uid="{00000000-0005-0000-0000-0000A8050000}"/>
    <cellStyle name="Normal 2 2 2 2 3 2 2 3" xfId="3529" xr:uid="{00000000-0005-0000-0000-0000A9050000}"/>
    <cellStyle name="Normal 2 2 2 2 3 2 2 3 2" xfId="8759" xr:uid="{00000000-0005-0000-0000-0000AA050000}"/>
    <cellStyle name="Normal 2 2 2 2 3 2 2 4" xfId="7261" xr:uid="{00000000-0005-0000-0000-0000AB050000}"/>
    <cellStyle name="Normal 2 2 2 2 3 2 3" xfId="1265" xr:uid="{00000000-0005-0000-0000-0000AC050000}"/>
    <cellStyle name="Normal 2 2 2 2 3 2 3 2" xfId="4288" xr:uid="{00000000-0005-0000-0000-0000AD050000}"/>
    <cellStyle name="Normal 2 2 2 2 3 2 3 2 2" xfId="9518" xr:uid="{00000000-0005-0000-0000-0000AE050000}"/>
    <cellStyle name="Normal 2 2 2 2 3 2 3 3" xfId="6496" xr:uid="{00000000-0005-0000-0000-0000AF050000}"/>
    <cellStyle name="Normal 2 2 2 2 3 2 4" xfId="2764" xr:uid="{00000000-0005-0000-0000-0000B0050000}"/>
    <cellStyle name="Normal 2 2 2 2 3 2 4 2" xfId="7994" xr:uid="{00000000-0005-0000-0000-0000B1050000}"/>
    <cellStyle name="Normal 2 2 2 2 3 2 5" xfId="5345" xr:uid="{00000000-0005-0000-0000-0000B2050000}"/>
    <cellStyle name="Normal 2 2 2 2 3 3" xfId="1676" xr:uid="{00000000-0005-0000-0000-0000B3050000}"/>
    <cellStyle name="Normal 2 2 2 2 3 3 2" xfId="4699" xr:uid="{00000000-0005-0000-0000-0000B4050000}"/>
    <cellStyle name="Normal 2 2 2 2 3 3 2 2" xfId="9929" xr:uid="{00000000-0005-0000-0000-0000B5050000}"/>
    <cellStyle name="Normal 2 2 2 2 3 3 3" xfId="3175" xr:uid="{00000000-0005-0000-0000-0000B6050000}"/>
    <cellStyle name="Normal 2 2 2 2 3 3 3 2" xfId="8405" xr:uid="{00000000-0005-0000-0000-0000B7050000}"/>
    <cellStyle name="Normal 2 2 2 2 3 3 4" xfId="6907" xr:uid="{00000000-0005-0000-0000-0000B8050000}"/>
    <cellStyle name="Normal 2 2 2 2 3 4" xfId="911" xr:uid="{00000000-0005-0000-0000-0000B9050000}"/>
    <cellStyle name="Normal 2 2 2 2 3 4 2" xfId="3934" xr:uid="{00000000-0005-0000-0000-0000BA050000}"/>
    <cellStyle name="Normal 2 2 2 2 3 4 2 2" xfId="9164" xr:uid="{00000000-0005-0000-0000-0000BB050000}"/>
    <cellStyle name="Normal 2 2 2 2 3 4 3" xfId="6142" xr:uid="{00000000-0005-0000-0000-0000BC050000}"/>
    <cellStyle name="Normal 2 2 2 2 3 5" xfId="2410" xr:uid="{00000000-0005-0000-0000-0000BD050000}"/>
    <cellStyle name="Normal 2 2 2 2 3 5 2" xfId="7640" xr:uid="{00000000-0005-0000-0000-0000BE050000}"/>
    <cellStyle name="Normal 2 2 2 2 3 6" xfId="5344" xr:uid="{00000000-0005-0000-0000-0000BF050000}"/>
    <cellStyle name="Normal 2 2 2 2 4" xfId="106" xr:uid="{00000000-0005-0000-0000-0000C0050000}"/>
    <cellStyle name="Normal 2 2 2 2 4 2" xfId="1853" xr:uid="{00000000-0005-0000-0000-0000C1050000}"/>
    <cellStyle name="Normal 2 2 2 2 4 2 2" xfId="4876" xr:uid="{00000000-0005-0000-0000-0000C2050000}"/>
    <cellStyle name="Normal 2 2 2 2 4 2 2 2" xfId="10106" xr:uid="{00000000-0005-0000-0000-0000C3050000}"/>
    <cellStyle name="Normal 2 2 2 2 4 2 3" xfId="3352" xr:uid="{00000000-0005-0000-0000-0000C4050000}"/>
    <cellStyle name="Normal 2 2 2 2 4 2 3 2" xfId="8582" xr:uid="{00000000-0005-0000-0000-0000C5050000}"/>
    <cellStyle name="Normal 2 2 2 2 4 2 4" xfId="7084" xr:uid="{00000000-0005-0000-0000-0000C6050000}"/>
    <cellStyle name="Normal 2 2 2 2 4 3" xfId="1088" xr:uid="{00000000-0005-0000-0000-0000C7050000}"/>
    <cellStyle name="Normal 2 2 2 2 4 3 2" xfId="4111" xr:uid="{00000000-0005-0000-0000-0000C8050000}"/>
    <cellStyle name="Normal 2 2 2 2 4 3 2 2" xfId="9341" xr:uid="{00000000-0005-0000-0000-0000C9050000}"/>
    <cellStyle name="Normal 2 2 2 2 4 3 3" xfId="6319" xr:uid="{00000000-0005-0000-0000-0000CA050000}"/>
    <cellStyle name="Normal 2 2 2 2 4 4" xfId="2587" xr:uid="{00000000-0005-0000-0000-0000CB050000}"/>
    <cellStyle name="Normal 2 2 2 2 4 4 2" xfId="7817" xr:uid="{00000000-0005-0000-0000-0000CC050000}"/>
    <cellStyle name="Normal 2 2 2 2 4 5" xfId="5346" xr:uid="{00000000-0005-0000-0000-0000CD050000}"/>
    <cellStyle name="Normal 2 2 2 2 5" xfId="1499" xr:uid="{00000000-0005-0000-0000-0000CE050000}"/>
    <cellStyle name="Normal 2 2 2 2 5 2" xfId="4522" xr:uid="{00000000-0005-0000-0000-0000CF050000}"/>
    <cellStyle name="Normal 2 2 2 2 5 2 2" xfId="9752" xr:uid="{00000000-0005-0000-0000-0000D0050000}"/>
    <cellStyle name="Normal 2 2 2 2 5 3" xfId="2998" xr:uid="{00000000-0005-0000-0000-0000D1050000}"/>
    <cellStyle name="Normal 2 2 2 2 5 3 2" xfId="8228" xr:uid="{00000000-0005-0000-0000-0000D2050000}"/>
    <cellStyle name="Normal 2 2 2 2 5 4" xfId="6730" xr:uid="{00000000-0005-0000-0000-0000D3050000}"/>
    <cellStyle name="Normal 2 2 2 2 6" xfId="1441" xr:uid="{00000000-0005-0000-0000-0000D4050000}"/>
    <cellStyle name="Normal 2 2 2 2 6 2" xfId="4464" xr:uid="{00000000-0005-0000-0000-0000D5050000}"/>
    <cellStyle name="Normal 2 2 2 2 6 2 2" xfId="9694" xr:uid="{00000000-0005-0000-0000-0000D6050000}"/>
    <cellStyle name="Normal 2 2 2 2 6 3" xfId="2940" xr:uid="{00000000-0005-0000-0000-0000D7050000}"/>
    <cellStyle name="Normal 2 2 2 2 6 3 2" xfId="8170" xr:uid="{00000000-0005-0000-0000-0000D8050000}"/>
    <cellStyle name="Normal 2 2 2 2 6 4" xfId="6672" xr:uid="{00000000-0005-0000-0000-0000D9050000}"/>
    <cellStyle name="Normal 2 2 2 2 7" xfId="734" xr:uid="{00000000-0005-0000-0000-0000DA050000}"/>
    <cellStyle name="Normal 2 2 2 2 7 2" xfId="3757" xr:uid="{00000000-0005-0000-0000-0000DB050000}"/>
    <cellStyle name="Normal 2 2 2 2 7 2 2" xfId="8987" xr:uid="{00000000-0005-0000-0000-0000DC050000}"/>
    <cellStyle name="Normal 2 2 2 2 7 3" xfId="5965" xr:uid="{00000000-0005-0000-0000-0000DD050000}"/>
    <cellStyle name="Normal 2 2 2 2 8" xfId="2233" xr:uid="{00000000-0005-0000-0000-0000DE050000}"/>
    <cellStyle name="Normal 2 2 2 2 8 2" xfId="7463" xr:uid="{00000000-0005-0000-0000-0000DF050000}"/>
    <cellStyle name="Normal 2 2 2 2 9" xfId="5339" xr:uid="{00000000-0005-0000-0000-0000E0050000}"/>
    <cellStyle name="Normal 2 2 2 20" xfId="3748" xr:uid="{00000000-0005-0000-0000-0000E1050000}"/>
    <cellStyle name="Normal 2 2 2 20 2" xfId="8978" xr:uid="{00000000-0005-0000-0000-0000E2050000}"/>
    <cellStyle name="Normal 2 2 2 21" xfId="2224" xr:uid="{00000000-0005-0000-0000-0000E3050000}"/>
    <cellStyle name="Normal 2 2 2 21 2" xfId="7454" xr:uid="{00000000-0005-0000-0000-0000E4050000}"/>
    <cellStyle name="Normal 2 2 2 22" xfId="5327" xr:uid="{00000000-0005-0000-0000-0000E5050000}"/>
    <cellStyle name="Normal 2 2 2 3" xfId="107" xr:uid="{00000000-0005-0000-0000-0000E6050000}"/>
    <cellStyle name="Normal 2 2 2 3 2" xfId="108" xr:uid="{00000000-0005-0000-0000-0000E7050000}"/>
    <cellStyle name="Normal 2 2 2 3 2 2" xfId="109" xr:uid="{00000000-0005-0000-0000-0000E8050000}"/>
    <cellStyle name="Normal 2 2 2 3 2 2 2" xfId="110" xr:uid="{00000000-0005-0000-0000-0000E9050000}"/>
    <cellStyle name="Normal 2 2 2 3 2 2 2 2" xfId="2124" xr:uid="{00000000-0005-0000-0000-0000EA050000}"/>
    <cellStyle name="Normal 2 2 2 3 2 2 2 2 2" xfId="5147" xr:uid="{00000000-0005-0000-0000-0000EB050000}"/>
    <cellStyle name="Normal 2 2 2 3 2 2 2 2 2 2" xfId="10377" xr:uid="{00000000-0005-0000-0000-0000EC050000}"/>
    <cellStyle name="Normal 2 2 2 3 2 2 2 2 3" xfId="3623" xr:uid="{00000000-0005-0000-0000-0000ED050000}"/>
    <cellStyle name="Normal 2 2 2 3 2 2 2 2 3 2" xfId="8853" xr:uid="{00000000-0005-0000-0000-0000EE050000}"/>
    <cellStyle name="Normal 2 2 2 3 2 2 2 2 4" xfId="7355" xr:uid="{00000000-0005-0000-0000-0000EF050000}"/>
    <cellStyle name="Normal 2 2 2 3 2 2 2 3" xfId="1359" xr:uid="{00000000-0005-0000-0000-0000F0050000}"/>
    <cellStyle name="Normal 2 2 2 3 2 2 2 3 2" xfId="4382" xr:uid="{00000000-0005-0000-0000-0000F1050000}"/>
    <cellStyle name="Normal 2 2 2 3 2 2 2 3 2 2" xfId="9612" xr:uid="{00000000-0005-0000-0000-0000F2050000}"/>
    <cellStyle name="Normal 2 2 2 3 2 2 2 3 3" xfId="6590" xr:uid="{00000000-0005-0000-0000-0000F3050000}"/>
    <cellStyle name="Normal 2 2 2 3 2 2 2 4" xfId="2858" xr:uid="{00000000-0005-0000-0000-0000F4050000}"/>
    <cellStyle name="Normal 2 2 2 3 2 2 2 4 2" xfId="8088" xr:uid="{00000000-0005-0000-0000-0000F5050000}"/>
    <cellStyle name="Normal 2 2 2 3 2 2 2 5" xfId="5350" xr:uid="{00000000-0005-0000-0000-0000F6050000}"/>
    <cellStyle name="Normal 2 2 2 3 2 2 3" xfId="1770" xr:uid="{00000000-0005-0000-0000-0000F7050000}"/>
    <cellStyle name="Normal 2 2 2 3 2 2 3 2" xfId="4793" xr:uid="{00000000-0005-0000-0000-0000F8050000}"/>
    <cellStyle name="Normal 2 2 2 3 2 2 3 2 2" xfId="10023" xr:uid="{00000000-0005-0000-0000-0000F9050000}"/>
    <cellStyle name="Normal 2 2 2 3 2 2 3 3" xfId="3269" xr:uid="{00000000-0005-0000-0000-0000FA050000}"/>
    <cellStyle name="Normal 2 2 2 3 2 2 3 3 2" xfId="8499" xr:uid="{00000000-0005-0000-0000-0000FB050000}"/>
    <cellStyle name="Normal 2 2 2 3 2 2 3 4" xfId="7001" xr:uid="{00000000-0005-0000-0000-0000FC050000}"/>
    <cellStyle name="Normal 2 2 2 3 2 2 4" xfId="1005" xr:uid="{00000000-0005-0000-0000-0000FD050000}"/>
    <cellStyle name="Normal 2 2 2 3 2 2 4 2" xfId="4028" xr:uid="{00000000-0005-0000-0000-0000FE050000}"/>
    <cellStyle name="Normal 2 2 2 3 2 2 4 2 2" xfId="9258" xr:uid="{00000000-0005-0000-0000-0000FF050000}"/>
    <cellStyle name="Normal 2 2 2 3 2 2 4 3" xfId="6236" xr:uid="{00000000-0005-0000-0000-000000060000}"/>
    <cellStyle name="Normal 2 2 2 3 2 2 5" xfId="2504" xr:uid="{00000000-0005-0000-0000-000001060000}"/>
    <cellStyle name="Normal 2 2 2 3 2 2 5 2" xfId="7734" xr:uid="{00000000-0005-0000-0000-000002060000}"/>
    <cellStyle name="Normal 2 2 2 3 2 2 6" xfId="5349" xr:uid="{00000000-0005-0000-0000-000003060000}"/>
    <cellStyle name="Normal 2 2 2 3 2 3" xfId="111" xr:uid="{00000000-0005-0000-0000-000004060000}"/>
    <cellStyle name="Normal 2 2 2 3 2 3 2" xfId="1947" xr:uid="{00000000-0005-0000-0000-000005060000}"/>
    <cellStyle name="Normal 2 2 2 3 2 3 2 2" xfId="4970" xr:uid="{00000000-0005-0000-0000-000006060000}"/>
    <cellStyle name="Normal 2 2 2 3 2 3 2 2 2" xfId="10200" xr:uid="{00000000-0005-0000-0000-000007060000}"/>
    <cellStyle name="Normal 2 2 2 3 2 3 2 3" xfId="3446" xr:uid="{00000000-0005-0000-0000-000008060000}"/>
    <cellStyle name="Normal 2 2 2 3 2 3 2 3 2" xfId="8676" xr:uid="{00000000-0005-0000-0000-000009060000}"/>
    <cellStyle name="Normal 2 2 2 3 2 3 2 4" xfId="7178" xr:uid="{00000000-0005-0000-0000-00000A060000}"/>
    <cellStyle name="Normal 2 2 2 3 2 3 3" xfId="1182" xr:uid="{00000000-0005-0000-0000-00000B060000}"/>
    <cellStyle name="Normal 2 2 2 3 2 3 3 2" xfId="4205" xr:uid="{00000000-0005-0000-0000-00000C060000}"/>
    <cellStyle name="Normal 2 2 2 3 2 3 3 2 2" xfId="9435" xr:uid="{00000000-0005-0000-0000-00000D060000}"/>
    <cellStyle name="Normal 2 2 2 3 2 3 3 3" xfId="6413" xr:uid="{00000000-0005-0000-0000-00000E060000}"/>
    <cellStyle name="Normal 2 2 2 3 2 3 4" xfId="2681" xr:uid="{00000000-0005-0000-0000-00000F060000}"/>
    <cellStyle name="Normal 2 2 2 3 2 3 4 2" xfId="7911" xr:uid="{00000000-0005-0000-0000-000010060000}"/>
    <cellStyle name="Normal 2 2 2 3 2 3 5" xfId="5351" xr:uid="{00000000-0005-0000-0000-000011060000}"/>
    <cellStyle name="Normal 2 2 2 3 2 4" xfId="1593" xr:uid="{00000000-0005-0000-0000-000012060000}"/>
    <cellStyle name="Normal 2 2 2 3 2 4 2" xfId="4616" xr:uid="{00000000-0005-0000-0000-000013060000}"/>
    <cellStyle name="Normal 2 2 2 3 2 4 2 2" xfId="9846" xr:uid="{00000000-0005-0000-0000-000014060000}"/>
    <cellStyle name="Normal 2 2 2 3 2 4 3" xfId="3092" xr:uid="{00000000-0005-0000-0000-000015060000}"/>
    <cellStyle name="Normal 2 2 2 3 2 4 3 2" xfId="8322" xr:uid="{00000000-0005-0000-0000-000016060000}"/>
    <cellStyle name="Normal 2 2 2 3 2 4 4" xfId="6824" xr:uid="{00000000-0005-0000-0000-000017060000}"/>
    <cellStyle name="Normal 2 2 2 3 2 5" xfId="828" xr:uid="{00000000-0005-0000-0000-000018060000}"/>
    <cellStyle name="Normal 2 2 2 3 2 5 2" xfId="3851" xr:uid="{00000000-0005-0000-0000-000019060000}"/>
    <cellStyle name="Normal 2 2 2 3 2 5 2 2" xfId="9081" xr:uid="{00000000-0005-0000-0000-00001A060000}"/>
    <cellStyle name="Normal 2 2 2 3 2 5 3" xfId="6059" xr:uid="{00000000-0005-0000-0000-00001B060000}"/>
    <cellStyle name="Normal 2 2 2 3 2 6" xfId="2327" xr:uid="{00000000-0005-0000-0000-00001C060000}"/>
    <cellStyle name="Normal 2 2 2 3 2 6 2" xfId="7557" xr:uid="{00000000-0005-0000-0000-00001D060000}"/>
    <cellStyle name="Normal 2 2 2 3 2 7" xfId="5348" xr:uid="{00000000-0005-0000-0000-00001E060000}"/>
    <cellStyle name="Normal 2 2 2 3 3" xfId="112" xr:uid="{00000000-0005-0000-0000-00001F060000}"/>
    <cellStyle name="Normal 2 2 2 3 3 2" xfId="113" xr:uid="{00000000-0005-0000-0000-000020060000}"/>
    <cellStyle name="Normal 2 2 2 3 3 2 2" xfId="2042" xr:uid="{00000000-0005-0000-0000-000021060000}"/>
    <cellStyle name="Normal 2 2 2 3 3 2 2 2" xfId="5065" xr:uid="{00000000-0005-0000-0000-000022060000}"/>
    <cellStyle name="Normal 2 2 2 3 3 2 2 2 2" xfId="10295" xr:uid="{00000000-0005-0000-0000-000023060000}"/>
    <cellStyle name="Normal 2 2 2 3 3 2 2 3" xfId="3541" xr:uid="{00000000-0005-0000-0000-000024060000}"/>
    <cellStyle name="Normal 2 2 2 3 3 2 2 3 2" xfId="8771" xr:uid="{00000000-0005-0000-0000-000025060000}"/>
    <cellStyle name="Normal 2 2 2 3 3 2 2 4" xfId="7273" xr:uid="{00000000-0005-0000-0000-000026060000}"/>
    <cellStyle name="Normal 2 2 2 3 3 2 3" xfId="1277" xr:uid="{00000000-0005-0000-0000-000027060000}"/>
    <cellStyle name="Normal 2 2 2 3 3 2 3 2" xfId="4300" xr:uid="{00000000-0005-0000-0000-000028060000}"/>
    <cellStyle name="Normal 2 2 2 3 3 2 3 2 2" xfId="9530" xr:uid="{00000000-0005-0000-0000-000029060000}"/>
    <cellStyle name="Normal 2 2 2 3 3 2 3 3" xfId="6508" xr:uid="{00000000-0005-0000-0000-00002A060000}"/>
    <cellStyle name="Normal 2 2 2 3 3 2 4" xfId="2776" xr:uid="{00000000-0005-0000-0000-00002B060000}"/>
    <cellStyle name="Normal 2 2 2 3 3 2 4 2" xfId="8006" xr:uid="{00000000-0005-0000-0000-00002C060000}"/>
    <cellStyle name="Normal 2 2 2 3 3 2 5" xfId="5353" xr:uid="{00000000-0005-0000-0000-00002D060000}"/>
    <cellStyle name="Normal 2 2 2 3 3 3" xfId="1688" xr:uid="{00000000-0005-0000-0000-00002E060000}"/>
    <cellStyle name="Normal 2 2 2 3 3 3 2" xfId="4711" xr:uid="{00000000-0005-0000-0000-00002F060000}"/>
    <cellStyle name="Normal 2 2 2 3 3 3 2 2" xfId="9941" xr:uid="{00000000-0005-0000-0000-000030060000}"/>
    <cellStyle name="Normal 2 2 2 3 3 3 3" xfId="3187" xr:uid="{00000000-0005-0000-0000-000031060000}"/>
    <cellStyle name="Normal 2 2 2 3 3 3 3 2" xfId="8417" xr:uid="{00000000-0005-0000-0000-000032060000}"/>
    <cellStyle name="Normal 2 2 2 3 3 3 4" xfId="6919" xr:uid="{00000000-0005-0000-0000-000033060000}"/>
    <cellStyle name="Normal 2 2 2 3 3 4" xfId="923" xr:uid="{00000000-0005-0000-0000-000034060000}"/>
    <cellStyle name="Normal 2 2 2 3 3 4 2" xfId="3946" xr:uid="{00000000-0005-0000-0000-000035060000}"/>
    <cellStyle name="Normal 2 2 2 3 3 4 2 2" xfId="9176" xr:uid="{00000000-0005-0000-0000-000036060000}"/>
    <cellStyle name="Normal 2 2 2 3 3 4 3" xfId="6154" xr:uid="{00000000-0005-0000-0000-000037060000}"/>
    <cellStyle name="Normal 2 2 2 3 3 5" xfId="2422" xr:uid="{00000000-0005-0000-0000-000038060000}"/>
    <cellStyle name="Normal 2 2 2 3 3 5 2" xfId="7652" xr:uid="{00000000-0005-0000-0000-000039060000}"/>
    <cellStyle name="Normal 2 2 2 3 3 6" xfId="5352" xr:uid="{00000000-0005-0000-0000-00003A060000}"/>
    <cellStyle name="Normal 2 2 2 3 4" xfId="114" xr:uid="{00000000-0005-0000-0000-00003B060000}"/>
    <cellStyle name="Normal 2 2 2 3 4 2" xfId="1865" xr:uid="{00000000-0005-0000-0000-00003C060000}"/>
    <cellStyle name="Normal 2 2 2 3 4 2 2" xfId="4888" xr:uid="{00000000-0005-0000-0000-00003D060000}"/>
    <cellStyle name="Normal 2 2 2 3 4 2 2 2" xfId="10118" xr:uid="{00000000-0005-0000-0000-00003E060000}"/>
    <cellStyle name="Normal 2 2 2 3 4 2 3" xfId="3364" xr:uid="{00000000-0005-0000-0000-00003F060000}"/>
    <cellStyle name="Normal 2 2 2 3 4 2 3 2" xfId="8594" xr:uid="{00000000-0005-0000-0000-000040060000}"/>
    <cellStyle name="Normal 2 2 2 3 4 2 4" xfId="7096" xr:uid="{00000000-0005-0000-0000-000041060000}"/>
    <cellStyle name="Normal 2 2 2 3 4 3" xfId="1100" xr:uid="{00000000-0005-0000-0000-000042060000}"/>
    <cellStyle name="Normal 2 2 2 3 4 3 2" xfId="4123" xr:uid="{00000000-0005-0000-0000-000043060000}"/>
    <cellStyle name="Normal 2 2 2 3 4 3 2 2" xfId="9353" xr:uid="{00000000-0005-0000-0000-000044060000}"/>
    <cellStyle name="Normal 2 2 2 3 4 3 3" xfId="6331" xr:uid="{00000000-0005-0000-0000-000045060000}"/>
    <cellStyle name="Normal 2 2 2 3 4 4" xfId="2599" xr:uid="{00000000-0005-0000-0000-000046060000}"/>
    <cellStyle name="Normal 2 2 2 3 4 4 2" xfId="7829" xr:uid="{00000000-0005-0000-0000-000047060000}"/>
    <cellStyle name="Normal 2 2 2 3 4 5" xfId="5354" xr:uid="{00000000-0005-0000-0000-000048060000}"/>
    <cellStyle name="Normal 2 2 2 3 5" xfId="1511" xr:uid="{00000000-0005-0000-0000-000049060000}"/>
    <cellStyle name="Normal 2 2 2 3 5 2" xfId="4534" xr:uid="{00000000-0005-0000-0000-00004A060000}"/>
    <cellStyle name="Normal 2 2 2 3 5 2 2" xfId="9764" xr:uid="{00000000-0005-0000-0000-00004B060000}"/>
    <cellStyle name="Normal 2 2 2 3 5 3" xfId="3010" xr:uid="{00000000-0005-0000-0000-00004C060000}"/>
    <cellStyle name="Normal 2 2 2 3 5 3 2" xfId="8240" xr:uid="{00000000-0005-0000-0000-00004D060000}"/>
    <cellStyle name="Normal 2 2 2 3 5 4" xfId="6742" xr:uid="{00000000-0005-0000-0000-00004E060000}"/>
    <cellStyle name="Normal 2 2 2 3 6" xfId="1453" xr:uid="{00000000-0005-0000-0000-00004F060000}"/>
    <cellStyle name="Normal 2 2 2 3 6 2" xfId="4476" xr:uid="{00000000-0005-0000-0000-000050060000}"/>
    <cellStyle name="Normal 2 2 2 3 6 2 2" xfId="9706" xr:uid="{00000000-0005-0000-0000-000051060000}"/>
    <cellStyle name="Normal 2 2 2 3 6 3" xfId="2952" xr:uid="{00000000-0005-0000-0000-000052060000}"/>
    <cellStyle name="Normal 2 2 2 3 6 3 2" xfId="8182" xr:uid="{00000000-0005-0000-0000-000053060000}"/>
    <cellStyle name="Normal 2 2 2 3 6 4" xfId="6684" xr:uid="{00000000-0005-0000-0000-000054060000}"/>
    <cellStyle name="Normal 2 2 2 3 7" xfId="746" xr:uid="{00000000-0005-0000-0000-000055060000}"/>
    <cellStyle name="Normal 2 2 2 3 7 2" xfId="3769" xr:uid="{00000000-0005-0000-0000-000056060000}"/>
    <cellStyle name="Normal 2 2 2 3 7 2 2" xfId="8999" xr:uid="{00000000-0005-0000-0000-000057060000}"/>
    <cellStyle name="Normal 2 2 2 3 7 3" xfId="5977" xr:uid="{00000000-0005-0000-0000-000058060000}"/>
    <cellStyle name="Normal 2 2 2 3 8" xfId="2245" xr:uid="{00000000-0005-0000-0000-000059060000}"/>
    <cellStyle name="Normal 2 2 2 3 8 2" xfId="7475" xr:uid="{00000000-0005-0000-0000-00005A060000}"/>
    <cellStyle name="Normal 2 2 2 3 9" xfId="5347" xr:uid="{00000000-0005-0000-0000-00005B060000}"/>
    <cellStyle name="Normal 2 2 2 4" xfId="115" xr:uid="{00000000-0005-0000-0000-00005C060000}"/>
    <cellStyle name="Normal 2 2 2 4 2" xfId="116" xr:uid="{00000000-0005-0000-0000-00005D060000}"/>
    <cellStyle name="Normal 2 2 2 4 2 2" xfId="117" xr:uid="{00000000-0005-0000-0000-00005E060000}"/>
    <cellStyle name="Normal 2 2 2 4 2 2 2" xfId="118" xr:uid="{00000000-0005-0000-0000-00005F060000}"/>
    <cellStyle name="Normal 2 2 2 4 2 2 2 2" xfId="2136" xr:uid="{00000000-0005-0000-0000-000060060000}"/>
    <cellStyle name="Normal 2 2 2 4 2 2 2 2 2" xfId="5159" xr:uid="{00000000-0005-0000-0000-000061060000}"/>
    <cellStyle name="Normal 2 2 2 4 2 2 2 2 2 2" xfId="10389" xr:uid="{00000000-0005-0000-0000-000062060000}"/>
    <cellStyle name="Normal 2 2 2 4 2 2 2 2 3" xfId="3635" xr:uid="{00000000-0005-0000-0000-000063060000}"/>
    <cellStyle name="Normal 2 2 2 4 2 2 2 2 3 2" xfId="8865" xr:uid="{00000000-0005-0000-0000-000064060000}"/>
    <cellStyle name="Normal 2 2 2 4 2 2 2 2 4" xfId="7367" xr:uid="{00000000-0005-0000-0000-000065060000}"/>
    <cellStyle name="Normal 2 2 2 4 2 2 2 3" xfId="1371" xr:uid="{00000000-0005-0000-0000-000066060000}"/>
    <cellStyle name="Normal 2 2 2 4 2 2 2 3 2" xfId="4394" xr:uid="{00000000-0005-0000-0000-000067060000}"/>
    <cellStyle name="Normal 2 2 2 4 2 2 2 3 2 2" xfId="9624" xr:uid="{00000000-0005-0000-0000-000068060000}"/>
    <cellStyle name="Normal 2 2 2 4 2 2 2 3 3" xfId="6602" xr:uid="{00000000-0005-0000-0000-000069060000}"/>
    <cellStyle name="Normal 2 2 2 4 2 2 2 4" xfId="2870" xr:uid="{00000000-0005-0000-0000-00006A060000}"/>
    <cellStyle name="Normal 2 2 2 4 2 2 2 4 2" xfId="8100" xr:uid="{00000000-0005-0000-0000-00006B060000}"/>
    <cellStyle name="Normal 2 2 2 4 2 2 2 5" xfId="5358" xr:uid="{00000000-0005-0000-0000-00006C060000}"/>
    <cellStyle name="Normal 2 2 2 4 2 2 3" xfId="1782" xr:uid="{00000000-0005-0000-0000-00006D060000}"/>
    <cellStyle name="Normal 2 2 2 4 2 2 3 2" xfId="4805" xr:uid="{00000000-0005-0000-0000-00006E060000}"/>
    <cellStyle name="Normal 2 2 2 4 2 2 3 2 2" xfId="10035" xr:uid="{00000000-0005-0000-0000-00006F060000}"/>
    <cellStyle name="Normal 2 2 2 4 2 2 3 3" xfId="3281" xr:uid="{00000000-0005-0000-0000-000070060000}"/>
    <cellStyle name="Normal 2 2 2 4 2 2 3 3 2" xfId="8511" xr:uid="{00000000-0005-0000-0000-000071060000}"/>
    <cellStyle name="Normal 2 2 2 4 2 2 3 4" xfId="7013" xr:uid="{00000000-0005-0000-0000-000072060000}"/>
    <cellStyle name="Normal 2 2 2 4 2 2 4" xfId="1017" xr:uid="{00000000-0005-0000-0000-000073060000}"/>
    <cellStyle name="Normal 2 2 2 4 2 2 4 2" xfId="4040" xr:uid="{00000000-0005-0000-0000-000074060000}"/>
    <cellStyle name="Normal 2 2 2 4 2 2 4 2 2" xfId="9270" xr:uid="{00000000-0005-0000-0000-000075060000}"/>
    <cellStyle name="Normal 2 2 2 4 2 2 4 3" xfId="6248" xr:uid="{00000000-0005-0000-0000-000076060000}"/>
    <cellStyle name="Normal 2 2 2 4 2 2 5" xfId="2516" xr:uid="{00000000-0005-0000-0000-000077060000}"/>
    <cellStyle name="Normal 2 2 2 4 2 2 5 2" xfId="7746" xr:uid="{00000000-0005-0000-0000-000078060000}"/>
    <cellStyle name="Normal 2 2 2 4 2 2 6" xfId="5357" xr:uid="{00000000-0005-0000-0000-000079060000}"/>
    <cellStyle name="Normal 2 2 2 4 2 3" xfId="119" xr:uid="{00000000-0005-0000-0000-00007A060000}"/>
    <cellStyle name="Normal 2 2 2 4 2 3 2" xfId="1959" xr:uid="{00000000-0005-0000-0000-00007B060000}"/>
    <cellStyle name="Normal 2 2 2 4 2 3 2 2" xfId="4982" xr:uid="{00000000-0005-0000-0000-00007C060000}"/>
    <cellStyle name="Normal 2 2 2 4 2 3 2 2 2" xfId="10212" xr:uid="{00000000-0005-0000-0000-00007D060000}"/>
    <cellStyle name="Normal 2 2 2 4 2 3 2 3" xfId="3458" xr:uid="{00000000-0005-0000-0000-00007E060000}"/>
    <cellStyle name="Normal 2 2 2 4 2 3 2 3 2" xfId="8688" xr:uid="{00000000-0005-0000-0000-00007F060000}"/>
    <cellStyle name="Normal 2 2 2 4 2 3 2 4" xfId="7190" xr:uid="{00000000-0005-0000-0000-000080060000}"/>
    <cellStyle name="Normal 2 2 2 4 2 3 3" xfId="1194" xr:uid="{00000000-0005-0000-0000-000081060000}"/>
    <cellStyle name="Normal 2 2 2 4 2 3 3 2" xfId="4217" xr:uid="{00000000-0005-0000-0000-000082060000}"/>
    <cellStyle name="Normal 2 2 2 4 2 3 3 2 2" xfId="9447" xr:uid="{00000000-0005-0000-0000-000083060000}"/>
    <cellStyle name="Normal 2 2 2 4 2 3 3 3" xfId="6425" xr:uid="{00000000-0005-0000-0000-000084060000}"/>
    <cellStyle name="Normal 2 2 2 4 2 3 4" xfId="2693" xr:uid="{00000000-0005-0000-0000-000085060000}"/>
    <cellStyle name="Normal 2 2 2 4 2 3 4 2" xfId="7923" xr:uid="{00000000-0005-0000-0000-000086060000}"/>
    <cellStyle name="Normal 2 2 2 4 2 3 5" xfId="5359" xr:uid="{00000000-0005-0000-0000-000087060000}"/>
    <cellStyle name="Normal 2 2 2 4 2 4" xfId="1605" xr:uid="{00000000-0005-0000-0000-000088060000}"/>
    <cellStyle name="Normal 2 2 2 4 2 4 2" xfId="4628" xr:uid="{00000000-0005-0000-0000-000089060000}"/>
    <cellStyle name="Normal 2 2 2 4 2 4 2 2" xfId="9858" xr:uid="{00000000-0005-0000-0000-00008A060000}"/>
    <cellStyle name="Normal 2 2 2 4 2 4 3" xfId="3104" xr:uid="{00000000-0005-0000-0000-00008B060000}"/>
    <cellStyle name="Normal 2 2 2 4 2 4 3 2" xfId="8334" xr:uid="{00000000-0005-0000-0000-00008C060000}"/>
    <cellStyle name="Normal 2 2 2 4 2 4 4" xfId="6836" xr:uid="{00000000-0005-0000-0000-00008D060000}"/>
    <cellStyle name="Normal 2 2 2 4 2 5" xfId="840" xr:uid="{00000000-0005-0000-0000-00008E060000}"/>
    <cellStyle name="Normal 2 2 2 4 2 5 2" xfId="3863" xr:uid="{00000000-0005-0000-0000-00008F060000}"/>
    <cellStyle name="Normal 2 2 2 4 2 5 2 2" xfId="9093" xr:uid="{00000000-0005-0000-0000-000090060000}"/>
    <cellStyle name="Normal 2 2 2 4 2 5 3" xfId="6071" xr:uid="{00000000-0005-0000-0000-000091060000}"/>
    <cellStyle name="Normal 2 2 2 4 2 6" xfId="2339" xr:uid="{00000000-0005-0000-0000-000092060000}"/>
    <cellStyle name="Normal 2 2 2 4 2 6 2" xfId="7569" xr:uid="{00000000-0005-0000-0000-000093060000}"/>
    <cellStyle name="Normal 2 2 2 4 2 7" xfId="5356" xr:uid="{00000000-0005-0000-0000-000094060000}"/>
    <cellStyle name="Normal 2 2 2 4 3" xfId="120" xr:uid="{00000000-0005-0000-0000-000095060000}"/>
    <cellStyle name="Normal 2 2 2 4 3 2" xfId="121" xr:uid="{00000000-0005-0000-0000-000096060000}"/>
    <cellStyle name="Normal 2 2 2 4 3 2 2" xfId="2054" xr:uid="{00000000-0005-0000-0000-000097060000}"/>
    <cellStyle name="Normal 2 2 2 4 3 2 2 2" xfId="5077" xr:uid="{00000000-0005-0000-0000-000098060000}"/>
    <cellStyle name="Normal 2 2 2 4 3 2 2 2 2" xfId="10307" xr:uid="{00000000-0005-0000-0000-000099060000}"/>
    <cellStyle name="Normal 2 2 2 4 3 2 2 3" xfId="3553" xr:uid="{00000000-0005-0000-0000-00009A060000}"/>
    <cellStyle name="Normal 2 2 2 4 3 2 2 3 2" xfId="8783" xr:uid="{00000000-0005-0000-0000-00009B060000}"/>
    <cellStyle name="Normal 2 2 2 4 3 2 2 4" xfId="7285" xr:uid="{00000000-0005-0000-0000-00009C060000}"/>
    <cellStyle name="Normal 2 2 2 4 3 2 3" xfId="1289" xr:uid="{00000000-0005-0000-0000-00009D060000}"/>
    <cellStyle name="Normal 2 2 2 4 3 2 3 2" xfId="4312" xr:uid="{00000000-0005-0000-0000-00009E060000}"/>
    <cellStyle name="Normal 2 2 2 4 3 2 3 2 2" xfId="9542" xr:uid="{00000000-0005-0000-0000-00009F060000}"/>
    <cellStyle name="Normal 2 2 2 4 3 2 3 3" xfId="6520" xr:uid="{00000000-0005-0000-0000-0000A0060000}"/>
    <cellStyle name="Normal 2 2 2 4 3 2 4" xfId="2788" xr:uid="{00000000-0005-0000-0000-0000A1060000}"/>
    <cellStyle name="Normal 2 2 2 4 3 2 4 2" xfId="8018" xr:uid="{00000000-0005-0000-0000-0000A2060000}"/>
    <cellStyle name="Normal 2 2 2 4 3 2 5" xfId="5361" xr:uid="{00000000-0005-0000-0000-0000A3060000}"/>
    <cellStyle name="Normal 2 2 2 4 3 3" xfId="1700" xr:uid="{00000000-0005-0000-0000-0000A4060000}"/>
    <cellStyle name="Normal 2 2 2 4 3 3 2" xfId="4723" xr:uid="{00000000-0005-0000-0000-0000A5060000}"/>
    <cellStyle name="Normal 2 2 2 4 3 3 2 2" xfId="9953" xr:uid="{00000000-0005-0000-0000-0000A6060000}"/>
    <cellStyle name="Normal 2 2 2 4 3 3 3" xfId="3199" xr:uid="{00000000-0005-0000-0000-0000A7060000}"/>
    <cellStyle name="Normal 2 2 2 4 3 3 3 2" xfId="8429" xr:uid="{00000000-0005-0000-0000-0000A8060000}"/>
    <cellStyle name="Normal 2 2 2 4 3 3 4" xfId="6931" xr:uid="{00000000-0005-0000-0000-0000A9060000}"/>
    <cellStyle name="Normal 2 2 2 4 3 4" xfId="935" xr:uid="{00000000-0005-0000-0000-0000AA060000}"/>
    <cellStyle name="Normal 2 2 2 4 3 4 2" xfId="3958" xr:uid="{00000000-0005-0000-0000-0000AB060000}"/>
    <cellStyle name="Normal 2 2 2 4 3 4 2 2" xfId="9188" xr:uid="{00000000-0005-0000-0000-0000AC060000}"/>
    <cellStyle name="Normal 2 2 2 4 3 4 3" xfId="6166" xr:uid="{00000000-0005-0000-0000-0000AD060000}"/>
    <cellStyle name="Normal 2 2 2 4 3 5" xfId="2434" xr:uid="{00000000-0005-0000-0000-0000AE060000}"/>
    <cellStyle name="Normal 2 2 2 4 3 5 2" xfId="7664" xr:uid="{00000000-0005-0000-0000-0000AF060000}"/>
    <cellStyle name="Normal 2 2 2 4 3 6" xfId="5360" xr:uid="{00000000-0005-0000-0000-0000B0060000}"/>
    <cellStyle name="Normal 2 2 2 4 4" xfId="122" xr:uid="{00000000-0005-0000-0000-0000B1060000}"/>
    <cellStyle name="Normal 2 2 2 4 4 2" xfId="1877" xr:uid="{00000000-0005-0000-0000-0000B2060000}"/>
    <cellStyle name="Normal 2 2 2 4 4 2 2" xfId="4900" xr:uid="{00000000-0005-0000-0000-0000B3060000}"/>
    <cellStyle name="Normal 2 2 2 4 4 2 2 2" xfId="10130" xr:uid="{00000000-0005-0000-0000-0000B4060000}"/>
    <cellStyle name="Normal 2 2 2 4 4 2 3" xfId="3376" xr:uid="{00000000-0005-0000-0000-0000B5060000}"/>
    <cellStyle name="Normal 2 2 2 4 4 2 3 2" xfId="8606" xr:uid="{00000000-0005-0000-0000-0000B6060000}"/>
    <cellStyle name="Normal 2 2 2 4 4 2 4" xfId="7108" xr:uid="{00000000-0005-0000-0000-0000B7060000}"/>
    <cellStyle name="Normal 2 2 2 4 4 3" xfId="1112" xr:uid="{00000000-0005-0000-0000-0000B8060000}"/>
    <cellStyle name="Normal 2 2 2 4 4 3 2" xfId="4135" xr:uid="{00000000-0005-0000-0000-0000B9060000}"/>
    <cellStyle name="Normal 2 2 2 4 4 3 2 2" xfId="9365" xr:uid="{00000000-0005-0000-0000-0000BA060000}"/>
    <cellStyle name="Normal 2 2 2 4 4 3 3" xfId="6343" xr:uid="{00000000-0005-0000-0000-0000BB060000}"/>
    <cellStyle name="Normal 2 2 2 4 4 4" xfId="2611" xr:uid="{00000000-0005-0000-0000-0000BC060000}"/>
    <cellStyle name="Normal 2 2 2 4 4 4 2" xfId="7841" xr:uid="{00000000-0005-0000-0000-0000BD060000}"/>
    <cellStyle name="Normal 2 2 2 4 4 5" xfId="5362" xr:uid="{00000000-0005-0000-0000-0000BE060000}"/>
    <cellStyle name="Normal 2 2 2 4 5" xfId="1523" xr:uid="{00000000-0005-0000-0000-0000BF060000}"/>
    <cellStyle name="Normal 2 2 2 4 5 2" xfId="4546" xr:uid="{00000000-0005-0000-0000-0000C0060000}"/>
    <cellStyle name="Normal 2 2 2 4 5 2 2" xfId="9776" xr:uid="{00000000-0005-0000-0000-0000C1060000}"/>
    <cellStyle name="Normal 2 2 2 4 5 3" xfId="3022" xr:uid="{00000000-0005-0000-0000-0000C2060000}"/>
    <cellStyle name="Normal 2 2 2 4 5 3 2" xfId="8252" xr:uid="{00000000-0005-0000-0000-0000C3060000}"/>
    <cellStyle name="Normal 2 2 2 4 5 4" xfId="6754" xr:uid="{00000000-0005-0000-0000-0000C4060000}"/>
    <cellStyle name="Normal 2 2 2 4 6" xfId="1465" xr:uid="{00000000-0005-0000-0000-0000C5060000}"/>
    <cellStyle name="Normal 2 2 2 4 6 2" xfId="4488" xr:uid="{00000000-0005-0000-0000-0000C6060000}"/>
    <cellStyle name="Normal 2 2 2 4 6 2 2" xfId="9718" xr:uid="{00000000-0005-0000-0000-0000C7060000}"/>
    <cellStyle name="Normal 2 2 2 4 6 3" xfId="2964" xr:uid="{00000000-0005-0000-0000-0000C8060000}"/>
    <cellStyle name="Normal 2 2 2 4 6 3 2" xfId="8194" xr:uid="{00000000-0005-0000-0000-0000C9060000}"/>
    <cellStyle name="Normal 2 2 2 4 6 4" xfId="6696" xr:uid="{00000000-0005-0000-0000-0000CA060000}"/>
    <cellStyle name="Normal 2 2 2 4 7" xfId="758" xr:uid="{00000000-0005-0000-0000-0000CB060000}"/>
    <cellStyle name="Normal 2 2 2 4 7 2" xfId="3781" xr:uid="{00000000-0005-0000-0000-0000CC060000}"/>
    <cellStyle name="Normal 2 2 2 4 7 2 2" xfId="9011" xr:uid="{00000000-0005-0000-0000-0000CD060000}"/>
    <cellStyle name="Normal 2 2 2 4 7 3" xfId="5989" xr:uid="{00000000-0005-0000-0000-0000CE060000}"/>
    <cellStyle name="Normal 2 2 2 4 8" xfId="2257" xr:uid="{00000000-0005-0000-0000-0000CF060000}"/>
    <cellStyle name="Normal 2 2 2 4 8 2" xfId="7487" xr:uid="{00000000-0005-0000-0000-0000D0060000}"/>
    <cellStyle name="Normal 2 2 2 4 9" xfId="5355" xr:uid="{00000000-0005-0000-0000-0000D1060000}"/>
    <cellStyle name="Normal 2 2 2 5" xfId="123" xr:uid="{00000000-0005-0000-0000-0000D2060000}"/>
    <cellStyle name="Normal 2 2 2 5 2" xfId="124" xr:uid="{00000000-0005-0000-0000-0000D3060000}"/>
    <cellStyle name="Normal 2 2 2 5 2 2" xfId="125" xr:uid="{00000000-0005-0000-0000-0000D4060000}"/>
    <cellStyle name="Normal 2 2 2 5 2 2 2" xfId="126" xr:uid="{00000000-0005-0000-0000-0000D5060000}"/>
    <cellStyle name="Normal 2 2 2 5 2 2 2 2" xfId="2150" xr:uid="{00000000-0005-0000-0000-0000D6060000}"/>
    <cellStyle name="Normal 2 2 2 5 2 2 2 2 2" xfId="5173" xr:uid="{00000000-0005-0000-0000-0000D7060000}"/>
    <cellStyle name="Normal 2 2 2 5 2 2 2 2 2 2" xfId="10403" xr:uid="{00000000-0005-0000-0000-0000D8060000}"/>
    <cellStyle name="Normal 2 2 2 5 2 2 2 2 3" xfId="3649" xr:uid="{00000000-0005-0000-0000-0000D9060000}"/>
    <cellStyle name="Normal 2 2 2 5 2 2 2 2 3 2" xfId="8879" xr:uid="{00000000-0005-0000-0000-0000DA060000}"/>
    <cellStyle name="Normal 2 2 2 5 2 2 2 2 4" xfId="7381" xr:uid="{00000000-0005-0000-0000-0000DB060000}"/>
    <cellStyle name="Normal 2 2 2 5 2 2 2 3" xfId="1385" xr:uid="{00000000-0005-0000-0000-0000DC060000}"/>
    <cellStyle name="Normal 2 2 2 5 2 2 2 3 2" xfId="4408" xr:uid="{00000000-0005-0000-0000-0000DD060000}"/>
    <cellStyle name="Normal 2 2 2 5 2 2 2 3 2 2" xfId="9638" xr:uid="{00000000-0005-0000-0000-0000DE060000}"/>
    <cellStyle name="Normal 2 2 2 5 2 2 2 3 3" xfId="6616" xr:uid="{00000000-0005-0000-0000-0000DF060000}"/>
    <cellStyle name="Normal 2 2 2 5 2 2 2 4" xfId="2884" xr:uid="{00000000-0005-0000-0000-0000E0060000}"/>
    <cellStyle name="Normal 2 2 2 5 2 2 2 4 2" xfId="8114" xr:uid="{00000000-0005-0000-0000-0000E1060000}"/>
    <cellStyle name="Normal 2 2 2 5 2 2 2 5" xfId="5366" xr:uid="{00000000-0005-0000-0000-0000E2060000}"/>
    <cellStyle name="Normal 2 2 2 5 2 2 3" xfId="1796" xr:uid="{00000000-0005-0000-0000-0000E3060000}"/>
    <cellStyle name="Normal 2 2 2 5 2 2 3 2" xfId="4819" xr:uid="{00000000-0005-0000-0000-0000E4060000}"/>
    <cellStyle name="Normal 2 2 2 5 2 2 3 2 2" xfId="10049" xr:uid="{00000000-0005-0000-0000-0000E5060000}"/>
    <cellStyle name="Normal 2 2 2 5 2 2 3 3" xfId="3295" xr:uid="{00000000-0005-0000-0000-0000E6060000}"/>
    <cellStyle name="Normal 2 2 2 5 2 2 3 3 2" xfId="8525" xr:uid="{00000000-0005-0000-0000-0000E7060000}"/>
    <cellStyle name="Normal 2 2 2 5 2 2 3 4" xfId="7027" xr:uid="{00000000-0005-0000-0000-0000E8060000}"/>
    <cellStyle name="Normal 2 2 2 5 2 2 4" xfId="1031" xr:uid="{00000000-0005-0000-0000-0000E9060000}"/>
    <cellStyle name="Normal 2 2 2 5 2 2 4 2" xfId="4054" xr:uid="{00000000-0005-0000-0000-0000EA060000}"/>
    <cellStyle name="Normal 2 2 2 5 2 2 4 2 2" xfId="9284" xr:uid="{00000000-0005-0000-0000-0000EB060000}"/>
    <cellStyle name="Normal 2 2 2 5 2 2 4 3" xfId="6262" xr:uid="{00000000-0005-0000-0000-0000EC060000}"/>
    <cellStyle name="Normal 2 2 2 5 2 2 5" xfId="2530" xr:uid="{00000000-0005-0000-0000-0000ED060000}"/>
    <cellStyle name="Normal 2 2 2 5 2 2 5 2" xfId="7760" xr:uid="{00000000-0005-0000-0000-0000EE060000}"/>
    <cellStyle name="Normal 2 2 2 5 2 2 6" xfId="5365" xr:uid="{00000000-0005-0000-0000-0000EF060000}"/>
    <cellStyle name="Normal 2 2 2 5 2 3" xfId="127" xr:uid="{00000000-0005-0000-0000-0000F0060000}"/>
    <cellStyle name="Normal 2 2 2 5 2 3 2" xfId="1973" xr:uid="{00000000-0005-0000-0000-0000F1060000}"/>
    <cellStyle name="Normal 2 2 2 5 2 3 2 2" xfId="4996" xr:uid="{00000000-0005-0000-0000-0000F2060000}"/>
    <cellStyle name="Normal 2 2 2 5 2 3 2 2 2" xfId="10226" xr:uid="{00000000-0005-0000-0000-0000F3060000}"/>
    <cellStyle name="Normal 2 2 2 5 2 3 2 3" xfId="3472" xr:uid="{00000000-0005-0000-0000-0000F4060000}"/>
    <cellStyle name="Normal 2 2 2 5 2 3 2 3 2" xfId="8702" xr:uid="{00000000-0005-0000-0000-0000F5060000}"/>
    <cellStyle name="Normal 2 2 2 5 2 3 2 4" xfId="7204" xr:uid="{00000000-0005-0000-0000-0000F6060000}"/>
    <cellStyle name="Normal 2 2 2 5 2 3 3" xfId="1208" xr:uid="{00000000-0005-0000-0000-0000F7060000}"/>
    <cellStyle name="Normal 2 2 2 5 2 3 3 2" xfId="4231" xr:uid="{00000000-0005-0000-0000-0000F8060000}"/>
    <cellStyle name="Normal 2 2 2 5 2 3 3 2 2" xfId="9461" xr:uid="{00000000-0005-0000-0000-0000F9060000}"/>
    <cellStyle name="Normal 2 2 2 5 2 3 3 3" xfId="6439" xr:uid="{00000000-0005-0000-0000-0000FA060000}"/>
    <cellStyle name="Normal 2 2 2 5 2 3 4" xfId="2707" xr:uid="{00000000-0005-0000-0000-0000FB060000}"/>
    <cellStyle name="Normal 2 2 2 5 2 3 4 2" xfId="7937" xr:uid="{00000000-0005-0000-0000-0000FC060000}"/>
    <cellStyle name="Normal 2 2 2 5 2 3 5" xfId="5367" xr:uid="{00000000-0005-0000-0000-0000FD060000}"/>
    <cellStyle name="Normal 2 2 2 5 2 4" xfId="1619" xr:uid="{00000000-0005-0000-0000-0000FE060000}"/>
    <cellStyle name="Normal 2 2 2 5 2 4 2" xfId="4642" xr:uid="{00000000-0005-0000-0000-0000FF060000}"/>
    <cellStyle name="Normal 2 2 2 5 2 4 2 2" xfId="9872" xr:uid="{00000000-0005-0000-0000-000000070000}"/>
    <cellStyle name="Normal 2 2 2 5 2 4 3" xfId="3118" xr:uid="{00000000-0005-0000-0000-000001070000}"/>
    <cellStyle name="Normal 2 2 2 5 2 4 3 2" xfId="8348" xr:uid="{00000000-0005-0000-0000-000002070000}"/>
    <cellStyle name="Normal 2 2 2 5 2 4 4" xfId="6850" xr:uid="{00000000-0005-0000-0000-000003070000}"/>
    <cellStyle name="Normal 2 2 2 5 2 5" xfId="854" xr:uid="{00000000-0005-0000-0000-000004070000}"/>
    <cellStyle name="Normal 2 2 2 5 2 5 2" xfId="3877" xr:uid="{00000000-0005-0000-0000-000005070000}"/>
    <cellStyle name="Normal 2 2 2 5 2 5 2 2" xfId="9107" xr:uid="{00000000-0005-0000-0000-000006070000}"/>
    <cellStyle name="Normal 2 2 2 5 2 5 3" xfId="6085" xr:uid="{00000000-0005-0000-0000-000007070000}"/>
    <cellStyle name="Normal 2 2 2 5 2 6" xfId="2353" xr:uid="{00000000-0005-0000-0000-000008070000}"/>
    <cellStyle name="Normal 2 2 2 5 2 6 2" xfId="7583" xr:uid="{00000000-0005-0000-0000-000009070000}"/>
    <cellStyle name="Normal 2 2 2 5 2 7" xfId="5364" xr:uid="{00000000-0005-0000-0000-00000A070000}"/>
    <cellStyle name="Normal 2 2 2 5 3" xfId="128" xr:uid="{00000000-0005-0000-0000-00000B070000}"/>
    <cellStyle name="Normal 2 2 2 5 3 2" xfId="129" xr:uid="{00000000-0005-0000-0000-00000C070000}"/>
    <cellStyle name="Normal 2 2 2 5 3 2 2" xfId="2068" xr:uid="{00000000-0005-0000-0000-00000D070000}"/>
    <cellStyle name="Normal 2 2 2 5 3 2 2 2" xfId="5091" xr:uid="{00000000-0005-0000-0000-00000E070000}"/>
    <cellStyle name="Normal 2 2 2 5 3 2 2 2 2" xfId="10321" xr:uid="{00000000-0005-0000-0000-00000F070000}"/>
    <cellStyle name="Normal 2 2 2 5 3 2 2 3" xfId="3567" xr:uid="{00000000-0005-0000-0000-000010070000}"/>
    <cellStyle name="Normal 2 2 2 5 3 2 2 3 2" xfId="8797" xr:uid="{00000000-0005-0000-0000-000011070000}"/>
    <cellStyle name="Normal 2 2 2 5 3 2 2 4" xfId="7299" xr:uid="{00000000-0005-0000-0000-000012070000}"/>
    <cellStyle name="Normal 2 2 2 5 3 2 3" xfId="1303" xr:uid="{00000000-0005-0000-0000-000013070000}"/>
    <cellStyle name="Normal 2 2 2 5 3 2 3 2" xfId="4326" xr:uid="{00000000-0005-0000-0000-000014070000}"/>
    <cellStyle name="Normal 2 2 2 5 3 2 3 2 2" xfId="9556" xr:uid="{00000000-0005-0000-0000-000015070000}"/>
    <cellStyle name="Normal 2 2 2 5 3 2 3 3" xfId="6534" xr:uid="{00000000-0005-0000-0000-000016070000}"/>
    <cellStyle name="Normal 2 2 2 5 3 2 4" xfId="2802" xr:uid="{00000000-0005-0000-0000-000017070000}"/>
    <cellStyle name="Normal 2 2 2 5 3 2 4 2" xfId="8032" xr:uid="{00000000-0005-0000-0000-000018070000}"/>
    <cellStyle name="Normal 2 2 2 5 3 2 5" xfId="5369" xr:uid="{00000000-0005-0000-0000-000019070000}"/>
    <cellStyle name="Normal 2 2 2 5 3 3" xfId="1714" xr:uid="{00000000-0005-0000-0000-00001A070000}"/>
    <cellStyle name="Normal 2 2 2 5 3 3 2" xfId="4737" xr:uid="{00000000-0005-0000-0000-00001B070000}"/>
    <cellStyle name="Normal 2 2 2 5 3 3 2 2" xfId="9967" xr:uid="{00000000-0005-0000-0000-00001C070000}"/>
    <cellStyle name="Normal 2 2 2 5 3 3 3" xfId="3213" xr:uid="{00000000-0005-0000-0000-00001D070000}"/>
    <cellStyle name="Normal 2 2 2 5 3 3 3 2" xfId="8443" xr:uid="{00000000-0005-0000-0000-00001E070000}"/>
    <cellStyle name="Normal 2 2 2 5 3 3 4" xfId="6945" xr:uid="{00000000-0005-0000-0000-00001F070000}"/>
    <cellStyle name="Normal 2 2 2 5 3 4" xfId="949" xr:uid="{00000000-0005-0000-0000-000020070000}"/>
    <cellStyle name="Normal 2 2 2 5 3 4 2" xfId="3972" xr:uid="{00000000-0005-0000-0000-000021070000}"/>
    <cellStyle name="Normal 2 2 2 5 3 4 2 2" xfId="9202" xr:uid="{00000000-0005-0000-0000-000022070000}"/>
    <cellStyle name="Normal 2 2 2 5 3 4 3" xfId="6180" xr:uid="{00000000-0005-0000-0000-000023070000}"/>
    <cellStyle name="Normal 2 2 2 5 3 5" xfId="2448" xr:uid="{00000000-0005-0000-0000-000024070000}"/>
    <cellStyle name="Normal 2 2 2 5 3 5 2" xfId="7678" xr:uid="{00000000-0005-0000-0000-000025070000}"/>
    <cellStyle name="Normal 2 2 2 5 3 6" xfId="5368" xr:uid="{00000000-0005-0000-0000-000026070000}"/>
    <cellStyle name="Normal 2 2 2 5 4" xfId="130" xr:uid="{00000000-0005-0000-0000-000027070000}"/>
    <cellStyle name="Normal 2 2 2 5 4 2" xfId="1891" xr:uid="{00000000-0005-0000-0000-000028070000}"/>
    <cellStyle name="Normal 2 2 2 5 4 2 2" xfId="4914" xr:uid="{00000000-0005-0000-0000-000029070000}"/>
    <cellStyle name="Normal 2 2 2 5 4 2 2 2" xfId="10144" xr:uid="{00000000-0005-0000-0000-00002A070000}"/>
    <cellStyle name="Normal 2 2 2 5 4 2 3" xfId="3390" xr:uid="{00000000-0005-0000-0000-00002B070000}"/>
    <cellStyle name="Normal 2 2 2 5 4 2 3 2" xfId="8620" xr:uid="{00000000-0005-0000-0000-00002C070000}"/>
    <cellStyle name="Normal 2 2 2 5 4 2 4" xfId="7122" xr:uid="{00000000-0005-0000-0000-00002D070000}"/>
    <cellStyle name="Normal 2 2 2 5 4 3" xfId="1126" xr:uid="{00000000-0005-0000-0000-00002E070000}"/>
    <cellStyle name="Normal 2 2 2 5 4 3 2" xfId="4149" xr:uid="{00000000-0005-0000-0000-00002F070000}"/>
    <cellStyle name="Normal 2 2 2 5 4 3 2 2" xfId="9379" xr:uid="{00000000-0005-0000-0000-000030070000}"/>
    <cellStyle name="Normal 2 2 2 5 4 3 3" xfId="6357" xr:uid="{00000000-0005-0000-0000-000031070000}"/>
    <cellStyle name="Normal 2 2 2 5 4 4" xfId="2625" xr:uid="{00000000-0005-0000-0000-000032070000}"/>
    <cellStyle name="Normal 2 2 2 5 4 4 2" xfId="7855" xr:uid="{00000000-0005-0000-0000-000033070000}"/>
    <cellStyle name="Normal 2 2 2 5 4 5" xfId="5370" xr:uid="{00000000-0005-0000-0000-000034070000}"/>
    <cellStyle name="Normal 2 2 2 5 5" xfId="1537" xr:uid="{00000000-0005-0000-0000-000035070000}"/>
    <cellStyle name="Normal 2 2 2 5 5 2" xfId="4560" xr:uid="{00000000-0005-0000-0000-000036070000}"/>
    <cellStyle name="Normal 2 2 2 5 5 2 2" xfId="9790" xr:uid="{00000000-0005-0000-0000-000037070000}"/>
    <cellStyle name="Normal 2 2 2 5 5 3" xfId="3036" xr:uid="{00000000-0005-0000-0000-000038070000}"/>
    <cellStyle name="Normal 2 2 2 5 5 3 2" xfId="8266" xr:uid="{00000000-0005-0000-0000-000039070000}"/>
    <cellStyle name="Normal 2 2 2 5 5 4" xfId="6768" xr:uid="{00000000-0005-0000-0000-00003A070000}"/>
    <cellStyle name="Normal 2 2 2 5 6" xfId="1479" xr:uid="{00000000-0005-0000-0000-00003B070000}"/>
    <cellStyle name="Normal 2 2 2 5 6 2" xfId="4502" xr:uid="{00000000-0005-0000-0000-00003C070000}"/>
    <cellStyle name="Normal 2 2 2 5 6 2 2" xfId="9732" xr:uid="{00000000-0005-0000-0000-00003D070000}"/>
    <cellStyle name="Normal 2 2 2 5 6 3" xfId="2978" xr:uid="{00000000-0005-0000-0000-00003E070000}"/>
    <cellStyle name="Normal 2 2 2 5 6 3 2" xfId="8208" xr:uid="{00000000-0005-0000-0000-00003F070000}"/>
    <cellStyle name="Normal 2 2 2 5 6 4" xfId="6710" xr:uid="{00000000-0005-0000-0000-000040070000}"/>
    <cellStyle name="Normal 2 2 2 5 7" xfId="772" xr:uid="{00000000-0005-0000-0000-000041070000}"/>
    <cellStyle name="Normal 2 2 2 5 7 2" xfId="3795" xr:uid="{00000000-0005-0000-0000-000042070000}"/>
    <cellStyle name="Normal 2 2 2 5 7 2 2" xfId="9025" xr:uid="{00000000-0005-0000-0000-000043070000}"/>
    <cellStyle name="Normal 2 2 2 5 7 3" xfId="6003" xr:uid="{00000000-0005-0000-0000-000044070000}"/>
    <cellStyle name="Normal 2 2 2 5 8" xfId="2271" xr:uid="{00000000-0005-0000-0000-000045070000}"/>
    <cellStyle name="Normal 2 2 2 5 8 2" xfId="7501" xr:uid="{00000000-0005-0000-0000-000046070000}"/>
    <cellStyle name="Normal 2 2 2 5 9" xfId="5363" xr:uid="{00000000-0005-0000-0000-000047070000}"/>
    <cellStyle name="Normal 2 2 2 6" xfId="131" xr:uid="{00000000-0005-0000-0000-000048070000}"/>
    <cellStyle name="Normal 2 2 2 6 2" xfId="132" xr:uid="{00000000-0005-0000-0000-000049070000}"/>
    <cellStyle name="Normal 2 2 2 6 2 2" xfId="133" xr:uid="{00000000-0005-0000-0000-00004A070000}"/>
    <cellStyle name="Normal 2 2 2 6 2 2 2" xfId="2077" xr:uid="{00000000-0005-0000-0000-00004B070000}"/>
    <cellStyle name="Normal 2 2 2 6 2 2 2 2" xfId="5100" xr:uid="{00000000-0005-0000-0000-00004C070000}"/>
    <cellStyle name="Normal 2 2 2 6 2 2 2 2 2" xfId="10330" xr:uid="{00000000-0005-0000-0000-00004D070000}"/>
    <cellStyle name="Normal 2 2 2 6 2 2 2 3" xfId="3576" xr:uid="{00000000-0005-0000-0000-00004E070000}"/>
    <cellStyle name="Normal 2 2 2 6 2 2 2 3 2" xfId="8806" xr:uid="{00000000-0005-0000-0000-00004F070000}"/>
    <cellStyle name="Normal 2 2 2 6 2 2 2 4" xfId="7308" xr:uid="{00000000-0005-0000-0000-000050070000}"/>
    <cellStyle name="Normal 2 2 2 6 2 2 3" xfId="1312" xr:uid="{00000000-0005-0000-0000-000051070000}"/>
    <cellStyle name="Normal 2 2 2 6 2 2 3 2" xfId="4335" xr:uid="{00000000-0005-0000-0000-000052070000}"/>
    <cellStyle name="Normal 2 2 2 6 2 2 3 2 2" xfId="9565" xr:uid="{00000000-0005-0000-0000-000053070000}"/>
    <cellStyle name="Normal 2 2 2 6 2 2 3 3" xfId="6543" xr:uid="{00000000-0005-0000-0000-000054070000}"/>
    <cellStyle name="Normal 2 2 2 6 2 2 4" xfId="2811" xr:uid="{00000000-0005-0000-0000-000055070000}"/>
    <cellStyle name="Normal 2 2 2 6 2 2 4 2" xfId="8041" xr:uid="{00000000-0005-0000-0000-000056070000}"/>
    <cellStyle name="Normal 2 2 2 6 2 2 5" xfId="5373" xr:uid="{00000000-0005-0000-0000-000057070000}"/>
    <cellStyle name="Normal 2 2 2 6 2 3" xfId="1723" xr:uid="{00000000-0005-0000-0000-000058070000}"/>
    <cellStyle name="Normal 2 2 2 6 2 3 2" xfId="4746" xr:uid="{00000000-0005-0000-0000-000059070000}"/>
    <cellStyle name="Normal 2 2 2 6 2 3 2 2" xfId="9976" xr:uid="{00000000-0005-0000-0000-00005A070000}"/>
    <cellStyle name="Normal 2 2 2 6 2 3 3" xfId="3222" xr:uid="{00000000-0005-0000-0000-00005B070000}"/>
    <cellStyle name="Normal 2 2 2 6 2 3 3 2" xfId="8452" xr:uid="{00000000-0005-0000-0000-00005C070000}"/>
    <cellStyle name="Normal 2 2 2 6 2 3 4" xfId="6954" xr:uid="{00000000-0005-0000-0000-00005D070000}"/>
    <cellStyle name="Normal 2 2 2 6 2 4" xfId="958" xr:uid="{00000000-0005-0000-0000-00005E070000}"/>
    <cellStyle name="Normal 2 2 2 6 2 4 2" xfId="3981" xr:uid="{00000000-0005-0000-0000-00005F070000}"/>
    <cellStyle name="Normal 2 2 2 6 2 4 2 2" xfId="9211" xr:uid="{00000000-0005-0000-0000-000060070000}"/>
    <cellStyle name="Normal 2 2 2 6 2 4 3" xfId="6189" xr:uid="{00000000-0005-0000-0000-000061070000}"/>
    <cellStyle name="Normal 2 2 2 6 2 5" xfId="2457" xr:uid="{00000000-0005-0000-0000-000062070000}"/>
    <cellStyle name="Normal 2 2 2 6 2 5 2" xfId="7687" xr:uid="{00000000-0005-0000-0000-000063070000}"/>
    <cellStyle name="Normal 2 2 2 6 2 6" xfId="5372" xr:uid="{00000000-0005-0000-0000-000064070000}"/>
    <cellStyle name="Normal 2 2 2 6 3" xfId="134" xr:uid="{00000000-0005-0000-0000-000065070000}"/>
    <cellStyle name="Normal 2 2 2 6 3 2" xfId="1900" xr:uid="{00000000-0005-0000-0000-000066070000}"/>
    <cellStyle name="Normal 2 2 2 6 3 2 2" xfId="4923" xr:uid="{00000000-0005-0000-0000-000067070000}"/>
    <cellStyle name="Normal 2 2 2 6 3 2 2 2" xfId="10153" xr:uid="{00000000-0005-0000-0000-000068070000}"/>
    <cellStyle name="Normal 2 2 2 6 3 2 3" xfId="3399" xr:uid="{00000000-0005-0000-0000-000069070000}"/>
    <cellStyle name="Normal 2 2 2 6 3 2 3 2" xfId="8629" xr:uid="{00000000-0005-0000-0000-00006A070000}"/>
    <cellStyle name="Normal 2 2 2 6 3 2 4" xfId="7131" xr:uid="{00000000-0005-0000-0000-00006B070000}"/>
    <cellStyle name="Normal 2 2 2 6 3 3" xfId="1135" xr:uid="{00000000-0005-0000-0000-00006C070000}"/>
    <cellStyle name="Normal 2 2 2 6 3 3 2" xfId="4158" xr:uid="{00000000-0005-0000-0000-00006D070000}"/>
    <cellStyle name="Normal 2 2 2 6 3 3 2 2" xfId="9388" xr:uid="{00000000-0005-0000-0000-00006E070000}"/>
    <cellStyle name="Normal 2 2 2 6 3 3 3" xfId="6366" xr:uid="{00000000-0005-0000-0000-00006F070000}"/>
    <cellStyle name="Normal 2 2 2 6 3 4" xfId="2634" xr:uid="{00000000-0005-0000-0000-000070070000}"/>
    <cellStyle name="Normal 2 2 2 6 3 4 2" xfId="7864" xr:uid="{00000000-0005-0000-0000-000071070000}"/>
    <cellStyle name="Normal 2 2 2 6 3 5" xfId="5374" xr:uid="{00000000-0005-0000-0000-000072070000}"/>
    <cellStyle name="Normal 2 2 2 6 4" xfId="1546" xr:uid="{00000000-0005-0000-0000-000073070000}"/>
    <cellStyle name="Normal 2 2 2 6 4 2" xfId="4569" xr:uid="{00000000-0005-0000-0000-000074070000}"/>
    <cellStyle name="Normal 2 2 2 6 4 2 2" xfId="9799" xr:uid="{00000000-0005-0000-0000-000075070000}"/>
    <cellStyle name="Normal 2 2 2 6 4 3" xfId="3045" xr:uid="{00000000-0005-0000-0000-000076070000}"/>
    <cellStyle name="Normal 2 2 2 6 4 3 2" xfId="8275" xr:uid="{00000000-0005-0000-0000-000077070000}"/>
    <cellStyle name="Normal 2 2 2 6 4 4" xfId="6777" xr:uid="{00000000-0005-0000-0000-000078070000}"/>
    <cellStyle name="Normal 2 2 2 6 5" xfId="781" xr:uid="{00000000-0005-0000-0000-000079070000}"/>
    <cellStyle name="Normal 2 2 2 6 5 2" xfId="3804" xr:uid="{00000000-0005-0000-0000-00007A070000}"/>
    <cellStyle name="Normal 2 2 2 6 5 2 2" xfId="9034" xr:uid="{00000000-0005-0000-0000-00007B070000}"/>
    <cellStyle name="Normal 2 2 2 6 5 3" xfId="6012" xr:uid="{00000000-0005-0000-0000-00007C070000}"/>
    <cellStyle name="Normal 2 2 2 6 6" xfId="2280" xr:uid="{00000000-0005-0000-0000-00007D070000}"/>
    <cellStyle name="Normal 2 2 2 6 6 2" xfId="7510" xr:uid="{00000000-0005-0000-0000-00007E070000}"/>
    <cellStyle name="Normal 2 2 2 6 7" xfId="5371" xr:uid="{00000000-0005-0000-0000-00007F070000}"/>
    <cellStyle name="Normal 2 2 2 7" xfId="135" xr:uid="{00000000-0005-0000-0000-000080070000}"/>
    <cellStyle name="Normal 2 2 2 7 2" xfId="136" xr:uid="{00000000-0005-0000-0000-000081070000}"/>
    <cellStyle name="Normal 2 2 2 7 2 2" xfId="137" xr:uid="{00000000-0005-0000-0000-000082070000}"/>
    <cellStyle name="Normal 2 2 2 7 2 2 2" xfId="2089" xr:uid="{00000000-0005-0000-0000-000083070000}"/>
    <cellStyle name="Normal 2 2 2 7 2 2 2 2" xfId="5112" xr:uid="{00000000-0005-0000-0000-000084070000}"/>
    <cellStyle name="Normal 2 2 2 7 2 2 2 2 2" xfId="10342" xr:uid="{00000000-0005-0000-0000-000085070000}"/>
    <cellStyle name="Normal 2 2 2 7 2 2 2 3" xfId="3588" xr:uid="{00000000-0005-0000-0000-000086070000}"/>
    <cellStyle name="Normal 2 2 2 7 2 2 2 3 2" xfId="8818" xr:uid="{00000000-0005-0000-0000-000087070000}"/>
    <cellStyle name="Normal 2 2 2 7 2 2 2 4" xfId="7320" xr:uid="{00000000-0005-0000-0000-000088070000}"/>
    <cellStyle name="Normal 2 2 2 7 2 2 3" xfId="1324" xr:uid="{00000000-0005-0000-0000-000089070000}"/>
    <cellStyle name="Normal 2 2 2 7 2 2 3 2" xfId="4347" xr:uid="{00000000-0005-0000-0000-00008A070000}"/>
    <cellStyle name="Normal 2 2 2 7 2 2 3 2 2" xfId="9577" xr:uid="{00000000-0005-0000-0000-00008B070000}"/>
    <cellStyle name="Normal 2 2 2 7 2 2 3 3" xfId="6555" xr:uid="{00000000-0005-0000-0000-00008C070000}"/>
    <cellStyle name="Normal 2 2 2 7 2 2 4" xfId="2823" xr:uid="{00000000-0005-0000-0000-00008D070000}"/>
    <cellStyle name="Normal 2 2 2 7 2 2 4 2" xfId="8053" xr:uid="{00000000-0005-0000-0000-00008E070000}"/>
    <cellStyle name="Normal 2 2 2 7 2 2 5" xfId="5377" xr:uid="{00000000-0005-0000-0000-00008F070000}"/>
    <cellStyle name="Normal 2 2 2 7 2 3" xfId="1735" xr:uid="{00000000-0005-0000-0000-000090070000}"/>
    <cellStyle name="Normal 2 2 2 7 2 3 2" xfId="4758" xr:uid="{00000000-0005-0000-0000-000091070000}"/>
    <cellStyle name="Normal 2 2 2 7 2 3 2 2" xfId="9988" xr:uid="{00000000-0005-0000-0000-000092070000}"/>
    <cellStyle name="Normal 2 2 2 7 2 3 3" xfId="3234" xr:uid="{00000000-0005-0000-0000-000093070000}"/>
    <cellStyle name="Normal 2 2 2 7 2 3 3 2" xfId="8464" xr:uid="{00000000-0005-0000-0000-000094070000}"/>
    <cellStyle name="Normal 2 2 2 7 2 3 4" xfId="6966" xr:uid="{00000000-0005-0000-0000-000095070000}"/>
    <cellStyle name="Normal 2 2 2 7 2 4" xfId="970" xr:uid="{00000000-0005-0000-0000-000096070000}"/>
    <cellStyle name="Normal 2 2 2 7 2 4 2" xfId="3993" xr:uid="{00000000-0005-0000-0000-000097070000}"/>
    <cellStyle name="Normal 2 2 2 7 2 4 2 2" xfId="9223" xr:uid="{00000000-0005-0000-0000-000098070000}"/>
    <cellStyle name="Normal 2 2 2 7 2 4 3" xfId="6201" xr:uid="{00000000-0005-0000-0000-000099070000}"/>
    <cellStyle name="Normal 2 2 2 7 2 5" xfId="2469" xr:uid="{00000000-0005-0000-0000-00009A070000}"/>
    <cellStyle name="Normal 2 2 2 7 2 5 2" xfId="7699" xr:uid="{00000000-0005-0000-0000-00009B070000}"/>
    <cellStyle name="Normal 2 2 2 7 2 6" xfId="5376" xr:uid="{00000000-0005-0000-0000-00009C070000}"/>
    <cellStyle name="Normal 2 2 2 7 3" xfId="138" xr:uid="{00000000-0005-0000-0000-00009D070000}"/>
    <cellStyle name="Normal 2 2 2 7 3 2" xfId="1912" xr:uid="{00000000-0005-0000-0000-00009E070000}"/>
    <cellStyle name="Normal 2 2 2 7 3 2 2" xfId="4935" xr:uid="{00000000-0005-0000-0000-00009F070000}"/>
    <cellStyle name="Normal 2 2 2 7 3 2 2 2" xfId="10165" xr:uid="{00000000-0005-0000-0000-0000A0070000}"/>
    <cellStyle name="Normal 2 2 2 7 3 2 3" xfId="3411" xr:uid="{00000000-0005-0000-0000-0000A1070000}"/>
    <cellStyle name="Normal 2 2 2 7 3 2 3 2" xfId="8641" xr:uid="{00000000-0005-0000-0000-0000A2070000}"/>
    <cellStyle name="Normal 2 2 2 7 3 2 4" xfId="7143" xr:uid="{00000000-0005-0000-0000-0000A3070000}"/>
    <cellStyle name="Normal 2 2 2 7 3 3" xfId="1147" xr:uid="{00000000-0005-0000-0000-0000A4070000}"/>
    <cellStyle name="Normal 2 2 2 7 3 3 2" xfId="4170" xr:uid="{00000000-0005-0000-0000-0000A5070000}"/>
    <cellStyle name="Normal 2 2 2 7 3 3 2 2" xfId="9400" xr:uid="{00000000-0005-0000-0000-0000A6070000}"/>
    <cellStyle name="Normal 2 2 2 7 3 3 3" xfId="6378" xr:uid="{00000000-0005-0000-0000-0000A7070000}"/>
    <cellStyle name="Normal 2 2 2 7 3 4" xfId="2646" xr:uid="{00000000-0005-0000-0000-0000A8070000}"/>
    <cellStyle name="Normal 2 2 2 7 3 4 2" xfId="7876" xr:uid="{00000000-0005-0000-0000-0000A9070000}"/>
    <cellStyle name="Normal 2 2 2 7 3 5" xfId="5378" xr:uid="{00000000-0005-0000-0000-0000AA070000}"/>
    <cellStyle name="Normal 2 2 2 7 4" xfId="1558" xr:uid="{00000000-0005-0000-0000-0000AB070000}"/>
    <cellStyle name="Normal 2 2 2 7 4 2" xfId="4581" xr:uid="{00000000-0005-0000-0000-0000AC070000}"/>
    <cellStyle name="Normal 2 2 2 7 4 2 2" xfId="9811" xr:uid="{00000000-0005-0000-0000-0000AD070000}"/>
    <cellStyle name="Normal 2 2 2 7 4 3" xfId="3057" xr:uid="{00000000-0005-0000-0000-0000AE070000}"/>
    <cellStyle name="Normal 2 2 2 7 4 3 2" xfId="8287" xr:uid="{00000000-0005-0000-0000-0000AF070000}"/>
    <cellStyle name="Normal 2 2 2 7 4 4" xfId="6789" xr:uid="{00000000-0005-0000-0000-0000B0070000}"/>
    <cellStyle name="Normal 2 2 2 7 5" xfId="793" xr:uid="{00000000-0005-0000-0000-0000B1070000}"/>
    <cellStyle name="Normal 2 2 2 7 5 2" xfId="3816" xr:uid="{00000000-0005-0000-0000-0000B2070000}"/>
    <cellStyle name="Normal 2 2 2 7 5 2 2" xfId="9046" xr:uid="{00000000-0005-0000-0000-0000B3070000}"/>
    <cellStyle name="Normal 2 2 2 7 5 3" xfId="6024" xr:uid="{00000000-0005-0000-0000-0000B4070000}"/>
    <cellStyle name="Normal 2 2 2 7 6" xfId="2292" xr:uid="{00000000-0005-0000-0000-0000B5070000}"/>
    <cellStyle name="Normal 2 2 2 7 6 2" xfId="7522" xr:uid="{00000000-0005-0000-0000-0000B6070000}"/>
    <cellStyle name="Normal 2 2 2 7 7" xfId="5375" xr:uid="{00000000-0005-0000-0000-0000B7070000}"/>
    <cellStyle name="Normal 2 2 2 8" xfId="139" xr:uid="{00000000-0005-0000-0000-0000B8070000}"/>
    <cellStyle name="Normal 2 2 2 8 2" xfId="140" xr:uid="{00000000-0005-0000-0000-0000B9070000}"/>
    <cellStyle name="Normal 2 2 2 8 2 2" xfId="141" xr:uid="{00000000-0005-0000-0000-0000BA070000}"/>
    <cellStyle name="Normal 2 2 2 8 2 2 2" xfId="2103" xr:uid="{00000000-0005-0000-0000-0000BB070000}"/>
    <cellStyle name="Normal 2 2 2 8 2 2 2 2" xfId="5126" xr:uid="{00000000-0005-0000-0000-0000BC070000}"/>
    <cellStyle name="Normal 2 2 2 8 2 2 2 2 2" xfId="10356" xr:uid="{00000000-0005-0000-0000-0000BD070000}"/>
    <cellStyle name="Normal 2 2 2 8 2 2 2 3" xfId="3602" xr:uid="{00000000-0005-0000-0000-0000BE070000}"/>
    <cellStyle name="Normal 2 2 2 8 2 2 2 3 2" xfId="8832" xr:uid="{00000000-0005-0000-0000-0000BF070000}"/>
    <cellStyle name="Normal 2 2 2 8 2 2 2 4" xfId="7334" xr:uid="{00000000-0005-0000-0000-0000C0070000}"/>
    <cellStyle name="Normal 2 2 2 8 2 2 3" xfId="1338" xr:uid="{00000000-0005-0000-0000-0000C1070000}"/>
    <cellStyle name="Normal 2 2 2 8 2 2 3 2" xfId="4361" xr:uid="{00000000-0005-0000-0000-0000C2070000}"/>
    <cellStyle name="Normal 2 2 2 8 2 2 3 2 2" xfId="9591" xr:uid="{00000000-0005-0000-0000-0000C3070000}"/>
    <cellStyle name="Normal 2 2 2 8 2 2 3 3" xfId="6569" xr:uid="{00000000-0005-0000-0000-0000C4070000}"/>
    <cellStyle name="Normal 2 2 2 8 2 2 4" xfId="2837" xr:uid="{00000000-0005-0000-0000-0000C5070000}"/>
    <cellStyle name="Normal 2 2 2 8 2 2 4 2" xfId="8067" xr:uid="{00000000-0005-0000-0000-0000C6070000}"/>
    <cellStyle name="Normal 2 2 2 8 2 2 5" xfId="5381" xr:uid="{00000000-0005-0000-0000-0000C7070000}"/>
    <cellStyle name="Normal 2 2 2 8 2 3" xfId="1749" xr:uid="{00000000-0005-0000-0000-0000C8070000}"/>
    <cellStyle name="Normal 2 2 2 8 2 3 2" xfId="4772" xr:uid="{00000000-0005-0000-0000-0000C9070000}"/>
    <cellStyle name="Normal 2 2 2 8 2 3 2 2" xfId="10002" xr:uid="{00000000-0005-0000-0000-0000CA070000}"/>
    <cellStyle name="Normal 2 2 2 8 2 3 3" xfId="3248" xr:uid="{00000000-0005-0000-0000-0000CB070000}"/>
    <cellStyle name="Normal 2 2 2 8 2 3 3 2" xfId="8478" xr:uid="{00000000-0005-0000-0000-0000CC070000}"/>
    <cellStyle name="Normal 2 2 2 8 2 3 4" xfId="6980" xr:uid="{00000000-0005-0000-0000-0000CD070000}"/>
    <cellStyle name="Normal 2 2 2 8 2 4" xfId="984" xr:uid="{00000000-0005-0000-0000-0000CE070000}"/>
    <cellStyle name="Normal 2 2 2 8 2 4 2" xfId="4007" xr:uid="{00000000-0005-0000-0000-0000CF070000}"/>
    <cellStyle name="Normal 2 2 2 8 2 4 2 2" xfId="9237" xr:uid="{00000000-0005-0000-0000-0000D0070000}"/>
    <cellStyle name="Normal 2 2 2 8 2 4 3" xfId="6215" xr:uid="{00000000-0005-0000-0000-0000D1070000}"/>
    <cellStyle name="Normal 2 2 2 8 2 5" xfId="2483" xr:uid="{00000000-0005-0000-0000-0000D2070000}"/>
    <cellStyle name="Normal 2 2 2 8 2 5 2" xfId="7713" xr:uid="{00000000-0005-0000-0000-0000D3070000}"/>
    <cellStyle name="Normal 2 2 2 8 2 6" xfId="5380" xr:uid="{00000000-0005-0000-0000-0000D4070000}"/>
    <cellStyle name="Normal 2 2 2 8 3" xfId="142" xr:uid="{00000000-0005-0000-0000-0000D5070000}"/>
    <cellStyle name="Normal 2 2 2 8 3 2" xfId="1926" xr:uid="{00000000-0005-0000-0000-0000D6070000}"/>
    <cellStyle name="Normal 2 2 2 8 3 2 2" xfId="4949" xr:uid="{00000000-0005-0000-0000-0000D7070000}"/>
    <cellStyle name="Normal 2 2 2 8 3 2 2 2" xfId="10179" xr:uid="{00000000-0005-0000-0000-0000D8070000}"/>
    <cellStyle name="Normal 2 2 2 8 3 2 3" xfId="3425" xr:uid="{00000000-0005-0000-0000-0000D9070000}"/>
    <cellStyle name="Normal 2 2 2 8 3 2 3 2" xfId="8655" xr:uid="{00000000-0005-0000-0000-0000DA070000}"/>
    <cellStyle name="Normal 2 2 2 8 3 2 4" xfId="7157" xr:uid="{00000000-0005-0000-0000-0000DB070000}"/>
    <cellStyle name="Normal 2 2 2 8 3 3" xfId="1161" xr:uid="{00000000-0005-0000-0000-0000DC070000}"/>
    <cellStyle name="Normal 2 2 2 8 3 3 2" xfId="4184" xr:uid="{00000000-0005-0000-0000-0000DD070000}"/>
    <cellStyle name="Normal 2 2 2 8 3 3 2 2" xfId="9414" xr:uid="{00000000-0005-0000-0000-0000DE070000}"/>
    <cellStyle name="Normal 2 2 2 8 3 3 3" xfId="6392" xr:uid="{00000000-0005-0000-0000-0000DF070000}"/>
    <cellStyle name="Normal 2 2 2 8 3 4" xfId="2660" xr:uid="{00000000-0005-0000-0000-0000E0070000}"/>
    <cellStyle name="Normal 2 2 2 8 3 4 2" xfId="7890" xr:uid="{00000000-0005-0000-0000-0000E1070000}"/>
    <cellStyle name="Normal 2 2 2 8 3 5" xfId="5382" xr:uid="{00000000-0005-0000-0000-0000E2070000}"/>
    <cellStyle name="Normal 2 2 2 8 4" xfId="1572" xr:uid="{00000000-0005-0000-0000-0000E3070000}"/>
    <cellStyle name="Normal 2 2 2 8 4 2" xfId="4595" xr:uid="{00000000-0005-0000-0000-0000E4070000}"/>
    <cellStyle name="Normal 2 2 2 8 4 2 2" xfId="9825" xr:uid="{00000000-0005-0000-0000-0000E5070000}"/>
    <cellStyle name="Normal 2 2 2 8 4 3" xfId="3071" xr:uid="{00000000-0005-0000-0000-0000E6070000}"/>
    <cellStyle name="Normal 2 2 2 8 4 3 2" xfId="8301" xr:uid="{00000000-0005-0000-0000-0000E7070000}"/>
    <cellStyle name="Normal 2 2 2 8 4 4" xfId="6803" xr:uid="{00000000-0005-0000-0000-0000E8070000}"/>
    <cellStyle name="Normal 2 2 2 8 5" xfId="807" xr:uid="{00000000-0005-0000-0000-0000E9070000}"/>
    <cellStyle name="Normal 2 2 2 8 5 2" xfId="3830" xr:uid="{00000000-0005-0000-0000-0000EA070000}"/>
    <cellStyle name="Normal 2 2 2 8 5 2 2" xfId="9060" xr:uid="{00000000-0005-0000-0000-0000EB070000}"/>
    <cellStyle name="Normal 2 2 2 8 5 3" xfId="6038" xr:uid="{00000000-0005-0000-0000-0000EC070000}"/>
    <cellStyle name="Normal 2 2 2 8 6" xfId="2306" xr:uid="{00000000-0005-0000-0000-0000ED070000}"/>
    <cellStyle name="Normal 2 2 2 8 6 2" xfId="7536" xr:uid="{00000000-0005-0000-0000-0000EE070000}"/>
    <cellStyle name="Normal 2 2 2 8 7" xfId="5379" xr:uid="{00000000-0005-0000-0000-0000EF070000}"/>
    <cellStyle name="Normal 2 2 2 9" xfId="143" xr:uid="{00000000-0005-0000-0000-0000F0070000}"/>
    <cellStyle name="Normal 2 2 2 9 2" xfId="144" xr:uid="{00000000-0005-0000-0000-0000F1070000}"/>
    <cellStyle name="Normal 2 2 2 9 2 2" xfId="145" xr:uid="{00000000-0005-0000-0000-0000F2070000}"/>
    <cellStyle name="Normal 2 2 2 9 2 2 2" xfId="2159" xr:uid="{00000000-0005-0000-0000-0000F3070000}"/>
    <cellStyle name="Normal 2 2 2 9 2 2 2 2" xfId="5182" xr:uid="{00000000-0005-0000-0000-0000F4070000}"/>
    <cellStyle name="Normal 2 2 2 9 2 2 2 2 2" xfId="10412" xr:uid="{00000000-0005-0000-0000-0000F5070000}"/>
    <cellStyle name="Normal 2 2 2 9 2 2 2 3" xfId="3658" xr:uid="{00000000-0005-0000-0000-0000F6070000}"/>
    <cellStyle name="Normal 2 2 2 9 2 2 2 3 2" xfId="8888" xr:uid="{00000000-0005-0000-0000-0000F7070000}"/>
    <cellStyle name="Normal 2 2 2 9 2 2 2 4" xfId="7390" xr:uid="{00000000-0005-0000-0000-0000F8070000}"/>
    <cellStyle name="Normal 2 2 2 9 2 2 3" xfId="1394" xr:uid="{00000000-0005-0000-0000-0000F9070000}"/>
    <cellStyle name="Normal 2 2 2 9 2 2 3 2" xfId="4417" xr:uid="{00000000-0005-0000-0000-0000FA070000}"/>
    <cellStyle name="Normal 2 2 2 9 2 2 3 2 2" xfId="9647" xr:uid="{00000000-0005-0000-0000-0000FB070000}"/>
    <cellStyle name="Normal 2 2 2 9 2 2 3 3" xfId="6625" xr:uid="{00000000-0005-0000-0000-0000FC070000}"/>
    <cellStyle name="Normal 2 2 2 9 2 2 4" xfId="2893" xr:uid="{00000000-0005-0000-0000-0000FD070000}"/>
    <cellStyle name="Normal 2 2 2 9 2 2 4 2" xfId="8123" xr:uid="{00000000-0005-0000-0000-0000FE070000}"/>
    <cellStyle name="Normal 2 2 2 9 2 2 5" xfId="5385" xr:uid="{00000000-0005-0000-0000-0000FF070000}"/>
    <cellStyle name="Normal 2 2 2 9 2 3" xfId="1805" xr:uid="{00000000-0005-0000-0000-000000080000}"/>
    <cellStyle name="Normal 2 2 2 9 2 3 2" xfId="4828" xr:uid="{00000000-0005-0000-0000-000001080000}"/>
    <cellStyle name="Normal 2 2 2 9 2 3 2 2" xfId="10058" xr:uid="{00000000-0005-0000-0000-000002080000}"/>
    <cellStyle name="Normal 2 2 2 9 2 3 3" xfId="3304" xr:uid="{00000000-0005-0000-0000-000003080000}"/>
    <cellStyle name="Normal 2 2 2 9 2 3 3 2" xfId="8534" xr:uid="{00000000-0005-0000-0000-000004080000}"/>
    <cellStyle name="Normal 2 2 2 9 2 3 4" xfId="7036" xr:uid="{00000000-0005-0000-0000-000005080000}"/>
    <cellStyle name="Normal 2 2 2 9 2 4" xfId="1040" xr:uid="{00000000-0005-0000-0000-000006080000}"/>
    <cellStyle name="Normal 2 2 2 9 2 4 2" xfId="4063" xr:uid="{00000000-0005-0000-0000-000007080000}"/>
    <cellStyle name="Normal 2 2 2 9 2 4 2 2" xfId="9293" xr:uid="{00000000-0005-0000-0000-000008080000}"/>
    <cellStyle name="Normal 2 2 2 9 2 4 3" xfId="6271" xr:uid="{00000000-0005-0000-0000-000009080000}"/>
    <cellStyle name="Normal 2 2 2 9 2 5" xfId="2539" xr:uid="{00000000-0005-0000-0000-00000A080000}"/>
    <cellStyle name="Normal 2 2 2 9 2 5 2" xfId="7769" xr:uid="{00000000-0005-0000-0000-00000B080000}"/>
    <cellStyle name="Normal 2 2 2 9 2 6" xfId="5384" xr:uid="{00000000-0005-0000-0000-00000C080000}"/>
    <cellStyle name="Normal 2 2 2 9 3" xfId="146" xr:uid="{00000000-0005-0000-0000-00000D080000}"/>
    <cellStyle name="Normal 2 2 2 9 3 2" xfId="1982" xr:uid="{00000000-0005-0000-0000-00000E080000}"/>
    <cellStyle name="Normal 2 2 2 9 3 2 2" xfId="5005" xr:uid="{00000000-0005-0000-0000-00000F080000}"/>
    <cellStyle name="Normal 2 2 2 9 3 2 2 2" xfId="10235" xr:uid="{00000000-0005-0000-0000-000010080000}"/>
    <cellStyle name="Normal 2 2 2 9 3 2 3" xfId="3481" xr:uid="{00000000-0005-0000-0000-000011080000}"/>
    <cellStyle name="Normal 2 2 2 9 3 2 3 2" xfId="8711" xr:uid="{00000000-0005-0000-0000-000012080000}"/>
    <cellStyle name="Normal 2 2 2 9 3 2 4" xfId="7213" xr:uid="{00000000-0005-0000-0000-000013080000}"/>
    <cellStyle name="Normal 2 2 2 9 3 3" xfId="1217" xr:uid="{00000000-0005-0000-0000-000014080000}"/>
    <cellStyle name="Normal 2 2 2 9 3 3 2" xfId="4240" xr:uid="{00000000-0005-0000-0000-000015080000}"/>
    <cellStyle name="Normal 2 2 2 9 3 3 2 2" xfId="9470" xr:uid="{00000000-0005-0000-0000-000016080000}"/>
    <cellStyle name="Normal 2 2 2 9 3 3 3" xfId="6448" xr:uid="{00000000-0005-0000-0000-000017080000}"/>
    <cellStyle name="Normal 2 2 2 9 3 4" xfId="2716" xr:uid="{00000000-0005-0000-0000-000018080000}"/>
    <cellStyle name="Normal 2 2 2 9 3 4 2" xfId="7946" xr:uid="{00000000-0005-0000-0000-000019080000}"/>
    <cellStyle name="Normal 2 2 2 9 3 5" xfId="5386" xr:uid="{00000000-0005-0000-0000-00001A080000}"/>
    <cellStyle name="Normal 2 2 2 9 4" xfId="1628" xr:uid="{00000000-0005-0000-0000-00001B080000}"/>
    <cellStyle name="Normal 2 2 2 9 4 2" xfId="4651" xr:uid="{00000000-0005-0000-0000-00001C080000}"/>
    <cellStyle name="Normal 2 2 2 9 4 2 2" xfId="9881" xr:uid="{00000000-0005-0000-0000-00001D080000}"/>
    <cellStyle name="Normal 2 2 2 9 4 3" xfId="3127" xr:uid="{00000000-0005-0000-0000-00001E080000}"/>
    <cellStyle name="Normal 2 2 2 9 4 3 2" xfId="8357" xr:uid="{00000000-0005-0000-0000-00001F080000}"/>
    <cellStyle name="Normal 2 2 2 9 4 4" xfId="6859" xr:uid="{00000000-0005-0000-0000-000020080000}"/>
    <cellStyle name="Normal 2 2 2 9 5" xfId="863" xr:uid="{00000000-0005-0000-0000-000021080000}"/>
    <cellStyle name="Normal 2 2 2 9 5 2" xfId="3886" xr:uid="{00000000-0005-0000-0000-000022080000}"/>
    <cellStyle name="Normal 2 2 2 9 5 2 2" xfId="9116" xr:uid="{00000000-0005-0000-0000-000023080000}"/>
    <cellStyle name="Normal 2 2 2 9 5 3" xfId="6094" xr:uid="{00000000-0005-0000-0000-000024080000}"/>
    <cellStyle name="Normal 2 2 2 9 6" xfId="2362" xr:uid="{00000000-0005-0000-0000-000025080000}"/>
    <cellStyle name="Normal 2 2 2 9 6 2" xfId="7592" xr:uid="{00000000-0005-0000-0000-000026080000}"/>
    <cellStyle name="Normal 2 2 2 9 7" xfId="5383" xr:uid="{00000000-0005-0000-0000-000027080000}"/>
    <cellStyle name="Normal 2 2 20" xfId="722" xr:uid="{00000000-0005-0000-0000-000028080000}"/>
    <cellStyle name="Normal 2 2 20 2" xfId="3719" xr:uid="{00000000-0005-0000-0000-000029080000}"/>
    <cellStyle name="Normal 2 2 20 2 2" xfId="8949" xr:uid="{00000000-0005-0000-0000-00002A080000}"/>
    <cellStyle name="Normal 2 2 20 3" xfId="5953" xr:uid="{00000000-0005-0000-0000-00002B080000}"/>
    <cellStyle name="Normal 2 2 21" xfId="3732" xr:uid="{00000000-0005-0000-0000-00002C080000}"/>
    <cellStyle name="Normal 2 2 21 2" xfId="8962" xr:uid="{00000000-0005-0000-0000-00002D080000}"/>
    <cellStyle name="Normal 2 2 22" xfId="3745" xr:uid="{00000000-0005-0000-0000-00002E080000}"/>
    <cellStyle name="Normal 2 2 22 2" xfId="8975" xr:uid="{00000000-0005-0000-0000-00002F080000}"/>
    <cellStyle name="Normal 2 2 23" xfId="2221" xr:uid="{00000000-0005-0000-0000-000030080000}"/>
    <cellStyle name="Normal 2 2 23 2" xfId="7451" xr:uid="{00000000-0005-0000-0000-000031080000}"/>
    <cellStyle name="Normal 2 2 24" xfId="5307" xr:uid="{00000000-0005-0000-0000-000032080000}"/>
    <cellStyle name="Normal 2 2 3" xfId="147" xr:uid="{00000000-0005-0000-0000-000033080000}"/>
    <cellStyle name="Normal 2 2 3 10" xfId="148" xr:uid="{00000000-0005-0000-0000-000034080000}"/>
    <cellStyle name="Normal 2 2 3 10 2" xfId="149" xr:uid="{00000000-0005-0000-0000-000035080000}"/>
    <cellStyle name="Normal 2 2 3 10 2 2" xfId="150" xr:uid="{00000000-0005-0000-0000-000036080000}"/>
    <cellStyle name="Normal 2 2 3 10 2 2 2" xfId="2177" xr:uid="{00000000-0005-0000-0000-000037080000}"/>
    <cellStyle name="Normal 2 2 3 10 2 2 2 2" xfId="5200" xr:uid="{00000000-0005-0000-0000-000038080000}"/>
    <cellStyle name="Normal 2 2 3 10 2 2 2 2 2" xfId="10430" xr:uid="{00000000-0005-0000-0000-000039080000}"/>
    <cellStyle name="Normal 2 2 3 10 2 2 2 3" xfId="3676" xr:uid="{00000000-0005-0000-0000-00003A080000}"/>
    <cellStyle name="Normal 2 2 3 10 2 2 2 3 2" xfId="8906" xr:uid="{00000000-0005-0000-0000-00003B080000}"/>
    <cellStyle name="Normal 2 2 3 10 2 2 2 4" xfId="7408" xr:uid="{00000000-0005-0000-0000-00003C080000}"/>
    <cellStyle name="Normal 2 2 3 10 2 2 3" xfId="1412" xr:uid="{00000000-0005-0000-0000-00003D080000}"/>
    <cellStyle name="Normal 2 2 3 10 2 2 3 2" xfId="4435" xr:uid="{00000000-0005-0000-0000-00003E080000}"/>
    <cellStyle name="Normal 2 2 3 10 2 2 3 2 2" xfId="9665" xr:uid="{00000000-0005-0000-0000-00003F080000}"/>
    <cellStyle name="Normal 2 2 3 10 2 2 3 3" xfId="6643" xr:uid="{00000000-0005-0000-0000-000040080000}"/>
    <cellStyle name="Normal 2 2 3 10 2 2 4" xfId="2911" xr:uid="{00000000-0005-0000-0000-000041080000}"/>
    <cellStyle name="Normal 2 2 3 10 2 2 4 2" xfId="8141" xr:uid="{00000000-0005-0000-0000-000042080000}"/>
    <cellStyle name="Normal 2 2 3 10 2 2 5" xfId="5390" xr:uid="{00000000-0005-0000-0000-000043080000}"/>
    <cellStyle name="Normal 2 2 3 10 2 3" xfId="1823" xr:uid="{00000000-0005-0000-0000-000044080000}"/>
    <cellStyle name="Normal 2 2 3 10 2 3 2" xfId="4846" xr:uid="{00000000-0005-0000-0000-000045080000}"/>
    <cellStyle name="Normal 2 2 3 10 2 3 2 2" xfId="10076" xr:uid="{00000000-0005-0000-0000-000046080000}"/>
    <cellStyle name="Normal 2 2 3 10 2 3 3" xfId="3322" xr:uid="{00000000-0005-0000-0000-000047080000}"/>
    <cellStyle name="Normal 2 2 3 10 2 3 3 2" xfId="8552" xr:uid="{00000000-0005-0000-0000-000048080000}"/>
    <cellStyle name="Normal 2 2 3 10 2 3 4" xfId="7054" xr:uid="{00000000-0005-0000-0000-000049080000}"/>
    <cellStyle name="Normal 2 2 3 10 2 4" xfId="1058" xr:uid="{00000000-0005-0000-0000-00004A080000}"/>
    <cellStyle name="Normal 2 2 3 10 2 4 2" xfId="4081" xr:uid="{00000000-0005-0000-0000-00004B080000}"/>
    <cellStyle name="Normal 2 2 3 10 2 4 2 2" xfId="9311" xr:uid="{00000000-0005-0000-0000-00004C080000}"/>
    <cellStyle name="Normal 2 2 3 10 2 4 3" xfId="6289" xr:uid="{00000000-0005-0000-0000-00004D080000}"/>
    <cellStyle name="Normal 2 2 3 10 2 5" xfId="2557" xr:uid="{00000000-0005-0000-0000-00004E080000}"/>
    <cellStyle name="Normal 2 2 3 10 2 5 2" xfId="7787" xr:uid="{00000000-0005-0000-0000-00004F080000}"/>
    <cellStyle name="Normal 2 2 3 10 2 6" xfId="5389" xr:uid="{00000000-0005-0000-0000-000050080000}"/>
    <cellStyle name="Normal 2 2 3 10 3" xfId="151" xr:uid="{00000000-0005-0000-0000-000051080000}"/>
    <cellStyle name="Normal 2 2 3 10 3 2" xfId="2000" xr:uid="{00000000-0005-0000-0000-000052080000}"/>
    <cellStyle name="Normal 2 2 3 10 3 2 2" xfId="5023" xr:uid="{00000000-0005-0000-0000-000053080000}"/>
    <cellStyle name="Normal 2 2 3 10 3 2 2 2" xfId="10253" xr:uid="{00000000-0005-0000-0000-000054080000}"/>
    <cellStyle name="Normal 2 2 3 10 3 2 3" xfId="3499" xr:uid="{00000000-0005-0000-0000-000055080000}"/>
    <cellStyle name="Normal 2 2 3 10 3 2 3 2" xfId="8729" xr:uid="{00000000-0005-0000-0000-000056080000}"/>
    <cellStyle name="Normal 2 2 3 10 3 2 4" xfId="7231" xr:uid="{00000000-0005-0000-0000-000057080000}"/>
    <cellStyle name="Normal 2 2 3 10 3 3" xfId="1235" xr:uid="{00000000-0005-0000-0000-000058080000}"/>
    <cellStyle name="Normal 2 2 3 10 3 3 2" xfId="4258" xr:uid="{00000000-0005-0000-0000-000059080000}"/>
    <cellStyle name="Normal 2 2 3 10 3 3 2 2" xfId="9488" xr:uid="{00000000-0005-0000-0000-00005A080000}"/>
    <cellStyle name="Normal 2 2 3 10 3 3 3" xfId="6466" xr:uid="{00000000-0005-0000-0000-00005B080000}"/>
    <cellStyle name="Normal 2 2 3 10 3 4" xfId="2734" xr:uid="{00000000-0005-0000-0000-00005C080000}"/>
    <cellStyle name="Normal 2 2 3 10 3 4 2" xfId="7964" xr:uid="{00000000-0005-0000-0000-00005D080000}"/>
    <cellStyle name="Normal 2 2 3 10 3 5" xfId="5391" xr:uid="{00000000-0005-0000-0000-00005E080000}"/>
    <cellStyle name="Normal 2 2 3 10 4" xfId="1646" xr:uid="{00000000-0005-0000-0000-00005F080000}"/>
    <cellStyle name="Normal 2 2 3 10 4 2" xfId="4669" xr:uid="{00000000-0005-0000-0000-000060080000}"/>
    <cellStyle name="Normal 2 2 3 10 4 2 2" xfId="9899" xr:uid="{00000000-0005-0000-0000-000061080000}"/>
    <cellStyle name="Normal 2 2 3 10 4 3" xfId="3145" xr:uid="{00000000-0005-0000-0000-000062080000}"/>
    <cellStyle name="Normal 2 2 3 10 4 3 2" xfId="8375" xr:uid="{00000000-0005-0000-0000-000063080000}"/>
    <cellStyle name="Normal 2 2 3 10 4 4" xfId="6877" xr:uid="{00000000-0005-0000-0000-000064080000}"/>
    <cellStyle name="Normal 2 2 3 10 5" xfId="881" xr:uid="{00000000-0005-0000-0000-000065080000}"/>
    <cellStyle name="Normal 2 2 3 10 5 2" xfId="3904" xr:uid="{00000000-0005-0000-0000-000066080000}"/>
    <cellStyle name="Normal 2 2 3 10 5 2 2" xfId="9134" xr:uid="{00000000-0005-0000-0000-000067080000}"/>
    <cellStyle name="Normal 2 2 3 10 5 3" xfId="6112" xr:uid="{00000000-0005-0000-0000-000068080000}"/>
    <cellStyle name="Normal 2 2 3 10 6" xfId="2380" xr:uid="{00000000-0005-0000-0000-000069080000}"/>
    <cellStyle name="Normal 2 2 3 10 6 2" xfId="7610" xr:uid="{00000000-0005-0000-0000-00006A080000}"/>
    <cellStyle name="Normal 2 2 3 10 7" xfId="5388" xr:uid="{00000000-0005-0000-0000-00006B080000}"/>
    <cellStyle name="Normal 2 2 3 11" xfId="152" xr:uid="{00000000-0005-0000-0000-00006C080000}"/>
    <cellStyle name="Normal 2 2 3 11 2" xfId="153" xr:uid="{00000000-0005-0000-0000-00006D080000}"/>
    <cellStyle name="Normal 2 2 3 11 2 2" xfId="154" xr:uid="{00000000-0005-0000-0000-00006E080000}"/>
    <cellStyle name="Normal 2 2 3 11 2 2 2" xfId="2189" xr:uid="{00000000-0005-0000-0000-00006F080000}"/>
    <cellStyle name="Normal 2 2 3 11 2 2 2 2" xfId="5212" xr:uid="{00000000-0005-0000-0000-000070080000}"/>
    <cellStyle name="Normal 2 2 3 11 2 2 2 2 2" xfId="10442" xr:uid="{00000000-0005-0000-0000-000071080000}"/>
    <cellStyle name="Normal 2 2 3 11 2 2 2 3" xfId="3688" xr:uid="{00000000-0005-0000-0000-000072080000}"/>
    <cellStyle name="Normal 2 2 3 11 2 2 2 3 2" xfId="8918" xr:uid="{00000000-0005-0000-0000-000073080000}"/>
    <cellStyle name="Normal 2 2 3 11 2 2 2 4" xfId="7420" xr:uid="{00000000-0005-0000-0000-000074080000}"/>
    <cellStyle name="Normal 2 2 3 11 2 2 3" xfId="1424" xr:uid="{00000000-0005-0000-0000-000075080000}"/>
    <cellStyle name="Normal 2 2 3 11 2 2 3 2" xfId="4447" xr:uid="{00000000-0005-0000-0000-000076080000}"/>
    <cellStyle name="Normal 2 2 3 11 2 2 3 2 2" xfId="9677" xr:uid="{00000000-0005-0000-0000-000077080000}"/>
    <cellStyle name="Normal 2 2 3 11 2 2 3 3" xfId="6655" xr:uid="{00000000-0005-0000-0000-000078080000}"/>
    <cellStyle name="Normal 2 2 3 11 2 2 4" xfId="2923" xr:uid="{00000000-0005-0000-0000-000079080000}"/>
    <cellStyle name="Normal 2 2 3 11 2 2 4 2" xfId="8153" xr:uid="{00000000-0005-0000-0000-00007A080000}"/>
    <cellStyle name="Normal 2 2 3 11 2 2 5" xfId="5394" xr:uid="{00000000-0005-0000-0000-00007B080000}"/>
    <cellStyle name="Normal 2 2 3 11 2 3" xfId="1835" xr:uid="{00000000-0005-0000-0000-00007C080000}"/>
    <cellStyle name="Normal 2 2 3 11 2 3 2" xfId="4858" xr:uid="{00000000-0005-0000-0000-00007D080000}"/>
    <cellStyle name="Normal 2 2 3 11 2 3 2 2" xfId="10088" xr:uid="{00000000-0005-0000-0000-00007E080000}"/>
    <cellStyle name="Normal 2 2 3 11 2 3 3" xfId="3334" xr:uid="{00000000-0005-0000-0000-00007F080000}"/>
    <cellStyle name="Normal 2 2 3 11 2 3 3 2" xfId="8564" xr:uid="{00000000-0005-0000-0000-000080080000}"/>
    <cellStyle name="Normal 2 2 3 11 2 3 4" xfId="7066" xr:uid="{00000000-0005-0000-0000-000081080000}"/>
    <cellStyle name="Normal 2 2 3 11 2 4" xfId="1070" xr:uid="{00000000-0005-0000-0000-000082080000}"/>
    <cellStyle name="Normal 2 2 3 11 2 4 2" xfId="4093" xr:uid="{00000000-0005-0000-0000-000083080000}"/>
    <cellStyle name="Normal 2 2 3 11 2 4 2 2" xfId="9323" xr:uid="{00000000-0005-0000-0000-000084080000}"/>
    <cellStyle name="Normal 2 2 3 11 2 4 3" xfId="6301" xr:uid="{00000000-0005-0000-0000-000085080000}"/>
    <cellStyle name="Normal 2 2 3 11 2 5" xfId="2569" xr:uid="{00000000-0005-0000-0000-000086080000}"/>
    <cellStyle name="Normal 2 2 3 11 2 5 2" xfId="7799" xr:uid="{00000000-0005-0000-0000-000087080000}"/>
    <cellStyle name="Normal 2 2 3 11 2 6" xfId="5393" xr:uid="{00000000-0005-0000-0000-000088080000}"/>
    <cellStyle name="Normal 2 2 3 11 3" xfId="155" xr:uid="{00000000-0005-0000-0000-000089080000}"/>
    <cellStyle name="Normal 2 2 3 11 3 2" xfId="2012" xr:uid="{00000000-0005-0000-0000-00008A080000}"/>
    <cellStyle name="Normal 2 2 3 11 3 2 2" xfId="5035" xr:uid="{00000000-0005-0000-0000-00008B080000}"/>
    <cellStyle name="Normal 2 2 3 11 3 2 2 2" xfId="10265" xr:uid="{00000000-0005-0000-0000-00008C080000}"/>
    <cellStyle name="Normal 2 2 3 11 3 2 3" xfId="3511" xr:uid="{00000000-0005-0000-0000-00008D080000}"/>
    <cellStyle name="Normal 2 2 3 11 3 2 3 2" xfId="8741" xr:uid="{00000000-0005-0000-0000-00008E080000}"/>
    <cellStyle name="Normal 2 2 3 11 3 2 4" xfId="7243" xr:uid="{00000000-0005-0000-0000-00008F080000}"/>
    <cellStyle name="Normal 2 2 3 11 3 3" xfId="1247" xr:uid="{00000000-0005-0000-0000-000090080000}"/>
    <cellStyle name="Normal 2 2 3 11 3 3 2" xfId="4270" xr:uid="{00000000-0005-0000-0000-000091080000}"/>
    <cellStyle name="Normal 2 2 3 11 3 3 2 2" xfId="9500" xr:uid="{00000000-0005-0000-0000-000092080000}"/>
    <cellStyle name="Normal 2 2 3 11 3 3 3" xfId="6478" xr:uid="{00000000-0005-0000-0000-000093080000}"/>
    <cellStyle name="Normal 2 2 3 11 3 4" xfId="2746" xr:uid="{00000000-0005-0000-0000-000094080000}"/>
    <cellStyle name="Normal 2 2 3 11 3 4 2" xfId="7976" xr:uid="{00000000-0005-0000-0000-000095080000}"/>
    <cellStyle name="Normal 2 2 3 11 3 5" xfId="5395" xr:uid="{00000000-0005-0000-0000-000096080000}"/>
    <cellStyle name="Normal 2 2 3 11 4" xfId="1658" xr:uid="{00000000-0005-0000-0000-000097080000}"/>
    <cellStyle name="Normal 2 2 3 11 4 2" xfId="4681" xr:uid="{00000000-0005-0000-0000-000098080000}"/>
    <cellStyle name="Normal 2 2 3 11 4 2 2" xfId="9911" xr:uid="{00000000-0005-0000-0000-000099080000}"/>
    <cellStyle name="Normal 2 2 3 11 4 3" xfId="3157" xr:uid="{00000000-0005-0000-0000-00009A080000}"/>
    <cellStyle name="Normal 2 2 3 11 4 3 2" xfId="8387" xr:uid="{00000000-0005-0000-0000-00009B080000}"/>
    <cellStyle name="Normal 2 2 3 11 4 4" xfId="6889" xr:uid="{00000000-0005-0000-0000-00009C080000}"/>
    <cellStyle name="Normal 2 2 3 11 5" xfId="893" xr:uid="{00000000-0005-0000-0000-00009D080000}"/>
    <cellStyle name="Normal 2 2 3 11 5 2" xfId="3916" xr:uid="{00000000-0005-0000-0000-00009E080000}"/>
    <cellStyle name="Normal 2 2 3 11 5 2 2" xfId="9146" xr:uid="{00000000-0005-0000-0000-00009F080000}"/>
    <cellStyle name="Normal 2 2 3 11 5 3" xfId="6124" xr:uid="{00000000-0005-0000-0000-0000A0080000}"/>
    <cellStyle name="Normal 2 2 3 11 6" xfId="2392" xr:uid="{00000000-0005-0000-0000-0000A1080000}"/>
    <cellStyle name="Normal 2 2 3 11 6 2" xfId="7622" xr:uid="{00000000-0005-0000-0000-0000A2080000}"/>
    <cellStyle name="Normal 2 2 3 11 7" xfId="5392" xr:uid="{00000000-0005-0000-0000-0000A3080000}"/>
    <cellStyle name="Normal 2 2 3 12" xfId="156" xr:uid="{00000000-0005-0000-0000-0000A4080000}"/>
    <cellStyle name="Normal 2 2 3 12 2" xfId="157" xr:uid="{00000000-0005-0000-0000-0000A5080000}"/>
    <cellStyle name="Normal 2 2 3 12 2 2" xfId="2024" xr:uid="{00000000-0005-0000-0000-0000A6080000}"/>
    <cellStyle name="Normal 2 2 3 12 2 2 2" xfId="5047" xr:uid="{00000000-0005-0000-0000-0000A7080000}"/>
    <cellStyle name="Normal 2 2 3 12 2 2 2 2" xfId="10277" xr:uid="{00000000-0005-0000-0000-0000A8080000}"/>
    <cellStyle name="Normal 2 2 3 12 2 2 3" xfId="3523" xr:uid="{00000000-0005-0000-0000-0000A9080000}"/>
    <cellStyle name="Normal 2 2 3 12 2 2 3 2" xfId="8753" xr:uid="{00000000-0005-0000-0000-0000AA080000}"/>
    <cellStyle name="Normal 2 2 3 12 2 2 4" xfId="7255" xr:uid="{00000000-0005-0000-0000-0000AB080000}"/>
    <cellStyle name="Normal 2 2 3 12 2 3" xfId="1259" xr:uid="{00000000-0005-0000-0000-0000AC080000}"/>
    <cellStyle name="Normal 2 2 3 12 2 3 2" xfId="4282" xr:uid="{00000000-0005-0000-0000-0000AD080000}"/>
    <cellStyle name="Normal 2 2 3 12 2 3 2 2" xfId="9512" xr:uid="{00000000-0005-0000-0000-0000AE080000}"/>
    <cellStyle name="Normal 2 2 3 12 2 3 3" xfId="6490" xr:uid="{00000000-0005-0000-0000-0000AF080000}"/>
    <cellStyle name="Normal 2 2 3 12 2 4" xfId="2758" xr:uid="{00000000-0005-0000-0000-0000B0080000}"/>
    <cellStyle name="Normal 2 2 3 12 2 4 2" xfId="7988" xr:uid="{00000000-0005-0000-0000-0000B1080000}"/>
    <cellStyle name="Normal 2 2 3 12 2 5" xfId="5397" xr:uid="{00000000-0005-0000-0000-0000B2080000}"/>
    <cellStyle name="Normal 2 2 3 12 3" xfId="1670" xr:uid="{00000000-0005-0000-0000-0000B3080000}"/>
    <cellStyle name="Normal 2 2 3 12 3 2" xfId="4693" xr:uid="{00000000-0005-0000-0000-0000B4080000}"/>
    <cellStyle name="Normal 2 2 3 12 3 2 2" xfId="9923" xr:uid="{00000000-0005-0000-0000-0000B5080000}"/>
    <cellStyle name="Normal 2 2 3 12 3 3" xfId="3169" xr:uid="{00000000-0005-0000-0000-0000B6080000}"/>
    <cellStyle name="Normal 2 2 3 12 3 3 2" xfId="8399" xr:uid="{00000000-0005-0000-0000-0000B7080000}"/>
    <cellStyle name="Normal 2 2 3 12 3 4" xfId="6901" xr:uid="{00000000-0005-0000-0000-0000B8080000}"/>
    <cellStyle name="Normal 2 2 3 12 4" xfId="905" xr:uid="{00000000-0005-0000-0000-0000B9080000}"/>
    <cellStyle name="Normal 2 2 3 12 4 2" xfId="3928" xr:uid="{00000000-0005-0000-0000-0000BA080000}"/>
    <cellStyle name="Normal 2 2 3 12 4 2 2" xfId="9158" xr:uid="{00000000-0005-0000-0000-0000BB080000}"/>
    <cellStyle name="Normal 2 2 3 12 4 3" xfId="6136" xr:uid="{00000000-0005-0000-0000-0000BC080000}"/>
    <cellStyle name="Normal 2 2 3 12 5" xfId="2404" xr:uid="{00000000-0005-0000-0000-0000BD080000}"/>
    <cellStyle name="Normal 2 2 3 12 5 2" xfId="7634" xr:uid="{00000000-0005-0000-0000-0000BE080000}"/>
    <cellStyle name="Normal 2 2 3 12 6" xfId="5396" xr:uid="{00000000-0005-0000-0000-0000BF080000}"/>
    <cellStyle name="Normal 2 2 3 13" xfId="158" xr:uid="{00000000-0005-0000-0000-0000C0080000}"/>
    <cellStyle name="Normal 2 2 3 13 2" xfId="1847" xr:uid="{00000000-0005-0000-0000-0000C1080000}"/>
    <cellStyle name="Normal 2 2 3 13 2 2" xfId="4870" xr:uid="{00000000-0005-0000-0000-0000C2080000}"/>
    <cellStyle name="Normal 2 2 3 13 2 2 2" xfId="10100" xr:uid="{00000000-0005-0000-0000-0000C3080000}"/>
    <cellStyle name="Normal 2 2 3 13 2 3" xfId="3346" xr:uid="{00000000-0005-0000-0000-0000C4080000}"/>
    <cellStyle name="Normal 2 2 3 13 2 3 2" xfId="8576" xr:uid="{00000000-0005-0000-0000-0000C5080000}"/>
    <cellStyle name="Normal 2 2 3 13 2 4" xfId="7078" xr:uid="{00000000-0005-0000-0000-0000C6080000}"/>
    <cellStyle name="Normal 2 2 3 13 3" xfId="1082" xr:uid="{00000000-0005-0000-0000-0000C7080000}"/>
    <cellStyle name="Normal 2 2 3 13 3 2" xfId="4105" xr:uid="{00000000-0005-0000-0000-0000C8080000}"/>
    <cellStyle name="Normal 2 2 3 13 3 2 2" xfId="9335" xr:uid="{00000000-0005-0000-0000-0000C9080000}"/>
    <cellStyle name="Normal 2 2 3 13 3 3" xfId="6313" xr:uid="{00000000-0005-0000-0000-0000CA080000}"/>
    <cellStyle name="Normal 2 2 3 13 4" xfId="2581" xr:uid="{00000000-0005-0000-0000-0000CB080000}"/>
    <cellStyle name="Normal 2 2 3 13 4 2" xfId="7811" xr:uid="{00000000-0005-0000-0000-0000CC080000}"/>
    <cellStyle name="Normal 2 2 3 13 5" xfId="5398" xr:uid="{00000000-0005-0000-0000-0000CD080000}"/>
    <cellStyle name="Normal 2 2 3 14" xfId="1495" xr:uid="{00000000-0005-0000-0000-0000CE080000}"/>
    <cellStyle name="Normal 2 2 3 14 2" xfId="4518" xr:uid="{00000000-0005-0000-0000-0000CF080000}"/>
    <cellStyle name="Normal 2 2 3 14 2 2" xfId="9748" xr:uid="{00000000-0005-0000-0000-0000D0080000}"/>
    <cellStyle name="Normal 2 2 3 14 3" xfId="2994" xr:uid="{00000000-0005-0000-0000-0000D1080000}"/>
    <cellStyle name="Normal 2 2 3 14 3 2" xfId="8224" xr:uid="{00000000-0005-0000-0000-0000D2080000}"/>
    <cellStyle name="Normal 2 2 3 14 4" xfId="6726" xr:uid="{00000000-0005-0000-0000-0000D3080000}"/>
    <cellStyle name="Normal 2 2 3 15" xfId="1437" xr:uid="{00000000-0005-0000-0000-0000D4080000}"/>
    <cellStyle name="Normal 2 2 3 15 2" xfId="4460" xr:uid="{00000000-0005-0000-0000-0000D5080000}"/>
    <cellStyle name="Normal 2 2 3 15 2 2" xfId="9690" xr:uid="{00000000-0005-0000-0000-0000D6080000}"/>
    <cellStyle name="Normal 2 2 3 15 3" xfId="2936" xr:uid="{00000000-0005-0000-0000-0000D7080000}"/>
    <cellStyle name="Normal 2 2 3 15 3 2" xfId="8166" xr:uid="{00000000-0005-0000-0000-0000D8080000}"/>
    <cellStyle name="Normal 2 2 3 15 4" xfId="6668" xr:uid="{00000000-0005-0000-0000-0000D9080000}"/>
    <cellStyle name="Normal 2 2 3 16" xfId="2201" xr:uid="{00000000-0005-0000-0000-0000DA080000}"/>
    <cellStyle name="Normal 2 2 3 16 2" xfId="5224" xr:uid="{00000000-0005-0000-0000-0000DB080000}"/>
    <cellStyle name="Normal 2 2 3 16 2 2" xfId="10454" xr:uid="{00000000-0005-0000-0000-0000DC080000}"/>
    <cellStyle name="Normal 2 2 3 16 3" xfId="3700" xr:uid="{00000000-0005-0000-0000-0000DD080000}"/>
    <cellStyle name="Normal 2 2 3 16 3 2" xfId="8930" xr:uid="{00000000-0005-0000-0000-0000DE080000}"/>
    <cellStyle name="Normal 2 2 3 16 4" xfId="7432" xr:uid="{00000000-0005-0000-0000-0000DF080000}"/>
    <cellStyle name="Normal 2 2 3 17" xfId="2215" xr:uid="{00000000-0005-0000-0000-0000E0080000}"/>
    <cellStyle name="Normal 2 2 3 17 2" xfId="5237" xr:uid="{00000000-0005-0000-0000-0000E1080000}"/>
    <cellStyle name="Normal 2 2 3 17 2 2" xfId="10467" xr:uid="{00000000-0005-0000-0000-0000E2080000}"/>
    <cellStyle name="Normal 2 2 3 17 3" xfId="3713" xr:uid="{00000000-0005-0000-0000-0000E3080000}"/>
    <cellStyle name="Normal 2 2 3 17 3 2" xfId="8943" xr:uid="{00000000-0005-0000-0000-0000E4080000}"/>
    <cellStyle name="Normal 2 2 3 17 4" xfId="7445" xr:uid="{00000000-0005-0000-0000-0000E5080000}"/>
    <cellStyle name="Normal 2 2 3 18" xfId="730" xr:uid="{00000000-0005-0000-0000-0000E6080000}"/>
    <cellStyle name="Normal 2 2 3 18 2" xfId="3726" xr:uid="{00000000-0005-0000-0000-0000E7080000}"/>
    <cellStyle name="Normal 2 2 3 18 2 2" xfId="8956" xr:uid="{00000000-0005-0000-0000-0000E8080000}"/>
    <cellStyle name="Normal 2 2 3 18 3" xfId="5961" xr:uid="{00000000-0005-0000-0000-0000E9080000}"/>
    <cellStyle name="Normal 2 2 3 19" xfId="3739" xr:uid="{00000000-0005-0000-0000-0000EA080000}"/>
    <cellStyle name="Normal 2 2 3 19 2" xfId="8969" xr:uid="{00000000-0005-0000-0000-0000EB080000}"/>
    <cellStyle name="Normal 2 2 3 2" xfId="159" xr:uid="{00000000-0005-0000-0000-0000EC080000}"/>
    <cellStyle name="Normal 2 2 3 2 2" xfId="160" xr:uid="{00000000-0005-0000-0000-0000ED080000}"/>
    <cellStyle name="Normal 2 2 3 2 2 2" xfId="161" xr:uid="{00000000-0005-0000-0000-0000EE080000}"/>
    <cellStyle name="Normal 2 2 3 2 2 2 2" xfId="162" xr:uid="{00000000-0005-0000-0000-0000EF080000}"/>
    <cellStyle name="Normal 2 2 3 2 2 2 2 2" xfId="2118" xr:uid="{00000000-0005-0000-0000-0000F0080000}"/>
    <cellStyle name="Normal 2 2 3 2 2 2 2 2 2" xfId="5141" xr:uid="{00000000-0005-0000-0000-0000F1080000}"/>
    <cellStyle name="Normal 2 2 3 2 2 2 2 2 2 2" xfId="10371" xr:uid="{00000000-0005-0000-0000-0000F2080000}"/>
    <cellStyle name="Normal 2 2 3 2 2 2 2 2 3" xfId="3617" xr:uid="{00000000-0005-0000-0000-0000F3080000}"/>
    <cellStyle name="Normal 2 2 3 2 2 2 2 2 3 2" xfId="8847" xr:uid="{00000000-0005-0000-0000-0000F4080000}"/>
    <cellStyle name="Normal 2 2 3 2 2 2 2 2 4" xfId="7349" xr:uid="{00000000-0005-0000-0000-0000F5080000}"/>
    <cellStyle name="Normal 2 2 3 2 2 2 2 3" xfId="1353" xr:uid="{00000000-0005-0000-0000-0000F6080000}"/>
    <cellStyle name="Normal 2 2 3 2 2 2 2 3 2" xfId="4376" xr:uid="{00000000-0005-0000-0000-0000F7080000}"/>
    <cellStyle name="Normal 2 2 3 2 2 2 2 3 2 2" xfId="9606" xr:uid="{00000000-0005-0000-0000-0000F8080000}"/>
    <cellStyle name="Normal 2 2 3 2 2 2 2 3 3" xfId="6584" xr:uid="{00000000-0005-0000-0000-0000F9080000}"/>
    <cellStyle name="Normal 2 2 3 2 2 2 2 4" xfId="2852" xr:uid="{00000000-0005-0000-0000-0000FA080000}"/>
    <cellStyle name="Normal 2 2 3 2 2 2 2 4 2" xfId="8082" xr:uid="{00000000-0005-0000-0000-0000FB080000}"/>
    <cellStyle name="Normal 2 2 3 2 2 2 2 5" xfId="5402" xr:uid="{00000000-0005-0000-0000-0000FC080000}"/>
    <cellStyle name="Normal 2 2 3 2 2 2 3" xfId="1764" xr:uid="{00000000-0005-0000-0000-0000FD080000}"/>
    <cellStyle name="Normal 2 2 3 2 2 2 3 2" xfId="4787" xr:uid="{00000000-0005-0000-0000-0000FE080000}"/>
    <cellStyle name="Normal 2 2 3 2 2 2 3 2 2" xfId="10017" xr:uid="{00000000-0005-0000-0000-0000FF080000}"/>
    <cellStyle name="Normal 2 2 3 2 2 2 3 3" xfId="3263" xr:uid="{00000000-0005-0000-0000-000000090000}"/>
    <cellStyle name="Normal 2 2 3 2 2 2 3 3 2" xfId="8493" xr:uid="{00000000-0005-0000-0000-000001090000}"/>
    <cellStyle name="Normal 2 2 3 2 2 2 3 4" xfId="6995" xr:uid="{00000000-0005-0000-0000-000002090000}"/>
    <cellStyle name="Normal 2 2 3 2 2 2 4" xfId="999" xr:uid="{00000000-0005-0000-0000-000003090000}"/>
    <cellStyle name="Normal 2 2 3 2 2 2 4 2" xfId="4022" xr:uid="{00000000-0005-0000-0000-000004090000}"/>
    <cellStyle name="Normal 2 2 3 2 2 2 4 2 2" xfId="9252" xr:uid="{00000000-0005-0000-0000-000005090000}"/>
    <cellStyle name="Normal 2 2 3 2 2 2 4 3" xfId="6230" xr:uid="{00000000-0005-0000-0000-000006090000}"/>
    <cellStyle name="Normal 2 2 3 2 2 2 5" xfId="2498" xr:uid="{00000000-0005-0000-0000-000007090000}"/>
    <cellStyle name="Normal 2 2 3 2 2 2 5 2" xfId="7728" xr:uid="{00000000-0005-0000-0000-000008090000}"/>
    <cellStyle name="Normal 2 2 3 2 2 2 6" xfId="5401" xr:uid="{00000000-0005-0000-0000-000009090000}"/>
    <cellStyle name="Normal 2 2 3 2 2 3" xfId="163" xr:uid="{00000000-0005-0000-0000-00000A090000}"/>
    <cellStyle name="Normal 2 2 3 2 2 3 2" xfId="1941" xr:uid="{00000000-0005-0000-0000-00000B090000}"/>
    <cellStyle name="Normal 2 2 3 2 2 3 2 2" xfId="4964" xr:uid="{00000000-0005-0000-0000-00000C090000}"/>
    <cellStyle name="Normal 2 2 3 2 2 3 2 2 2" xfId="10194" xr:uid="{00000000-0005-0000-0000-00000D090000}"/>
    <cellStyle name="Normal 2 2 3 2 2 3 2 3" xfId="3440" xr:uid="{00000000-0005-0000-0000-00000E090000}"/>
    <cellStyle name="Normal 2 2 3 2 2 3 2 3 2" xfId="8670" xr:uid="{00000000-0005-0000-0000-00000F090000}"/>
    <cellStyle name="Normal 2 2 3 2 2 3 2 4" xfId="7172" xr:uid="{00000000-0005-0000-0000-000010090000}"/>
    <cellStyle name="Normal 2 2 3 2 2 3 3" xfId="1176" xr:uid="{00000000-0005-0000-0000-000011090000}"/>
    <cellStyle name="Normal 2 2 3 2 2 3 3 2" xfId="4199" xr:uid="{00000000-0005-0000-0000-000012090000}"/>
    <cellStyle name="Normal 2 2 3 2 2 3 3 2 2" xfId="9429" xr:uid="{00000000-0005-0000-0000-000013090000}"/>
    <cellStyle name="Normal 2 2 3 2 2 3 3 3" xfId="6407" xr:uid="{00000000-0005-0000-0000-000014090000}"/>
    <cellStyle name="Normal 2 2 3 2 2 3 4" xfId="2675" xr:uid="{00000000-0005-0000-0000-000015090000}"/>
    <cellStyle name="Normal 2 2 3 2 2 3 4 2" xfId="7905" xr:uid="{00000000-0005-0000-0000-000016090000}"/>
    <cellStyle name="Normal 2 2 3 2 2 3 5" xfId="5403" xr:uid="{00000000-0005-0000-0000-000017090000}"/>
    <cellStyle name="Normal 2 2 3 2 2 4" xfId="1587" xr:uid="{00000000-0005-0000-0000-000018090000}"/>
    <cellStyle name="Normal 2 2 3 2 2 4 2" xfId="4610" xr:uid="{00000000-0005-0000-0000-000019090000}"/>
    <cellStyle name="Normal 2 2 3 2 2 4 2 2" xfId="9840" xr:uid="{00000000-0005-0000-0000-00001A090000}"/>
    <cellStyle name="Normal 2 2 3 2 2 4 3" xfId="3086" xr:uid="{00000000-0005-0000-0000-00001B090000}"/>
    <cellStyle name="Normal 2 2 3 2 2 4 3 2" xfId="8316" xr:uid="{00000000-0005-0000-0000-00001C090000}"/>
    <cellStyle name="Normal 2 2 3 2 2 4 4" xfId="6818" xr:uid="{00000000-0005-0000-0000-00001D090000}"/>
    <cellStyle name="Normal 2 2 3 2 2 5" xfId="822" xr:uid="{00000000-0005-0000-0000-00001E090000}"/>
    <cellStyle name="Normal 2 2 3 2 2 5 2" xfId="3845" xr:uid="{00000000-0005-0000-0000-00001F090000}"/>
    <cellStyle name="Normal 2 2 3 2 2 5 2 2" xfId="9075" xr:uid="{00000000-0005-0000-0000-000020090000}"/>
    <cellStyle name="Normal 2 2 3 2 2 5 3" xfId="6053" xr:uid="{00000000-0005-0000-0000-000021090000}"/>
    <cellStyle name="Normal 2 2 3 2 2 6" xfId="2321" xr:uid="{00000000-0005-0000-0000-000022090000}"/>
    <cellStyle name="Normal 2 2 3 2 2 6 2" xfId="7551" xr:uid="{00000000-0005-0000-0000-000023090000}"/>
    <cellStyle name="Normal 2 2 3 2 2 7" xfId="5400" xr:uid="{00000000-0005-0000-0000-000024090000}"/>
    <cellStyle name="Normal 2 2 3 2 3" xfId="164" xr:uid="{00000000-0005-0000-0000-000025090000}"/>
    <cellStyle name="Normal 2 2 3 2 3 2" xfId="165" xr:uid="{00000000-0005-0000-0000-000026090000}"/>
    <cellStyle name="Normal 2 2 3 2 3 2 2" xfId="2036" xr:uid="{00000000-0005-0000-0000-000027090000}"/>
    <cellStyle name="Normal 2 2 3 2 3 2 2 2" xfId="5059" xr:uid="{00000000-0005-0000-0000-000028090000}"/>
    <cellStyle name="Normal 2 2 3 2 3 2 2 2 2" xfId="10289" xr:uid="{00000000-0005-0000-0000-000029090000}"/>
    <cellStyle name="Normal 2 2 3 2 3 2 2 3" xfId="3535" xr:uid="{00000000-0005-0000-0000-00002A090000}"/>
    <cellStyle name="Normal 2 2 3 2 3 2 2 3 2" xfId="8765" xr:uid="{00000000-0005-0000-0000-00002B090000}"/>
    <cellStyle name="Normal 2 2 3 2 3 2 2 4" xfId="7267" xr:uid="{00000000-0005-0000-0000-00002C090000}"/>
    <cellStyle name="Normal 2 2 3 2 3 2 3" xfId="1271" xr:uid="{00000000-0005-0000-0000-00002D090000}"/>
    <cellStyle name="Normal 2 2 3 2 3 2 3 2" xfId="4294" xr:uid="{00000000-0005-0000-0000-00002E090000}"/>
    <cellStyle name="Normal 2 2 3 2 3 2 3 2 2" xfId="9524" xr:uid="{00000000-0005-0000-0000-00002F090000}"/>
    <cellStyle name="Normal 2 2 3 2 3 2 3 3" xfId="6502" xr:uid="{00000000-0005-0000-0000-000030090000}"/>
    <cellStyle name="Normal 2 2 3 2 3 2 4" xfId="2770" xr:uid="{00000000-0005-0000-0000-000031090000}"/>
    <cellStyle name="Normal 2 2 3 2 3 2 4 2" xfId="8000" xr:uid="{00000000-0005-0000-0000-000032090000}"/>
    <cellStyle name="Normal 2 2 3 2 3 2 5" xfId="5405" xr:uid="{00000000-0005-0000-0000-000033090000}"/>
    <cellStyle name="Normal 2 2 3 2 3 3" xfId="1682" xr:uid="{00000000-0005-0000-0000-000034090000}"/>
    <cellStyle name="Normal 2 2 3 2 3 3 2" xfId="4705" xr:uid="{00000000-0005-0000-0000-000035090000}"/>
    <cellStyle name="Normal 2 2 3 2 3 3 2 2" xfId="9935" xr:uid="{00000000-0005-0000-0000-000036090000}"/>
    <cellStyle name="Normal 2 2 3 2 3 3 3" xfId="3181" xr:uid="{00000000-0005-0000-0000-000037090000}"/>
    <cellStyle name="Normal 2 2 3 2 3 3 3 2" xfId="8411" xr:uid="{00000000-0005-0000-0000-000038090000}"/>
    <cellStyle name="Normal 2 2 3 2 3 3 4" xfId="6913" xr:uid="{00000000-0005-0000-0000-000039090000}"/>
    <cellStyle name="Normal 2 2 3 2 3 4" xfId="917" xr:uid="{00000000-0005-0000-0000-00003A090000}"/>
    <cellStyle name="Normal 2 2 3 2 3 4 2" xfId="3940" xr:uid="{00000000-0005-0000-0000-00003B090000}"/>
    <cellStyle name="Normal 2 2 3 2 3 4 2 2" xfId="9170" xr:uid="{00000000-0005-0000-0000-00003C090000}"/>
    <cellStyle name="Normal 2 2 3 2 3 4 3" xfId="6148" xr:uid="{00000000-0005-0000-0000-00003D090000}"/>
    <cellStyle name="Normal 2 2 3 2 3 5" xfId="2416" xr:uid="{00000000-0005-0000-0000-00003E090000}"/>
    <cellStyle name="Normal 2 2 3 2 3 5 2" xfId="7646" xr:uid="{00000000-0005-0000-0000-00003F090000}"/>
    <cellStyle name="Normal 2 2 3 2 3 6" xfId="5404" xr:uid="{00000000-0005-0000-0000-000040090000}"/>
    <cellStyle name="Normal 2 2 3 2 4" xfId="166" xr:uid="{00000000-0005-0000-0000-000041090000}"/>
    <cellStyle name="Normal 2 2 3 2 4 2" xfId="1859" xr:uid="{00000000-0005-0000-0000-000042090000}"/>
    <cellStyle name="Normal 2 2 3 2 4 2 2" xfId="4882" xr:uid="{00000000-0005-0000-0000-000043090000}"/>
    <cellStyle name="Normal 2 2 3 2 4 2 2 2" xfId="10112" xr:uid="{00000000-0005-0000-0000-000044090000}"/>
    <cellStyle name="Normal 2 2 3 2 4 2 3" xfId="3358" xr:uid="{00000000-0005-0000-0000-000045090000}"/>
    <cellStyle name="Normal 2 2 3 2 4 2 3 2" xfId="8588" xr:uid="{00000000-0005-0000-0000-000046090000}"/>
    <cellStyle name="Normal 2 2 3 2 4 2 4" xfId="7090" xr:uid="{00000000-0005-0000-0000-000047090000}"/>
    <cellStyle name="Normal 2 2 3 2 4 3" xfId="1094" xr:uid="{00000000-0005-0000-0000-000048090000}"/>
    <cellStyle name="Normal 2 2 3 2 4 3 2" xfId="4117" xr:uid="{00000000-0005-0000-0000-000049090000}"/>
    <cellStyle name="Normal 2 2 3 2 4 3 2 2" xfId="9347" xr:uid="{00000000-0005-0000-0000-00004A090000}"/>
    <cellStyle name="Normal 2 2 3 2 4 3 3" xfId="6325" xr:uid="{00000000-0005-0000-0000-00004B090000}"/>
    <cellStyle name="Normal 2 2 3 2 4 4" xfId="2593" xr:uid="{00000000-0005-0000-0000-00004C090000}"/>
    <cellStyle name="Normal 2 2 3 2 4 4 2" xfId="7823" xr:uid="{00000000-0005-0000-0000-00004D090000}"/>
    <cellStyle name="Normal 2 2 3 2 4 5" xfId="5406" xr:uid="{00000000-0005-0000-0000-00004E090000}"/>
    <cellStyle name="Normal 2 2 3 2 5" xfId="1505" xr:uid="{00000000-0005-0000-0000-00004F090000}"/>
    <cellStyle name="Normal 2 2 3 2 5 2" xfId="4528" xr:uid="{00000000-0005-0000-0000-000050090000}"/>
    <cellStyle name="Normal 2 2 3 2 5 2 2" xfId="9758" xr:uid="{00000000-0005-0000-0000-000051090000}"/>
    <cellStyle name="Normal 2 2 3 2 5 3" xfId="3004" xr:uid="{00000000-0005-0000-0000-000052090000}"/>
    <cellStyle name="Normal 2 2 3 2 5 3 2" xfId="8234" xr:uid="{00000000-0005-0000-0000-000053090000}"/>
    <cellStyle name="Normal 2 2 3 2 5 4" xfId="6736" xr:uid="{00000000-0005-0000-0000-000054090000}"/>
    <cellStyle name="Normal 2 2 3 2 6" xfId="1447" xr:uid="{00000000-0005-0000-0000-000055090000}"/>
    <cellStyle name="Normal 2 2 3 2 6 2" xfId="4470" xr:uid="{00000000-0005-0000-0000-000056090000}"/>
    <cellStyle name="Normal 2 2 3 2 6 2 2" xfId="9700" xr:uid="{00000000-0005-0000-0000-000057090000}"/>
    <cellStyle name="Normal 2 2 3 2 6 3" xfId="2946" xr:uid="{00000000-0005-0000-0000-000058090000}"/>
    <cellStyle name="Normal 2 2 3 2 6 3 2" xfId="8176" xr:uid="{00000000-0005-0000-0000-000059090000}"/>
    <cellStyle name="Normal 2 2 3 2 6 4" xfId="6678" xr:uid="{00000000-0005-0000-0000-00005A090000}"/>
    <cellStyle name="Normal 2 2 3 2 7" xfId="740" xr:uid="{00000000-0005-0000-0000-00005B090000}"/>
    <cellStyle name="Normal 2 2 3 2 7 2" xfId="3763" xr:uid="{00000000-0005-0000-0000-00005C090000}"/>
    <cellStyle name="Normal 2 2 3 2 7 2 2" xfId="8993" xr:uid="{00000000-0005-0000-0000-00005D090000}"/>
    <cellStyle name="Normal 2 2 3 2 7 3" xfId="5971" xr:uid="{00000000-0005-0000-0000-00005E090000}"/>
    <cellStyle name="Normal 2 2 3 2 8" xfId="2239" xr:uid="{00000000-0005-0000-0000-00005F090000}"/>
    <cellStyle name="Normal 2 2 3 2 8 2" xfId="7469" xr:uid="{00000000-0005-0000-0000-000060090000}"/>
    <cellStyle name="Normal 2 2 3 2 9" xfId="5399" xr:uid="{00000000-0005-0000-0000-000061090000}"/>
    <cellStyle name="Normal 2 2 3 20" xfId="3753" xr:uid="{00000000-0005-0000-0000-000062090000}"/>
    <cellStyle name="Normal 2 2 3 20 2" xfId="8983" xr:uid="{00000000-0005-0000-0000-000063090000}"/>
    <cellStyle name="Normal 2 2 3 21" xfId="2229" xr:uid="{00000000-0005-0000-0000-000064090000}"/>
    <cellStyle name="Normal 2 2 3 21 2" xfId="7459" xr:uid="{00000000-0005-0000-0000-000065090000}"/>
    <cellStyle name="Normal 2 2 3 22" xfId="5387" xr:uid="{00000000-0005-0000-0000-000066090000}"/>
    <cellStyle name="Normal 2 2 3 3" xfId="167" xr:uid="{00000000-0005-0000-0000-000067090000}"/>
    <cellStyle name="Normal 2 2 3 3 2" xfId="168" xr:uid="{00000000-0005-0000-0000-000068090000}"/>
    <cellStyle name="Normal 2 2 3 3 2 2" xfId="169" xr:uid="{00000000-0005-0000-0000-000069090000}"/>
    <cellStyle name="Normal 2 2 3 3 2 2 2" xfId="170" xr:uid="{00000000-0005-0000-0000-00006A090000}"/>
    <cellStyle name="Normal 2 2 3 3 2 2 2 2" xfId="2130" xr:uid="{00000000-0005-0000-0000-00006B090000}"/>
    <cellStyle name="Normal 2 2 3 3 2 2 2 2 2" xfId="5153" xr:uid="{00000000-0005-0000-0000-00006C090000}"/>
    <cellStyle name="Normal 2 2 3 3 2 2 2 2 2 2" xfId="10383" xr:uid="{00000000-0005-0000-0000-00006D090000}"/>
    <cellStyle name="Normal 2 2 3 3 2 2 2 2 3" xfId="3629" xr:uid="{00000000-0005-0000-0000-00006E090000}"/>
    <cellStyle name="Normal 2 2 3 3 2 2 2 2 3 2" xfId="8859" xr:uid="{00000000-0005-0000-0000-00006F090000}"/>
    <cellStyle name="Normal 2 2 3 3 2 2 2 2 4" xfId="7361" xr:uid="{00000000-0005-0000-0000-000070090000}"/>
    <cellStyle name="Normal 2 2 3 3 2 2 2 3" xfId="1365" xr:uid="{00000000-0005-0000-0000-000071090000}"/>
    <cellStyle name="Normal 2 2 3 3 2 2 2 3 2" xfId="4388" xr:uid="{00000000-0005-0000-0000-000072090000}"/>
    <cellStyle name="Normal 2 2 3 3 2 2 2 3 2 2" xfId="9618" xr:uid="{00000000-0005-0000-0000-000073090000}"/>
    <cellStyle name="Normal 2 2 3 3 2 2 2 3 3" xfId="6596" xr:uid="{00000000-0005-0000-0000-000074090000}"/>
    <cellStyle name="Normal 2 2 3 3 2 2 2 4" xfId="2864" xr:uid="{00000000-0005-0000-0000-000075090000}"/>
    <cellStyle name="Normal 2 2 3 3 2 2 2 4 2" xfId="8094" xr:uid="{00000000-0005-0000-0000-000076090000}"/>
    <cellStyle name="Normal 2 2 3 3 2 2 2 5" xfId="5410" xr:uid="{00000000-0005-0000-0000-000077090000}"/>
    <cellStyle name="Normal 2 2 3 3 2 2 3" xfId="1776" xr:uid="{00000000-0005-0000-0000-000078090000}"/>
    <cellStyle name="Normal 2 2 3 3 2 2 3 2" xfId="4799" xr:uid="{00000000-0005-0000-0000-000079090000}"/>
    <cellStyle name="Normal 2 2 3 3 2 2 3 2 2" xfId="10029" xr:uid="{00000000-0005-0000-0000-00007A090000}"/>
    <cellStyle name="Normal 2 2 3 3 2 2 3 3" xfId="3275" xr:uid="{00000000-0005-0000-0000-00007B090000}"/>
    <cellStyle name="Normal 2 2 3 3 2 2 3 3 2" xfId="8505" xr:uid="{00000000-0005-0000-0000-00007C090000}"/>
    <cellStyle name="Normal 2 2 3 3 2 2 3 4" xfId="7007" xr:uid="{00000000-0005-0000-0000-00007D090000}"/>
    <cellStyle name="Normal 2 2 3 3 2 2 4" xfId="1011" xr:uid="{00000000-0005-0000-0000-00007E090000}"/>
    <cellStyle name="Normal 2 2 3 3 2 2 4 2" xfId="4034" xr:uid="{00000000-0005-0000-0000-00007F090000}"/>
    <cellStyle name="Normal 2 2 3 3 2 2 4 2 2" xfId="9264" xr:uid="{00000000-0005-0000-0000-000080090000}"/>
    <cellStyle name="Normal 2 2 3 3 2 2 4 3" xfId="6242" xr:uid="{00000000-0005-0000-0000-000081090000}"/>
    <cellStyle name="Normal 2 2 3 3 2 2 5" xfId="2510" xr:uid="{00000000-0005-0000-0000-000082090000}"/>
    <cellStyle name="Normal 2 2 3 3 2 2 5 2" xfId="7740" xr:uid="{00000000-0005-0000-0000-000083090000}"/>
    <cellStyle name="Normal 2 2 3 3 2 2 6" xfId="5409" xr:uid="{00000000-0005-0000-0000-000084090000}"/>
    <cellStyle name="Normal 2 2 3 3 2 3" xfId="171" xr:uid="{00000000-0005-0000-0000-000085090000}"/>
    <cellStyle name="Normal 2 2 3 3 2 3 2" xfId="1953" xr:uid="{00000000-0005-0000-0000-000086090000}"/>
    <cellStyle name="Normal 2 2 3 3 2 3 2 2" xfId="4976" xr:uid="{00000000-0005-0000-0000-000087090000}"/>
    <cellStyle name="Normal 2 2 3 3 2 3 2 2 2" xfId="10206" xr:uid="{00000000-0005-0000-0000-000088090000}"/>
    <cellStyle name="Normal 2 2 3 3 2 3 2 3" xfId="3452" xr:uid="{00000000-0005-0000-0000-000089090000}"/>
    <cellStyle name="Normal 2 2 3 3 2 3 2 3 2" xfId="8682" xr:uid="{00000000-0005-0000-0000-00008A090000}"/>
    <cellStyle name="Normal 2 2 3 3 2 3 2 4" xfId="7184" xr:uid="{00000000-0005-0000-0000-00008B090000}"/>
    <cellStyle name="Normal 2 2 3 3 2 3 3" xfId="1188" xr:uid="{00000000-0005-0000-0000-00008C090000}"/>
    <cellStyle name="Normal 2 2 3 3 2 3 3 2" xfId="4211" xr:uid="{00000000-0005-0000-0000-00008D090000}"/>
    <cellStyle name="Normal 2 2 3 3 2 3 3 2 2" xfId="9441" xr:uid="{00000000-0005-0000-0000-00008E090000}"/>
    <cellStyle name="Normal 2 2 3 3 2 3 3 3" xfId="6419" xr:uid="{00000000-0005-0000-0000-00008F090000}"/>
    <cellStyle name="Normal 2 2 3 3 2 3 4" xfId="2687" xr:uid="{00000000-0005-0000-0000-000090090000}"/>
    <cellStyle name="Normal 2 2 3 3 2 3 4 2" xfId="7917" xr:uid="{00000000-0005-0000-0000-000091090000}"/>
    <cellStyle name="Normal 2 2 3 3 2 3 5" xfId="5411" xr:uid="{00000000-0005-0000-0000-000092090000}"/>
    <cellStyle name="Normal 2 2 3 3 2 4" xfId="1599" xr:uid="{00000000-0005-0000-0000-000093090000}"/>
    <cellStyle name="Normal 2 2 3 3 2 4 2" xfId="4622" xr:uid="{00000000-0005-0000-0000-000094090000}"/>
    <cellStyle name="Normal 2 2 3 3 2 4 2 2" xfId="9852" xr:uid="{00000000-0005-0000-0000-000095090000}"/>
    <cellStyle name="Normal 2 2 3 3 2 4 3" xfId="3098" xr:uid="{00000000-0005-0000-0000-000096090000}"/>
    <cellStyle name="Normal 2 2 3 3 2 4 3 2" xfId="8328" xr:uid="{00000000-0005-0000-0000-000097090000}"/>
    <cellStyle name="Normal 2 2 3 3 2 4 4" xfId="6830" xr:uid="{00000000-0005-0000-0000-000098090000}"/>
    <cellStyle name="Normal 2 2 3 3 2 5" xfId="834" xr:uid="{00000000-0005-0000-0000-000099090000}"/>
    <cellStyle name="Normal 2 2 3 3 2 5 2" xfId="3857" xr:uid="{00000000-0005-0000-0000-00009A090000}"/>
    <cellStyle name="Normal 2 2 3 3 2 5 2 2" xfId="9087" xr:uid="{00000000-0005-0000-0000-00009B090000}"/>
    <cellStyle name="Normal 2 2 3 3 2 5 3" xfId="6065" xr:uid="{00000000-0005-0000-0000-00009C090000}"/>
    <cellStyle name="Normal 2 2 3 3 2 6" xfId="2333" xr:uid="{00000000-0005-0000-0000-00009D090000}"/>
    <cellStyle name="Normal 2 2 3 3 2 6 2" xfId="7563" xr:uid="{00000000-0005-0000-0000-00009E090000}"/>
    <cellStyle name="Normal 2 2 3 3 2 7" xfId="5408" xr:uid="{00000000-0005-0000-0000-00009F090000}"/>
    <cellStyle name="Normal 2 2 3 3 3" xfId="172" xr:uid="{00000000-0005-0000-0000-0000A0090000}"/>
    <cellStyle name="Normal 2 2 3 3 3 2" xfId="173" xr:uid="{00000000-0005-0000-0000-0000A1090000}"/>
    <cellStyle name="Normal 2 2 3 3 3 2 2" xfId="2048" xr:uid="{00000000-0005-0000-0000-0000A2090000}"/>
    <cellStyle name="Normal 2 2 3 3 3 2 2 2" xfId="5071" xr:uid="{00000000-0005-0000-0000-0000A3090000}"/>
    <cellStyle name="Normal 2 2 3 3 3 2 2 2 2" xfId="10301" xr:uid="{00000000-0005-0000-0000-0000A4090000}"/>
    <cellStyle name="Normal 2 2 3 3 3 2 2 3" xfId="3547" xr:uid="{00000000-0005-0000-0000-0000A5090000}"/>
    <cellStyle name="Normal 2 2 3 3 3 2 2 3 2" xfId="8777" xr:uid="{00000000-0005-0000-0000-0000A6090000}"/>
    <cellStyle name="Normal 2 2 3 3 3 2 2 4" xfId="7279" xr:uid="{00000000-0005-0000-0000-0000A7090000}"/>
    <cellStyle name="Normal 2 2 3 3 3 2 3" xfId="1283" xr:uid="{00000000-0005-0000-0000-0000A8090000}"/>
    <cellStyle name="Normal 2 2 3 3 3 2 3 2" xfId="4306" xr:uid="{00000000-0005-0000-0000-0000A9090000}"/>
    <cellStyle name="Normal 2 2 3 3 3 2 3 2 2" xfId="9536" xr:uid="{00000000-0005-0000-0000-0000AA090000}"/>
    <cellStyle name="Normal 2 2 3 3 3 2 3 3" xfId="6514" xr:uid="{00000000-0005-0000-0000-0000AB090000}"/>
    <cellStyle name="Normal 2 2 3 3 3 2 4" xfId="2782" xr:uid="{00000000-0005-0000-0000-0000AC090000}"/>
    <cellStyle name="Normal 2 2 3 3 3 2 4 2" xfId="8012" xr:uid="{00000000-0005-0000-0000-0000AD090000}"/>
    <cellStyle name="Normal 2 2 3 3 3 2 5" xfId="5413" xr:uid="{00000000-0005-0000-0000-0000AE090000}"/>
    <cellStyle name="Normal 2 2 3 3 3 3" xfId="1694" xr:uid="{00000000-0005-0000-0000-0000AF090000}"/>
    <cellStyle name="Normal 2 2 3 3 3 3 2" xfId="4717" xr:uid="{00000000-0005-0000-0000-0000B0090000}"/>
    <cellStyle name="Normal 2 2 3 3 3 3 2 2" xfId="9947" xr:uid="{00000000-0005-0000-0000-0000B1090000}"/>
    <cellStyle name="Normal 2 2 3 3 3 3 3" xfId="3193" xr:uid="{00000000-0005-0000-0000-0000B2090000}"/>
    <cellStyle name="Normal 2 2 3 3 3 3 3 2" xfId="8423" xr:uid="{00000000-0005-0000-0000-0000B3090000}"/>
    <cellStyle name="Normal 2 2 3 3 3 3 4" xfId="6925" xr:uid="{00000000-0005-0000-0000-0000B4090000}"/>
    <cellStyle name="Normal 2 2 3 3 3 4" xfId="929" xr:uid="{00000000-0005-0000-0000-0000B5090000}"/>
    <cellStyle name="Normal 2 2 3 3 3 4 2" xfId="3952" xr:uid="{00000000-0005-0000-0000-0000B6090000}"/>
    <cellStyle name="Normal 2 2 3 3 3 4 2 2" xfId="9182" xr:uid="{00000000-0005-0000-0000-0000B7090000}"/>
    <cellStyle name="Normal 2 2 3 3 3 4 3" xfId="6160" xr:uid="{00000000-0005-0000-0000-0000B8090000}"/>
    <cellStyle name="Normal 2 2 3 3 3 5" xfId="2428" xr:uid="{00000000-0005-0000-0000-0000B9090000}"/>
    <cellStyle name="Normal 2 2 3 3 3 5 2" xfId="7658" xr:uid="{00000000-0005-0000-0000-0000BA090000}"/>
    <cellStyle name="Normal 2 2 3 3 3 6" xfId="5412" xr:uid="{00000000-0005-0000-0000-0000BB090000}"/>
    <cellStyle name="Normal 2 2 3 3 4" xfId="174" xr:uid="{00000000-0005-0000-0000-0000BC090000}"/>
    <cellStyle name="Normal 2 2 3 3 4 2" xfId="1871" xr:uid="{00000000-0005-0000-0000-0000BD090000}"/>
    <cellStyle name="Normal 2 2 3 3 4 2 2" xfId="4894" xr:uid="{00000000-0005-0000-0000-0000BE090000}"/>
    <cellStyle name="Normal 2 2 3 3 4 2 2 2" xfId="10124" xr:uid="{00000000-0005-0000-0000-0000BF090000}"/>
    <cellStyle name="Normal 2 2 3 3 4 2 3" xfId="3370" xr:uid="{00000000-0005-0000-0000-0000C0090000}"/>
    <cellStyle name="Normal 2 2 3 3 4 2 3 2" xfId="8600" xr:uid="{00000000-0005-0000-0000-0000C1090000}"/>
    <cellStyle name="Normal 2 2 3 3 4 2 4" xfId="7102" xr:uid="{00000000-0005-0000-0000-0000C2090000}"/>
    <cellStyle name="Normal 2 2 3 3 4 3" xfId="1106" xr:uid="{00000000-0005-0000-0000-0000C3090000}"/>
    <cellStyle name="Normal 2 2 3 3 4 3 2" xfId="4129" xr:uid="{00000000-0005-0000-0000-0000C4090000}"/>
    <cellStyle name="Normal 2 2 3 3 4 3 2 2" xfId="9359" xr:uid="{00000000-0005-0000-0000-0000C5090000}"/>
    <cellStyle name="Normal 2 2 3 3 4 3 3" xfId="6337" xr:uid="{00000000-0005-0000-0000-0000C6090000}"/>
    <cellStyle name="Normal 2 2 3 3 4 4" xfId="2605" xr:uid="{00000000-0005-0000-0000-0000C7090000}"/>
    <cellStyle name="Normal 2 2 3 3 4 4 2" xfId="7835" xr:uid="{00000000-0005-0000-0000-0000C8090000}"/>
    <cellStyle name="Normal 2 2 3 3 4 5" xfId="5414" xr:uid="{00000000-0005-0000-0000-0000C9090000}"/>
    <cellStyle name="Normal 2 2 3 3 5" xfId="1517" xr:uid="{00000000-0005-0000-0000-0000CA090000}"/>
    <cellStyle name="Normal 2 2 3 3 5 2" xfId="4540" xr:uid="{00000000-0005-0000-0000-0000CB090000}"/>
    <cellStyle name="Normal 2 2 3 3 5 2 2" xfId="9770" xr:uid="{00000000-0005-0000-0000-0000CC090000}"/>
    <cellStyle name="Normal 2 2 3 3 5 3" xfId="3016" xr:uid="{00000000-0005-0000-0000-0000CD090000}"/>
    <cellStyle name="Normal 2 2 3 3 5 3 2" xfId="8246" xr:uid="{00000000-0005-0000-0000-0000CE090000}"/>
    <cellStyle name="Normal 2 2 3 3 5 4" xfId="6748" xr:uid="{00000000-0005-0000-0000-0000CF090000}"/>
    <cellStyle name="Normal 2 2 3 3 6" xfId="1459" xr:uid="{00000000-0005-0000-0000-0000D0090000}"/>
    <cellStyle name="Normal 2 2 3 3 6 2" xfId="4482" xr:uid="{00000000-0005-0000-0000-0000D1090000}"/>
    <cellStyle name="Normal 2 2 3 3 6 2 2" xfId="9712" xr:uid="{00000000-0005-0000-0000-0000D2090000}"/>
    <cellStyle name="Normal 2 2 3 3 6 3" xfId="2958" xr:uid="{00000000-0005-0000-0000-0000D3090000}"/>
    <cellStyle name="Normal 2 2 3 3 6 3 2" xfId="8188" xr:uid="{00000000-0005-0000-0000-0000D4090000}"/>
    <cellStyle name="Normal 2 2 3 3 6 4" xfId="6690" xr:uid="{00000000-0005-0000-0000-0000D5090000}"/>
    <cellStyle name="Normal 2 2 3 3 7" xfId="752" xr:uid="{00000000-0005-0000-0000-0000D6090000}"/>
    <cellStyle name="Normal 2 2 3 3 7 2" xfId="3775" xr:uid="{00000000-0005-0000-0000-0000D7090000}"/>
    <cellStyle name="Normal 2 2 3 3 7 2 2" xfId="9005" xr:uid="{00000000-0005-0000-0000-0000D8090000}"/>
    <cellStyle name="Normal 2 2 3 3 7 3" xfId="5983" xr:uid="{00000000-0005-0000-0000-0000D9090000}"/>
    <cellStyle name="Normal 2 2 3 3 8" xfId="2251" xr:uid="{00000000-0005-0000-0000-0000DA090000}"/>
    <cellStyle name="Normal 2 2 3 3 8 2" xfId="7481" xr:uid="{00000000-0005-0000-0000-0000DB090000}"/>
    <cellStyle name="Normal 2 2 3 3 9" xfId="5407" xr:uid="{00000000-0005-0000-0000-0000DC090000}"/>
    <cellStyle name="Normal 2 2 3 4" xfId="175" xr:uid="{00000000-0005-0000-0000-0000DD090000}"/>
    <cellStyle name="Normal 2 2 3 4 2" xfId="176" xr:uid="{00000000-0005-0000-0000-0000DE090000}"/>
    <cellStyle name="Normal 2 2 3 4 2 2" xfId="177" xr:uid="{00000000-0005-0000-0000-0000DF090000}"/>
    <cellStyle name="Normal 2 2 3 4 2 2 2" xfId="178" xr:uid="{00000000-0005-0000-0000-0000E0090000}"/>
    <cellStyle name="Normal 2 2 3 4 2 2 2 2" xfId="2142" xr:uid="{00000000-0005-0000-0000-0000E1090000}"/>
    <cellStyle name="Normal 2 2 3 4 2 2 2 2 2" xfId="5165" xr:uid="{00000000-0005-0000-0000-0000E2090000}"/>
    <cellStyle name="Normal 2 2 3 4 2 2 2 2 2 2" xfId="10395" xr:uid="{00000000-0005-0000-0000-0000E3090000}"/>
    <cellStyle name="Normal 2 2 3 4 2 2 2 2 3" xfId="3641" xr:uid="{00000000-0005-0000-0000-0000E4090000}"/>
    <cellStyle name="Normal 2 2 3 4 2 2 2 2 3 2" xfId="8871" xr:uid="{00000000-0005-0000-0000-0000E5090000}"/>
    <cellStyle name="Normal 2 2 3 4 2 2 2 2 4" xfId="7373" xr:uid="{00000000-0005-0000-0000-0000E6090000}"/>
    <cellStyle name="Normal 2 2 3 4 2 2 2 3" xfId="1377" xr:uid="{00000000-0005-0000-0000-0000E7090000}"/>
    <cellStyle name="Normal 2 2 3 4 2 2 2 3 2" xfId="4400" xr:uid="{00000000-0005-0000-0000-0000E8090000}"/>
    <cellStyle name="Normal 2 2 3 4 2 2 2 3 2 2" xfId="9630" xr:uid="{00000000-0005-0000-0000-0000E9090000}"/>
    <cellStyle name="Normal 2 2 3 4 2 2 2 3 3" xfId="6608" xr:uid="{00000000-0005-0000-0000-0000EA090000}"/>
    <cellStyle name="Normal 2 2 3 4 2 2 2 4" xfId="2876" xr:uid="{00000000-0005-0000-0000-0000EB090000}"/>
    <cellStyle name="Normal 2 2 3 4 2 2 2 4 2" xfId="8106" xr:uid="{00000000-0005-0000-0000-0000EC090000}"/>
    <cellStyle name="Normal 2 2 3 4 2 2 2 5" xfId="5418" xr:uid="{00000000-0005-0000-0000-0000ED090000}"/>
    <cellStyle name="Normal 2 2 3 4 2 2 3" xfId="1788" xr:uid="{00000000-0005-0000-0000-0000EE090000}"/>
    <cellStyle name="Normal 2 2 3 4 2 2 3 2" xfId="4811" xr:uid="{00000000-0005-0000-0000-0000EF090000}"/>
    <cellStyle name="Normal 2 2 3 4 2 2 3 2 2" xfId="10041" xr:uid="{00000000-0005-0000-0000-0000F0090000}"/>
    <cellStyle name="Normal 2 2 3 4 2 2 3 3" xfId="3287" xr:uid="{00000000-0005-0000-0000-0000F1090000}"/>
    <cellStyle name="Normal 2 2 3 4 2 2 3 3 2" xfId="8517" xr:uid="{00000000-0005-0000-0000-0000F2090000}"/>
    <cellStyle name="Normal 2 2 3 4 2 2 3 4" xfId="7019" xr:uid="{00000000-0005-0000-0000-0000F3090000}"/>
    <cellStyle name="Normal 2 2 3 4 2 2 4" xfId="1023" xr:uid="{00000000-0005-0000-0000-0000F4090000}"/>
    <cellStyle name="Normal 2 2 3 4 2 2 4 2" xfId="4046" xr:uid="{00000000-0005-0000-0000-0000F5090000}"/>
    <cellStyle name="Normal 2 2 3 4 2 2 4 2 2" xfId="9276" xr:uid="{00000000-0005-0000-0000-0000F6090000}"/>
    <cellStyle name="Normal 2 2 3 4 2 2 4 3" xfId="6254" xr:uid="{00000000-0005-0000-0000-0000F7090000}"/>
    <cellStyle name="Normal 2 2 3 4 2 2 5" xfId="2522" xr:uid="{00000000-0005-0000-0000-0000F8090000}"/>
    <cellStyle name="Normal 2 2 3 4 2 2 5 2" xfId="7752" xr:uid="{00000000-0005-0000-0000-0000F9090000}"/>
    <cellStyle name="Normal 2 2 3 4 2 2 6" xfId="5417" xr:uid="{00000000-0005-0000-0000-0000FA090000}"/>
    <cellStyle name="Normal 2 2 3 4 2 3" xfId="179" xr:uid="{00000000-0005-0000-0000-0000FB090000}"/>
    <cellStyle name="Normal 2 2 3 4 2 3 2" xfId="1965" xr:uid="{00000000-0005-0000-0000-0000FC090000}"/>
    <cellStyle name="Normal 2 2 3 4 2 3 2 2" xfId="4988" xr:uid="{00000000-0005-0000-0000-0000FD090000}"/>
    <cellStyle name="Normal 2 2 3 4 2 3 2 2 2" xfId="10218" xr:uid="{00000000-0005-0000-0000-0000FE090000}"/>
    <cellStyle name="Normal 2 2 3 4 2 3 2 3" xfId="3464" xr:uid="{00000000-0005-0000-0000-0000FF090000}"/>
    <cellStyle name="Normal 2 2 3 4 2 3 2 3 2" xfId="8694" xr:uid="{00000000-0005-0000-0000-0000000A0000}"/>
    <cellStyle name="Normal 2 2 3 4 2 3 2 4" xfId="7196" xr:uid="{00000000-0005-0000-0000-0000010A0000}"/>
    <cellStyle name="Normal 2 2 3 4 2 3 3" xfId="1200" xr:uid="{00000000-0005-0000-0000-0000020A0000}"/>
    <cellStyle name="Normal 2 2 3 4 2 3 3 2" xfId="4223" xr:uid="{00000000-0005-0000-0000-0000030A0000}"/>
    <cellStyle name="Normal 2 2 3 4 2 3 3 2 2" xfId="9453" xr:uid="{00000000-0005-0000-0000-0000040A0000}"/>
    <cellStyle name="Normal 2 2 3 4 2 3 3 3" xfId="6431" xr:uid="{00000000-0005-0000-0000-0000050A0000}"/>
    <cellStyle name="Normal 2 2 3 4 2 3 4" xfId="2699" xr:uid="{00000000-0005-0000-0000-0000060A0000}"/>
    <cellStyle name="Normal 2 2 3 4 2 3 4 2" xfId="7929" xr:uid="{00000000-0005-0000-0000-0000070A0000}"/>
    <cellStyle name="Normal 2 2 3 4 2 3 5" xfId="5419" xr:uid="{00000000-0005-0000-0000-0000080A0000}"/>
    <cellStyle name="Normal 2 2 3 4 2 4" xfId="1611" xr:uid="{00000000-0005-0000-0000-0000090A0000}"/>
    <cellStyle name="Normal 2 2 3 4 2 4 2" xfId="4634" xr:uid="{00000000-0005-0000-0000-00000A0A0000}"/>
    <cellStyle name="Normal 2 2 3 4 2 4 2 2" xfId="9864" xr:uid="{00000000-0005-0000-0000-00000B0A0000}"/>
    <cellStyle name="Normal 2 2 3 4 2 4 3" xfId="3110" xr:uid="{00000000-0005-0000-0000-00000C0A0000}"/>
    <cellStyle name="Normal 2 2 3 4 2 4 3 2" xfId="8340" xr:uid="{00000000-0005-0000-0000-00000D0A0000}"/>
    <cellStyle name="Normal 2 2 3 4 2 4 4" xfId="6842" xr:uid="{00000000-0005-0000-0000-00000E0A0000}"/>
    <cellStyle name="Normal 2 2 3 4 2 5" xfId="846" xr:uid="{00000000-0005-0000-0000-00000F0A0000}"/>
    <cellStyle name="Normal 2 2 3 4 2 5 2" xfId="3869" xr:uid="{00000000-0005-0000-0000-0000100A0000}"/>
    <cellStyle name="Normal 2 2 3 4 2 5 2 2" xfId="9099" xr:uid="{00000000-0005-0000-0000-0000110A0000}"/>
    <cellStyle name="Normal 2 2 3 4 2 5 3" xfId="6077" xr:uid="{00000000-0005-0000-0000-0000120A0000}"/>
    <cellStyle name="Normal 2 2 3 4 2 6" xfId="2345" xr:uid="{00000000-0005-0000-0000-0000130A0000}"/>
    <cellStyle name="Normal 2 2 3 4 2 6 2" xfId="7575" xr:uid="{00000000-0005-0000-0000-0000140A0000}"/>
    <cellStyle name="Normal 2 2 3 4 2 7" xfId="5416" xr:uid="{00000000-0005-0000-0000-0000150A0000}"/>
    <cellStyle name="Normal 2 2 3 4 3" xfId="180" xr:uid="{00000000-0005-0000-0000-0000160A0000}"/>
    <cellStyle name="Normal 2 2 3 4 3 2" xfId="181" xr:uid="{00000000-0005-0000-0000-0000170A0000}"/>
    <cellStyle name="Normal 2 2 3 4 3 2 2" xfId="2060" xr:uid="{00000000-0005-0000-0000-0000180A0000}"/>
    <cellStyle name="Normal 2 2 3 4 3 2 2 2" xfId="5083" xr:uid="{00000000-0005-0000-0000-0000190A0000}"/>
    <cellStyle name="Normal 2 2 3 4 3 2 2 2 2" xfId="10313" xr:uid="{00000000-0005-0000-0000-00001A0A0000}"/>
    <cellStyle name="Normal 2 2 3 4 3 2 2 3" xfId="3559" xr:uid="{00000000-0005-0000-0000-00001B0A0000}"/>
    <cellStyle name="Normal 2 2 3 4 3 2 2 3 2" xfId="8789" xr:uid="{00000000-0005-0000-0000-00001C0A0000}"/>
    <cellStyle name="Normal 2 2 3 4 3 2 2 4" xfId="7291" xr:uid="{00000000-0005-0000-0000-00001D0A0000}"/>
    <cellStyle name="Normal 2 2 3 4 3 2 3" xfId="1295" xr:uid="{00000000-0005-0000-0000-00001E0A0000}"/>
    <cellStyle name="Normal 2 2 3 4 3 2 3 2" xfId="4318" xr:uid="{00000000-0005-0000-0000-00001F0A0000}"/>
    <cellStyle name="Normal 2 2 3 4 3 2 3 2 2" xfId="9548" xr:uid="{00000000-0005-0000-0000-0000200A0000}"/>
    <cellStyle name="Normal 2 2 3 4 3 2 3 3" xfId="6526" xr:uid="{00000000-0005-0000-0000-0000210A0000}"/>
    <cellStyle name="Normal 2 2 3 4 3 2 4" xfId="2794" xr:uid="{00000000-0005-0000-0000-0000220A0000}"/>
    <cellStyle name="Normal 2 2 3 4 3 2 4 2" xfId="8024" xr:uid="{00000000-0005-0000-0000-0000230A0000}"/>
    <cellStyle name="Normal 2 2 3 4 3 2 5" xfId="5421" xr:uid="{00000000-0005-0000-0000-0000240A0000}"/>
    <cellStyle name="Normal 2 2 3 4 3 3" xfId="1706" xr:uid="{00000000-0005-0000-0000-0000250A0000}"/>
    <cellStyle name="Normal 2 2 3 4 3 3 2" xfId="4729" xr:uid="{00000000-0005-0000-0000-0000260A0000}"/>
    <cellStyle name="Normal 2 2 3 4 3 3 2 2" xfId="9959" xr:uid="{00000000-0005-0000-0000-0000270A0000}"/>
    <cellStyle name="Normal 2 2 3 4 3 3 3" xfId="3205" xr:uid="{00000000-0005-0000-0000-0000280A0000}"/>
    <cellStyle name="Normal 2 2 3 4 3 3 3 2" xfId="8435" xr:uid="{00000000-0005-0000-0000-0000290A0000}"/>
    <cellStyle name="Normal 2 2 3 4 3 3 4" xfId="6937" xr:uid="{00000000-0005-0000-0000-00002A0A0000}"/>
    <cellStyle name="Normal 2 2 3 4 3 4" xfId="941" xr:uid="{00000000-0005-0000-0000-00002B0A0000}"/>
    <cellStyle name="Normal 2 2 3 4 3 4 2" xfId="3964" xr:uid="{00000000-0005-0000-0000-00002C0A0000}"/>
    <cellStyle name="Normal 2 2 3 4 3 4 2 2" xfId="9194" xr:uid="{00000000-0005-0000-0000-00002D0A0000}"/>
    <cellStyle name="Normal 2 2 3 4 3 4 3" xfId="6172" xr:uid="{00000000-0005-0000-0000-00002E0A0000}"/>
    <cellStyle name="Normal 2 2 3 4 3 5" xfId="2440" xr:uid="{00000000-0005-0000-0000-00002F0A0000}"/>
    <cellStyle name="Normal 2 2 3 4 3 5 2" xfId="7670" xr:uid="{00000000-0005-0000-0000-0000300A0000}"/>
    <cellStyle name="Normal 2 2 3 4 3 6" xfId="5420" xr:uid="{00000000-0005-0000-0000-0000310A0000}"/>
    <cellStyle name="Normal 2 2 3 4 4" xfId="182" xr:uid="{00000000-0005-0000-0000-0000320A0000}"/>
    <cellStyle name="Normal 2 2 3 4 4 2" xfId="1883" xr:uid="{00000000-0005-0000-0000-0000330A0000}"/>
    <cellStyle name="Normal 2 2 3 4 4 2 2" xfId="4906" xr:uid="{00000000-0005-0000-0000-0000340A0000}"/>
    <cellStyle name="Normal 2 2 3 4 4 2 2 2" xfId="10136" xr:uid="{00000000-0005-0000-0000-0000350A0000}"/>
    <cellStyle name="Normal 2 2 3 4 4 2 3" xfId="3382" xr:uid="{00000000-0005-0000-0000-0000360A0000}"/>
    <cellStyle name="Normal 2 2 3 4 4 2 3 2" xfId="8612" xr:uid="{00000000-0005-0000-0000-0000370A0000}"/>
    <cellStyle name="Normal 2 2 3 4 4 2 4" xfId="7114" xr:uid="{00000000-0005-0000-0000-0000380A0000}"/>
    <cellStyle name="Normal 2 2 3 4 4 3" xfId="1118" xr:uid="{00000000-0005-0000-0000-0000390A0000}"/>
    <cellStyle name="Normal 2 2 3 4 4 3 2" xfId="4141" xr:uid="{00000000-0005-0000-0000-00003A0A0000}"/>
    <cellStyle name="Normal 2 2 3 4 4 3 2 2" xfId="9371" xr:uid="{00000000-0005-0000-0000-00003B0A0000}"/>
    <cellStyle name="Normal 2 2 3 4 4 3 3" xfId="6349" xr:uid="{00000000-0005-0000-0000-00003C0A0000}"/>
    <cellStyle name="Normal 2 2 3 4 4 4" xfId="2617" xr:uid="{00000000-0005-0000-0000-00003D0A0000}"/>
    <cellStyle name="Normal 2 2 3 4 4 4 2" xfId="7847" xr:uid="{00000000-0005-0000-0000-00003E0A0000}"/>
    <cellStyle name="Normal 2 2 3 4 4 5" xfId="5422" xr:uid="{00000000-0005-0000-0000-00003F0A0000}"/>
    <cellStyle name="Normal 2 2 3 4 5" xfId="1529" xr:uid="{00000000-0005-0000-0000-0000400A0000}"/>
    <cellStyle name="Normal 2 2 3 4 5 2" xfId="4552" xr:uid="{00000000-0005-0000-0000-0000410A0000}"/>
    <cellStyle name="Normal 2 2 3 4 5 2 2" xfId="9782" xr:uid="{00000000-0005-0000-0000-0000420A0000}"/>
    <cellStyle name="Normal 2 2 3 4 5 3" xfId="3028" xr:uid="{00000000-0005-0000-0000-0000430A0000}"/>
    <cellStyle name="Normal 2 2 3 4 5 3 2" xfId="8258" xr:uid="{00000000-0005-0000-0000-0000440A0000}"/>
    <cellStyle name="Normal 2 2 3 4 5 4" xfId="6760" xr:uid="{00000000-0005-0000-0000-0000450A0000}"/>
    <cellStyle name="Normal 2 2 3 4 6" xfId="1471" xr:uid="{00000000-0005-0000-0000-0000460A0000}"/>
    <cellStyle name="Normal 2 2 3 4 6 2" xfId="4494" xr:uid="{00000000-0005-0000-0000-0000470A0000}"/>
    <cellStyle name="Normal 2 2 3 4 6 2 2" xfId="9724" xr:uid="{00000000-0005-0000-0000-0000480A0000}"/>
    <cellStyle name="Normal 2 2 3 4 6 3" xfId="2970" xr:uid="{00000000-0005-0000-0000-0000490A0000}"/>
    <cellStyle name="Normal 2 2 3 4 6 3 2" xfId="8200" xr:uid="{00000000-0005-0000-0000-00004A0A0000}"/>
    <cellStyle name="Normal 2 2 3 4 6 4" xfId="6702" xr:uid="{00000000-0005-0000-0000-00004B0A0000}"/>
    <cellStyle name="Normal 2 2 3 4 7" xfId="764" xr:uid="{00000000-0005-0000-0000-00004C0A0000}"/>
    <cellStyle name="Normal 2 2 3 4 7 2" xfId="3787" xr:uid="{00000000-0005-0000-0000-00004D0A0000}"/>
    <cellStyle name="Normal 2 2 3 4 7 2 2" xfId="9017" xr:uid="{00000000-0005-0000-0000-00004E0A0000}"/>
    <cellStyle name="Normal 2 2 3 4 7 3" xfId="5995" xr:uid="{00000000-0005-0000-0000-00004F0A0000}"/>
    <cellStyle name="Normal 2 2 3 4 8" xfId="2263" xr:uid="{00000000-0005-0000-0000-0000500A0000}"/>
    <cellStyle name="Normal 2 2 3 4 8 2" xfId="7493" xr:uid="{00000000-0005-0000-0000-0000510A0000}"/>
    <cellStyle name="Normal 2 2 3 4 9" xfId="5415" xr:uid="{00000000-0005-0000-0000-0000520A0000}"/>
    <cellStyle name="Normal 2 2 3 5" xfId="183" xr:uid="{00000000-0005-0000-0000-0000530A0000}"/>
    <cellStyle name="Normal 2 2 3 5 2" xfId="184" xr:uid="{00000000-0005-0000-0000-0000540A0000}"/>
    <cellStyle name="Normal 2 2 3 5 2 2" xfId="185" xr:uid="{00000000-0005-0000-0000-0000550A0000}"/>
    <cellStyle name="Normal 2 2 3 5 2 2 2" xfId="186" xr:uid="{00000000-0005-0000-0000-0000560A0000}"/>
    <cellStyle name="Normal 2 2 3 5 2 2 2 2" xfId="2155" xr:uid="{00000000-0005-0000-0000-0000570A0000}"/>
    <cellStyle name="Normal 2 2 3 5 2 2 2 2 2" xfId="5178" xr:uid="{00000000-0005-0000-0000-0000580A0000}"/>
    <cellStyle name="Normal 2 2 3 5 2 2 2 2 2 2" xfId="10408" xr:uid="{00000000-0005-0000-0000-0000590A0000}"/>
    <cellStyle name="Normal 2 2 3 5 2 2 2 2 3" xfId="3654" xr:uid="{00000000-0005-0000-0000-00005A0A0000}"/>
    <cellStyle name="Normal 2 2 3 5 2 2 2 2 3 2" xfId="8884" xr:uid="{00000000-0005-0000-0000-00005B0A0000}"/>
    <cellStyle name="Normal 2 2 3 5 2 2 2 2 4" xfId="7386" xr:uid="{00000000-0005-0000-0000-00005C0A0000}"/>
    <cellStyle name="Normal 2 2 3 5 2 2 2 3" xfId="1390" xr:uid="{00000000-0005-0000-0000-00005D0A0000}"/>
    <cellStyle name="Normal 2 2 3 5 2 2 2 3 2" xfId="4413" xr:uid="{00000000-0005-0000-0000-00005E0A0000}"/>
    <cellStyle name="Normal 2 2 3 5 2 2 2 3 2 2" xfId="9643" xr:uid="{00000000-0005-0000-0000-00005F0A0000}"/>
    <cellStyle name="Normal 2 2 3 5 2 2 2 3 3" xfId="6621" xr:uid="{00000000-0005-0000-0000-0000600A0000}"/>
    <cellStyle name="Normal 2 2 3 5 2 2 2 4" xfId="2889" xr:uid="{00000000-0005-0000-0000-0000610A0000}"/>
    <cellStyle name="Normal 2 2 3 5 2 2 2 4 2" xfId="8119" xr:uid="{00000000-0005-0000-0000-0000620A0000}"/>
    <cellStyle name="Normal 2 2 3 5 2 2 2 5" xfId="5426" xr:uid="{00000000-0005-0000-0000-0000630A0000}"/>
    <cellStyle name="Normal 2 2 3 5 2 2 3" xfId="1801" xr:uid="{00000000-0005-0000-0000-0000640A0000}"/>
    <cellStyle name="Normal 2 2 3 5 2 2 3 2" xfId="4824" xr:uid="{00000000-0005-0000-0000-0000650A0000}"/>
    <cellStyle name="Normal 2 2 3 5 2 2 3 2 2" xfId="10054" xr:uid="{00000000-0005-0000-0000-0000660A0000}"/>
    <cellStyle name="Normal 2 2 3 5 2 2 3 3" xfId="3300" xr:uid="{00000000-0005-0000-0000-0000670A0000}"/>
    <cellStyle name="Normal 2 2 3 5 2 2 3 3 2" xfId="8530" xr:uid="{00000000-0005-0000-0000-0000680A0000}"/>
    <cellStyle name="Normal 2 2 3 5 2 2 3 4" xfId="7032" xr:uid="{00000000-0005-0000-0000-0000690A0000}"/>
    <cellStyle name="Normal 2 2 3 5 2 2 4" xfId="1036" xr:uid="{00000000-0005-0000-0000-00006A0A0000}"/>
    <cellStyle name="Normal 2 2 3 5 2 2 4 2" xfId="4059" xr:uid="{00000000-0005-0000-0000-00006B0A0000}"/>
    <cellStyle name="Normal 2 2 3 5 2 2 4 2 2" xfId="9289" xr:uid="{00000000-0005-0000-0000-00006C0A0000}"/>
    <cellStyle name="Normal 2 2 3 5 2 2 4 3" xfId="6267" xr:uid="{00000000-0005-0000-0000-00006D0A0000}"/>
    <cellStyle name="Normal 2 2 3 5 2 2 5" xfId="2535" xr:uid="{00000000-0005-0000-0000-00006E0A0000}"/>
    <cellStyle name="Normal 2 2 3 5 2 2 5 2" xfId="7765" xr:uid="{00000000-0005-0000-0000-00006F0A0000}"/>
    <cellStyle name="Normal 2 2 3 5 2 2 6" xfId="5425" xr:uid="{00000000-0005-0000-0000-0000700A0000}"/>
    <cellStyle name="Normal 2 2 3 5 2 3" xfId="187" xr:uid="{00000000-0005-0000-0000-0000710A0000}"/>
    <cellStyle name="Normal 2 2 3 5 2 3 2" xfId="1978" xr:uid="{00000000-0005-0000-0000-0000720A0000}"/>
    <cellStyle name="Normal 2 2 3 5 2 3 2 2" xfId="5001" xr:uid="{00000000-0005-0000-0000-0000730A0000}"/>
    <cellStyle name="Normal 2 2 3 5 2 3 2 2 2" xfId="10231" xr:uid="{00000000-0005-0000-0000-0000740A0000}"/>
    <cellStyle name="Normal 2 2 3 5 2 3 2 3" xfId="3477" xr:uid="{00000000-0005-0000-0000-0000750A0000}"/>
    <cellStyle name="Normal 2 2 3 5 2 3 2 3 2" xfId="8707" xr:uid="{00000000-0005-0000-0000-0000760A0000}"/>
    <cellStyle name="Normal 2 2 3 5 2 3 2 4" xfId="7209" xr:uid="{00000000-0005-0000-0000-0000770A0000}"/>
    <cellStyle name="Normal 2 2 3 5 2 3 3" xfId="1213" xr:uid="{00000000-0005-0000-0000-0000780A0000}"/>
    <cellStyle name="Normal 2 2 3 5 2 3 3 2" xfId="4236" xr:uid="{00000000-0005-0000-0000-0000790A0000}"/>
    <cellStyle name="Normal 2 2 3 5 2 3 3 2 2" xfId="9466" xr:uid="{00000000-0005-0000-0000-00007A0A0000}"/>
    <cellStyle name="Normal 2 2 3 5 2 3 3 3" xfId="6444" xr:uid="{00000000-0005-0000-0000-00007B0A0000}"/>
    <cellStyle name="Normal 2 2 3 5 2 3 4" xfId="2712" xr:uid="{00000000-0005-0000-0000-00007C0A0000}"/>
    <cellStyle name="Normal 2 2 3 5 2 3 4 2" xfId="7942" xr:uid="{00000000-0005-0000-0000-00007D0A0000}"/>
    <cellStyle name="Normal 2 2 3 5 2 3 5" xfId="5427" xr:uid="{00000000-0005-0000-0000-00007E0A0000}"/>
    <cellStyle name="Normal 2 2 3 5 2 4" xfId="1624" xr:uid="{00000000-0005-0000-0000-00007F0A0000}"/>
    <cellStyle name="Normal 2 2 3 5 2 4 2" xfId="4647" xr:uid="{00000000-0005-0000-0000-0000800A0000}"/>
    <cellStyle name="Normal 2 2 3 5 2 4 2 2" xfId="9877" xr:uid="{00000000-0005-0000-0000-0000810A0000}"/>
    <cellStyle name="Normal 2 2 3 5 2 4 3" xfId="3123" xr:uid="{00000000-0005-0000-0000-0000820A0000}"/>
    <cellStyle name="Normal 2 2 3 5 2 4 3 2" xfId="8353" xr:uid="{00000000-0005-0000-0000-0000830A0000}"/>
    <cellStyle name="Normal 2 2 3 5 2 4 4" xfId="6855" xr:uid="{00000000-0005-0000-0000-0000840A0000}"/>
    <cellStyle name="Normal 2 2 3 5 2 5" xfId="859" xr:uid="{00000000-0005-0000-0000-0000850A0000}"/>
    <cellStyle name="Normal 2 2 3 5 2 5 2" xfId="3882" xr:uid="{00000000-0005-0000-0000-0000860A0000}"/>
    <cellStyle name="Normal 2 2 3 5 2 5 2 2" xfId="9112" xr:uid="{00000000-0005-0000-0000-0000870A0000}"/>
    <cellStyle name="Normal 2 2 3 5 2 5 3" xfId="6090" xr:uid="{00000000-0005-0000-0000-0000880A0000}"/>
    <cellStyle name="Normal 2 2 3 5 2 6" xfId="2358" xr:uid="{00000000-0005-0000-0000-0000890A0000}"/>
    <cellStyle name="Normal 2 2 3 5 2 6 2" xfId="7588" xr:uid="{00000000-0005-0000-0000-00008A0A0000}"/>
    <cellStyle name="Normal 2 2 3 5 2 7" xfId="5424" xr:uid="{00000000-0005-0000-0000-00008B0A0000}"/>
    <cellStyle name="Normal 2 2 3 5 3" xfId="188" xr:uid="{00000000-0005-0000-0000-00008C0A0000}"/>
    <cellStyle name="Normal 2 2 3 5 3 2" xfId="189" xr:uid="{00000000-0005-0000-0000-00008D0A0000}"/>
    <cellStyle name="Normal 2 2 3 5 3 2 2" xfId="2073" xr:uid="{00000000-0005-0000-0000-00008E0A0000}"/>
    <cellStyle name="Normal 2 2 3 5 3 2 2 2" xfId="5096" xr:uid="{00000000-0005-0000-0000-00008F0A0000}"/>
    <cellStyle name="Normal 2 2 3 5 3 2 2 2 2" xfId="10326" xr:uid="{00000000-0005-0000-0000-0000900A0000}"/>
    <cellStyle name="Normal 2 2 3 5 3 2 2 3" xfId="3572" xr:uid="{00000000-0005-0000-0000-0000910A0000}"/>
    <cellStyle name="Normal 2 2 3 5 3 2 2 3 2" xfId="8802" xr:uid="{00000000-0005-0000-0000-0000920A0000}"/>
    <cellStyle name="Normal 2 2 3 5 3 2 2 4" xfId="7304" xr:uid="{00000000-0005-0000-0000-0000930A0000}"/>
    <cellStyle name="Normal 2 2 3 5 3 2 3" xfId="1308" xr:uid="{00000000-0005-0000-0000-0000940A0000}"/>
    <cellStyle name="Normal 2 2 3 5 3 2 3 2" xfId="4331" xr:uid="{00000000-0005-0000-0000-0000950A0000}"/>
    <cellStyle name="Normal 2 2 3 5 3 2 3 2 2" xfId="9561" xr:uid="{00000000-0005-0000-0000-0000960A0000}"/>
    <cellStyle name="Normal 2 2 3 5 3 2 3 3" xfId="6539" xr:uid="{00000000-0005-0000-0000-0000970A0000}"/>
    <cellStyle name="Normal 2 2 3 5 3 2 4" xfId="2807" xr:uid="{00000000-0005-0000-0000-0000980A0000}"/>
    <cellStyle name="Normal 2 2 3 5 3 2 4 2" xfId="8037" xr:uid="{00000000-0005-0000-0000-0000990A0000}"/>
    <cellStyle name="Normal 2 2 3 5 3 2 5" xfId="5429" xr:uid="{00000000-0005-0000-0000-00009A0A0000}"/>
    <cellStyle name="Normal 2 2 3 5 3 3" xfId="1719" xr:uid="{00000000-0005-0000-0000-00009B0A0000}"/>
    <cellStyle name="Normal 2 2 3 5 3 3 2" xfId="4742" xr:uid="{00000000-0005-0000-0000-00009C0A0000}"/>
    <cellStyle name="Normal 2 2 3 5 3 3 2 2" xfId="9972" xr:uid="{00000000-0005-0000-0000-00009D0A0000}"/>
    <cellStyle name="Normal 2 2 3 5 3 3 3" xfId="3218" xr:uid="{00000000-0005-0000-0000-00009E0A0000}"/>
    <cellStyle name="Normal 2 2 3 5 3 3 3 2" xfId="8448" xr:uid="{00000000-0005-0000-0000-00009F0A0000}"/>
    <cellStyle name="Normal 2 2 3 5 3 3 4" xfId="6950" xr:uid="{00000000-0005-0000-0000-0000A00A0000}"/>
    <cellStyle name="Normal 2 2 3 5 3 4" xfId="954" xr:uid="{00000000-0005-0000-0000-0000A10A0000}"/>
    <cellStyle name="Normal 2 2 3 5 3 4 2" xfId="3977" xr:uid="{00000000-0005-0000-0000-0000A20A0000}"/>
    <cellStyle name="Normal 2 2 3 5 3 4 2 2" xfId="9207" xr:uid="{00000000-0005-0000-0000-0000A30A0000}"/>
    <cellStyle name="Normal 2 2 3 5 3 4 3" xfId="6185" xr:uid="{00000000-0005-0000-0000-0000A40A0000}"/>
    <cellStyle name="Normal 2 2 3 5 3 5" xfId="2453" xr:uid="{00000000-0005-0000-0000-0000A50A0000}"/>
    <cellStyle name="Normal 2 2 3 5 3 5 2" xfId="7683" xr:uid="{00000000-0005-0000-0000-0000A60A0000}"/>
    <cellStyle name="Normal 2 2 3 5 3 6" xfId="5428" xr:uid="{00000000-0005-0000-0000-0000A70A0000}"/>
    <cellStyle name="Normal 2 2 3 5 4" xfId="190" xr:uid="{00000000-0005-0000-0000-0000A80A0000}"/>
    <cellStyle name="Normal 2 2 3 5 4 2" xfId="1896" xr:uid="{00000000-0005-0000-0000-0000A90A0000}"/>
    <cellStyle name="Normal 2 2 3 5 4 2 2" xfId="4919" xr:uid="{00000000-0005-0000-0000-0000AA0A0000}"/>
    <cellStyle name="Normal 2 2 3 5 4 2 2 2" xfId="10149" xr:uid="{00000000-0005-0000-0000-0000AB0A0000}"/>
    <cellStyle name="Normal 2 2 3 5 4 2 3" xfId="3395" xr:uid="{00000000-0005-0000-0000-0000AC0A0000}"/>
    <cellStyle name="Normal 2 2 3 5 4 2 3 2" xfId="8625" xr:uid="{00000000-0005-0000-0000-0000AD0A0000}"/>
    <cellStyle name="Normal 2 2 3 5 4 2 4" xfId="7127" xr:uid="{00000000-0005-0000-0000-0000AE0A0000}"/>
    <cellStyle name="Normal 2 2 3 5 4 3" xfId="1131" xr:uid="{00000000-0005-0000-0000-0000AF0A0000}"/>
    <cellStyle name="Normal 2 2 3 5 4 3 2" xfId="4154" xr:uid="{00000000-0005-0000-0000-0000B00A0000}"/>
    <cellStyle name="Normal 2 2 3 5 4 3 2 2" xfId="9384" xr:uid="{00000000-0005-0000-0000-0000B10A0000}"/>
    <cellStyle name="Normal 2 2 3 5 4 3 3" xfId="6362" xr:uid="{00000000-0005-0000-0000-0000B20A0000}"/>
    <cellStyle name="Normal 2 2 3 5 4 4" xfId="2630" xr:uid="{00000000-0005-0000-0000-0000B30A0000}"/>
    <cellStyle name="Normal 2 2 3 5 4 4 2" xfId="7860" xr:uid="{00000000-0005-0000-0000-0000B40A0000}"/>
    <cellStyle name="Normal 2 2 3 5 4 5" xfId="5430" xr:uid="{00000000-0005-0000-0000-0000B50A0000}"/>
    <cellStyle name="Normal 2 2 3 5 5" xfId="1542" xr:uid="{00000000-0005-0000-0000-0000B60A0000}"/>
    <cellStyle name="Normal 2 2 3 5 5 2" xfId="4565" xr:uid="{00000000-0005-0000-0000-0000B70A0000}"/>
    <cellStyle name="Normal 2 2 3 5 5 2 2" xfId="9795" xr:uid="{00000000-0005-0000-0000-0000B80A0000}"/>
    <cellStyle name="Normal 2 2 3 5 5 3" xfId="3041" xr:uid="{00000000-0005-0000-0000-0000B90A0000}"/>
    <cellStyle name="Normal 2 2 3 5 5 3 2" xfId="8271" xr:uid="{00000000-0005-0000-0000-0000BA0A0000}"/>
    <cellStyle name="Normal 2 2 3 5 5 4" xfId="6773" xr:uid="{00000000-0005-0000-0000-0000BB0A0000}"/>
    <cellStyle name="Normal 2 2 3 5 6" xfId="1484" xr:uid="{00000000-0005-0000-0000-0000BC0A0000}"/>
    <cellStyle name="Normal 2 2 3 5 6 2" xfId="4507" xr:uid="{00000000-0005-0000-0000-0000BD0A0000}"/>
    <cellStyle name="Normal 2 2 3 5 6 2 2" xfId="9737" xr:uid="{00000000-0005-0000-0000-0000BE0A0000}"/>
    <cellStyle name="Normal 2 2 3 5 6 3" xfId="2983" xr:uid="{00000000-0005-0000-0000-0000BF0A0000}"/>
    <cellStyle name="Normal 2 2 3 5 6 3 2" xfId="8213" xr:uid="{00000000-0005-0000-0000-0000C00A0000}"/>
    <cellStyle name="Normal 2 2 3 5 6 4" xfId="6715" xr:uid="{00000000-0005-0000-0000-0000C10A0000}"/>
    <cellStyle name="Normal 2 2 3 5 7" xfId="777" xr:uid="{00000000-0005-0000-0000-0000C20A0000}"/>
    <cellStyle name="Normal 2 2 3 5 7 2" xfId="3800" xr:uid="{00000000-0005-0000-0000-0000C30A0000}"/>
    <cellStyle name="Normal 2 2 3 5 7 2 2" xfId="9030" xr:uid="{00000000-0005-0000-0000-0000C40A0000}"/>
    <cellStyle name="Normal 2 2 3 5 7 3" xfId="6008" xr:uid="{00000000-0005-0000-0000-0000C50A0000}"/>
    <cellStyle name="Normal 2 2 3 5 8" xfId="2276" xr:uid="{00000000-0005-0000-0000-0000C60A0000}"/>
    <cellStyle name="Normal 2 2 3 5 8 2" xfId="7506" xr:uid="{00000000-0005-0000-0000-0000C70A0000}"/>
    <cellStyle name="Normal 2 2 3 5 9" xfId="5423" xr:uid="{00000000-0005-0000-0000-0000C80A0000}"/>
    <cellStyle name="Normal 2 2 3 6" xfId="191" xr:uid="{00000000-0005-0000-0000-0000C90A0000}"/>
    <cellStyle name="Normal 2 2 3 6 2" xfId="192" xr:uid="{00000000-0005-0000-0000-0000CA0A0000}"/>
    <cellStyle name="Normal 2 2 3 6 2 2" xfId="193" xr:uid="{00000000-0005-0000-0000-0000CB0A0000}"/>
    <cellStyle name="Normal 2 2 3 6 2 2 2" xfId="2083" xr:uid="{00000000-0005-0000-0000-0000CC0A0000}"/>
    <cellStyle name="Normal 2 2 3 6 2 2 2 2" xfId="5106" xr:uid="{00000000-0005-0000-0000-0000CD0A0000}"/>
    <cellStyle name="Normal 2 2 3 6 2 2 2 2 2" xfId="10336" xr:uid="{00000000-0005-0000-0000-0000CE0A0000}"/>
    <cellStyle name="Normal 2 2 3 6 2 2 2 3" xfId="3582" xr:uid="{00000000-0005-0000-0000-0000CF0A0000}"/>
    <cellStyle name="Normal 2 2 3 6 2 2 2 3 2" xfId="8812" xr:uid="{00000000-0005-0000-0000-0000D00A0000}"/>
    <cellStyle name="Normal 2 2 3 6 2 2 2 4" xfId="7314" xr:uid="{00000000-0005-0000-0000-0000D10A0000}"/>
    <cellStyle name="Normal 2 2 3 6 2 2 3" xfId="1318" xr:uid="{00000000-0005-0000-0000-0000D20A0000}"/>
    <cellStyle name="Normal 2 2 3 6 2 2 3 2" xfId="4341" xr:uid="{00000000-0005-0000-0000-0000D30A0000}"/>
    <cellStyle name="Normal 2 2 3 6 2 2 3 2 2" xfId="9571" xr:uid="{00000000-0005-0000-0000-0000D40A0000}"/>
    <cellStyle name="Normal 2 2 3 6 2 2 3 3" xfId="6549" xr:uid="{00000000-0005-0000-0000-0000D50A0000}"/>
    <cellStyle name="Normal 2 2 3 6 2 2 4" xfId="2817" xr:uid="{00000000-0005-0000-0000-0000D60A0000}"/>
    <cellStyle name="Normal 2 2 3 6 2 2 4 2" xfId="8047" xr:uid="{00000000-0005-0000-0000-0000D70A0000}"/>
    <cellStyle name="Normal 2 2 3 6 2 2 5" xfId="5433" xr:uid="{00000000-0005-0000-0000-0000D80A0000}"/>
    <cellStyle name="Normal 2 2 3 6 2 3" xfId="1729" xr:uid="{00000000-0005-0000-0000-0000D90A0000}"/>
    <cellStyle name="Normal 2 2 3 6 2 3 2" xfId="4752" xr:uid="{00000000-0005-0000-0000-0000DA0A0000}"/>
    <cellStyle name="Normal 2 2 3 6 2 3 2 2" xfId="9982" xr:uid="{00000000-0005-0000-0000-0000DB0A0000}"/>
    <cellStyle name="Normal 2 2 3 6 2 3 3" xfId="3228" xr:uid="{00000000-0005-0000-0000-0000DC0A0000}"/>
    <cellStyle name="Normal 2 2 3 6 2 3 3 2" xfId="8458" xr:uid="{00000000-0005-0000-0000-0000DD0A0000}"/>
    <cellStyle name="Normal 2 2 3 6 2 3 4" xfId="6960" xr:uid="{00000000-0005-0000-0000-0000DE0A0000}"/>
    <cellStyle name="Normal 2 2 3 6 2 4" xfId="964" xr:uid="{00000000-0005-0000-0000-0000DF0A0000}"/>
    <cellStyle name="Normal 2 2 3 6 2 4 2" xfId="3987" xr:uid="{00000000-0005-0000-0000-0000E00A0000}"/>
    <cellStyle name="Normal 2 2 3 6 2 4 2 2" xfId="9217" xr:uid="{00000000-0005-0000-0000-0000E10A0000}"/>
    <cellStyle name="Normal 2 2 3 6 2 4 3" xfId="6195" xr:uid="{00000000-0005-0000-0000-0000E20A0000}"/>
    <cellStyle name="Normal 2 2 3 6 2 5" xfId="2463" xr:uid="{00000000-0005-0000-0000-0000E30A0000}"/>
    <cellStyle name="Normal 2 2 3 6 2 5 2" xfId="7693" xr:uid="{00000000-0005-0000-0000-0000E40A0000}"/>
    <cellStyle name="Normal 2 2 3 6 2 6" xfId="5432" xr:uid="{00000000-0005-0000-0000-0000E50A0000}"/>
    <cellStyle name="Normal 2 2 3 6 3" xfId="194" xr:uid="{00000000-0005-0000-0000-0000E60A0000}"/>
    <cellStyle name="Normal 2 2 3 6 3 2" xfId="1906" xr:uid="{00000000-0005-0000-0000-0000E70A0000}"/>
    <cellStyle name="Normal 2 2 3 6 3 2 2" xfId="4929" xr:uid="{00000000-0005-0000-0000-0000E80A0000}"/>
    <cellStyle name="Normal 2 2 3 6 3 2 2 2" xfId="10159" xr:uid="{00000000-0005-0000-0000-0000E90A0000}"/>
    <cellStyle name="Normal 2 2 3 6 3 2 3" xfId="3405" xr:uid="{00000000-0005-0000-0000-0000EA0A0000}"/>
    <cellStyle name="Normal 2 2 3 6 3 2 3 2" xfId="8635" xr:uid="{00000000-0005-0000-0000-0000EB0A0000}"/>
    <cellStyle name="Normal 2 2 3 6 3 2 4" xfId="7137" xr:uid="{00000000-0005-0000-0000-0000EC0A0000}"/>
    <cellStyle name="Normal 2 2 3 6 3 3" xfId="1141" xr:uid="{00000000-0005-0000-0000-0000ED0A0000}"/>
    <cellStyle name="Normal 2 2 3 6 3 3 2" xfId="4164" xr:uid="{00000000-0005-0000-0000-0000EE0A0000}"/>
    <cellStyle name="Normal 2 2 3 6 3 3 2 2" xfId="9394" xr:uid="{00000000-0005-0000-0000-0000EF0A0000}"/>
    <cellStyle name="Normal 2 2 3 6 3 3 3" xfId="6372" xr:uid="{00000000-0005-0000-0000-0000F00A0000}"/>
    <cellStyle name="Normal 2 2 3 6 3 4" xfId="2640" xr:uid="{00000000-0005-0000-0000-0000F10A0000}"/>
    <cellStyle name="Normal 2 2 3 6 3 4 2" xfId="7870" xr:uid="{00000000-0005-0000-0000-0000F20A0000}"/>
    <cellStyle name="Normal 2 2 3 6 3 5" xfId="5434" xr:uid="{00000000-0005-0000-0000-0000F30A0000}"/>
    <cellStyle name="Normal 2 2 3 6 4" xfId="1552" xr:uid="{00000000-0005-0000-0000-0000F40A0000}"/>
    <cellStyle name="Normal 2 2 3 6 4 2" xfId="4575" xr:uid="{00000000-0005-0000-0000-0000F50A0000}"/>
    <cellStyle name="Normal 2 2 3 6 4 2 2" xfId="9805" xr:uid="{00000000-0005-0000-0000-0000F60A0000}"/>
    <cellStyle name="Normal 2 2 3 6 4 3" xfId="3051" xr:uid="{00000000-0005-0000-0000-0000F70A0000}"/>
    <cellStyle name="Normal 2 2 3 6 4 3 2" xfId="8281" xr:uid="{00000000-0005-0000-0000-0000F80A0000}"/>
    <cellStyle name="Normal 2 2 3 6 4 4" xfId="6783" xr:uid="{00000000-0005-0000-0000-0000F90A0000}"/>
    <cellStyle name="Normal 2 2 3 6 5" xfId="787" xr:uid="{00000000-0005-0000-0000-0000FA0A0000}"/>
    <cellStyle name="Normal 2 2 3 6 5 2" xfId="3810" xr:uid="{00000000-0005-0000-0000-0000FB0A0000}"/>
    <cellStyle name="Normal 2 2 3 6 5 2 2" xfId="9040" xr:uid="{00000000-0005-0000-0000-0000FC0A0000}"/>
    <cellStyle name="Normal 2 2 3 6 5 3" xfId="6018" xr:uid="{00000000-0005-0000-0000-0000FD0A0000}"/>
    <cellStyle name="Normal 2 2 3 6 6" xfId="2286" xr:uid="{00000000-0005-0000-0000-0000FE0A0000}"/>
    <cellStyle name="Normal 2 2 3 6 6 2" xfId="7516" xr:uid="{00000000-0005-0000-0000-0000FF0A0000}"/>
    <cellStyle name="Normal 2 2 3 6 7" xfId="5431" xr:uid="{00000000-0005-0000-0000-0000000B0000}"/>
    <cellStyle name="Normal 2 2 3 7" xfId="195" xr:uid="{00000000-0005-0000-0000-0000010B0000}"/>
    <cellStyle name="Normal 2 2 3 7 2" xfId="196" xr:uid="{00000000-0005-0000-0000-0000020B0000}"/>
    <cellStyle name="Normal 2 2 3 7 2 2" xfId="197" xr:uid="{00000000-0005-0000-0000-0000030B0000}"/>
    <cellStyle name="Normal 2 2 3 7 2 2 2" xfId="2095" xr:uid="{00000000-0005-0000-0000-0000040B0000}"/>
    <cellStyle name="Normal 2 2 3 7 2 2 2 2" xfId="5118" xr:uid="{00000000-0005-0000-0000-0000050B0000}"/>
    <cellStyle name="Normal 2 2 3 7 2 2 2 2 2" xfId="10348" xr:uid="{00000000-0005-0000-0000-0000060B0000}"/>
    <cellStyle name="Normal 2 2 3 7 2 2 2 3" xfId="3594" xr:uid="{00000000-0005-0000-0000-0000070B0000}"/>
    <cellStyle name="Normal 2 2 3 7 2 2 2 3 2" xfId="8824" xr:uid="{00000000-0005-0000-0000-0000080B0000}"/>
    <cellStyle name="Normal 2 2 3 7 2 2 2 4" xfId="7326" xr:uid="{00000000-0005-0000-0000-0000090B0000}"/>
    <cellStyle name="Normal 2 2 3 7 2 2 3" xfId="1330" xr:uid="{00000000-0005-0000-0000-00000A0B0000}"/>
    <cellStyle name="Normal 2 2 3 7 2 2 3 2" xfId="4353" xr:uid="{00000000-0005-0000-0000-00000B0B0000}"/>
    <cellStyle name="Normal 2 2 3 7 2 2 3 2 2" xfId="9583" xr:uid="{00000000-0005-0000-0000-00000C0B0000}"/>
    <cellStyle name="Normal 2 2 3 7 2 2 3 3" xfId="6561" xr:uid="{00000000-0005-0000-0000-00000D0B0000}"/>
    <cellStyle name="Normal 2 2 3 7 2 2 4" xfId="2829" xr:uid="{00000000-0005-0000-0000-00000E0B0000}"/>
    <cellStyle name="Normal 2 2 3 7 2 2 4 2" xfId="8059" xr:uid="{00000000-0005-0000-0000-00000F0B0000}"/>
    <cellStyle name="Normal 2 2 3 7 2 2 5" xfId="5437" xr:uid="{00000000-0005-0000-0000-0000100B0000}"/>
    <cellStyle name="Normal 2 2 3 7 2 3" xfId="1741" xr:uid="{00000000-0005-0000-0000-0000110B0000}"/>
    <cellStyle name="Normal 2 2 3 7 2 3 2" xfId="4764" xr:uid="{00000000-0005-0000-0000-0000120B0000}"/>
    <cellStyle name="Normal 2 2 3 7 2 3 2 2" xfId="9994" xr:uid="{00000000-0005-0000-0000-0000130B0000}"/>
    <cellStyle name="Normal 2 2 3 7 2 3 3" xfId="3240" xr:uid="{00000000-0005-0000-0000-0000140B0000}"/>
    <cellStyle name="Normal 2 2 3 7 2 3 3 2" xfId="8470" xr:uid="{00000000-0005-0000-0000-0000150B0000}"/>
    <cellStyle name="Normal 2 2 3 7 2 3 4" xfId="6972" xr:uid="{00000000-0005-0000-0000-0000160B0000}"/>
    <cellStyle name="Normal 2 2 3 7 2 4" xfId="976" xr:uid="{00000000-0005-0000-0000-0000170B0000}"/>
    <cellStyle name="Normal 2 2 3 7 2 4 2" xfId="3999" xr:uid="{00000000-0005-0000-0000-0000180B0000}"/>
    <cellStyle name="Normal 2 2 3 7 2 4 2 2" xfId="9229" xr:uid="{00000000-0005-0000-0000-0000190B0000}"/>
    <cellStyle name="Normal 2 2 3 7 2 4 3" xfId="6207" xr:uid="{00000000-0005-0000-0000-00001A0B0000}"/>
    <cellStyle name="Normal 2 2 3 7 2 5" xfId="2475" xr:uid="{00000000-0005-0000-0000-00001B0B0000}"/>
    <cellStyle name="Normal 2 2 3 7 2 5 2" xfId="7705" xr:uid="{00000000-0005-0000-0000-00001C0B0000}"/>
    <cellStyle name="Normal 2 2 3 7 2 6" xfId="5436" xr:uid="{00000000-0005-0000-0000-00001D0B0000}"/>
    <cellStyle name="Normal 2 2 3 7 3" xfId="198" xr:uid="{00000000-0005-0000-0000-00001E0B0000}"/>
    <cellStyle name="Normal 2 2 3 7 3 2" xfId="1918" xr:uid="{00000000-0005-0000-0000-00001F0B0000}"/>
    <cellStyle name="Normal 2 2 3 7 3 2 2" xfId="4941" xr:uid="{00000000-0005-0000-0000-0000200B0000}"/>
    <cellStyle name="Normal 2 2 3 7 3 2 2 2" xfId="10171" xr:uid="{00000000-0005-0000-0000-0000210B0000}"/>
    <cellStyle name="Normal 2 2 3 7 3 2 3" xfId="3417" xr:uid="{00000000-0005-0000-0000-0000220B0000}"/>
    <cellStyle name="Normal 2 2 3 7 3 2 3 2" xfId="8647" xr:uid="{00000000-0005-0000-0000-0000230B0000}"/>
    <cellStyle name="Normal 2 2 3 7 3 2 4" xfId="7149" xr:uid="{00000000-0005-0000-0000-0000240B0000}"/>
    <cellStyle name="Normal 2 2 3 7 3 3" xfId="1153" xr:uid="{00000000-0005-0000-0000-0000250B0000}"/>
    <cellStyle name="Normal 2 2 3 7 3 3 2" xfId="4176" xr:uid="{00000000-0005-0000-0000-0000260B0000}"/>
    <cellStyle name="Normal 2 2 3 7 3 3 2 2" xfId="9406" xr:uid="{00000000-0005-0000-0000-0000270B0000}"/>
    <cellStyle name="Normal 2 2 3 7 3 3 3" xfId="6384" xr:uid="{00000000-0005-0000-0000-0000280B0000}"/>
    <cellStyle name="Normal 2 2 3 7 3 4" xfId="2652" xr:uid="{00000000-0005-0000-0000-0000290B0000}"/>
    <cellStyle name="Normal 2 2 3 7 3 4 2" xfId="7882" xr:uid="{00000000-0005-0000-0000-00002A0B0000}"/>
    <cellStyle name="Normal 2 2 3 7 3 5" xfId="5438" xr:uid="{00000000-0005-0000-0000-00002B0B0000}"/>
    <cellStyle name="Normal 2 2 3 7 4" xfId="1564" xr:uid="{00000000-0005-0000-0000-00002C0B0000}"/>
    <cellStyle name="Normal 2 2 3 7 4 2" xfId="4587" xr:uid="{00000000-0005-0000-0000-00002D0B0000}"/>
    <cellStyle name="Normal 2 2 3 7 4 2 2" xfId="9817" xr:uid="{00000000-0005-0000-0000-00002E0B0000}"/>
    <cellStyle name="Normal 2 2 3 7 4 3" xfId="3063" xr:uid="{00000000-0005-0000-0000-00002F0B0000}"/>
    <cellStyle name="Normal 2 2 3 7 4 3 2" xfId="8293" xr:uid="{00000000-0005-0000-0000-0000300B0000}"/>
    <cellStyle name="Normal 2 2 3 7 4 4" xfId="6795" xr:uid="{00000000-0005-0000-0000-0000310B0000}"/>
    <cellStyle name="Normal 2 2 3 7 5" xfId="799" xr:uid="{00000000-0005-0000-0000-0000320B0000}"/>
    <cellStyle name="Normal 2 2 3 7 5 2" xfId="3822" xr:uid="{00000000-0005-0000-0000-0000330B0000}"/>
    <cellStyle name="Normal 2 2 3 7 5 2 2" xfId="9052" xr:uid="{00000000-0005-0000-0000-0000340B0000}"/>
    <cellStyle name="Normal 2 2 3 7 5 3" xfId="6030" xr:uid="{00000000-0005-0000-0000-0000350B0000}"/>
    <cellStyle name="Normal 2 2 3 7 6" xfId="2298" xr:uid="{00000000-0005-0000-0000-0000360B0000}"/>
    <cellStyle name="Normal 2 2 3 7 6 2" xfId="7528" xr:uid="{00000000-0005-0000-0000-0000370B0000}"/>
    <cellStyle name="Normal 2 2 3 7 7" xfId="5435" xr:uid="{00000000-0005-0000-0000-0000380B0000}"/>
    <cellStyle name="Normal 2 2 3 8" xfId="199" xr:uid="{00000000-0005-0000-0000-0000390B0000}"/>
    <cellStyle name="Normal 2 2 3 8 2" xfId="200" xr:uid="{00000000-0005-0000-0000-00003A0B0000}"/>
    <cellStyle name="Normal 2 2 3 8 2 2" xfId="201" xr:uid="{00000000-0005-0000-0000-00003B0B0000}"/>
    <cellStyle name="Normal 2 2 3 8 2 2 2" xfId="2108" xr:uid="{00000000-0005-0000-0000-00003C0B0000}"/>
    <cellStyle name="Normal 2 2 3 8 2 2 2 2" xfId="5131" xr:uid="{00000000-0005-0000-0000-00003D0B0000}"/>
    <cellStyle name="Normal 2 2 3 8 2 2 2 2 2" xfId="10361" xr:uid="{00000000-0005-0000-0000-00003E0B0000}"/>
    <cellStyle name="Normal 2 2 3 8 2 2 2 3" xfId="3607" xr:uid="{00000000-0005-0000-0000-00003F0B0000}"/>
    <cellStyle name="Normal 2 2 3 8 2 2 2 3 2" xfId="8837" xr:uid="{00000000-0005-0000-0000-0000400B0000}"/>
    <cellStyle name="Normal 2 2 3 8 2 2 2 4" xfId="7339" xr:uid="{00000000-0005-0000-0000-0000410B0000}"/>
    <cellStyle name="Normal 2 2 3 8 2 2 3" xfId="1343" xr:uid="{00000000-0005-0000-0000-0000420B0000}"/>
    <cellStyle name="Normal 2 2 3 8 2 2 3 2" xfId="4366" xr:uid="{00000000-0005-0000-0000-0000430B0000}"/>
    <cellStyle name="Normal 2 2 3 8 2 2 3 2 2" xfId="9596" xr:uid="{00000000-0005-0000-0000-0000440B0000}"/>
    <cellStyle name="Normal 2 2 3 8 2 2 3 3" xfId="6574" xr:uid="{00000000-0005-0000-0000-0000450B0000}"/>
    <cellStyle name="Normal 2 2 3 8 2 2 4" xfId="2842" xr:uid="{00000000-0005-0000-0000-0000460B0000}"/>
    <cellStyle name="Normal 2 2 3 8 2 2 4 2" xfId="8072" xr:uid="{00000000-0005-0000-0000-0000470B0000}"/>
    <cellStyle name="Normal 2 2 3 8 2 2 5" xfId="5441" xr:uid="{00000000-0005-0000-0000-0000480B0000}"/>
    <cellStyle name="Normal 2 2 3 8 2 3" xfId="1754" xr:uid="{00000000-0005-0000-0000-0000490B0000}"/>
    <cellStyle name="Normal 2 2 3 8 2 3 2" xfId="4777" xr:uid="{00000000-0005-0000-0000-00004A0B0000}"/>
    <cellStyle name="Normal 2 2 3 8 2 3 2 2" xfId="10007" xr:uid="{00000000-0005-0000-0000-00004B0B0000}"/>
    <cellStyle name="Normal 2 2 3 8 2 3 3" xfId="3253" xr:uid="{00000000-0005-0000-0000-00004C0B0000}"/>
    <cellStyle name="Normal 2 2 3 8 2 3 3 2" xfId="8483" xr:uid="{00000000-0005-0000-0000-00004D0B0000}"/>
    <cellStyle name="Normal 2 2 3 8 2 3 4" xfId="6985" xr:uid="{00000000-0005-0000-0000-00004E0B0000}"/>
    <cellStyle name="Normal 2 2 3 8 2 4" xfId="989" xr:uid="{00000000-0005-0000-0000-00004F0B0000}"/>
    <cellStyle name="Normal 2 2 3 8 2 4 2" xfId="4012" xr:uid="{00000000-0005-0000-0000-0000500B0000}"/>
    <cellStyle name="Normal 2 2 3 8 2 4 2 2" xfId="9242" xr:uid="{00000000-0005-0000-0000-0000510B0000}"/>
    <cellStyle name="Normal 2 2 3 8 2 4 3" xfId="6220" xr:uid="{00000000-0005-0000-0000-0000520B0000}"/>
    <cellStyle name="Normal 2 2 3 8 2 5" xfId="2488" xr:uid="{00000000-0005-0000-0000-0000530B0000}"/>
    <cellStyle name="Normal 2 2 3 8 2 5 2" xfId="7718" xr:uid="{00000000-0005-0000-0000-0000540B0000}"/>
    <cellStyle name="Normal 2 2 3 8 2 6" xfId="5440" xr:uid="{00000000-0005-0000-0000-0000550B0000}"/>
    <cellStyle name="Normal 2 2 3 8 3" xfId="202" xr:uid="{00000000-0005-0000-0000-0000560B0000}"/>
    <cellStyle name="Normal 2 2 3 8 3 2" xfId="1931" xr:uid="{00000000-0005-0000-0000-0000570B0000}"/>
    <cellStyle name="Normal 2 2 3 8 3 2 2" xfId="4954" xr:uid="{00000000-0005-0000-0000-0000580B0000}"/>
    <cellStyle name="Normal 2 2 3 8 3 2 2 2" xfId="10184" xr:uid="{00000000-0005-0000-0000-0000590B0000}"/>
    <cellStyle name="Normal 2 2 3 8 3 2 3" xfId="3430" xr:uid="{00000000-0005-0000-0000-00005A0B0000}"/>
    <cellStyle name="Normal 2 2 3 8 3 2 3 2" xfId="8660" xr:uid="{00000000-0005-0000-0000-00005B0B0000}"/>
    <cellStyle name="Normal 2 2 3 8 3 2 4" xfId="7162" xr:uid="{00000000-0005-0000-0000-00005C0B0000}"/>
    <cellStyle name="Normal 2 2 3 8 3 3" xfId="1166" xr:uid="{00000000-0005-0000-0000-00005D0B0000}"/>
    <cellStyle name="Normal 2 2 3 8 3 3 2" xfId="4189" xr:uid="{00000000-0005-0000-0000-00005E0B0000}"/>
    <cellStyle name="Normal 2 2 3 8 3 3 2 2" xfId="9419" xr:uid="{00000000-0005-0000-0000-00005F0B0000}"/>
    <cellStyle name="Normal 2 2 3 8 3 3 3" xfId="6397" xr:uid="{00000000-0005-0000-0000-0000600B0000}"/>
    <cellStyle name="Normal 2 2 3 8 3 4" xfId="2665" xr:uid="{00000000-0005-0000-0000-0000610B0000}"/>
    <cellStyle name="Normal 2 2 3 8 3 4 2" xfId="7895" xr:uid="{00000000-0005-0000-0000-0000620B0000}"/>
    <cellStyle name="Normal 2 2 3 8 3 5" xfId="5442" xr:uid="{00000000-0005-0000-0000-0000630B0000}"/>
    <cellStyle name="Normal 2 2 3 8 4" xfId="1577" xr:uid="{00000000-0005-0000-0000-0000640B0000}"/>
    <cellStyle name="Normal 2 2 3 8 4 2" xfId="4600" xr:uid="{00000000-0005-0000-0000-0000650B0000}"/>
    <cellStyle name="Normal 2 2 3 8 4 2 2" xfId="9830" xr:uid="{00000000-0005-0000-0000-0000660B0000}"/>
    <cellStyle name="Normal 2 2 3 8 4 3" xfId="3076" xr:uid="{00000000-0005-0000-0000-0000670B0000}"/>
    <cellStyle name="Normal 2 2 3 8 4 3 2" xfId="8306" xr:uid="{00000000-0005-0000-0000-0000680B0000}"/>
    <cellStyle name="Normal 2 2 3 8 4 4" xfId="6808" xr:uid="{00000000-0005-0000-0000-0000690B0000}"/>
    <cellStyle name="Normal 2 2 3 8 5" xfId="812" xr:uid="{00000000-0005-0000-0000-00006A0B0000}"/>
    <cellStyle name="Normal 2 2 3 8 5 2" xfId="3835" xr:uid="{00000000-0005-0000-0000-00006B0B0000}"/>
    <cellStyle name="Normal 2 2 3 8 5 2 2" xfId="9065" xr:uid="{00000000-0005-0000-0000-00006C0B0000}"/>
    <cellStyle name="Normal 2 2 3 8 5 3" xfId="6043" xr:uid="{00000000-0005-0000-0000-00006D0B0000}"/>
    <cellStyle name="Normal 2 2 3 8 6" xfId="2311" xr:uid="{00000000-0005-0000-0000-00006E0B0000}"/>
    <cellStyle name="Normal 2 2 3 8 6 2" xfId="7541" xr:uid="{00000000-0005-0000-0000-00006F0B0000}"/>
    <cellStyle name="Normal 2 2 3 8 7" xfId="5439" xr:uid="{00000000-0005-0000-0000-0000700B0000}"/>
    <cellStyle name="Normal 2 2 3 9" xfId="203" xr:uid="{00000000-0005-0000-0000-0000710B0000}"/>
    <cellStyle name="Normal 2 2 3 9 2" xfId="204" xr:uid="{00000000-0005-0000-0000-0000720B0000}"/>
    <cellStyle name="Normal 2 2 3 9 2 2" xfId="205" xr:uid="{00000000-0005-0000-0000-0000730B0000}"/>
    <cellStyle name="Normal 2 2 3 9 2 2 2" xfId="2165" xr:uid="{00000000-0005-0000-0000-0000740B0000}"/>
    <cellStyle name="Normal 2 2 3 9 2 2 2 2" xfId="5188" xr:uid="{00000000-0005-0000-0000-0000750B0000}"/>
    <cellStyle name="Normal 2 2 3 9 2 2 2 2 2" xfId="10418" xr:uid="{00000000-0005-0000-0000-0000760B0000}"/>
    <cellStyle name="Normal 2 2 3 9 2 2 2 3" xfId="3664" xr:uid="{00000000-0005-0000-0000-0000770B0000}"/>
    <cellStyle name="Normal 2 2 3 9 2 2 2 3 2" xfId="8894" xr:uid="{00000000-0005-0000-0000-0000780B0000}"/>
    <cellStyle name="Normal 2 2 3 9 2 2 2 4" xfId="7396" xr:uid="{00000000-0005-0000-0000-0000790B0000}"/>
    <cellStyle name="Normal 2 2 3 9 2 2 3" xfId="1400" xr:uid="{00000000-0005-0000-0000-00007A0B0000}"/>
    <cellStyle name="Normal 2 2 3 9 2 2 3 2" xfId="4423" xr:uid="{00000000-0005-0000-0000-00007B0B0000}"/>
    <cellStyle name="Normal 2 2 3 9 2 2 3 2 2" xfId="9653" xr:uid="{00000000-0005-0000-0000-00007C0B0000}"/>
    <cellStyle name="Normal 2 2 3 9 2 2 3 3" xfId="6631" xr:uid="{00000000-0005-0000-0000-00007D0B0000}"/>
    <cellStyle name="Normal 2 2 3 9 2 2 4" xfId="2899" xr:uid="{00000000-0005-0000-0000-00007E0B0000}"/>
    <cellStyle name="Normal 2 2 3 9 2 2 4 2" xfId="8129" xr:uid="{00000000-0005-0000-0000-00007F0B0000}"/>
    <cellStyle name="Normal 2 2 3 9 2 2 5" xfId="5445" xr:uid="{00000000-0005-0000-0000-0000800B0000}"/>
    <cellStyle name="Normal 2 2 3 9 2 3" xfId="1811" xr:uid="{00000000-0005-0000-0000-0000810B0000}"/>
    <cellStyle name="Normal 2 2 3 9 2 3 2" xfId="4834" xr:uid="{00000000-0005-0000-0000-0000820B0000}"/>
    <cellStyle name="Normal 2 2 3 9 2 3 2 2" xfId="10064" xr:uid="{00000000-0005-0000-0000-0000830B0000}"/>
    <cellStyle name="Normal 2 2 3 9 2 3 3" xfId="3310" xr:uid="{00000000-0005-0000-0000-0000840B0000}"/>
    <cellStyle name="Normal 2 2 3 9 2 3 3 2" xfId="8540" xr:uid="{00000000-0005-0000-0000-0000850B0000}"/>
    <cellStyle name="Normal 2 2 3 9 2 3 4" xfId="7042" xr:uid="{00000000-0005-0000-0000-0000860B0000}"/>
    <cellStyle name="Normal 2 2 3 9 2 4" xfId="1046" xr:uid="{00000000-0005-0000-0000-0000870B0000}"/>
    <cellStyle name="Normal 2 2 3 9 2 4 2" xfId="4069" xr:uid="{00000000-0005-0000-0000-0000880B0000}"/>
    <cellStyle name="Normal 2 2 3 9 2 4 2 2" xfId="9299" xr:uid="{00000000-0005-0000-0000-0000890B0000}"/>
    <cellStyle name="Normal 2 2 3 9 2 4 3" xfId="6277" xr:uid="{00000000-0005-0000-0000-00008A0B0000}"/>
    <cellStyle name="Normal 2 2 3 9 2 5" xfId="2545" xr:uid="{00000000-0005-0000-0000-00008B0B0000}"/>
    <cellStyle name="Normal 2 2 3 9 2 5 2" xfId="7775" xr:uid="{00000000-0005-0000-0000-00008C0B0000}"/>
    <cellStyle name="Normal 2 2 3 9 2 6" xfId="5444" xr:uid="{00000000-0005-0000-0000-00008D0B0000}"/>
    <cellStyle name="Normal 2 2 3 9 3" xfId="206" xr:uid="{00000000-0005-0000-0000-00008E0B0000}"/>
    <cellStyle name="Normal 2 2 3 9 3 2" xfId="1988" xr:uid="{00000000-0005-0000-0000-00008F0B0000}"/>
    <cellStyle name="Normal 2 2 3 9 3 2 2" xfId="5011" xr:uid="{00000000-0005-0000-0000-0000900B0000}"/>
    <cellStyle name="Normal 2 2 3 9 3 2 2 2" xfId="10241" xr:uid="{00000000-0005-0000-0000-0000910B0000}"/>
    <cellStyle name="Normal 2 2 3 9 3 2 3" xfId="3487" xr:uid="{00000000-0005-0000-0000-0000920B0000}"/>
    <cellStyle name="Normal 2 2 3 9 3 2 3 2" xfId="8717" xr:uid="{00000000-0005-0000-0000-0000930B0000}"/>
    <cellStyle name="Normal 2 2 3 9 3 2 4" xfId="7219" xr:uid="{00000000-0005-0000-0000-0000940B0000}"/>
    <cellStyle name="Normal 2 2 3 9 3 3" xfId="1223" xr:uid="{00000000-0005-0000-0000-0000950B0000}"/>
    <cellStyle name="Normal 2 2 3 9 3 3 2" xfId="4246" xr:uid="{00000000-0005-0000-0000-0000960B0000}"/>
    <cellStyle name="Normal 2 2 3 9 3 3 2 2" xfId="9476" xr:uid="{00000000-0005-0000-0000-0000970B0000}"/>
    <cellStyle name="Normal 2 2 3 9 3 3 3" xfId="6454" xr:uid="{00000000-0005-0000-0000-0000980B0000}"/>
    <cellStyle name="Normal 2 2 3 9 3 4" xfId="2722" xr:uid="{00000000-0005-0000-0000-0000990B0000}"/>
    <cellStyle name="Normal 2 2 3 9 3 4 2" xfId="7952" xr:uid="{00000000-0005-0000-0000-00009A0B0000}"/>
    <cellStyle name="Normal 2 2 3 9 3 5" xfId="5446" xr:uid="{00000000-0005-0000-0000-00009B0B0000}"/>
    <cellStyle name="Normal 2 2 3 9 4" xfId="1634" xr:uid="{00000000-0005-0000-0000-00009C0B0000}"/>
    <cellStyle name="Normal 2 2 3 9 4 2" xfId="4657" xr:uid="{00000000-0005-0000-0000-00009D0B0000}"/>
    <cellStyle name="Normal 2 2 3 9 4 2 2" xfId="9887" xr:uid="{00000000-0005-0000-0000-00009E0B0000}"/>
    <cellStyle name="Normal 2 2 3 9 4 3" xfId="3133" xr:uid="{00000000-0005-0000-0000-00009F0B0000}"/>
    <cellStyle name="Normal 2 2 3 9 4 3 2" xfId="8363" xr:uid="{00000000-0005-0000-0000-0000A00B0000}"/>
    <cellStyle name="Normal 2 2 3 9 4 4" xfId="6865" xr:uid="{00000000-0005-0000-0000-0000A10B0000}"/>
    <cellStyle name="Normal 2 2 3 9 5" xfId="869" xr:uid="{00000000-0005-0000-0000-0000A20B0000}"/>
    <cellStyle name="Normal 2 2 3 9 5 2" xfId="3892" xr:uid="{00000000-0005-0000-0000-0000A30B0000}"/>
    <cellStyle name="Normal 2 2 3 9 5 2 2" xfId="9122" xr:uid="{00000000-0005-0000-0000-0000A40B0000}"/>
    <cellStyle name="Normal 2 2 3 9 5 3" xfId="6100" xr:uid="{00000000-0005-0000-0000-0000A50B0000}"/>
    <cellStyle name="Normal 2 2 3 9 6" xfId="2368" xr:uid="{00000000-0005-0000-0000-0000A60B0000}"/>
    <cellStyle name="Normal 2 2 3 9 6 2" xfId="7598" xr:uid="{00000000-0005-0000-0000-0000A70B0000}"/>
    <cellStyle name="Normal 2 2 3 9 7" xfId="5443" xr:uid="{00000000-0005-0000-0000-0000A80B0000}"/>
    <cellStyle name="Normal 2 2 4" xfId="207" xr:uid="{00000000-0005-0000-0000-0000A90B0000}"/>
    <cellStyle name="Normal 2 2 4 2" xfId="208" xr:uid="{00000000-0005-0000-0000-0000AA0B0000}"/>
    <cellStyle name="Normal 2 2 4 2 2" xfId="209" xr:uid="{00000000-0005-0000-0000-0000AB0B0000}"/>
    <cellStyle name="Normal 2 2 4 2 2 2" xfId="210" xr:uid="{00000000-0005-0000-0000-0000AC0B0000}"/>
    <cellStyle name="Normal 2 2 4 2 2 2 2" xfId="2111" xr:uid="{00000000-0005-0000-0000-0000AD0B0000}"/>
    <cellStyle name="Normal 2 2 4 2 2 2 2 2" xfId="5134" xr:uid="{00000000-0005-0000-0000-0000AE0B0000}"/>
    <cellStyle name="Normal 2 2 4 2 2 2 2 2 2" xfId="10364" xr:uid="{00000000-0005-0000-0000-0000AF0B0000}"/>
    <cellStyle name="Normal 2 2 4 2 2 2 2 3" xfId="3610" xr:uid="{00000000-0005-0000-0000-0000B00B0000}"/>
    <cellStyle name="Normal 2 2 4 2 2 2 2 3 2" xfId="8840" xr:uid="{00000000-0005-0000-0000-0000B10B0000}"/>
    <cellStyle name="Normal 2 2 4 2 2 2 2 4" xfId="7342" xr:uid="{00000000-0005-0000-0000-0000B20B0000}"/>
    <cellStyle name="Normal 2 2 4 2 2 2 3" xfId="1346" xr:uid="{00000000-0005-0000-0000-0000B30B0000}"/>
    <cellStyle name="Normal 2 2 4 2 2 2 3 2" xfId="4369" xr:uid="{00000000-0005-0000-0000-0000B40B0000}"/>
    <cellStyle name="Normal 2 2 4 2 2 2 3 2 2" xfId="9599" xr:uid="{00000000-0005-0000-0000-0000B50B0000}"/>
    <cellStyle name="Normal 2 2 4 2 2 2 3 3" xfId="6577" xr:uid="{00000000-0005-0000-0000-0000B60B0000}"/>
    <cellStyle name="Normal 2 2 4 2 2 2 4" xfId="2845" xr:uid="{00000000-0005-0000-0000-0000B70B0000}"/>
    <cellStyle name="Normal 2 2 4 2 2 2 4 2" xfId="8075" xr:uid="{00000000-0005-0000-0000-0000B80B0000}"/>
    <cellStyle name="Normal 2 2 4 2 2 2 5" xfId="5450" xr:uid="{00000000-0005-0000-0000-0000B90B0000}"/>
    <cellStyle name="Normal 2 2 4 2 2 3" xfId="1757" xr:uid="{00000000-0005-0000-0000-0000BA0B0000}"/>
    <cellStyle name="Normal 2 2 4 2 2 3 2" xfId="4780" xr:uid="{00000000-0005-0000-0000-0000BB0B0000}"/>
    <cellStyle name="Normal 2 2 4 2 2 3 2 2" xfId="10010" xr:uid="{00000000-0005-0000-0000-0000BC0B0000}"/>
    <cellStyle name="Normal 2 2 4 2 2 3 3" xfId="3256" xr:uid="{00000000-0005-0000-0000-0000BD0B0000}"/>
    <cellStyle name="Normal 2 2 4 2 2 3 3 2" xfId="8486" xr:uid="{00000000-0005-0000-0000-0000BE0B0000}"/>
    <cellStyle name="Normal 2 2 4 2 2 3 4" xfId="6988" xr:uid="{00000000-0005-0000-0000-0000BF0B0000}"/>
    <cellStyle name="Normal 2 2 4 2 2 4" xfId="992" xr:uid="{00000000-0005-0000-0000-0000C00B0000}"/>
    <cellStyle name="Normal 2 2 4 2 2 4 2" xfId="4015" xr:uid="{00000000-0005-0000-0000-0000C10B0000}"/>
    <cellStyle name="Normal 2 2 4 2 2 4 2 2" xfId="9245" xr:uid="{00000000-0005-0000-0000-0000C20B0000}"/>
    <cellStyle name="Normal 2 2 4 2 2 4 3" xfId="6223" xr:uid="{00000000-0005-0000-0000-0000C30B0000}"/>
    <cellStyle name="Normal 2 2 4 2 2 5" xfId="2491" xr:uid="{00000000-0005-0000-0000-0000C40B0000}"/>
    <cellStyle name="Normal 2 2 4 2 2 5 2" xfId="7721" xr:uid="{00000000-0005-0000-0000-0000C50B0000}"/>
    <cellStyle name="Normal 2 2 4 2 2 6" xfId="5449" xr:uid="{00000000-0005-0000-0000-0000C60B0000}"/>
    <cellStyle name="Normal 2 2 4 2 3" xfId="211" xr:uid="{00000000-0005-0000-0000-0000C70B0000}"/>
    <cellStyle name="Normal 2 2 4 2 3 2" xfId="1934" xr:uid="{00000000-0005-0000-0000-0000C80B0000}"/>
    <cellStyle name="Normal 2 2 4 2 3 2 2" xfId="4957" xr:uid="{00000000-0005-0000-0000-0000C90B0000}"/>
    <cellStyle name="Normal 2 2 4 2 3 2 2 2" xfId="10187" xr:uid="{00000000-0005-0000-0000-0000CA0B0000}"/>
    <cellStyle name="Normal 2 2 4 2 3 2 3" xfId="3433" xr:uid="{00000000-0005-0000-0000-0000CB0B0000}"/>
    <cellStyle name="Normal 2 2 4 2 3 2 3 2" xfId="8663" xr:uid="{00000000-0005-0000-0000-0000CC0B0000}"/>
    <cellStyle name="Normal 2 2 4 2 3 2 4" xfId="7165" xr:uid="{00000000-0005-0000-0000-0000CD0B0000}"/>
    <cellStyle name="Normal 2 2 4 2 3 3" xfId="1169" xr:uid="{00000000-0005-0000-0000-0000CE0B0000}"/>
    <cellStyle name="Normal 2 2 4 2 3 3 2" xfId="4192" xr:uid="{00000000-0005-0000-0000-0000CF0B0000}"/>
    <cellStyle name="Normal 2 2 4 2 3 3 2 2" xfId="9422" xr:uid="{00000000-0005-0000-0000-0000D00B0000}"/>
    <cellStyle name="Normal 2 2 4 2 3 3 3" xfId="6400" xr:uid="{00000000-0005-0000-0000-0000D10B0000}"/>
    <cellStyle name="Normal 2 2 4 2 3 4" xfId="2668" xr:uid="{00000000-0005-0000-0000-0000D20B0000}"/>
    <cellStyle name="Normal 2 2 4 2 3 4 2" xfId="7898" xr:uid="{00000000-0005-0000-0000-0000D30B0000}"/>
    <cellStyle name="Normal 2 2 4 2 3 5" xfId="5451" xr:uid="{00000000-0005-0000-0000-0000D40B0000}"/>
    <cellStyle name="Normal 2 2 4 2 4" xfId="1580" xr:uid="{00000000-0005-0000-0000-0000D50B0000}"/>
    <cellStyle name="Normal 2 2 4 2 4 2" xfId="4603" xr:uid="{00000000-0005-0000-0000-0000D60B0000}"/>
    <cellStyle name="Normal 2 2 4 2 4 2 2" xfId="9833" xr:uid="{00000000-0005-0000-0000-0000D70B0000}"/>
    <cellStyle name="Normal 2 2 4 2 4 3" xfId="3079" xr:uid="{00000000-0005-0000-0000-0000D80B0000}"/>
    <cellStyle name="Normal 2 2 4 2 4 3 2" xfId="8309" xr:uid="{00000000-0005-0000-0000-0000D90B0000}"/>
    <cellStyle name="Normal 2 2 4 2 4 4" xfId="6811" xr:uid="{00000000-0005-0000-0000-0000DA0B0000}"/>
    <cellStyle name="Normal 2 2 4 2 5" xfId="815" xr:uid="{00000000-0005-0000-0000-0000DB0B0000}"/>
    <cellStyle name="Normal 2 2 4 2 5 2" xfId="3838" xr:uid="{00000000-0005-0000-0000-0000DC0B0000}"/>
    <cellStyle name="Normal 2 2 4 2 5 2 2" xfId="9068" xr:uid="{00000000-0005-0000-0000-0000DD0B0000}"/>
    <cellStyle name="Normal 2 2 4 2 5 3" xfId="6046" xr:uid="{00000000-0005-0000-0000-0000DE0B0000}"/>
    <cellStyle name="Normal 2 2 4 2 6" xfId="2314" xr:uid="{00000000-0005-0000-0000-0000DF0B0000}"/>
    <cellStyle name="Normal 2 2 4 2 6 2" xfId="7544" xr:uid="{00000000-0005-0000-0000-0000E00B0000}"/>
    <cellStyle name="Normal 2 2 4 2 7" xfId="5448" xr:uid="{00000000-0005-0000-0000-0000E10B0000}"/>
    <cellStyle name="Normal 2 2 4 3" xfId="212" xr:uid="{00000000-0005-0000-0000-0000E20B0000}"/>
    <cellStyle name="Normal 2 2 4 3 2" xfId="213" xr:uid="{00000000-0005-0000-0000-0000E30B0000}"/>
    <cellStyle name="Normal 2 2 4 3 2 2" xfId="2029" xr:uid="{00000000-0005-0000-0000-0000E40B0000}"/>
    <cellStyle name="Normal 2 2 4 3 2 2 2" xfId="5052" xr:uid="{00000000-0005-0000-0000-0000E50B0000}"/>
    <cellStyle name="Normal 2 2 4 3 2 2 2 2" xfId="10282" xr:uid="{00000000-0005-0000-0000-0000E60B0000}"/>
    <cellStyle name="Normal 2 2 4 3 2 2 3" xfId="3528" xr:uid="{00000000-0005-0000-0000-0000E70B0000}"/>
    <cellStyle name="Normal 2 2 4 3 2 2 3 2" xfId="8758" xr:uid="{00000000-0005-0000-0000-0000E80B0000}"/>
    <cellStyle name="Normal 2 2 4 3 2 2 4" xfId="7260" xr:uid="{00000000-0005-0000-0000-0000E90B0000}"/>
    <cellStyle name="Normal 2 2 4 3 2 3" xfId="1264" xr:uid="{00000000-0005-0000-0000-0000EA0B0000}"/>
    <cellStyle name="Normal 2 2 4 3 2 3 2" xfId="4287" xr:uid="{00000000-0005-0000-0000-0000EB0B0000}"/>
    <cellStyle name="Normal 2 2 4 3 2 3 2 2" xfId="9517" xr:uid="{00000000-0005-0000-0000-0000EC0B0000}"/>
    <cellStyle name="Normal 2 2 4 3 2 3 3" xfId="6495" xr:uid="{00000000-0005-0000-0000-0000ED0B0000}"/>
    <cellStyle name="Normal 2 2 4 3 2 4" xfId="2763" xr:uid="{00000000-0005-0000-0000-0000EE0B0000}"/>
    <cellStyle name="Normal 2 2 4 3 2 4 2" xfId="7993" xr:uid="{00000000-0005-0000-0000-0000EF0B0000}"/>
    <cellStyle name="Normal 2 2 4 3 2 5" xfId="5453" xr:uid="{00000000-0005-0000-0000-0000F00B0000}"/>
    <cellStyle name="Normal 2 2 4 3 3" xfId="1675" xr:uid="{00000000-0005-0000-0000-0000F10B0000}"/>
    <cellStyle name="Normal 2 2 4 3 3 2" xfId="4698" xr:uid="{00000000-0005-0000-0000-0000F20B0000}"/>
    <cellStyle name="Normal 2 2 4 3 3 2 2" xfId="9928" xr:uid="{00000000-0005-0000-0000-0000F30B0000}"/>
    <cellStyle name="Normal 2 2 4 3 3 3" xfId="3174" xr:uid="{00000000-0005-0000-0000-0000F40B0000}"/>
    <cellStyle name="Normal 2 2 4 3 3 3 2" xfId="8404" xr:uid="{00000000-0005-0000-0000-0000F50B0000}"/>
    <cellStyle name="Normal 2 2 4 3 3 4" xfId="6906" xr:uid="{00000000-0005-0000-0000-0000F60B0000}"/>
    <cellStyle name="Normal 2 2 4 3 4" xfId="910" xr:uid="{00000000-0005-0000-0000-0000F70B0000}"/>
    <cellStyle name="Normal 2 2 4 3 4 2" xfId="3933" xr:uid="{00000000-0005-0000-0000-0000F80B0000}"/>
    <cellStyle name="Normal 2 2 4 3 4 2 2" xfId="9163" xr:uid="{00000000-0005-0000-0000-0000F90B0000}"/>
    <cellStyle name="Normal 2 2 4 3 4 3" xfId="6141" xr:uid="{00000000-0005-0000-0000-0000FA0B0000}"/>
    <cellStyle name="Normal 2 2 4 3 5" xfId="2409" xr:uid="{00000000-0005-0000-0000-0000FB0B0000}"/>
    <cellStyle name="Normal 2 2 4 3 5 2" xfId="7639" xr:uid="{00000000-0005-0000-0000-0000FC0B0000}"/>
    <cellStyle name="Normal 2 2 4 3 6" xfId="5452" xr:uid="{00000000-0005-0000-0000-0000FD0B0000}"/>
    <cellStyle name="Normal 2 2 4 4" xfId="214" xr:uid="{00000000-0005-0000-0000-0000FE0B0000}"/>
    <cellStyle name="Normal 2 2 4 4 2" xfId="1852" xr:uid="{00000000-0005-0000-0000-0000FF0B0000}"/>
    <cellStyle name="Normal 2 2 4 4 2 2" xfId="4875" xr:uid="{00000000-0005-0000-0000-0000000C0000}"/>
    <cellStyle name="Normal 2 2 4 4 2 2 2" xfId="10105" xr:uid="{00000000-0005-0000-0000-0000010C0000}"/>
    <cellStyle name="Normal 2 2 4 4 2 3" xfId="3351" xr:uid="{00000000-0005-0000-0000-0000020C0000}"/>
    <cellStyle name="Normal 2 2 4 4 2 3 2" xfId="8581" xr:uid="{00000000-0005-0000-0000-0000030C0000}"/>
    <cellStyle name="Normal 2 2 4 4 2 4" xfId="7083" xr:uid="{00000000-0005-0000-0000-0000040C0000}"/>
    <cellStyle name="Normal 2 2 4 4 3" xfId="1087" xr:uid="{00000000-0005-0000-0000-0000050C0000}"/>
    <cellStyle name="Normal 2 2 4 4 3 2" xfId="4110" xr:uid="{00000000-0005-0000-0000-0000060C0000}"/>
    <cellStyle name="Normal 2 2 4 4 3 2 2" xfId="9340" xr:uid="{00000000-0005-0000-0000-0000070C0000}"/>
    <cellStyle name="Normal 2 2 4 4 3 3" xfId="6318" xr:uid="{00000000-0005-0000-0000-0000080C0000}"/>
    <cellStyle name="Normal 2 2 4 4 4" xfId="2586" xr:uid="{00000000-0005-0000-0000-0000090C0000}"/>
    <cellStyle name="Normal 2 2 4 4 4 2" xfId="7816" xr:uid="{00000000-0005-0000-0000-00000A0C0000}"/>
    <cellStyle name="Normal 2 2 4 4 5" xfId="5454" xr:uid="{00000000-0005-0000-0000-00000B0C0000}"/>
    <cellStyle name="Normal 2 2 4 5" xfId="1498" xr:uid="{00000000-0005-0000-0000-00000C0C0000}"/>
    <cellStyle name="Normal 2 2 4 5 2" xfId="4521" xr:uid="{00000000-0005-0000-0000-00000D0C0000}"/>
    <cellStyle name="Normal 2 2 4 5 2 2" xfId="9751" xr:uid="{00000000-0005-0000-0000-00000E0C0000}"/>
    <cellStyle name="Normal 2 2 4 5 3" xfId="2997" xr:uid="{00000000-0005-0000-0000-00000F0C0000}"/>
    <cellStyle name="Normal 2 2 4 5 3 2" xfId="8227" xr:uid="{00000000-0005-0000-0000-0000100C0000}"/>
    <cellStyle name="Normal 2 2 4 5 4" xfId="6729" xr:uid="{00000000-0005-0000-0000-0000110C0000}"/>
    <cellStyle name="Normal 2 2 4 6" xfId="1440" xr:uid="{00000000-0005-0000-0000-0000120C0000}"/>
    <cellStyle name="Normal 2 2 4 6 2" xfId="4463" xr:uid="{00000000-0005-0000-0000-0000130C0000}"/>
    <cellStyle name="Normal 2 2 4 6 2 2" xfId="9693" xr:uid="{00000000-0005-0000-0000-0000140C0000}"/>
    <cellStyle name="Normal 2 2 4 6 3" xfId="2939" xr:uid="{00000000-0005-0000-0000-0000150C0000}"/>
    <cellStyle name="Normal 2 2 4 6 3 2" xfId="8169" xr:uid="{00000000-0005-0000-0000-0000160C0000}"/>
    <cellStyle name="Normal 2 2 4 6 4" xfId="6671" xr:uid="{00000000-0005-0000-0000-0000170C0000}"/>
    <cellStyle name="Normal 2 2 4 7" xfId="733" xr:uid="{00000000-0005-0000-0000-0000180C0000}"/>
    <cellStyle name="Normal 2 2 4 7 2" xfId="3756" xr:uid="{00000000-0005-0000-0000-0000190C0000}"/>
    <cellStyle name="Normal 2 2 4 7 2 2" xfId="8986" xr:uid="{00000000-0005-0000-0000-00001A0C0000}"/>
    <cellStyle name="Normal 2 2 4 7 3" xfId="5964" xr:uid="{00000000-0005-0000-0000-00001B0C0000}"/>
    <cellStyle name="Normal 2 2 4 8" xfId="2232" xr:uid="{00000000-0005-0000-0000-00001C0C0000}"/>
    <cellStyle name="Normal 2 2 4 8 2" xfId="7462" xr:uid="{00000000-0005-0000-0000-00001D0C0000}"/>
    <cellStyle name="Normal 2 2 4 9" xfId="5447" xr:uid="{00000000-0005-0000-0000-00001E0C0000}"/>
    <cellStyle name="Normal 2 2 5" xfId="215" xr:uid="{00000000-0005-0000-0000-00001F0C0000}"/>
    <cellStyle name="Normal 2 2 5 2" xfId="216" xr:uid="{00000000-0005-0000-0000-0000200C0000}"/>
    <cellStyle name="Normal 2 2 5 2 2" xfId="217" xr:uid="{00000000-0005-0000-0000-0000210C0000}"/>
    <cellStyle name="Normal 2 2 5 2 2 2" xfId="218" xr:uid="{00000000-0005-0000-0000-0000220C0000}"/>
    <cellStyle name="Normal 2 2 5 2 2 2 2" xfId="2123" xr:uid="{00000000-0005-0000-0000-0000230C0000}"/>
    <cellStyle name="Normal 2 2 5 2 2 2 2 2" xfId="5146" xr:uid="{00000000-0005-0000-0000-0000240C0000}"/>
    <cellStyle name="Normal 2 2 5 2 2 2 2 2 2" xfId="10376" xr:uid="{00000000-0005-0000-0000-0000250C0000}"/>
    <cellStyle name="Normal 2 2 5 2 2 2 2 3" xfId="3622" xr:uid="{00000000-0005-0000-0000-0000260C0000}"/>
    <cellStyle name="Normal 2 2 5 2 2 2 2 3 2" xfId="8852" xr:uid="{00000000-0005-0000-0000-0000270C0000}"/>
    <cellStyle name="Normal 2 2 5 2 2 2 2 4" xfId="7354" xr:uid="{00000000-0005-0000-0000-0000280C0000}"/>
    <cellStyle name="Normal 2 2 5 2 2 2 3" xfId="1358" xr:uid="{00000000-0005-0000-0000-0000290C0000}"/>
    <cellStyle name="Normal 2 2 5 2 2 2 3 2" xfId="4381" xr:uid="{00000000-0005-0000-0000-00002A0C0000}"/>
    <cellStyle name="Normal 2 2 5 2 2 2 3 2 2" xfId="9611" xr:uid="{00000000-0005-0000-0000-00002B0C0000}"/>
    <cellStyle name="Normal 2 2 5 2 2 2 3 3" xfId="6589" xr:uid="{00000000-0005-0000-0000-00002C0C0000}"/>
    <cellStyle name="Normal 2 2 5 2 2 2 4" xfId="2857" xr:uid="{00000000-0005-0000-0000-00002D0C0000}"/>
    <cellStyle name="Normal 2 2 5 2 2 2 4 2" xfId="8087" xr:uid="{00000000-0005-0000-0000-00002E0C0000}"/>
    <cellStyle name="Normal 2 2 5 2 2 2 5" xfId="5458" xr:uid="{00000000-0005-0000-0000-00002F0C0000}"/>
    <cellStyle name="Normal 2 2 5 2 2 3" xfId="1769" xr:uid="{00000000-0005-0000-0000-0000300C0000}"/>
    <cellStyle name="Normal 2 2 5 2 2 3 2" xfId="4792" xr:uid="{00000000-0005-0000-0000-0000310C0000}"/>
    <cellStyle name="Normal 2 2 5 2 2 3 2 2" xfId="10022" xr:uid="{00000000-0005-0000-0000-0000320C0000}"/>
    <cellStyle name="Normal 2 2 5 2 2 3 3" xfId="3268" xr:uid="{00000000-0005-0000-0000-0000330C0000}"/>
    <cellStyle name="Normal 2 2 5 2 2 3 3 2" xfId="8498" xr:uid="{00000000-0005-0000-0000-0000340C0000}"/>
    <cellStyle name="Normal 2 2 5 2 2 3 4" xfId="7000" xr:uid="{00000000-0005-0000-0000-0000350C0000}"/>
    <cellStyle name="Normal 2 2 5 2 2 4" xfId="1004" xr:uid="{00000000-0005-0000-0000-0000360C0000}"/>
    <cellStyle name="Normal 2 2 5 2 2 4 2" xfId="4027" xr:uid="{00000000-0005-0000-0000-0000370C0000}"/>
    <cellStyle name="Normal 2 2 5 2 2 4 2 2" xfId="9257" xr:uid="{00000000-0005-0000-0000-0000380C0000}"/>
    <cellStyle name="Normal 2 2 5 2 2 4 3" xfId="6235" xr:uid="{00000000-0005-0000-0000-0000390C0000}"/>
    <cellStyle name="Normal 2 2 5 2 2 5" xfId="2503" xr:uid="{00000000-0005-0000-0000-00003A0C0000}"/>
    <cellStyle name="Normal 2 2 5 2 2 5 2" xfId="7733" xr:uid="{00000000-0005-0000-0000-00003B0C0000}"/>
    <cellStyle name="Normal 2 2 5 2 2 6" xfId="5457" xr:uid="{00000000-0005-0000-0000-00003C0C0000}"/>
    <cellStyle name="Normal 2 2 5 2 3" xfId="219" xr:uid="{00000000-0005-0000-0000-00003D0C0000}"/>
    <cellStyle name="Normal 2 2 5 2 3 2" xfId="1946" xr:uid="{00000000-0005-0000-0000-00003E0C0000}"/>
    <cellStyle name="Normal 2 2 5 2 3 2 2" xfId="4969" xr:uid="{00000000-0005-0000-0000-00003F0C0000}"/>
    <cellStyle name="Normal 2 2 5 2 3 2 2 2" xfId="10199" xr:uid="{00000000-0005-0000-0000-0000400C0000}"/>
    <cellStyle name="Normal 2 2 5 2 3 2 3" xfId="3445" xr:uid="{00000000-0005-0000-0000-0000410C0000}"/>
    <cellStyle name="Normal 2 2 5 2 3 2 3 2" xfId="8675" xr:uid="{00000000-0005-0000-0000-0000420C0000}"/>
    <cellStyle name="Normal 2 2 5 2 3 2 4" xfId="7177" xr:uid="{00000000-0005-0000-0000-0000430C0000}"/>
    <cellStyle name="Normal 2 2 5 2 3 3" xfId="1181" xr:uid="{00000000-0005-0000-0000-0000440C0000}"/>
    <cellStyle name="Normal 2 2 5 2 3 3 2" xfId="4204" xr:uid="{00000000-0005-0000-0000-0000450C0000}"/>
    <cellStyle name="Normal 2 2 5 2 3 3 2 2" xfId="9434" xr:uid="{00000000-0005-0000-0000-0000460C0000}"/>
    <cellStyle name="Normal 2 2 5 2 3 3 3" xfId="6412" xr:uid="{00000000-0005-0000-0000-0000470C0000}"/>
    <cellStyle name="Normal 2 2 5 2 3 4" xfId="2680" xr:uid="{00000000-0005-0000-0000-0000480C0000}"/>
    <cellStyle name="Normal 2 2 5 2 3 4 2" xfId="7910" xr:uid="{00000000-0005-0000-0000-0000490C0000}"/>
    <cellStyle name="Normal 2 2 5 2 3 5" xfId="5459" xr:uid="{00000000-0005-0000-0000-00004A0C0000}"/>
    <cellStyle name="Normal 2 2 5 2 4" xfId="1592" xr:uid="{00000000-0005-0000-0000-00004B0C0000}"/>
    <cellStyle name="Normal 2 2 5 2 4 2" xfId="4615" xr:uid="{00000000-0005-0000-0000-00004C0C0000}"/>
    <cellStyle name="Normal 2 2 5 2 4 2 2" xfId="9845" xr:uid="{00000000-0005-0000-0000-00004D0C0000}"/>
    <cellStyle name="Normal 2 2 5 2 4 3" xfId="3091" xr:uid="{00000000-0005-0000-0000-00004E0C0000}"/>
    <cellStyle name="Normal 2 2 5 2 4 3 2" xfId="8321" xr:uid="{00000000-0005-0000-0000-00004F0C0000}"/>
    <cellStyle name="Normal 2 2 5 2 4 4" xfId="6823" xr:uid="{00000000-0005-0000-0000-0000500C0000}"/>
    <cellStyle name="Normal 2 2 5 2 5" xfId="827" xr:uid="{00000000-0005-0000-0000-0000510C0000}"/>
    <cellStyle name="Normal 2 2 5 2 5 2" xfId="3850" xr:uid="{00000000-0005-0000-0000-0000520C0000}"/>
    <cellStyle name="Normal 2 2 5 2 5 2 2" xfId="9080" xr:uid="{00000000-0005-0000-0000-0000530C0000}"/>
    <cellStyle name="Normal 2 2 5 2 5 3" xfId="6058" xr:uid="{00000000-0005-0000-0000-0000540C0000}"/>
    <cellStyle name="Normal 2 2 5 2 6" xfId="2326" xr:uid="{00000000-0005-0000-0000-0000550C0000}"/>
    <cellStyle name="Normal 2 2 5 2 6 2" xfId="7556" xr:uid="{00000000-0005-0000-0000-0000560C0000}"/>
    <cellStyle name="Normal 2 2 5 2 7" xfId="5456" xr:uid="{00000000-0005-0000-0000-0000570C0000}"/>
    <cellStyle name="Normal 2 2 5 3" xfId="220" xr:uid="{00000000-0005-0000-0000-0000580C0000}"/>
    <cellStyle name="Normal 2 2 5 3 2" xfId="221" xr:uid="{00000000-0005-0000-0000-0000590C0000}"/>
    <cellStyle name="Normal 2 2 5 3 2 2" xfId="2041" xr:uid="{00000000-0005-0000-0000-00005A0C0000}"/>
    <cellStyle name="Normal 2 2 5 3 2 2 2" xfId="5064" xr:uid="{00000000-0005-0000-0000-00005B0C0000}"/>
    <cellStyle name="Normal 2 2 5 3 2 2 2 2" xfId="10294" xr:uid="{00000000-0005-0000-0000-00005C0C0000}"/>
    <cellStyle name="Normal 2 2 5 3 2 2 3" xfId="3540" xr:uid="{00000000-0005-0000-0000-00005D0C0000}"/>
    <cellStyle name="Normal 2 2 5 3 2 2 3 2" xfId="8770" xr:uid="{00000000-0005-0000-0000-00005E0C0000}"/>
    <cellStyle name="Normal 2 2 5 3 2 2 4" xfId="7272" xr:uid="{00000000-0005-0000-0000-00005F0C0000}"/>
    <cellStyle name="Normal 2 2 5 3 2 3" xfId="1276" xr:uid="{00000000-0005-0000-0000-0000600C0000}"/>
    <cellStyle name="Normal 2 2 5 3 2 3 2" xfId="4299" xr:uid="{00000000-0005-0000-0000-0000610C0000}"/>
    <cellStyle name="Normal 2 2 5 3 2 3 2 2" xfId="9529" xr:uid="{00000000-0005-0000-0000-0000620C0000}"/>
    <cellStyle name="Normal 2 2 5 3 2 3 3" xfId="6507" xr:uid="{00000000-0005-0000-0000-0000630C0000}"/>
    <cellStyle name="Normal 2 2 5 3 2 4" xfId="2775" xr:uid="{00000000-0005-0000-0000-0000640C0000}"/>
    <cellStyle name="Normal 2 2 5 3 2 4 2" xfId="8005" xr:uid="{00000000-0005-0000-0000-0000650C0000}"/>
    <cellStyle name="Normal 2 2 5 3 2 5" xfId="5461" xr:uid="{00000000-0005-0000-0000-0000660C0000}"/>
    <cellStyle name="Normal 2 2 5 3 3" xfId="1687" xr:uid="{00000000-0005-0000-0000-0000670C0000}"/>
    <cellStyle name="Normal 2 2 5 3 3 2" xfId="4710" xr:uid="{00000000-0005-0000-0000-0000680C0000}"/>
    <cellStyle name="Normal 2 2 5 3 3 2 2" xfId="9940" xr:uid="{00000000-0005-0000-0000-0000690C0000}"/>
    <cellStyle name="Normal 2 2 5 3 3 3" xfId="3186" xr:uid="{00000000-0005-0000-0000-00006A0C0000}"/>
    <cellStyle name="Normal 2 2 5 3 3 3 2" xfId="8416" xr:uid="{00000000-0005-0000-0000-00006B0C0000}"/>
    <cellStyle name="Normal 2 2 5 3 3 4" xfId="6918" xr:uid="{00000000-0005-0000-0000-00006C0C0000}"/>
    <cellStyle name="Normal 2 2 5 3 4" xfId="922" xr:uid="{00000000-0005-0000-0000-00006D0C0000}"/>
    <cellStyle name="Normal 2 2 5 3 4 2" xfId="3945" xr:uid="{00000000-0005-0000-0000-00006E0C0000}"/>
    <cellStyle name="Normal 2 2 5 3 4 2 2" xfId="9175" xr:uid="{00000000-0005-0000-0000-00006F0C0000}"/>
    <cellStyle name="Normal 2 2 5 3 4 3" xfId="6153" xr:uid="{00000000-0005-0000-0000-0000700C0000}"/>
    <cellStyle name="Normal 2 2 5 3 5" xfId="2421" xr:uid="{00000000-0005-0000-0000-0000710C0000}"/>
    <cellStyle name="Normal 2 2 5 3 5 2" xfId="7651" xr:uid="{00000000-0005-0000-0000-0000720C0000}"/>
    <cellStyle name="Normal 2 2 5 3 6" xfId="5460" xr:uid="{00000000-0005-0000-0000-0000730C0000}"/>
    <cellStyle name="Normal 2 2 5 4" xfId="222" xr:uid="{00000000-0005-0000-0000-0000740C0000}"/>
    <cellStyle name="Normal 2 2 5 4 2" xfId="1864" xr:uid="{00000000-0005-0000-0000-0000750C0000}"/>
    <cellStyle name="Normal 2 2 5 4 2 2" xfId="4887" xr:uid="{00000000-0005-0000-0000-0000760C0000}"/>
    <cellStyle name="Normal 2 2 5 4 2 2 2" xfId="10117" xr:uid="{00000000-0005-0000-0000-0000770C0000}"/>
    <cellStyle name="Normal 2 2 5 4 2 3" xfId="3363" xr:uid="{00000000-0005-0000-0000-0000780C0000}"/>
    <cellStyle name="Normal 2 2 5 4 2 3 2" xfId="8593" xr:uid="{00000000-0005-0000-0000-0000790C0000}"/>
    <cellStyle name="Normal 2 2 5 4 2 4" xfId="7095" xr:uid="{00000000-0005-0000-0000-00007A0C0000}"/>
    <cellStyle name="Normal 2 2 5 4 3" xfId="1099" xr:uid="{00000000-0005-0000-0000-00007B0C0000}"/>
    <cellStyle name="Normal 2 2 5 4 3 2" xfId="4122" xr:uid="{00000000-0005-0000-0000-00007C0C0000}"/>
    <cellStyle name="Normal 2 2 5 4 3 2 2" xfId="9352" xr:uid="{00000000-0005-0000-0000-00007D0C0000}"/>
    <cellStyle name="Normal 2 2 5 4 3 3" xfId="6330" xr:uid="{00000000-0005-0000-0000-00007E0C0000}"/>
    <cellStyle name="Normal 2 2 5 4 4" xfId="2598" xr:uid="{00000000-0005-0000-0000-00007F0C0000}"/>
    <cellStyle name="Normal 2 2 5 4 4 2" xfId="7828" xr:uid="{00000000-0005-0000-0000-0000800C0000}"/>
    <cellStyle name="Normal 2 2 5 4 5" xfId="5462" xr:uid="{00000000-0005-0000-0000-0000810C0000}"/>
    <cellStyle name="Normal 2 2 5 5" xfId="1510" xr:uid="{00000000-0005-0000-0000-0000820C0000}"/>
    <cellStyle name="Normal 2 2 5 5 2" xfId="4533" xr:uid="{00000000-0005-0000-0000-0000830C0000}"/>
    <cellStyle name="Normal 2 2 5 5 2 2" xfId="9763" xr:uid="{00000000-0005-0000-0000-0000840C0000}"/>
    <cellStyle name="Normal 2 2 5 5 3" xfId="3009" xr:uid="{00000000-0005-0000-0000-0000850C0000}"/>
    <cellStyle name="Normal 2 2 5 5 3 2" xfId="8239" xr:uid="{00000000-0005-0000-0000-0000860C0000}"/>
    <cellStyle name="Normal 2 2 5 5 4" xfId="6741" xr:uid="{00000000-0005-0000-0000-0000870C0000}"/>
    <cellStyle name="Normal 2 2 5 6" xfId="1452" xr:uid="{00000000-0005-0000-0000-0000880C0000}"/>
    <cellStyle name="Normal 2 2 5 6 2" xfId="4475" xr:uid="{00000000-0005-0000-0000-0000890C0000}"/>
    <cellStyle name="Normal 2 2 5 6 2 2" xfId="9705" xr:uid="{00000000-0005-0000-0000-00008A0C0000}"/>
    <cellStyle name="Normal 2 2 5 6 3" xfId="2951" xr:uid="{00000000-0005-0000-0000-00008B0C0000}"/>
    <cellStyle name="Normal 2 2 5 6 3 2" xfId="8181" xr:uid="{00000000-0005-0000-0000-00008C0C0000}"/>
    <cellStyle name="Normal 2 2 5 6 4" xfId="6683" xr:uid="{00000000-0005-0000-0000-00008D0C0000}"/>
    <cellStyle name="Normal 2 2 5 7" xfId="745" xr:uid="{00000000-0005-0000-0000-00008E0C0000}"/>
    <cellStyle name="Normal 2 2 5 7 2" xfId="3768" xr:uid="{00000000-0005-0000-0000-00008F0C0000}"/>
    <cellStyle name="Normal 2 2 5 7 2 2" xfId="8998" xr:uid="{00000000-0005-0000-0000-0000900C0000}"/>
    <cellStyle name="Normal 2 2 5 7 3" xfId="5976" xr:uid="{00000000-0005-0000-0000-0000910C0000}"/>
    <cellStyle name="Normal 2 2 5 8" xfId="2244" xr:uid="{00000000-0005-0000-0000-0000920C0000}"/>
    <cellStyle name="Normal 2 2 5 8 2" xfId="7474" xr:uid="{00000000-0005-0000-0000-0000930C0000}"/>
    <cellStyle name="Normal 2 2 5 9" xfId="5455" xr:uid="{00000000-0005-0000-0000-0000940C0000}"/>
    <cellStyle name="Normal 2 2 6" xfId="223" xr:uid="{00000000-0005-0000-0000-0000950C0000}"/>
    <cellStyle name="Normal 2 2 6 2" xfId="224" xr:uid="{00000000-0005-0000-0000-0000960C0000}"/>
    <cellStyle name="Normal 2 2 6 2 2" xfId="225" xr:uid="{00000000-0005-0000-0000-0000970C0000}"/>
    <cellStyle name="Normal 2 2 6 2 2 2" xfId="226" xr:uid="{00000000-0005-0000-0000-0000980C0000}"/>
    <cellStyle name="Normal 2 2 6 2 2 2 2" xfId="2135" xr:uid="{00000000-0005-0000-0000-0000990C0000}"/>
    <cellStyle name="Normal 2 2 6 2 2 2 2 2" xfId="5158" xr:uid="{00000000-0005-0000-0000-00009A0C0000}"/>
    <cellStyle name="Normal 2 2 6 2 2 2 2 2 2" xfId="10388" xr:uid="{00000000-0005-0000-0000-00009B0C0000}"/>
    <cellStyle name="Normal 2 2 6 2 2 2 2 3" xfId="3634" xr:uid="{00000000-0005-0000-0000-00009C0C0000}"/>
    <cellStyle name="Normal 2 2 6 2 2 2 2 3 2" xfId="8864" xr:uid="{00000000-0005-0000-0000-00009D0C0000}"/>
    <cellStyle name="Normal 2 2 6 2 2 2 2 4" xfId="7366" xr:uid="{00000000-0005-0000-0000-00009E0C0000}"/>
    <cellStyle name="Normal 2 2 6 2 2 2 3" xfId="1370" xr:uid="{00000000-0005-0000-0000-00009F0C0000}"/>
    <cellStyle name="Normal 2 2 6 2 2 2 3 2" xfId="4393" xr:uid="{00000000-0005-0000-0000-0000A00C0000}"/>
    <cellStyle name="Normal 2 2 6 2 2 2 3 2 2" xfId="9623" xr:uid="{00000000-0005-0000-0000-0000A10C0000}"/>
    <cellStyle name="Normal 2 2 6 2 2 2 3 3" xfId="6601" xr:uid="{00000000-0005-0000-0000-0000A20C0000}"/>
    <cellStyle name="Normal 2 2 6 2 2 2 4" xfId="2869" xr:uid="{00000000-0005-0000-0000-0000A30C0000}"/>
    <cellStyle name="Normal 2 2 6 2 2 2 4 2" xfId="8099" xr:uid="{00000000-0005-0000-0000-0000A40C0000}"/>
    <cellStyle name="Normal 2 2 6 2 2 2 5" xfId="5466" xr:uid="{00000000-0005-0000-0000-0000A50C0000}"/>
    <cellStyle name="Normal 2 2 6 2 2 3" xfId="1781" xr:uid="{00000000-0005-0000-0000-0000A60C0000}"/>
    <cellStyle name="Normal 2 2 6 2 2 3 2" xfId="4804" xr:uid="{00000000-0005-0000-0000-0000A70C0000}"/>
    <cellStyle name="Normal 2 2 6 2 2 3 2 2" xfId="10034" xr:uid="{00000000-0005-0000-0000-0000A80C0000}"/>
    <cellStyle name="Normal 2 2 6 2 2 3 3" xfId="3280" xr:uid="{00000000-0005-0000-0000-0000A90C0000}"/>
    <cellStyle name="Normal 2 2 6 2 2 3 3 2" xfId="8510" xr:uid="{00000000-0005-0000-0000-0000AA0C0000}"/>
    <cellStyle name="Normal 2 2 6 2 2 3 4" xfId="7012" xr:uid="{00000000-0005-0000-0000-0000AB0C0000}"/>
    <cellStyle name="Normal 2 2 6 2 2 4" xfId="1016" xr:uid="{00000000-0005-0000-0000-0000AC0C0000}"/>
    <cellStyle name="Normal 2 2 6 2 2 4 2" xfId="4039" xr:uid="{00000000-0005-0000-0000-0000AD0C0000}"/>
    <cellStyle name="Normal 2 2 6 2 2 4 2 2" xfId="9269" xr:uid="{00000000-0005-0000-0000-0000AE0C0000}"/>
    <cellStyle name="Normal 2 2 6 2 2 4 3" xfId="6247" xr:uid="{00000000-0005-0000-0000-0000AF0C0000}"/>
    <cellStyle name="Normal 2 2 6 2 2 5" xfId="2515" xr:uid="{00000000-0005-0000-0000-0000B00C0000}"/>
    <cellStyle name="Normal 2 2 6 2 2 5 2" xfId="7745" xr:uid="{00000000-0005-0000-0000-0000B10C0000}"/>
    <cellStyle name="Normal 2 2 6 2 2 6" xfId="5465" xr:uid="{00000000-0005-0000-0000-0000B20C0000}"/>
    <cellStyle name="Normal 2 2 6 2 3" xfId="227" xr:uid="{00000000-0005-0000-0000-0000B30C0000}"/>
    <cellStyle name="Normal 2 2 6 2 3 2" xfId="1958" xr:uid="{00000000-0005-0000-0000-0000B40C0000}"/>
    <cellStyle name="Normal 2 2 6 2 3 2 2" xfId="4981" xr:uid="{00000000-0005-0000-0000-0000B50C0000}"/>
    <cellStyle name="Normal 2 2 6 2 3 2 2 2" xfId="10211" xr:uid="{00000000-0005-0000-0000-0000B60C0000}"/>
    <cellStyle name="Normal 2 2 6 2 3 2 3" xfId="3457" xr:uid="{00000000-0005-0000-0000-0000B70C0000}"/>
    <cellStyle name="Normal 2 2 6 2 3 2 3 2" xfId="8687" xr:uid="{00000000-0005-0000-0000-0000B80C0000}"/>
    <cellStyle name="Normal 2 2 6 2 3 2 4" xfId="7189" xr:uid="{00000000-0005-0000-0000-0000B90C0000}"/>
    <cellStyle name="Normal 2 2 6 2 3 3" xfId="1193" xr:uid="{00000000-0005-0000-0000-0000BA0C0000}"/>
    <cellStyle name="Normal 2 2 6 2 3 3 2" xfId="4216" xr:uid="{00000000-0005-0000-0000-0000BB0C0000}"/>
    <cellStyle name="Normal 2 2 6 2 3 3 2 2" xfId="9446" xr:uid="{00000000-0005-0000-0000-0000BC0C0000}"/>
    <cellStyle name="Normal 2 2 6 2 3 3 3" xfId="6424" xr:uid="{00000000-0005-0000-0000-0000BD0C0000}"/>
    <cellStyle name="Normal 2 2 6 2 3 4" xfId="2692" xr:uid="{00000000-0005-0000-0000-0000BE0C0000}"/>
    <cellStyle name="Normal 2 2 6 2 3 4 2" xfId="7922" xr:uid="{00000000-0005-0000-0000-0000BF0C0000}"/>
    <cellStyle name="Normal 2 2 6 2 3 5" xfId="5467" xr:uid="{00000000-0005-0000-0000-0000C00C0000}"/>
    <cellStyle name="Normal 2 2 6 2 4" xfId="1604" xr:uid="{00000000-0005-0000-0000-0000C10C0000}"/>
    <cellStyle name="Normal 2 2 6 2 4 2" xfId="4627" xr:uid="{00000000-0005-0000-0000-0000C20C0000}"/>
    <cellStyle name="Normal 2 2 6 2 4 2 2" xfId="9857" xr:uid="{00000000-0005-0000-0000-0000C30C0000}"/>
    <cellStyle name="Normal 2 2 6 2 4 3" xfId="3103" xr:uid="{00000000-0005-0000-0000-0000C40C0000}"/>
    <cellStyle name="Normal 2 2 6 2 4 3 2" xfId="8333" xr:uid="{00000000-0005-0000-0000-0000C50C0000}"/>
    <cellStyle name="Normal 2 2 6 2 4 4" xfId="6835" xr:uid="{00000000-0005-0000-0000-0000C60C0000}"/>
    <cellStyle name="Normal 2 2 6 2 5" xfId="839" xr:uid="{00000000-0005-0000-0000-0000C70C0000}"/>
    <cellStyle name="Normal 2 2 6 2 5 2" xfId="3862" xr:uid="{00000000-0005-0000-0000-0000C80C0000}"/>
    <cellStyle name="Normal 2 2 6 2 5 2 2" xfId="9092" xr:uid="{00000000-0005-0000-0000-0000C90C0000}"/>
    <cellStyle name="Normal 2 2 6 2 5 3" xfId="6070" xr:uid="{00000000-0005-0000-0000-0000CA0C0000}"/>
    <cellStyle name="Normal 2 2 6 2 6" xfId="2338" xr:uid="{00000000-0005-0000-0000-0000CB0C0000}"/>
    <cellStyle name="Normal 2 2 6 2 6 2" xfId="7568" xr:uid="{00000000-0005-0000-0000-0000CC0C0000}"/>
    <cellStyle name="Normal 2 2 6 2 7" xfId="5464" xr:uid="{00000000-0005-0000-0000-0000CD0C0000}"/>
    <cellStyle name="Normal 2 2 6 3" xfId="228" xr:uid="{00000000-0005-0000-0000-0000CE0C0000}"/>
    <cellStyle name="Normal 2 2 6 3 2" xfId="229" xr:uid="{00000000-0005-0000-0000-0000CF0C0000}"/>
    <cellStyle name="Normal 2 2 6 3 2 2" xfId="2053" xr:uid="{00000000-0005-0000-0000-0000D00C0000}"/>
    <cellStyle name="Normal 2 2 6 3 2 2 2" xfId="5076" xr:uid="{00000000-0005-0000-0000-0000D10C0000}"/>
    <cellStyle name="Normal 2 2 6 3 2 2 2 2" xfId="10306" xr:uid="{00000000-0005-0000-0000-0000D20C0000}"/>
    <cellStyle name="Normal 2 2 6 3 2 2 3" xfId="3552" xr:uid="{00000000-0005-0000-0000-0000D30C0000}"/>
    <cellStyle name="Normal 2 2 6 3 2 2 3 2" xfId="8782" xr:uid="{00000000-0005-0000-0000-0000D40C0000}"/>
    <cellStyle name="Normal 2 2 6 3 2 2 4" xfId="7284" xr:uid="{00000000-0005-0000-0000-0000D50C0000}"/>
    <cellStyle name="Normal 2 2 6 3 2 3" xfId="1288" xr:uid="{00000000-0005-0000-0000-0000D60C0000}"/>
    <cellStyle name="Normal 2 2 6 3 2 3 2" xfId="4311" xr:uid="{00000000-0005-0000-0000-0000D70C0000}"/>
    <cellStyle name="Normal 2 2 6 3 2 3 2 2" xfId="9541" xr:uid="{00000000-0005-0000-0000-0000D80C0000}"/>
    <cellStyle name="Normal 2 2 6 3 2 3 3" xfId="6519" xr:uid="{00000000-0005-0000-0000-0000D90C0000}"/>
    <cellStyle name="Normal 2 2 6 3 2 4" xfId="2787" xr:uid="{00000000-0005-0000-0000-0000DA0C0000}"/>
    <cellStyle name="Normal 2 2 6 3 2 4 2" xfId="8017" xr:uid="{00000000-0005-0000-0000-0000DB0C0000}"/>
    <cellStyle name="Normal 2 2 6 3 2 5" xfId="5469" xr:uid="{00000000-0005-0000-0000-0000DC0C0000}"/>
    <cellStyle name="Normal 2 2 6 3 3" xfId="1699" xr:uid="{00000000-0005-0000-0000-0000DD0C0000}"/>
    <cellStyle name="Normal 2 2 6 3 3 2" xfId="4722" xr:uid="{00000000-0005-0000-0000-0000DE0C0000}"/>
    <cellStyle name="Normal 2 2 6 3 3 2 2" xfId="9952" xr:uid="{00000000-0005-0000-0000-0000DF0C0000}"/>
    <cellStyle name="Normal 2 2 6 3 3 3" xfId="3198" xr:uid="{00000000-0005-0000-0000-0000E00C0000}"/>
    <cellStyle name="Normal 2 2 6 3 3 3 2" xfId="8428" xr:uid="{00000000-0005-0000-0000-0000E10C0000}"/>
    <cellStyle name="Normal 2 2 6 3 3 4" xfId="6930" xr:uid="{00000000-0005-0000-0000-0000E20C0000}"/>
    <cellStyle name="Normal 2 2 6 3 4" xfId="934" xr:uid="{00000000-0005-0000-0000-0000E30C0000}"/>
    <cellStyle name="Normal 2 2 6 3 4 2" xfId="3957" xr:uid="{00000000-0005-0000-0000-0000E40C0000}"/>
    <cellStyle name="Normal 2 2 6 3 4 2 2" xfId="9187" xr:uid="{00000000-0005-0000-0000-0000E50C0000}"/>
    <cellStyle name="Normal 2 2 6 3 4 3" xfId="6165" xr:uid="{00000000-0005-0000-0000-0000E60C0000}"/>
    <cellStyle name="Normal 2 2 6 3 5" xfId="2433" xr:uid="{00000000-0005-0000-0000-0000E70C0000}"/>
    <cellStyle name="Normal 2 2 6 3 5 2" xfId="7663" xr:uid="{00000000-0005-0000-0000-0000E80C0000}"/>
    <cellStyle name="Normal 2 2 6 3 6" xfId="5468" xr:uid="{00000000-0005-0000-0000-0000E90C0000}"/>
    <cellStyle name="Normal 2 2 6 4" xfId="230" xr:uid="{00000000-0005-0000-0000-0000EA0C0000}"/>
    <cellStyle name="Normal 2 2 6 4 2" xfId="1876" xr:uid="{00000000-0005-0000-0000-0000EB0C0000}"/>
    <cellStyle name="Normal 2 2 6 4 2 2" xfId="4899" xr:uid="{00000000-0005-0000-0000-0000EC0C0000}"/>
    <cellStyle name="Normal 2 2 6 4 2 2 2" xfId="10129" xr:uid="{00000000-0005-0000-0000-0000ED0C0000}"/>
    <cellStyle name="Normal 2 2 6 4 2 3" xfId="3375" xr:uid="{00000000-0005-0000-0000-0000EE0C0000}"/>
    <cellStyle name="Normal 2 2 6 4 2 3 2" xfId="8605" xr:uid="{00000000-0005-0000-0000-0000EF0C0000}"/>
    <cellStyle name="Normal 2 2 6 4 2 4" xfId="7107" xr:uid="{00000000-0005-0000-0000-0000F00C0000}"/>
    <cellStyle name="Normal 2 2 6 4 3" xfId="1111" xr:uid="{00000000-0005-0000-0000-0000F10C0000}"/>
    <cellStyle name="Normal 2 2 6 4 3 2" xfId="4134" xr:uid="{00000000-0005-0000-0000-0000F20C0000}"/>
    <cellStyle name="Normal 2 2 6 4 3 2 2" xfId="9364" xr:uid="{00000000-0005-0000-0000-0000F30C0000}"/>
    <cellStyle name="Normal 2 2 6 4 3 3" xfId="6342" xr:uid="{00000000-0005-0000-0000-0000F40C0000}"/>
    <cellStyle name="Normal 2 2 6 4 4" xfId="2610" xr:uid="{00000000-0005-0000-0000-0000F50C0000}"/>
    <cellStyle name="Normal 2 2 6 4 4 2" xfId="7840" xr:uid="{00000000-0005-0000-0000-0000F60C0000}"/>
    <cellStyle name="Normal 2 2 6 4 5" xfId="5470" xr:uid="{00000000-0005-0000-0000-0000F70C0000}"/>
    <cellStyle name="Normal 2 2 6 5" xfId="1522" xr:uid="{00000000-0005-0000-0000-0000F80C0000}"/>
    <cellStyle name="Normal 2 2 6 5 2" xfId="4545" xr:uid="{00000000-0005-0000-0000-0000F90C0000}"/>
    <cellStyle name="Normal 2 2 6 5 2 2" xfId="9775" xr:uid="{00000000-0005-0000-0000-0000FA0C0000}"/>
    <cellStyle name="Normal 2 2 6 5 3" xfId="3021" xr:uid="{00000000-0005-0000-0000-0000FB0C0000}"/>
    <cellStyle name="Normal 2 2 6 5 3 2" xfId="8251" xr:uid="{00000000-0005-0000-0000-0000FC0C0000}"/>
    <cellStyle name="Normal 2 2 6 5 4" xfId="6753" xr:uid="{00000000-0005-0000-0000-0000FD0C0000}"/>
    <cellStyle name="Normal 2 2 6 6" xfId="1464" xr:uid="{00000000-0005-0000-0000-0000FE0C0000}"/>
    <cellStyle name="Normal 2 2 6 6 2" xfId="4487" xr:uid="{00000000-0005-0000-0000-0000FF0C0000}"/>
    <cellStyle name="Normal 2 2 6 6 2 2" xfId="9717" xr:uid="{00000000-0005-0000-0000-0000000D0000}"/>
    <cellStyle name="Normal 2 2 6 6 3" xfId="2963" xr:uid="{00000000-0005-0000-0000-0000010D0000}"/>
    <cellStyle name="Normal 2 2 6 6 3 2" xfId="8193" xr:uid="{00000000-0005-0000-0000-0000020D0000}"/>
    <cellStyle name="Normal 2 2 6 6 4" xfId="6695" xr:uid="{00000000-0005-0000-0000-0000030D0000}"/>
    <cellStyle name="Normal 2 2 6 7" xfId="757" xr:uid="{00000000-0005-0000-0000-0000040D0000}"/>
    <cellStyle name="Normal 2 2 6 7 2" xfId="3780" xr:uid="{00000000-0005-0000-0000-0000050D0000}"/>
    <cellStyle name="Normal 2 2 6 7 2 2" xfId="9010" xr:uid="{00000000-0005-0000-0000-0000060D0000}"/>
    <cellStyle name="Normal 2 2 6 7 3" xfId="5988" xr:uid="{00000000-0005-0000-0000-0000070D0000}"/>
    <cellStyle name="Normal 2 2 6 8" xfId="2256" xr:uid="{00000000-0005-0000-0000-0000080D0000}"/>
    <cellStyle name="Normal 2 2 6 8 2" xfId="7486" xr:uid="{00000000-0005-0000-0000-0000090D0000}"/>
    <cellStyle name="Normal 2 2 6 9" xfId="5463" xr:uid="{00000000-0005-0000-0000-00000A0D0000}"/>
    <cellStyle name="Normal 2 2 7" xfId="231" xr:uid="{00000000-0005-0000-0000-00000B0D0000}"/>
    <cellStyle name="Normal 2 2 7 2" xfId="232" xr:uid="{00000000-0005-0000-0000-00000C0D0000}"/>
    <cellStyle name="Normal 2 2 7 2 2" xfId="233" xr:uid="{00000000-0005-0000-0000-00000D0D0000}"/>
    <cellStyle name="Normal 2 2 7 2 2 2" xfId="234" xr:uid="{00000000-0005-0000-0000-00000E0D0000}"/>
    <cellStyle name="Normal 2 2 7 2 2 2 2" xfId="2147" xr:uid="{00000000-0005-0000-0000-00000F0D0000}"/>
    <cellStyle name="Normal 2 2 7 2 2 2 2 2" xfId="5170" xr:uid="{00000000-0005-0000-0000-0000100D0000}"/>
    <cellStyle name="Normal 2 2 7 2 2 2 2 2 2" xfId="10400" xr:uid="{00000000-0005-0000-0000-0000110D0000}"/>
    <cellStyle name="Normal 2 2 7 2 2 2 2 3" xfId="3646" xr:uid="{00000000-0005-0000-0000-0000120D0000}"/>
    <cellStyle name="Normal 2 2 7 2 2 2 2 3 2" xfId="8876" xr:uid="{00000000-0005-0000-0000-0000130D0000}"/>
    <cellStyle name="Normal 2 2 7 2 2 2 2 4" xfId="7378" xr:uid="{00000000-0005-0000-0000-0000140D0000}"/>
    <cellStyle name="Normal 2 2 7 2 2 2 3" xfId="1382" xr:uid="{00000000-0005-0000-0000-0000150D0000}"/>
    <cellStyle name="Normal 2 2 7 2 2 2 3 2" xfId="4405" xr:uid="{00000000-0005-0000-0000-0000160D0000}"/>
    <cellStyle name="Normal 2 2 7 2 2 2 3 2 2" xfId="9635" xr:uid="{00000000-0005-0000-0000-0000170D0000}"/>
    <cellStyle name="Normal 2 2 7 2 2 2 3 3" xfId="6613" xr:uid="{00000000-0005-0000-0000-0000180D0000}"/>
    <cellStyle name="Normal 2 2 7 2 2 2 4" xfId="2881" xr:uid="{00000000-0005-0000-0000-0000190D0000}"/>
    <cellStyle name="Normal 2 2 7 2 2 2 4 2" xfId="8111" xr:uid="{00000000-0005-0000-0000-00001A0D0000}"/>
    <cellStyle name="Normal 2 2 7 2 2 2 5" xfId="5474" xr:uid="{00000000-0005-0000-0000-00001B0D0000}"/>
    <cellStyle name="Normal 2 2 7 2 2 3" xfId="1793" xr:uid="{00000000-0005-0000-0000-00001C0D0000}"/>
    <cellStyle name="Normal 2 2 7 2 2 3 2" xfId="4816" xr:uid="{00000000-0005-0000-0000-00001D0D0000}"/>
    <cellStyle name="Normal 2 2 7 2 2 3 2 2" xfId="10046" xr:uid="{00000000-0005-0000-0000-00001E0D0000}"/>
    <cellStyle name="Normal 2 2 7 2 2 3 3" xfId="3292" xr:uid="{00000000-0005-0000-0000-00001F0D0000}"/>
    <cellStyle name="Normal 2 2 7 2 2 3 3 2" xfId="8522" xr:uid="{00000000-0005-0000-0000-0000200D0000}"/>
    <cellStyle name="Normal 2 2 7 2 2 3 4" xfId="7024" xr:uid="{00000000-0005-0000-0000-0000210D0000}"/>
    <cellStyle name="Normal 2 2 7 2 2 4" xfId="1028" xr:uid="{00000000-0005-0000-0000-0000220D0000}"/>
    <cellStyle name="Normal 2 2 7 2 2 4 2" xfId="4051" xr:uid="{00000000-0005-0000-0000-0000230D0000}"/>
    <cellStyle name="Normal 2 2 7 2 2 4 2 2" xfId="9281" xr:uid="{00000000-0005-0000-0000-0000240D0000}"/>
    <cellStyle name="Normal 2 2 7 2 2 4 3" xfId="6259" xr:uid="{00000000-0005-0000-0000-0000250D0000}"/>
    <cellStyle name="Normal 2 2 7 2 2 5" xfId="2527" xr:uid="{00000000-0005-0000-0000-0000260D0000}"/>
    <cellStyle name="Normal 2 2 7 2 2 5 2" xfId="7757" xr:uid="{00000000-0005-0000-0000-0000270D0000}"/>
    <cellStyle name="Normal 2 2 7 2 2 6" xfId="5473" xr:uid="{00000000-0005-0000-0000-0000280D0000}"/>
    <cellStyle name="Normal 2 2 7 2 3" xfId="235" xr:uid="{00000000-0005-0000-0000-0000290D0000}"/>
    <cellStyle name="Normal 2 2 7 2 3 2" xfId="1970" xr:uid="{00000000-0005-0000-0000-00002A0D0000}"/>
    <cellStyle name="Normal 2 2 7 2 3 2 2" xfId="4993" xr:uid="{00000000-0005-0000-0000-00002B0D0000}"/>
    <cellStyle name="Normal 2 2 7 2 3 2 2 2" xfId="10223" xr:uid="{00000000-0005-0000-0000-00002C0D0000}"/>
    <cellStyle name="Normal 2 2 7 2 3 2 3" xfId="3469" xr:uid="{00000000-0005-0000-0000-00002D0D0000}"/>
    <cellStyle name="Normal 2 2 7 2 3 2 3 2" xfId="8699" xr:uid="{00000000-0005-0000-0000-00002E0D0000}"/>
    <cellStyle name="Normal 2 2 7 2 3 2 4" xfId="7201" xr:uid="{00000000-0005-0000-0000-00002F0D0000}"/>
    <cellStyle name="Normal 2 2 7 2 3 3" xfId="1205" xr:uid="{00000000-0005-0000-0000-0000300D0000}"/>
    <cellStyle name="Normal 2 2 7 2 3 3 2" xfId="4228" xr:uid="{00000000-0005-0000-0000-0000310D0000}"/>
    <cellStyle name="Normal 2 2 7 2 3 3 2 2" xfId="9458" xr:uid="{00000000-0005-0000-0000-0000320D0000}"/>
    <cellStyle name="Normal 2 2 7 2 3 3 3" xfId="6436" xr:uid="{00000000-0005-0000-0000-0000330D0000}"/>
    <cellStyle name="Normal 2 2 7 2 3 4" xfId="2704" xr:uid="{00000000-0005-0000-0000-0000340D0000}"/>
    <cellStyle name="Normal 2 2 7 2 3 4 2" xfId="7934" xr:uid="{00000000-0005-0000-0000-0000350D0000}"/>
    <cellStyle name="Normal 2 2 7 2 3 5" xfId="5475" xr:uid="{00000000-0005-0000-0000-0000360D0000}"/>
    <cellStyle name="Normal 2 2 7 2 4" xfId="1616" xr:uid="{00000000-0005-0000-0000-0000370D0000}"/>
    <cellStyle name="Normal 2 2 7 2 4 2" xfId="4639" xr:uid="{00000000-0005-0000-0000-0000380D0000}"/>
    <cellStyle name="Normal 2 2 7 2 4 2 2" xfId="9869" xr:uid="{00000000-0005-0000-0000-0000390D0000}"/>
    <cellStyle name="Normal 2 2 7 2 4 3" xfId="3115" xr:uid="{00000000-0005-0000-0000-00003A0D0000}"/>
    <cellStyle name="Normal 2 2 7 2 4 3 2" xfId="8345" xr:uid="{00000000-0005-0000-0000-00003B0D0000}"/>
    <cellStyle name="Normal 2 2 7 2 4 4" xfId="6847" xr:uid="{00000000-0005-0000-0000-00003C0D0000}"/>
    <cellStyle name="Normal 2 2 7 2 5" xfId="851" xr:uid="{00000000-0005-0000-0000-00003D0D0000}"/>
    <cellStyle name="Normal 2 2 7 2 5 2" xfId="3874" xr:uid="{00000000-0005-0000-0000-00003E0D0000}"/>
    <cellStyle name="Normal 2 2 7 2 5 2 2" xfId="9104" xr:uid="{00000000-0005-0000-0000-00003F0D0000}"/>
    <cellStyle name="Normal 2 2 7 2 5 3" xfId="6082" xr:uid="{00000000-0005-0000-0000-0000400D0000}"/>
    <cellStyle name="Normal 2 2 7 2 6" xfId="2350" xr:uid="{00000000-0005-0000-0000-0000410D0000}"/>
    <cellStyle name="Normal 2 2 7 2 6 2" xfId="7580" xr:uid="{00000000-0005-0000-0000-0000420D0000}"/>
    <cellStyle name="Normal 2 2 7 2 7" xfId="5472" xr:uid="{00000000-0005-0000-0000-0000430D0000}"/>
    <cellStyle name="Normal 2 2 7 3" xfId="236" xr:uid="{00000000-0005-0000-0000-0000440D0000}"/>
    <cellStyle name="Normal 2 2 7 3 2" xfId="237" xr:uid="{00000000-0005-0000-0000-0000450D0000}"/>
    <cellStyle name="Normal 2 2 7 3 2 2" xfId="2065" xr:uid="{00000000-0005-0000-0000-0000460D0000}"/>
    <cellStyle name="Normal 2 2 7 3 2 2 2" xfId="5088" xr:uid="{00000000-0005-0000-0000-0000470D0000}"/>
    <cellStyle name="Normal 2 2 7 3 2 2 2 2" xfId="10318" xr:uid="{00000000-0005-0000-0000-0000480D0000}"/>
    <cellStyle name="Normal 2 2 7 3 2 2 3" xfId="3564" xr:uid="{00000000-0005-0000-0000-0000490D0000}"/>
    <cellStyle name="Normal 2 2 7 3 2 2 3 2" xfId="8794" xr:uid="{00000000-0005-0000-0000-00004A0D0000}"/>
    <cellStyle name="Normal 2 2 7 3 2 2 4" xfId="7296" xr:uid="{00000000-0005-0000-0000-00004B0D0000}"/>
    <cellStyle name="Normal 2 2 7 3 2 3" xfId="1300" xr:uid="{00000000-0005-0000-0000-00004C0D0000}"/>
    <cellStyle name="Normal 2 2 7 3 2 3 2" xfId="4323" xr:uid="{00000000-0005-0000-0000-00004D0D0000}"/>
    <cellStyle name="Normal 2 2 7 3 2 3 2 2" xfId="9553" xr:uid="{00000000-0005-0000-0000-00004E0D0000}"/>
    <cellStyle name="Normal 2 2 7 3 2 3 3" xfId="6531" xr:uid="{00000000-0005-0000-0000-00004F0D0000}"/>
    <cellStyle name="Normal 2 2 7 3 2 4" xfId="2799" xr:uid="{00000000-0005-0000-0000-0000500D0000}"/>
    <cellStyle name="Normal 2 2 7 3 2 4 2" xfId="8029" xr:uid="{00000000-0005-0000-0000-0000510D0000}"/>
    <cellStyle name="Normal 2 2 7 3 2 5" xfId="5477" xr:uid="{00000000-0005-0000-0000-0000520D0000}"/>
    <cellStyle name="Normal 2 2 7 3 3" xfId="1711" xr:uid="{00000000-0005-0000-0000-0000530D0000}"/>
    <cellStyle name="Normal 2 2 7 3 3 2" xfId="4734" xr:uid="{00000000-0005-0000-0000-0000540D0000}"/>
    <cellStyle name="Normal 2 2 7 3 3 2 2" xfId="9964" xr:uid="{00000000-0005-0000-0000-0000550D0000}"/>
    <cellStyle name="Normal 2 2 7 3 3 3" xfId="3210" xr:uid="{00000000-0005-0000-0000-0000560D0000}"/>
    <cellStyle name="Normal 2 2 7 3 3 3 2" xfId="8440" xr:uid="{00000000-0005-0000-0000-0000570D0000}"/>
    <cellStyle name="Normal 2 2 7 3 3 4" xfId="6942" xr:uid="{00000000-0005-0000-0000-0000580D0000}"/>
    <cellStyle name="Normal 2 2 7 3 4" xfId="946" xr:uid="{00000000-0005-0000-0000-0000590D0000}"/>
    <cellStyle name="Normal 2 2 7 3 4 2" xfId="3969" xr:uid="{00000000-0005-0000-0000-00005A0D0000}"/>
    <cellStyle name="Normal 2 2 7 3 4 2 2" xfId="9199" xr:uid="{00000000-0005-0000-0000-00005B0D0000}"/>
    <cellStyle name="Normal 2 2 7 3 4 3" xfId="6177" xr:uid="{00000000-0005-0000-0000-00005C0D0000}"/>
    <cellStyle name="Normal 2 2 7 3 5" xfId="2445" xr:uid="{00000000-0005-0000-0000-00005D0D0000}"/>
    <cellStyle name="Normal 2 2 7 3 5 2" xfId="7675" xr:uid="{00000000-0005-0000-0000-00005E0D0000}"/>
    <cellStyle name="Normal 2 2 7 3 6" xfId="5476" xr:uid="{00000000-0005-0000-0000-00005F0D0000}"/>
    <cellStyle name="Normal 2 2 7 4" xfId="238" xr:uid="{00000000-0005-0000-0000-0000600D0000}"/>
    <cellStyle name="Normal 2 2 7 4 2" xfId="1888" xr:uid="{00000000-0005-0000-0000-0000610D0000}"/>
    <cellStyle name="Normal 2 2 7 4 2 2" xfId="4911" xr:uid="{00000000-0005-0000-0000-0000620D0000}"/>
    <cellStyle name="Normal 2 2 7 4 2 2 2" xfId="10141" xr:uid="{00000000-0005-0000-0000-0000630D0000}"/>
    <cellStyle name="Normal 2 2 7 4 2 3" xfId="3387" xr:uid="{00000000-0005-0000-0000-0000640D0000}"/>
    <cellStyle name="Normal 2 2 7 4 2 3 2" xfId="8617" xr:uid="{00000000-0005-0000-0000-0000650D0000}"/>
    <cellStyle name="Normal 2 2 7 4 2 4" xfId="7119" xr:uid="{00000000-0005-0000-0000-0000660D0000}"/>
    <cellStyle name="Normal 2 2 7 4 3" xfId="1123" xr:uid="{00000000-0005-0000-0000-0000670D0000}"/>
    <cellStyle name="Normal 2 2 7 4 3 2" xfId="4146" xr:uid="{00000000-0005-0000-0000-0000680D0000}"/>
    <cellStyle name="Normal 2 2 7 4 3 2 2" xfId="9376" xr:uid="{00000000-0005-0000-0000-0000690D0000}"/>
    <cellStyle name="Normal 2 2 7 4 3 3" xfId="6354" xr:uid="{00000000-0005-0000-0000-00006A0D0000}"/>
    <cellStyle name="Normal 2 2 7 4 4" xfId="2622" xr:uid="{00000000-0005-0000-0000-00006B0D0000}"/>
    <cellStyle name="Normal 2 2 7 4 4 2" xfId="7852" xr:uid="{00000000-0005-0000-0000-00006C0D0000}"/>
    <cellStyle name="Normal 2 2 7 4 5" xfId="5478" xr:uid="{00000000-0005-0000-0000-00006D0D0000}"/>
    <cellStyle name="Normal 2 2 7 5" xfId="1534" xr:uid="{00000000-0005-0000-0000-00006E0D0000}"/>
    <cellStyle name="Normal 2 2 7 5 2" xfId="4557" xr:uid="{00000000-0005-0000-0000-00006F0D0000}"/>
    <cellStyle name="Normal 2 2 7 5 2 2" xfId="9787" xr:uid="{00000000-0005-0000-0000-0000700D0000}"/>
    <cellStyle name="Normal 2 2 7 5 3" xfId="3033" xr:uid="{00000000-0005-0000-0000-0000710D0000}"/>
    <cellStyle name="Normal 2 2 7 5 3 2" xfId="8263" xr:uid="{00000000-0005-0000-0000-0000720D0000}"/>
    <cellStyle name="Normal 2 2 7 5 4" xfId="6765" xr:uid="{00000000-0005-0000-0000-0000730D0000}"/>
    <cellStyle name="Normal 2 2 7 6" xfId="1476" xr:uid="{00000000-0005-0000-0000-0000740D0000}"/>
    <cellStyle name="Normal 2 2 7 6 2" xfId="4499" xr:uid="{00000000-0005-0000-0000-0000750D0000}"/>
    <cellStyle name="Normal 2 2 7 6 2 2" xfId="9729" xr:uid="{00000000-0005-0000-0000-0000760D0000}"/>
    <cellStyle name="Normal 2 2 7 6 3" xfId="2975" xr:uid="{00000000-0005-0000-0000-0000770D0000}"/>
    <cellStyle name="Normal 2 2 7 6 3 2" xfId="8205" xr:uid="{00000000-0005-0000-0000-0000780D0000}"/>
    <cellStyle name="Normal 2 2 7 6 4" xfId="6707" xr:uid="{00000000-0005-0000-0000-0000790D0000}"/>
    <cellStyle name="Normal 2 2 7 7" xfId="769" xr:uid="{00000000-0005-0000-0000-00007A0D0000}"/>
    <cellStyle name="Normal 2 2 7 7 2" xfId="3792" xr:uid="{00000000-0005-0000-0000-00007B0D0000}"/>
    <cellStyle name="Normal 2 2 7 7 2 2" xfId="9022" xr:uid="{00000000-0005-0000-0000-00007C0D0000}"/>
    <cellStyle name="Normal 2 2 7 7 3" xfId="6000" xr:uid="{00000000-0005-0000-0000-00007D0D0000}"/>
    <cellStyle name="Normal 2 2 7 8" xfId="2268" xr:uid="{00000000-0005-0000-0000-00007E0D0000}"/>
    <cellStyle name="Normal 2 2 7 8 2" xfId="7498" xr:uid="{00000000-0005-0000-0000-00007F0D0000}"/>
    <cellStyle name="Normal 2 2 7 9" xfId="5471" xr:uid="{00000000-0005-0000-0000-0000800D0000}"/>
    <cellStyle name="Normal 2 2 8" xfId="239" xr:uid="{00000000-0005-0000-0000-0000810D0000}"/>
    <cellStyle name="Normal 2 2 8 2" xfId="240" xr:uid="{00000000-0005-0000-0000-0000820D0000}"/>
    <cellStyle name="Normal 2 2 8 2 2" xfId="241" xr:uid="{00000000-0005-0000-0000-0000830D0000}"/>
    <cellStyle name="Normal 2 2 8 2 2 2" xfId="2076" xr:uid="{00000000-0005-0000-0000-0000840D0000}"/>
    <cellStyle name="Normal 2 2 8 2 2 2 2" xfId="5099" xr:uid="{00000000-0005-0000-0000-0000850D0000}"/>
    <cellStyle name="Normal 2 2 8 2 2 2 2 2" xfId="10329" xr:uid="{00000000-0005-0000-0000-0000860D0000}"/>
    <cellStyle name="Normal 2 2 8 2 2 2 3" xfId="3575" xr:uid="{00000000-0005-0000-0000-0000870D0000}"/>
    <cellStyle name="Normal 2 2 8 2 2 2 3 2" xfId="8805" xr:uid="{00000000-0005-0000-0000-0000880D0000}"/>
    <cellStyle name="Normal 2 2 8 2 2 2 4" xfId="7307" xr:uid="{00000000-0005-0000-0000-0000890D0000}"/>
    <cellStyle name="Normal 2 2 8 2 2 3" xfId="1311" xr:uid="{00000000-0005-0000-0000-00008A0D0000}"/>
    <cellStyle name="Normal 2 2 8 2 2 3 2" xfId="4334" xr:uid="{00000000-0005-0000-0000-00008B0D0000}"/>
    <cellStyle name="Normal 2 2 8 2 2 3 2 2" xfId="9564" xr:uid="{00000000-0005-0000-0000-00008C0D0000}"/>
    <cellStyle name="Normal 2 2 8 2 2 3 3" xfId="6542" xr:uid="{00000000-0005-0000-0000-00008D0D0000}"/>
    <cellStyle name="Normal 2 2 8 2 2 4" xfId="2810" xr:uid="{00000000-0005-0000-0000-00008E0D0000}"/>
    <cellStyle name="Normal 2 2 8 2 2 4 2" xfId="8040" xr:uid="{00000000-0005-0000-0000-00008F0D0000}"/>
    <cellStyle name="Normal 2 2 8 2 2 5" xfId="5481" xr:uid="{00000000-0005-0000-0000-0000900D0000}"/>
    <cellStyle name="Normal 2 2 8 2 3" xfId="1722" xr:uid="{00000000-0005-0000-0000-0000910D0000}"/>
    <cellStyle name="Normal 2 2 8 2 3 2" xfId="4745" xr:uid="{00000000-0005-0000-0000-0000920D0000}"/>
    <cellStyle name="Normal 2 2 8 2 3 2 2" xfId="9975" xr:uid="{00000000-0005-0000-0000-0000930D0000}"/>
    <cellStyle name="Normal 2 2 8 2 3 3" xfId="3221" xr:uid="{00000000-0005-0000-0000-0000940D0000}"/>
    <cellStyle name="Normal 2 2 8 2 3 3 2" xfId="8451" xr:uid="{00000000-0005-0000-0000-0000950D0000}"/>
    <cellStyle name="Normal 2 2 8 2 3 4" xfId="6953" xr:uid="{00000000-0005-0000-0000-0000960D0000}"/>
    <cellStyle name="Normal 2 2 8 2 4" xfId="957" xr:uid="{00000000-0005-0000-0000-0000970D0000}"/>
    <cellStyle name="Normal 2 2 8 2 4 2" xfId="3980" xr:uid="{00000000-0005-0000-0000-0000980D0000}"/>
    <cellStyle name="Normal 2 2 8 2 4 2 2" xfId="9210" xr:uid="{00000000-0005-0000-0000-0000990D0000}"/>
    <cellStyle name="Normal 2 2 8 2 4 3" xfId="6188" xr:uid="{00000000-0005-0000-0000-00009A0D0000}"/>
    <cellStyle name="Normal 2 2 8 2 5" xfId="2456" xr:uid="{00000000-0005-0000-0000-00009B0D0000}"/>
    <cellStyle name="Normal 2 2 8 2 5 2" xfId="7686" xr:uid="{00000000-0005-0000-0000-00009C0D0000}"/>
    <cellStyle name="Normal 2 2 8 2 6" xfId="5480" xr:uid="{00000000-0005-0000-0000-00009D0D0000}"/>
    <cellStyle name="Normal 2 2 8 3" xfId="242" xr:uid="{00000000-0005-0000-0000-00009E0D0000}"/>
    <cellStyle name="Normal 2 2 8 3 2" xfId="1899" xr:uid="{00000000-0005-0000-0000-00009F0D0000}"/>
    <cellStyle name="Normal 2 2 8 3 2 2" xfId="4922" xr:uid="{00000000-0005-0000-0000-0000A00D0000}"/>
    <cellStyle name="Normal 2 2 8 3 2 2 2" xfId="10152" xr:uid="{00000000-0005-0000-0000-0000A10D0000}"/>
    <cellStyle name="Normal 2 2 8 3 2 3" xfId="3398" xr:uid="{00000000-0005-0000-0000-0000A20D0000}"/>
    <cellStyle name="Normal 2 2 8 3 2 3 2" xfId="8628" xr:uid="{00000000-0005-0000-0000-0000A30D0000}"/>
    <cellStyle name="Normal 2 2 8 3 2 4" xfId="7130" xr:uid="{00000000-0005-0000-0000-0000A40D0000}"/>
    <cellStyle name="Normal 2 2 8 3 3" xfId="1134" xr:uid="{00000000-0005-0000-0000-0000A50D0000}"/>
    <cellStyle name="Normal 2 2 8 3 3 2" xfId="4157" xr:uid="{00000000-0005-0000-0000-0000A60D0000}"/>
    <cellStyle name="Normal 2 2 8 3 3 2 2" xfId="9387" xr:uid="{00000000-0005-0000-0000-0000A70D0000}"/>
    <cellStyle name="Normal 2 2 8 3 3 3" xfId="6365" xr:uid="{00000000-0005-0000-0000-0000A80D0000}"/>
    <cellStyle name="Normal 2 2 8 3 4" xfId="2633" xr:uid="{00000000-0005-0000-0000-0000A90D0000}"/>
    <cellStyle name="Normal 2 2 8 3 4 2" xfId="7863" xr:uid="{00000000-0005-0000-0000-0000AA0D0000}"/>
    <cellStyle name="Normal 2 2 8 3 5" xfId="5482" xr:uid="{00000000-0005-0000-0000-0000AB0D0000}"/>
    <cellStyle name="Normal 2 2 8 4" xfId="1545" xr:uid="{00000000-0005-0000-0000-0000AC0D0000}"/>
    <cellStyle name="Normal 2 2 8 4 2" xfId="4568" xr:uid="{00000000-0005-0000-0000-0000AD0D0000}"/>
    <cellStyle name="Normal 2 2 8 4 2 2" xfId="9798" xr:uid="{00000000-0005-0000-0000-0000AE0D0000}"/>
    <cellStyle name="Normal 2 2 8 4 3" xfId="3044" xr:uid="{00000000-0005-0000-0000-0000AF0D0000}"/>
    <cellStyle name="Normal 2 2 8 4 3 2" xfId="8274" xr:uid="{00000000-0005-0000-0000-0000B00D0000}"/>
    <cellStyle name="Normal 2 2 8 4 4" xfId="6776" xr:uid="{00000000-0005-0000-0000-0000B10D0000}"/>
    <cellStyle name="Normal 2 2 8 5" xfId="780" xr:uid="{00000000-0005-0000-0000-0000B20D0000}"/>
    <cellStyle name="Normal 2 2 8 5 2" xfId="3803" xr:uid="{00000000-0005-0000-0000-0000B30D0000}"/>
    <cellStyle name="Normal 2 2 8 5 2 2" xfId="9033" xr:uid="{00000000-0005-0000-0000-0000B40D0000}"/>
    <cellStyle name="Normal 2 2 8 5 3" xfId="6011" xr:uid="{00000000-0005-0000-0000-0000B50D0000}"/>
    <cellStyle name="Normal 2 2 8 6" xfId="2279" xr:uid="{00000000-0005-0000-0000-0000B60D0000}"/>
    <cellStyle name="Normal 2 2 8 6 2" xfId="7509" xr:uid="{00000000-0005-0000-0000-0000B70D0000}"/>
    <cellStyle name="Normal 2 2 8 7" xfId="5479" xr:uid="{00000000-0005-0000-0000-0000B80D0000}"/>
    <cellStyle name="Normal 2 2 9" xfId="243" xr:uid="{00000000-0005-0000-0000-0000B90D0000}"/>
    <cellStyle name="Normal 2 2 9 2" xfId="244" xr:uid="{00000000-0005-0000-0000-0000BA0D0000}"/>
    <cellStyle name="Normal 2 2 9 2 2" xfId="245" xr:uid="{00000000-0005-0000-0000-0000BB0D0000}"/>
    <cellStyle name="Normal 2 2 9 2 2 2" xfId="2088" xr:uid="{00000000-0005-0000-0000-0000BC0D0000}"/>
    <cellStyle name="Normal 2 2 9 2 2 2 2" xfId="5111" xr:uid="{00000000-0005-0000-0000-0000BD0D0000}"/>
    <cellStyle name="Normal 2 2 9 2 2 2 2 2" xfId="10341" xr:uid="{00000000-0005-0000-0000-0000BE0D0000}"/>
    <cellStyle name="Normal 2 2 9 2 2 2 3" xfId="3587" xr:uid="{00000000-0005-0000-0000-0000BF0D0000}"/>
    <cellStyle name="Normal 2 2 9 2 2 2 3 2" xfId="8817" xr:uid="{00000000-0005-0000-0000-0000C00D0000}"/>
    <cellStyle name="Normal 2 2 9 2 2 2 4" xfId="7319" xr:uid="{00000000-0005-0000-0000-0000C10D0000}"/>
    <cellStyle name="Normal 2 2 9 2 2 3" xfId="1323" xr:uid="{00000000-0005-0000-0000-0000C20D0000}"/>
    <cellStyle name="Normal 2 2 9 2 2 3 2" xfId="4346" xr:uid="{00000000-0005-0000-0000-0000C30D0000}"/>
    <cellStyle name="Normal 2 2 9 2 2 3 2 2" xfId="9576" xr:uid="{00000000-0005-0000-0000-0000C40D0000}"/>
    <cellStyle name="Normal 2 2 9 2 2 3 3" xfId="6554" xr:uid="{00000000-0005-0000-0000-0000C50D0000}"/>
    <cellStyle name="Normal 2 2 9 2 2 4" xfId="2822" xr:uid="{00000000-0005-0000-0000-0000C60D0000}"/>
    <cellStyle name="Normal 2 2 9 2 2 4 2" xfId="8052" xr:uid="{00000000-0005-0000-0000-0000C70D0000}"/>
    <cellStyle name="Normal 2 2 9 2 2 5" xfId="5485" xr:uid="{00000000-0005-0000-0000-0000C80D0000}"/>
    <cellStyle name="Normal 2 2 9 2 3" xfId="1734" xr:uid="{00000000-0005-0000-0000-0000C90D0000}"/>
    <cellStyle name="Normal 2 2 9 2 3 2" xfId="4757" xr:uid="{00000000-0005-0000-0000-0000CA0D0000}"/>
    <cellStyle name="Normal 2 2 9 2 3 2 2" xfId="9987" xr:uid="{00000000-0005-0000-0000-0000CB0D0000}"/>
    <cellStyle name="Normal 2 2 9 2 3 3" xfId="3233" xr:uid="{00000000-0005-0000-0000-0000CC0D0000}"/>
    <cellStyle name="Normal 2 2 9 2 3 3 2" xfId="8463" xr:uid="{00000000-0005-0000-0000-0000CD0D0000}"/>
    <cellStyle name="Normal 2 2 9 2 3 4" xfId="6965" xr:uid="{00000000-0005-0000-0000-0000CE0D0000}"/>
    <cellStyle name="Normal 2 2 9 2 4" xfId="969" xr:uid="{00000000-0005-0000-0000-0000CF0D0000}"/>
    <cellStyle name="Normal 2 2 9 2 4 2" xfId="3992" xr:uid="{00000000-0005-0000-0000-0000D00D0000}"/>
    <cellStyle name="Normal 2 2 9 2 4 2 2" xfId="9222" xr:uid="{00000000-0005-0000-0000-0000D10D0000}"/>
    <cellStyle name="Normal 2 2 9 2 4 3" xfId="6200" xr:uid="{00000000-0005-0000-0000-0000D20D0000}"/>
    <cellStyle name="Normal 2 2 9 2 5" xfId="2468" xr:uid="{00000000-0005-0000-0000-0000D30D0000}"/>
    <cellStyle name="Normal 2 2 9 2 5 2" xfId="7698" xr:uid="{00000000-0005-0000-0000-0000D40D0000}"/>
    <cellStyle name="Normal 2 2 9 2 6" xfId="5484" xr:uid="{00000000-0005-0000-0000-0000D50D0000}"/>
    <cellStyle name="Normal 2 2 9 3" xfId="246" xr:uid="{00000000-0005-0000-0000-0000D60D0000}"/>
    <cellStyle name="Normal 2 2 9 3 2" xfId="1911" xr:uid="{00000000-0005-0000-0000-0000D70D0000}"/>
    <cellStyle name="Normal 2 2 9 3 2 2" xfId="4934" xr:uid="{00000000-0005-0000-0000-0000D80D0000}"/>
    <cellStyle name="Normal 2 2 9 3 2 2 2" xfId="10164" xr:uid="{00000000-0005-0000-0000-0000D90D0000}"/>
    <cellStyle name="Normal 2 2 9 3 2 3" xfId="3410" xr:uid="{00000000-0005-0000-0000-0000DA0D0000}"/>
    <cellStyle name="Normal 2 2 9 3 2 3 2" xfId="8640" xr:uid="{00000000-0005-0000-0000-0000DB0D0000}"/>
    <cellStyle name="Normal 2 2 9 3 2 4" xfId="7142" xr:uid="{00000000-0005-0000-0000-0000DC0D0000}"/>
    <cellStyle name="Normal 2 2 9 3 3" xfId="1146" xr:uid="{00000000-0005-0000-0000-0000DD0D0000}"/>
    <cellStyle name="Normal 2 2 9 3 3 2" xfId="4169" xr:uid="{00000000-0005-0000-0000-0000DE0D0000}"/>
    <cellStyle name="Normal 2 2 9 3 3 2 2" xfId="9399" xr:uid="{00000000-0005-0000-0000-0000DF0D0000}"/>
    <cellStyle name="Normal 2 2 9 3 3 3" xfId="6377" xr:uid="{00000000-0005-0000-0000-0000E00D0000}"/>
    <cellStyle name="Normal 2 2 9 3 4" xfId="2645" xr:uid="{00000000-0005-0000-0000-0000E10D0000}"/>
    <cellStyle name="Normal 2 2 9 3 4 2" xfId="7875" xr:uid="{00000000-0005-0000-0000-0000E20D0000}"/>
    <cellStyle name="Normal 2 2 9 3 5" xfId="5486" xr:uid="{00000000-0005-0000-0000-0000E30D0000}"/>
    <cellStyle name="Normal 2 2 9 4" xfId="1557" xr:uid="{00000000-0005-0000-0000-0000E40D0000}"/>
    <cellStyle name="Normal 2 2 9 4 2" xfId="4580" xr:uid="{00000000-0005-0000-0000-0000E50D0000}"/>
    <cellStyle name="Normal 2 2 9 4 2 2" xfId="9810" xr:uid="{00000000-0005-0000-0000-0000E60D0000}"/>
    <cellStyle name="Normal 2 2 9 4 3" xfId="3056" xr:uid="{00000000-0005-0000-0000-0000E70D0000}"/>
    <cellStyle name="Normal 2 2 9 4 3 2" xfId="8286" xr:uid="{00000000-0005-0000-0000-0000E80D0000}"/>
    <cellStyle name="Normal 2 2 9 4 4" xfId="6788" xr:uid="{00000000-0005-0000-0000-0000E90D0000}"/>
    <cellStyle name="Normal 2 2 9 5" xfId="792" xr:uid="{00000000-0005-0000-0000-0000EA0D0000}"/>
    <cellStyle name="Normal 2 2 9 5 2" xfId="3815" xr:uid="{00000000-0005-0000-0000-0000EB0D0000}"/>
    <cellStyle name="Normal 2 2 9 5 2 2" xfId="9045" xr:uid="{00000000-0005-0000-0000-0000EC0D0000}"/>
    <cellStyle name="Normal 2 2 9 5 3" xfId="6023" xr:uid="{00000000-0005-0000-0000-0000ED0D0000}"/>
    <cellStyle name="Normal 2 2 9 6" xfId="2291" xr:uid="{00000000-0005-0000-0000-0000EE0D0000}"/>
    <cellStyle name="Normal 2 2 9 6 2" xfId="7521" xr:uid="{00000000-0005-0000-0000-0000EF0D0000}"/>
    <cellStyle name="Normal 2 2 9 7" xfId="5483" xr:uid="{00000000-0005-0000-0000-0000F00D0000}"/>
    <cellStyle name="Normal 2 20" xfId="2207" xr:uid="{00000000-0005-0000-0000-0000F10D0000}"/>
    <cellStyle name="Normal 2 20 2" xfId="5229" xr:uid="{00000000-0005-0000-0000-0000F20D0000}"/>
    <cellStyle name="Normal 2 20 2 2" xfId="10459" xr:uid="{00000000-0005-0000-0000-0000F30D0000}"/>
    <cellStyle name="Normal 2 20 3" xfId="3705" xr:uid="{00000000-0005-0000-0000-0000F40D0000}"/>
    <cellStyle name="Normal 2 20 3 2" xfId="8935" xr:uid="{00000000-0005-0000-0000-0000F50D0000}"/>
    <cellStyle name="Normal 2 20 4" xfId="7437" xr:uid="{00000000-0005-0000-0000-0000F60D0000}"/>
    <cellStyle name="Normal 2 21" xfId="720" xr:uid="{00000000-0005-0000-0000-0000F70D0000}"/>
    <cellStyle name="Normal 2 21 2" xfId="3718" xr:uid="{00000000-0005-0000-0000-0000F80D0000}"/>
    <cellStyle name="Normal 2 21 2 2" xfId="8948" xr:uid="{00000000-0005-0000-0000-0000F90D0000}"/>
    <cellStyle name="Normal 2 21 3" xfId="5951" xr:uid="{00000000-0005-0000-0000-0000FA0D0000}"/>
    <cellStyle name="Normal 2 22" xfId="3731" xr:uid="{00000000-0005-0000-0000-0000FB0D0000}"/>
    <cellStyle name="Normal 2 22 2" xfId="8961" xr:uid="{00000000-0005-0000-0000-0000FC0D0000}"/>
    <cellStyle name="Normal 2 23" xfId="3743" xr:uid="{00000000-0005-0000-0000-0000FD0D0000}"/>
    <cellStyle name="Normal 2 23 2" xfId="8973" xr:uid="{00000000-0005-0000-0000-0000FE0D0000}"/>
    <cellStyle name="Normal 2 24" xfId="2219" xr:uid="{00000000-0005-0000-0000-0000FF0D0000}"/>
    <cellStyle name="Normal 2 24 2" xfId="7449" xr:uid="{00000000-0005-0000-0000-0000000E0000}"/>
    <cellStyle name="Normal 2 25" xfId="5283" xr:uid="{00000000-0005-0000-0000-0000010E0000}"/>
    <cellStyle name="Normal 2 3" xfId="247" xr:uid="{00000000-0005-0000-0000-0000020E0000}"/>
    <cellStyle name="Normal 2 3 10" xfId="248" xr:uid="{00000000-0005-0000-0000-0000030E0000}"/>
    <cellStyle name="Normal 2 3 10 2" xfId="249" xr:uid="{00000000-0005-0000-0000-0000040E0000}"/>
    <cellStyle name="Normal 2 3 10 2 2" xfId="250" xr:uid="{00000000-0005-0000-0000-0000050E0000}"/>
    <cellStyle name="Normal 2 3 10 2 2 2" xfId="2172" xr:uid="{00000000-0005-0000-0000-0000060E0000}"/>
    <cellStyle name="Normal 2 3 10 2 2 2 2" xfId="5195" xr:uid="{00000000-0005-0000-0000-0000070E0000}"/>
    <cellStyle name="Normal 2 3 10 2 2 2 2 2" xfId="10425" xr:uid="{00000000-0005-0000-0000-0000080E0000}"/>
    <cellStyle name="Normal 2 3 10 2 2 2 3" xfId="3671" xr:uid="{00000000-0005-0000-0000-0000090E0000}"/>
    <cellStyle name="Normal 2 3 10 2 2 2 3 2" xfId="8901" xr:uid="{00000000-0005-0000-0000-00000A0E0000}"/>
    <cellStyle name="Normal 2 3 10 2 2 2 4" xfId="7403" xr:uid="{00000000-0005-0000-0000-00000B0E0000}"/>
    <cellStyle name="Normal 2 3 10 2 2 3" xfId="1407" xr:uid="{00000000-0005-0000-0000-00000C0E0000}"/>
    <cellStyle name="Normal 2 3 10 2 2 3 2" xfId="4430" xr:uid="{00000000-0005-0000-0000-00000D0E0000}"/>
    <cellStyle name="Normal 2 3 10 2 2 3 2 2" xfId="9660" xr:uid="{00000000-0005-0000-0000-00000E0E0000}"/>
    <cellStyle name="Normal 2 3 10 2 2 3 3" xfId="6638" xr:uid="{00000000-0005-0000-0000-00000F0E0000}"/>
    <cellStyle name="Normal 2 3 10 2 2 4" xfId="2906" xr:uid="{00000000-0005-0000-0000-0000100E0000}"/>
    <cellStyle name="Normal 2 3 10 2 2 4 2" xfId="8136" xr:uid="{00000000-0005-0000-0000-0000110E0000}"/>
    <cellStyle name="Normal 2 3 10 2 2 5" xfId="5490" xr:uid="{00000000-0005-0000-0000-0000120E0000}"/>
    <cellStyle name="Normal 2 3 10 2 3" xfId="1818" xr:uid="{00000000-0005-0000-0000-0000130E0000}"/>
    <cellStyle name="Normal 2 3 10 2 3 2" xfId="4841" xr:uid="{00000000-0005-0000-0000-0000140E0000}"/>
    <cellStyle name="Normal 2 3 10 2 3 2 2" xfId="10071" xr:uid="{00000000-0005-0000-0000-0000150E0000}"/>
    <cellStyle name="Normal 2 3 10 2 3 3" xfId="3317" xr:uid="{00000000-0005-0000-0000-0000160E0000}"/>
    <cellStyle name="Normal 2 3 10 2 3 3 2" xfId="8547" xr:uid="{00000000-0005-0000-0000-0000170E0000}"/>
    <cellStyle name="Normal 2 3 10 2 3 4" xfId="7049" xr:uid="{00000000-0005-0000-0000-0000180E0000}"/>
    <cellStyle name="Normal 2 3 10 2 4" xfId="1053" xr:uid="{00000000-0005-0000-0000-0000190E0000}"/>
    <cellStyle name="Normal 2 3 10 2 4 2" xfId="4076" xr:uid="{00000000-0005-0000-0000-00001A0E0000}"/>
    <cellStyle name="Normal 2 3 10 2 4 2 2" xfId="9306" xr:uid="{00000000-0005-0000-0000-00001B0E0000}"/>
    <cellStyle name="Normal 2 3 10 2 4 3" xfId="6284" xr:uid="{00000000-0005-0000-0000-00001C0E0000}"/>
    <cellStyle name="Normal 2 3 10 2 5" xfId="2552" xr:uid="{00000000-0005-0000-0000-00001D0E0000}"/>
    <cellStyle name="Normal 2 3 10 2 5 2" xfId="7782" xr:uid="{00000000-0005-0000-0000-00001E0E0000}"/>
    <cellStyle name="Normal 2 3 10 2 6" xfId="5489" xr:uid="{00000000-0005-0000-0000-00001F0E0000}"/>
    <cellStyle name="Normal 2 3 10 3" xfId="251" xr:uid="{00000000-0005-0000-0000-0000200E0000}"/>
    <cellStyle name="Normal 2 3 10 3 2" xfId="1995" xr:uid="{00000000-0005-0000-0000-0000210E0000}"/>
    <cellStyle name="Normal 2 3 10 3 2 2" xfId="5018" xr:uid="{00000000-0005-0000-0000-0000220E0000}"/>
    <cellStyle name="Normal 2 3 10 3 2 2 2" xfId="10248" xr:uid="{00000000-0005-0000-0000-0000230E0000}"/>
    <cellStyle name="Normal 2 3 10 3 2 3" xfId="3494" xr:uid="{00000000-0005-0000-0000-0000240E0000}"/>
    <cellStyle name="Normal 2 3 10 3 2 3 2" xfId="8724" xr:uid="{00000000-0005-0000-0000-0000250E0000}"/>
    <cellStyle name="Normal 2 3 10 3 2 4" xfId="7226" xr:uid="{00000000-0005-0000-0000-0000260E0000}"/>
    <cellStyle name="Normal 2 3 10 3 3" xfId="1230" xr:uid="{00000000-0005-0000-0000-0000270E0000}"/>
    <cellStyle name="Normal 2 3 10 3 3 2" xfId="4253" xr:uid="{00000000-0005-0000-0000-0000280E0000}"/>
    <cellStyle name="Normal 2 3 10 3 3 2 2" xfId="9483" xr:uid="{00000000-0005-0000-0000-0000290E0000}"/>
    <cellStyle name="Normal 2 3 10 3 3 3" xfId="6461" xr:uid="{00000000-0005-0000-0000-00002A0E0000}"/>
    <cellStyle name="Normal 2 3 10 3 4" xfId="2729" xr:uid="{00000000-0005-0000-0000-00002B0E0000}"/>
    <cellStyle name="Normal 2 3 10 3 4 2" xfId="7959" xr:uid="{00000000-0005-0000-0000-00002C0E0000}"/>
    <cellStyle name="Normal 2 3 10 3 5" xfId="5491" xr:uid="{00000000-0005-0000-0000-00002D0E0000}"/>
    <cellStyle name="Normal 2 3 10 4" xfId="1641" xr:uid="{00000000-0005-0000-0000-00002E0E0000}"/>
    <cellStyle name="Normal 2 3 10 4 2" xfId="4664" xr:uid="{00000000-0005-0000-0000-00002F0E0000}"/>
    <cellStyle name="Normal 2 3 10 4 2 2" xfId="9894" xr:uid="{00000000-0005-0000-0000-0000300E0000}"/>
    <cellStyle name="Normal 2 3 10 4 3" xfId="3140" xr:uid="{00000000-0005-0000-0000-0000310E0000}"/>
    <cellStyle name="Normal 2 3 10 4 3 2" xfId="8370" xr:uid="{00000000-0005-0000-0000-0000320E0000}"/>
    <cellStyle name="Normal 2 3 10 4 4" xfId="6872" xr:uid="{00000000-0005-0000-0000-0000330E0000}"/>
    <cellStyle name="Normal 2 3 10 5" xfId="876" xr:uid="{00000000-0005-0000-0000-0000340E0000}"/>
    <cellStyle name="Normal 2 3 10 5 2" xfId="3899" xr:uid="{00000000-0005-0000-0000-0000350E0000}"/>
    <cellStyle name="Normal 2 3 10 5 2 2" xfId="9129" xr:uid="{00000000-0005-0000-0000-0000360E0000}"/>
    <cellStyle name="Normal 2 3 10 5 3" xfId="6107" xr:uid="{00000000-0005-0000-0000-0000370E0000}"/>
    <cellStyle name="Normal 2 3 10 6" xfId="2375" xr:uid="{00000000-0005-0000-0000-0000380E0000}"/>
    <cellStyle name="Normal 2 3 10 6 2" xfId="7605" xr:uid="{00000000-0005-0000-0000-0000390E0000}"/>
    <cellStyle name="Normal 2 3 10 7" xfId="5488" xr:uid="{00000000-0005-0000-0000-00003A0E0000}"/>
    <cellStyle name="Normal 2 3 11" xfId="252" xr:uid="{00000000-0005-0000-0000-00003B0E0000}"/>
    <cellStyle name="Normal 2 3 11 2" xfId="253" xr:uid="{00000000-0005-0000-0000-00003C0E0000}"/>
    <cellStyle name="Normal 2 3 11 2 2" xfId="254" xr:uid="{00000000-0005-0000-0000-00003D0E0000}"/>
    <cellStyle name="Normal 2 3 11 2 2 2" xfId="2184" xr:uid="{00000000-0005-0000-0000-00003E0E0000}"/>
    <cellStyle name="Normal 2 3 11 2 2 2 2" xfId="5207" xr:uid="{00000000-0005-0000-0000-00003F0E0000}"/>
    <cellStyle name="Normal 2 3 11 2 2 2 2 2" xfId="10437" xr:uid="{00000000-0005-0000-0000-0000400E0000}"/>
    <cellStyle name="Normal 2 3 11 2 2 2 3" xfId="3683" xr:uid="{00000000-0005-0000-0000-0000410E0000}"/>
    <cellStyle name="Normal 2 3 11 2 2 2 3 2" xfId="8913" xr:uid="{00000000-0005-0000-0000-0000420E0000}"/>
    <cellStyle name="Normal 2 3 11 2 2 2 4" xfId="7415" xr:uid="{00000000-0005-0000-0000-0000430E0000}"/>
    <cellStyle name="Normal 2 3 11 2 2 3" xfId="1419" xr:uid="{00000000-0005-0000-0000-0000440E0000}"/>
    <cellStyle name="Normal 2 3 11 2 2 3 2" xfId="4442" xr:uid="{00000000-0005-0000-0000-0000450E0000}"/>
    <cellStyle name="Normal 2 3 11 2 2 3 2 2" xfId="9672" xr:uid="{00000000-0005-0000-0000-0000460E0000}"/>
    <cellStyle name="Normal 2 3 11 2 2 3 3" xfId="6650" xr:uid="{00000000-0005-0000-0000-0000470E0000}"/>
    <cellStyle name="Normal 2 3 11 2 2 4" xfId="2918" xr:uid="{00000000-0005-0000-0000-0000480E0000}"/>
    <cellStyle name="Normal 2 3 11 2 2 4 2" xfId="8148" xr:uid="{00000000-0005-0000-0000-0000490E0000}"/>
    <cellStyle name="Normal 2 3 11 2 2 5" xfId="5494" xr:uid="{00000000-0005-0000-0000-00004A0E0000}"/>
    <cellStyle name="Normal 2 3 11 2 3" xfId="1830" xr:uid="{00000000-0005-0000-0000-00004B0E0000}"/>
    <cellStyle name="Normal 2 3 11 2 3 2" xfId="4853" xr:uid="{00000000-0005-0000-0000-00004C0E0000}"/>
    <cellStyle name="Normal 2 3 11 2 3 2 2" xfId="10083" xr:uid="{00000000-0005-0000-0000-00004D0E0000}"/>
    <cellStyle name="Normal 2 3 11 2 3 3" xfId="3329" xr:uid="{00000000-0005-0000-0000-00004E0E0000}"/>
    <cellStyle name="Normal 2 3 11 2 3 3 2" xfId="8559" xr:uid="{00000000-0005-0000-0000-00004F0E0000}"/>
    <cellStyle name="Normal 2 3 11 2 3 4" xfId="7061" xr:uid="{00000000-0005-0000-0000-0000500E0000}"/>
    <cellStyle name="Normal 2 3 11 2 4" xfId="1065" xr:uid="{00000000-0005-0000-0000-0000510E0000}"/>
    <cellStyle name="Normal 2 3 11 2 4 2" xfId="4088" xr:uid="{00000000-0005-0000-0000-0000520E0000}"/>
    <cellStyle name="Normal 2 3 11 2 4 2 2" xfId="9318" xr:uid="{00000000-0005-0000-0000-0000530E0000}"/>
    <cellStyle name="Normal 2 3 11 2 4 3" xfId="6296" xr:uid="{00000000-0005-0000-0000-0000540E0000}"/>
    <cellStyle name="Normal 2 3 11 2 5" xfId="2564" xr:uid="{00000000-0005-0000-0000-0000550E0000}"/>
    <cellStyle name="Normal 2 3 11 2 5 2" xfId="7794" xr:uid="{00000000-0005-0000-0000-0000560E0000}"/>
    <cellStyle name="Normal 2 3 11 2 6" xfId="5493" xr:uid="{00000000-0005-0000-0000-0000570E0000}"/>
    <cellStyle name="Normal 2 3 11 3" xfId="255" xr:uid="{00000000-0005-0000-0000-0000580E0000}"/>
    <cellStyle name="Normal 2 3 11 3 2" xfId="2007" xr:uid="{00000000-0005-0000-0000-0000590E0000}"/>
    <cellStyle name="Normal 2 3 11 3 2 2" xfId="5030" xr:uid="{00000000-0005-0000-0000-00005A0E0000}"/>
    <cellStyle name="Normal 2 3 11 3 2 2 2" xfId="10260" xr:uid="{00000000-0005-0000-0000-00005B0E0000}"/>
    <cellStyle name="Normal 2 3 11 3 2 3" xfId="3506" xr:uid="{00000000-0005-0000-0000-00005C0E0000}"/>
    <cellStyle name="Normal 2 3 11 3 2 3 2" xfId="8736" xr:uid="{00000000-0005-0000-0000-00005D0E0000}"/>
    <cellStyle name="Normal 2 3 11 3 2 4" xfId="7238" xr:uid="{00000000-0005-0000-0000-00005E0E0000}"/>
    <cellStyle name="Normal 2 3 11 3 3" xfId="1242" xr:uid="{00000000-0005-0000-0000-00005F0E0000}"/>
    <cellStyle name="Normal 2 3 11 3 3 2" xfId="4265" xr:uid="{00000000-0005-0000-0000-0000600E0000}"/>
    <cellStyle name="Normal 2 3 11 3 3 2 2" xfId="9495" xr:uid="{00000000-0005-0000-0000-0000610E0000}"/>
    <cellStyle name="Normal 2 3 11 3 3 3" xfId="6473" xr:uid="{00000000-0005-0000-0000-0000620E0000}"/>
    <cellStyle name="Normal 2 3 11 3 4" xfId="2741" xr:uid="{00000000-0005-0000-0000-0000630E0000}"/>
    <cellStyle name="Normal 2 3 11 3 4 2" xfId="7971" xr:uid="{00000000-0005-0000-0000-0000640E0000}"/>
    <cellStyle name="Normal 2 3 11 3 5" xfId="5495" xr:uid="{00000000-0005-0000-0000-0000650E0000}"/>
    <cellStyle name="Normal 2 3 11 4" xfId="1653" xr:uid="{00000000-0005-0000-0000-0000660E0000}"/>
    <cellStyle name="Normal 2 3 11 4 2" xfId="4676" xr:uid="{00000000-0005-0000-0000-0000670E0000}"/>
    <cellStyle name="Normal 2 3 11 4 2 2" xfId="9906" xr:uid="{00000000-0005-0000-0000-0000680E0000}"/>
    <cellStyle name="Normal 2 3 11 4 3" xfId="3152" xr:uid="{00000000-0005-0000-0000-0000690E0000}"/>
    <cellStyle name="Normal 2 3 11 4 3 2" xfId="8382" xr:uid="{00000000-0005-0000-0000-00006A0E0000}"/>
    <cellStyle name="Normal 2 3 11 4 4" xfId="6884" xr:uid="{00000000-0005-0000-0000-00006B0E0000}"/>
    <cellStyle name="Normal 2 3 11 5" xfId="888" xr:uid="{00000000-0005-0000-0000-00006C0E0000}"/>
    <cellStyle name="Normal 2 3 11 5 2" xfId="3911" xr:uid="{00000000-0005-0000-0000-00006D0E0000}"/>
    <cellStyle name="Normal 2 3 11 5 2 2" xfId="9141" xr:uid="{00000000-0005-0000-0000-00006E0E0000}"/>
    <cellStyle name="Normal 2 3 11 5 3" xfId="6119" xr:uid="{00000000-0005-0000-0000-00006F0E0000}"/>
    <cellStyle name="Normal 2 3 11 6" xfId="2387" xr:uid="{00000000-0005-0000-0000-0000700E0000}"/>
    <cellStyle name="Normal 2 3 11 6 2" xfId="7617" xr:uid="{00000000-0005-0000-0000-0000710E0000}"/>
    <cellStyle name="Normal 2 3 11 7" xfId="5492" xr:uid="{00000000-0005-0000-0000-0000720E0000}"/>
    <cellStyle name="Normal 2 3 12" xfId="256" xr:uid="{00000000-0005-0000-0000-0000730E0000}"/>
    <cellStyle name="Normal 2 3 12 2" xfId="257" xr:uid="{00000000-0005-0000-0000-0000740E0000}"/>
    <cellStyle name="Normal 2 3 12 2 2" xfId="2019" xr:uid="{00000000-0005-0000-0000-0000750E0000}"/>
    <cellStyle name="Normal 2 3 12 2 2 2" xfId="5042" xr:uid="{00000000-0005-0000-0000-0000760E0000}"/>
    <cellStyle name="Normal 2 3 12 2 2 2 2" xfId="10272" xr:uid="{00000000-0005-0000-0000-0000770E0000}"/>
    <cellStyle name="Normal 2 3 12 2 2 3" xfId="3518" xr:uid="{00000000-0005-0000-0000-0000780E0000}"/>
    <cellStyle name="Normal 2 3 12 2 2 3 2" xfId="8748" xr:uid="{00000000-0005-0000-0000-0000790E0000}"/>
    <cellStyle name="Normal 2 3 12 2 2 4" xfId="7250" xr:uid="{00000000-0005-0000-0000-00007A0E0000}"/>
    <cellStyle name="Normal 2 3 12 2 3" xfId="1254" xr:uid="{00000000-0005-0000-0000-00007B0E0000}"/>
    <cellStyle name="Normal 2 3 12 2 3 2" xfId="4277" xr:uid="{00000000-0005-0000-0000-00007C0E0000}"/>
    <cellStyle name="Normal 2 3 12 2 3 2 2" xfId="9507" xr:uid="{00000000-0005-0000-0000-00007D0E0000}"/>
    <cellStyle name="Normal 2 3 12 2 3 3" xfId="6485" xr:uid="{00000000-0005-0000-0000-00007E0E0000}"/>
    <cellStyle name="Normal 2 3 12 2 4" xfId="2753" xr:uid="{00000000-0005-0000-0000-00007F0E0000}"/>
    <cellStyle name="Normal 2 3 12 2 4 2" xfId="7983" xr:uid="{00000000-0005-0000-0000-0000800E0000}"/>
    <cellStyle name="Normal 2 3 12 2 5" xfId="5497" xr:uid="{00000000-0005-0000-0000-0000810E0000}"/>
    <cellStyle name="Normal 2 3 12 3" xfId="1665" xr:uid="{00000000-0005-0000-0000-0000820E0000}"/>
    <cellStyle name="Normal 2 3 12 3 2" xfId="4688" xr:uid="{00000000-0005-0000-0000-0000830E0000}"/>
    <cellStyle name="Normal 2 3 12 3 2 2" xfId="9918" xr:uid="{00000000-0005-0000-0000-0000840E0000}"/>
    <cellStyle name="Normal 2 3 12 3 3" xfId="3164" xr:uid="{00000000-0005-0000-0000-0000850E0000}"/>
    <cellStyle name="Normal 2 3 12 3 3 2" xfId="8394" xr:uid="{00000000-0005-0000-0000-0000860E0000}"/>
    <cellStyle name="Normal 2 3 12 3 4" xfId="6896" xr:uid="{00000000-0005-0000-0000-0000870E0000}"/>
    <cellStyle name="Normal 2 3 12 4" xfId="900" xr:uid="{00000000-0005-0000-0000-0000880E0000}"/>
    <cellStyle name="Normal 2 3 12 4 2" xfId="3923" xr:uid="{00000000-0005-0000-0000-0000890E0000}"/>
    <cellStyle name="Normal 2 3 12 4 2 2" xfId="9153" xr:uid="{00000000-0005-0000-0000-00008A0E0000}"/>
    <cellStyle name="Normal 2 3 12 4 3" xfId="6131" xr:uid="{00000000-0005-0000-0000-00008B0E0000}"/>
    <cellStyle name="Normal 2 3 12 5" xfId="2399" xr:uid="{00000000-0005-0000-0000-00008C0E0000}"/>
    <cellStyle name="Normal 2 3 12 5 2" xfId="7629" xr:uid="{00000000-0005-0000-0000-00008D0E0000}"/>
    <cellStyle name="Normal 2 3 12 6" xfId="5496" xr:uid="{00000000-0005-0000-0000-00008E0E0000}"/>
    <cellStyle name="Normal 2 3 13" xfId="258" xr:uid="{00000000-0005-0000-0000-00008F0E0000}"/>
    <cellStyle name="Normal 2 3 13 2" xfId="1842" xr:uid="{00000000-0005-0000-0000-0000900E0000}"/>
    <cellStyle name="Normal 2 3 13 2 2" xfId="4865" xr:uid="{00000000-0005-0000-0000-0000910E0000}"/>
    <cellStyle name="Normal 2 3 13 2 2 2" xfId="10095" xr:uid="{00000000-0005-0000-0000-0000920E0000}"/>
    <cellStyle name="Normal 2 3 13 2 3" xfId="3341" xr:uid="{00000000-0005-0000-0000-0000930E0000}"/>
    <cellStyle name="Normal 2 3 13 2 3 2" xfId="8571" xr:uid="{00000000-0005-0000-0000-0000940E0000}"/>
    <cellStyle name="Normal 2 3 13 2 4" xfId="7073" xr:uid="{00000000-0005-0000-0000-0000950E0000}"/>
    <cellStyle name="Normal 2 3 13 3" xfId="1077" xr:uid="{00000000-0005-0000-0000-0000960E0000}"/>
    <cellStyle name="Normal 2 3 13 3 2" xfId="4100" xr:uid="{00000000-0005-0000-0000-0000970E0000}"/>
    <cellStyle name="Normal 2 3 13 3 2 2" xfId="9330" xr:uid="{00000000-0005-0000-0000-0000980E0000}"/>
    <cellStyle name="Normal 2 3 13 3 3" xfId="6308" xr:uid="{00000000-0005-0000-0000-0000990E0000}"/>
    <cellStyle name="Normal 2 3 13 4" xfId="2576" xr:uid="{00000000-0005-0000-0000-00009A0E0000}"/>
    <cellStyle name="Normal 2 3 13 4 2" xfId="7806" xr:uid="{00000000-0005-0000-0000-00009B0E0000}"/>
    <cellStyle name="Normal 2 3 13 5" xfId="5498" xr:uid="{00000000-0005-0000-0000-00009C0E0000}"/>
    <cellStyle name="Normal 2 3 14" xfId="1488" xr:uid="{00000000-0005-0000-0000-00009D0E0000}"/>
    <cellStyle name="Normal 2 3 14 2" xfId="4511" xr:uid="{00000000-0005-0000-0000-00009E0E0000}"/>
    <cellStyle name="Normal 2 3 14 2 2" xfId="9741" xr:uid="{00000000-0005-0000-0000-00009F0E0000}"/>
    <cellStyle name="Normal 2 3 14 3" xfId="2987" xr:uid="{00000000-0005-0000-0000-0000A00E0000}"/>
    <cellStyle name="Normal 2 3 14 3 2" xfId="8217" xr:uid="{00000000-0005-0000-0000-0000A10E0000}"/>
    <cellStyle name="Normal 2 3 14 4" xfId="6719" xr:uid="{00000000-0005-0000-0000-0000A20E0000}"/>
    <cellStyle name="Normal 2 3 15" xfId="1430" xr:uid="{00000000-0005-0000-0000-0000A30E0000}"/>
    <cellStyle name="Normal 2 3 15 2" xfId="4453" xr:uid="{00000000-0005-0000-0000-0000A40E0000}"/>
    <cellStyle name="Normal 2 3 15 2 2" xfId="9683" xr:uid="{00000000-0005-0000-0000-0000A50E0000}"/>
    <cellStyle name="Normal 2 3 15 3" xfId="2929" xr:uid="{00000000-0005-0000-0000-0000A60E0000}"/>
    <cellStyle name="Normal 2 3 15 3 2" xfId="8159" xr:uid="{00000000-0005-0000-0000-0000A70E0000}"/>
    <cellStyle name="Normal 2 3 15 4" xfId="6661" xr:uid="{00000000-0005-0000-0000-0000A80E0000}"/>
    <cellStyle name="Normal 2 3 16" xfId="2196" xr:uid="{00000000-0005-0000-0000-0000A90E0000}"/>
    <cellStyle name="Normal 2 3 16 2" xfId="5219" xr:uid="{00000000-0005-0000-0000-0000AA0E0000}"/>
    <cellStyle name="Normal 2 3 16 2 2" xfId="10449" xr:uid="{00000000-0005-0000-0000-0000AB0E0000}"/>
    <cellStyle name="Normal 2 3 16 3" xfId="3695" xr:uid="{00000000-0005-0000-0000-0000AC0E0000}"/>
    <cellStyle name="Normal 2 3 16 3 2" xfId="8925" xr:uid="{00000000-0005-0000-0000-0000AD0E0000}"/>
    <cellStyle name="Normal 2 3 16 4" xfId="7427" xr:uid="{00000000-0005-0000-0000-0000AE0E0000}"/>
    <cellStyle name="Normal 2 3 17" xfId="2210" xr:uid="{00000000-0005-0000-0000-0000AF0E0000}"/>
    <cellStyle name="Normal 2 3 17 2" xfId="5232" xr:uid="{00000000-0005-0000-0000-0000B00E0000}"/>
    <cellStyle name="Normal 2 3 17 2 2" xfId="10462" xr:uid="{00000000-0005-0000-0000-0000B10E0000}"/>
    <cellStyle name="Normal 2 3 17 3" xfId="3708" xr:uid="{00000000-0005-0000-0000-0000B20E0000}"/>
    <cellStyle name="Normal 2 3 17 3 2" xfId="8938" xr:uid="{00000000-0005-0000-0000-0000B30E0000}"/>
    <cellStyle name="Normal 2 3 17 4" xfId="7440" xr:uid="{00000000-0005-0000-0000-0000B40E0000}"/>
    <cellStyle name="Normal 2 3 18" xfId="723" xr:uid="{00000000-0005-0000-0000-0000B50E0000}"/>
    <cellStyle name="Normal 2 3 18 2" xfId="3721" xr:uid="{00000000-0005-0000-0000-0000B60E0000}"/>
    <cellStyle name="Normal 2 3 18 2 2" xfId="8951" xr:uid="{00000000-0005-0000-0000-0000B70E0000}"/>
    <cellStyle name="Normal 2 3 18 3" xfId="5954" xr:uid="{00000000-0005-0000-0000-0000B80E0000}"/>
    <cellStyle name="Normal 2 3 19" xfId="3734" xr:uid="{00000000-0005-0000-0000-0000B90E0000}"/>
    <cellStyle name="Normal 2 3 19 2" xfId="8964" xr:uid="{00000000-0005-0000-0000-0000BA0E0000}"/>
    <cellStyle name="Normal 2 3 2" xfId="259" xr:uid="{00000000-0005-0000-0000-0000BB0E0000}"/>
    <cellStyle name="Normal 2 3 2 2" xfId="260" xr:uid="{00000000-0005-0000-0000-0000BC0E0000}"/>
    <cellStyle name="Normal 2 3 2 2 2" xfId="261" xr:uid="{00000000-0005-0000-0000-0000BD0E0000}"/>
    <cellStyle name="Normal 2 3 2 2 2 2" xfId="262" xr:uid="{00000000-0005-0000-0000-0000BE0E0000}"/>
    <cellStyle name="Normal 2 3 2 2 2 2 2" xfId="2113" xr:uid="{00000000-0005-0000-0000-0000BF0E0000}"/>
    <cellStyle name="Normal 2 3 2 2 2 2 2 2" xfId="5136" xr:uid="{00000000-0005-0000-0000-0000C00E0000}"/>
    <cellStyle name="Normal 2 3 2 2 2 2 2 2 2" xfId="10366" xr:uid="{00000000-0005-0000-0000-0000C10E0000}"/>
    <cellStyle name="Normal 2 3 2 2 2 2 2 3" xfId="3612" xr:uid="{00000000-0005-0000-0000-0000C20E0000}"/>
    <cellStyle name="Normal 2 3 2 2 2 2 2 3 2" xfId="8842" xr:uid="{00000000-0005-0000-0000-0000C30E0000}"/>
    <cellStyle name="Normal 2 3 2 2 2 2 2 4" xfId="7344" xr:uid="{00000000-0005-0000-0000-0000C40E0000}"/>
    <cellStyle name="Normal 2 3 2 2 2 2 3" xfId="1348" xr:uid="{00000000-0005-0000-0000-0000C50E0000}"/>
    <cellStyle name="Normal 2 3 2 2 2 2 3 2" xfId="4371" xr:uid="{00000000-0005-0000-0000-0000C60E0000}"/>
    <cellStyle name="Normal 2 3 2 2 2 2 3 2 2" xfId="9601" xr:uid="{00000000-0005-0000-0000-0000C70E0000}"/>
    <cellStyle name="Normal 2 3 2 2 2 2 3 3" xfId="6579" xr:uid="{00000000-0005-0000-0000-0000C80E0000}"/>
    <cellStyle name="Normal 2 3 2 2 2 2 4" xfId="2847" xr:uid="{00000000-0005-0000-0000-0000C90E0000}"/>
    <cellStyle name="Normal 2 3 2 2 2 2 4 2" xfId="8077" xr:uid="{00000000-0005-0000-0000-0000CA0E0000}"/>
    <cellStyle name="Normal 2 3 2 2 2 2 5" xfId="5502" xr:uid="{00000000-0005-0000-0000-0000CB0E0000}"/>
    <cellStyle name="Normal 2 3 2 2 2 3" xfId="1759" xr:uid="{00000000-0005-0000-0000-0000CC0E0000}"/>
    <cellStyle name="Normal 2 3 2 2 2 3 2" xfId="4782" xr:uid="{00000000-0005-0000-0000-0000CD0E0000}"/>
    <cellStyle name="Normal 2 3 2 2 2 3 2 2" xfId="10012" xr:uid="{00000000-0005-0000-0000-0000CE0E0000}"/>
    <cellStyle name="Normal 2 3 2 2 2 3 3" xfId="3258" xr:uid="{00000000-0005-0000-0000-0000CF0E0000}"/>
    <cellStyle name="Normal 2 3 2 2 2 3 3 2" xfId="8488" xr:uid="{00000000-0005-0000-0000-0000D00E0000}"/>
    <cellStyle name="Normal 2 3 2 2 2 3 4" xfId="6990" xr:uid="{00000000-0005-0000-0000-0000D10E0000}"/>
    <cellStyle name="Normal 2 3 2 2 2 4" xfId="994" xr:uid="{00000000-0005-0000-0000-0000D20E0000}"/>
    <cellStyle name="Normal 2 3 2 2 2 4 2" xfId="4017" xr:uid="{00000000-0005-0000-0000-0000D30E0000}"/>
    <cellStyle name="Normal 2 3 2 2 2 4 2 2" xfId="9247" xr:uid="{00000000-0005-0000-0000-0000D40E0000}"/>
    <cellStyle name="Normal 2 3 2 2 2 4 3" xfId="6225" xr:uid="{00000000-0005-0000-0000-0000D50E0000}"/>
    <cellStyle name="Normal 2 3 2 2 2 5" xfId="2493" xr:uid="{00000000-0005-0000-0000-0000D60E0000}"/>
    <cellStyle name="Normal 2 3 2 2 2 5 2" xfId="7723" xr:uid="{00000000-0005-0000-0000-0000D70E0000}"/>
    <cellStyle name="Normal 2 3 2 2 2 6" xfId="5501" xr:uid="{00000000-0005-0000-0000-0000D80E0000}"/>
    <cellStyle name="Normal 2 3 2 2 3" xfId="263" xr:uid="{00000000-0005-0000-0000-0000D90E0000}"/>
    <cellStyle name="Normal 2 3 2 2 3 2" xfId="1936" xr:uid="{00000000-0005-0000-0000-0000DA0E0000}"/>
    <cellStyle name="Normal 2 3 2 2 3 2 2" xfId="4959" xr:uid="{00000000-0005-0000-0000-0000DB0E0000}"/>
    <cellStyle name="Normal 2 3 2 2 3 2 2 2" xfId="10189" xr:uid="{00000000-0005-0000-0000-0000DC0E0000}"/>
    <cellStyle name="Normal 2 3 2 2 3 2 3" xfId="3435" xr:uid="{00000000-0005-0000-0000-0000DD0E0000}"/>
    <cellStyle name="Normal 2 3 2 2 3 2 3 2" xfId="8665" xr:uid="{00000000-0005-0000-0000-0000DE0E0000}"/>
    <cellStyle name="Normal 2 3 2 2 3 2 4" xfId="7167" xr:uid="{00000000-0005-0000-0000-0000DF0E0000}"/>
    <cellStyle name="Normal 2 3 2 2 3 3" xfId="1171" xr:uid="{00000000-0005-0000-0000-0000E00E0000}"/>
    <cellStyle name="Normal 2 3 2 2 3 3 2" xfId="4194" xr:uid="{00000000-0005-0000-0000-0000E10E0000}"/>
    <cellStyle name="Normal 2 3 2 2 3 3 2 2" xfId="9424" xr:uid="{00000000-0005-0000-0000-0000E20E0000}"/>
    <cellStyle name="Normal 2 3 2 2 3 3 3" xfId="6402" xr:uid="{00000000-0005-0000-0000-0000E30E0000}"/>
    <cellStyle name="Normal 2 3 2 2 3 4" xfId="2670" xr:uid="{00000000-0005-0000-0000-0000E40E0000}"/>
    <cellStyle name="Normal 2 3 2 2 3 4 2" xfId="7900" xr:uid="{00000000-0005-0000-0000-0000E50E0000}"/>
    <cellStyle name="Normal 2 3 2 2 3 5" xfId="5503" xr:uid="{00000000-0005-0000-0000-0000E60E0000}"/>
    <cellStyle name="Normal 2 3 2 2 4" xfId="1582" xr:uid="{00000000-0005-0000-0000-0000E70E0000}"/>
    <cellStyle name="Normal 2 3 2 2 4 2" xfId="4605" xr:uid="{00000000-0005-0000-0000-0000E80E0000}"/>
    <cellStyle name="Normal 2 3 2 2 4 2 2" xfId="9835" xr:uid="{00000000-0005-0000-0000-0000E90E0000}"/>
    <cellStyle name="Normal 2 3 2 2 4 3" xfId="3081" xr:uid="{00000000-0005-0000-0000-0000EA0E0000}"/>
    <cellStyle name="Normal 2 3 2 2 4 3 2" xfId="8311" xr:uid="{00000000-0005-0000-0000-0000EB0E0000}"/>
    <cellStyle name="Normal 2 3 2 2 4 4" xfId="6813" xr:uid="{00000000-0005-0000-0000-0000EC0E0000}"/>
    <cellStyle name="Normal 2 3 2 2 5" xfId="817" xr:uid="{00000000-0005-0000-0000-0000ED0E0000}"/>
    <cellStyle name="Normal 2 3 2 2 5 2" xfId="3840" xr:uid="{00000000-0005-0000-0000-0000EE0E0000}"/>
    <cellStyle name="Normal 2 3 2 2 5 2 2" xfId="9070" xr:uid="{00000000-0005-0000-0000-0000EF0E0000}"/>
    <cellStyle name="Normal 2 3 2 2 5 3" xfId="6048" xr:uid="{00000000-0005-0000-0000-0000F00E0000}"/>
    <cellStyle name="Normal 2 3 2 2 6" xfId="2316" xr:uid="{00000000-0005-0000-0000-0000F10E0000}"/>
    <cellStyle name="Normal 2 3 2 2 6 2" xfId="7546" xr:uid="{00000000-0005-0000-0000-0000F20E0000}"/>
    <cellStyle name="Normal 2 3 2 2 7" xfId="5500" xr:uid="{00000000-0005-0000-0000-0000F30E0000}"/>
    <cellStyle name="Normal 2 3 2 3" xfId="264" xr:uid="{00000000-0005-0000-0000-0000F40E0000}"/>
    <cellStyle name="Normal 2 3 2 3 2" xfId="265" xr:uid="{00000000-0005-0000-0000-0000F50E0000}"/>
    <cellStyle name="Normal 2 3 2 3 2 2" xfId="2031" xr:uid="{00000000-0005-0000-0000-0000F60E0000}"/>
    <cellStyle name="Normal 2 3 2 3 2 2 2" xfId="5054" xr:uid="{00000000-0005-0000-0000-0000F70E0000}"/>
    <cellStyle name="Normal 2 3 2 3 2 2 2 2" xfId="10284" xr:uid="{00000000-0005-0000-0000-0000F80E0000}"/>
    <cellStyle name="Normal 2 3 2 3 2 2 3" xfId="3530" xr:uid="{00000000-0005-0000-0000-0000F90E0000}"/>
    <cellStyle name="Normal 2 3 2 3 2 2 3 2" xfId="8760" xr:uid="{00000000-0005-0000-0000-0000FA0E0000}"/>
    <cellStyle name="Normal 2 3 2 3 2 2 4" xfId="7262" xr:uid="{00000000-0005-0000-0000-0000FB0E0000}"/>
    <cellStyle name="Normal 2 3 2 3 2 3" xfId="1266" xr:uid="{00000000-0005-0000-0000-0000FC0E0000}"/>
    <cellStyle name="Normal 2 3 2 3 2 3 2" xfId="4289" xr:uid="{00000000-0005-0000-0000-0000FD0E0000}"/>
    <cellStyle name="Normal 2 3 2 3 2 3 2 2" xfId="9519" xr:uid="{00000000-0005-0000-0000-0000FE0E0000}"/>
    <cellStyle name="Normal 2 3 2 3 2 3 3" xfId="6497" xr:uid="{00000000-0005-0000-0000-0000FF0E0000}"/>
    <cellStyle name="Normal 2 3 2 3 2 4" xfId="2765" xr:uid="{00000000-0005-0000-0000-0000000F0000}"/>
    <cellStyle name="Normal 2 3 2 3 2 4 2" xfId="7995" xr:uid="{00000000-0005-0000-0000-0000010F0000}"/>
    <cellStyle name="Normal 2 3 2 3 2 5" xfId="5505" xr:uid="{00000000-0005-0000-0000-0000020F0000}"/>
    <cellStyle name="Normal 2 3 2 3 3" xfId="1677" xr:uid="{00000000-0005-0000-0000-0000030F0000}"/>
    <cellStyle name="Normal 2 3 2 3 3 2" xfId="4700" xr:uid="{00000000-0005-0000-0000-0000040F0000}"/>
    <cellStyle name="Normal 2 3 2 3 3 2 2" xfId="9930" xr:uid="{00000000-0005-0000-0000-0000050F0000}"/>
    <cellStyle name="Normal 2 3 2 3 3 3" xfId="3176" xr:uid="{00000000-0005-0000-0000-0000060F0000}"/>
    <cellStyle name="Normal 2 3 2 3 3 3 2" xfId="8406" xr:uid="{00000000-0005-0000-0000-0000070F0000}"/>
    <cellStyle name="Normal 2 3 2 3 3 4" xfId="6908" xr:uid="{00000000-0005-0000-0000-0000080F0000}"/>
    <cellStyle name="Normal 2 3 2 3 4" xfId="912" xr:uid="{00000000-0005-0000-0000-0000090F0000}"/>
    <cellStyle name="Normal 2 3 2 3 4 2" xfId="3935" xr:uid="{00000000-0005-0000-0000-00000A0F0000}"/>
    <cellStyle name="Normal 2 3 2 3 4 2 2" xfId="9165" xr:uid="{00000000-0005-0000-0000-00000B0F0000}"/>
    <cellStyle name="Normal 2 3 2 3 4 3" xfId="6143" xr:uid="{00000000-0005-0000-0000-00000C0F0000}"/>
    <cellStyle name="Normal 2 3 2 3 5" xfId="2411" xr:uid="{00000000-0005-0000-0000-00000D0F0000}"/>
    <cellStyle name="Normal 2 3 2 3 5 2" xfId="7641" xr:uid="{00000000-0005-0000-0000-00000E0F0000}"/>
    <cellStyle name="Normal 2 3 2 3 6" xfId="5504" xr:uid="{00000000-0005-0000-0000-00000F0F0000}"/>
    <cellStyle name="Normal 2 3 2 4" xfId="266" xr:uid="{00000000-0005-0000-0000-0000100F0000}"/>
    <cellStyle name="Normal 2 3 2 4 2" xfId="1854" xr:uid="{00000000-0005-0000-0000-0000110F0000}"/>
    <cellStyle name="Normal 2 3 2 4 2 2" xfId="4877" xr:uid="{00000000-0005-0000-0000-0000120F0000}"/>
    <cellStyle name="Normal 2 3 2 4 2 2 2" xfId="10107" xr:uid="{00000000-0005-0000-0000-0000130F0000}"/>
    <cellStyle name="Normal 2 3 2 4 2 3" xfId="3353" xr:uid="{00000000-0005-0000-0000-0000140F0000}"/>
    <cellStyle name="Normal 2 3 2 4 2 3 2" xfId="8583" xr:uid="{00000000-0005-0000-0000-0000150F0000}"/>
    <cellStyle name="Normal 2 3 2 4 2 4" xfId="7085" xr:uid="{00000000-0005-0000-0000-0000160F0000}"/>
    <cellStyle name="Normal 2 3 2 4 3" xfId="1089" xr:uid="{00000000-0005-0000-0000-0000170F0000}"/>
    <cellStyle name="Normal 2 3 2 4 3 2" xfId="4112" xr:uid="{00000000-0005-0000-0000-0000180F0000}"/>
    <cellStyle name="Normal 2 3 2 4 3 2 2" xfId="9342" xr:uid="{00000000-0005-0000-0000-0000190F0000}"/>
    <cellStyle name="Normal 2 3 2 4 3 3" xfId="6320" xr:uid="{00000000-0005-0000-0000-00001A0F0000}"/>
    <cellStyle name="Normal 2 3 2 4 4" xfId="2588" xr:uid="{00000000-0005-0000-0000-00001B0F0000}"/>
    <cellStyle name="Normal 2 3 2 4 4 2" xfId="7818" xr:uid="{00000000-0005-0000-0000-00001C0F0000}"/>
    <cellStyle name="Normal 2 3 2 4 5" xfId="5506" xr:uid="{00000000-0005-0000-0000-00001D0F0000}"/>
    <cellStyle name="Normal 2 3 2 5" xfId="1500" xr:uid="{00000000-0005-0000-0000-00001E0F0000}"/>
    <cellStyle name="Normal 2 3 2 5 2" xfId="4523" xr:uid="{00000000-0005-0000-0000-00001F0F0000}"/>
    <cellStyle name="Normal 2 3 2 5 2 2" xfId="9753" xr:uid="{00000000-0005-0000-0000-0000200F0000}"/>
    <cellStyle name="Normal 2 3 2 5 3" xfId="2999" xr:uid="{00000000-0005-0000-0000-0000210F0000}"/>
    <cellStyle name="Normal 2 3 2 5 3 2" xfId="8229" xr:uid="{00000000-0005-0000-0000-0000220F0000}"/>
    <cellStyle name="Normal 2 3 2 5 4" xfId="6731" xr:uid="{00000000-0005-0000-0000-0000230F0000}"/>
    <cellStyle name="Normal 2 3 2 6" xfId="1442" xr:uid="{00000000-0005-0000-0000-0000240F0000}"/>
    <cellStyle name="Normal 2 3 2 6 2" xfId="4465" xr:uid="{00000000-0005-0000-0000-0000250F0000}"/>
    <cellStyle name="Normal 2 3 2 6 2 2" xfId="9695" xr:uid="{00000000-0005-0000-0000-0000260F0000}"/>
    <cellStyle name="Normal 2 3 2 6 3" xfId="2941" xr:uid="{00000000-0005-0000-0000-0000270F0000}"/>
    <cellStyle name="Normal 2 3 2 6 3 2" xfId="8171" xr:uid="{00000000-0005-0000-0000-0000280F0000}"/>
    <cellStyle name="Normal 2 3 2 6 4" xfId="6673" xr:uid="{00000000-0005-0000-0000-0000290F0000}"/>
    <cellStyle name="Normal 2 3 2 7" xfId="735" xr:uid="{00000000-0005-0000-0000-00002A0F0000}"/>
    <cellStyle name="Normal 2 3 2 7 2" xfId="3758" xr:uid="{00000000-0005-0000-0000-00002B0F0000}"/>
    <cellStyle name="Normal 2 3 2 7 2 2" xfId="8988" xr:uid="{00000000-0005-0000-0000-00002C0F0000}"/>
    <cellStyle name="Normal 2 3 2 7 3" xfId="5966" xr:uid="{00000000-0005-0000-0000-00002D0F0000}"/>
    <cellStyle name="Normal 2 3 2 8" xfId="2234" xr:uid="{00000000-0005-0000-0000-00002E0F0000}"/>
    <cellStyle name="Normal 2 3 2 8 2" xfId="7464" xr:uid="{00000000-0005-0000-0000-00002F0F0000}"/>
    <cellStyle name="Normal 2 3 2 9" xfId="5499" xr:uid="{00000000-0005-0000-0000-0000300F0000}"/>
    <cellStyle name="Normal 2 3 20" xfId="3746" xr:uid="{00000000-0005-0000-0000-0000310F0000}"/>
    <cellStyle name="Normal 2 3 20 2" xfId="8976" xr:uid="{00000000-0005-0000-0000-0000320F0000}"/>
    <cellStyle name="Normal 2 3 21" xfId="2222" xr:uid="{00000000-0005-0000-0000-0000330F0000}"/>
    <cellStyle name="Normal 2 3 21 2" xfId="7452" xr:uid="{00000000-0005-0000-0000-0000340F0000}"/>
    <cellStyle name="Normal 2 3 22" xfId="5487" xr:uid="{00000000-0005-0000-0000-0000350F0000}"/>
    <cellStyle name="Normal 2 3 3" xfId="267" xr:uid="{00000000-0005-0000-0000-0000360F0000}"/>
    <cellStyle name="Normal 2 3 3 2" xfId="268" xr:uid="{00000000-0005-0000-0000-0000370F0000}"/>
    <cellStyle name="Normal 2 3 3 2 2" xfId="269" xr:uid="{00000000-0005-0000-0000-0000380F0000}"/>
    <cellStyle name="Normal 2 3 3 2 2 2" xfId="270" xr:uid="{00000000-0005-0000-0000-0000390F0000}"/>
    <cellStyle name="Normal 2 3 3 2 2 2 2" xfId="2125" xr:uid="{00000000-0005-0000-0000-00003A0F0000}"/>
    <cellStyle name="Normal 2 3 3 2 2 2 2 2" xfId="5148" xr:uid="{00000000-0005-0000-0000-00003B0F0000}"/>
    <cellStyle name="Normal 2 3 3 2 2 2 2 2 2" xfId="10378" xr:uid="{00000000-0005-0000-0000-00003C0F0000}"/>
    <cellStyle name="Normal 2 3 3 2 2 2 2 3" xfId="3624" xr:uid="{00000000-0005-0000-0000-00003D0F0000}"/>
    <cellStyle name="Normal 2 3 3 2 2 2 2 3 2" xfId="8854" xr:uid="{00000000-0005-0000-0000-00003E0F0000}"/>
    <cellStyle name="Normal 2 3 3 2 2 2 2 4" xfId="7356" xr:uid="{00000000-0005-0000-0000-00003F0F0000}"/>
    <cellStyle name="Normal 2 3 3 2 2 2 3" xfId="1360" xr:uid="{00000000-0005-0000-0000-0000400F0000}"/>
    <cellStyle name="Normal 2 3 3 2 2 2 3 2" xfId="4383" xr:uid="{00000000-0005-0000-0000-0000410F0000}"/>
    <cellStyle name="Normal 2 3 3 2 2 2 3 2 2" xfId="9613" xr:uid="{00000000-0005-0000-0000-0000420F0000}"/>
    <cellStyle name="Normal 2 3 3 2 2 2 3 3" xfId="6591" xr:uid="{00000000-0005-0000-0000-0000430F0000}"/>
    <cellStyle name="Normal 2 3 3 2 2 2 4" xfId="2859" xr:uid="{00000000-0005-0000-0000-0000440F0000}"/>
    <cellStyle name="Normal 2 3 3 2 2 2 4 2" xfId="8089" xr:uid="{00000000-0005-0000-0000-0000450F0000}"/>
    <cellStyle name="Normal 2 3 3 2 2 2 5" xfId="5510" xr:uid="{00000000-0005-0000-0000-0000460F0000}"/>
    <cellStyle name="Normal 2 3 3 2 2 3" xfId="1771" xr:uid="{00000000-0005-0000-0000-0000470F0000}"/>
    <cellStyle name="Normal 2 3 3 2 2 3 2" xfId="4794" xr:uid="{00000000-0005-0000-0000-0000480F0000}"/>
    <cellStyle name="Normal 2 3 3 2 2 3 2 2" xfId="10024" xr:uid="{00000000-0005-0000-0000-0000490F0000}"/>
    <cellStyle name="Normal 2 3 3 2 2 3 3" xfId="3270" xr:uid="{00000000-0005-0000-0000-00004A0F0000}"/>
    <cellStyle name="Normal 2 3 3 2 2 3 3 2" xfId="8500" xr:uid="{00000000-0005-0000-0000-00004B0F0000}"/>
    <cellStyle name="Normal 2 3 3 2 2 3 4" xfId="7002" xr:uid="{00000000-0005-0000-0000-00004C0F0000}"/>
    <cellStyle name="Normal 2 3 3 2 2 4" xfId="1006" xr:uid="{00000000-0005-0000-0000-00004D0F0000}"/>
    <cellStyle name="Normal 2 3 3 2 2 4 2" xfId="4029" xr:uid="{00000000-0005-0000-0000-00004E0F0000}"/>
    <cellStyle name="Normal 2 3 3 2 2 4 2 2" xfId="9259" xr:uid="{00000000-0005-0000-0000-00004F0F0000}"/>
    <cellStyle name="Normal 2 3 3 2 2 4 3" xfId="6237" xr:uid="{00000000-0005-0000-0000-0000500F0000}"/>
    <cellStyle name="Normal 2 3 3 2 2 5" xfId="2505" xr:uid="{00000000-0005-0000-0000-0000510F0000}"/>
    <cellStyle name="Normal 2 3 3 2 2 5 2" xfId="7735" xr:uid="{00000000-0005-0000-0000-0000520F0000}"/>
    <cellStyle name="Normal 2 3 3 2 2 6" xfId="5509" xr:uid="{00000000-0005-0000-0000-0000530F0000}"/>
    <cellStyle name="Normal 2 3 3 2 3" xfId="271" xr:uid="{00000000-0005-0000-0000-0000540F0000}"/>
    <cellStyle name="Normal 2 3 3 2 3 2" xfId="1948" xr:uid="{00000000-0005-0000-0000-0000550F0000}"/>
    <cellStyle name="Normal 2 3 3 2 3 2 2" xfId="4971" xr:uid="{00000000-0005-0000-0000-0000560F0000}"/>
    <cellStyle name="Normal 2 3 3 2 3 2 2 2" xfId="10201" xr:uid="{00000000-0005-0000-0000-0000570F0000}"/>
    <cellStyle name="Normal 2 3 3 2 3 2 3" xfId="3447" xr:uid="{00000000-0005-0000-0000-0000580F0000}"/>
    <cellStyle name="Normal 2 3 3 2 3 2 3 2" xfId="8677" xr:uid="{00000000-0005-0000-0000-0000590F0000}"/>
    <cellStyle name="Normal 2 3 3 2 3 2 4" xfId="7179" xr:uid="{00000000-0005-0000-0000-00005A0F0000}"/>
    <cellStyle name="Normal 2 3 3 2 3 3" xfId="1183" xr:uid="{00000000-0005-0000-0000-00005B0F0000}"/>
    <cellStyle name="Normal 2 3 3 2 3 3 2" xfId="4206" xr:uid="{00000000-0005-0000-0000-00005C0F0000}"/>
    <cellStyle name="Normal 2 3 3 2 3 3 2 2" xfId="9436" xr:uid="{00000000-0005-0000-0000-00005D0F0000}"/>
    <cellStyle name="Normal 2 3 3 2 3 3 3" xfId="6414" xr:uid="{00000000-0005-0000-0000-00005E0F0000}"/>
    <cellStyle name="Normal 2 3 3 2 3 4" xfId="2682" xr:uid="{00000000-0005-0000-0000-00005F0F0000}"/>
    <cellStyle name="Normal 2 3 3 2 3 4 2" xfId="7912" xr:uid="{00000000-0005-0000-0000-0000600F0000}"/>
    <cellStyle name="Normal 2 3 3 2 3 5" xfId="5511" xr:uid="{00000000-0005-0000-0000-0000610F0000}"/>
    <cellStyle name="Normal 2 3 3 2 4" xfId="1594" xr:uid="{00000000-0005-0000-0000-0000620F0000}"/>
    <cellStyle name="Normal 2 3 3 2 4 2" xfId="4617" xr:uid="{00000000-0005-0000-0000-0000630F0000}"/>
    <cellStyle name="Normal 2 3 3 2 4 2 2" xfId="9847" xr:uid="{00000000-0005-0000-0000-0000640F0000}"/>
    <cellStyle name="Normal 2 3 3 2 4 3" xfId="3093" xr:uid="{00000000-0005-0000-0000-0000650F0000}"/>
    <cellStyle name="Normal 2 3 3 2 4 3 2" xfId="8323" xr:uid="{00000000-0005-0000-0000-0000660F0000}"/>
    <cellStyle name="Normal 2 3 3 2 4 4" xfId="6825" xr:uid="{00000000-0005-0000-0000-0000670F0000}"/>
    <cellStyle name="Normal 2 3 3 2 5" xfId="829" xr:uid="{00000000-0005-0000-0000-0000680F0000}"/>
    <cellStyle name="Normal 2 3 3 2 5 2" xfId="3852" xr:uid="{00000000-0005-0000-0000-0000690F0000}"/>
    <cellStyle name="Normal 2 3 3 2 5 2 2" xfId="9082" xr:uid="{00000000-0005-0000-0000-00006A0F0000}"/>
    <cellStyle name="Normal 2 3 3 2 5 3" xfId="6060" xr:uid="{00000000-0005-0000-0000-00006B0F0000}"/>
    <cellStyle name="Normal 2 3 3 2 6" xfId="2328" xr:uid="{00000000-0005-0000-0000-00006C0F0000}"/>
    <cellStyle name="Normal 2 3 3 2 6 2" xfId="7558" xr:uid="{00000000-0005-0000-0000-00006D0F0000}"/>
    <cellStyle name="Normal 2 3 3 2 7" xfId="5508" xr:uid="{00000000-0005-0000-0000-00006E0F0000}"/>
    <cellStyle name="Normal 2 3 3 3" xfId="272" xr:uid="{00000000-0005-0000-0000-00006F0F0000}"/>
    <cellStyle name="Normal 2 3 3 3 2" xfId="273" xr:uid="{00000000-0005-0000-0000-0000700F0000}"/>
    <cellStyle name="Normal 2 3 3 3 2 2" xfId="2043" xr:uid="{00000000-0005-0000-0000-0000710F0000}"/>
    <cellStyle name="Normal 2 3 3 3 2 2 2" xfId="5066" xr:uid="{00000000-0005-0000-0000-0000720F0000}"/>
    <cellStyle name="Normal 2 3 3 3 2 2 2 2" xfId="10296" xr:uid="{00000000-0005-0000-0000-0000730F0000}"/>
    <cellStyle name="Normal 2 3 3 3 2 2 3" xfId="3542" xr:uid="{00000000-0005-0000-0000-0000740F0000}"/>
    <cellStyle name="Normal 2 3 3 3 2 2 3 2" xfId="8772" xr:uid="{00000000-0005-0000-0000-0000750F0000}"/>
    <cellStyle name="Normal 2 3 3 3 2 2 4" xfId="7274" xr:uid="{00000000-0005-0000-0000-0000760F0000}"/>
    <cellStyle name="Normal 2 3 3 3 2 3" xfId="1278" xr:uid="{00000000-0005-0000-0000-0000770F0000}"/>
    <cellStyle name="Normal 2 3 3 3 2 3 2" xfId="4301" xr:uid="{00000000-0005-0000-0000-0000780F0000}"/>
    <cellStyle name="Normal 2 3 3 3 2 3 2 2" xfId="9531" xr:uid="{00000000-0005-0000-0000-0000790F0000}"/>
    <cellStyle name="Normal 2 3 3 3 2 3 3" xfId="6509" xr:uid="{00000000-0005-0000-0000-00007A0F0000}"/>
    <cellStyle name="Normal 2 3 3 3 2 4" xfId="2777" xr:uid="{00000000-0005-0000-0000-00007B0F0000}"/>
    <cellStyle name="Normal 2 3 3 3 2 4 2" xfId="8007" xr:uid="{00000000-0005-0000-0000-00007C0F0000}"/>
    <cellStyle name="Normal 2 3 3 3 2 5" xfId="5513" xr:uid="{00000000-0005-0000-0000-00007D0F0000}"/>
    <cellStyle name="Normal 2 3 3 3 3" xfId="1689" xr:uid="{00000000-0005-0000-0000-00007E0F0000}"/>
    <cellStyle name="Normal 2 3 3 3 3 2" xfId="4712" xr:uid="{00000000-0005-0000-0000-00007F0F0000}"/>
    <cellStyle name="Normal 2 3 3 3 3 2 2" xfId="9942" xr:uid="{00000000-0005-0000-0000-0000800F0000}"/>
    <cellStyle name="Normal 2 3 3 3 3 3" xfId="3188" xr:uid="{00000000-0005-0000-0000-0000810F0000}"/>
    <cellStyle name="Normal 2 3 3 3 3 3 2" xfId="8418" xr:uid="{00000000-0005-0000-0000-0000820F0000}"/>
    <cellStyle name="Normal 2 3 3 3 3 4" xfId="6920" xr:uid="{00000000-0005-0000-0000-0000830F0000}"/>
    <cellStyle name="Normal 2 3 3 3 4" xfId="924" xr:uid="{00000000-0005-0000-0000-0000840F0000}"/>
    <cellStyle name="Normal 2 3 3 3 4 2" xfId="3947" xr:uid="{00000000-0005-0000-0000-0000850F0000}"/>
    <cellStyle name="Normal 2 3 3 3 4 2 2" xfId="9177" xr:uid="{00000000-0005-0000-0000-0000860F0000}"/>
    <cellStyle name="Normal 2 3 3 3 4 3" xfId="6155" xr:uid="{00000000-0005-0000-0000-0000870F0000}"/>
    <cellStyle name="Normal 2 3 3 3 5" xfId="2423" xr:uid="{00000000-0005-0000-0000-0000880F0000}"/>
    <cellStyle name="Normal 2 3 3 3 5 2" xfId="7653" xr:uid="{00000000-0005-0000-0000-0000890F0000}"/>
    <cellStyle name="Normal 2 3 3 3 6" xfId="5512" xr:uid="{00000000-0005-0000-0000-00008A0F0000}"/>
    <cellStyle name="Normal 2 3 3 4" xfId="274" xr:uid="{00000000-0005-0000-0000-00008B0F0000}"/>
    <cellStyle name="Normal 2 3 3 4 2" xfId="1866" xr:uid="{00000000-0005-0000-0000-00008C0F0000}"/>
    <cellStyle name="Normal 2 3 3 4 2 2" xfId="4889" xr:uid="{00000000-0005-0000-0000-00008D0F0000}"/>
    <cellStyle name="Normal 2 3 3 4 2 2 2" xfId="10119" xr:uid="{00000000-0005-0000-0000-00008E0F0000}"/>
    <cellStyle name="Normal 2 3 3 4 2 3" xfId="3365" xr:uid="{00000000-0005-0000-0000-00008F0F0000}"/>
    <cellStyle name="Normal 2 3 3 4 2 3 2" xfId="8595" xr:uid="{00000000-0005-0000-0000-0000900F0000}"/>
    <cellStyle name="Normal 2 3 3 4 2 4" xfId="7097" xr:uid="{00000000-0005-0000-0000-0000910F0000}"/>
    <cellStyle name="Normal 2 3 3 4 3" xfId="1101" xr:uid="{00000000-0005-0000-0000-0000920F0000}"/>
    <cellStyle name="Normal 2 3 3 4 3 2" xfId="4124" xr:uid="{00000000-0005-0000-0000-0000930F0000}"/>
    <cellStyle name="Normal 2 3 3 4 3 2 2" xfId="9354" xr:uid="{00000000-0005-0000-0000-0000940F0000}"/>
    <cellStyle name="Normal 2 3 3 4 3 3" xfId="6332" xr:uid="{00000000-0005-0000-0000-0000950F0000}"/>
    <cellStyle name="Normal 2 3 3 4 4" xfId="2600" xr:uid="{00000000-0005-0000-0000-0000960F0000}"/>
    <cellStyle name="Normal 2 3 3 4 4 2" xfId="7830" xr:uid="{00000000-0005-0000-0000-0000970F0000}"/>
    <cellStyle name="Normal 2 3 3 4 5" xfId="5514" xr:uid="{00000000-0005-0000-0000-0000980F0000}"/>
    <cellStyle name="Normal 2 3 3 5" xfId="1512" xr:uid="{00000000-0005-0000-0000-0000990F0000}"/>
    <cellStyle name="Normal 2 3 3 5 2" xfId="4535" xr:uid="{00000000-0005-0000-0000-00009A0F0000}"/>
    <cellStyle name="Normal 2 3 3 5 2 2" xfId="9765" xr:uid="{00000000-0005-0000-0000-00009B0F0000}"/>
    <cellStyle name="Normal 2 3 3 5 3" xfId="3011" xr:uid="{00000000-0005-0000-0000-00009C0F0000}"/>
    <cellStyle name="Normal 2 3 3 5 3 2" xfId="8241" xr:uid="{00000000-0005-0000-0000-00009D0F0000}"/>
    <cellStyle name="Normal 2 3 3 5 4" xfId="6743" xr:uid="{00000000-0005-0000-0000-00009E0F0000}"/>
    <cellStyle name="Normal 2 3 3 6" xfId="1454" xr:uid="{00000000-0005-0000-0000-00009F0F0000}"/>
    <cellStyle name="Normal 2 3 3 6 2" xfId="4477" xr:uid="{00000000-0005-0000-0000-0000A00F0000}"/>
    <cellStyle name="Normal 2 3 3 6 2 2" xfId="9707" xr:uid="{00000000-0005-0000-0000-0000A10F0000}"/>
    <cellStyle name="Normal 2 3 3 6 3" xfId="2953" xr:uid="{00000000-0005-0000-0000-0000A20F0000}"/>
    <cellStyle name="Normal 2 3 3 6 3 2" xfId="8183" xr:uid="{00000000-0005-0000-0000-0000A30F0000}"/>
    <cellStyle name="Normal 2 3 3 6 4" xfId="6685" xr:uid="{00000000-0005-0000-0000-0000A40F0000}"/>
    <cellStyle name="Normal 2 3 3 7" xfId="747" xr:uid="{00000000-0005-0000-0000-0000A50F0000}"/>
    <cellStyle name="Normal 2 3 3 7 2" xfId="3770" xr:uid="{00000000-0005-0000-0000-0000A60F0000}"/>
    <cellStyle name="Normal 2 3 3 7 2 2" xfId="9000" xr:uid="{00000000-0005-0000-0000-0000A70F0000}"/>
    <cellStyle name="Normal 2 3 3 7 3" xfId="5978" xr:uid="{00000000-0005-0000-0000-0000A80F0000}"/>
    <cellStyle name="Normal 2 3 3 8" xfId="2246" xr:uid="{00000000-0005-0000-0000-0000A90F0000}"/>
    <cellStyle name="Normal 2 3 3 8 2" xfId="7476" xr:uid="{00000000-0005-0000-0000-0000AA0F0000}"/>
    <cellStyle name="Normal 2 3 3 9" xfId="5507" xr:uid="{00000000-0005-0000-0000-0000AB0F0000}"/>
    <cellStyle name="Normal 2 3 4" xfId="275" xr:uid="{00000000-0005-0000-0000-0000AC0F0000}"/>
    <cellStyle name="Normal 2 3 4 2" xfId="276" xr:uid="{00000000-0005-0000-0000-0000AD0F0000}"/>
    <cellStyle name="Normal 2 3 4 2 2" xfId="277" xr:uid="{00000000-0005-0000-0000-0000AE0F0000}"/>
    <cellStyle name="Normal 2 3 4 2 2 2" xfId="278" xr:uid="{00000000-0005-0000-0000-0000AF0F0000}"/>
    <cellStyle name="Normal 2 3 4 2 2 2 2" xfId="2137" xr:uid="{00000000-0005-0000-0000-0000B00F0000}"/>
    <cellStyle name="Normal 2 3 4 2 2 2 2 2" xfId="5160" xr:uid="{00000000-0005-0000-0000-0000B10F0000}"/>
    <cellStyle name="Normal 2 3 4 2 2 2 2 2 2" xfId="10390" xr:uid="{00000000-0005-0000-0000-0000B20F0000}"/>
    <cellStyle name="Normal 2 3 4 2 2 2 2 3" xfId="3636" xr:uid="{00000000-0005-0000-0000-0000B30F0000}"/>
    <cellStyle name="Normal 2 3 4 2 2 2 2 3 2" xfId="8866" xr:uid="{00000000-0005-0000-0000-0000B40F0000}"/>
    <cellStyle name="Normal 2 3 4 2 2 2 2 4" xfId="7368" xr:uid="{00000000-0005-0000-0000-0000B50F0000}"/>
    <cellStyle name="Normal 2 3 4 2 2 2 3" xfId="1372" xr:uid="{00000000-0005-0000-0000-0000B60F0000}"/>
    <cellStyle name="Normal 2 3 4 2 2 2 3 2" xfId="4395" xr:uid="{00000000-0005-0000-0000-0000B70F0000}"/>
    <cellStyle name="Normal 2 3 4 2 2 2 3 2 2" xfId="9625" xr:uid="{00000000-0005-0000-0000-0000B80F0000}"/>
    <cellStyle name="Normal 2 3 4 2 2 2 3 3" xfId="6603" xr:uid="{00000000-0005-0000-0000-0000B90F0000}"/>
    <cellStyle name="Normal 2 3 4 2 2 2 4" xfId="2871" xr:uid="{00000000-0005-0000-0000-0000BA0F0000}"/>
    <cellStyle name="Normal 2 3 4 2 2 2 4 2" xfId="8101" xr:uid="{00000000-0005-0000-0000-0000BB0F0000}"/>
    <cellStyle name="Normal 2 3 4 2 2 2 5" xfId="5518" xr:uid="{00000000-0005-0000-0000-0000BC0F0000}"/>
    <cellStyle name="Normal 2 3 4 2 2 3" xfId="1783" xr:uid="{00000000-0005-0000-0000-0000BD0F0000}"/>
    <cellStyle name="Normal 2 3 4 2 2 3 2" xfId="4806" xr:uid="{00000000-0005-0000-0000-0000BE0F0000}"/>
    <cellStyle name="Normal 2 3 4 2 2 3 2 2" xfId="10036" xr:uid="{00000000-0005-0000-0000-0000BF0F0000}"/>
    <cellStyle name="Normal 2 3 4 2 2 3 3" xfId="3282" xr:uid="{00000000-0005-0000-0000-0000C00F0000}"/>
    <cellStyle name="Normal 2 3 4 2 2 3 3 2" xfId="8512" xr:uid="{00000000-0005-0000-0000-0000C10F0000}"/>
    <cellStyle name="Normal 2 3 4 2 2 3 4" xfId="7014" xr:uid="{00000000-0005-0000-0000-0000C20F0000}"/>
    <cellStyle name="Normal 2 3 4 2 2 4" xfId="1018" xr:uid="{00000000-0005-0000-0000-0000C30F0000}"/>
    <cellStyle name="Normal 2 3 4 2 2 4 2" xfId="4041" xr:uid="{00000000-0005-0000-0000-0000C40F0000}"/>
    <cellStyle name="Normal 2 3 4 2 2 4 2 2" xfId="9271" xr:uid="{00000000-0005-0000-0000-0000C50F0000}"/>
    <cellStyle name="Normal 2 3 4 2 2 4 3" xfId="6249" xr:uid="{00000000-0005-0000-0000-0000C60F0000}"/>
    <cellStyle name="Normal 2 3 4 2 2 5" xfId="2517" xr:uid="{00000000-0005-0000-0000-0000C70F0000}"/>
    <cellStyle name="Normal 2 3 4 2 2 5 2" xfId="7747" xr:uid="{00000000-0005-0000-0000-0000C80F0000}"/>
    <cellStyle name="Normal 2 3 4 2 2 6" xfId="5517" xr:uid="{00000000-0005-0000-0000-0000C90F0000}"/>
    <cellStyle name="Normal 2 3 4 2 3" xfId="279" xr:uid="{00000000-0005-0000-0000-0000CA0F0000}"/>
    <cellStyle name="Normal 2 3 4 2 3 2" xfId="1960" xr:uid="{00000000-0005-0000-0000-0000CB0F0000}"/>
    <cellStyle name="Normal 2 3 4 2 3 2 2" xfId="4983" xr:uid="{00000000-0005-0000-0000-0000CC0F0000}"/>
    <cellStyle name="Normal 2 3 4 2 3 2 2 2" xfId="10213" xr:uid="{00000000-0005-0000-0000-0000CD0F0000}"/>
    <cellStyle name="Normal 2 3 4 2 3 2 3" xfId="3459" xr:uid="{00000000-0005-0000-0000-0000CE0F0000}"/>
    <cellStyle name="Normal 2 3 4 2 3 2 3 2" xfId="8689" xr:uid="{00000000-0005-0000-0000-0000CF0F0000}"/>
    <cellStyle name="Normal 2 3 4 2 3 2 4" xfId="7191" xr:uid="{00000000-0005-0000-0000-0000D00F0000}"/>
    <cellStyle name="Normal 2 3 4 2 3 3" xfId="1195" xr:uid="{00000000-0005-0000-0000-0000D10F0000}"/>
    <cellStyle name="Normal 2 3 4 2 3 3 2" xfId="4218" xr:uid="{00000000-0005-0000-0000-0000D20F0000}"/>
    <cellStyle name="Normal 2 3 4 2 3 3 2 2" xfId="9448" xr:uid="{00000000-0005-0000-0000-0000D30F0000}"/>
    <cellStyle name="Normal 2 3 4 2 3 3 3" xfId="6426" xr:uid="{00000000-0005-0000-0000-0000D40F0000}"/>
    <cellStyle name="Normal 2 3 4 2 3 4" xfId="2694" xr:uid="{00000000-0005-0000-0000-0000D50F0000}"/>
    <cellStyle name="Normal 2 3 4 2 3 4 2" xfId="7924" xr:uid="{00000000-0005-0000-0000-0000D60F0000}"/>
    <cellStyle name="Normal 2 3 4 2 3 5" xfId="5519" xr:uid="{00000000-0005-0000-0000-0000D70F0000}"/>
    <cellStyle name="Normal 2 3 4 2 4" xfId="1606" xr:uid="{00000000-0005-0000-0000-0000D80F0000}"/>
    <cellStyle name="Normal 2 3 4 2 4 2" xfId="4629" xr:uid="{00000000-0005-0000-0000-0000D90F0000}"/>
    <cellStyle name="Normal 2 3 4 2 4 2 2" xfId="9859" xr:uid="{00000000-0005-0000-0000-0000DA0F0000}"/>
    <cellStyle name="Normal 2 3 4 2 4 3" xfId="3105" xr:uid="{00000000-0005-0000-0000-0000DB0F0000}"/>
    <cellStyle name="Normal 2 3 4 2 4 3 2" xfId="8335" xr:uid="{00000000-0005-0000-0000-0000DC0F0000}"/>
    <cellStyle name="Normal 2 3 4 2 4 4" xfId="6837" xr:uid="{00000000-0005-0000-0000-0000DD0F0000}"/>
    <cellStyle name="Normal 2 3 4 2 5" xfId="841" xr:uid="{00000000-0005-0000-0000-0000DE0F0000}"/>
    <cellStyle name="Normal 2 3 4 2 5 2" xfId="3864" xr:uid="{00000000-0005-0000-0000-0000DF0F0000}"/>
    <cellStyle name="Normal 2 3 4 2 5 2 2" xfId="9094" xr:uid="{00000000-0005-0000-0000-0000E00F0000}"/>
    <cellStyle name="Normal 2 3 4 2 5 3" xfId="6072" xr:uid="{00000000-0005-0000-0000-0000E10F0000}"/>
    <cellStyle name="Normal 2 3 4 2 6" xfId="2340" xr:uid="{00000000-0005-0000-0000-0000E20F0000}"/>
    <cellStyle name="Normal 2 3 4 2 6 2" xfId="7570" xr:uid="{00000000-0005-0000-0000-0000E30F0000}"/>
    <cellStyle name="Normal 2 3 4 2 7" xfId="5516" xr:uid="{00000000-0005-0000-0000-0000E40F0000}"/>
    <cellStyle name="Normal 2 3 4 3" xfId="280" xr:uid="{00000000-0005-0000-0000-0000E50F0000}"/>
    <cellStyle name="Normal 2 3 4 3 2" xfId="281" xr:uid="{00000000-0005-0000-0000-0000E60F0000}"/>
    <cellStyle name="Normal 2 3 4 3 2 2" xfId="2055" xr:uid="{00000000-0005-0000-0000-0000E70F0000}"/>
    <cellStyle name="Normal 2 3 4 3 2 2 2" xfId="5078" xr:uid="{00000000-0005-0000-0000-0000E80F0000}"/>
    <cellStyle name="Normal 2 3 4 3 2 2 2 2" xfId="10308" xr:uid="{00000000-0005-0000-0000-0000E90F0000}"/>
    <cellStyle name="Normal 2 3 4 3 2 2 3" xfId="3554" xr:uid="{00000000-0005-0000-0000-0000EA0F0000}"/>
    <cellStyle name="Normal 2 3 4 3 2 2 3 2" xfId="8784" xr:uid="{00000000-0005-0000-0000-0000EB0F0000}"/>
    <cellStyle name="Normal 2 3 4 3 2 2 4" xfId="7286" xr:uid="{00000000-0005-0000-0000-0000EC0F0000}"/>
    <cellStyle name="Normal 2 3 4 3 2 3" xfId="1290" xr:uid="{00000000-0005-0000-0000-0000ED0F0000}"/>
    <cellStyle name="Normal 2 3 4 3 2 3 2" xfId="4313" xr:uid="{00000000-0005-0000-0000-0000EE0F0000}"/>
    <cellStyle name="Normal 2 3 4 3 2 3 2 2" xfId="9543" xr:uid="{00000000-0005-0000-0000-0000EF0F0000}"/>
    <cellStyle name="Normal 2 3 4 3 2 3 3" xfId="6521" xr:uid="{00000000-0005-0000-0000-0000F00F0000}"/>
    <cellStyle name="Normal 2 3 4 3 2 4" xfId="2789" xr:uid="{00000000-0005-0000-0000-0000F10F0000}"/>
    <cellStyle name="Normal 2 3 4 3 2 4 2" xfId="8019" xr:uid="{00000000-0005-0000-0000-0000F20F0000}"/>
    <cellStyle name="Normal 2 3 4 3 2 5" xfId="5521" xr:uid="{00000000-0005-0000-0000-0000F30F0000}"/>
    <cellStyle name="Normal 2 3 4 3 3" xfId="1701" xr:uid="{00000000-0005-0000-0000-0000F40F0000}"/>
    <cellStyle name="Normal 2 3 4 3 3 2" xfId="4724" xr:uid="{00000000-0005-0000-0000-0000F50F0000}"/>
    <cellStyle name="Normal 2 3 4 3 3 2 2" xfId="9954" xr:uid="{00000000-0005-0000-0000-0000F60F0000}"/>
    <cellStyle name="Normal 2 3 4 3 3 3" xfId="3200" xr:uid="{00000000-0005-0000-0000-0000F70F0000}"/>
    <cellStyle name="Normal 2 3 4 3 3 3 2" xfId="8430" xr:uid="{00000000-0005-0000-0000-0000F80F0000}"/>
    <cellStyle name="Normal 2 3 4 3 3 4" xfId="6932" xr:uid="{00000000-0005-0000-0000-0000F90F0000}"/>
    <cellStyle name="Normal 2 3 4 3 4" xfId="936" xr:uid="{00000000-0005-0000-0000-0000FA0F0000}"/>
    <cellStyle name="Normal 2 3 4 3 4 2" xfId="3959" xr:uid="{00000000-0005-0000-0000-0000FB0F0000}"/>
    <cellStyle name="Normal 2 3 4 3 4 2 2" xfId="9189" xr:uid="{00000000-0005-0000-0000-0000FC0F0000}"/>
    <cellStyle name="Normal 2 3 4 3 4 3" xfId="6167" xr:uid="{00000000-0005-0000-0000-0000FD0F0000}"/>
    <cellStyle name="Normal 2 3 4 3 5" xfId="2435" xr:uid="{00000000-0005-0000-0000-0000FE0F0000}"/>
    <cellStyle name="Normal 2 3 4 3 5 2" xfId="7665" xr:uid="{00000000-0005-0000-0000-0000FF0F0000}"/>
    <cellStyle name="Normal 2 3 4 3 6" xfId="5520" xr:uid="{00000000-0005-0000-0000-000000100000}"/>
    <cellStyle name="Normal 2 3 4 4" xfId="282" xr:uid="{00000000-0005-0000-0000-000001100000}"/>
    <cellStyle name="Normal 2 3 4 4 2" xfId="1878" xr:uid="{00000000-0005-0000-0000-000002100000}"/>
    <cellStyle name="Normal 2 3 4 4 2 2" xfId="4901" xr:uid="{00000000-0005-0000-0000-000003100000}"/>
    <cellStyle name="Normal 2 3 4 4 2 2 2" xfId="10131" xr:uid="{00000000-0005-0000-0000-000004100000}"/>
    <cellStyle name="Normal 2 3 4 4 2 3" xfId="3377" xr:uid="{00000000-0005-0000-0000-000005100000}"/>
    <cellStyle name="Normal 2 3 4 4 2 3 2" xfId="8607" xr:uid="{00000000-0005-0000-0000-000006100000}"/>
    <cellStyle name="Normal 2 3 4 4 2 4" xfId="7109" xr:uid="{00000000-0005-0000-0000-000007100000}"/>
    <cellStyle name="Normal 2 3 4 4 3" xfId="1113" xr:uid="{00000000-0005-0000-0000-000008100000}"/>
    <cellStyle name="Normal 2 3 4 4 3 2" xfId="4136" xr:uid="{00000000-0005-0000-0000-000009100000}"/>
    <cellStyle name="Normal 2 3 4 4 3 2 2" xfId="9366" xr:uid="{00000000-0005-0000-0000-00000A100000}"/>
    <cellStyle name="Normal 2 3 4 4 3 3" xfId="6344" xr:uid="{00000000-0005-0000-0000-00000B100000}"/>
    <cellStyle name="Normal 2 3 4 4 4" xfId="2612" xr:uid="{00000000-0005-0000-0000-00000C100000}"/>
    <cellStyle name="Normal 2 3 4 4 4 2" xfId="7842" xr:uid="{00000000-0005-0000-0000-00000D100000}"/>
    <cellStyle name="Normal 2 3 4 4 5" xfId="5522" xr:uid="{00000000-0005-0000-0000-00000E100000}"/>
    <cellStyle name="Normal 2 3 4 5" xfId="1524" xr:uid="{00000000-0005-0000-0000-00000F100000}"/>
    <cellStyle name="Normal 2 3 4 5 2" xfId="4547" xr:uid="{00000000-0005-0000-0000-000010100000}"/>
    <cellStyle name="Normal 2 3 4 5 2 2" xfId="9777" xr:uid="{00000000-0005-0000-0000-000011100000}"/>
    <cellStyle name="Normal 2 3 4 5 3" xfId="3023" xr:uid="{00000000-0005-0000-0000-000012100000}"/>
    <cellStyle name="Normal 2 3 4 5 3 2" xfId="8253" xr:uid="{00000000-0005-0000-0000-000013100000}"/>
    <cellStyle name="Normal 2 3 4 5 4" xfId="6755" xr:uid="{00000000-0005-0000-0000-000014100000}"/>
    <cellStyle name="Normal 2 3 4 6" xfId="1466" xr:uid="{00000000-0005-0000-0000-000015100000}"/>
    <cellStyle name="Normal 2 3 4 6 2" xfId="4489" xr:uid="{00000000-0005-0000-0000-000016100000}"/>
    <cellStyle name="Normal 2 3 4 6 2 2" xfId="9719" xr:uid="{00000000-0005-0000-0000-000017100000}"/>
    <cellStyle name="Normal 2 3 4 6 3" xfId="2965" xr:uid="{00000000-0005-0000-0000-000018100000}"/>
    <cellStyle name="Normal 2 3 4 6 3 2" xfId="8195" xr:uid="{00000000-0005-0000-0000-000019100000}"/>
    <cellStyle name="Normal 2 3 4 6 4" xfId="6697" xr:uid="{00000000-0005-0000-0000-00001A100000}"/>
    <cellStyle name="Normal 2 3 4 7" xfId="759" xr:uid="{00000000-0005-0000-0000-00001B100000}"/>
    <cellStyle name="Normal 2 3 4 7 2" xfId="3782" xr:uid="{00000000-0005-0000-0000-00001C100000}"/>
    <cellStyle name="Normal 2 3 4 7 2 2" xfId="9012" xr:uid="{00000000-0005-0000-0000-00001D100000}"/>
    <cellStyle name="Normal 2 3 4 7 3" xfId="5990" xr:uid="{00000000-0005-0000-0000-00001E100000}"/>
    <cellStyle name="Normal 2 3 4 8" xfId="2258" xr:uid="{00000000-0005-0000-0000-00001F100000}"/>
    <cellStyle name="Normal 2 3 4 8 2" xfId="7488" xr:uid="{00000000-0005-0000-0000-000020100000}"/>
    <cellStyle name="Normal 2 3 4 9" xfId="5515" xr:uid="{00000000-0005-0000-0000-000021100000}"/>
    <cellStyle name="Normal 2 3 5" xfId="283" xr:uid="{00000000-0005-0000-0000-000022100000}"/>
    <cellStyle name="Normal 2 3 5 2" xfId="284" xr:uid="{00000000-0005-0000-0000-000023100000}"/>
    <cellStyle name="Normal 2 3 5 2 2" xfId="285" xr:uid="{00000000-0005-0000-0000-000024100000}"/>
    <cellStyle name="Normal 2 3 5 2 2 2" xfId="286" xr:uid="{00000000-0005-0000-0000-000025100000}"/>
    <cellStyle name="Normal 2 3 5 2 2 2 2" xfId="2148" xr:uid="{00000000-0005-0000-0000-000026100000}"/>
    <cellStyle name="Normal 2 3 5 2 2 2 2 2" xfId="5171" xr:uid="{00000000-0005-0000-0000-000027100000}"/>
    <cellStyle name="Normal 2 3 5 2 2 2 2 2 2" xfId="10401" xr:uid="{00000000-0005-0000-0000-000028100000}"/>
    <cellStyle name="Normal 2 3 5 2 2 2 2 3" xfId="3647" xr:uid="{00000000-0005-0000-0000-000029100000}"/>
    <cellStyle name="Normal 2 3 5 2 2 2 2 3 2" xfId="8877" xr:uid="{00000000-0005-0000-0000-00002A100000}"/>
    <cellStyle name="Normal 2 3 5 2 2 2 2 4" xfId="7379" xr:uid="{00000000-0005-0000-0000-00002B100000}"/>
    <cellStyle name="Normal 2 3 5 2 2 2 3" xfId="1383" xr:uid="{00000000-0005-0000-0000-00002C100000}"/>
    <cellStyle name="Normal 2 3 5 2 2 2 3 2" xfId="4406" xr:uid="{00000000-0005-0000-0000-00002D100000}"/>
    <cellStyle name="Normal 2 3 5 2 2 2 3 2 2" xfId="9636" xr:uid="{00000000-0005-0000-0000-00002E100000}"/>
    <cellStyle name="Normal 2 3 5 2 2 2 3 3" xfId="6614" xr:uid="{00000000-0005-0000-0000-00002F100000}"/>
    <cellStyle name="Normal 2 3 5 2 2 2 4" xfId="2882" xr:uid="{00000000-0005-0000-0000-000030100000}"/>
    <cellStyle name="Normal 2 3 5 2 2 2 4 2" xfId="8112" xr:uid="{00000000-0005-0000-0000-000031100000}"/>
    <cellStyle name="Normal 2 3 5 2 2 2 5" xfId="5526" xr:uid="{00000000-0005-0000-0000-000032100000}"/>
    <cellStyle name="Normal 2 3 5 2 2 3" xfId="1794" xr:uid="{00000000-0005-0000-0000-000033100000}"/>
    <cellStyle name="Normal 2 3 5 2 2 3 2" xfId="4817" xr:uid="{00000000-0005-0000-0000-000034100000}"/>
    <cellStyle name="Normal 2 3 5 2 2 3 2 2" xfId="10047" xr:uid="{00000000-0005-0000-0000-000035100000}"/>
    <cellStyle name="Normal 2 3 5 2 2 3 3" xfId="3293" xr:uid="{00000000-0005-0000-0000-000036100000}"/>
    <cellStyle name="Normal 2 3 5 2 2 3 3 2" xfId="8523" xr:uid="{00000000-0005-0000-0000-000037100000}"/>
    <cellStyle name="Normal 2 3 5 2 2 3 4" xfId="7025" xr:uid="{00000000-0005-0000-0000-000038100000}"/>
    <cellStyle name="Normal 2 3 5 2 2 4" xfId="1029" xr:uid="{00000000-0005-0000-0000-000039100000}"/>
    <cellStyle name="Normal 2 3 5 2 2 4 2" xfId="4052" xr:uid="{00000000-0005-0000-0000-00003A100000}"/>
    <cellStyle name="Normal 2 3 5 2 2 4 2 2" xfId="9282" xr:uid="{00000000-0005-0000-0000-00003B100000}"/>
    <cellStyle name="Normal 2 3 5 2 2 4 3" xfId="6260" xr:uid="{00000000-0005-0000-0000-00003C100000}"/>
    <cellStyle name="Normal 2 3 5 2 2 5" xfId="2528" xr:uid="{00000000-0005-0000-0000-00003D100000}"/>
    <cellStyle name="Normal 2 3 5 2 2 5 2" xfId="7758" xr:uid="{00000000-0005-0000-0000-00003E100000}"/>
    <cellStyle name="Normal 2 3 5 2 2 6" xfId="5525" xr:uid="{00000000-0005-0000-0000-00003F100000}"/>
    <cellStyle name="Normal 2 3 5 2 3" xfId="287" xr:uid="{00000000-0005-0000-0000-000040100000}"/>
    <cellStyle name="Normal 2 3 5 2 3 2" xfId="1971" xr:uid="{00000000-0005-0000-0000-000041100000}"/>
    <cellStyle name="Normal 2 3 5 2 3 2 2" xfId="4994" xr:uid="{00000000-0005-0000-0000-000042100000}"/>
    <cellStyle name="Normal 2 3 5 2 3 2 2 2" xfId="10224" xr:uid="{00000000-0005-0000-0000-000043100000}"/>
    <cellStyle name="Normal 2 3 5 2 3 2 3" xfId="3470" xr:uid="{00000000-0005-0000-0000-000044100000}"/>
    <cellStyle name="Normal 2 3 5 2 3 2 3 2" xfId="8700" xr:uid="{00000000-0005-0000-0000-000045100000}"/>
    <cellStyle name="Normal 2 3 5 2 3 2 4" xfId="7202" xr:uid="{00000000-0005-0000-0000-000046100000}"/>
    <cellStyle name="Normal 2 3 5 2 3 3" xfId="1206" xr:uid="{00000000-0005-0000-0000-000047100000}"/>
    <cellStyle name="Normal 2 3 5 2 3 3 2" xfId="4229" xr:uid="{00000000-0005-0000-0000-000048100000}"/>
    <cellStyle name="Normal 2 3 5 2 3 3 2 2" xfId="9459" xr:uid="{00000000-0005-0000-0000-000049100000}"/>
    <cellStyle name="Normal 2 3 5 2 3 3 3" xfId="6437" xr:uid="{00000000-0005-0000-0000-00004A100000}"/>
    <cellStyle name="Normal 2 3 5 2 3 4" xfId="2705" xr:uid="{00000000-0005-0000-0000-00004B100000}"/>
    <cellStyle name="Normal 2 3 5 2 3 4 2" xfId="7935" xr:uid="{00000000-0005-0000-0000-00004C100000}"/>
    <cellStyle name="Normal 2 3 5 2 3 5" xfId="5527" xr:uid="{00000000-0005-0000-0000-00004D100000}"/>
    <cellStyle name="Normal 2 3 5 2 4" xfId="1617" xr:uid="{00000000-0005-0000-0000-00004E100000}"/>
    <cellStyle name="Normal 2 3 5 2 4 2" xfId="4640" xr:uid="{00000000-0005-0000-0000-00004F100000}"/>
    <cellStyle name="Normal 2 3 5 2 4 2 2" xfId="9870" xr:uid="{00000000-0005-0000-0000-000050100000}"/>
    <cellStyle name="Normal 2 3 5 2 4 3" xfId="3116" xr:uid="{00000000-0005-0000-0000-000051100000}"/>
    <cellStyle name="Normal 2 3 5 2 4 3 2" xfId="8346" xr:uid="{00000000-0005-0000-0000-000052100000}"/>
    <cellStyle name="Normal 2 3 5 2 4 4" xfId="6848" xr:uid="{00000000-0005-0000-0000-000053100000}"/>
    <cellStyle name="Normal 2 3 5 2 5" xfId="852" xr:uid="{00000000-0005-0000-0000-000054100000}"/>
    <cellStyle name="Normal 2 3 5 2 5 2" xfId="3875" xr:uid="{00000000-0005-0000-0000-000055100000}"/>
    <cellStyle name="Normal 2 3 5 2 5 2 2" xfId="9105" xr:uid="{00000000-0005-0000-0000-000056100000}"/>
    <cellStyle name="Normal 2 3 5 2 5 3" xfId="6083" xr:uid="{00000000-0005-0000-0000-000057100000}"/>
    <cellStyle name="Normal 2 3 5 2 6" xfId="2351" xr:uid="{00000000-0005-0000-0000-000058100000}"/>
    <cellStyle name="Normal 2 3 5 2 6 2" xfId="7581" xr:uid="{00000000-0005-0000-0000-000059100000}"/>
    <cellStyle name="Normal 2 3 5 2 7" xfId="5524" xr:uid="{00000000-0005-0000-0000-00005A100000}"/>
    <cellStyle name="Normal 2 3 5 3" xfId="288" xr:uid="{00000000-0005-0000-0000-00005B100000}"/>
    <cellStyle name="Normal 2 3 5 3 2" xfId="289" xr:uid="{00000000-0005-0000-0000-00005C100000}"/>
    <cellStyle name="Normal 2 3 5 3 2 2" xfId="2066" xr:uid="{00000000-0005-0000-0000-00005D100000}"/>
    <cellStyle name="Normal 2 3 5 3 2 2 2" xfId="5089" xr:uid="{00000000-0005-0000-0000-00005E100000}"/>
    <cellStyle name="Normal 2 3 5 3 2 2 2 2" xfId="10319" xr:uid="{00000000-0005-0000-0000-00005F100000}"/>
    <cellStyle name="Normal 2 3 5 3 2 2 3" xfId="3565" xr:uid="{00000000-0005-0000-0000-000060100000}"/>
    <cellStyle name="Normal 2 3 5 3 2 2 3 2" xfId="8795" xr:uid="{00000000-0005-0000-0000-000061100000}"/>
    <cellStyle name="Normal 2 3 5 3 2 2 4" xfId="7297" xr:uid="{00000000-0005-0000-0000-000062100000}"/>
    <cellStyle name="Normal 2 3 5 3 2 3" xfId="1301" xr:uid="{00000000-0005-0000-0000-000063100000}"/>
    <cellStyle name="Normal 2 3 5 3 2 3 2" xfId="4324" xr:uid="{00000000-0005-0000-0000-000064100000}"/>
    <cellStyle name="Normal 2 3 5 3 2 3 2 2" xfId="9554" xr:uid="{00000000-0005-0000-0000-000065100000}"/>
    <cellStyle name="Normal 2 3 5 3 2 3 3" xfId="6532" xr:uid="{00000000-0005-0000-0000-000066100000}"/>
    <cellStyle name="Normal 2 3 5 3 2 4" xfId="2800" xr:uid="{00000000-0005-0000-0000-000067100000}"/>
    <cellStyle name="Normal 2 3 5 3 2 4 2" xfId="8030" xr:uid="{00000000-0005-0000-0000-000068100000}"/>
    <cellStyle name="Normal 2 3 5 3 2 5" xfId="5529" xr:uid="{00000000-0005-0000-0000-000069100000}"/>
    <cellStyle name="Normal 2 3 5 3 3" xfId="1712" xr:uid="{00000000-0005-0000-0000-00006A100000}"/>
    <cellStyle name="Normal 2 3 5 3 3 2" xfId="4735" xr:uid="{00000000-0005-0000-0000-00006B100000}"/>
    <cellStyle name="Normal 2 3 5 3 3 2 2" xfId="9965" xr:uid="{00000000-0005-0000-0000-00006C100000}"/>
    <cellStyle name="Normal 2 3 5 3 3 3" xfId="3211" xr:uid="{00000000-0005-0000-0000-00006D100000}"/>
    <cellStyle name="Normal 2 3 5 3 3 3 2" xfId="8441" xr:uid="{00000000-0005-0000-0000-00006E100000}"/>
    <cellStyle name="Normal 2 3 5 3 3 4" xfId="6943" xr:uid="{00000000-0005-0000-0000-00006F100000}"/>
    <cellStyle name="Normal 2 3 5 3 4" xfId="947" xr:uid="{00000000-0005-0000-0000-000070100000}"/>
    <cellStyle name="Normal 2 3 5 3 4 2" xfId="3970" xr:uid="{00000000-0005-0000-0000-000071100000}"/>
    <cellStyle name="Normal 2 3 5 3 4 2 2" xfId="9200" xr:uid="{00000000-0005-0000-0000-000072100000}"/>
    <cellStyle name="Normal 2 3 5 3 4 3" xfId="6178" xr:uid="{00000000-0005-0000-0000-000073100000}"/>
    <cellStyle name="Normal 2 3 5 3 5" xfId="2446" xr:uid="{00000000-0005-0000-0000-000074100000}"/>
    <cellStyle name="Normal 2 3 5 3 5 2" xfId="7676" xr:uid="{00000000-0005-0000-0000-000075100000}"/>
    <cellStyle name="Normal 2 3 5 3 6" xfId="5528" xr:uid="{00000000-0005-0000-0000-000076100000}"/>
    <cellStyle name="Normal 2 3 5 4" xfId="290" xr:uid="{00000000-0005-0000-0000-000077100000}"/>
    <cellStyle name="Normal 2 3 5 4 2" xfId="1889" xr:uid="{00000000-0005-0000-0000-000078100000}"/>
    <cellStyle name="Normal 2 3 5 4 2 2" xfId="4912" xr:uid="{00000000-0005-0000-0000-000079100000}"/>
    <cellStyle name="Normal 2 3 5 4 2 2 2" xfId="10142" xr:uid="{00000000-0005-0000-0000-00007A100000}"/>
    <cellStyle name="Normal 2 3 5 4 2 3" xfId="3388" xr:uid="{00000000-0005-0000-0000-00007B100000}"/>
    <cellStyle name="Normal 2 3 5 4 2 3 2" xfId="8618" xr:uid="{00000000-0005-0000-0000-00007C100000}"/>
    <cellStyle name="Normal 2 3 5 4 2 4" xfId="7120" xr:uid="{00000000-0005-0000-0000-00007D100000}"/>
    <cellStyle name="Normal 2 3 5 4 3" xfId="1124" xr:uid="{00000000-0005-0000-0000-00007E100000}"/>
    <cellStyle name="Normal 2 3 5 4 3 2" xfId="4147" xr:uid="{00000000-0005-0000-0000-00007F100000}"/>
    <cellStyle name="Normal 2 3 5 4 3 2 2" xfId="9377" xr:uid="{00000000-0005-0000-0000-000080100000}"/>
    <cellStyle name="Normal 2 3 5 4 3 3" xfId="6355" xr:uid="{00000000-0005-0000-0000-000081100000}"/>
    <cellStyle name="Normal 2 3 5 4 4" xfId="2623" xr:uid="{00000000-0005-0000-0000-000082100000}"/>
    <cellStyle name="Normal 2 3 5 4 4 2" xfId="7853" xr:uid="{00000000-0005-0000-0000-000083100000}"/>
    <cellStyle name="Normal 2 3 5 4 5" xfId="5530" xr:uid="{00000000-0005-0000-0000-000084100000}"/>
    <cellStyle name="Normal 2 3 5 5" xfId="1535" xr:uid="{00000000-0005-0000-0000-000085100000}"/>
    <cellStyle name="Normal 2 3 5 5 2" xfId="4558" xr:uid="{00000000-0005-0000-0000-000086100000}"/>
    <cellStyle name="Normal 2 3 5 5 2 2" xfId="9788" xr:uid="{00000000-0005-0000-0000-000087100000}"/>
    <cellStyle name="Normal 2 3 5 5 3" xfId="3034" xr:uid="{00000000-0005-0000-0000-000088100000}"/>
    <cellStyle name="Normal 2 3 5 5 3 2" xfId="8264" xr:uid="{00000000-0005-0000-0000-000089100000}"/>
    <cellStyle name="Normal 2 3 5 5 4" xfId="6766" xr:uid="{00000000-0005-0000-0000-00008A100000}"/>
    <cellStyle name="Normal 2 3 5 6" xfId="1477" xr:uid="{00000000-0005-0000-0000-00008B100000}"/>
    <cellStyle name="Normal 2 3 5 6 2" xfId="4500" xr:uid="{00000000-0005-0000-0000-00008C100000}"/>
    <cellStyle name="Normal 2 3 5 6 2 2" xfId="9730" xr:uid="{00000000-0005-0000-0000-00008D100000}"/>
    <cellStyle name="Normal 2 3 5 6 3" xfId="2976" xr:uid="{00000000-0005-0000-0000-00008E100000}"/>
    <cellStyle name="Normal 2 3 5 6 3 2" xfId="8206" xr:uid="{00000000-0005-0000-0000-00008F100000}"/>
    <cellStyle name="Normal 2 3 5 6 4" xfId="6708" xr:uid="{00000000-0005-0000-0000-000090100000}"/>
    <cellStyle name="Normal 2 3 5 7" xfId="770" xr:uid="{00000000-0005-0000-0000-000091100000}"/>
    <cellStyle name="Normal 2 3 5 7 2" xfId="3793" xr:uid="{00000000-0005-0000-0000-000092100000}"/>
    <cellStyle name="Normal 2 3 5 7 2 2" xfId="9023" xr:uid="{00000000-0005-0000-0000-000093100000}"/>
    <cellStyle name="Normal 2 3 5 7 3" xfId="6001" xr:uid="{00000000-0005-0000-0000-000094100000}"/>
    <cellStyle name="Normal 2 3 5 8" xfId="2269" xr:uid="{00000000-0005-0000-0000-000095100000}"/>
    <cellStyle name="Normal 2 3 5 8 2" xfId="7499" xr:uid="{00000000-0005-0000-0000-000096100000}"/>
    <cellStyle name="Normal 2 3 5 9" xfId="5523" xr:uid="{00000000-0005-0000-0000-000097100000}"/>
    <cellStyle name="Normal 2 3 6" xfId="291" xr:uid="{00000000-0005-0000-0000-000098100000}"/>
    <cellStyle name="Normal 2 3 6 2" xfId="292" xr:uid="{00000000-0005-0000-0000-000099100000}"/>
    <cellStyle name="Normal 2 3 6 2 2" xfId="293" xr:uid="{00000000-0005-0000-0000-00009A100000}"/>
    <cellStyle name="Normal 2 3 6 2 2 2" xfId="2078" xr:uid="{00000000-0005-0000-0000-00009B100000}"/>
    <cellStyle name="Normal 2 3 6 2 2 2 2" xfId="5101" xr:uid="{00000000-0005-0000-0000-00009C100000}"/>
    <cellStyle name="Normal 2 3 6 2 2 2 2 2" xfId="10331" xr:uid="{00000000-0005-0000-0000-00009D100000}"/>
    <cellStyle name="Normal 2 3 6 2 2 2 3" xfId="3577" xr:uid="{00000000-0005-0000-0000-00009E100000}"/>
    <cellStyle name="Normal 2 3 6 2 2 2 3 2" xfId="8807" xr:uid="{00000000-0005-0000-0000-00009F100000}"/>
    <cellStyle name="Normal 2 3 6 2 2 2 4" xfId="7309" xr:uid="{00000000-0005-0000-0000-0000A0100000}"/>
    <cellStyle name="Normal 2 3 6 2 2 3" xfId="1313" xr:uid="{00000000-0005-0000-0000-0000A1100000}"/>
    <cellStyle name="Normal 2 3 6 2 2 3 2" xfId="4336" xr:uid="{00000000-0005-0000-0000-0000A2100000}"/>
    <cellStyle name="Normal 2 3 6 2 2 3 2 2" xfId="9566" xr:uid="{00000000-0005-0000-0000-0000A3100000}"/>
    <cellStyle name="Normal 2 3 6 2 2 3 3" xfId="6544" xr:uid="{00000000-0005-0000-0000-0000A4100000}"/>
    <cellStyle name="Normal 2 3 6 2 2 4" xfId="2812" xr:uid="{00000000-0005-0000-0000-0000A5100000}"/>
    <cellStyle name="Normal 2 3 6 2 2 4 2" xfId="8042" xr:uid="{00000000-0005-0000-0000-0000A6100000}"/>
    <cellStyle name="Normal 2 3 6 2 2 5" xfId="5533" xr:uid="{00000000-0005-0000-0000-0000A7100000}"/>
    <cellStyle name="Normal 2 3 6 2 3" xfId="1724" xr:uid="{00000000-0005-0000-0000-0000A8100000}"/>
    <cellStyle name="Normal 2 3 6 2 3 2" xfId="4747" xr:uid="{00000000-0005-0000-0000-0000A9100000}"/>
    <cellStyle name="Normal 2 3 6 2 3 2 2" xfId="9977" xr:uid="{00000000-0005-0000-0000-0000AA100000}"/>
    <cellStyle name="Normal 2 3 6 2 3 3" xfId="3223" xr:uid="{00000000-0005-0000-0000-0000AB100000}"/>
    <cellStyle name="Normal 2 3 6 2 3 3 2" xfId="8453" xr:uid="{00000000-0005-0000-0000-0000AC100000}"/>
    <cellStyle name="Normal 2 3 6 2 3 4" xfId="6955" xr:uid="{00000000-0005-0000-0000-0000AD100000}"/>
    <cellStyle name="Normal 2 3 6 2 4" xfId="959" xr:uid="{00000000-0005-0000-0000-0000AE100000}"/>
    <cellStyle name="Normal 2 3 6 2 4 2" xfId="3982" xr:uid="{00000000-0005-0000-0000-0000AF100000}"/>
    <cellStyle name="Normal 2 3 6 2 4 2 2" xfId="9212" xr:uid="{00000000-0005-0000-0000-0000B0100000}"/>
    <cellStyle name="Normal 2 3 6 2 4 3" xfId="6190" xr:uid="{00000000-0005-0000-0000-0000B1100000}"/>
    <cellStyle name="Normal 2 3 6 2 5" xfId="2458" xr:uid="{00000000-0005-0000-0000-0000B2100000}"/>
    <cellStyle name="Normal 2 3 6 2 5 2" xfId="7688" xr:uid="{00000000-0005-0000-0000-0000B3100000}"/>
    <cellStyle name="Normal 2 3 6 2 6" xfId="5532" xr:uid="{00000000-0005-0000-0000-0000B4100000}"/>
    <cellStyle name="Normal 2 3 6 3" xfId="294" xr:uid="{00000000-0005-0000-0000-0000B5100000}"/>
    <cellStyle name="Normal 2 3 6 3 2" xfId="1901" xr:uid="{00000000-0005-0000-0000-0000B6100000}"/>
    <cellStyle name="Normal 2 3 6 3 2 2" xfId="4924" xr:uid="{00000000-0005-0000-0000-0000B7100000}"/>
    <cellStyle name="Normal 2 3 6 3 2 2 2" xfId="10154" xr:uid="{00000000-0005-0000-0000-0000B8100000}"/>
    <cellStyle name="Normal 2 3 6 3 2 3" xfId="3400" xr:uid="{00000000-0005-0000-0000-0000B9100000}"/>
    <cellStyle name="Normal 2 3 6 3 2 3 2" xfId="8630" xr:uid="{00000000-0005-0000-0000-0000BA100000}"/>
    <cellStyle name="Normal 2 3 6 3 2 4" xfId="7132" xr:uid="{00000000-0005-0000-0000-0000BB100000}"/>
    <cellStyle name="Normal 2 3 6 3 3" xfId="1136" xr:uid="{00000000-0005-0000-0000-0000BC100000}"/>
    <cellStyle name="Normal 2 3 6 3 3 2" xfId="4159" xr:uid="{00000000-0005-0000-0000-0000BD100000}"/>
    <cellStyle name="Normal 2 3 6 3 3 2 2" xfId="9389" xr:uid="{00000000-0005-0000-0000-0000BE100000}"/>
    <cellStyle name="Normal 2 3 6 3 3 3" xfId="6367" xr:uid="{00000000-0005-0000-0000-0000BF100000}"/>
    <cellStyle name="Normal 2 3 6 3 4" xfId="2635" xr:uid="{00000000-0005-0000-0000-0000C0100000}"/>
    <cellStyle name="Normal 2 3 6 3 4 2" xfId="7865" xr:uid="{00000000-0005-0000-0000-0000C1100000}"/>
    <cellStyle name="Normal 2 3 6 3 5" xfId="5534" xr:uid="{00000000-0005-0000-0000-0000C2100000}"/>
    <cellStyle name="Normal 2 3 6 4" xfId="1547" xr:uid="{00000000-0005-0000-0000-0000C3100000}"/>
    <cellStyle name="Normal 2 3 6 4 2" xfId="4570" xr:uid="{00000000-0005-0000-0000-0000C4100000}"/>
    <cellStyle name="Normal 2 3 6 4 2 2" xfId="9800" xr:uid="{00000000-0005-0000-0000-0000C5100000}"/>
    <cellStyle name="Normal 2 3 6 4 3" xfId="3046" xr:uid="{00000000-0005-0000-0000-0000C6100000}"/>
    <cellStyle name="Normal 2 3 6 4 3 2" xfId="8276" xr:uid="{00000000-0005-0000-0000-0000C7100000}"/>
    <cellStyle name="Normal 2 3 6 4 4" xfId="6778" xr:uid="{00000000-0005-0000-0000-0000C8100000}"/>
    <cellStyle name="Normal 2 3 6 5" xfId="782" xr:uid="{00000000-0005-0000-0000-0000C9100000}"/>
    <cellStyle name="Normal 2 3 6 5 2" xfId="3805" xr:uid="{00000000-0005-0000-0000-0000CA100000}"/>
    <cellStyle name="Normal 2 3 6 5 2 2" xfId="9035" xr:uid="{00000000-0005-0000-0000-0000CB100000}"/>
    <cellStyle name="Normal 2 3 6 5 3" xfId="6013" xr:uid="{00000000-0005-0000-0000-0000CC100000}"/>
    <cellStyle name="Normal 2 3 6 6" xfId="2281" xr:uid="{00000000-0005-0000-0000-0000CD100000}"/>
    <cellStyle name="Normal 2 3 6 6 2" xfId="7511" xr:uid="{00000000-0005-0000-0000-0000CE100000}"/>
    <cellStyle name="Normal 2 3 6 7" xfId="5531" xr:uid="{00000000-0005-0000-0000-0000CF100000}"/>
    <cellStyle name="Normal 2 3 7" xfId="295" xr:uid="{00000000-0005-0000-0000-0000D0100000}"/>
    <cellStyle name="Normal 2 3 7 2" xfId="296" xr:uid="{00000000-0005-0000-0000-0000D1100000}"/>
    <cellStyle name="Normal 2 3 7 2 2" xfId="297" xr:uid="{00000000-0005-0000-0000-0000D2100000}"/>
    <cellStyle name="Normal 2 3 7 2 2 2" xfId="2090" xr:uid="{00000000-0005-0000-0000-0000D3100000}"/>
    <cellStyle name="Normal 2 3 7 2 2 2 2" xfId="5113" xr:uid="{00000000-0005-0000-0000-0000D4100000}"/>
    <cellStyle name="Normal 2 3 7 2 2 2 2 2" xfId="10343" xr:uid="{00000000-0005-0000-0000-0000D5100000}"/>
    <cellStyle name="Normal 2 3 7 2 2 2 3" xfId="3589" xr:uid="{00000000-0005-0000-0000-0000D6100000}"/>
    <cellStyle name="Normal 2 3 7 2 2 2 3 2" xfId="8819" xr:uid="{00000000-0005-0000-0000-0000D7100000}"/>
    <cellStyle name="Normal 2 3 7 2 2 2 4" xfId="7321" xr:uid="{00000000-0005-0000-0000-0000D8100000}"/>
    <cellStyle name="Normal 2 3 7 2 2 3" xfId="1325" xr:uid="{00000000-0005-0000-0000-0000D9100000}"/>
    <cellStyle name="Normal 2 3 7 2 2 3 2" xfId="4348" xr:uid="{00000000-0005-0000-0000-0000DA100000}"/>
    <cellStyle name="Normal 2 3 7 2 2 3 2 2" xfId="9578" xr:uid="{00000000-0005-0000-0000-0000DB100000}"/>
    <cellStyle name="Normal 2 3 7 2 2 3 3" xfId="6556" xr:uid="{00000000-0005-0000-0000-0000DC100000}"/>
    <cellStyle name="Normal 2 3 7 2 2 4" xfId="2824" xr:uid="{00000000-0005-0000-0000-0000DD100000}"/>
    <cellStyle name="Normal 2 3 7 2 2 4 2" xfId="8054" xr:uid="{00000000-0005-0000-0000-0000DE100000}"/>
    <cellStyle name="Normal 2 3 7 2 2 5" xfId="5537" xr:uid="{00000000-0005-0000-0000-0000DF100000}"/>
    <cellStyle name="Normal 2 3 7 2 3" xfId="1736" xr:uid="{00000000-0005-0000-0000-0000E0100000}"/>
    <cellStyle name="Normal 2 3 7 2 3 2" xfId="4759" xr:uid="{00000000-0005-0000-0000-0000E1100000}"/>
    <cellStyle name="Normal 2 3 7 2 3 2 2" xfId="9989" xr:uid="{00000000-0005-0000-0000-0000E2100000}"/>
    <cellStyle name="Normal 2 3 7 2 3 3" xfId="3235" xr:uid="{00000000-0005-0000-0000-0000E3100000}"/>
    <cellStyle name="Normal 2 3 7 2 3 3 2" xfId="8465" xr:uid="{00000000-0005-0000-0000-0000E4100000}"/>
    <cellStyle name="Normal 2 3 7 2 3 4" xfId="6967" xr:uid="{00000000-0005-0000-0000-0000E5100000}"/>
    <cellStyle name="Normal 2 3 7 2 4" xfId="971" xr:uid="{00000000-0005-0000-0000-0000E6100000}"/>
    <cellStyle name="Normal 2 3 7 2 4 2" xfId="3994" xr:uid="{00000000-0005-0000-0000-0000E7100000}"/>
    <cellStyle name="Normal 2 3 7 2 4 2 2" xfId="9224" xr:uid="{00000000-0005-0000-0000-0000E8100000}"/>
    <cellStyle name="Normal 2 3 7 2 4 3" xfId="6202" xr:uid="{00000000-0005-0000-0000-0000E9100000}"/>
    <cellStyle name="Normal 2 3 7 2 5" xfId="2470" xr:uid="{00000000-0005-0000-0000-0000EA100000}"/>
    <cellStyle name="Normal 2 3 7 2 5 2" xfId="7700" xr:uid="{00000000-0005-0000-0000-0000EB100000}"/>
    <cellStyle name="Normal 2 3 7 2 6" xfId="5536" xr:uid="{00000000-0005-0000-0000-0000EC100000}"/>
    <cellStyle name="Normal 2 3 7 3" xfId="298" xr:uid="{00000000-0005-0000-0000-0000ED100000}"/>
    <cellStyle name="Normal 2 3 7 3 2" xfId="1913" xr:uid="{00000000-0005-0000-0000-0000EE100000}"/>
    <cellStyle name="Normal 2 3 7 3 2 2" xfId="4936" xr:uid="{00000000-0005-0000-0000-0000EF100000}"/>
    <cellStyle name="Normal 2 3 7 3 2 2 2" xfId="10166" xr:uid="{00000000-0005-0000-0000-0000F0100000}"/>
    <cellStyle name="Normal 2 3 7 3 2 3" xfId="3412" xr:uid="{00000000-0005-0000-0000-0000F1100000}"/>
    <cellStyle name="Normal 2 3 7 3 2 3 2" xfId="8642" xr:uid="{00000000-0005-0000-0000-0000F2100000}"/>
    <cellStyle name="Normal 2 3 7 3 2 4" xfId="7144" xr:uid="{00000000-0005-0000-0000-0000F3100000}"/>
    <cellStyle name="Normal 2 3 7 3 3" xfId="1148" xr:uid="{00000000-0005-0000-0000-0000F4100000}"/>
    <cellStyle name="Normal 2 3 7 3 3 2" xfId="4171" xr:uid="{00000000-0005-0000-0000-0000F5100000}"/>
    <cellStyle name="Normal 2 3 7 3 3 2 2" xfId="9401" xr:uid="{00000000-0005-0000-0000-0000F6100000}"/>
    <cellStyle name="Normal 2 3 7 3 3 3" xfId="6379" xr:uid="{00000000-0005-0000-0000-0000F7100000}"/>
    <cellStyle name="Normal 2 3 7 3 4" xfId="2647" xr:uid="{00000000-0005-0000-0000-0000F8100000}"/>
    <cellStyle name="Normal 2 3 7 3 4 2" xfId="7877" xr:uid="{00000000-0005-0000-0000-0000F9100000}"/>
    <cellStyle name="Normal 2 3 7 3 5" xfId="5538" xr:uid="{00000000-0005-0000-0000-0000FA100000}"/>
    <cellStyle name="Normal 2 3 7 4" xfId="1559" xr:uid="{00000000-0005-0000-0000-0000FB100000}"/>
    <cellStyle name="Normal 2 3 7 4 2" xfId="4582" xr:uid="{00000000-0005-0000-0000-0000FC100000}"/>
    <cellStyle name="Normal 2 3 7 4 2 2" xfId="9812" xr:uid="{00000000-0005-0000-0000-0000FD100000}"/>
    <cellStyle name="Normal 2 3 7 4 3" xfId="3058" xr:uid="{00000000-0005-0000-0000-0000FE100000}"/>
    <cellStyle name="Normal 2 3 7 4 3 2" xfId="8288" xr:uid="{00000000-0005-0000-0000-0000FF100000}"/>
    <cellStyle name="Normal 2 3 7 4 4" xfId="6790" xr:uid="{00000000-0005-0000-0000-000000110000}"/>
    <cellStyle name="Normal 2 3 7 5" xfId="794" xr:uid="{00000000-0005-0000-0000-000001110000}"/>
    <cellStyle name="Normal 2 3 7 5 2" xfId="3817" xr:uid="{00000000-0005-0000-0000-000002110000}"/>
    <cellStyle name="Normal 2 3 7 5 2 2" xfId="9047" xr:uid="{00000000-0005-0000-0000-000003110000}"/>
    <cellStyle name="Normal 2 3 7 5 3" xfId="6025" xr:uid="{00000000-0005-0000-0000-000004110000}"/>
    <cellStyle name="Normal 2 3 7 6" xfId="2293" xr:uid="{00000000-0005-0000-0000-000005110000}"/>
    <cellStyle name="Normal 2 3 7 6 2" xfId="7523" xr:uid="{00000000-0005-0000-0000-000006110000}"/>
    <cellStyle name="Normal 2 3 7 7" xfId="5535" xr:uid="{00000000-0005-0000-0000-000007110000}"/>
    <cellStyle name="Normal 2 3 8" xfId="299" xr:uid="{00000000-0005-0000-0000-000008110000}"/>
    <cellStyle name="Normal 2 3 8 2" xfId="300" xr:uid="{00000000-0005-0000-0000-000009110000}"/>
    <cellStyle name="Normal 2 3 8 2 2" xfId="301" xr:uid="{00000000-0005-0000-0000-00000A110000}"/>
    <cellStyle name="Normal 2 3 8 2 2 2" xfId="2101" xr:uid="{00000000-0005-0000-0000-00000B110000}"/>
    <cellStyle name="Normal 2 3 8 2 2 2 2" xfId="5124" xr:uid="{00000000-0005-0000-0000-00000C110000}"/>
    <cellStyle name="Normal 2 3 8 2 2 2 2 2" xfId="10354" xr:uid="{00000000-0005-0000-0000-00000D110000}"/>
    <cellStyle name="Normal 2 3 8 2 2 2 3" xfId="3600" xr:uid="{00000000-0005-0000-0000-00000E110000}"/>
    <cellStyle name="Normal 2 3 8 2 2 2 3 2" xfId="8830" xr:uid="{00000000-0005-0000-0000-00000F110000}"/>
    <cellStyle name="Normal 2 3 8 2 2 2 4" xfId="7332" xr:uid="{00000000-0005-0000-0000-000010110000}"/>
    <cellStyle name="Normal 2 3 8 2 2 3" xfId="1336" xr:uid="{00000000-0005-0000-0000-000011110000}"/>
    <cellStyle name="Normal 2 3 8 2 2 3 2" xfId="4359" xr:uid="{00000000-0005-0000-0000-000012110000}"/>
    <cellStyle name="Normal 2 3 8 2 2 3 2 2" xfId="9589" xr:uid="{00000000-0005-0000-0000-000013110000}"/>
    <cellStyle name="Normal 2 3 8 2 2 3 3" xfId="6567" xr:uid="{00000000-0005-0000-0000-000014110000}"/>
    <cellStyle name="Normal 2 3 8 2 2 4" xfId="2835" xr:uid="{00000000-0005-0000-0000-000015110000}"/>
    <cellStyle name="Normal 2 3 8 2 2 4 2" xfId="8065" xr:uid="{00000000-0005-0000-0000-000016110000}"/>
    <cellStyle name="Normal 2 3 8 2 2 5" xfId="5541" xr:uid="{00000000-0005-0000-0000-000017110000}"/>
    <cellStyle name="Normal 2 3 8 2 3" xfId="1747" xr:uid="{00000000-0005-0000-0000-000018110000}"/>
    <cellStyle name="Normal 2 3 8 2 3 2" xfId="4770" xr:uid="{00000000-0005-0000-0000-000019110000}"/>
    <cellStyle name="Normal 2 3 8 2 3 2 2" xfId="10000" xr:uid="{00000000-0005-0000-0000-00001A110000}"/>
    <cellStyle name="Normal 2 3 8 2 3 3" xfId="3246" xr:uid="{00000000-0005-0000-0000-00001B110000}"/>
    <cellStyle name="Normal 2 3 8 2 3 3 2" xfId="8476" xr:uid="{00000000-0005-0000-0000-00001C110000}"/>
    <cellStyle name="Normal 2 3 8 2 3 4" xfId="6978" xr:uid="{00000000-0005-0000-0000-00001D110000}"/>
    <cellStyle name="Normal 2 3 8 2 4" xfId="982" xr:uid="{00000000-0005-0000-0000-00001E110000}"/>
    <cellStyle name="Normal 2 3 8 2 4 2" xfId="4005" xr:uid="{00000000-0005-0000-0000-00001F110000}"/>
    <cellStyle name="Normal 2 3 8 2 4 2 2" xfId="9235" xr:uid="{00000000-0005-0000-0000-000020110000}"/>
    <cellStyle name="Normal 2 3 8 2 4 3" xfId="6213" xr:uid="{00000000-0005-0000-0000-000021110000}"/>
    <cellStyle name="Normal 2 3 8 2 5" xfId="2481" xr:uid="{00000000-0005-0000-0000-000022110000}"/>
    <cellStyle name="Normal 2 3 8 2 5 2" xfId="7711" xr:uid="{00000000-0005-0000-0000-000023110000}"/>
    <cellStyle name="Normal 2 3 8 2 6" xfId="5540" xr:uid="{00000000-0005-0000-0000-000024110000}"/>
    <cellStyle name="Normal 2 3 8 3" xfId="302" xr:uid="{00000000-0005-0000-0000-000025110000}"/>
    <cellStyle name="Normal 2 3 8 3 2" xfId="1924" xr:uid="{00000000-0005-0000-0000-000026110000}"/>
    <cellStyle name="Normal 2 3 8 3 2 2" xfId="4947" xr:uid="{00000000-0005-0000-0000-000027110000}"/>
    <cellStyle name="Normal 2 3 8 3 2 2 2" xfId="10177" xr:uid="{00000000-0005-0000-0000-000028110000}"/>
    <cellStyle name="Normal 2 3 8 3 2 3" xfId="3423" xr:uid="{00000000-0005-0000-0000-000029110000}"/>
    <cellStyle name="Normal 2 3 8 3 2 3 2" xfId="8653" xr:uid="{00000000-0005-0000-0000-00002A110000}"/>
    <cellStyle name="Normal 2 3 8 3 2 4" xfId="7155" xr:uid="{00000000-0005-0000-0000-00002B110000}"/>
    <cellStyle name="Normal 2 3 8 3 3" xfId="1159" xr:uid="{00000000-0005-0000-0000-00002C110000}"/>
    <cellStyle name="Normal 2 3 8 3 3 2" xfId="4182" xr:uid="{00000000-0005-0000-0000-00002D110000}"/>
    <cellStyle name="Normal 2 3 8 3 3 2 2" xfId="9412" xr:uid="{00000000-0005-0000-0000-00002E110000}"/>
    <cellStyle name="Normal 2 3 8 3 3 3" xfId="6390" xr:uid="{00000000-0005-0000-0000-00002F110000}"/>
    <cellStyle name="Normal 2 3 8 3 4" xfId="2658" xr:uid="{00000000-0005-0000-0000-000030110000}"/>
    <cellStyle name="Normal 2 3 8 3 4 2" xfId="7888" xr:uid="{00000000-0005-0000-0000-000031110000}"/>
    <cellStyle name="Normal 2 3 8 3 5" xfId="5542" xr:uid="{00000000-0005-0000-0000-000032110000}"/>
    <cellStyle name="Normal 2 3 8 4" xfId="1570" xr:uid="{00000000-0005-0000-0000-000033110000}"/>
    <cellStyle name="Normal 2 3 8 4 2" xfId="4593" xr:uid="{00000000-0005-0000-0000-000034110000}"/>
    <cellStyle name="Normal 2 3 8 4 2 2" xfId="9823" xr:uid="{00000000-0005-0000-0000-000035110000}"/>
    <cellStyle name="Normal 2 3 8 4 3" xfId="3069" xr:uid="{00000000-0005-0000-0000-000036110000}"/>
    <cellStyle name="Normal 2 3 8 4 3 2" xfId="8299" xr:uid="{00000000-0005-0000-0000-000037110000}"/>
    <cellStyle name="Normal 2 3 8 4 4" xfId="6801" xr:uid="{00000000-0005-0000-0000-000038110000}"/>
    <cellStyle name="Normal 2 3 8 5" xfId="805" xr:uid="{00000000-0005-0000-0000-000039110000}"/>
    <cellStyle name="Normal 2 3 8 5 2" xfId="3828" xr:uid="{00000000-0005-0000-0000-00003A110000}"/>
    <cellStyle name="Normal 2 3 8 5 2 2" xfId="9058" xr:uid="{00000000-0005-0000-0000-00003B110000}"/>
    <cellStyle name="Normal 2 3 8 5 3" xfId="6036" xr:uid="{00000000-0005-0000-0000-00003C110000}"/>
    <cellStyle name="Normal 2 3 8 6" xfId="2304" xr:uid="{00000000-0005-0000-0000-00003D110000}"/>
    <cellStyle name="Normal 2 3 8 6 2" xfId="7534" xr:uid="{00000000-0005-0000-0000-00003E110000}"/>
    <cellStyle name="Normal 2 3 8 7" xfId="5539" xr:uid="{00000000-0005-0000-0000-00003F110000}"/>
    <cellStyle name="Normal 2 3 9" xfId="303" xr:uid="{00000000-0005-0000-0000-000040110000}"/>
    <cellStyle name="Normal 2 3 9 2" xfId="304" xr:uid="{00000000-0005-0000-0000-000041110000}"/>
    <cellStyle name="Normal 2 3 9 2 2" xfId="305" xr:uid="{00000000-0005-0000-0000-000042110000}"/>
    <cellStyle name="Normal 2 3 9 2 2 2" xfId="2160" xr:uid="{00000000-0005-0000-0000-000043110000}"/>
    <cellStyle name="Normal 2 3 9 2 2 2 2" xfId="5183" xr:uid="{00000000-0005-0000-0000-000044110000}"/>
    <cellStyle name="Normal 2 3 9 2 2 2 2 2" xfId="10413" xr:uid="{00000000-0005-0000-0000-000045110000}"/>
    <cellStyle name="Normal 2 3 9 2 2 2 3" xfId="3659" xr:uid="{00000000-0005-0000-0000-000046110000}"/>
    <cellStyle name="Normal 2 3 9 2 2 2 3 2" xfId="8889" xr:uid="{00000000-0005-0000-0000-000047110000}"/>
    <cellStyle name="Normal 2 3 9 2 2 2 4" xfId="7391" xr:uid="{00000000-0005-0000-0000-000048110000}"/>
    <cellStyle name="Normal 2 3 9 2 2 3" xfId="1395" xr:uid="{00000000-0005-0000-0000-000049110000}"/>
    <cellStyle name="Normal 2 3 9 2 2 3 2" xfId="4418" xr:uid="{00000000-0005-0000-0000-00004A110000}"/>
    <cellStyle name="Normal 2 3 9 2 2 3 2 2" xfId="9648" xr:uid="{00000000-0005-0000-0000-00004B110000}"/>
    <cellStyle name="Normal 2 3 9 2 2 3 3" xfId="6626" xr:uid="{00000000-0005-0000-0000-00004C110000}"/>
    <cellStyle name="Normal 2 3 9 2 2 4" xfId="2894" xr:uid="{00000000-0005-0000-0000-00004D110000}"/>
    <cellStyle name="Normal 2 3 9 2 2 4 2" xfId="8124" xr:uid="{00000000-0005-0000-0000-00004E110000}"/>
    <cellStyle name="Normal 2 3 9 2 2 5" xfId="5545" xr:uid="{00000000-0005-0000-0000-00004F110000}"/>
    <cellStyle name="Normal 2 3 9 2 3" xfId="1806" xr:uid="{00000000-0005-0000-0000-000050110000}"/>
    <cellStyle name="Normal 2 3 9 2 3 2" xfId="4829" xr:uid="{00000000-0005-0000-0000-000051110000}"/>
    <cellStyle name="Normal 2 3 9 2 3 2 2" xfId="10059" xr:uid="{00000000-0005-0000-0000-000052110000}"/>
    <cellStyle name="Normal 2 3 9 2 3 3" xfId="3305" xr:uid="{00000000-0005-0000-0000-000053110000}"/>
    <cellStyle name="Normal 2 3 9 2 3 3 2" xfId="8535" xr:uid="{00000000-0005-0000-0000-000054110000}"/>
    <cellStyle name="Normal 2 3 9 2 3 4" xfId="7037" xr:uid="{00000000-0005-0000-0000-000055110000}"/>
    <cellStyle name="Normal 2 3 9 2 4" xfId="1041" xr:uid="{00000000-0005-0000-0000-000056110000}"/>
    <cellStyle name="Normal 2 3 9 2 4 2" xfId="4064" xr:uid="{00000000-0005-0000-0000-000057110000}"/>
    <cellStyle name="Normal 2 3 9 2 4 2 2" xfId="9294" xr:uid="{00000000-0005-0000-0000-000058110000}"/>
    <cellStyle name="Normal 2 3 9 2 4 3" xfId="6272" xr:uid="{00000000-0005-0000-0000-000059110000}"/>
    <cellStyle name="Normal 2 3 9 2 5" xfId="2540" xr:uid="{00000000-0005-0000-0000-00005A110000}"/>
    <cellStyle name="Normal 2 3 9 2 5 2" xfId="7770" xr:uid="{00000000-0005-0000-0000-00005B110000}"/>
    <cellStyle name="Normal 2 3 9 2 6" xfId="5544" xr:uid="{00000000-0005-0000-0000-00005C110000}"/>
    <cellStyle name="Normal 2 3 9 3" xfId="306" xr:uid="{00000000-0005-0000-0000-00005D110000}"/>
    <cellStyle name="Normal 2 3 9 3 2" xfId="1983" xr:uid="{00000000-0005-0000-0000-00005E110000}"/>
    <cellStyle name="Normal 2 3 9 3 2 2" xfId="5006" xr:uid="{00000000-0005-0000-0000-00005F110000}"/>
    <cellStyle name="Normal 2 3 9 3 2 2 2" xfId="10236" xr:uid="{00000000-0005-0000-0000-000060110000}"/>
    <cellStyle name="Normal 2 3 9 3 2 3" xfId="3482" xr:uid="{00000000-0005-0000-0000-000061110000}"/>
    <cellStyle name="Normal 2 3 9 3 2 3 2" xfId="8712" xr:uid="{00000000-0005-0000-0000-000062110000}"/>
    <cellStyle name="Normal 2 3 9 3 2 4" xfId="7214" xr:uid="{00000000-0005-0000-0000-000063110000}"/>
    <cellStyle name="Normal 2 3 9 3 3" xfId="1218" xr:uid="{00000000-0005-0000-0000-000064110000}"/>
    <cellStyle name="Normal 2 3 9 3 3 2" xfId="4241" xr:uid="{00000000-0005-0000-0000-000065110000}"/>
    <cellStyle name="Normal 2 3 9 3 3 2 2" xfId="9471" xr:uid="{00000000-0005-0000-0000-000066110000}"/>
    <cellStyle name="Normal 2 3 9 3 3 3" xfId="6449" xr:uid="{00000000-0005-0000-0000-000067110000}"/>
    <cellStyle name="Normal 2 3 9 3 4" xfId="2717" xr:uid="{00000000-0005-0000-0000-000068110000}"/>
    <cellStyle name="Normal 2 3 9 3 4 2" xfId="7947" xr:uid="{00000000-0005-0000-0000-000069110000}"/>
    <cellStyle name="Normal 2 3 9 3 5" xfId="5546" xr:uid="{00000000-0005-0000-0000-00006A110000}"/>
    <cellStyle name="Normal 2 3 9 4" xfId="1629" xr:uid="{00000000-0005-0000-0000-00006B110000}"/>
    <cellStyle name="Normal 2 3 9 4 2" xfId="4652" xr:uid="{00000000-0005-0000-0000-00006C110000}"/>
    <cellStyle name="Normal 2 3 9 4 2 2" xfId="9882" xr:uid="{00000000-0005-0000-0000-00006D110000}"/>
    <cellStyle name="Normal 2 3 9 4 3" xfId="3128" xr:uid="{00000000-0005-0000-0000-00006E110000}"/>
    <cellStyle name="Normal 2 3 9 4 3 2" xfId="8358" xr:uid="{00000000-0005-0000-0000-00006F110000}"/>
    <cellStyle name="Normal 2 3 9 4 4" xfId="6860" xr:uid="{00000000-0005-0000-0000-000070110000}"/>
    <cellStyle name="Normal 2 3 9 5" xfId="864" xr:uid="{00000000-0005-0000-0000-000071110000}"/>
    <cellStyle name="Normal 2 3 9 5 2" xfId="3887" xr:uid="{00000000-0005-0000-0000-000072110000}"/>
    <cellStyle name="Normal 2 3 9 5 2 2" xfId="9117" xr:uid="{00000000-0005-0000-0000-000073110000}"/>
    <cellStyle name="Normal 2 3 9 5 3" xfId="6095" xr:uid="{00000000-0005-0000-0000-000074110000}"/>
    <cellStyle name="Normal 2 3 9 6" xfId="2363" xr:uid="{00000000-0005-0000-0000-000075110000}"/>
    <cellStyle name="Normal 2 3 9 6 2" xfId="7593" xr:uid="{00000000-0005-0000-0000-000076110000}"/>
    <cellStyle name="Normal 2 3 9 7" xfId="5543" xr:uid="{00000000-0005-0000-0000-000077110000}"/>
    <cellStyle name="Normal 2 4" xfId="307" xr:uid="{00000000-0005-0000-0000-000078110000}"/>
    <cellStyle name="Normal 2 4 10" xfId="308" xr:uid="{00000000-0005-0000-0000-000079110000}"/>
    <cellStyle name="Normal 2 4 10 2" xfId="309" xr:uid="{00000000-0005-0000-0000-00007A110000}"/>
    <cellStyle name="Normal 2 4 10 2 2" xfId="310" xr:uid="{00000000-0005-0000-0000-00007B110000}"/>
    <cellStyle name="Normal 2 4 10 2 2 2" xfId="2178" xr:uid="{00000000-0005-0000-0000-00007C110000}"/>
    <cellStyle name="Normal 2 4 10 2 2 2 2" xfId="5201" xr:uid="{00000000-0005-0000-0000-00007D110000}"/>
    <cellStyle name="Normal 2 4 10 2 2 2 2 2" xfId="10431" xr:uid="{00000000-0005-0000-0000-00007E110000}"/>
    <cellStyle name="Normal 2 4 10 2 2 2 3" xfId="3677" xr:uid="{00000000-0005-0000-0000-00007F110000}"/>
    <cellStyle name="Normal 2 4 10 2 2 2 3 2" xfId="8907" xr:uid="{00000000-0005-0000-0000-000080110000}"/>
    <cellStyle name="Normal 2 4 10 2 2 2 4" xfId="7409" xr:uid="{00000000-0005-0000-0000-000081110000}"/>
    <cellStyle name="Normal 2 4 10 2 2 3" xfId="1413" xr:uid="{00000000-0005-0000-0000-000082110000}"/>
    <cellStyle name="Normal 2 4 10 2 2 3 2" xfId="4436" xr:uid="{00000000-0005-0000-0000-000083110000}"/>
    <cellStyle name="Normal 2 4 10 2 2 3 2 2" xfId="9666" xr:uid="{00000000-0005-0000-0000-000084110000}"/>
    <cellStyle name="Normal 2 4 10 2 2 3 3" xfId="6644" xr:uid="{00000000-0005-0000-0000-000085110000}"/>
    <cellStyle name="Normal 2 4 10 2 2 4" xfId="2912" xr:uid="{00000000-0005-0000-0000-000086110000}"/>
    <cellStyle name="Normal 2 4 10 2 2 4 2" xfId="8142" xr:uid="{00000000-0005-0000-0000-000087110000}"/>
    <cellStyle name="Normal 2 4 10 2 2 5" xfId="5550" xr:uid="{00000000-0005-0000-0000-000088110000}"/>
    <cellStyle name="Normal 2 4 10 2 3" xfId="1824" xr:uid="{00000000-0005-0000-0000-000089110000}"/>
    <cellStyle name="Normal 2 4 10 2 3 2" xfId="4847" xr:uid="{00000000-0005-0000-0000-00008A110000}"/>
    <cellStyle name="Normal 2 4 10 2 3 2 2" xfId="10077" xr:uid="{00000000-0005-0000-0000-00008B110000}"/>
    <cellStyle name="Normal 2 4 10 2 3 3" xfId="3323" xr:uid="{00000000-0005-0000-0000-00008C110000}"/>
    <cellStyle name="Normal 2 4 10 2 3 3 2" xfId="8553" xr:uid="{00000000-0005-0000-0000-00008D110000}"/>
    <cellStyle name="Normal 2 4 10 2 3 4" xfId="7055" xr:uid="{00000000-0005-0000-0000-00008E110000}"/>
    <cellStyle name="Normal 2 4 10 2 4" xfId="1059" xr:uid="{00000000-0005-0000-0000-00008F110000}"/>
    <cellStyle name="Normal 2 4 10 2 4 2" xfId="4082" xr:uid="{00000000-0005-0000-0000-000090110000}"/>
    <cellStyle name="Normal 2 4 10 2 4 2 2" xfId="9312" xr:uid="{00000000-0005-0000-0000-000091110000}"/>
    <cellStyle name="Normal 2 4 10 2 4 3" xfId="6290" xr:uid="{00000000-0005-0000-0000-000092110000}"/>
    <cellStyle name="Normal 2 4 10 2 5" xfId="2558" xr:uid="{00000000-0005-0000-0000-000093110000}"/>
    <cellStyle name="Normal 2 4 10 2 5 2" xfId="7788" xr:uid="{00000000-0005-0000-0000-000094110000}"/>
    <cellStyle name="Normal 2 4 10 2 6" xfId="5549" xr:uid="{00000000-0005-0000-0000-000095110000}"/>
    <cellStyle name="Normal 2 4 10 3" xfId="311" xr:uid="{00000000-0005-0000-0000-000096110000}"/>
    <cellStyle name="Normal 2 4 10 3 2" xfId="2001" xr:uid="{00000000-0005-0000-0000-000097110000}"/>
    <cellStyle name="Normal 2 4 10 3 2 2" xfId="5024" xr:uid="{00000000-0005-0000-0000-000098110000}"/>
    <cellStyle name="Normal 2 4 10 3 2 2 2" xfId="10254" xr:uid="{00000000-0005-0000-0000-000099110000}"/>
    <cellStyle name="Normal 2 4 10 3 2 3" xfId="3500" xr:uid="{00000000-0005-0000-0000-00009A110000}"/>
    <cellStyle name="Normal 2 4 10 3 2 3 2" xfId="8730" xr:uid="{00000000-0005-0000-0000-00009B110000}"/>
    <cellStyle name="Normal 2 4 10 3 2 4" xfId="7232" xr:uid="{00000000-0005-0000-0000-00009C110000}"/>
    <cellStyle name="Normal 2 4 10 3 3" xfId="1236" xr:uid="{00000000-0005-0000-0000-00009D110000}"/>
    <cellStyle name="Normal 2 4 10 3 3 2" xfId="4259" xr:uid="{00000000-0005-0000-0000-00009E110000}"/>
    <cellStyle name="Normal 2 4 10 3 3 2 2" xfId="9489" xr:uid="{00000000-0005-0000-0000-00009F110000}"/>
    <cellStyle name="Normal 2 4 10 3 3 3" xfId="6467" xr:uid="{00000000-0005-0000-0000-0000A0110000}"/>
    <cellStyle name="Normal 2 4 10 3 4" xfId="2735" xr:uid="{00000000-0005-0000-0000-0000A1110000}"/>
    <cellStyle name="Normal 2 4 10 3 4 2" xfId="7965" xr:uid="{00000000-0005-0000-0000-0000A2110000}"/>
    <cellStyle name="Normal 2 4 10 3 5" xfId="5551" xr:uid="{00000000-0005-0000-0000-0000A3110000}"/>
    <cellStyle name="Normal 2 4 10 4" xfId="1647" xr:uid="{00000000-0005-0000-0000-0000A4110000}"/>
    <cellStyle name="Normal 2 4 10 4 2" xfId="4670" xr:uid="{00000000-0005-0000-0000-0000A5110000}"/>
    <cellStyle name="Normal 2 4 10 4 2 2" xfId="9900" xr:uid="{00000000-0005-0000-0000-0000A6110000}"/>
    <cellStyle name="Normal 2 4 10 4 3" xfId="3146" xr:uid="{00000000-0005-0000-0000-0000A7110000}"/>
    <cellStyle name="Normal 2 4 10 4 3 2" xfId="8376" xr:uid="{00000000-0005-0000-0000-0000A8110000}"/>
    <cellStyle name="Normal 2 4 10 4 4" xfId="6878" xr:uid="{00000000-0005-0000-0000-0000A9110000}"/>
    <cellStyle name="Normal 2 4 10 5" xfId="882" xr:uid="{00000000-0005-0000-0000-0000AA110000}"/>
    <cellStyle name="Normal 2 4 10 5 2" xfId="3905" xr:uid="{00000000-0005-0000-0000-0000AB110000}"/>
    <cellStyle name="Normal 2 4 10 5 2 2" xfId="9135" xr:uid="{00000000-0005-0000-0000-0000AC110000}"/>
    <cellStyle name="Normal 2 4 10 5 3" xfId="6113" xr:uid="{00000000-0005-0000-0000-0000AD110000}"/>
    <cellStyle name="Normal 2 4 10 6" xfId="2381" xr:uid="{00000000-0005-0000-0000-0000AE110000}"/>
    <cellStyle name="Normal 2 4 10 6 2" xfId="7611" xr:uid="{00000000-0005-0000-0000-0000AF110000}"/>
    <cellStyle name="Normal 2 4 10 7" xfId="5548" xr:uid="{00000000-0005-0000-0000-0000B0110000}"/>
    <cellStyle name="Normal 2 4 11" xfId="312" xr:uid="{00000000-0005-0000-0000-0000B1110000}"/>
    <cellStyle name="Normal 2 4 11 2" xfId="313" xr:uid="{00000000-0005-0000-0000-0000B2110000}"/>
    <cellStyle name="Normal 2 4 11 2 2" xfId="314" xr:uid="{00000000-0005-0000-0000-0000B3110000}"/>
    <cellStyle name="Normal 2 4 11 2 2 2" xfId="2190" xr:uid="{00000000-0005-0000-0000-0000B4110000}"/>
    <cellStyle name="Normal 2 4 11 2 2 2 2" xfId="5213" xr:uid="{00000000-0005-0000-0000-0000B5110000}"/>
    <cellStyle name="Normal 2 4 11 2 2 2 2 2" xfId="10443" xr:uid="{00000000-0005-0000-0000-0000B6110000}"/>
    <cellStyle name="Normal 2 4 11 2 2 2 3" xfId="3689" xr:uid="{00000000-0005-0000-0000-0000B7110000}"/>
    <cellStyle name="Normal 2 4 11 2 2 2 3 2" xfId="8919" xr:uid="{00000000-0005-0000-0000-0000B8110000}"/>
    <cellStyle name="Normal 2 4 11 2 2 2 4" xfId="7421" xr:uid="{00000000-0005-0000-0000-0000B9110000}"/>
    <cellStyle name="Normal 2 4 11 2 2 3" xfId="1425" xr:uid="{00000000-0005-0000-0000-0000BA110000}"/>
    <cellStyle name="Normal 2 4 11 2 2 3 2" xfId="4448" xr:uid="{00000000-0005-0000-0000-0000BB110000}"/>
    <cellStyle name="Normal 2 4 11 2 2 3 2 2" xfId="9678" xr:uid="{00000000-0005-0000-0000-0000BC110000}"/>
    <cellStyle name="Normal 2 4 11 2 2 3 3" xfId="6656" xr:uid="{00000000-0005-0000-0000-0000BD110000}"/>
    <cellStyle name="Normal 2 4 11 2 2 4" xfId="2924" xr:uid="{00000000-0005-0000-0000-0000BE110000}"/>
    <cellStyle name="Normal 2 4 11 2 2 4 2" xfId="8154" xr:uid="{00000000-0005-0000-0000-0000BF110000}"/>
    <cellStyle name="Normal 2 4 11 2 2 5" xfId="5554" xr:uid="{00000000-0005-0000-0000-0000C0110000}"/>
    <cellStyle name="Normal 2 4 11 2 3" xfId="1836" xr:uid="{00000000-0005-0000-0000-0000C1110000}"/>
    <cellStyle name="Normal 2 4 11 2 3 2" xfId="4859" xr:uid="{00000000-0005-0000-0000-0000C2110000}"/>
    <cellStyle name="Normal 2 4 11 2 3 2 2" xfId="10089" xr:uid="{00000000-0005-0000-0000-0000C3110000}"/>
    <cellStyle name="Normal 2 4 11 2 3 3" xfId="3335" xr:uid="{00000000-0005-0000-0000-0000C4110000}"/>
    <cellStyle name="Normal 2 4 11 2 3 3 2" xfId="8565" xr:uid="{00000000-0005-0000-0000-0000C5110000}"/>
    <cellStyle name="Normal 2 4 11 2 3 4" xfId="7067" xr:uid="{00000000-0005-0000-0000-0000C6110000}"/>
    <cellStyle name="Normal 2 4 11 2 4" xfId="1071" xr:uid="{00000000-0005-0000-0000-0000C7110000}"/>
    <cellStyle name="Normal 2 4 11 2 4 2" xfId="4094" xr:uid="{00000000-0005-0000-0000-0000C8110000}"/>
    <cellStyle name="Normal 2 4 11 2 4 2 2" xfId="9324" xr:uid="{00000000-0005-0000-0000-0000C9110000}"/>
    <cellStyle name="Normal 2 4 11 2 4 3" xfId="6302" xr:uid="{00000000-0005-0000-0000-0000CA110000}"/>
    <cellStyle name="Normal 2 4 11 2 5" xfId="2570" xr:uid="{00000000-0005-0000-0000-0000CB110000}"/>
    <cellStyle name="Normal 2 4 11 2 5 2" xfId="7800" xr:uid="{00000000-0005-0000-0000-0000CC110000}"/>
    <cellStyle name="Normal 2 4 11 2 6" xfId="5553" xr:uid="{00000000-0005-0000-0000-0000CD110000}"/>
    <cellStyle name="Normal 2 4 11 3" xfId="315" xr:uid="{00000000-0005-0000-0000-0000CE110000}"/>
    <cellStyle name="Normal 2 4 11 3 2" xfId="2013" xr:uid="{00000000-0005-0000-0000-0000CF110000}"/>
    <cellStyle name="Normal 2 4 11 3 2 2" xfId="5036" xr:uid="{00000000-0005-0000-0000-0000D0110000}"/>
    <cellStyle name="Normal 2 4 11 3 2 2 2" xfId="10266" xr:uid="{00000000-0005-0000-0000-0000D1110000}"/>
    <cellStyle name="Normal 2 4 11 3 2 3" xfId="3512" xr:uid="{00000000-0005-0000-0000-0000D2110000}"/>
    <cellStyle name="Normal 2 4 11 3 2 3 2" xfId="8742" xr:uid="{00000000-0005-0000-0000-0000D3110000}"/>
    <cellStyle name="Normal 2 4 11 3 2 4" xfId="7244" xr:uid="{00000000-0005-0000-0000-0000D4110000}"/>
    <cellStyle name="Normal 2 4 11 3 3" xfId="1248" xr:uid="{00000000-0005-0000-0000-0000D5110000}"/>
    <cellStyle name="Normal 2 4 11 3 3 2" xfId="4271" xr:uid="{00000000-0005-0000-0000-0000D6110000}"/>
    <cellStyle name="Normal 2 4 11 3 3 2 2" xfId="9501" xr:uid="{00000000-0005-0000-0000-0000D7110000}"/>
    <cellStyle name="Normal 2 4 11 3 3 3" xfId="6479" xr:uid="{00000000-0005-0000-0000-0000D8110000}"/>
    <cellStyle name="Normal 2 4 11 3 4" xfId="2747" xr:uid="{00000000-0005-0000-0000-0000D9110000}"/>
    <cellStyle name="Normal 2 4 11 3 4 2" xfId="7977" xr:uid="{00000000-0005-0000-0000-0000DA110000}"/>
    <cellStyle name="Normal 2 4 11 3 5" xfId="5555" xr:uid="{00000000-0005-0000-0000-0000DB110000}"/>
    <cellStyle name="Normal 2 4 11 4" xfId="1659" xr:uid="{00000000-0005-0000-0000-0000DC110000}"/>
    <cellStyle name="Normal 2 4 11 4 2" xfId="4682" xr:uid="{00000000-0005-0000-0000-0000DD110000}"/>
    <cellStyle name="Normal 2 4 11 4 2 2" xfId="9912" xr:uid="{00000000-0005-0000-0000-0000DE110000}"/>
    <cellStyle name="Normal 2 4 11 4 3" xfId="3158" xr:uid="{00000000-0005-0000-0000-0000DF110000}"/>
    <cellStyle name="Normal 2 4 11 4 3 2" xfId="8388" xr:uid="{00000000-0005-0000-0000-0000E0110000}"/>
    <cellStyle name="Normal 2 4 11 4 4" xfId="6890" xr:uid="{00000000-0005-0000-0000-0000E1110000}"/>
    <cellStyle name="Normal 2 4 11 5" xfId="894" xr:uid="{00000000-0005-0000-0000-0000E2110000}"/>
    <cellStyle name="Normal 2 4 11 5 2" xfId="3917" xr:uid="{00000000-0005-0000-0000-0000E3110000}"/>
    <cellStyle name="Normal 2 4 11 5 2 2" xfId="9147" xr:uid="{00000000-0005-0000-0000-0000E4110000}"/>
    <cellStyle name="Normal 2 4 11 5 3" xfId="6125" xr:uid="{00000000-0005-0000-0000-0000E5110000}"/>
    <cellStyle name="Normal 2 4 11 6" xfId="2393" xr:uid="{00000000-0005-0000-0000-0000E6110000}"/>
    <cellStyle name="Normal 2 4 11 6 2" xfId="7623" xr:uid="{00000000-0005-0000-0000-0000E7110000}"/>
    <cellStyle name="Normal 2 4 11 7" xfId="5552" xr:uid="{00000000-0005-0000-0000-0000E8110000}"/>
    <cellStyle name="Normal 2 4 12" xfId="316" xr:uid="{00000000-0005-0000-0000-0000E9110000}"/>
    <cellStyle name="Normal 2 4 12 2" xfId="317" xr:uid="{00000000-0005-0000-0000-0000EA110000}"/>
    <cellStyle name="Normal 2 4 12 2 2" xfId="2025" xr:uid="{00000000-0005-0000-0000-0000EB110000}"/>
    <cellStyle name="Normal 2 4 12 2 2 2" xfId="5048" xr:uid="{00000000-0005-0000-0000-0000EC110000}"/>
    <cellStyle name="Normal 2 4 12 2 2 2 2" xfId="10278" xr:uid="{00000000-0005-0000-0000-0000ED110000}"/>
    <cellStyle name="Normal 2 4 12 2 2 3" xfId="3524" xr:uid="{00000000-0005-0000-0000-0000EE110000}"/>
    <cellStyle name="Normal 2 4 12 2 2 3 2" xfId="8754" xr:uid="{00000000-0005-0000-0000-0000EF110000}"/>
    <cellStyle name="Normal 2 4 12 2 2 4" xfId="7256" xr:uid="{00000000-0005-0000-0000-0000F0110000}"/>
    <cellStyle name="Normal 2 4 12 2 3" xfId="1260" xr:uid="{00000000-0005-0000-0000-0000F1110000}"/>
    <cellStyle name="Normal 2 4 12 2 3 2" xfId="4283" xr:uid="{00000000-0005-0000-0000-0000F2110000}"/>
    <cellStyle name="Normal 2 4 12 2 3 2 2" xfId="9513" xr:uid="{00000000-0005-0000-0000-0000F3110000}"/>
    <cellStyle name="Normal 2 4 12 2 3 3" xfId="6491" xr:uid="{00000000-0005-0000-0000-0000F4110000}"/>
    <cellStyle name="Normal 2 4 12 2 4" xfId="2759" xr:uid="{00000000-0005-0000-0000-0000F5110000}"/>
    <cellStyle name="Normal 2 4 12 2 4 2" xfId="7989" xr:uid="{00000000-0005-0000-0000-0000F6110000}"/>
    <cellStyle name="Normal 2 4 12 2 5" xfId="5557" xr:uid="{00000000-0005-0000-0000-0000F7110000}"/>
    <cellStyle name="Normal 2 4 12 3" xfId="1671" xr:uid="{00000000-0005-0000-0000-0000F8110000}"/>
    <cellStyle name="Normal 2 4 12 3 2" xfId="4694" xr:uid="{00000000-0005-0000-0000-0000F9110000}"/>
    <cellStyle name="Normal 2 4 12 3 2 2" xfId="9924" xr:uid="{00000000-0005-0000-0000-0000FA110000}"/>
    <cellStyle name="Normal 2 4 12 3 3" xfId="3170" xr:uid="{00000000-0005-0000-0000-0000FB110000}"/>
    <cellStyle name="Normal 2 4 12 3 3 2" xfId="8400" xr:uid="{00000000-0005-0000-0000-0000FC110000}"/>
    <cellStyle name="Normal 2 4 12 3 4" xfId="6902" xr:uid="{00000000-0005-0000-0000-0000FD110000}"/>
    <cellStyle name="Normal 2 4 12 4" xfId="906" xr:uid="{00000000-0005-0000-0000-0000FE110000}"/>
    <cellStyle name="Normal 2 4 12 4 2" xfId="3929" xr:uid="{00000000-0005-0000-0000-0000FF110000}"/>
    <cellStyle name="Normal 2 4 12 4 2 2" xfId="9159" xr:uid="{00000000-0005-0000-0000-000000120000}"/>
    <cellStyle name="Normal 2 4 12 4 3" xfId="6137" xr:uid="{00000000-0005-0000-0000-000001120000}"/>
    <cellStyle name="Normal 2 4 12 5" xfId="2405" xr:uid="{00000000-0005-0000-0000-000002120000}"/>
    <cellStyle name="Normal 2 4 12 5 2" xfId="7635" xr:uid="{00000000-0005-0000-0000-000003120000}"/>
    <cellStyle name="Normal 2 4 12 6" xfId="5556" xr:uid="{00000000-0005-0000-0000-000004120000}"/>
    <cellStyle name="Normal 2 4 13" xfId="318" xr:uid="{00000000-0005-0000-0000-000005120000}"/>
    <cellStyle name="Normal 2 4 13 2" xfId="1848" xr:uid="{00000000-0005-0000-0000-000006120000}"/>
    <cellStyle name="Normal 2 4 13 2 2" xfId="4871" xr:uid="{00000000-0005-0000-0000-000007120000}"/>
    <cellStyle name="Normal 2 4 13 2 2 2" xfId="10101" xr:uid="{00000000-0005-0000-0000-000008120000}"/>
    <cellStyle name="Normal 2 4 13 2 3" xfId="3347" xr:uid="{00000000-0005-0000-0000-000009120000}"/>
    <cellStyle name="Normal 2 4 13 2 3 2" xfId="8577" xr:uid="{00000000-0005-0000-0000-00000A120000}"/>
    <cellStyle name="Normal 2 4 13 2 4" xfId="7079" xr:uid="{00000000-0005-0000-0000-00000B120000}"/>
    <cellStyle name="Normal 2 4 13 3" xfId="1083" xr:uid="{00000000-0005-0000-0000-00000C120000}"/>
    <cellStyle name="Normal 2 4 13 3 2" xfId="4106" xr:uid="{00000000-0005-0000-0000-00000D120000}"/>
    <cellStyle name="Normal 2 4 13 3 2 2" xfId="9336" xr:uid="{00000000-0005-0000-0000-00000E120000}"/>
    <cellStyle name="Normal 2 4 13 3 3" xfId="6314" xr:uid="{00000000-0005-0000-0000-00000F120000}"/>
    <cellStyle name="Normal 2 4 13 4" xfId="2582" xr:uid="{00000000-0005-0000-0000-000010120000}"/>
    <cellStyle name="Normal 2 4 13 4 2" xfId="7812" xr:uid="{00000000-0005-0000-0000-000011120000}"/>
    <cellStyle name="Normal 2 4 13 5" xfId="5558" xr:uid="{00000000-0005-0000-0000-000012120000}"/>
    <cellStyle name="Normal 2 4 14" xfId="1493" xr:uid="{00000000-0005-0000-0000-000013120000}"/>
    <cellStyle name="Normal 2 4 14 2" xfId="4516" xr:uid="{00000000-0005-0000-0000-000014120000}"/>
    <cellStyle name="Normal 2 4 14 2 2" xfId="9746" xr:uid="{00000000-0005-0000-0000-000015120000}"/>
    <cellStyle name="Normal 2 4 14 3" xfId="2992" xr:uid="{00000000-0005-0000-0000-000016120000}"/>
    <cellStyle name="Normal 2 4 14 3 2" xfId="8222" xr:uid="{00000000-0005-0000-0000-000017120000}"/>
    <cellStyle name="Normal 2 4 14 4" xfId="6724" xr:uid="{00000000-0005-0000-0000-000018120000}"/>
    <cellStyle name="Normal 2 4 15" xfId="1435" xr:uid="{00000000-0005-0000-0000-000019120000}"/>
    <cellStyle name="Normal 2 4 15 2" xfId="4458" xr:uid="{00000000-0005-0000-0000-00001A120000}"/>
    <cellStyle name="Normal 2 4 15 2 2" xfId="9688" xr:uid="{00000000-0005-0000-0000-00001B120000}"/>
    <cellStyle name="Normal 2 4 15 3" xfId="2934" xr:uid="{00000000-0005-0000-0000-00001C120000}"/>
    <cellStyle name="Normal 2 4 15 3 2" xfId="8164" xr:uid="{00000000-0005-0000-0000-00001D120000}"/>
    <cellStyle name="Normal 2 4 15 4" xfId="6666" xr:uid="{00000000-0005-0000-0000-00001E120000}"/>
    <cellStyle name="Normal 2 4 16" xfId="2202" xr:uid="{00000000-0005-0000-0000-00001F120000}"/>
    <cellStyle name="Normal 2 4 16 2" xfId="5225" xr:uid="{00000000-0005-0000-0000-000020120000}"/>
    <cellStyle name="Normal 2 4 16 2 2" xfId="10455" xr:uid="{00000000-0005-0000-0000-000021120000}"/>
    <cellStyle name="Normal 2 4 16 3" xfId="3701" xr:uid="{00000000-0005-0000-0000-000022120000}"/>
    <cellStyle name="Normal 2 4 16 3 2" xfId="8931" xr:uid="{00000000-0005-0000-0000-000023120000}"/>
    <cellStyle name="Normal 2 4 16 4" xfId="7433" xr:uid="{00000000-0005-0000-0000-000024120000}"/>
    <cellStyle name="Normal 2 4 17" xfId="2216" xr:uid="{00000000-0005-0000-0000-000025120000}"/>
    <cellStyle name="Normal 2 4 17 2" xfId="5238" xr:uid="{00000000-0005-0000-0000-000026120000}"/>
    <cellStyle name="Normal 2 4 17 2 2" xfId="10468" xr:uid="{00000000-0005-0000-0000-000027120000}"/>
    <cellStyle name="Normal 2 4 17 3" xfId="3714" xr:uid="{00000000-0005-0000-0000-000028120000}"/>
    <cellStyle name="Normal 2 4 17 3 2" xfId="8944" xr:uid="{00000000-0005-0000-0000-000029120000}"/>
    <cellStyle name="Normal 2 4 17 4" xfId="7446" xr:uid="{00000000-0005-0000-0000-00002A120000}"/>
    <cellStyle name="Normal 2 4 18" xfId="728" xr:uid="{00000000-0005-0000-0000-00002B120000}"/>
    <cellStyle name="Normal 2 4 18 2" xfId="3727" xr:uid="{00000000-0005-0000-0000-00002C120000}"/>
    <cellStyle name="Normal 2 4 18 2 2" xfId="8957" xr:uid="{00000000-0005-0000-0000-00002D120000}"/>
    <cellStyle name="Normal 2 4 18 3" xfId="5959" xr:uid="{00000000-0005-0000-0000-00002E120000}"/>
    <cellStyle name="Normal 2 4 19" xfId="3740" xr:uid="{00000000-0005-0000-0000-00002F120000}"/>
    <cellStyle name="Normal 2 4 19 2" xfId="8970" xr:uid="{00000000-0005-0000-0000-000030120000}"/>
    <cellStyle name="Normal 2 4 2" xfId="319" xr:uid="{00000000-0005-0000-0000-000031120000}"/>
    <cellStyle name="Normal 2 4 2 2" xfId="320" xr:uid="{00000000-0005-0000-0000-000032120000}"/>
    <cellStyle name="Normal 2 4 2 2 2" xfId="321" xr:uid="{00000000-0005-0000-0000-000033120000}"/>
    <cellStyle name="Normal 2 4 2 2 2 2" xfId="322" xr:uid="{00000000-0005-0000-0000-000034120000}"/>
    <cellStyle name="Normal 2 4 2 2 2 2 2" xfId="2119" xr:uid="{00000000-0005-0000-0000-000035120000}"/>
    <cellStyle name="Normal 2 4 2 2 2 2 2 2" xfId="5142" xr:uid="{00000000-0005-0000-0000-000036120000}"/>
    <cellStyle name="Normal 2 4 2 2 2 2 2 2 2" xfId="10372" xr:uid="{00000000-0005-0000-0000-000037120000}"/>
    <cellStyle name="Normal 2 4 2 2 2 2 2 3" xfId="3618" xr:uid="{00000000-0005-0000-0000-000038120000}"/>
    <cellStyle name="Normal 2 4 2 2 2 2 2 3 2" xfId="8848" xr:uid="{00000000-0005-0000-0000-000039120000}"/>
    <cellStyle name="Normal 2 4 2 2 2 2 2 4" xfId="7350" xr:uid="{00000000-0005-0000-0000-00003A120000}"/>
    <cellStyle name="Normal 2 4 2 2 2 2 3" xfId="1354" xr:uid="{00000000-0005-0000-0000-00003B120000}"/>
    <cellStyle name="Normal 2 4 2 2 2 2 3 2" xfId="4377" xr:uid="{00000000-0005-0000-0000-00003C120000}"/>
    <cellStyle name="Normal 2 4 2 2 2 2 3 2 2" xfId="9607" xr:uid="{00000000-0005-0000-0000-00003D120000}"/>
    <cellStyle name="Normal 2 4 2 2 2 2 3 3" xfId="6585" xr:uid="{00000000-0005-0000-0000-00003E120000}"/>
    <cellStyle name="Normal 2 4 2 2 2 2 4" xfId="2853" xr:uid="{00000000-0005-0000-0000-00003F120000}"/>
    <cellStyle name="Normal 2 4 2 2 2 2 4 2" xfId="8083" xr:uid="{00000000-0005-0000-0000-000040120000}"/>
    <cellStyle name="Normal 2 4 2 2 2 2 5" xfId="5562" xr:uid="{00000000-0005-0000-0000-000041120000}"/>
    <cellStyle name="Normal 2 4 2 2 2 3" xfId="1765" xr:uid="{00000000-0005-0000-0000-000042120000}"/>
    <cellStyle name="Normal 2 4 2 2 2 3 2" xfId="4788" xr:uid="{00000000-0005-0000-0000-000043120000}"/>
    <cellStyle name="Normal 2 4 2 2 2 3 2 2" xfId="10018" xr:uid="{00000000-0005-0000-0000-000044120000}"/>
    <cellStyle name="Normal 2 4 2 2 2 3 3" xfId="3264" xr:uid="{00000000-0005-0000-0000-000045120000}"/>
    <cellStyle name="Normal 2 4 2 2 2 3 3 2" xfId="8494" xr:uid="{00000000-0005-0000-0000-000046120000}"/>
    <cellStyle name="Normal 2 4 2 2 2 3 4" xfId="6996" xr:uid="{00000000-0005-0000-0000-000047120000}"/>
    <cellStyle name="Normal 2 4 2 2 2 4" xfId="1000" xr:uid="{00000000-0005-0000-0000-000048120000}"/>
    <cellStyle name="Normal 2 4 2 2 2 4 2" xfId="4023" xr:uid="{00000000-0005-0000-0000-000049120000}"/>
    <cellStyle name="Normal 2 4 2 2 2 4 2 2" xfId="9253" xr:uid="{00000000-0005-0000-0000-00004A120000}"/>
    <cellStyle name="Normal 2 4 2 2 2 4 3" xfId="6231" xr:uid="{00000000-0005-0000-0000-00004B120000}"/>
    <cellStyle name="Normal 2 4 2 2 2 5" xfId="2499" xr:uid="{00000000-0005-0000-0000-00004C120000}"/>
    <cellStyle name="Normal 2 4 2 2 2 5 2" xfId="7729" xr:uid="{00000000-0005-0000-0000-00004D120000}"/>
    <cellStyle name="Normal 2 4 2 2 2 6" xfId="5561" xr:uid="{00000000-0005-0000-0000-00004E120000}"/>
    <cellStyle name="Normal 2 4 2 2 3" xfId="323" xr:uid="{00000000-0005-0000-0000-00004F120000}"/>
    <cellStyle name="Normal 2 4 2 2 3 2" xfId="1942" xr:uid="{00000000-0005-0000-0000-000050120000}"/>
    <cellStyle name="Normal 2 4 2 2 3 2 2" xfId="4965" xr:uid="{00000000-0005-0000-0000-000051120000}"/>
    <cellStyle name="Normal 2 4 2 2 3 2 2 2" xfId="10195" xr:uid="{00000000-0005-0000-0000-000052120000}"/>
    <cellStyle name="Normal 2 4 2 2 3 2 3" xfId="3441" xr:uid="{00000000-0005-0000-0000-000053120000}"/>
    <cellStyle name="Normal 2 4 2 2 3 2 3 2" xfId="8671" xr:uid="{00000000-0005-0000-0000-000054120000}"/>
    <cellStyle name="Normal 2 4 2 2 3 2 4" xfId="7173" xr:uid="{00000000-0005-0000-0000-000055120000}"/>
    <cellStyle name="Normal 2 4 2 2 3 3" xfId="1177" xr:uid="{00000000-0005-0000-0000-000056120000}"/>
    <cellStyle name="Normal 2 4 2 2 3 3 2" xfId="4200" xr:uid="{00000000-0005-0000-0000-000057120000}"/>
    <cellStyle name="Normal 2 4 2 2 3 3 2 2" xfId="9430" xr:uid="{00000000-0005-0000-0000-000058120000}"/>
    <cellStyle name="Normal 2 4 2 2 3 3 3" xfId="6408" xr:uid="{00000000-0005-0000-0000-000059120000}"/>
    <cellStyle name="Normal 2 4 2 2 3 4" xfId="2676" xr:uid="{00000000-0005-0000-0000-00005A120000}"/>
    <cellStyle name="Normal 2 4 2 2 3 4 2" xfId="7906" xr:uid="{00000000-0005-0000-0000-00005B120000}"/>
    <cellStyle name="Normal 2 4 2 2 3 5" xfId="5563" xr:uid="{00000000-0005-0000-0000-00005C120000}"/>
    <cellStyle name="Normal 2 4 2 2 4" xfId="1588" xr:uid="{00000000-0005-0000-0000-00005D120000}"/>
    <cellStyle name="Normal 2 4 2 2 4 2" xfId="4611" xr:uid="{00000000-0005-0000-0000-00005E120000}"/>
    <cellStyle name="Normal 2 4 2 2 4 2 2" xfId="9841" xr:uid="{00000000-0005-0000-0000-00005F120000}"/>
    <cellStyle name="Normal 2 4 2 2 4 3" xfId="3087" xr:uid="{00000000-0005-0000-0000-000060120000}"/>
    <cellStyle name="Normal 2 4 2 2 4 3 2" xfId="8317" xr:uid="{00000000-0005-0000-0000-000061120000}"/>
    <cellStyle name="Normal 2 4 2 2 4 4" xfId="6819" xr:uid="{00000000-0005-0000-0000-000062120000}"/>
    <cellStyle name="Normal 2 4 2 2 5" xfId="823" xr:uid="{00000000-0005-0000-0000-000063120000}"/>
    <cellStyle name="Normal 2 4 2 2 5 2" xfId="3846" xr:uid="{00000000-0005-0000-0000-000064120000}"/>
    <cellStyle name="Normal 2 4 2 2 5 2 2" xfId="9076" xr:uid="{00000000-0005-0000-0000-000065120000}"/>
    <cellStyle name="Normal 2 4 2 2 5 3" xfId="6054" xr:uid="{00000000-0005-0000-0000-000066120000}"/>
    <cellStyle name="Normal 2 4 2 2 6" xfId="2322" xr:uid="{00000000-0005-0000-0000-000067120000}"/>
    <cellStyle name="Normal 2 4 2 2 6 2" xfId="7552" xr:uid="{00000000-0005-0000-0000-000068120000}"/>
    <cellStyle name="Normal 2 4 2 2 7" xfId="5560" xr:uid="{00000000-0005-0000-0000-000069120000}"/>
    <cellStyle name="Normal 2 4 2 3" xfId="324" xr:uid="{00000000-0005-0000-0000-00006A120000}"/>
    <cellStyle name="Normal 2 4 2 3 2" xfId="325" xr:uid="{00000000-0005-0000-0000-00006B120000}"/>
    <cellStyle name="Normal 2 4 2 3 2 2" xfId="2037" xr:uid="{00000000-0005-0000-0000-00006C120000}"/>
    <cellStyle name="Normal 2 4 2 3 2 2 2" xfId="5060" xr:uid="{00000000-0005-0000-0000-00006D120000}"/>
    <cellStyle name="Normal 2 4 2 3 2 2 2 2" xfId="10290" xr:uid="{00000000-0005-0000-0000-00006E120000}"/>
    <cellStyle name="Normal 2 4 2 3 2 2 3" xfId="3536" xr:uid="{00000000-0005-0000-0000-00006F120000}"/>
    <cellStyle name="Normal 2 4 2 3 2 2 3 2" xfId="8766" xr:uid="{00000000-0005-0000-0000-000070120000}"/>
    <cellStyle name="Normal 2 4 2 3 2 2 4" xfId="7268" xr:uid="{00000000-0005-0000-0000-000071120000}"/>
    <cellStyle name="Normal 2 4 2 3 2 3" xfId="1272" xr:uid="{00000000-0005-0000-0000-000072120000}"/>
    <cellStyle name="Normal 2 4 2 3 2 3 2" xfId="4295" xr:uid="{00000000-0005-0000-0000-000073120000}"/>
    <cellStyle name="Normal 2 4 2 3 2 3 2 2" xfId="9525" xr:uid="{00000000-0005-0000-0000-000074120000}"/>
    <cellStyle name="Normal 2 4 2 3 2 3 3" xfId="6503" xr:uid="{00000000-0005-0000-0000-000075120000}"/>
    <cellStyle name="Normal 2 4 2 3 2 4" xfId="2771" xr:uid="{00000000-0005-0000-0000-000076120000}"/>
    <cellStyle name="Normal 2 4 2 3 2 4 2" xfId="8001" xr:uid="{00000000-0005-0000-0000-000077120000}"/>
    <cellStyle name="Normal 2 4 2 3 2 5" xfId="5565" xr:uid="{00000000-0005-0000-0000-000078120000}"/>
    <cellStyle name="Normal 2 4 2 3 3" xfId="1683" xr:uid="{00000000-0005-0000-0000-000079120000}"/>
    <cellStyle name="Normal 2 4 2 3 3 2" xfId="4706" xr:uid="{00000000-0005-0000-0000-00007A120000}"/>
    <cellStyle name="Normal 2 4 2 3 3 2 2" xfId="9936" xr:uid="{00000000-0005-0000-0000-00007B120000}"/>
    <cellStyle name="Normal 2 4 2 3 3 3" xfId="3182" xr:uid="{00000000-0005-0000-0000-00007C120000}"/>
    <cellStyle name="Normal 2 4 2 3 3 3 2" xfId="8412" xr:uid="{00000000-0005-0000-0000-00007D120000}"/>
    <cellStyle name="Normal 2 4 2 3 3 4" xfId="6914" xr:uid="{00000000-0005-0000-0000-00007E120000}"/>
    <cellStyle name="Normal 2 4 2 3 4" xfId="918" xr:uid="{00000000-0005-0000-0000-00007F120000}"/>
    <cellStyle name="Normal 2 4 2 3 4 2" xfId="3941" xr:uid="{00000000-0005-0000-0000-000080120000}"/>
    <cellStyle name="Normal 2 4 2 3 4 2 2" xfId="9171" xr:uid="{00000000-0005-0000-0000-000081120000}"/>
    <cellStyle name="Normal 2 4 2 3 4 3" xfId="6149" xr:uid="{00000000-0005-0000-0000-000082120000}"/>
    <cellStyle name="Normal 2 4 2 3 5" xfId="2417" xr:uid="{00000000-0005-0000-0000-000083120000}"/>
    <cellStyle name="Normal 2 4 2 3 5 2" xfId="7647" xr:uid="{00000000-0005-0000-0000-000084120000}"/>
    <cellStyle name="Normal 2 4 2 3 6" xfId="5564" xr:uid="{00000000-0005-0000-0000-000085120000}"/>
    <cellStyle name="Normal 2 4 2 4" xfId="326" xr:uid="{00000000-0005-0000-0000-000086120000}"/>
    <cellStyle name="Normal 2 4 2 4 2" xfId="1860" xr:uid="{00000000-0005-0000-0000-000087120000}"/>
    <cellStyle name="Normal 2 4 2 4 2 2" xfId="4883" xr:uid="{00000000-0005-0000-0000-000088120000}"/>
    <cellStyle name="Normal 2 4 2 4 2 2 2" xfId="10113" xr:uid="{00000000-0005-0000-0000-000089120000}"/>
    <cellStyle name="Normal 2 4 2 4 2 3" xfId="3359" xr:uid="{00000000-0005-0000-0000-00008A120000}"/>
    <cellStyle name="Normal 2 4 2 4 2 3 2" xfId="8589" xr:uid="{00000000-0005-0000-0000-00008B120000}"/>
    <cellStyle name="Normal 2 4 2 4 2 4" xfId="7091" xr:uid="{00000000-0005-0000-0000-00008C120000}"/>
    <cellStyle name="Normal 2 4 2 4 3" xfId="1095" xr:uid="{00000000-0005-0000-0000-00008D120000}"/>
    <cellStyle name="Normal 2 4 2 4 3 2" xfId="4118" xr:uid="{00000000-0005-0000-0000-00008E120000}"/>
    <cellStyle name="Normal 2 4 2 4 3 2 2" xfId="9348" xr:uid="{00000000-0005-0000-0000-00008F120000}"/>
    <cellStyle name="Normal 2 4 2 4 3 3" xfId="6326" xr:uid="{00000000-0005-0000-0000-000090120000}"/>
    <cellStyle name="Normal 2 4 2 4 4" xfId="2594" xr:uid="{00000000-0005-0000-0000-000091120000}"/>
    <cellStyle name="Normal 2 4 2 4 4 2" xfId="7824" xr:uid="{00000000-0005-0000-0000-000092120000}"/>
    <cellStyle name="Normal 2 4 2 4 5" xfId="5566" xr:uid="{00000000-0005-0000-0000-000093120000}"/>
    <cellStyle name="Normal 2 4 2 5" xfId="1506" xr:uid="{00000000-0005-0000-0000-000094120000}"/>
    <cellStyle name="Normal 2 4 2 5 2" xfId="4529" xr:uid="{00000000-0005-0000-0000-000095120000}"/>
    <cellStyle name="Normal 2 4 2 5 2 2" xfId="9759" xr:uid="{00000000-0005-0000-0000-000096120000}"/>
    <cellStyle name="Normal 2 4 2 5 3" xfId="3005" xr:uid="{00000000-0005-0000-0000-000097120000}"/>
    <cellStyle name="Normal 2 4 2 5 3 2" xfId="8235" xr:uid="{00000000-0005-0000-0000-000098120000}"/>
    <cellStyle name="Normal 2 4 2 5 4" xfId="6737" xr:uid="{00000000-0005-0000-0000-000099120000}"/>
    <cellStyle name="Normal 2 4 2 6" xfId="1448" xr:uid="{00000000-0005-0000-0000-00009A120000}"/>
    <cellStyle name="Normal 2 4 2 6 2" xfId="4471" xr:uid="{00000000-0005-0000-0000-00009B120000}"/>
    <cellStyle name="Normal 2 4 2 6 2 2" xfId="9701" xr:uid="{00000000-0005-0000-0000-00009C120000}"/>
    <cellStyle name="Normal 2 4 2 6 3" xfId="2947" xr:uid="{00000000-0005-0000-0000-00009D120000}"/>
    <cellStyle name="Normal 2 4 2 6 3 2" xfId="8177" xr:uid="{00000000-0005-0000-0000-00009E120000}"/>
    <cellStyle name="Normal 2 4 2 6 4" xfId="6679" xr:uid="{00000000-0005-0000-0000-00009F120000}"/>
    <cellStyle name="Normal 2 4 2 7" xfId="741" xr:uid="{00000000-0005-0000-0000-0000A0120000}"/>
    <cellStyle name="Normal 2 4 2 7 2" xfId="3764" xr:uid="{00000000-0005-0000-0000-0000A1120000}"/>
    <cellStyle name="Normal 2 4 2 7 2 2" xfId="8994" xr:uid="{00000000-0005-0000-0000-0000A2120000}"/>
    <cellStyle name="Normal 2 4 2 7 3" xfId="5972" xr:uid="{00000000-0005-0000-0000-0000A3120000}"/>
    <cellStyle name="Normal 2 4 2 8" xfId="2240" xr:uid="{00000000-0005-0000-0000-0000A4120000}"/>
    <cellStyle name="Normal 2 4 2 8 2" xfId="7470" xr:uid="{00000000-0005-0000-0000-0000A5120000}"/>
    <cellStyle name="Normal 2 4 2 9" xfId="5559" xr:uid="{00000000-0005-0000-0000-0000A6120000}"/>
    <cellStyle name="Normal 2 4 20" xfId="3751" xr:uid="{00000000-0005-0000-0000-0000A7120000}"/>
    <cellStyle name="Normal 2 4 20 2" xfId="8981" xr:uid="{00000000-0005-0000-0000-0000A8120000}"/>
    <cellStyle name="Normal 2 4 21" xfId="2227" xr:uid="{00000000-0005-0000-0000-0000A9120000}"/>
    <cellStyle name="Normal 2 4 21 2" xfId="7457" xr:uid="{00000000-0005-0000-0000-0000AA120000}"/>
    <cellStyle name="Normal 2 4 22" xfId="5547" xr:uid="{00000000-0005-0000-0000-0000AB120000}"/>
    <cellStyle name="Normal 2 4 3" xfId="327" xr:uid="{00000000-0005-0000-0000-0000AC120000}"/>
    <cellStyle name="Normal 2 4 3 2" xfId="328" xr:uid="{00000000-0005-0000-0000-0000AD120000}"/>
    <cellStyle name="Normal 2 4 3 2 2" xfId="329" xr:uid="{00000000-0005-0000-0000-0000AE120000}"/>
    <cellStyle name="Normal 2 4 3 2 2 2" xfId="330" xr:uid="{00000000-0005-0000-0000-0000AF120000}"/>
    <cellStyle name="Normal 2 4 3 2 2 2 2" xfId="2131" xr:uid="{00000000-0005-0000-0000-0000B0120000}"/>
    <cellStyle name="Normal 2 4 3 2 2 2 2 2" xfId="5154" xr:uid="{00000000-0005-0000-0000-0000B1120000}"/>
    <cellStyle name="Normal 2 4 3 2 2 2 2 2 2" xfId="10384" xr:uid="{00000000-0005-0000-0000-0000B2120000}"/>
    <cellStyle name="Normal 2 4 3 2 2 2 2 3" xfId="3630" xr:uid="{00000000-0005-0000-0000-0000B3120000}"/>
    <cellStyle name="Normal 2 4 3 2 2 2 2 3 2" xfId="8860" xr:uid="{00000000-0005-0000-0000-0000B4120000}"/>
    <cellStyle name="Normal 2 4 3 2 2 2 2 4" xfId="7362" xr:uid="{00000000-0005-0000-0000-0000B5120000}"/>
    <cellStyle name="Normal 2 4 3 2 2 2 3" xfId="1366" xr:uid="{00000000-0005-0000-0000-0000B6120000}"/>
    <cellStyle name="Normal 2 4 3 2 2 2 3 2" xfId="4389" xr:uid="{00000000-0005-0000-0000-0000B7120000}"/>
    <cellStyle name="Normal 2 4 3 2 2 2 3 2 2" xfId="9619" xr:uid="{00000000-0005-0000-0000-0000B8120000}"/>
    <cellStyle name="Normal 2 4 3 2 2 2 3 3" xfId="6597" xr:uid="{00000000-0005-0000-0000-0000B9120000}"/>
    <cellStyle name="Normal 2 4 3 2 2 2 4" xfId="2865" xr:uid="{00000000-0005-0000-0000-0000BA120000}"/>
    <cellStyle name="Normal 2 4 3 2 2 2 4 2" xfId="8095" xr:uid="{00000000-0005-0000-0000-0000BB120000}"/>
    <cellStyle name="Normal 2 4 3 2 2 2 5" xfId="5570" xr:uid="{00000000-0005-0000-0000-0000BC120000}"/>
    <cellStyle name="Normal 2 4 3 2 2 3" xfId="1777" xr:uid="{00000000-0005-0000-0000-0000BD120000}"/>
    <cellStyle name="Normal 2 4 3 2 2 3 2" xfId="4800" xr:uid="{00000000-0005-0000-0000-0000BE120000}"/>
    <cellStyle name="Normal 2 4 3 2 2 3 2 2" xfId="10030" xr:uid="{00000000-0005-0000-0000-0000BF120000}"/>
    <cellStyle name="Normal 2 4 3 2 2 3 3" xfId="3276" xr:uid="{00000000-0005-0000-0000-0000C0120000}"/>
    <cellStyle name="Normal 2 4 3 2 2 3 3 2" xfId="8506" xr:uid="{00000000-0005-0000-0000-0000C1120000}"/>
    <cellStyle name="Normal 2 4 3 2 2 3 4" xfId="7008" xr:uid="{00000000-0005-0000-0000-0000C2120000}"/>
    <cellStyle name="Normal 2 4 3 2 2 4" xfId="1012" xr:uid="{00000000-0005-0000-0000-0000C3120000}"/>
    <cellStyle name="Normal 2 4 3 2 2 4 2" xfId="4035" xr:uid="{00000000-0005-0000-0000-0000C4120000}"/>
    <cellStyle name="Normal 2 4 3 2 2 4 2 2" xfId="9265" xr:uid="{00000000-0005-0000-0000-0000C5120000}"/>
    <cellStyle name="Normal 2 4 3 2 2 4 3" xfId="6243" xr:uid="{00000000-0005-0000-0000-0000C6120000}"/>
    <cellStyle name="Normal 2 4 3 2 2 5" xfId="2511" xr:uid="{00000000-0005-0000-0000-0000C7120000}"/>
    <cellStyle name="Normal 2 4 3 2 2 5 2" xfId="7741" xr:uid="{00000000-0005-0000-0000-0000C8120000}"/>
    <cellStyle name="Normal 2 4 3 2 2 6" xfId="5569" xr:uid="{00000000-0005-0000-0000-0000C9120000}"/>
    <cellStyle name="Normal 2 4 3 2 3" xfId="331" xr:uid="{00000000-0005-0000-0000-0000CA120000}"/>
    <cellStyle name="Normal 2 4 3 2 3 2" xfId="1954" xr:uid="{00000000-0005-0000-0000-0000CB120000}"/>
    <cellStyle name="Normal 2 4 3 2 3 2 2" xfId="4977" xr:uid="{00000000-0005-0000-0000-0000CC120000}"/>
    <cellStyle name="Normal 2 4 3 2 3 2 2 2" xfId="10207" xr:uid="{00000000-0005-0000-0000-0000CD120000}"/>
    <cellStyle name="Normal 2 4 3 2 3 2 3" xfId="3453" xr:uid="{00000000-0005-0000-0000-0000CE120000}"/>
    <cellStyle name="Normal 2 4 3 2 3 2 3 2" xfId="8683" xr:uid="{00000000-0005-0000-0000-0000CF120000}"/>
    <cellStyle name="Normal 2 4 3 2 3 2 4" xfId="7185" xr:uid="{00000000-0005-0000-0000-0000D0120000}"/>
    <cellStyle name="Normal 2 4 3 2 3 3" xfId="1189" xr:uid="{00000000-0005-0000-0000-0000D1120000}"/>
    <cellStyle name="Normal 2 4 3 2 3 3 2" xfId="4212" xr:uid="{00000000-0005-0000-0000-0000D2120000}"/>
    <cellStyle name="Normal 2 4 3 2 3 3 2 2" xfId="9442" xr:uid="{00000000-0005-0000-0000-0000D3120000}"/>
    <cellStyle name="Normal 2 4 3 2 3 3 3" xfId="6420" xr:uid="{00000000-0005-0000-0000-0000D4120000}"/>
    <cellStyle name="Normal 2 4 3 2 3 4" xfId="2688" xr:uid="{00000000-0005-0000-0000-0000D5120000}"/>
    <cellStyle name="Normal 2 4 3 2 3 4 2" xfId="7918" xr:uid="{00000000-0005-0000-0000-0000D6120000}"/>
    <cellStyle name="Normal 2 4 3 2 3 5" xfId="5571" xr:uid="{00000000-0005-0000-0000-0000D7120000}"/>
    <cellStyle name="Normal 2 4 3 2 4" xfId="1600" xr:uid="{00000000-0005-0000-0000-0000D8120000}"/>
    <cellStyle name="Normal 2 4 3 2 4 2" xfId="4623" xr:uid="{00000000-0005-0000-0000-0000D9120000}"/>
    <cellStyle name="Normal 2 4 3 2 4 2 2" xfId="9853" xr:uid="{00000000-0005-0000-0000-0000DA120000}"/>
    <cellStyle name="Normal 2 4 3 2 4 3" xfId="3099" xr:uid="{00000000-0005-0000-0000-0000DB120000}"/>
    <cellStyle name="Normal 2 4 3 2 4 3 2" xfId="8329" xr:uid="{00000000-0005-0000-0000-0000DC120000}"/>
    <cellStyle name="Normal 2 4 3 2 4 4" xfId="6831" xr:uid="{00000000-0005-0000-0000-0000DD120000}"/>
    <cellStyle name="Normal 2 4 3 2 5" xfId="835" xr:uid="{00000000-0005-0000-0000-0000DE120000}"/>
    <cellStyle name="Normal 2 4 3 2 5 2" xfId="3858" xr:uid="{00000000-0005-0000-0000-0000DF120000}"/>
    <cellStyle name="Normal 2 4 3 2 5 2 2" xfId="9088" xr:uid="{00000000-0005-0000-0000-0000E0120000}"/>
    <cellStyle name="Normal 2 4 3 2 5 3" xfId="6066" xr:uid="{00000000-0005-0000-0000-0000E1120000}"/>
    <cellStyle name="Normal 2 4 3 2 6" xfId="2334" xr:uid="{00000000-0005-0000-0000-0000E2120000}"/>
    <cellStyle name="Normal 2 4 3 2 6 2" xfId="7564" xr:uid="{00000000-0005-0000-0000-0000E3120000}"/>
    <cellStyle name="Normal 2 4 3 2 7" xfId="5568" xr:uid="{00000000-0005-0000-0000-0000E4120000}"/>
    <cellStyle name="Normal 2 4 3 3" xfId="332" xr:uid="{00000000-0005-0000-0000-0000E5120000}"/>
    <cellStyle name="Normal 2 4 3 3 2" xfId="333" xr:uid="{00000000-0005-0000-0000-0000E6120000}"/>
    <cellStyle name="Normal 2 4 3 3 2 2" xfId="2049" xr:uid="{00000000-0005-0000-0000-0000E7120000}"/>
    <cellStyle name="Normal 2 4 3 3 2 2 2" xfId="5072" xr:uid="{00000000-0005-0000-0000-0000E8120000}"/>
    <cellStyle name="Normal 2 4 3 3 2 2 2 2" xfId="10302" xr:uid="{00000000-0005-0000-0000-0000E9120000}"/>
    <cellStyle name="Normal 2 4 3 3 2 2 3" xfId="3548" xr:uid="{00000000-0005-0000-0000-0000EA120000}"/>
    <cellStyle name="Normal 2 4 3 3 2 2 3 2" xfId="8778" xr:uid="{00000000-0005-0000-0000-0000EB120000}"/>
    <cellStyle name="Normal 2 4 3 3 2 2 4" xfId="7280" xr:uid="{00000000-0005-0000-0000-0000EC120000}"/>
    <cellStyle name="Normal 2 4 3 3 2 3" xfId="1284" xr:uid="{00000000-0005-0000-0000-0000ED120000}"/>
    <cellStyle name="Normal 2 4 3 3 2 3 2" xfId="4307" xr:uid="{00000000-0005-0000-0000-0000EE120000}"/>
    <cellStyle name="Normal 2 4 3 3 2 3 2 2" xfId="9537" xr:uid="{00000000-0005-0000-0000-0000EF120000}"/>
    <cellStyle name="Normal 2 4 3 3 2 3 3" xfId="6515" xr:uid="{00000000-0005-0000-0000-0000F0120000}"/>
    <cellStyle name="Normal 2 4 3 3 2 4" xfId="2783" xr:uid="{00000000-0005-0000-0000-0000F1120000}"/>
    <cellStyle name="Normal 2 4 3 3 2 4 2" xfId="8013" xr:uid="{00000000-0005-0000-0000-0000F2120000}"/>
    <cellStyle name="Normal 2 4 3 3 2 5" xfId="5573" xr:uid="{00000000-0005-0000-0000-0000F3120000}"/>
    <cellStyle name="Normal 2 4 3 3 3" xfId="1695" xr:uid="{00000000-0005-0000-0000-0000F4120000}"/>
    <cellStyle name="Normal 2 4 3 3 3 2" xfId="4718" xr:uid="{00000000-0005-0000-0000-0000F5120000}"/>
    <cellStyle name="Normal 2 4 3 3 3 2 2" xfId="9948" xr:uid="{00000000-0005-0000-0000-0000F6120000}"/>
    <cellStyle name="Normal 2 4 3 3 3 3" xfId="3194" xr:uid="{00000000-0005-0000-0000-0000F7120000}"/>
    <cellStyle name="Normal 2 4 3 3 3 3 2" xfId="8424" xr:uid="{00000000-0005-0000-0000-0000F8120000}"/>
    <cellStyle name="Normal 2 4 3 3 3 4" xfId="6926" xr:uid="{00000000-0005-0000-0000-0000F9120000}"/>
    <cellStyle name="Normal 2 4 3 3 4" xfId="930" xr:uid="{00000000-0005-0000-0000-0000FA120000}"/>
    <cellStyle name="Normal 2 4 3 3 4 2" xfId="3953" xr:uid="{00000000-0005-0000-0000-0000FB120000}"/>
    <cellStyle name="Normal 2 4 3 3 4 2 2" xfId="9183" xr:uid="{00000000-0005-0000-0000-0000FC120000}"/>
    <cellStyle name="Normal 2 4 3 3 4 3" xfId="6161" xr:uid="{00000000-0005-0000-0000-0000FD120000}"/>
    <cellStyle name="Normal 2 4 3 3 5" xfId="2429" xr:uid="{00000000-0005-0000-0000-0000FE120000}"/>
    <cellStyle name="Normal 2 4 3 3 5 2" xfId="7659" xr:uid="{00000000-0005-0000-0000-0000FF120000}"/>
    <cellStyle name="Normal 2 4 3 3 6" xfId="5572" xr:uid="{00000000-0005-0000-0000-000000130000}"/>
    <cellStyle name="Normal 2 4 3 4" xfId="334" xr:uid="{00000000-0005-0000-0000-000001130000}"/>
    <cellStyle name="Normal 2 4 3 4 2" xfId="1872" xr:uid="{00000000-0005-0000-0000-000002130000}"/>
    <cellStyle name="Normal 2 4 3 4 2 2" xfId="4895" xr:uid="{00000000-0005-0000-0000-000003130000}"/>
    <cellStyle name="Normal 2 4 3 4 2 2 2" xfId="10125" xr:uid="{00000000-0005-0000-0000-000004130000}"/>
    <cellStyle name="Normal 2 4 3 4 2 3" xfId="3371" xr:uid="{00000000-0005-0000-0000-000005130000}"/>
    <cellStyle name="Normal 2 4 3 4 2 3 2" xfId="8601" xr:uid="{00000000-0005-0000-0000-000006130000}"/>
    <cellStyle name="Normal 2 4 3 4 2 4" xfId="7103" xr:uid="{00000000-0005-0000-0000-000007130000}"/>
    <cellStyle name="Normal 2 4 3 4 3" xfId="1107" xr:uid="{00000000-0005-0000-0000-000008130000}"/>
    <cellStyle name="Normal 2 4 3 4 3 2" xfId="4130" xr:uid="{00000000-0005-0000-0000-000009130000}"/>
    <cellStyle name="Normal 2 4 3 4 3 2 2" xfId="9360" xr:uid="{00000000-0005-0000-0000-00000A130000}"/>
    <cellStyle name="Normal 2 4 3 4 3 3" xfId="6338" xr:uid="{00000000-0005-0000-0000-00000B130000}"/>
    <cellStyle name="Normal 2 4 3 4 4" xfId="2606" xr:uid="{00000000-0005-0000-0000-00000C130000}"/>
    <cellStyle name="Normal 2 4 3 4 4 2" xfId="7836" xr:uid="{00000000-0005-0000-0000-00000D130000}"/>
    <cellStyle name="Normal 2 4 3 4 5" xfId="5574" xr:uid="{00000000-0005-0000-0000-00000E130000}"/>
    <cellStyle name="Normal 2 4 3 5" xfId="1518" xr:uid="{00000000-0005-0000-0000-00000F130000}"/>
    <cellStyle name="Normal 2 4 3 5 2" xfId="4541" xr:uid="{00000000-0005-0000-0000-000010130000}"/>
    <cellStyle name="Normal 2 4 3 5 2 2" xfId="9771" xr:uid="{00000000-0005-0000-0000-000011130000}"/>
    <cellStyle name="Normal 2 4 3 5 3" xfId="3017" xr:uid="{00000000-0005-0000-0000-000012130000}"/>
    <cellStyle name="Normal 2 4 3 5 3 2" xfId="8247" xr:uid="{00000000-0005-0000-0000-000013130000}"/>
    <cellStyle name="Normal 2 4 3 5 4" xfId="6749" xr:uid="{00000000-0005-0000-0000-000014130000}"/>
    <cellStyle name="Normal 2 4 3 6" xfId="1460" xr:uid="{00000000-0005-0000-0000-000015130000}"/>
    <cellStyle name="Normal 2 4 3 6 2" xfId="4483" xr:uid="{00000000-0005-0000-0000-000016130000}"/>
    <cellStyle name="Normal 2 4 3 6 2 2" xfId="9713" xr:uid="{00000000-0005-0000-0000-000017130000}"/>
    <cellStyle name="Normal 2 4 3 6 3" xfId="2959" xr:uid="{00000000-0005-0000-0000-000018130000}"/>
    <cellStyle name="Normal 2 4 3 6 3 2" xfId="8189" xr:uid="{00000000-0005-0000-0000-000019130000}"/>
    <cellStyle name="Normal 2 4 3 6 4" xfId="6691" xr:uid="{00000000-0005-0000-0000-00001A130000}"/>
    <cellStyle name="Normal 2 4 3 7" xfId="753" xr:uid="{00000000-0005-0000-0000-00001B130000}"/>
    <cellStyle name="Normal 2 4 3 7 2" xfId="3776" xr:uid="{00000000-0005-0000-0000-00001C130000}"/>
    <cellStyle name="Normal 2 4 3 7 2 2" xfId="9006" xr:uid="{00000000-0005-0000-0000-00001D130000}"/>
    <cellStyle name="Normal 2 4 3 7 3" xfId="5984" xr:uid="{00000000-0005-0000-0000-00001E130000}"/>
    <cellStyle name="Normal 2 4 3 8" xfId="2252" xr:uid="{00000000-0005-0000-0000-00001F130000}"/>
    <cellStyle name="Normal 2 4 3 8 2" xfId="7482" xr:uid="{00000000-0005-0000-0000-000020130000}"/>
    <cellStyle name="Normal 2 4 3 9" xfId="5567" xr:uid="{00000000-0005-0000-0000-000021130000}"/>
    <cellStyle name="Normal 2 4 4" xfId="335" xr:uid="{00000000-0005-0000-0000-000022130000}"/>
    <cellStyle name="Normal 2 4 4 2" xfId="336" xr:uid="{00000000-0005-0000-0000-000023130000}"/>
    <cellStyle name="Normal 2 4 4 2 2" xfId="337" xr:uid="{00000000-0005-0000-0000-000024130000}"/>
    <cellStyle name="Normal 2 4 4 2 2 2" xfId="338" xr:uid="{00000000-0005-0000-0000-000025130000}"/>
    <cellStyle name="Normal 2 4 4 2 2 2 2" xfId="2143" xr:uid="{00000000-0005-0000-0000-000026130000}"/>
    <cellStyle name="Normal 2 4 4 2 2 2 2 2" xfId="5166" xr:uid="{00000000-0005-0000-0000-000027130000}"/>
    <cellStyle name="Normal 2 4 4 2 2 2 2 2 2" xfId="10396" xr:uid="{00000000-0005-0000-0000-000028130000}"/>
    <cellStyle name="Normal 2 4 4 2 2 2 2 3" xfId="3642" xr:uid="{00000000-0005-0000-0000-000029130000}"/>
    <cellStyle name="Normal 2 4 4 2 2 2 2 3 2" xfId="8872" xr:uid="{00000000-0005-0000-0000-00002A130000}"/>
    <cellStyle name="Normal 2 4 4 2 2 2 2 4" xfId="7374" xr:uid="{00000000-0005-0000-0000-00002B130000}"/>
    <cellStyle name="Normal 2 4 4 2 2 2 3" xfId="1378" xr:uid="{00000000-0005-0000-0000-00002C130000}"/>
    <cellStyle name="Normal 2 4 4 2 2 2 3 2" xfId="4401" xr:uid="{00000000-0005-0000-0000-00002D130000}"/>
    <cellStyle name="Normal 2 4 4 2 2 2 3 2 2" xfId="9631" xr:uid="{00000000-0005-0000-0000-00002E130000}"/>
    <cellStyle name="Normal 2 4 4 2 2 2 3 3" xfId="6609" xr:uid="{00000000-0005-0000-0000-00002F130000}"/>
    <cellStyle name="Normal 2 4 4 2 2 2 4" xfId="2877" xr:uid="{00000000-0005-0000-0000-000030130000}"/>
    <cellStyle name="Normal 2 4 4 2 2 2 4 2" xfId="8107" xr:uid="{00000000-0005-0000-0000-000031130000}"/>
    <cellStyle name="Normal 2 4 4 2 2 2 5" xfId="5578" xr:uid="{00000000-0005-0000-0000-000032130000}"/>
    <cellStyle name="Normal 2 4 4 2 2 3" xfId="1789" xr:uid="{00000000-0005-0000-0000-000033130000}"/>
    <cellStyle name="Normal 2 4 4 2 2 3 2" xfId="4812" xr:uid="{00000000-0005-0000-0000-000034130000}"/>
    <cellStyle name="Normal 2 4 4 2 2 3 2 2" xfId="10042" xr:uid="{00000000-0005-0000-0000-000035130000}"/>
    <cellStyle name="Normal 2 4 4 2 2 3 3" xfId="3288" xr:uid="{00000000-0005-0000-0000-000036130000}"/>
    <cellStyle name="Normal 2 4 4 2 2 3 3 2" xfId="8518" xr:uid="{00000000-0005-0000-0000-000037130000}"/>
    <cellStyle name="Normal 2 4 4 2 2 3 4" xfId="7020" xr:uid="{00000000-0005-0000-0000-000038130000}"/>
    <cellStyle name="Normal 2 4 4 2 2 4" xfId="1024" xr:uid="{00000000-0005-0000-0000-000039130000}"/>
    <cellStyle name="Normal 2 4 4 2 2 4 2" xfId="4047" xr:uid="{00000000-0005-0000-0000-00003A130000}"/>
    <cellStyle name="Normal 2 4 4 2 2 4 2 2" xfId="9277" xr:uid="{00000000-0005-0000-0000-00003B130000}"/>
    <cellStyle name="Normal 2 4 4 2 2 4 3" xfId="6255" xr:uid="{00000000-0005-0000-0000-00003C130000}"/>
    <cellStyle name="Normal 2 4 4 2 2 5" xfId="2523" xr:uid="{00000000-0005-0000-0000-00003D130000}"/>
    <cellStyle name="Normal 2 4 4 2 2 5 2" xfId="7753" xr:uid="{00000000-0005-0000-0000-00003E130000}"/>
    <cellStyle name="Normal 2 4 4 2 2 6" xfId="5577" xr:uid="{00000000-0005-0000-0000-00003F130000}"/>
    <cellStyle name="Normal 2 4 4 2 3" xfId="339" xr:uid="{00000000-0005-0000-0000-000040130000}"/>
    <cellStyle name="Normal 2 4 4 2 3 2" xfId="1966" xr:uid="{00000000-0005-0000-0000-000041130000}"/>
    <cellStyle name="Normal 2 4 4 2 3 2 2" xfId="4989" xr:uid="{00000000-0005-0000-0000-000042130000}"/>
    <cellStyle name="Normal 2 4 4 2 3 2 2 2" xfId="10219" xr:uid="{00000000-0005-0000-0000-000043130000}"/>
    <cellStyle name="Normal 2 4 4 2 3 2 3" xfId="3465" xr:uid="{00000000-0005-0000-0000-000044130000}"/>
    <cellStyle name="Normal 2 4 4 2 3 2 3 2" xfId="8695" xr:uid="{00000000-0005-0000-0000-000045130000}"/>
    <cellStyle name="Normal 2 4 4 2 3 2 4" xfId="7197" xr:uid="{00000000-0005-0000-0000-000046130000}"/>
    <cellStyle name="Normal 2 4 4 2 3 3" xfId="1201" xr:uid="{00000000-0005-0000-0000-000047130000}"/>
    <cellStyle name="Normal 2 4 4 2 3 3 2" xfId="4224" xr:uid="{00000000-0005-0000-0000-000048130000}"/>
    <cellStyle name="Normal 2 4 4 2 3 3 2 2" xfId="9454" xr:uid="{00000000-0005-0000-0000-000049130000}"/>
    <cellStyle name="Normal 2 4 4 2 3 3 3" xfId="6432" xr:uid="{00000000-0005-0000-0000-00004A130000}"/>
    <cellStyle name="Normal 2 4 4 2 3 4" xfId="2700" xr:uid="{00000000-0005-0000-0000-00004B130000}"/>
    <cellStyle name="Normal 2 4 4 2 3 4 2" xfId="7930" xr:uid="{00000000-0005-0000-0000-00004C130000}"/>
    <cellStyle name="Normal 2 4 4 2 3 5" xfId="5579" xr:uid="{00000000-0005-0000-0000-00004D130000}"/>
    <cellStyle name="Normal 2 4 4 2 4" xfId="1612" xr:uid="{00000000-0005-0000-0000-00004E130000}"/>
    <cellStyle name="Normal 2 4 4 2 4 2" xfId="4635" xr:uid="{00000000-0005-0000-0000-00004F130000}"/>
    <cellStyle name="Normal 2 4 4 2 4 2 2" xfId="9865" xr:uid="{00000000-0005-0000-0000-000050130000}"/>
    <cellStyle name="Normal 2 4 4 2 4 3" xfId="3111" xr:uid="{00000000-0005-0000-0000-000051130000}"/>
    <cellStyle name="Normal 2 4 4 2 4 3 2" xfId="8341" xr:uid="{00000000-0005-0000-0000-000052130000}"/>
    <cellStyle name="Normal 2 4 4 2 4 4" xfId="6843" xr:uid="{00000000-0005-0000-0000-000053130000}"/>
    <cellStyle name="Normal 2 4 4 2 5" xfId="847" xr:uid="{00000000-0005-0000-0000-000054130000}"/>
    <cellStyle name="Normal 2 4 4 2 5 2" xfId="3870" xr:uid="{00000000-0005-0000-0000-000055130000}"/>
    <cellStyle name="Normal 2 4 4 2 5 2 2" xfId="9100" xr:uid="{00000000-0005-0000-0000-000056130000}"/>
    <cellStyle name="Normal 2 4 4 2 5 3" xfId="6078" xr:uid="{00000000-0005-0000-0000-000057130000}"/>
    <cellStyle name="Normal 2 4 4 2 6" xfId="2346" xr:uid="{00000000-0005-0000-0000-000058130000}"/>
    <cellStyle name="Normal 2 4 4 2 6 2" xfId="7576" xr:uid="{00000000-0005-0000-0000-000059130000}"/>
    <cellStyle name="Normal 2 4 4 2 7" xfId="5576" xr:uid="{00000000-0005-0000-0000-00005A130000}"/>
    <cellStyle name="Normal 2 4 4 3" xfId="340" xr:uid="{00000000-0005-0000-0000-00005B130000}"/>
    <cellStyle name="Normal 2 4 4 3 2" xfId="341" xr:uid="{00000000-0005-0000-0000-00005C130000}"/>
    <cellStyle name="Normal 2 4 4 3 2 2" xfId="2061" xr:uid="{00000000-0005-0000-0000-00005D130000}"/>
    <cellStyle name="Normal 2 4 4 3 2 2 2" xfId="5084" xr:uid="{00000000-0005-0000-0000-00005E130000}"/>
    <cellStyle name="Normal 2 4 4 3 2 2 2 2" xfId="10314" xr:uid="{00000000-0005-0000-0000-00005F130000}"/>
    <cellStyle name="Normal 2 4 4 3 2 2 3" xfId="3560" xr:uid="{00000000-0005-0000-0000-000060130000}"/>
    <cellStyle name="Normal 2 4 4 3 2 2 3 2" xfId="8790" xr:uid="{00000000-0005-0000-0000-000061130000}"/>
    <cellStyle name="Normal 2 4 4 3 2 2 4" xfId="7292" xr:uid="{00000000-0005-0000-0000-000062130000}"/>
    <cellStyle name="Normal 2 4 4 3 2 3" xfId="1296" xr:uid="{00000000-0005-0000-0000-000063130000}"/>
    <cellStyle name="Normal 2 4 4 3 2 3 2" xfId="4319" xr:uid="{00000000-0005-0000-0000-000064130000}"/>
    <cellStyle name="Normal 2 4 4 3 2 3 2 2" xfId="9549" xr:uid="{00000000-0005-0000-0000-000065130000}"/>
    <cellStyle name="Normal 2 4 4 3 2 3 3" xfId="6527" xr:uid="{00000000-0005-0000-0000-000066130000}"/>
    <cellStyle name="Normal 2 4 4 3 2 4" xfId="2795" xr:uid="{00000000-0005-0000-0000-000067130000}"/>
    <cellStyle name="Normal 2 4 4 3 2 4 2" xfId="8025" xr:uid="{00000000-0005-0000-0000-000068130000}"/>
    <cellStyle name="Normal 2 4 4 3 2 5" xfId="5581" xr:uid="{00000000-0005-0000-0000-000069130000}"/>
    <cellStyle name="Normal 2 4 4 3 3" xfId="1707" xr:uid="{00000000-0005-0000-0000-00006A130000}"/>
    <cellStyle name="Normal 2 4 4 3 3 2" xfId="4730" xr:uid="{00000000-0005-0000-0000-00006B130000}"/>
    <cellStyle name="Normal 2 4 4 3 3 2 2" xfId="9960" xr:uid="{00000000-0005-0000-0000-00006C130000}"/>
    <cellStyle name="Normal 2 4 4 3 3 3" xfId="3206" xr:uid="{00000000-0005-0000-0000-00006D130000}"/>
    <cellStyle name="Normal 2 4 4 3 3 3 2" xfId="8436" xr:uid="{00000000-0005-0000-0000-00006E130000}"/>
    <cellStyle name="Normal 2 4 4 3 3 4" xfId="6938" xr:uid="{00000000-0005-0000-0000-00006F130000}"/>
    <cellStyle name="Normal 2 4 4 3 4" xfId="942" xr:uid="{00000000-0005-0000-0000-000070130000}"/>
    <cellStyle name="Normal 2 4 4 3 4 2" xfId="3965" xr:uid="{00000000-0005-0000-0000-000071130000}"/>
    <cellStyle name="Normal 2 4 4 3 4 2 2" xfId="9195" xr:uid="{00000000-0005-0000-0000-000072130000}"/>
    <cellStyle name="Normal 2 4 4 3 4 3" xfId="6173" xr:uid="{00000000-0005-0000-0000-000073130000}"/>
    <cellStyle name="Normal 2 4 4 3 5" xfId="2441" xr:uid="{00000000-0005-0000-0000-000074130000}"/>
    <cellStyle name="Normal 2 4 4 3 5 2" xfId="7671" xr:uid="{00000000-0005-0000-0000-000075130000}"/>
    <cellStyle name="Normal 2 4 4 3 6" xfId="5580" xr:uid="{00000000-0005-0000-0000-000076130000}"/>
    <cellStyle name="Normal 2 4 4 4" xfId="342" xr:uid="{00000000-0005-0000-0000-000077130000}"/>
    <cellStyle name="Normal 2 4 4 4 2" xfId="1884" xr:uid="{00000000-0005-0000-0000-000078130000}"/>
    <cellStyle name="Normal 2 4 4 4 2 2" xfId="4907" xr:uid="{00000000-0005-0000-0000-000079130000}"/>
    <cellStyle name="Normal 2 4 4 4 2 2 2" xfId="10137" xr:uid="{00000000-0005-0000-0000-00007A130000}"/>
    <cellStyle name="Normal 2 4 4 4 2 3" xfId="3383" xr:uid="{00000000-0005-0000-0000-00007B130000}"/>
    <cellStyle name="Normal 2 4 4 4 2 3 2" xfId="8613" xr:uid="{00000000-0005-0000-0000-00007C130000}"/>
    <cellStyle name="Normal 2 4 4 4 2 4" xfId="7115" xr:uid="{00000000-0005-0000-0000-00007D130000}"/>
    <cellStyle name="Normal 2 4 4 4 3" xfId="1119" xr:uid="{00000000-0005-0000-0000-00007E130000}"/>
    <cellStyle name="Normal 2 4 4 4 3 2" xfId="4142" xr:uid="{00000000-0005-0000-0000-00007F130000}"/>
    <cellStyle name="Normal 2 4 4 4 3 2 2" xfId="9372" xr:uid="{00000000-0005-0000-0000-000080130000}"/>
    <cellStyle name="Normal 2 4 4 4 3 3" xfId="6350" xr:uid="{00000000-0005-0000-0000-000081130000}"/>
    <cellStyle name="Normal 2 4 4 4 4" xfId="2618" xr:uid="{00000000-0005-0000-0000-000082130000}"/>
    <cellStyle name="Normal 2 4 4 4 4 2" xfId="7848" xr:uid="{00000000-0005-0000-0000-000083130000}"/>
    <cellStyle name="Normal 2 4 4 4 5" xfId="5582" xr:uid="{00000000-0005-0000-0000-000084130000}"/>
    <cellStyle name="Normal 2 4 4 5" xfId="1530" xr:uid="{00000000-0005-0000-0000-000085130000}"/>
    <cellStyle name="Normal 2 4 4 5 2" xfId="4553" xr:uid="{00000000-0005-0000-0000-000086130000}"/>
    <cellStyle name="Normal 2 4 4 5 2 2" xfId="9783" xr:uid="{00000000-0005-0000-0000-000087130000}"/>
    <cellStyle name="Normal 2 4 4 5 3" xfId="3029" xr:uid="{00000000-0005-0000-0000-000088130000}"/>
    <cellStyle name="Normal 2 4 4 5 3 2" xfId="8259" xr:uid="{00000000-0005-0000-0000-000089130000}"/>
    <cellStyle name="Normal 2 4 4 5 4" xfId="6761" xr:uid="{00000000-0005-0000-0000-00008A130000}"/>
    <cellStyle name="Normal 2 4 4 6" xfId="1472" xr:uid="{00000000-0005-0000-0000-00008B130000}"/>
    <cellStyle name="Normal 2 4 4 6 2" xfId="4495" xr:uid="{00000000-0005-0000-0000-00008C130000}"/>
    <cellStyle name="Normal 2 4 4 6 2 2" xfId="9725" xr:uid="{00000000-0005-0000-0000-00008D130000}"/>
    <cellStyle name="Normal 2 4 4 6 3" xfId="2971" xr:uid="{00000000-0005-0000-0000-00008E130000}"/>
    <cellStyle name="Normal 2 4 4 6 3 2" xfId="8201" xr:uid="{00000000-0005-0000-0000-00008F130000}"/>
    <cellStyle name="Normal 2 4 4 6 4" xfId="6703" xr:uid="{00000000-0005-0000-0000-000090130000}"/>
    <cellStyle name="Normal 2 4 4 7" xfId="765" xr:uid="{00000000-0005-0000-0000-000091130000}"/>
    <cellStyle name="Normal 2 4 4 7 2" xfId="3788" xr:uid="{00000000-0005-0000-0000-000092130000}"/>
    <cellStyle name="Normal 2 4 4 7 2 2" xfId="9018" xr:uid="{00000000-0005-0000-0000-000093130000}"/>
    <cellStyle name="Normal 2 4 4 7 3" xfId="5996" xr:uid="{00000000-0005-0000-0000-000094130000}"/>
    <cellStyle name="Normal 2 4 4 8" xfId="2264" xr:uid="{00000000-0005-0000-0000-000095130000}"/>
    <cellStyle name="Normal 2 4 4 8 2" xfId="7494" xr:uid="{00000000-0005-0000-0000-000096130000}"/>
    <cellStyle name="Normal 2 4 4 9" xfId="5575" xr:uid="{00000000-0005-0000-0000-000097130000}"/>
    <cellStyle name="Normal 2 4 5" xfId="343" xr:uid="{00000000-0005-0000-0000-000098130000}"/>
    <cellStyle name="Normal 2 4 5 2" xfId="344" xr:uid="{00000000-0005-0000-0000-000099130000}"/>
    <cellStyle name="Normal 2 4 5 2 2" xfId="345" xr:uid="{00000000-0005-0000-0000-00009A130000}"/>
    <cellStyle name="Normal 2 4 5 2 2 2" xfId="346" xr:uid="{00000000-0005-0000-0000-00009B130000}"/>
    <cellStyle name="Normal 2 4 5 2 2 2 2" xfId="2153" xr:uid="{00000000-0005-0000-0000-00009C130000}"/>
    <cellStyle name="Normal 2 4 5 2 2 2 2 2" xfId="5176" xr:uid="{00000000-0005-0000-0000-00009D130000}"/>
    <cellStyle name="Normal 2 4 5 2 2 2 2 2 2" xfId="10406" xr:uid="{00000000-0005-0000-0000-00009E130000}"/>
    <cellStyle name="Normal 2 4 5 2 2 2 2 3" xfId="3652" xr:uid="{00000000-0005-0000-0000-00009F130000}"/>
    <cellStyle name="Normal 2 4 5 2 2 2 2 3 2" xfId="8882" xr:uid="{00000000-0005-0000-0000-0000A0130000}"/>
    <cellStyle name="Normal 2 4 5 2 2 2 2 4" xfId="7384" xr:uid="{00000000-0005-0000-0000-0000A1130000}"/>
    <cellStyle name="Normal 2 4 5 2 2 2 3" xfId="1388" xr:uid="{00000000-0005-0000-0000-0000A2130000}"/>
    <cellStyle name="Normal 2 4 5 2 2 2 3 2" xfId="4411" xr:uid="{00000000-0005-0000-0000-0000A3130000}"/>
    <cellStyle name="Normal 2 4 5 2 2 2 3 2 2" xfId="9641" xr:uid="{00000000-0005-0000-0000-0000A4130000}"/>
    <cellStyle name="Normal 2 4 5 2 2 2 3 3" xfId="6619" xr:uid="{00000000-0005-0000-0000-0000A5130000}"/>
    <cellStyle name="Normal 2 4 5 2 2 2 4" xfId="2887" xr:uid="{00000000-0005-0000-0000-0000A6130000}"/>
    <cellStyle name="Normal 2 4 5 2 2 2 4 2" xfId="8117" xr:uid="{00000000-0005-0000-0000-0000A7130000}"/>
    <cellStyle name="Normal 2 4 5 2 2 2 5" xfId="5586" xr:uid="{00000000-0005-0000-0000-0000A8130000}"/>
    <cellStyle name="Normal 2 4 5 2 2 3" xfId="1799" xr:uid="{00000000-0005-0000-0000-0000A9130000}"/>
    <cellStyle name="Normal 2 4 5 2 2 3 2" xfId="4822" xr:uid="{00000000-0005-0000-0000-0000AA130000}"/>
    <cellStyle name="Normal 2 4 5 2 2 3 2 2" xfId="10052" xr:uid="{00000000-0005-0000-0000-0000AB130000}"/>
    <cellStyle name="Normal 2 4 5 2 2 3 3" xfId="3298" xr:uid="{00000000-0005-0000-0000-0000AC130000}"/>
    <cellStyle name="Normal 2 4 5 2 2 3 3 2" xfId="8528" xr:uid="{00000000-0005-0000-0000-0000AD130000}"/>
    <cellStyle name="Normal 2 4 5 2 2 3 4" xfId="7030" xr:uid="{00000000-0005-0000-0000-0000AE130000}"/>
    <cellStyle name="Normal 2 4 5 2 2 4" xfId="1034" xr:uid="{00000000-0005-0000-0000-0000AF130000}"/>
    <cellStyle name="Normal 2 4 5 2 2 4 2" xfId="4057" xr:uid="{00000000-0005-0000-0000-0000B0130000}"/>
    <cellStyle name="Normal 2 4 5 2 2 4 2 2" xfId="9287" xr:uid="{00000000-0005-0000-0000-0000B1130000}"/>
    <cellStyle name="Normal 2 4 5 2 2 4 3" xfId="6265" xr:uid="{00000000-0005-0000-0000-0000B2130000}"/>
    <cellStyle name="Normal 2 4 5 2 2 5" xfId="2533" xr:uid="{00000000-0005-0000-0000-0000B3130000}"/>
    <cellStyle name="Normal 2 4 5 2 2 5 2" xfId="7763" xr:uid="{00000000-0005-0000-0000-0000B4130000}"/>
    <cellStyle name="Normal 2 4 5 2 2 6" xfId="5585" xr:uid="{00000000-0005-0000-0000-0000B5130000}"/>
    <cellStyle name="Normal 2 4 5 2 3" xfId="347" xr:uid="{00000000-0005-0000-0000-0000B6130000}"/>
    <cellStyle name="Normal 2 4 5 2 3 2" xfId="1976" xr:uid="{00000000-0005-0000-0000-0000B7130000}"/>
    <cellStyle name="Normal 2 4 5 2 3 2 2" xfId="4999" xr:uid="{00000000-0005-0000-0000-0000B8130000}"/>
    <cellStyle name="Normal 2 4 5 2 3 2 2 2" xfId="10229" xr:uid="{00000000-0005-0000-0000-0000B9130000}"/>
    <cellStyle name="Normal 2 4 5 2 3 2 3" xfId="3475" xr:uid="{00000000-0005-0000-0000-0000BA130000}"/>
    <cellStyle name="Normal 2 4 5 2 3 2 3 2" xfId="8705" xr:uid="{00000000-0005-0000-0000-0000BB130000}"/>
    <cellStyle name="Normal 2 4 5 2 3 2 4" xfId="7207" xr:uid="{00000000-0005-0000-0000-0000BC130000}"/>
    <cellStyle name="Normal 2 4 5 2 3 3" xfId="1211" xr:uid="{00000000-0005-0000-0000-0000BD130000}"/>
    <cellStyle name="Normal 2 4 5 2 3 3 2" xfId="4234" xr:uid="{00000000-0005-0000-0000-0000BE130000}"/>
    <cellStyle name="Normal 2 4 5 2 3 3 2 2" xfId="9464" xr:uid="{00000000-0005-0000-0000-0000BF130000}"/>
    <cellStyle name="Normal 2 4 5 2 3 3 3" xfId="6442" xr:uid="{00000000-0005-0000-0000-0000C0130000}"/>
    <cellStyle name="Normal 2 4 5 2 3 4" xfId="2710" xr:uid="{00000000-0005-0000-0000-0000C1130000}"/>
    <cellStyle name="Normal 2 4 5 2 3 4 2" xfId="7940" xr:uid="{00000000-0005-0000-0000-0000C2130000}"/>
    <cellStyle name="Normal 2 4 5 2 3 5" xfId="5587" xr:uid="{00000000-0005-0000-0000-0000C3130000}"/>
    <cellStyle name="Normal 2 4 5 2 4" xfId="1622" xr:uid="{00000000-0005-0000-0000-0000C4130000}"/>
    <cellStyle name="Normal 2 4 5 2 4 2" xfId="4645" xr:uid="{00000000-0005-0000-0000-0000C5130000}"/>
    <cellStyle name="Normal 2 4 5 2 4 2 2" xfId="9875" xr:uid="{00000000-0005-0000-0000-0000C6130000}"/>
    <cellStyle name="Normal 2 4 5 2 4 3" xfId="3121" xr:uid="{00000000-0005-0000-0000-0000C7130000}"/>
    <cellStyle name="Normal 2 4 5 2 4 3 2" xfId="8351" xr:uid="{00000000-0005-0000-0000-0000C8130000}"/>
    <cellStyle name="Normal 2 4 5 2 4 4" xfId="6853" xr:uid="{00000000-0005-0000-0000-0000C9130000}"/>
    <cellStyle name="Normal 2 4 5 2 5" xfId="857" xr:uid="{00000000-0005-0000-0000-0000CA130000}"/>
    <cellStyle name="Normal 2 4 5 2 5 2" xfId="3880" xr:uid="{00000000-0005-0000-0000-0000CB130000}"/>
    <cellStyle name="Normal 2 4 5 2 5 2 2" xfId="9110" xr:uid="{00000000-0005-0000-0000-0000CC130000}"/>
    <cellStyle name="Normal 2 4 5 2 5 3" xfId="6088" xr:uid="{00000000-0005-0000-0000-0000CD130000}"/>
    <cellStyle name="Normal 2 4 5 2 6" xfId="2356" xr:uid="{00000000-0005-0000-0000-0000CE130000}"/>
    <cellStyle name="Normal 2 4 5 2 6 2" xfId="7586" xr:uid="{00000000-0005-0000-0000-0000CF130000}"/>
    <cellStyle name="Normal 2 4 5 2 7" xfId="5584" xr:uid="{00000000-0005-0000-0000-0000D0130000}"/>
    <cellStyle name="Normal 2 4 5 3" xfId="348" xr:uid="{00000000-0005-0000-0000-0000D1130000}"/>
    <cellStyle name="Normal 2 4 5 3 2" xfId="349" xr:uid="{00000000-0005-0000-0000-0000D2130000}"/>
    <cellStyle name="Normal 2 4 5 3 2 2" xfId="2071" xr:uid="{00000000-0005-0000-0000-0000D3130000}"/>
    <cellStyle name="Normal 2 4 5 3 2 2 2" xfId="5094" xr:uid="{00000000-0005-0000-0000-0000D4130000}"/>
    <cellStyle name="Normal 2 4 5 3 2 2 2 2" xfId="10324" xr:uid="{00000000-0005-0000-0000-0000D5130000}"/>
    <cellStyle name="Normal 2 4 5 3 2 2 3" xfId="3570" xr:uid="{00000000-0005-0000-0000-0000D6130000}"/>
    <cellStyle name="Normal 2 4 5 3 2 2 3 2" xfId="8800" xr:uid="{00000000-0005-0000-0000-0000D7130000}"/>
    <cellStyle name="Normal 2 4 5 3 2 2 4" xfId="7302" xr:uid="{00000000-0005-0000-0000-0000D8130000}"/>
    <cellStyle name="Normal 2 4 5 3 2 3" xfId="1306" xr:uid="{00000000-0005-0000-0000-0000D9130000}"/>
    <cellStyle name="Normal 2 4 5 3 2 3 2" xfId="4329" xr:uid="{00000000-0005-0000-0000-0000DA130000}"/>
    <cellStyle name="Normal 2 4 5 3 2 3 2 2" xfId="9559" xr:uid="{00000000-0005-0000-0000-0000DB130000}"/>
    <cellStyle name="Normal 2 4 5 3 2 3 3" xfId="6537" xr:uid="{00000000-0005-0000-0000-0000DC130000}"/>
    <cellStyle name="Normal 2 4 5 3 2 4" xfId="2805" xr:uid="{00000000-0005-0000-0000-0000DD130000}"/>
    <cellStyle name="Normal 2 4 5 3 2 4 2" xfId="8035" xr:uid="{00000000-0005-0000-0000-0000DE130000}"/>
    <cellStyle name="Normal 2 4 5 3 2 5" xfId="5589" xr:uid="{00000000-0005-0000-0000-0000DF130000}"/>
    <cellStyle name="Normal 2 4 5 3 3" xfId="1717" xr:uid="{00000000-0005-0000-0000-0000E0130000}"/>
    <cellStyle name="Normal 2 4 5 3 3 2" xfId="4740" xr:uid="{00000000-0005-0000-0000-0000E1130000}"/>
    <cellStyle name="Normal 2 4 5 3 3 2 2" xfId="9970" xr:uid="{00000000-0005-0000-0000-0000E2130000}"/>
    <cellStyle name="Normal 2 4 5 3 3 3" xfId="3216" xr:uid="{00000000-0005-0000-0000-0000E3130000}"/>
    <cellStyle name="Normal 2 4 5 3 3 3 2" xfId="8446" xr:uid="{00000000-0005-0000-0000-0000E4130000}"/>
    <cellStyle name="Normal 2 4 5 3 3 4" xfId="6948" xr:uid="{00000000-0005-0000-0000-0000E5130000}"/>
    <cellStyle name="Normal 2 4 5 3 4" xfId="952" xr:uid="{00000000-0005-0000-0000-0000E6130000}"/>
    <cellStyle name="Normal 2 4 5 3 4 2" xfId="3975" xr:uid="{00000000-0005-0000-0000-0000E7130000}"/>
    <cellStyle name="Normal 2 4 5 3 4 2 2" xfId="9205" xr:uid="{00000000-0005-0000-0000-0000E8130000}"/>
    <cellStyle name="Normal 2 4 5 3 4 3" xfId="6183" xr:uid="{00000000-0005-0000-0000-0000E9130000}"/>
    <cellStyle name="Normal 2 4 5 3 5" xfId="2451" xr:uid="{00000000-0005-0000-0000-0000EA130000}"/>
    <cellStyle name="Normal 2 4 5 3 5 2" xfId="7681" xr:uid="{00000000-0005-0000-0000-0000EB130000}"/>
    <cellStyle name="Normal 2 4 5 3 6" xfId="5588" xr:uid="{00000000-0005-0000-0000-0000EC130000}"/>
    <cellStyle name="Normal 2 4 5 4" xfId="350" xr:uid="{00000000-0005-0000-0000-0000ED130000}"/>
    <cellStyle name="Normal 2 4 5 4 2" xfId="1894" xr:uid="{00000000-0005-0000-0000-0000EE130000}"/>
    <cellStyle name="Normal 2 4 5 4 2 2" xfId="4917" xr:uid="{00000000-0005-0000-0000-0000EF130000}"/>
    <cellStyle name="Normal 2 4 5 4 2 2 2" xfId="10147" xr:uid="{00000000-0005-0000-0000-0000F0130000}"/>
    <cellStyle name="Normal 2 4 5 4 2 3" xfId="3393" xr:uid="{00000000-0005-0000-0000-0000F1130000}"/>
    <cellStyle name="Normal 2 4 5 4 2 3 2" xfId="8623" xr:uid="{00000000-0005-0000-0000-0000F2130000}"/>
    <cellStyle name="Normal 2 4 5 4 2 4" xfId="7125" xr:uid="{00000000-0005-0000-0000-0000F3130000}"/>
    <cellStyle name="Normal 2 4 5 4 3" xfId="1129" xr:uid="{00000000-0005-0000-0000-0000F4130000}"/>
    <cellStyle name="Normal 2 4 5 4 3 2" xfId="4152" xr:uid="{00000000-0005-0000-0000-0000F5130000}"/>
    <cellStyle name="Normal 2 4 5 4 3 2 2" xfId="9382" xr:uid="{00000000-0005-0000-0000-0000F6130000}"/>
    <cellStyle name="Normal 2 4 5 4 3 3" xfId="6360" xr:uid="{00000000-0005-0000-0000-0000F7130000}"/>
    <cellStyle name="Normal 2 4 5 4 4" xfId="2628" xr:uid="{00000000-0005-0000-0000-0000F8130000}"/>
    <cellStyle name="Normal 2 4 5 4 4 2" xfId="7858" xr:uid="{00000000-0005-0000-0000-0000F9130000}"/>
    <cellStyle name="Normal 2 4 5 4 5" xfId="5590" xr:uid="{00000000-0005-0000-0000-0000FA130000}"/>
    <cellStyle name="Normal 2 4 5 5" xfId="1540" xr:uid="{00000000-0005-0000-0000-0000FB130000}"/>
    <cellStyle name="Normal 2 4 5 5 2" xfId="4563" xr:uid="{00000000-0005-0000-0000-0000FC130000}"/>
    <cellStyle name="Normal 2 4 5 5 2 2" xfId="9793" xr:uid="{00000000-0005-0000-0000-0000FD130000}"/>
    <cellStyle name="Normal 2 4 5 5 3" xfId="3039" xr:uid="{00000000-0005-0000-0000-0000FE130000}"/>
    <cellStyle name="Normal 2 4 5 5 3 2" xfId="8269" xr:uid="{00000000-0005-0000-0000-0000FF130000}"/>
    <cellStyle name="Normal 2 4 5 5 4" xfId="6771" xr:uid="{00000000-0005-0000-0000-000000140000}"/>
    <cellStyle name="Normal 2 4 5 6" xfId="1482" xr:uid="{00000000-0005-0000-0000-000001140000}"/>
    <cellStyle name="Normal 2 4 5 6 2" xfId="4505" xr:uid="{00000000-0005-0000-0000-000002140000}"/>
    <cellStyle name="Normal 2 4 5 6 2 2" xfId="9735" xr:uid="{00000000-0005-0000-0000-000003140000}"/>
    <cellStyle name="Normal 2 4 5 6 3" xfId="2981" xr:uid="{00000000-0005-0000-0000-000004140000}"/>
    <cellStyle name="Normal 2 4 5 6 3 2" xfId="8211" xr:uid="{00000000-0005-0000-0000-000005140000}"/>
    <cellStyle name="Normal 2 4 5 6 4" xfId="6713" xr:uid="{00000000-0005-0000-0000-000006140000}"/>
    <cellStyle name="Normal 2 4 5 7" xfId="775" xr:uid="{00000000-0005-0000-0000-000007140000}"/>
    <cellStyle name="Normal 2 4 5 7 2" xfId="3798" xr:uid="{00000000-0005-0000-0000-000008140000}"/>
    <cellStyle name="Normal 2 4 5 7 2 2" xfId="9028" xr:uid="{00000000-0005-0000-0000-000009140000}"/>
    <cellStyle name="Normal 2 4 5 7 3" xfId="6006" xr:uid="{00000000-0005-0000-0000-00000A140000}"/>
    <cellStyle name="Normal 2 4 5 8" xfId="2274" xr:uid="{00000000-0005-0000-0000-00000B140000}"/>
    <cellStyle name="Normal 2 4 5 8 2" xfId="7504" xr:uid="{00000000-0005-0000-0000-00000C140000}"/>
    <cellStyle name="Normal 2 4 5 9" xfId="5583" xr:uid="{00000000-0005-0000-0000-00000D140000}"/>
    <cellStyle name="Normal 2 4 6" xfId="351" xr:uid="{00000000-0005-0000-0000-00000E140000}"/>
    <cellStyle name="Normal 2 4 6 2" xfId="352" xr:uid="{00000000-0005-0000-0000-00000F140000}"/>
    <cellStyle name="Normal 2 4 6 2 2" xfId="353" xr:uid="{00000000-0005-0000-0000-000010140000}"/>
    <cellStyle name="Normal 2 4 6 2 2 2" xfId="2084" xr:uid="{00000000-0005-0000-0000-000011140000}"/>
    <cellStyle name="Normal 2 4 6 2 2 2 2" xfId="5107" xr:uid="{00000000-0005-0000-0000-000012140000}"/>
    <cellStyle name="Normal 2 4 6 2 2 2 2 2" xfId="10337" xr:uid="{00000000-0005-0000-0000-000013140000}"/>
    <cellStyle name="Normal 2 4 6 2 2 2 3" xfId="3583" xr:uid="{00000000-0005-0000-0000-000014140000}"/>
    <cellStyle name="Normal 2 4 6 2 2 2 3 2" xfId="8813" xr:uid="{00000000-0005-0000-0000-000015140000}"/>
    <cellStyle name="Normal 2 4 6 2 2 2 4" xfId="7315" xr:uid="{00000000-0005-0000-0000-000016140000}"/>
    <cellStyle name="Normal 2 4 6 2 2 3" xfId="1319" xr:uid="{00000000-0005-0000-0000-000017140000}"/>
    <cellStyle name="Normal 2 4 6 2 2 3 2" xfId="4342" xr:uid="{00000000-0005-0000-0000-000018140000}"/>
    <cellStyle name="Normal 2 4 6 2 2 3 2 2" xfId="9572" xr:uid="{00000000-0005-0000-0000-000019140000}"/>
    <cellStyle name="Normal 2 4 6 2 2 3 3" xfId="6550" xr:uid="{00000000-0005-0000-0000-00001A140000}"/>
    <cellStyle name="Normal 2 4 6 2 2 4" xfId="2818" xr:uid="{00000000-0005-0000-0000-00001B140000}"/>
    <cellStyle name="Normal 2 4 6 2 2 4 2" xfId="8048" xr:uid="{00000000-0005-0000-0000-00001C140000}"/>
    <cellStyle name="Normal 2 4 6 2 2 5" xfId="5593" xr:uid="{00000000-0005-0000-0000-00001D140000}"/>
    <cellStyle name="Normal 2 4 6 2 3" xfId="1730" xr:uid="{00000000-0005-0000-0000-00001E140000}"/>
    <cellStyle name="Normal 2 4 6 2 3 2" xfId="4753" xr:uid="{00000000-0005-0000-0000-00001F140000}"/>
    <cellStyle name="Normal 2 4 6 2 3 2 2" xfId="9983" xr:uid="{00000000-0005-0000-0000-000020140000}"/>
    <cellStyle name="Normal 2 4 6 2 3 3" xfId="3229" xr:uid="{00000000-0005-0000-0000-000021140000}"/>
    <cellStyle name="Normal 2 4 6 2 3 3 2" xfId="8459" xr:uid="{00000000-0005-0000-0000-000022140000}"/>
    <cellStyle name="Normal 2 4 6 2 3 4" xfId="6961" xr:uid="{00000000-0005-0000-0000-000023140000}"/>
    <cellStyle name="Normal 2 4 6 2 4" xfId="965" xr:uid="{00000000-0005-0000-0000-000024140000}"/>
    <cellStyle name="Normal 2 4 6 2 4 2" xfId="3988" xr:uid="{00000000-0005-0000-0000-000025140000}"/>
    <cellStyle name="Normal 2 4 6 2 4 2 2" xfId="9218" xr:uid="{00000000-0005-0000-0000-000026140000}"/>
    <cellStyle name="Normal 2 4 6 2 4 3" xfId="6196" xr:uid="{00000000-0005-0000-0000-000027140000}"/>
    <cellStyle name="Normal 2 4 6 2 5" xfId="2464" xr:uid="{00000000-0005-0000-0000-000028140000}"/>
    <cellStyle name="Normal 2 4 6 2 5 2" xfId="7694" xr:uid="{00000000-0005-0000-0000-000029140000}"/>
    <cellStyle name="Normal 2 4 6 2 6" xfId="5592" xr:uid="{00000000-0005-0000-0000-00002A140000}"/>
    <cellStyle name="Normal 2 4 6 3" xfId="354" xr:uid="{00000000-0005-0000-0000-00002B140000}"/>
    <cellStyle name="Normal 2 4 6 3 2" xfId="1907" xr:uid="{00000000-0005-0000-0000-00002C140000}"/>
    <cellStyle name="Normal 2 4 6 3 2 2" xfId="4930" xr:uid="{00000000-0005-0000-0000-00002D140000}"/>
    <cellStyle name="Normal 2 4 6 3 2 2 2" xfId="10160" xr:uid="{00000000-0005-0000-0000-00002E140000}"/>
    <cellStyle name="Normal 2 4 6 3 2 3" xfId="3406" xr:uid="{00000000-0005-0000-0000-00002F140000}"/>
    <cellStyle name="Normal 2 4 6 3 2 3 2" xfId="8636" xr:uid="{00000000-0005-0000-0000-000030140000}"/>
    <cellStyle name="Normal 2 4 6 3 2 4" xfId="7138" xr:uid="{00000000-0005-0000-0000-000031140000}"/>
    <cellStyle name="Normal 2 4 6 3 3" xfId="1142" xr:uid="{00000000-0005-0000-0000-000032140000}"/>
    <cellStyle name="Normal 2 4 6 3 3 2" xfId="4165" xr:uid="{00000000-0005-0000-0000-000033140000}"/>
    <cellStyle name="Normal 2 4 6 3 3 2 2" xfId="9395" xr:uid="{00000000-0005-0000-0000-000034140000}"/>
    <cellStyle name="Normal 2 4 6 3 3 3" xfId="6373" xr:uid="{00000000-0005-0000-0000-000035140000}"/>
    <cellStyle name="Normal 2 4 6 3 4" xfId="2641" xr:uid="{00000000-0005-0000-0000-000036140000}"/>
    <cellStyle name="Normal 2 4 6 3 4 2" xfId="7871" xr:uid="{00000000-0005-0000-0000-000037140000}"/>
    <cellStyle name="Normal 2 4 6 3 5" xfId="5594" xr:uid="{00000000-0005-0000-0000-000038140000}"/>
    <cellStyle name="Normal 2 4 6 4" xfId="1553" xr:uid="{00000000-0005-0000-0000-000039140000}"/>
    <cellStyle name="Normal 2 4 6 4 2" xfId="4576" xr:uid="{00000000-0005-0000-0000-00003A140000}"/>
    <cellStyle name="Normal 2 4 6 4 2 2" xfId="9806" xr:uid="{00000000-0005-0000-0000-00003B140000}"/>
    <cellStyle name="Normal 2 4 6 4 3" xfId="3052" xr:uid="{00000000-0005-0000-0000-00003C140000}"/>
    <cellStyle name="Normal 2 4 6 4 3 2" xfId="8282" xr:uid="{00000000-0005-0000-0000-00003D140000}"/>
    <cellStyle name="Normal 2 4 6 4 4" xfId="6784" xr:uid="{00000000-0005-0000-0000-00003E140000}"/>
    <cellStyle name="Normal 2 4 6 5" xfId="788" xr:uid="{00000000-0005-0000-0000-00003F140000}"/>
    <cellStyle name="Normal 2 4 6 5 2" xfId="3811" xr:uid="{00000000-0005-0000-0000-000040140000}"/>
    <cellStyle name="Normal 2 4 6 5 2 2" xfId="9041" xr:uid="{00000000-0005-0000-0000-000041140000}"/>
    <cellStyle name="Normal 2 4 6 5 3" xfId="6019" xr:uid="{00000000-0005-0000-0000-000042140000}"/>
    <cellStyle name="Normal 2 4 6 6" xfId="2287" xr:uid="{00000000-0005-0000-0000-000043140000}"/>
    <cellStyle name="Normal 2 4 6 6 2" xfId="7517" xr:uid="{00000000-0005-0000-0000-000044140000}"/>
    <cellStyle name="Normal 2 4 6 7" xfId="5591" xr:uid="{00000000-0005-0000-0000-000045140000}"/>
    <cellStyle name="Normal 2 4 7" xfId="355" xr:uid="{00000000-0005-0000-0000-000046140000}"/>
    <cellStyle name="Normal 2 4 7 2" xfId="356" xr:uid="{00000000-0005-0000-0000-000047140000}"/>
    <cellStyle name="Normal 2 4 7 2 2" xfId="357" xr:uid="{00000000-0005-0000-0000-000048140000}"/>
    <cellStyle name="Normal 2 4 7 2 2 2" xfId="2096" xr:uid="{00000000-0005-0000-0000-000049140000}"/>
    <cellStyle name="Normal 2 4 7 2 2 2 2" xfId="5119" xr:uid="{00000000-0005-0000-0000-00004A140000}"/>
    <cellStyle name="Normal 2 4 7 2 2 2 2 2" xfId="10349" xr:uid="{00000000-0005-0000-0000-00004B140000}"/>
    <cellStyle name="Normal 2 4 7 2 2 2 3" xfId="3595" xr:uid="{00000000-0005-0000-0000-00004C140000}"/>
    <cellStyle name="Normal 2 4 7 2 2 2 3 2" xfId="8825" xr:uid="{00000000-0005-0000-0000-00004D140000}"/>
    <cellStyle name="Normal 2 4 7 2 2 2 4" xfId="7327" xr:uid="{00000000-0005-0000-0000-00004E140000}"/>
    <cellStyle name="Normal 2 4 7 2 2 3" xfId="1331" xr:uid="{00000000-0005-0000-0000-00004F140000}"/>
    <cellStyle name="Normal 2 4 7 2 2 3 2" xfId="4354" xr:uid="{00000000-0005-0000-0000-000050140000}"/>
    <cellStyle name="Normal 2 4 7 2 2 3 2 2" xfId="9584" xr:uid="{00000000-0005-0000-0000-000051140000}"/>
    <cellStyle name="Normal 2 4 7 2 2 3 3" xfId="6562" xr:uid="{00000000-0005-0000-0000-000052140000}"/>
    <cellStyle name="Normal 2 4 7 2 2 4" xfId="2830" xr:uid="{00000000-0005-0000-0000-000053140000}"/>
    <cellStyle name="Normal 2 4 7 2 2 4 2" xfId="8060" xr:uid="{00000000-0005-0000-0000-000054140000}"/>
    <cellStyle name="Normal 2 4 7 2 2 5" xfId="5597" xr:uid="{00000000-0005-0000-0000-000055140000}"/>
    <cellStyle name="Normal 2 4 7 2 3" xfId="1742" xr:uid="{00000000-0005-0000-0000-000056140000}"/>
    <cellStyle name="Normal 2 4 7 2 3 2" xfId="4765" xr:uid="{00000000-0005-0000-0000-000057140000}"/>
    <cellStyle name="Normal 2 4 7 2 3 2 2" xfId="9995" xr:uid="{00000000-0005-0000-0000-000058140000}"/>
    <cellStyle name="Normal 2 4 7 2 3 3" xfId="3241" xr:uid="{00000000-0005-0000-0000-000059140000}"/>
    <cellStyle name="Normal 2 4 7 2 3 3 2" xfId="8471" xr:uid="{00000000-0005-0000-0000-00005A140000}"/>
    <cellStyle name="Normal 2 4 7 2 3 4" xfId="6973" xr:uid="{00000000-0005-0000-0000-00005B140000}"/>
    <cellStyle name="Normal 2 4 7 2 4" xfId="977" xr:uid="{00000000-0005-0000-0000-00005C140000}"/>
    <cellStyle name="Normal 2 4 7 2 4 2" xfId="4000" xr:uid="{00000000-0005-0000-0000-00005D140000}"/>
    <cellStyle name="Normal 2 4 7 2 4 2 2" xfId="9230" xr:uid="{00000000-0005-0000-0000-00005E140000}"/>
    <cellStyle name="Normal 2 4 7 2 4 3" xfId="6208" xr:uid="{00000000-0005-0000-0000-00005F140000}"/>
    <cellStyle name="Normal 2 4 7 2 5" xfId="2476" xr:uid="{00000000-0005-0000-0000-000060140000}"/>
    <cellStyle name="Normal 2 4 7 2 5 2" xfId="7706" xr:uid="{00000000-0005-0000-0000-000061140000}"/>
    <cellStyle name="Normal 2 4 7 2 6" xfId="5596" xr:uid="{00000000-0005-0000-0000-000062140000}"/>
    <cellStyle name="Normal 2 4 7 3" xfId="358" xr:uid="{00000000-0005-0000-0000-000063140000}"/>
    <cellStyle name="Normal 2 4 7 3 2" xfId="1919" xr:uid="{00000000-0005-0000-0000-000064140000}"/>
    <cellStyle name="Normal 2 4 7 3 2 2" xfId="4942" xr:uid="{00000000-0005-0000-0000-000065140000}"/>
    <cellStyle name="Normal 2 4 7 3 2 2 2" xfId="10172" xr:uid="{00000000-0005-0000-0000-000066140000}"/>
    <cellStyle name="Normal 2 4 7 3 2 3" xfId="3418" xr:uid="{00000000-0005-0000-0000-000067140000}"/>
    <cellStyle name="Normal 2 4 7 3 2 3 2" xfId="8648" xr:uid="{00000000-0005-0000-0000-000068140000}"/>
    <cellStyle name="Normal 2 4 7 3 2 4" xfId="7150" xr:uid="{00000000-0005-0000-0000-000069140000}"/>
    <cellStyle name="Normal 2 4 7 3 3" xfId="1154" xr:uid="{00000000-0005-0000-0000-00006A140000}"/>
    <cellStyle name="Normal 2 4 7 3 3 2" xfId="4177" xr:uid="{00000000-0005-0000-0000-00006B140000}"/>
    <cellStyle name="Normal 2 4 7 3 3 2 2" xfId="9407" xr:uid="{00000000-0005-0000-0000-00006C140000}"/>
    <cellStyle name="Normal 2 4 7 3 3 3" xfId="6385" xr:uid="{00000000-0005-0000-0000-00006D140000}"/>
    <cellStyle name="Normal 2 4 7 3 4" xfId="2653" xr:uid="{00000000-0005-0000-0000-00006E140000}"/>
    <cellStyle name="Normal 2 4 7 3 4 2" xfId="7883" xr:uid="{00000000-0005-0000-0000-00006F140000}"/>
    <cellStyle name="Normal 2 4 7 3 5" xfId="5598" xr:uid="{00000000-0005-0000-0000-000070140000}"/>
    <cellStyle name="Normal 2 4 7 4" xfId="1565" xr:uid="{00000000-0005-0000-0000-000071140000}"/>
    <cellStyle name="Normal 2 4 7 4 2" xfId="4588" xr:uid="{00000000-0005-0000-0000-000072140000}"/>
    <cellStyle name="Normal 2 4 7 4 2 2" xfId="9818" xr:uid="{00000000-0005-0000-0000-000073140000}"/>
    <cellStyle name="Normal 2 4 7 4 3" xfId="3064" xr:uid="{00000000-0005-0000-0000-000074140000}"/>
    <cellStyle name="Normal 2 4 7 4 3 2" xfId="8294" xr:uid="{00000000-0005-0000-0000-000075140000}"/>
    <cellStyle name="Normal 2 4 7 4 4" xfId="6796" xr:uid="{00000000-0005-0000-0000-000076140000}"/>
    <cellStyle name="Normal 2 4 7 5" xfId="800" xr:uid="{00000000-0005-0000-0000-000077140000}"/>
    <cellStyle name="Normal 2 4 7 5 2" xfId="3823" xr:uid="{00000000-0005-0000-0000-000078140000}"/>
    <cellStyle name="Normal 2 4 7 5 2 2" xfId="9053" xr:uid="{00000000-0005-0000-0000-000079140000}"/>
    <cellStyle name="Normal 2 4 7 5 3" xfId="6031" xr:uid="{00000000-0005-0000-0000-00007A140000}"/>
    <cellStyle name="Normal 2 4 7 6" xfId="2299" xr:uid="{00000000-0005-0000-0000-00007B140000}"/>
    <cellStyle name="Normal 2 4 7 6 2" xfId="7529" xr:uid="{00000000-0005-0000-0000-00007C140000}"/>
    <cellStyle name="Normal 2 4 7 7" xfId="5595" xr:uid="{00000000-0005-0000-0000-00007D140000}"/>
    <cellStyle name="Normal 2 4 8" xfId="359" xr:uid="{00000000-0005-0000-0000-00007E140000}"/>
    <cellStyle name="Normal 2 4 8 2" xfId="360" xr:uid="{00000000-0005-0000-0000-00007F140000}"/>
    <cellStyle name="Normal 2 4 8 2 2" xfId="361" xr:uid="{00000000-0005-0000-0000-000080140000}"/>
    <cellStyle name="Normal 2 4 8 2 2 2" xfId="2106" xr:uid="{00000000-0005-0000-0000-000081140000}"/>
    <cellStyle name="Normal 2 4 8 2 2 2 2" xfId="5129" xr:uid="{00000000-0005-0000-0000-000082140000}"/>
    <cellStyle name="Normal 2 4 8 2 2 2 2 2" xfId="10359" xr:uid="{00000000-0005-0000-0000-000083140000}"/>
    <cellStyle name="Normal 2 4 8 2 2 2 3" xfId="3605" xr:uid="{00000000-0005-0000-0000-000084140000}"/>
    <cellStyle name="Normal 2 4 8 2 2 2 3 2" xfId="8835" xr:uid="{00000000-0005-0000-0000-000085140000}"/>
    <cellStyle name="Normal 2 4 8 2 2 2 4" xfId="7337" xr:uid="{00000000-0005-0000-0000-000086140000}"/>
    <cellStyle name="Normal 2 4 8 2 2 3" xfId="1341" xr:uid="{00000000-0005-0000-0000-000087140000}"/>
    <cellStyle name="Normal 2 4 8 2 2 3 2" xfId="4364" xr:uid="{00000000-0005-0000-0000-000088140000}"/>
    <cellStyle name="Normal 2 4 8 2 2 3 2 2" xfId="9594" xr:uid="{00000000-0005-0000-0000-000089140000}"/>
    <cellStyle name="Normal 2 4 8 2 2 3 3" xfId="6572" xr:uid="{00000000-0005-0000-0000-00008A140000}"/>
    <cellStyle name="Normal 2 4 8 2 2 4" xfId="2840" xr:uid="{00000000-0005-0000-0000-00008B140000}"/>
    <cellStyle name="Normal 2 4 8 2 2 4 2" xfId="8070" xr:uid="{00000000-0005-0000-0000-00008C140000}"/>
    <cellStyle name="Normal 2 4 8 2 2 5" xfId="5601" xr:uid="{00000000-0005-0000-0000-00008D140000}"/>
    <cellStyle name="Normal 2 4 8 2 3" xfId="1752" xr:uid="{00000000-0005-0000-0000-00008E140000}"/>
    <cellStyle name="Normal 2 4 8 2 3 2" xfId="4775" xr:uid="{00000000-0005-0000-0000-00008F140000}"/>
    <cellStyle name="Normal 2 4 8 2 3 2 2" xfId="10005" xr:uid="{00000000-0005-0000-0000-000090140000}"/>
    <cellStyle name="Normal 2 4 8 2 3 3" xfId="3251" xr:uid="{00000000-0005-0000-0000-000091140000}"/>
    <cellStyle name="Normal 2 4 8 2 3 3 2" xfId="8481" xr:uid="{00000000-0005-0000-0000-000092140000}"/>
    <cellStyle name="Normal 2 4 8 2 3 4" xfId="6983" xr:uid="{00000000-0005-0000-0000-000093140000}"/>
    <cellStyle name="Normal 2 4 8 2 4" xfId="987" xr:uid="{00000000-0005-0000-0000-000094140000}"/>
    <cellStyle name="Normal 2 4 8 2 4 2" xfId="4010" xr:uid="{00000000-0005-0000-0000-000095140000}"/>
    <cellStyle name="Normal 2 4 8 2 4 2 2" xfId="9240" xr:uid="{00000000-0005-0000-0000-000096140000}"/>
    <cellStyle name="Normal 2 4 8 2 4 3" xfId="6218" xr:uid="{00000000-0005-0000-0000-000097140000}"/>
    <cellStyle name="Normal 2 4 8 2 5" xfId="2486" xr:uid="{00000000-0005-0000-0000-000098140000}"/>
    <cellStyle name="Normal 2 4 8 2 5 2" xfId="7716" xr:uid="{00000000-0005-0000-0000-000099140000}"/>
    <cellStyle name="Normal 2 4 8 2 6" xfId="5600" xr:uid="{00000000-0005-0000-0000-00009A140000}"/>
    <cellStyle name="Normal 2 4 8 3" xfId="362" xr:uid="{00000000-0005-0000-0000-00009B140000}"/>
    <cellStyle name="Normal 2 4 8 3 2" xfId="1929" xr:uid="{00000000-0005-0000-0000-00009C140000}"/>
    <cellStyle name="Normal 2 4 8 3 2 2" xfId="4952" xr:uid="{00000000-0005-0000-0000-00009D140000}"/>
    <cellStyle name="Normal 2 4 8 3 2 2 2" xfId="10182" xr:uid="{00000000-0005-0000-0000-00009E140000}"/>
    <cellStyle name="Normal 2 4 8 3 2 3" xfId="3428" xr:uid="{00000000-0005-0000-0000-00009F140000}"/>
    <cellStyle name="Normal 2 4 8 3 2 3 2" xfId="8658" xr:uid="{00000000-0005-0000-0000-0000A0140000}"/>
    <cellStyle name="Normal 2 4 8 3 2 4" xfId="7160" xr:uid="{00000000-0005-0000-0000-0000A1140000}"/>
    <cellStyle name="Normal 2 4 8 3 3" xfId="1164" xr:uid="{00000000-0005-0000-0000-0000A2140000}"/>
    <cellStyle name="Normal 2 4 8 3 3 2" xfId="4187" xr:uid="{00000000-0005-0000-0000-0000A3140000}"/>
    <cellStyle name="Normal 2 4 8 3 3 2 2" xfId="9417" xr:uid="{00000000-0005-0000-0000-0000A4140000}"/>
    <cellStyle name="Normal 2 4 8 3 3 3" xfId="6395" xr:uid="{00000000-0005-0000-0000-0000A5140000}"/>
    <cellStyle name="Normal 2 4 8 3 4" xfId="2663" xr:uid="{00000000-0005-0000-0000-0000A6140000}"/>
    <cellStyle name="Normal 2 4 8 3 4 2" xfId="7893" xr:uid="{00000000-0005-0000-0000-0000A7140000}"/>
    <cellStyle name="Normal 2 4 8 3 5" xfId="5602" xr:uid="{00000000-0005-0000-0000-0000A8140000}"/>
    <cellStyle name="Normal 2 4 8 4" xfId="1575" xr:uid="{00000000-0005-0000-0000-0000A9140000}"/>
    <cellStyle name="Normal 2 4 8 4 2" xfId="4598" xr:uid="{00000000-0005-0000-0000-0000AA140000}"/>
    <cellStyle name="Normal 2 4 8 4 2 2" xfId="9828" xr:uid="{00000000-0005-0000-0000-0000AB140000}"/>
    <cellStyle name="Normal 2 4 8 4 3" xfId="3074" xr:uid="{00000000-0005-0000-0000-0000AC140000}"/>
    <cellStyle name="Normal 2 4 8 4 3 2" xfId="8304" xr:uid="{00000000-0005-0000-0000-0000AD140000}"/>
    <cellStyle name="Normal 2 4 8 4 4" xfId="6806" xr:uid="{00000000-0005-0000-0000-0000AE140000}"/>
    <cellStyle name="Normal 2 4 8 5" xfId="810" xr:uid="{00000000-0005-0000-0000-0000AF140000}"/>
    <cellStyle name="Normal 2 4 8 5 2" xfId="3833" xr:uid="{00000000-0005-0000-0000-0000B0140000}"/>
    <cellStyle name="Normal 2 4 8 5 2 2" xfId="9063" xr:uid="{00000000-0005-0000-0000-0000B1140000}"/>
    <cellStyle name="Normal 2 4 8 5 3" xfId="6041" xr:uid="{00000000-0005-0000-0000-0000B2140000}"/>
    <cellStyle name="Normal 2 4 8 6" xfId="2309" xr:uid="{00000000-0005-0000-0000-0000B3140000}"/>
    <cellStyle name="Normal 2 4 8 6 2" xfId="7539" xr:uid="{00000000-0005-0000-0000-0000B4140000}"/>
    <cellStyle name="Normal 2 4 8 7" xfId="5599" xr:uid="{00000000-0005-0000-0000-0000B5140000}"/>
    <cellStyle name="Normal 2 4 9" xfId="363" xr:uid="{00000000-0005-0000-0000-0000B6140000}"/>
    <cellStyle name="Normal 2 4 9 2" xfId="364" xr:uid="{00000000-0005-0000-0000-0000B7140000}"/>
    <cellStyle name="Normal 2 4 9 2 2" xfId="365" xr:uid="{00000000-0005-0000-0000-0000B8140000}"/>
    <cellStyle name="Normal 2 4 9 2 2 2" xfId="2166" xr:uid="{00000000-0005-0000-0000-0000B9140000}"/>
    <cellStyle name="Normal 2 4 9 2 2 2 2" xfId="5189" xr:uid="{00000000-0005-0000-0000-0000BA140000}"/>
    <cellStyle name="Normal 2 4 9 2 2 2 2 2" xfId="10419" xr:uid="{00000000-0005-0000-0000-0000BB140000}"/>
    <cellStyle name="Normal 2 4 9 2 2 2 3" xfId="3665" xr:uid="{00000000-0005-0000-0000-0000BC140000}"/>
    <cellStyle name="Normal 2 4 9 2 2 2 3 2" xfId="8895" xr:uid="{00000000-0005-0000-0000-0000BD140000}"/>
    <cellStyle name="Normal 2 4 9 2 2 2 4" xfId="7397" xr:uid="{00000000-0005-0000-0000-0000BE140000}"/>
    <cellStyle name="Normal 2 4 9 2 2 3" xfId="1401" xr:uid="{00000000-0005-0000-0000-0000BF140000}"/>
    <cellStyle name="Normal 2 4 9 2 2 3 2" xfId="4424" xr:uid="{00000000-0005-0000-0000-0000C0140000}"/>
    <cellStyle name="Normal 2 4 9 2 2 3 2 2" xfId="9654" xr:uid="{00000000-0005-0000-0000-0000C1140000}"/>
    <cellStyle name="Normal 2 4 9 2 2 3 3" xfId="6632" xr:uid="{00000000-0005-0000-0000-0000C2140000}"/>
    <cellStyle name="Normal 2 4 9 2 2 4" xfId="2900" xr:uid="{00000000-0005-0000-0000-0000C3140000}"/>
    <cellStyle name="Normal 2 4 9 2 2 4 2" xfId="8130" xr:uid="{00000000-0005-0000-0000-0000C4140000}"/>
    <cellStyle name="Normal 2 4 9 2 2 5" xfId="5605" xr:uid="{00000000-0005-0000-0000-0000C5140000}"/>
    <cellStyle name="Normal 2 4 9 2 3" xfId="1812" xr:uid="{00000000-0005-0000-0000-0000C6140000}"/>
    <cellStyle name="Normal 2 4 9 2 3 2" xfId="4835" xr:uid="{00000000-0005-0000-0000-0000C7140000}"/>
    <cellStyle name="Normal 2 4 9 2 3 2 2" xfId="10065" xr:uid="{00000000-0005-0000-0000-0000C8140000}"/>
    <cellStyle name="Normal 2 4 9 2 3 3" xfId="3311" xr:uid="{00000000-0005-0000-0000-0000C9140000}"/>
    <cellStyle name="Normal 2 4 9 2 3 3 2" xfId="8541" xr:uid="{00000000-0005-0000-0000-0000CA140000}"/>
    <cellStyle name="Normal 2 4 9 2 3 4" xfId="7043" xr:uid="{00000000-0005-0000-0000-0000CB140000}"/>
    <cellStyle name="Normal 2 4 9 2 4" xfId="1047" xr:uid="{00000000-0005-0000-0000-0000CC140000}"/>
    <cellStyle name="Normal 2 4 9 2 4 2" xfId="4070" xr:uid="{00000000-0005-0000-0000-0000CD140000}"/>
    <cellStyle name="Normal 2 4 9 2 4 2 2" xfId="9300" xr:uid="{00000000-0005-0000-0000-0000CE140000}"/>
    <cellStyle name="Normal 2 4 9 2 4 3" xfId="6278" xr:uid="{00000000-0005-0000-0000-0000CF140000}"/>
    <cellStyle name="Normal 2 4 9 2 5" xfId="2546" xr:uid="{00000000-0005-0000-0000-0000D0140000}"/>
    <cellStyle name="Normal 2 4 9 2 5 2" xfId="7776" xr:uid="{00000000-0005-0000-0000-0000D1140000}"/>
    <cellStyle name="Normal 2 4 9 2 6" xfId="5604" xr:uid="{00000000-0005-0000-0000-0000D2140000}"/>
    <cellStyle name="Normal 2 4 9 3" xfId="366" xr:uid="{00000000-0005-0000-0000-0000D3140000}"/>
    <cellStyle name="Normal 2 4 9 3 2" xfId="1989" xr:uid="{00000000-0005-0000-0000-0000D4140000}"/>
    <cellStyle name="Normal 2 4 9 3 2 2" xfId="5012" xr:uid="{00000000-0005-0000-0000-0000D5140000}"/>
    <cellStyle name="Normal 2 4 9 3 2 2 2" xfId="10242" xr:uid="{00000000-0005-0000-0000-0000D6140000}"/>
    <cellStyle name="Normal 2 4 9 3 2 3" xfId="3488" xr:uid="{00000000-0005-0000-0000-0000D7140000}"/>
    <cellStyle name="Normal 2 4 9 3 2 3 2" xfId="8718" xr:uid="{00000000-0005-0000-0000-0000D8140000}"/>
    <cellStyle name="Normal 2 4 9 3 2 4" xfId="7220" xr:uid="{00000000-0005-0000-0000-0000D9140000}"/>
    <cellStyle name="Normal 2 4 9 3 3" xfId="1224" xr:uid="{00000000-0005-0000-0000-0000DA140000}"/>
    <cellStyle name="Normal 2 4 9 3 3 2" xfId="4247" xr:uid="{00000000-0005-0000-0000-0000DB140000}"/>
    <cellStyle name="Normal 2 4 9 3 3 2 2" xfId="9477" xr:uid="{00000000-0005-0000-0000-0000DC140000}"/>
    <cellStyle name="Normal 2 4 9 3 3 3" xfId="6455" xr:uid="{00000000-0005-0000-0000-0000DD140000}"/>
    <cellStyle name="Normal 2 4 9 3 4" xfId="2723" xr:uid="{00000000-0005-0000-0000-0000DE140000}"/>
    <cellStyle name="Normal 2 4 9 3 4 2" xfId="7953" xr:uid="{00000000-0005-0000-0000-0000DF140000}"/>
    <cellStyle name="Normal 2 4 9 3 5" xfId="5606" xr:uid="{00000000-0005-0000-0000-0000E0140000}"/>
    <cellStyle name="Normal 2 4 9 4" xfId="1635" xr:uid="{00000000-0005-0000-0000-0000E1140000}"/>
    <cellStyle name="Normal 2 4 9 4 2" xfId="4658" xr:uid="{00000000-0005-0000-0000-0000E2140000}"/>
    <cellStyle name="Normal 2 4 9 4 2 2" xfId="9888" xr:uid="{00000000-0005-0000-0000-0000E3140000}"/>
    <cellStyle name="Normal 2 4 9 4 3" xfId="3134" xr:uid="{00000000-0005-0000-0000-0000E4140000}"/>
    <cellStyle name="Normal 2 4 9 4 3 2" xfId="8364" xr:uid="{00000000-0005-0000-0000-0000E5140000}"/>
    <cellStyle name="Normal 2 4 9 4 4" xfId="6866" xr:uid="{00000000-0005-0000-0000-0000E6140000}"/>
    <cellStyle name="Normal 2 4 9 5" xfId="870" xr:uid="{00000000-0005-0000-0000-0000E7140000}"/>
    <cellStyle name="Normal 2 4 9 5 2" xfId="3893" xr:uid="{00000000-0005-0000-0000-0000E8140000}"/>
    <cellStyle name="Normal 2 4 9 5 2 2" xfId="9123" xr:uid="{00000000-0005-0000-0000-0000E9140000}"/>
    <cellStyle name="Normal 2 4 9 5 3" xfId="6101" xr:uid="{00000000-0005-0000-0000-0000EA140000}"/>
    <cellStyle name="Normal 2 4 9 6" xfId="2369" xr:uid="{00000000-0005-0000-0000-0000EB140000}"/>
    <cellStyle name="Normal 2 4 9 6 2" xfId="7599" xr:uid="{00000000-0005-0000-0000-0000EC140000}"/>
    <cellStyle name="Normal 2 4 9 7" xfId="5603" xr:uid="{00000000-0005-0000-0000-0000ED140000}"/>
    <cellStyle name="Normal 2 5" xfId="367" xr:uid="{00000000-0005-0000-0000-0000EE140000}"/>
    <cellStyle name="Normal 2 5 10" xfId="3742" xr:uid="{00000000-0005-0000-0000-0000EF140000}"/>
    <cellStyle name="Normal 2 5 10 2" xfId="8972" xr:uid="{00000000-0005-0000-0000-0000F0140000}"/>
    <cellStyle name="Normal 2 5 11" xfId="3755" xr:uid="{00000000-0005-0000-0000-0000F1140000}"/>
    <cellStyle name="Normal 2 5 11 2" xfId="8985" xr:uid="{00000000-0005-0000-0000-0000F2140000}"/>
    <cellStyle name="Normal 2 5 12" xfId="2231" xr:uid="{00000000-0005-0000-0000-0000F3140000}"/>
    <cellStyle name="Normal 2 5 12 2" xfId="7461" xr:uid="{00000000-0005-0000-0000-0000F4140000}"/>
    <cellStyle name="Normal 2 5 13" xfId="5607" xr:uid="{00000000-0005-0000-0000-0000F5140000}"/>
    <cellStyle name="Normal 2 5 2" xfId="368" xr:uid="{00000000-0005-0000-0000-0000F6140000}"/>
    <cellStyle name="Normal 2 5 2 2" xfId="369" xr:uid="{00000000-0005-0000-0000-0000F7140000}"/>
    <cellStyle name="Normal 2 5 2 2 2" xfId="370" xr:uid="{00000000-0005-0000-0000-0000F8140000}"/>
    <cellStyle name="Normal 2 5 2 2 2 2" xfId="2110" xr:uid="{00000000-0005-0000-0000-0000F9140000}"/>
    <cellStyle name="Normal 2 5 2 2 2 2 2" xfId="5133" xr:uid="{00000000-0005-0000-0000-0000FA140000}"/>
    <cellStyle name="Normal 2 5 2 2 2 2 2 2" xfId="10363" xr:uid="{00000000-0005-0000-0000-0000FB140000}"/>
    <cellStyle name="Normal 2 5 2 2 2 2 3" xfId="3609" xr:uid="{00000000-0005-0000-0000-0000FC140000}"/>
    <cellStyle name="Normal 2 5 2 2 2 2 3 2" xfId="8839" xr:uid="{00000000-0005-0000-0000-0000FD140000}"/>
    <cellStyle name="Normal 2 5 2 2 2 2 4" xfId="7341" xr:uid="{00000000-0005-0000-0000-0000FE140000}"/>
    <cellStyle name="Normal 2 5 2 2 2 3" xfId="1345" xr:uid="{00000000-0005-0000-0000-0000FF140000}"/>
    <cellStyle name="Normal 2 5 2 2 2 3 2" xfId="4368" xr:uid="{00000000-0005-0000-0000-000000150000}"/>
    <cellStyle name="Normal 2 5 2 2 2 3 2 2" xfId="9598" xr:uid="{00000000-0005-0000-0000-000001150000}"/>
    <cellStyle name="Normal 2 5 2 2 2 3 3" xfId="6576" xr:uid="{00000000-0005-0000-0000-000002150000}"/>
    <cellStyle name="Normal 2 5 2 2 2 4" xfId="2844" xr:uid="{00000000-0005-0000-0000-000003150000}"/>
    <cellStyle name="Normal 2 5 2 2 2 4 2" xfId="8074" xr:uid="{00000000-0005-0000-0000-000004150000}"/>
    <cellStyle name="Normal 2 5 2 2 2 5" xfId="5610" xr:uid="{00000000-0005-0000-0000-000005150000}"/>
    <cellStyle name="Normal 2 5 2 2 3" xfId="1756" xr:uid="{00000000-0005-0000-0000-000006150000}"/>
    <cellStyle name="Normal 2 5 2 2 3 2" xfId="4779" xr:uid="{00000000-0005-0000-0000-000007150000}"/>
    <cellStyle name="Normal 2 5 2 2 3 2 2" xfId="10009" xr:uid="{00000000-0005-0000-0000-000008150000}"/>
    <cellStyle name="Normal 2 5 2 2 3 3" xfId="3255" xr:uid="{00000000-0005-0000-0000-000009150000}"/>
    <cellStyle name="Normal 2 5 2 2 3 3 2" xfId="8485" xr:uid="{00000000-0005-0000-0000-00000A150000}"/>
    <cellStyle name="Normal 2 5 2 2 3 4" xfId="6987" xr:uid="{00000000-0005-0000-0000-00000B150000}"/>
    <cellStyle name="Normal 2 5 2 2 4" xfId="991" xr:uid="{00000000-0005-0000-0000-00000C150000}"/>
    <cellStyle name="Normal 2 5 2 2 4 2" xfId="4014" xr:uid="{00000000-0005-0000-0000-00000D150000}"/>
    <cellStyle name="Normal 2 5 2 2 4 2 2" xfId="9244" xr:uid="{00000000-0005-0000-0000-00000E150000}"/>
    <cellStyle name="Normal 2 5 2 2 4 3" xfId="6222" xr:uid="{00000000-0005-0000-0000-00000F150000}"/>
    <cellStyle name="Normal 2 5 2 2 5" xfId="2490" xr:uid="{00000000-0005-0000-0000-000010150000}"/>
    <cellStyle name="Normal 2 5 2 2 5 2" xfId="7720" xr:uid="{00000000-0005-0000-0000-000011150000}"/>
    <cellStyle name="Normal 2 5 2 2 6" xfId="5609" xr:uid="{00000000-0005-0000-0000-000012150000}"/>
    <cellStyle name="Normal 2 5 2 3" xfId="371" xr:uid="{00000000-0005-0000-0000-000013150000}"/>
    <cellStyle name="Normal 2 5 2 3 2" xfId="1933" xr:uid="{00000000-0005-0000-0000-000014150000}"/>
    <cellStyle name="Normal 2 5 2 3 2 2" xfId="4956" xr:uid="{00000000-0005-0000-0000-000015150000}"/>
    <cellStyle name="Normal 2 5 2 3 2 2 2" xfId="10186" xr:uid="{00000000-0005-0000-0000-000016150000}"/>
    <cellStyle name="Normal 2 5 2 3 2 3" xfId="3432" xr:uid="{00000000-0005-0000-0000-000017150000}"/>
    <cellStyle name="Normal 2 5 2 3 2 3 2" xfId="8662" xr:uid="{00000000-0005-0000-0000-000018150000}"/>
    <cellStyle name="Normal 2 5 2 3 2 4" xfId="7164" xr:uid="{00000000-0005-0000-0000-000019150000}"/>
    <cellStyle name="Normal 2 5 2 3 3" xfId="1168" xr:uid="{00000000-0005-0000-0000-00001A150000}"/>
    <cellStyle name="Normal 2 5 2 3 3 2" xfId="4191" xr:uid="{00000000-0005-0000-0000-00001B150000}"/>
    <cellStyle name="Normal 2 5 2 3 3 2 2" xfId="9421" xr:uid="{00000000-0005-0000-0000-00001C150000}"/>
    <cellStyle name="Normal 2 5 2 3 3 3" xfId="6399" xr:uid="{00000000-0005-0000-0000-00001D150000}"/>
    <cellStyle name="Normal 2 5 2 3 4" xfId="2667" xr:uid="{00000000-0005-0000-0000-00001E150000}"/>
    <cellStyle name="Normal 2 5 2 3 4 2" xfId="7897" xr:uid="{00000000-0005-0000-0000-00001F150000}"/>
    <cellStyle name="Normal 2 5 2 3 5" xfId="5611" xr:uid="{00000000-0005-0000-0000-000020150000}"/>
    <cellStyle name="Normal 2 5 2 4" xfId="1579" xr:uid="{00000000-0005-0000-0000-000021150000}"/>
    <cellStyle name="Normal 2 5 2 4 2" xfId="4602" xr:uid="{00000000-0005-0000-0000-000022150000}"/>
    <cellStyle name="Normal 2 5 2 4 2 2" xfId="9832" xr:uid="{00000000-0005-0000-0000-000023150000}"/>
    <cellStyle name="Normal 2 5 2 4 3" xfId="3078" xr:uid="{00000000-0005-0000-0000-000024150000}"/>
    <cellStyle name="Normal 2 5 2 4 3 2" xfId="8308" xr:uid="{00000000-0005-0000-0000-000025150000}"/>
    <cellStyle name="Normal 2 5 2 4 4" xfId="6810" xr:uid="{00000000-0005-0000-0000-000026150000}"/>
    <cellStyle name="Normal 2 5 2 5" xfId="814" xr:uid="{00000000-0005-0000-0000-000027150000}"/>
    <cellStyle name="Normal 2 5 2 5 2" xfId="3837" xr:uid="{00000000-0005-0000-0000-000028150000}"/>
    <cellStyle name="Normal 2 5 2 5 2 2" xfId="9067" xr:uid="{00000000-0005-0000-0000-000029150000}"/>
    <cellStyle name="Normal 2 5 2 5 3" xfId="6045" xr:uid="{00000000-0005-0000-0000-00002A150000}"/>
    <cellStyle name="Normal 2 5 2 6" xfId="2313" xr:uid="{00000000-0005-0000-0000-00002B150000}"/>
    <cellStyle name="Normal 2 5 2 6 2" xfId="7543" xr:uid="{00000000-0005-0000-0000-00002C150000}"/>
    <cellStyle name="Normal 2 5 2 7" xfId="5608" xr:uid="{00000000-0005-0000-0000-00002D150000}"/>
    <cellStyle name="Normal 2 5 3" xfId="372" xr:uid="{00000000-0005-0000-0000-00002E150000}"/>
    <cellStyle name="Normal 2 5 3 2" xfId="373" xr:uid="{00000000-0005-0000-0000-00002F150000}"/>
    <cellStyle name="Normal 2 5 3 2 2" xfId="2028" xr:uid="{00000000-0005-0000-0000-000030150000}"/>
    <cellStyle name="Normal 2 5 3 2 2 2" xfId="5051" xr:uid="{00000000-0005-0000-0000-000031150000}"/>
    <cellStyle name="Normal 2 5 3 2 2 2 2" xfId="10281" xr:uid="{00000000-0005-0000-0000-000032150000}"/>
    <cellStyle name="Normal 2 5 3 2 2 3" xfId="3527" xr:uid="{00000000-0005-0000-0000-000033150000}"/>
    <cellStyle name="Normal 2 5 3 2 2 3 2" xfId="8757" xr:uid="{00000000-0005-0000-0000-000034150000}"/>
    <cellStyle name="Normal 2 5 3 2 2 4" xfId="7259" xr:uid="{00000000-0005-0000-0000-000035150000}"/>
    <cellStyle name="Normal 2 5 3 2 3" xfId="1263" xr:uid="{00000000-0005-0000-0000-000036150000}"/>
    <cellStyle name="Normal 2 5 3 2 3 2" xfId="4286" xr:uid="{00000000-0005-0000-0000-000037150000}"/>
    <cellStyle name="Normal 2 5 3 2 3 2 2" xfId="9516" xr:uid="{00000000-0005-0000-0000-000038150000}"/>
    <cellStyle name="Normal 2 5 3 2 3 3" xfId="6494" xr:uid="{00000000-0005-0000-0000-000039150000}"/>
    <cellStyle name="Normal 2 5 3 2 4" xfId="2762" xr:uid="{00000000-0005-0000-0000-00003A150000}"/>
    <cellStyle name="Normal 2 5 3 2 4 2" xfId="7992" xr:uid="{00000000-0005-0000-0000-00003B150000}"/>
    <cellStyle name="Normal 2 5 3 2 5" xfId="5613" xr:uid="{00000000-0005-0000-0000-00003C150000}"/>
    <cellStyle name="Normal 2 5 3 3" xfId="1674" xr:uid="{00000000-0005-0000-0000-00003D150000}"/>
    <cellStyle name="Normal 2 5 3 3 2" xfId="4697" xr:uid="{00000000-0005-0000-0000-00003E150000}"/>
    <cellStyle name="Normal 2 5 3 3 2 2" xfId="9927" xr:uid="{00000000-0005-0000-0000-00003F150000}"/>
    <cellStyle name="Normal 2 5 3 3 3" xfId="3173" xr:uid="{00000000-0005-0000-0000-000040150000}"/>
    <cellStyle name="Normal 2 5 3 3 3 2" xfId="8403" xr:uid="{00000000-0005-0000-0000-000041150000}"/>
    <cellStyle name="Normal 2 5 3 3 4" xfId="6905" xr:uid="{00000000-0005-0000-0000-000042150000}"/>
    <cellStyle name="Normal 2 5 3 4" xfId="909" xr:uid="{00000000-0005-0000-0000-000043150000}"/>
    <cellStyle name="Normal 2 5 3 4 2" xfId="3932" xr:uid="{00000000-0005-0000-0000-000044150000}"/>
    <cellStyle name="Normal 2 5 3 4 2 2" xfId="9162" xr:uid="{00000000-0005-0000-0000-000045150000}"/>
    <cellStyle name="Normal 2 5 3 4 3" xfId="6140" xr:uid="{00000000-0005-0000-0000-000046150000}"/>
    <cellStyle name="Normal 2 5 3 5" xfId="2408" xr:uid="{00000000-0005-0000-0000-000047150000}"/>
    <cellStyle name="Normal 2 5 3 5 2" xfId="7638" xr:uid="{00000000-0005-0000-0000-000048150000}"/>
    <cellStyle name="Normal 2 5 3 6" xfId="5612" xr:uid="{00000000-0005-0000-0000-000049150000}"/>
    <cellStyle name="Normal 2 5 4" xfId="374" xr:uid="{00000000-0005-0000-0000-00004A150000}"/>
    <cellStyle name="Normal 2 5 4 2" xfId="1851" xr:uid="{00000000-0005-0000-0000-00004B150000}"/>
    <cellStyle name="Normal 2 5 4 2 2" xfId="4874" xr:uid="{00000000-0005-0000-0000-00004C150000}"/>
    <cellStyle name="Normal 2 5 4 2 2 2" xfId="10104" xr:uid="{00000000-0005-0000-0000-00004D150000}"/>
    <cellStyle name="Normal 2 5 4 2 3" xfId="3350" xr:uid="{00000000-0005-0000-0000-00004E150000}"/>
    <cellStyle name="Normal 2 5 4 2 3 2" xfId="8580" xr:uid="{00000000-0005-0000-0000-00004F150000}"/>
    <cellStyle name="Normal 2 5 4 2 4" xfId="7082" xr:uid="{00000000-0005-0000-0000-000050150000}"/>
    <cellStyle name="Normal 2 5 4 3" xfId="1086" xr:uid="{00000000-0005-0000-0000-000051150000}"/>
    <cellStyle name="Normal 2 5 4 3 2" xfId="4109" xr:uid="{00000000-0005-0000-0000-000052150000}"/>
    <cellStyle name="Normal 2 5 4 3 2 2" xfId="9339" xr:uid="{00000000-0005-0000-0000-000053150000}"/>
    <cellStyle name="Normal 2 5 4 3 3" xfId="6317" xr:uid="{00000000-0005-0000-0000-000054150000}"/>
    <cellStyle name="Normal 2 5 4 4" xfId="2585" xr:uid="{00000000-0005-0000-0000-000055150000}"/>
    <cellStyle name="Normal 2 5 4 4 2" xfId="7815" xr:uid="{00000000-0005-0000-0000-000056150000}"/>
    <cellStyle name="Normal 2 5 4 5" xfId="5614" xr:uid="{00000000-0005-0000-0000-000057150000}"/>
    <cellStyle name="Normal 2 5 5" xfId="1497" xr:uid="{00000000-0005-0000-0000-000058150000}"/>
    <cellStyle name="Normal 2 5 5 2" xfId="4520" xr:uid="{00000000-0005-0000-0000-000059150000}"/>
    <cellStyle name="Normal 2 5 5 2 2" xfId="9750" xr:uid="{00000000-0005-0000-0000-00005A150000}"/>
    <cellStyle name="Normal 2 5 5 3" xfId="2996" xr:uid="{00000000-0005-0000-0000-00005B150000}"/>
    <cellStyle name="Normal 2 5 5 3 2" xfId="8226" xr:uid="{00000000-0005-0000-0000-00005C150000}"/>
    <cellStyle name="Normal 2 5 5 4" xfId="6728" xr:uid="{00000000-0005-0000-0000-00005D150000}"/>
    <cellStyle name="Normal 2 5 6" xfId="1439" xr:uid="{00000000-0005-0000-0000-00005E150000}"/>
    <cellStyle name="Normal 2 5 6 2" xfId="4462" xr:uid="{00000000-0005-0000-0000-00005F150000}"/>
    <cellStyle name="Normal 2 5 6 2 2" xfId="9692" xr:uid="{00000000-0005-0000-0000-000060150000}"/>
    <cellStyle name="Normal 2 5 6 3" xfId="2938" xr:uid="{00000000-0005-0000-0000-000061150000}"/>
    <cellStyle name="Normal 2 5 6 3 2" xfId="8168" xr:uid="{00000000-0005-0000-0000-000062150000}"/>
    <cellStyle name="Normal 2 5 6 4" xfId="6670" xr:uid="{00000000-0005-0000-0000-000063150000}"/>
    <cellStyle name="Normal 2 5 7" xfId="2205" xr:uid="{00000000-0005-0000-0000-000064150000}"/>
    <cellStyle name="Normal 2 5 7 2" xfId="5227" xr:uid="{00000000-0005-0000-0000-000065150000}"/>
    <cellStyle name="Normal 2 5 7 2 2" xfId="10457" xr:uid="{00000000-0005-0000-0000-000066150000}"/>
    <cellStyle name="Normal 2 5 7 3" xfId="3703" xr:uid="{00000000-0005-0000-0000-000067150000}"/>
    <cellStyle name="Normal 2 5 7 3 2" xfId="8933" xr:uid="{00000000-0005-0000-0000-000068150000}"/>
    <cellStyle name="Normal 2 5 7 4" xfId="7435" xr:uid="{00000000-0005-0000-0000-000069150000}"/>
    <cellStyle name="Normal 2 5 8" xfId="2218" xr:uid="{00000000-0005-0000-0000-00006A150000}"/>
    <cellStyle name="Normal 2 5 8 2" xfId="5240" xr:uid="{00000000-0005-0000-0000-00006B150000}"/>
    <cellStyle name="Normal 2 5 8 2 2" xfId="10470" xr:uid="{00000000-0005-0000-0000-00006C150000}"/>
    <cellStyle name="Normal 2 5 8 3" xfId="3716" xr:uid="{00000000-0005-0000-0000-00006D150000}"/>
    <cellStyle name="Normal 2 5 8 3 2" xfId="8946" xr:uid="{00000000-0005-0000-0000-00006E150000}"/>
    <cellStyle name="Normal 2 5 8 4" xfId="7448" xr:uid="{00000000-0005-0000-0000-00006F150000}"/>
    <cellStyle name="Normal 2 5 9" xfId="732" xr:uid="{00000000-0005-0000-0000-000070150000}"/>
    <cellStyle name="Normal 2 5 9 2" xfId="3729" xr:uid="{00000000-0005-0000-0000-000071150000}"/>
    <cellStyle name="Normal 2 5 9 2 2" xfId="8959" xr:uid="{00000000-0005-0000-0000-000072150000}"/>
    <cellStyle name="Normal 2 5 9 3" xfId="5963" xr:uid="{00000000-0005-0000-0000-000073150000}"/>
    <cellStyle name="Normal 2 6" xfId="375" xr:uid="{00000000-0005-0000-0000-000074150000}"/>
    <cellStyle name="Normal 2 6 10" xfId="5615" xr:uid="{00000000-0005-0000-0000-000075150000}"/>
    <cellStyle name="Normal 2 6 2" xfId="376" xr:uid="{00000000-0005-0000-0000-000076150000}"/>
    <cellStyle name="Normal 2 6 2 2" xfId="377" xr:uid="{00000000-0005-0000-0000-000077150000}"/>
    <cellStyle name="Normal 2 6 2 2 2" xfId="378" xr:uid="{00000000-0005-0000-0000-000078150000}"/>
    <cellStyle name="Normal 2 6 2 2 2 2" xfId="2122" xr:uid="{00000000-0005-0000-0000-000079150000}"/>
    <cellStyle name="Normal 2 6 2 2 2 2 2" xfId="5145" xr:uid="{00000000-0005-0000-0000-00007A150000}"/>
    <cellStyle name="Normal 2 6 2 2 2 2 2 2" xfId="10375" xr:uid="{00000000-0005-0000-0000-00007B150000}"/>
    <cellStyle name="Normal 2 6 2 2 2 2 3" xfId="3621" xr:uid="{00000000-0005-0000-0000-00007C150000}"/>
    <cellStyle name="Normal 2 6 2 2 2 2 3 2" xfId="8851" xr:uid="{00000000-0005-0000-0000-00007D150000}"/>
    <cellStyle name="Normal 2 6 2 2 2 2 4" xfId="7353" xr:uid="{00000000-0005-0000-0000-00007E150000}"/>
    <cellStyle name="Normal 2 6 2 2 2 3" xfId="1357" xr:uid="{00000000-0005-0000-0000-00007F150000}"/>
    <cellStyle name="Normal 2 6 2 2 2 3 2" xfId="4380" xr:uid="{00000000-0005-0000-0000-000080150000}"/>
    <cellStyle name="Normal 2 6 2 2 2 3 2 2" xfId="9610" xr:uid="{00000000-0005-0000-0000-000081150000}"/>
    <cellStyle name="Normal 2 6 2 2 2 3 3" xfId="6588" xr:uid="{00000000-0005-0000-0000-000082150000}"/>
    <cellStyle name="Normal 2 6 2 2 2 4" xfId="2856" xr:uid="{00000000-0005-0000-0000-000083150000}"/>
    <cellStyle name="Normal 2 6 2 2 2 4 2" xfId="8086" xr:uid="{00000000-0005-0000-0000-000084150000}"/>
    <cellStyle name="Normal 2 6 2 2 2 5" xfId="5618" xr:uid="{00000000-0005-0000-0000-000085150000}"/>
    <cellStyle name="Normal 2 6 2 2 3" xfId="1768" xr:uid="{00000000-0005-0000-0000-000086150000}"/>
    <cellStyle name="Normal 2 6 2 2 3 2" xfId="4791" xr:uid="{00000000-0005-0000-0000-000087150000}"/>
    <cellStyle name="Normal 2 6 2 2 3 2 2" xfId="10021" xr:uid="{00000000-0005-0000-0000-000088150000}"/>
    <cellStyle name="Normal 2 6 2 2 3 3" xfId="3267" xr:uid="{00000000-0005-0000-0000-000089150000}"/>
    <cellStyle name="Normal 2 6 2 2 3 3 2" xfId="8497" xr:uid="{00000000-0005-0000-0000-00008A150000}"/>
    <cellStyle name="Normal 2 6 2 2 3 4" xfId="6999" xr:uid="{00000000-0005-0000-0000-00008B150000}"/>
    <cellStyle name="Normal 2 6 2 2 4" xfId="1003" xr:uid="{00000000-0005-0000-0000-00008C150000}"/>
    <cellStyle name="Normal 2 6 2 2 4 2" xfId="4026" xr:uid="{00000000-0005-0000-0000-00008D150000}"/>
    <cellStyle name="Normal 2 6 2 2 4 2 2" xfId="9256" xr:uid="{00000000-0005-0000-0000-00008E150000}"/>
    <cellStyle name="Normal 2 6 2 2 4 3" xfId="6234" xr:uid="{00000000-0005-0000-0000-00008F150000}"/>
    <cellStyle name="Normal 2 6 2 2 5" xfId="2502" xr:uid="{00000000-0005-0000-0000-000090150000}"/>
    <cellStyle name="Normal 2 6 2 2 5 2" xfId="7732" xr:uid="{00000000-0005-0000-0000-000091150000}"/>
    <cellStyle name="Normal 2 6 2 2 6" xfId="5617" xr:uid="{00000000-0005-0000-0000-000092150000}"/>
    <cellStyle name="Normal 2 6 2 3" xfId="379" xr:uid="{00000000-0005-0000-0000-000093150000}"/>
    <cellStyle name="Normal 2 6 2 3 2" xfId="1945" xr:uid="{00000000-0005-0000-0000-000094150000}"/>
    <cellStyle name="Normal 2 6 2 3 2 2" xfId="4968" xr:uid="{00000000-0005-0000-0000-000095150000}"/>
    <cellStyle name="Normal 2 6 2 3 2 2 2" xfId="10198" xr:uid="{00000000-0005-0000-0000-000096150000}"/>
    <cellStyle name="Normal 2 6 2 3 2 3" xfId="3444" xr:uid="{00000000-0005-0000-0000-000097150000}"/>
    <cellStyle name="Normal 2 6 2 3 2 3 2" xfId="8674" xr:uid="{00000000-0005-0000-0000-000098150000}"/>
    <cellStyle name="Normal 2 6 2 3 2 4" xfId="7176" xr:uid="{00000000-0005-0000-0000-000099150000}"/>
    <cellStyle name="Normal 2 6 2 3 3" xfId="1180" xr:uid="{00000000-0005-0000-0000-00009A150000}"/>
    <cellStyle name="Normal 2 6 2 3 3 2" xfId="4203" xr:uid="{00000000-0005-0000-0000-00009B150000}"/>
    <cellStyle name="Normal 2 6 2 3 3 2 2" xfId="9433" xr:uid="{00000000-0005-0000-0000-00009C150000}"/>
    <cellStyle name="Normal 2 6 2 3 3 3" xfId="6411" xr:uid="{00000000-0005-0000-0000-00009D150000}"/>
    <cellStyle name="Normal 2 6 2 3 4" xfId="2679" xr:uid="{00000000-0005-0000-0000-00009E150000}"/>
    <cellStyle name="Normal 2 6 2 3 4 2" xfId="7909" xr:uid="{00000000-0005-0000-0000-00009F150000}"/>
    <cellStyle name="Normal 2 6 2 3 5" xfId="5619" xr:uid="{00000000-0005-0000-0000-0000A0150000}"/>
    <cellStyle name="Normal 2 6 2 4" xfId="1591" xr:uid="{00000000-0005-0000-0000-0000A1150000}"/>
    <cellStyle name="Normal 2 6 2 4 2" xfId="4614" xr:uid="{00000000-0005-0000-0000-0000A2150000}"/>
    <cellStyle name="Normal 2 6 2 4 2 2" xfId="9844" xr:uid="{00000000-0005-0000-0000-0000A3150000}"/>
    <cellStyle name="Normal 2 6 2 4 3" xfId="3090" xr:uid="{00000000-0005-0000-0000-0000A4150000}"/>
    <cellStyle name="Normal 2 6 2 4 3 2" xfId="8320" xr:uid="{00000000-0005-0000-0000-0000A5150000}"/>
    <cellStyle name="Normal 2 6 2 4 4" xfId="6822" xr:uid="{00000000-0005-0000-0000-0000A6150000}"/>
    <cellStyle name="Normal 2 6 2 5" xfId="826" xr:uid="{00000000-0005-0000-0000-0000A7150000}"/>
    <cellStyle name="Normal 2 6 2 5 2" xfId="3849" xr:uid="{00000000-0005-0000-0000-0000A8150000}"/>
    <cellStyle name="Normal 2 6 2 5 2 2" xfId="9079" xr:uid="{00000000-0005-0000-0000-0000A9150000}"/>
    <cellStyle name="Normal 2 6 2 5 3" xfId="6057" xr:uid="{00000000-0005-0000-0000-0000AA150000}"/>
    <cellStyle name="Normal 2 6 2 6" xfId="2325" xr:uid="{00000000-0005-0000-0000-0000AB150000}"/>
    <cellStyle name="Normal 2 6 2 6 2" xfId="7555" xr:uid="{00000000-0005-0000-0000-0000AC150000}"/>
    <cellStyle name="Normal 2 6 2 7" xfId="5616" xr:uid="{00000000-0005-0000-0000-0000AD150000}"/>
    <cellStyle name="Normal 2 6 3" xfId="380" xr:uid="{00000000-0005-0000-0000-0000AE150000}"/>
    <cellStyle name="Normal 2 6 3 2" xfId="381" xr:uid="{00000000-0005-0000-0000-0000AF150000}"/>
    <cellStyle name="Normal 2 6 3 2 2" xfId="2040" xr:uid="{00000000-0005-0000-0000-0000B0150000}"/>
    <cellStyle name="Normal 2 6 3 2 2 2" xfId="5063" xr:uid="{00000000-0005-0000-0000-0000B1150000}"/>
    <cellStyle name="Normal 2 6 3 2 2 2 2" xfId="10293" xr:uid="{00000000-0005-0000-0000-0000B2150000}"/>
    <cellStyle name="Normal 2 6 3 2 2 3" xfId="3539" xr:uid="{00000000-0005-0000-0000-0000B3150000}"/>
    <cellStyle name="Normal 2 6 3 2 2 3 2" xfId="8769" xr:uid="{00000000-0005-0000-0000-0000B4150000}"/>
    <cellStyle name="Normal 2 6 3 2 2 4" xfId="7271" xr:uid="{00000000-0005-0000-0000-0000B5150000}"/>
    <cellStyle name="Normal 2 6 3 2 3" xfId="1275" xr:uid="{00000000-0005-0000-0000-0000B6150000}"/>
    <cellStyle name="Normal 2 6 3 2 3 2" xfId="4298" xr:uid="{00000000-0005-0000-0000-0000B7150000}"/>
    <cellStyle name="Normal 2 6 3 2 3 2 2" xfId="9528" xr:uid="{00000000-0005-0000-0000-0000B8150000}"/>
    <cellStyle name="Normal 2 6 3 2 3 3" xfId="6506" xr:uid="{00000000-0005-0000-0000-0000B9150000}"/>
    <cellStyle name="Normal 2 6 3 2 4" xfId="2774" xr:uid="{00000000-0005-0000-0000-0000BA150000}"/>
    <cellStyle name="Normal 2 6 3 2 4 2" xfId="8004" xr:uid="{00000000-0005-0000-0000-0000BB150000}"/>
    <cellStyle name="Normal 2 6 3 2 5" xfId="5621" xr:uid="{00000000-0005-0000-0000-0000BC150000}"/>
    <cellStyle name="Normal 2 6 3 3" xfId="1686" xr:uid="{00000000-0005-0000-0000-0000BD150000}"/>
    <cellStyle name="Normal 2 6 3 3 2" xfId="4709" xr:uid="{00000000-0005-0000-0000-0000BE150000}"/>
    <cellStyle name="Normal 2 6 3 3 2 2" xfId="9939" xr:uid="{00000000-0005-0000-0000-0000BF150000}"/>
    <cellStyle name="Normal 2 6 3 3 3" xfId="3185" xr:uid="{00000000-0005-0000-0000-0000C0150000}"/>
    <cellStyle name="Normal 2 6 3 3 3 2" xfId="8415" xr:uid="{00000000-0005-0000-0000-0000C1150000}"/>
    <cellStyle name="Normal 2 6 3 3 4" xfId="6917" xr:uid="{00000000-0005-0000-0000-0000C2150000}"/>
    <cellStyle name="Normal 2 6 3 4" xfId="921" xr:uid="{00000000-0005-0000-0000-0000C3150000}"/>
    <cellStyle name="Normal 2 6 3 4 2" xfId="3944" xr:uid="{00000000-0005-0000-0000-0000C4150000}"/>
    <cellStyle name="Normal 2 6 3 4 2 2" xfId="9174" xr:uid="{00000000-0005-0000-0000-0000C5150000}"/>
    <cellStyle name="Normal 2 6 3 4 3" xfId="6152" xr:uid="{00000000-0005-0000-0000-0000C6150000}"/>
    <cellStyle name="Normal 2 6 3 5" xfId="2420" xr:uid="{00000000-0005-0000-0000-0000C7150000}"/>
    <cellStyle name="Normal 2 6 3 5 2" xfId="7650" xr:uid="{00000000-0005-0000-0000-0000C8150000}"/>
    <cellStyle name="Normal 2 6 3 6" xfId="5620" xr:uid="{00000000-0005-0000-0000-0000C9150000}"/>
    <cellStyle name="Normal 2 6 4" xfId="382" xr:uid="{00000000-0005-0000-0000-0000CA150000}"/>
    <cellStyle name="Normal 2 6 4 2" xfId="1863" xr:uid="{00000000-0005-0000-0000-0000CB150000}"/>
    <cellStyle name="Normal 2 6 4 2 2" xfId="4886" xr:uid="{00000000-0005-0000-0000-0000CC150000}"/>
    <cellStyle name="Normal 2 6 4 2 2 2" xfId="10116" xr:uid="{00000000-0005-0000-0000-0000CD150000}"/>
    <cellStyle name="Normal 2 6 4 2 3" xfId="3362" xr:uid="{00000000-0005-0000-0000-0000CE150000}"/>
    <cellStyle name="Normal 2 6 4 2 3 2" xfId="8592" xr:uid="{00000000-0005-0000-0000-0000CF150000}"/>
    <cellStyle name="Normal 2 6 4 2 4" xfId="7094" xr:uid="{00000000-0005-0000-0000-0000D0150000}"/>
    <cellStyle name="Normal 2 6 4 3" xfId="1098" xr:uid="{00000000-0005-0000-0000-0000D1150000}"/>
    <cellStyle name="Normal 2 6 4 3 2" xfId="4121" xr:uid="{00000000-0005-0000-0000-0000D2150000}"/>
    <cellStyle name="Normal 2 6 4 3 2 2" xfId="9351" xr:uid="{00000000-0005-0000-0000-0000D3150000}"/>
    <cellStyle name="Normal 2 6 4 3 3" xfId="6329" xr:uid="{00000000-0005-0000-0000-0000D4150000}"/>
    <cellStyle name="Normal 2 6 4 4" xfId="2597" xr:uid="{00000000-0005-0000-0000-0000D5150000}"/>
    <cellStyle name="Normal 2 6 4 4 2" xfId="7827" xr:uid="{00000000-0005-0000-0000-0000D6150000}"/>
    <cellStyle name="Normal 2 6 4 5" xfId="5622" xr:uid="{00000000-0005-0000-0000-0000D7150000}"/>
    <cellStyle name="Normal 2 6 5" xfId="1509" xr:uid="{00000000-0005-0000-0000-0000D8150000}"/>
    <cellStyle name="Normal 2 6 5 2" xfId="4532" xr:uid="{00000000-0005-0000-0000-0000D9150000}"/>
    <cellStyle name="Normal 2 6 5 2 2" xfId="9762" xr:uid="{00000000-0005-0000-0000-0000DA150000}"/>
    <cellStyle name="Normal 2 6 5 3" xfId="3008" xr:uid="{00000000-0005-0000-0000-0000DB150000}"/>
    <cellStyle name="Normal 2 6 5 3 2" xfId="8238" xr:uid="{00000000-0005-0000-0000-0000DC150000}"/>
    <cellStyle name="Normal 2 6 5 4" xfId="6740" xr:uid="{00000000-0005-0000-0000-0000DD150000}"/>
    <cellStyle name="Normal 2 6 6" xfId="1451" xr:uid="{00000000-0005-0000-0000-0000DE150000}"/>
    <cellStyle name="Normal 2 6 6 2" xfId="4474" xr:uid="{00000000-0005-0000-0000-0000DF150000}"/>
    <cellStyle name="Normal 2 6 6 2 2" xfId="9704" xr:uid="{00000000-0005-0000-0000-0000E0150000}"/>
    <cellStyle name="Normal 2 6 6 3" xfId="2950" xr:uid="{00000000-0005-0000-0000-0000E1150000}"/>
    <cellStyle name="Normal 2 6 6 3 2" xfId="8180" xr:uid="{00000000-0005-0000-0000-0000E2150000}"/>
    <cellStyle name="Normal 2 6 6 4" xfId="6682" xr:uid="{00000000-0005-0000-0000-0000E3150000}"/>
    <cellStyle name="Normal 2 6 7" xfId="2204" xr:uid="{00000000-0005-0000-0000-0000E4150000}"/>
    <cellStyle name="Normal 2 6 7 2" xfId="10471" xr:uid="{00000000-0005-0000-0000-0000E5150000}"/>
    <cellStyle name="Normal 2 6 8" xfId="744" xr:uid="{00000000-0005-0000-0000-0000E6150000}"/>
    <cellStyle name="Normal 2 6 8 2" xfId="3767" xr:uid="{00000000-0005-0000-0000-0000E7150000}"/>
    <cellStyle name="Normal 2 6 8 2 2" xfId="8997" xr:uid="{00000000-0005-0000-0000-0000E8150000}"/>
    <cellStyle name="Normal 2 6 8 3" xfId="5975" xr:uid="{00000000-0005-0000-0000-0000E9150000}"/>
    <cellStyle name="Normal 2 6 9" xfId="2243" xr:uid="{00000000-0005-0000-0000-0000EA150000}"/>
    <cellStyle name="Normal 2 6 9 2" xfId="7473" xr:uid="{00000000-0005-0000-0000-0000EB150000}"/>
    <cellStyle name="Normal 2 7" xfId="383" xr:uid="{00000000-0005-0000-0000-0000EC150000}"/>
    <cellStyle name="Normal 2 7 2" xfId="384" xr:uid="{00000000-0005-0000-0000-0000ED150000}"/>
    <cellStyle name="Normal 2 7 2 2" xfId="385" xr:uid="{00000000-0005-0000-0000-0000EE150000}"/>
    <cellStyle name="Normal 2 7 2 2 2" xfId="386" xr:uid="{00000000-0005-0000-0000-0000EF150000}"/>
    <cellStyle name="Normal 2 7 2 2 2 2" xfId="2134" xr:uid="{00000000-0005-0000-0000-0000F0150000}"/>
    <cellStyle name="Normal 2 7 2 2 2 2 2" xfId="5157" xr:uid="{00000000-0005-0000-0000-0000F1150000}"/>
    <cellStyle name="Normal 2 7 2 2 2 2 2 2" xfId="10387" xr:uid="{00000000-0005-0000-0000-0000F2150000}"/>
    <cellStyle name="Normal 2 7 2 2 2 2 3" xfId="3633" xr:uid="{00000000-0005-0000-0000-0000F3150000}"/>
    <cellStyle name="Normal 2 7 2 2 2 2 3 2" xfId="8863" xr:uid="{00000000-0005-0000-0000-0000F4150000}"/>
    <cellStyle name="Normal 2 7 2 2 2 2 4" xfId="7365" xr:uid="{00000000-0005-0000-0000-0000F5150000}"/>
    <cellStyle name="Normal 2 7 2 2 2 3" xfId="1369" xr:uid="{00000000-0005-0000-0000-0000F6150000}"/>
    <cellStyle name="Normal 2 7 2 2 2 3 2" xfId="4392" xr:uid="{00000000-0005-0000-0000-0000F7150000}"/>
    <cellStyle name="Normal 2 7 2 2 2 3 2 2" xfId="9622" xr:uid="{00000000-0005-0000-0000-0000F8150000}"/>
    <cellStyle name="Normal 2 7 2 2 2 3 3" xfId="6600" xr:uid="{00000000-0005-0000-0000-0000F9150000}"/>
    <cellStyle name="Normal 2 7 2 2 2 4" xfId="2868" xr:uid="{00000000-0005-0000-0000-0000FA150000}"/>
    <cellStyle name="Normal 2 7 2 2 2 4 2" xfId="8098" xr:uid="{00000000-0005-0000-0000-0000FB150000}"/>
    <cellStyle name="Normal 2 7 2 2 2 5" xfId="5626" xr:uid="{00000000-0005-0000-0000-0000FC150000}"/>
    <cellStyle name="Normal 2 7 2 2 3" xfId="1780" xr:uid="{00000000-0005-0000-0000-0000FD150000}"/>
    <cellStyle name="Normal 2 7 2 2 3 2" xfId="4803" xr:uid="{00000000-0005-0000-0000-0000FE150000}"/>
    <cellStyle name="Normal 2 7 2 2 3 2 2" xfId="10033" xr:uid="{00000000-0005-0000-0000-0000FF150000}"/>
    <cellStyle name="Normal 2 7 2 2 3 3" xfId="3279" xr:uid="{00000000-0005-0000-0000-000000160000}"/>
    <cellStyle name="Normal 2 7 2 2 3 3 2" xfId="8509" xr:uid="{00000000-0005-0000-0000-000001160000}"/>
    <cellStyle name="Normal 2 7 2 2 3 4" xfId="7011" xr:uid="{00000000-0005-0000-0000-000002160000}"/>
    <cellStyle name="Normal 2 7 2 2 4" xfId="1015" xr:uid="{00000000-0005-0000-0000-000003160000}"/>
    <cellStyle name="Normal 2 7 2 2 4 2" xfId="4038" xr:uid="{00000000-0005-0000-0000-000004160000}"/>
    <cellStyle name="Normal 2 7 2 2 4 2 2" xfId="9268" xr:uid="{00000000-0005-0000-0000-000005160000}"/>
    <cellStyle name="Normal 2 7 2 2 4 3" xfId="6246" xr:uid="{00000000-0005-0000-0000-000006160000}"/>
    <cellStyle name="Normal 2 7 2 2 5" xfId="2514" xr:uid="{00000000-0005-0000-0000-000007160000}"/>
    <cellStyle name="Normal 2 7 2 2 5 2" xfId="7744" xr:uid="{00000000-0005-0000-0000-000008160000}"/>
    <cellStyle name="Normal 2 7 2 2 6" xfId="5625" xr:uid="{00000000-0005-0000-0000-000009160000}"/>
    <cellStyle name="Normal 2 7 2 3" xfId="387" xr:uid="{00000000-0005-0000-0000-00000A160000}"/>
    <cellStyle name="Normal 2 7 2 3 2" xfId="1957" xr:uid="{00000000-0005-0000-0000-00000B160000}"/>
    <cellStyle name="Normal 2 7 2 3 2 2" xfId="4980" xr:uid="{00000000-0005-0000-0000-00000C160000}"/>
    <cellStyle name="Normal 2 7 2 3 2 2 2" xfId="10210" xr:uid="{00000000-0005-0000-0000-00000D160000}"/>
    <cellStyle name="Normal 2 7 2 3 2 3" xfId="3456" xr:uid="{00000000-0005-0000-0000-00000E160000}"/>
    <cellStyle name="Normal 2 7 2 3 2 3 2" xfId="8686" xr:uid="{00000000-0005-0000-0000-00000F160000}"/>
    <cellStyle name="Normal 2 7 2 3 2 4" xfId="7188" xr:uid="{00000000-0005-0000-0000-000010160000}"/>
    <cellStyle name="Normal 2 7 2 3 3" xfId="1192" xr:uid="{00000000-0005-0000-0000-000011160000}"/>
    <cellStyle name="Normal 2 7 2 3 3 2" xfId="4215" xr:uid="{00000000-0005-0000-0000-000012160000}"/>
    <cellStyle name="Normal 2 7 2 3 3 2 2" xfId="9445" xr:uid="{00000000-0005-0000-0000-000013160000}"/>
    <cellStyle name="Normal 2 7 2 3 3 3" xfId="6423" xr:uid="{00000000-0005-0000-0000-000014160000}"/>
    <cellStyle name="Normal 2 7 2 3 4" xfId="2691" xr:uid="{00000000-0005-0000-0000-000015160000}"/>
    <cellStyle name="Normal 2 7 2 3 4 2" xfId="7921" xr:uid="{00000000-0005-0000-0000-000016160000}"/>
    <cellStyle name="Normal 2 7 2 3 5" xfId="5627" xr:uid="{00000000-0005-0000-0000-000017160000}"/>
    <cellStyle name="Normal 2 7 2 4" xfId="1603" xr:uid="{00000000-0005-0000-0000-000018160000}"/>
    <cellStyle name="Normal 2 7 2 4 2" xfId="4626" xr:uid="{00000000-0005-0000-0000-000019160000}"/>
    <cellStyle name="Normal 2 7 2 4 2 2" xfId="9856" xr:uid="{00000000-0005-0000-0000-00001A160000}"/>
    <cellStyle name="Normal 2 7 2 4 3" xfId="3102" xr:uid="{00000000-0005-0000-0000-00001B160000}"/>
    <cellStyle name="Normal 2 7 2 4 3 2" xfId="8332" xr:uid="{00000000-0005-0000-0000-00001C160000}"/>
    <cellStyle name="Normal 2 7 2 4 4" xfId="6834" xr:uid="{00000000-0005-0000-0000-00001D160000}"/>
    <cellStyle name="Normal 2 7 2 5" xfId="838" xr:uid="{00000000-0005-0000-0000-00001E160000}"/>
    <cellStyle name="Normal 2 7 2 5 2" xfId="3861" xr:uid="{00000000-0005-0000-0000-00001F160000}"/>
    <cellStyle name="Normal 2 7 2 5 2 2" xfId="9091" xr:uid="{00000000-0005-0000-0000-000020160000}"/>
    <cellStyle name="Normal 2 7 2 5 3" xfId="6069" xr:uid="{00000000-0005-0000-0000-000021160000}"/>
    <cellStyle name="Normal 2 7 2 6" xfId="2337" xr:uid="{00000000-0005-0000-0000-000022160000}"/>
    <cellStyle name="Normal 2 7 2 6 2" xfId="7567" xr:uid="{00000000-0005-0000-0000-000023160000}"/>
    <cellStyle name="Normal 2 7 2 7" xfId="5624" xr:uid="{00000000-0005-0000-0000-000024160000}"/>
    <cellStyle name="Normal 2 7 3" xfId="388" xr:uid="{00000000-0005-0000-0000-000025160000}"/>
    <cellStyle name="Normal 2 7 3 2" xfId="389" xr:uid="{00000000-0005-0000-0000-000026160000}"/>
    <cellStyle name="Normal 2 7 3 2 2" xfId="2052" xr:uid="{00000000-0005-0000-0000-000027160000}"/>
    <cellStyle name="Normal 2 7 3 2 2 2" xfId="5075" xr:uid="{00000000-0005-0000-0000-000028160000}"/>
    <cellStyle name="Normal 2 7 3 2 2 2 2" xfId="10305" xr:uid="{00000000-0005-0000-0000-000029160000}"/>
    <cellStyle name="Normal 2 7 3 2 2 3" xfId="3551" xr:uid="{00000000-0005-0000-0000-00002A160000}"/>
    <cellStyle name="Normal 2 7 3 2 2 3 2" xfId="8781" xr:uid="{00000000-0005-0000-0000-00002B160000}"/>
    <cellStyle name="Normal 2 7 3 2 2 4" xfId="7283" xr:uid="{00000000-0005-0000-0000-00002C160000}"/>
    <cellStyle name="Normal 2 7 3 2 3" xfId="1287" xr:uid="{00000000-0005-0000-0000-00002D160000}"/>
    <cellStyle name="Normal 2 7 3 2 3 2" xfId="4310" xr:uid="{00000000-0005-0000-0000-00002E160000}"/>
    <cellStyle name="Normal 2 7 3 2 3 2 2" xfId="9540" xr:uid="{00000000-0005-0000-0000-00002F160000}"/>
    <cellStyle name="Normal 2 7 3 2 3 3" xfId="6518" xr:uid="{00000000-0005-0000-0000-000030160000}"/>
    <cellStyle name="Normal 2 7 3 2 4" xfId="2786" xr:uid="{00000000-0005-0000-0000-000031160000}"/>
    <cellStyle name="Normal 2 7 3 2 4 2" xfId="8016" xr:uid="{00000000-0005-0000-0000-000032160000}"/>
    <cellStyle name="Normal 2 7 3 2 5" xfId="5629" xr:uid="{00000000-0005-0000-0000-000033160000}"/>
    <cellStyle name="Normal 2 7 3 3" xfId="1698" xr:uid="{00000000-0005-0000-0000-000034160000}"/>
    <cellStyle name="Normal 2 7 3 3 2" xfId="4721" xr:uid="{00000000-0005-0000-0000-000035160000}"/>
    <cellStyle name="Normal 2 7 3 3 2 2" xfId="9951" xr:uid="{00000000-0005-0000-0000-000036160000}"/>
    <cellStyle name="Normal 2 7 3 3 3" xfId="3197" xr:uid="{00000000-0005-0000-0000-000037160000}"/>
    <cellStyle name="Normal 2 7 3 3 3 2" xfId="8427" xr:uid="{00000000-0005-0000-0000-000038160000}"/>
    <cellStyle name="Normal 2 7 3 3 4" xfId="6929" xr:uid="{00000000-0005-0000-0000-000039160000}"/>
    <cellStyle name="Normal 2 7 3 4" xfId="933" xr:uid="{00000000-0005-0000-0000-00003A160000}"/>
    <cellStyle name="Normal 2 7 3 4 2" xfId="3956" xr:uid="{00000000-0005-0000-0000-00003B160000}"/>
    <cellStyle name="Normal 2 7 3 4 2 2" xfId="9186" xr:uid="{00000000-0005-0000-0000-00003C160000}"/>
    <cellStyle name="Normal 2 7 3 4 3" xfId="6164" xr:uid="{00000000-0005-0000-0000-00003D160000}"/>
    <cellStyle name="Normal 2 7 3 5" xfId="2432" xr:uid="{00000000-0005-0000-0000-00003E160000}"/>
    <cellStyle name="Normal 2 7 3 5 2" xfId="7662" xr:uid="{00000000-0005-0000-0000-00003F160000}"/>
    <cellStyle name="Normal 2 7 3 6" xfId="5628" xr:uid="{00000000-0005-0000-0000-000040160000}"/>
    <cellStyle name="Normal 2 7 4" xfId="390" xr:uid="{00000000-0005-0000-0000-000041160000}"/>
    <cellStyle name="Normal 2 7 4 2" xfId="1875" xr:uid="{00000000-0005-0000-0000-000042160000}"/>
    <cellStyle name="Normal 2 7 4 2 2" xfId="4898" xr:uid="{00000000-0005-0000-0000-000043160000}"/>
    <cellStyle name="Normal 2 7 4 2 2 2" xfId="10128" xr:uid="{00000000-0005-0000-0000-000044160000}"/>
    <cellStyle name="Normal 2 7 4 2 3" xfId="3374" xr:uid="{00000000-0005-0000-0000-000045160000}"/>
    <cellStyle name="Normal 2 7 4 2 3 2" xfId="8604" xr:uid="{00000000-0005-0000-0000-000046160000}"/>
    <cellStyle name="Normal 2 7 4 2 4" xfId="7106" xr:uid="{00000000-0005-0000-0000-000047160000}"/>
    <cellStyle name="Normal 2 7 4 3" xfId="1110" xr:uid="{00000000-0005-0000-0000-000048160000}"/>
    <cellStyle name="Normal 2 7 4 3 2" xfId="4133" xr:uid="{00000000-0005-0000-0000-000049160000}"/>
    <cellStyle name="Normal 2 7 4 3 2 2" xfId="9363" xr:uid="{00000000-0005-0000-0000-00004A160000}"/>
    <cellStyle name="Normal 2 7 4 3 3" xfId="6341" xr:uid="{00000000-0005-0000-0000-00004B160000}"/>
    <cellStyle name="Normal 2 7 4 4" xfId="2609" xr:uid="{00000000-0005-0000-0000-00004C160000}"/>
    <cellStyle name="Normal 2 7 4 4 2" xfId="7839" xr:uid="{00000000-0005-0000-0000-00004D160000}"/>
    <cellStyle name="Normal 2 7 4 5" xfId="5630" xr:uid="{00000000-0005-0000-0000-00004E160000}"/>
    <cellStyle name="Normal 2 7 5" xfId="1521" xr:uid="{00000000-0005-0000-0000-00004F160000}"/>
    <cellStyle name="Normal 2 7 5 2" xfId="4544" xr:uid="{00000000-0005-0000-0000-000050160000}"/>
    <cellStyle name="Normal 2 7 5 2 2" xfId="9774" xr:uid="{00000000-0005-0000-0000-000051160000}"/>
    <cellStyle name="Normal 2 7 5 3" xfId="3020" xr:uid="{00000000-0005-0000-0000-000052160000}"/>
    <cellStyle name="Normal 2 7 5 3 2" xfId="8250" xr:uid="{00000000-0005-0000-0000-000053160000}"/>
    <cellStyle name="Normal 2 7 5 4" xfId="6752" xr:uid="{00000000-0005-0000-0000-000054160000}"/>
    <cellStyle name="Normal 2 7 6" xfId="1463" xr:uid="{00000000-0005-0000-0000-000055160000}"/>
    <cellStyle name="Normal 2 7 6 2" xfId="4486" xr:uid="{00000000-0005-0000-0000-000056160000}"/>
    <cellStyle name="Normal 2 7 6 2 2" xfId="9716" xr:uid="{00000000-0005-0000-0000-000057160000}"/>
    <cellStyle name="Normal 2 7 6 3" xfId="2962" xr:uid="{00000000-0005-0000-0000-000058160000}"/>
    <cellStyle name="Normal 2 7 6 3 2" xfId="8192" xr:uid="{00000000-0005-0000-0000-000059160000}"/>
    <cellStyle name="Normal 2 7 6 4" xfId="6694" xr:uid="{00000000-0005-0000-0000-00005A160000}"/>
    <cellStyle name="Normal 2 7 7" xfId="756" xr:uid="{00000000-0005-0000-0000-00005B160000}"/>
    <cellStyle name="Normal 2 7 7 2" xfId="3779" xr:uid="{00000000-0005-0000-0000-00005C160000}"/>
    <cellStyle name="Normal 2 7 7 2 2" xfId="9009" xr:uid="{00000000-0005-0000-0000-00005D160000}"/>
    <cellStyle name="Normal 2 7 7 3" xfId="5987" xr:uid="{00000000-0005-0000-0000-00005E160000}"/>
    <cellStyle name="Normal 2 7 8" xfId="2255" xr:uid="{00000000-0005-0000-0000-00005F160000}"/>
    <cellStyle name="Normal 2 7 8 2" xfId="7485" xr:uid="{00000000-0005-0000-0000-000060160000}"/>
    <cellStyle name="Normal 2 7 9" xfId="5623" xr:uid="{00000000-0005-0000-0000-000061160000}"/>
    <cellStyle name="Normal 2 8" xfId="391" xr:uid="{00000000-0005-0000-0000-000062160000}"/>
    <cellStyle name="Normal 2 8 2" xfId="392" xr:uid="{00000000-0005-0000-0000-000063160000}"/>
    <cellStyle name="Normal 2 8 2 2" xfId="393" xr:uid="{00000000-0005-0000-0000-000064160000}"/>
    <cellStyle name="Normal 2 8 2 2 2" xfId="394" xr:uid="{00000000-0005-0000-0000-000065160000}"/>
    <cellStyle name="Normal 2 8 2 2 2 2" xfId="2145" xr:uid="{00000000-0005-0000-0000-000066160000}"/>
    <cellStyle name="Normal 2 8 2 2 2 2 2" xfId="5168" xr:uid="{00000000-0005-0000-0000-000067160000}"/>
    <cellStyle name="Normal 2 8 2 2 2 2 2 2" xfId="10398" xr:uid="{00000000-0005-0000-0000-000068160000}"/>
    <cellStyle name="Normal 2 8 2 2 2 2 3" xfId="3644" xr:uid="{00000000-0005-0000-0000-000069160000}"/>
    <cellStyle name="Normal 2 8 2 2 2 2 3 2" xfId="8874" xr:uid="{00000000-0005-0000-0000-00006A160000}"/>
    <cellStyle name="Normal 2 8 2 2 2 2 4" xfId="7376" xr:uid="{00000000-0005-0000-0000-00006B160000}"/>
    <cellStyle name="Normal 2 8 2 2 2 3" xfId="1380" xr:uid="{00000000-0005-0000-0000-00006C160000}"/>
    <cellStyle name="Normal 2 8 2 2 2 3 2" xfId="4403" xr:uid="{00000000-0005-0000-0000-00006D160000}"/>
    <cellStyle name="Normal 2 8 2 2 2 3 2 2" xfId="9633" xr:uid="{00000000-0005-0000-0000-00006E160000}"/>
    <cellStyle name="Normal 2 8 2 2 2 3 3" xfId="6611" xr:uid="{00000000-0005-0000-0000-00006F160000}"/>
    <cellStyle name="Normal 2 8 2 2 2 4" xfId="2879" xr:uid="{00000000-0005-0000-0000-000070160000}"/>
    <cellStyle name="Normal 2 8 2 2 2 4 2" xfId="8109" xr:uid="{00000000-0005-0000-0000-000071160000}"/>
    <cellStyle name="Normal 2 8 2 2 2 5" xfId="5634" xr:uid="{00000000-0005-0000-0000-000072160000}"/>
    <cellStyle name="Normal 2 8 2 2 3" xfId="1791" xr:uid="{00000000-0005-0000-0000-000073160000}"/>
    <cellStyle name="Normal 2 8 2 2 3 2" xfId="4814" xr:uid="{00000000-0005-0000-0000-000074160000}"/>
    <cellStyle name="Normal 2 8 2 2 3 2 2" xfId="10044" xr:uid="{00000000-0005-0000-0000-000075160000}"/>
    <cellStyle name="Normal 2 8 2 2 3 3" xfId="3290" xr:uid="{00000000-0005-0000-0000-000076160000}"/>
    <cellStyle name="Normal 2 8 2 2 3 3 2" xfId="8520" xr:uid="{00000000-0005-0000-0000-000077160000}"/>
    <cellStyle name="Normal 2 8 2 2 3 4" xfId="7022" xr:uid="{00000000-0005-0000-0000-000078160000}"/>
    <cellStyle name="Normal 2 8 2 2 4" xfId="1026" xr:uid="{00000000-0005-0000-0000-000079160000}"/>
    <cellStyle name="Normal 2 8 2 2 4 2" xfId="4049" xr:uid="{00000000-0005-0000-0000-00007A160000}"/>
    <cellStyle name="Normal 2 8 2 2 4 2 2" xfId="9279" xr:uid="{00000000-0005-0000-0000-00007B160000}"/>
    <cellStyle name="Normal 2 8 2 2 4 3" xfId="6257" xr:uid="{00000000-0005-0000-0000-00007C160000}"/>
    <cellStyle name="Normal 2 8 2 2 5" xfId="2525" xr:uid="{00000000-0005-0000-0000-00007D160000}"/>
    <cellStyle name="Normal 2 8 2 2 5 2" xfId="7755" xr:uid="{00000000-0005-0000-0000-00007E160000}"/>
    <cellStyle name="Normal 2 8 2 2 6" xfId="5633" xr:uid="{00000000-0005-0000-0000-00007F160000}"/>
    <cellStyle name="Normal 2 8 2 3" xfId="395" xr:uid="{00000000-0005-0000-0000-000080160000}"/>
    <cellStyle name="Normal 2 8 2 3 2" xfId="1968" xr:uid="{00000000-0005-0000-0000-000081160000}"/>
    <cellStyle name="Normal 2 8 2 3 2 2" xfId="4991" xr:uid="{00000000-0005-0000-0000-000082160000}"/>
    <cellStyle name="Normal 2 8 2 3 2 2 2" xfId="10221" xr:uid="{00000000-0005-0000-0000-000083160000}"/>
    <cellStyle name="Normal 2 8 2 3 2 3" xfId="3467" xr:uid="{00000000-0005-0000-0000-000084160000}"/>
    <cellStyle name="Normal 2 8 2 3 2 3 2" xfId="8697" xr:uid="{00000000-0005-0000-0000-000085160000}"/>
    <cellStyle name="Normal 2 8 2 3 2 4" xfId="7199" xr:uid="{00000000-0005-0000-0000-000086160000}"/>
    <cellStyle name="Normal 2 8 2 3 3" xfId="1203" xr:uid="{00000000-0005-0000-0000-000087160000}"/>
    <cellStyle name="Normal 2 8 2 3 3 2" xfId="4226" xr:uid="{00000000-0005-0000-0000-000088160000}"/>
    <cellStyle name="Normal 2 8 2 3 3 2 2" xfId="9456" xr:uid="{00000000-0005-0000-0000-000089160000}"/>
    <cellStyle name="Normal 2 8 2 3 3 3" xfId="6434" xr:uid="{00000000-0005-0000-0000-00008A160000}"/>
    <cellStyle name="Normal 2 8 2 3 4" xfId="2702" xr:uid="{00000000-0005-0000-0000-00008B160000}"/>
    <cellStyle name="Normal 2 8 2 3 4 2" xfId="7932" xr:uid="{00000000-0005-0000-0000-00008C160000}"/>
    <cellStyle name="Normal 2 8 2 3 5" xfId="5635" xr:uid="{00000000-0005-0000-0000-00008D160000}"/>
    <cellStyle name="Normal 2 8 2 4" xfId="1614" xr:uid="{00000000-0005-0000-0000-00008E160000}"/>
    <cellStyle name="Normal 2 8 2 4 2" xfId="4637" xr:uid="{00000000-0005-0000-0000-00008F160000}"/>
    <cellStyle name="Normal 2 8 2 4 2 2" xfId="9867" xr:uid="{00000000-0005-0000-0000-000090160000}"/>
    <cellStyle name="Normal 2 8 2 4 3" xfId="3113" xr:uid="{00000000-0005-0000-0000-000091160000}"/>
    <cellStyle name="Normal 2 8 2 4 3 2" xfId="8343" xr:uid="{00000000-0005-0000-0000-000092160000}"/>
    <cellStyle name="Normal 2 8 2 4 4" xfId="6845" xr:uid="{00000000-0005-0000-0000-000093160000}"/>
    <cellStyle name="Normal 2 8 2 5" xfId="849" xr:uid="{00000000-0005-0000-0000-000094160000}"/>
    <cellStyle name="Normal 2 8 2 5 2" xfId="3872" xr:uid="{00000000-0005-0000-0000-000095160000}"/>
    <cellStyle name="Normal 2 8 2 5 2 2" xfId="9102" xr:uid="{00000000-0005-0000-0000-000096160000}"/>
    <cellStyle name="Normal 2 8 2 5 3" xfId="6080" xr:uid="{00000000-0005-0000-0000-000097160000}"/>
    <cellStyle name="Normal 2 8 2 6" xfId="2348" xr:uid="{00000000-0005-0000-0000-000098160000}"/>
    <cellStyle name="Normal 2 8 2 6 2" xfId="7578" xr:uid="{00000000-0005-0000-0000-000099160000}"/>
    <cellStyle name="Normal 2 8 2 7" xfId="5632" xr:uid="{00000000-0005-0000-0000-00009A160000}"/>
    <cellStyle name="Normal 2 8 3" xfId="396" xr:uid="{00000000-0005-0000-0000-00009B160000}"/>
    <cellStyle name="Normal 2 8 3 2" xfId="397" xr:uid="{00000000-0005-0000-0000-00009C160000}"/>
    <cellStyle name="Normal 2 8 3 2 2" xfId="2063" xr:uid="{00000000-0005-0000-0000-00009D160000}"/>
    <cellStyle name="Normal 2 8 3 2 2 2" xfId="5086" xr:uid="{00000000-0005-0000-0000-00009E160000}"/>
    <cellStyle name="Normal 2 8 3 2 2 2 2" xfId="10316" xr:uid="{00000000-0005-0000-0000-00009F160000}"/>
    <cellStyle name="Normal 2 8 3 2 2 3" xfId="3562" xr:uid="{00000000-0005-0000-0000-0000A0160000}"/>
    <cellStyle name="Normal 2 8 3 2 2 3 2" xfId="8792" xr:uid="{00000000-0005-0000-0000-0000A1160000}"/>
    <cellStyle name="Normal 2 8 3 2 2 4" xfId="7294" xr:uid="{00000000-0005-0000-0000-0000A2160000}"/>
    <cellStyle name="Normal 2 8 3 2 3" xfId="1298" xr:uid="{00000000-0005-0000-0000-0000A3160000}"/>
    <cellStyle name="Normal 2 8 3 2 3 2" xfId="4321" xr:uid="{00000000-0005-0000-0000-0000A4160000}"/>
    <cellStyle name="Normal 2 8 3 2 3 2 2" xfId="9551" xr:uid="{00000000-0005-0000-0000-0000A5160000}"/>
    <cellStyle name="Normal 2 8 3 2 3 3" xfId="6529" xr:uid="{00000000-0005-0000-0000-0000A6160000}"/>
    <cellStyle name="Normal 2 8 3 2 4" xfId="2797" xr:uid="{00000000-0005-0000-0000-0000A7160000}"/>
    <cellStyle name="Normal 2 8 3 2 4 2" xfId="8027" xr:uid="{00000000-0005-0000-0000-0000A8160000}"/>
    <cellStyle name="Normal 2 8 3 2 5" xfId="5637" xr:uid="{00000000-0005-0000-0000-0000A9160000}"/>
    <cellStyle name="Normal 2 8 3 3" xfId="1709" xr:uid="{00000000-0005-0000-0000-0000AA160000}"/>
    <cellStyle name="Normal 2 8 3 3 2" xfId="4732" xr:uid="{00000000-0005-0000-0000-0000AB160000}"/>
    <cellStyle name="Normal 2 8 3 3 2 2" xfId="9962" xr:uid="{00000000-0005-0000-0000-0000AC160000}"/>
    <cellStyle name="Normal 2 8 3 3 3" xfId="3208" xr:uid="{00000000-0005-0000-0000-0000AD160000}"/>
    <cellStyle name="Normal 2 8 3 3 3 2" xfId="8438" xr:uid="{00000000-0005-0000-0000-0000AE160000}"/>
    <cellStyle name="Normal 2 8 3 3 4" xfId="6940" xr:uid="{00000000-0005-0000-0000-0000AF160000}"/>
    <cellStyle name="Normal 2 8 3 4" xfId="944" xr:uid="{00000000-0005-0000-0000-0000B0160000}"/>
    <cellStyle name="Normal 2 8 3 4 2" xfId="3967" xr:uid="{00000000-0005-0000-0000-0000B1160000}"/>
    <cellStyle name="Normal 2 8 3 4 2 2" xfId="9197" xr:uid="{00000000-0005-0000-0000-0000B2160000}"/>
    <cellStyle name="Normal 2 8 3 4 3" xfId="6175" xr:uid="{00000000-0005-0000-0000-0000B3160000}"/>
    <cellStyle name="Normal 2 8 3 5" xfId="2443" xr:uid="{00000000-0005-0000-0000-0000B4160000}"/>
    <cellStyle name="Normal 2 8 3 5 2" xfId="7673" xr:uid="{00000000-0005-0000-0000-0000B5160000}"/>
    <cellStyle name="Normal 2 8 3 6" xfId="5636" xr:uid="{00000000-0005-0000-0000-0000B6160000}"/>
    <cellStyle name="Normal 2 8 4" xfId="398" xr:uid="{00000000-0005-0000-0000-0000B7160000}"/>
    <cellStyle name="Normal 2 8 4 2" xfId="1886" xr:uid="{00000000-0005-0000-0000-0000B8160000}"/>
    <cellStyle name="Normal 2 8 4 2 2" xfId="4909" xr:uid="{00000000-0005-0000-0000-0000B9160000}"/>
    <cellStyle name="Normal 2 8 4 2 2 2" xfId="10139" xr:uid="{00000000-0005-0000-0000-0000BA160000}"/>
    <cellStyle name="Normal 2 8 4 2 3" xfId="3385" xr:uid="{00000000-0005-0000-0000-0000BB160000}"/>
    <cellStyle name="Normal 2 8 4 2 3 2" xfId="8615" xr:uid="{00000000-0005-0000-0000-0000BC160000}"/>
    <cellStyle name="Normal 2 8 4 2 4" xfId="7117" xr:uid="{00000000-0005-0000-0000-0000BD160000}"/>
    <cellStyle name="Normal 2 8 4 3" xfId="1121" xr:uid="{00000000-0005-0000-0000-0000BE160000}"/>
    <cellStyle name="Normal 2 8 4 3 2" xfId="4144" xr:uid="{00000000-0005-0000-0000-0000BF160000}"/>
    <cellStyle name="Normal 2 8 4 3 2 2" xfId="9374" xr:uid="{00000000-0005-0000-0000-0000C0160000}"/>
    <cellStyle name="Normal 2 8 4 3 3" xfId="6352" xr:uid="{00000000-0005-0000-0000-0000C1160000}"/>
    <cellStyle name="Normal 2 8 4 4" xfId="2620" xr:uid="{00000000-0005-0000-0000-0000C2160000}"/>
    <cellStyle name="Normal 2 8 4 4 2" xfId="7850" xr:uid="{00000000-0005-0000-0000-0000C3160000}"/>
    <cellStyle name="Normal 2 8 4 5" xfId="5638" xr:uid="{00000000-0005-0000-0000-0000C4160000}"/>
    <cellStyle name="Normal 2 8 5" xfId="1532" xr:uid="{00000000-0005-0000-0000-0000C5160000}"/>
    <cellStyle name="Normal 2 8 5 2" xfId="4555" xr:uid="{00000000-0005-0000-0000-0000C6160000}"/>
    <cellStyle name="Normal 2 8 5 2 2" xfId="9785" xr:uid="{00000000-0005-0000-0000-0000C7160000}"/>
    <cellStyle name="Normal 2 8 5 3" xfId="3031" xr:uid="{00000000-0005-0000-0000-0000C8160000}"/>
    <cellStyle name="Normal 2 8 5 3 2" xfId="8261" xr:uid="{00000000-0005-0000-0000-0000C9160000}"/>
    <cellStyle name="Normal 2 8 5 4" xfId="6763" xr:uid="{00000000-0005-0000-0000-0000CA160000}"/>
    <cellStyle name="Normal 2 8 6" xfId="1474" xr:uid="{00000000-0005-0000-0000-0000CB160000}"/>
    <cellStyle name="Normal 2 8 6 2" xfId="4497" xr:uid="{00000000-0005-0000-0000-0000CC160000}"/>
    <cellStyle name="Normal 2 8 6 2 2" xfId="9727" xr:uid="{00000000-0005-0000-0000-0000CD160000}"/>
    <cellStyle name="Normal 2 8 6 3" xfId="2973" xr:uid="{00000000-0005-0000-0000-0000CE160000}"/>
    <cellStyle name="Normal 2 8 6 3 2" xfId="8203" xr:uid="{00000000-0005-0000-0000-0000CF160000}"/>
    <cellStyle name="Normal 2 8 6 4" xfId="6705" xr:uid="{00000000-0005-0000-0000-0000D0160000}"/>
    <cellStyle name="Normal 2 8 7" xfId="767" xr:uid="{00000000-0005-0000-0000-0000D1160000}"/>
    <cellStyle name="Normal 2 8 7 2" xfId="3790" xr:uid="{00000000-0005-0000-0000-0000D2160000}"/>
    <cellStyle name="Normal 2 8 7 2 2" xfId="9020" xr:uid="{00000000-0005-0000-0000-0000D3160000}"/>
    <cellStyle name="Normal 2 8 7 3" xfId="5998" xr:uid="{00000000-0005-0000-0000-0000D4160000}"/>
    <cellStyle name="Normal 2 8 8" xfId="2266" xr:uid="{00000000-0005-0000-0000-0000D5160000}"/>
    <cellStyle name="Normal 2 8 8 2" xfId="7496" xr:uid="{00000000-0005-0000-0000-0000D6160000}"/>
    <cellStyle name="Normal 2 8 9" xfId="5631" xr:uid="{00000000-0005-0000-0000-0000D7160000}"/>
    <cellStyle name="Normal 2 9" xfId="399" xr:uid="{00000000-0005-0000-0000-0000D8160000}"/>
    <cellStyle name="Normal 2 9 2" xfId="400" xr:uid="{00000000-0005-0000-0000-0000D9160000}"/>
    <cellStyle name="Normal 2 9 2 2" xfId="401" xr:uid="{00000000-0005-0000-0000-0000DA160000}"/>
    <cellStyle name="Normal 2 9 2 2 2" xfId="2075" xr:uid="{00000000-0005-0000-0000-0000DB160000}"/>
    <cellStyle name="Normal 2 9 2 2 2 2" xfId="5098" xr:uid="{00000000-0005-0000-0000-0000DC160000}"/>
    <cellStyle name="Normal 2 9 2 2 2 2 2" xfId="10328" xr:uid="{00000000-0005-0000-0000-0000DD160000}"/>
    <cellStyle name="Normal 2 9 2 2 2 3" xfId="3574" xr:uid="{00000000-0005-0000-0000-0000DE160000}"/>
    <cellStyle name="Normal 2 9 2 2 2 3 2" xfId="8804" xr:uid="{00000000-0005-0000-0000-0000DF160000}"/>
    <cellStyle name="Normal 2 9 2 2 2 4" xfId="7306" xr:uid="{00000000-0005-0000-0000-0000E0160000}"/>
    <cellStyle name="Normal 2 9 2 2 3" xfId="1310" xr:uid="{00000000-0005-0000-0000-0000E1160000}"/>
    <cellStyle name="Normal 2 9 2 2 3 2" xfId="4333" xr:uid="{00000000-0005-0000-0000-0000E2160000}"/>
    <cellStyle name="Normal 2 9 2 2 3 2 2" xfId="9563" xr:uid="{00000000-0005-0000-0000-0000E3160000}"/>
    <cellStyle name="Normal 2 9 2 2 3 3" xfId="6541" xr:uid="{00000000-0005-0000-0000-0000E4160000}"/>
    <cellStyle name="Normal 2 9 2 2 4" xfId="2809" xr:uid="{00000000-0005-0000-0000-0000E5160000}"/>
    <cellStyle name="Normal 2 9 2 2 4 2" xfId="8039" xr:uid="{00000000-0005-0000-0000-0000E6160000}"/>
    <cellStyle name="Normal 2 9 2 2 5" xfId="5641" xr:uid="{00000000-0005-0000-0000-0000E7160000}"/>
    <cellStyle name="Normal 2 9 2 3" xfId="1721" xr:uid="{00000000-0005-0000-0000-0000E8160000}"/>
    <cellStyle name="Normal 2 9 2 3 2" xfId="4744" xr:uid="{00000000-0005-0000-0000-0000E9160000}"/>
    <cellStyle name="Normal 2 9 2 3 2 2" xfId="9974" xr:uid="{00000000-0005-0000-0000-0000EA160000}"/>
    <cellStyle name="Normal 2 9 2 3 3" xfId="3220" xr:uid="{00000000-0005-0000-0000-0000EB160000}"/>
    <cellStyle name="Normal 2 9 2 3 3 2" xfId="8450" xr:uid="{00000000-0005-0000-0000-0000EC160000}"/>
    <cellStyle name="Normal 2 9 2 3 4" xfId="6952" xr:uid="{00000000-0005-0000-0000-0000ED160000}"/>
    <cellStyle name="Normal 2 9 2 4" xfId="956" xr:uid="{00000000-0005-0000-0000-0000EE160000}"/>
    <cellStyle name="Normal 2 9 2 4 2" xfId="3979" xr:uid="{00000000-0005-0000-0000-0000EF160000}"/>
    <cellStyle name="Normal 2 9 2 4 2 2" xfId="9209" xr:uid="{00000000-0005-0000-0000-0000F0160000}"/>
    <cellStyle name="Normal 2 9 2 4 3" xfId="6187" xr:uid="{00000000-0005-0000-0000-0000F1160000}"/>
    <cellStyle name="Normal 2 9 2 5" xfId="2455" xr:uid="{00000000-0005-0000-0000-0000F2160000}"/>
    <cellStyle name="Normal 2 9 2 5 2" xfId="7685" xr:uid="{00000000-0005-0000-0000-0000F3160000}"/>
    <cellStyle name="Normal 2 9 2 6" xfId="5640" xr:uid="{00000000-0005-0000-0000-0000F4160000}"/>
    <cellStyle name="Normal 2 9 3" xfId="402" xr:uid="{00000000-0005-0000-0000-0000F5160000}"/>
    <cellStyle name="Normal 2 9 3 2" xfId="1898" xr:uid="{00000000-0005-0000-0000-0000F6160000}"/>
    <cellStyle name="Normal 2 9 3 2 2" xfId="4921" xr:uid="{00000000-0005-0000-0000-0000F7160000}"/>
    <cellStyle name="Normal 2 9 3 2 2 2" xfId="10151" xr:uid="{00000000-0005-0000-0000-0000F8160000}"/>
    <cellStyle name="Normal 2 9 3 2 3" xfId="3397" xr:uid="{00000000-0005-0000-0000-0000F9160000}"/>
    <cellStyle name="Normal 2 9 3 2 3 2" xfId="8627" xr:uid="{00000000-0005-0000-0000-0000FA160000}"/>
    <cellStyle name="Normal 2 9 3 2 4" xfId="7129" xr:uid="{00000000-0005-0000-0000-0000FB160000}"/>
    <cellStyle name="Normal 2 9 3 3" xfId="1133" xr:uid="{00000000-0005-0000-0000-0000FC160000}"/>
    <cellStyle name="Normal 2 9 3 3 2" xfId="4156" xr:uid="{00000000-0005-0000-0000-0000FD160000}"/>
    <cellStyle name="Normal 2 9 3 3 2 2" xfId="9386" xr:uid="{00000000-0005-0000-0000-0000FE160000}"/>
    <cellStyle name="Normal 2 9 3 3 3" xfId="6364" xr:uid="{00000000-0005-0000-0000-0000FF160000}"/>
    <cellStyle name="Normal 2 9 3 4" xfId="2632" xr:uid="{00000000-0005-0000-0000-000000170000}"/>
    <cellStyle name="Normal 2 9 3 4 2" xfId="7862" xr:uid="{00000000-0005-0000-0000-000001170000}"/>
    <cellStyle name="Normal 2 9 3 5" xfId="5642" xr:uid="{00000000-0005-0000-0000-000002170000}"/>
    <cellStyle name="Normal 2 9 4" xfId="1544" xr:uid="{00000000-0005-0000-0000-000003170000}"/>
    <cellStyle name="Normal 2 9 4 2" xfId="4567" xr:uid="{00000000-0005-0000-0000-000004170000}"/>
    <cellStyle name="Normal 2 9 4 2 2" xfId="9797" xr:uid="{00000000-0005-0000-0000-000005170000}"/>
    <cellStyle name="Normal 2 9 4 3" xfId="3043" xr:uid="{00000000-0005-0000-0000-000006170000}"/>
    <cellStyle name="Normal 2 9 4 3 2" xfId="8273" xr:uid="{00000000-0005-0000-0000-000007170000}"/>
    <cellStyle name="Normal 2 9 4 4" xfId="6775" xr:uid="{00000000-0005-0000-0000-000008170000}"/>
    <cellStyle name="Normal 2 9 5" xfId="779" xr:uid="{00000000-0005-0000-0000-000009170000}"/>
    <cellStyle name="Normal 2 9 5 2" xfId="3802" xr:uid="{00000000-0005-0000-0000-00000A170000}"/>
    <cellStyle name="Normal 2 9 5 2 2" xfId="9032" xr:uid="{00000000-0005-0000-0000-00000B170000}"/>
    <cellStyle name="Normal 2 9 5 3" xfId="6010" xr:uid="{00000000-0005-0000-0000-00000C170000}"/>
    <cellStyle name="Normal 2 9 6" xfId="2278" xr:uid="{00000000-0005-0000-0000-00000D170000}"/>
    <cellStyle name="Normal 2 9 6 2" xfId="7508" xr:uid="{00000000-0005-0000-0000-00000E170000}"/>
    <cellStyle name="Normal 2 9 7" xfId="5639" xr:uid="{00000000-0005-0000-0000-00000F170000}"/>
    <cellStyle name="Normal 20" xfId="2206" xr:uid="{00000000-0005-0000-0000-000010170000}"/>
    <cellStyle name="Normal 20 2" xfId="5228" xr:uid="{00000000-0005-0000-0000-000011170000}"/>
    <cellStyle name="Normal 20 2 2" xfId="10458" xr:uid="{00000000-0005-0000-0000-000012170000}"/>
    <cellStyle name="Normal 20 3" xfId="3704" xr:uid="{00000000-0005-0000-0000-000013170000}"/>
    <cellStyle name="Normal 20 3 2" xfId="8934" xr:uid="{00000000-0005-0000-0000-000014170000}"/>
    <cellStyle name="Normal 20 4" xfId="7436" xr:uid="{00000000-0005-0000-0000-000015170000}"/>
    <cellStyle name="Normal 21" xfId="3717" xr:uid="{00000000-0005-0000-0000-000016170000}"/>
    <cellStyle name="Normal 21 2" xfId="8947" xr:uid="{00000000-0005-0000-0000-000017170000}"/>
    <cellStyle name="Normal 22" xfId="3730" xr:uid="{00000000-0005-0000-0000-000018170000}"/>
    <cellStyle name="Normal 22 2" xfId="8960" xr:uid="{00000000-0005-0000-0000-000019170000}"/>
    <cellStyle name="Normal 23" xfId="5241" xr:uid="{00000000-0005-0000-0000-00001A170000}"/>
    <cellStyle name="Normal 24" xfId="10474" xr:uid="{9602CD0B-1390-4722-8594-4B37E68AD8F2}"/>
    <cellStyle name="Normal 3" xfId="403" xr:uid="{00000000-0005-0000-0000-00001B170000}"/>
    <cellStyle name="Normal 4" xfId="404" xr:uid="{00000000-0005-0000-0000-00001C170000}"/>
    <cellStyle name="Normal 4 2" xfId="405" xr:uid="{00000000-0005-0000-0000-00001D170000}"/>
    <cellStyle name="Normal 5" xfId="406" xr:uid="{00000000-0005-0000-0000-00001E170000}"/>
    <cellStyle name="Normal 5 10" xfId="407" xr:uid="{00000000-0005-0000-0000-00001F170000}"/>
    <cellStyle name="Normal 5 10 2" xfId="408" xr:uid="{00000000-0005-0000-0000-000020170000}"/>
    <cellStyle name="Normal 5 10 2 2" xfId="409" xr:uid="{00000000-0005-0000-0000-000021170000}"/>
    <cellStyle name="Normal 5 10 2 2 2" xfId="2099" xr:uid="{00000000-0005-0000-0000-000022170000}"/>
    <cellStyle name="Normal 5 10 2 2 2 2" xfId="5122" xr:uid="{00000000-0005-0000-0000-000023170000}"/>
    <cellStyle name="Normal 5 10 2 2 2 2 2" xfId="10352" xr:uid="{00000000-0005-0000-0000-000024170000}"/>
    <cellStyle name="Normal 5 10 2 2 2 3" xfId="3598" xr:uid="{00000000-0005-0000-0000-000025170000}"/>
    <cellStyle name="Normal 5 10 2 2 2 3 2" xfId="8828" xr:uid="{00000000-0005-0000-0000-000026170000}"/>
    <cellStyle name="Normal 5 10 2 2 2 4" xfId="7330" xr:uid="{00000000-0005-0000-0000-000027170000}"/>
    <cellStyle name="Normal 5 10 2 2 3" xfId="1334" xr:uid="{00000000-0005-0000-0000-000028170000}"/>
    <cellStyle name="Normal 5 10 2 2 3 2" xfId="4357" xr:uid="{00000000-0005-0000-0000-000029170000}"/>
    <cellStyle name="Normal 5 10 2 2 3 2 2" xfId="9587" xr:uid="{00000000-0005-0000-0000-00002A170000}"/>
    <cellStyle name="Normal 5 10 2 2 3 3" xfId="6565" xr:uid="{00000000-0005-0000-0000-00002B170000}"/>
    <cellStyle name="Normal 5 10 2 2 4" xfId="2833" xr:uid="{00000000-0005-0000-0000-00002C170000}"/>
    <cellStyle name="Normal 5 10 2 2 4 2" xfId="8063" xr:uid="{00000000-0005-0000-0000-00002D170000}"/>
    <cellStyle name="Normal 5 10 2 2 5" xfId="5646" xr:uid="{00000000-0005-0000-0000-00002E170000}"/>
    <cellStyle name="Normal 5 10 2 3" xfId="1745" xr:uid="{00000000-0005-0000-0000-00002F170000}"/>
    <cellStyle name="Normal 5 10 2 3 2" xfId="4768" xr:uid="{00000000-0005-0000-0000-000030170000}"/>
    <cellStyle name="Normal 5 10 2 3 2 2" xfId="9998" xr:uid="{00000000-0005-0000-0000-000031170000}"/>
    <cellStyle name="Normal 5 10 2 3 3" xfId="3244" xr:uid="{00000000-0005-0000-0000-000032170000}"/>
    <cellStyle name="Normal 5 10 2 3 3 2" xfId="8474" xr:uid="{00000000-0005-0000-0000-000033170000}"/>
    <cellStyle name="Normal 5 10 2 3 4" xfId="6976" xr:uid="{00000000-0005-0000-0000-000034170000}"/>
    <cellStyle name="Normal 5 10 2 4" xfId="980" xr:uid="{00000000-0005-0000-0000-000035170000}"/>
    <cellStyle name="Normal 5 10 2 4 2" xfId="4003" xr:uid="{00000000-0005-0000-0000-000036170000}"/>
    <cellStyle name="Normal 5 10 2 4 2 2" xfId="9233" xr:uid="{00000000-0005-0000-0000-000037170000}"/>
    <cellStyle name="Normal 5 10 2 4 3" xfId="6211" xr:uid="{00000000-0005-0000-0000-000038170000}"/>
    <cellStyle name="Normal 5 10 2 5" xfId="2479" xr:uid="{00000000-0005-0000-0000-000039170000}"/>
    <cellStyle name="Normal 5 10 2 5 2" xfId="7709" xr:uid="{00000000-0005-0000-0000-00003A170000}"/>
    <cellStyle name="Normal 5 10 2 6" xfId="5645" xr:uid="{00000000-0005-0000-0000-00003B170000}"/>
    <cellStyle name="Normal 5 10 3" xfId="410" xr:uid="{00000000-0005-0000-0000-00003C170000}"/>
    <cellStyle name="Normal 5 10 3 2" xfId="1922" xr:uid="{00000000-0005-0000-0000-00003D170000}"/>
    <cellStyle name="Normal 5 10 3 2 2" xfId="4945" xr:uid="{00000000-0005-0000-0000-00003E170000}"/>
    <cellStyle name="Normal 5 10 3 2 2 2" xfId="10175" xr:uid="{00000000-0005-0000-0000-00003F170000}"/>
    <cellStyle name="Normal 5 10 3 2 3" xfId="3421" xr:uid="{00000000-0005-0000-0000-000040170000}"/>
    <cellStyle name="Normal 5 10 3 2 3 2" xfId="8651" xr:uid="{00000000-0005-0000-0000-000041170000}"/>
    <cellStyle name="Normal 5 10 3 2 4" xfId="7153" xr:uid="{00000000-0005-0000-0000-000042170000}"/>
    <cellStyle name="Normal 5 10 3 3" xfId="1157" xr:uid="{00000000-0005-0000-0000-000043170000}"/>
    <cellStyle name="Normal 5 10 3 3 2" xfId="4180" xr:uid="{00000000-0005-0000-0000-000044170000}"/>
    <cellStyle name="Normal 5 10 3 3 2 2" xfId="9410" xr:uid="{00000000-0005-0000-0000-000045170000}"/>
    <cellStyle name="Normal 5 10 3 3 3" xfId="6388" xr:uid="{00000000-0005-0000-0000-000046170000}"/>
    <cellStyle name="Normal 5 10 3 4" xfId="2656" xr:uid="{00000000-0005-0000-0000-000047170000}"/>
    <cellStyle name="Normal 5 10 3 4 2" xfId="7886" xr:uid="{00000000-0005-0000-0000-000048170000}"/>
    <cellStyle name="Normal 5 10 3 5" xfId="5647" xr:uid="{00000000-0005-0000-0000-000049170000}"/>
    <cellStyle name="Normal 5 10 4" xfId="1568" xr:uid="{00000000-0005-0000-0000-00004A170000}"/>
    <cellStyle name="Normal 5 10 4 2" xfId="4591" xr:uid="{00000000-0005-0000-0000-00004B170000}"/>
    <cellStyle name="Normal 5 10 4 2 2" xfId="9821" xr:uid="{00000000-0005-0000-0000-00004C170000}"/>
    <cellStyle name="Normal 5 10 4 3" xfId="3067" xr:uid="{00000000-0005-0000-0000-00004D170000}"/>
    <cellStyle name="Normal 5 10 4 3 2" xfId="8297" xr:uid="{00000000-0005-0000-0000-00004E170000}"/>
    <cellStyle name="Normal 5 10 4 4" xfId="6799" xr:uid="{00000000-0005-0000-0000-00004F170000}"/>
    <cellStyle name="Normal 5 10 5" xfId="803" xr:uid="{00000000-0005-0000-0000-000050170000}"/>
    <cellStyle name="Normal 5 10 5 2" xfId="3826" xr:uid="{00000000-0005-0000-0000-000051170000}"/>
    <cellStyle name="Normal 5 10 5 2 2" xfId="9056" xr:uid="{00000000-0005-0000-0000-000052170000}"/>
    <cellStyle name="Normal 5 10 5 3" xfId="6034" xr:uid="{00000000-0005-0000-0000-000053170000}"/>
    <cellStyle name="Normal 5 10 6" xfId="2302" xr:uid="{00000000-0005-0000-0000-000054170000}"/>
    <cellStyle name="Normal 5 10 6 2" xfId="7532" xr:uid="{00000000-0005-0000-0000-000055170000}"/>
    <cellStyle name="Normal 5 10 7" xfId="5644" xr:uid="{00000000-0005-0000-0000-000056170000}"/>
    <cellStyle name="Normal 5 11" xfId="411" xr:uid="{00000000-0005-0000-0000-000057170000}"/>
    <cellStyle name="Normal 5 11 2" xfId="412" xr:uid="{00000000-0005-0000-0000-000058170000}"/>
    <cellStyle name="Normal 5 11 2 2" xfId="413" xr:uid="{00000000-0005-0000-0000-000059170000}"/>
    <cellStyle name="Normal 5 11 2 2 2" xfId="2161" xr:uid="{00000000-0005-0000-0000-00005A170000}"/>
    <cellStyle name="Normal 5 11 2 2 2 2" xfId="5184" xr:uid="{00000000-0005-0000-0000-00005B170000}"/>
    <cellStyle name="Normal 5 11 2 2 2 2 2" xfId="10414" xr:uid="{00000000-0005-0000-0000-00005C170000}"/>
    <cellStyle name="Normal 5 11 2 2 2 3" xfId="3660" xr:uid="{00000000-0005-0000-0000-00005D170000}"/>
    <cellStyle name="Normal 5 11 2 2 2 3 2" xfId="8890" xr:uid="{00000000-0005-0000-0000-00005E170000}"/>
    <cellStyle name="Normal 5 11 2 2 2 4" xfId="7392" xr:uid="{00000000-0005-0000-0000-00005F170000}"/>
    <cellStyle name="Normal 5 11 2 2 3" xfId="1396" xr:uid="{00000000-0005-0000-0000-000060170000}"/>
    <cellStyle name="Normal 5 11 2 2 3 2" xfId="4419" xr:uid="{00000000-0005-0000-0000-000061170000}"/>
    <cellStyle name="Normal 5 11 2 2 3 2 2" xfId="9649" xr:uid="{00000000-0005-0000-0000-000062170000}"/>
    <cellStyle name="Normal 5 11 2 2 3 3" xfId="6627" xr:uid="{00000000-0005-0000-0000-000063170000}"/>
    <cellStyle name="Normal 5 11 2 2 4" xfId="2895" xr:uid="{00000000-0005-0000-0000-000064170000}"/>
    <cellStyle name="Normal 5 11 2 2 4 2" xfId="8125" xr:uid="{00000000-0005-0000-0000-000065170000}"/>
    <cellStyle name="Normal 5 11 2 2 5" xfId="5650" xr:uid="{00000000-0005-0000-0000-000066170000}"/>
    <cellStyle name="Normal 5 11 2 3" xfId="1807" xr:uid="{00000000-0005-0000-0000-000067170000}"/>
    <cellStyle name="Normal 5 11 2 3 2" xfId="4830" xr:uid="{00000000-0005-0000-0000-000068170000}"/>
    <cellStyle name="Normal 5 11 2 3 2 2" xfId="10060" xr:uid="{00000000-0005-0000-0000-000069170000}"/>
    <cellStyle name="Normal 5 11 2 3 3" xfId="3306" xr:uid="{00000000-0005-0000-0000-00006A170000}"/>
    <cellStyle name="Normal 5 11 2 3 3 2" xfId="8536" xr:uid="{00000000-0005-0000-0000-00006B170000}"/>
    <cellStyle name="Normal 5 11 2 3 4" xfId="7038" xr:uid="{00000000-0005-0000-0000-00006C170000}"/>
    <cellStyle name="Normal 5 11 2 4" xfId="1042" xr:uid="{00000000-0005-0000-0000-00006D170000}"/>
    <cellStyle name="Normal 5 11 2 4 2" xfId="4065" xr:uid="{00000000-0005-0000-0000-00006E170000}"/>
    <cellStyle name="Normal 5 11 2 4 2 2" xfId="9295" xr:uid="{00000000-0005-0000-0000-00006F170000}"/>
    <cellStyle name="Normal 5 11 2 4 3" xfId="6273" xr:uid="{00000000-0005-0000-0000-000070170000}"/>
    <cellStyle name="Normal 5 11 2 5" xfId="2541" xr:uid="{00000000-0005-0000-0000-000071170000}"/>
    <cellStyle name="Normal 5 11 2 5 2" xfId="7771" xr:uid="{00000000-0005-0000-0000-000072170000}"/>
    <cellStyle name="Normal 5 11 2 6" xfId="5649" xr:uid="{00000000-0005-0000-0000-000073170000}"/>
    <cellStyle name="Normal 5 11 3" xfId="414" xr:uid="{00000000-0005-0000-0000-000074170000}"/>
    <cellStyle name="Normal 5 11 3 2" xfId="1984" xr:uid="{00000000-0005-0000-0000-000075170000}"/>
    <cellStyle name="Normal 5 11 3 2 2" xfId="5007" xr:uid="{00000000-0005-0000-0000-000076170000}"/>
    <cellStyle name="Normal 5 11 3 2 2 2" xfId="10237" xr:uid="{00000000-0005-0000-0000-000077170000}"/>
    <cellStyle name="Normal 5 11 3 2 3" xfId="3483" xr:uid="{00000000-0005-0000-0000-000078170000}"/>
    <cellStyle name="Normal 5 11 3 2 3 2" xfId="8713" xr:uid="{00000000-0005-0000-0000-000079170000}"/>
    <cellStyle name="Normal 5 11 3 2 4" xfId="7215" xr:uid="{00000000-0005-0000-0000-00007A170000}"/>
    <cellStyle name="Normal 5 11 3 3" xfId="1219" xr:uid="{00000000-0005-0000-0000-00007B170000}"/>
    <cellStyle name="Normal 5 11 3 3 2" xfId="4242" xr:uid="{00000000-0005-0000-0000-00007C170000}"/>
    <cellStyle name="Normal 5 11 3 3 2 2" xfId="9472" xr:uid="{00000000-0005-0000-0000-00007D170000}"/>
    <cellStyle name="Normal 5 11 3 3 3" xfId="6450" xr:uid="{00000000-0005-0000-0000-00007E170000}"/>
    <cellStyle name="Normal 5 11 3 4" xfId="2718" xr:uid="{00000000-0005-0000-0000-00007F170000}"/>
    <cellStyle name="Normal 5 11 3 4 2" xfId="7948" xr:uid="{00000000-0005-0000-0000-000080170000}"/>
    <cellStyle name="Normal 5 11 3 5" xfId="5651" xr:uid="{00000000-0005-0000-0000-000081170000}"/>
    <cellStyle name="Normal 5 11 4" xfId="1630" xr:uid="{00000000-0005-0000-0000-000082170000}"/>
    <cellStyle name="Normal 5 11 4 2" xfId="4653" xr:uid="{00000000-0005-0000-0000-000083170000}"/>
    <cellStyle name="Normal 5 11 4 2 2" xfId="9883" xr:uid="{00000000-0005-0000-0000-000084170000}"/>
    <cellStyle name="Normal 5 11 4 3" xfId="3129" xr:uid="{00000000-0005-0000-0000-000085170000}"/>
    <cellStyle name="Normal 5 11 4 3 2" xfId="8359" xr:uid="{00000000-0005-0000-0000-000086170000}"/>
    <cellStyle name="Normal 5 11 4 4" xfId="6861" xr:uid="{00000000-0005-0000-0000-000087170000}"/>
    <cellStyle name="Normal 5 11 5" xfId="865" xr:uid="{00000000-0005-0000-0000-000088170000}"/>
    <cellStyle name="Normal 5 11 5 2" xfId="3888" xr:uid="{00000000-0005-0000-0000-000089170000}"/>
    <cellStyle name="Normal 5 11 5 2 2" xfId="9118" xr:uid="{00000000-0005-0000-0000-00008A170000}"/>
    <cellStyle name="Normal 5 11 5 3" xfId="6096" xr:uid="{00000000-0005-0000-0000-00008B170000}"/>
    <cellStyle name="Normal 5 11 6" xfId="2364" xr:uid="{00000000-0005-0000-0000-00008C170000}"/>
    <cellStyle name="Normal 5 11 6 2" xfId="7594" xr:uid="{00000000-0005-0000-0000-00008D170000}"/>
    <cellStyle name="Normal 5 11 7" xfId="5648" xr:uid="{00000000-0005-0000-0000-00008E170000}"/>
    <cellStyle name="Normal 5 12" xfId="415" xr:uid="{00000000-0005-0000-0000-00008F170000}"/>
    <cellStyle name="Normal 5 12 2" xfId="416" xr:uid="{00000000-0005-0000-0000-000090170000}"/>
    <cellStyle name="Normal 5 12 2 2" xfId="417" xr:uid="{00000000-0005-0000-0000-000091170000}"/>
    <cellStyle name="Normal 5 12 2 2 2" xfId="2173" xr:uid="{00000000-0005-0000-0000-000092170000}"/>
    <cellStyle name="Normal 5 12 2 2 2 2" xfId="5196" xr:uid="{00000000-0005-0000-0000-000093170000}"/>
    <cellStyle name="Normal 5 12 2 2 2 2 2" xfId="10426" xr:uid="{00000000-0005-0000-0000-000094170000}"/>
    <cellStyle name="Normal 5 12 2 2 2 3" xfId="3672" xr:uid="{00000000-0005-0000-0000-000095170000}"/>
    <cellStyle name="Normal 5 12 2 2 2 3 2" xfId="8902" xr:uid="{00000000-0005-0000-0000-000096170000}"/>
    <cellStyle name="Normal 5 12 2 2 2 4" xfId="7404" xr:uid="{00000000-0005-0000-0000-000097170000}"/>
    <cellStyle name="Normal 5 12 2 2 3" xfId="1408" xr:uid="{00000000-0005-0000-0000-000098170000}"/>
    <cellStyle name="Normal 5 12 2 2 3 2" xfId="4431" xr:uid="{00000000-0005-0000-0000-000099170000}"/>
    <cellStyle name="Normal 5 12 2 2 3 2 2" xfId="9661" xr:uid="{00000000-0005-0000-0000-00009A170000}"/>
    <cellStyle name="Normal 5 12 2 2 3 3" xfId="6639" xr:uid="{00000000-0005-0000-0000-00009B170000}"/>
    <cellStyle name="Normal 5 12 2 2 4" xfId="2907" xr:uid="{00000000-0005-0000-0000-00009C170000}"/>
    <cellStyle name="Normal 5 12 2 2 4 2" xfId="8137" xr:uid="{00000000-0005-0000-0000-00009D170000}"/>
    <cellStyle name="Normal 5 12 2 2 5" xfId="5654" xr:uid="{00000000-0005-0000-0000-00009E170000}"/>
    <cellStyle name="Normal 5 12 2 3" xfId="1819" xr:uid="{00000000-0005-0000-0000-00009F170000}"/>
    <cellStyle name="Normal 5 12 2 3 2" xfId="4842" xr:uid="{00000000-0005-0000-0000-0000A0170000}"/>
    <cellStyle name="Normal 5 12 2 3 2 2" xfId="10072" xr:uid="{00000000-0005-0000-0000-0000A1170000}"/>
    <cellStyle name="Normal 5 12 2 3 3" xfId="3318" xr:uid="{00000000-0005-0000-0000-0000A2170000}"/>
    <cellStyle name="Normal 5 12 2 3 3 2" xfId="8548" xr:uid="{00000000-0005-0000-0000-0000A3170000}"/>
    <cellStyle name="Normal 5 12 2 3 4" xfId="7050" xr:uid="{00000000-0005-0000-0000-0000A4170000}"/>
    <cellStyle name="Normal 5 12 2 4" xfId="1054" xr:uid="{00000000-0005-0000-0000-0000A5170000}"/>
    <cellStyle name="Normal 5 12 2 4 2" xfId="4077" xr:uid="{00000000-0005-0000-0000-0000A6170000}"/>
    <cellStyle name="Normal 5 12 2 4 2 2" xfId="9307" xr:uid="{00000000-0005-0000-0000-0000A7170000}"/>
    <cellStyle name="Normal 5 12 2 4 3" xfId="6285" xr:uid="{00000000-0005-0000-0000-0000A8170000}"/>
    <cellStyle name="Normal 5 12 2 5" xfId="2553" xr:uid="{00000000-0005-0000-0000-0000A9170000}"/>
    <cellStyle name="Normal 5 12 2 5 2" xfId="7783" xr:uid="{00000000-0005-0000-0000-0000AA170000}"/>
    <cellStyle name="Normal 5 12 2 6" xfId="5653" xr:uid="{00000000-0005-0000-0000-0000AB170000}"/>
    <cellStyle name="Normal 5 12 3" xfId="418" xr:uid="{00000000-0005-0000-0000-0000AC170000}"/>
    <cellStyle name="Normal 5 12 3 2" xfId="1996" xr:uid="{00000000-0005-0000-0000-0000AD170000}"/>
    <cellStyle name="Normal 5 12 3 2 2" xfId="5019" xr:uid="{00000000-0005-0000-0000-0000AE170000}"/>
    <cellStyle name="Normal 5 12 3 2 2 2" xfId="10249" xr:uid="{00000000-0005-0000-0000-0000AF170000}"/>
    <cellStyle name="Normal 5 12 3 2 3" xfId="3495" xr:uid="{00000000-0005-0000-0000-0000B0170000}"/>
    <cellStyle name="Normal 5 12 3 2 3 2" xfId="8725" xr:uid="{00000000-0005-0000-0000-0000B1170000}"/>
    <cellStyle name="Normal 5 12 3 2 4" xfId="7227" xr:uid="{00000000-0005-0000-0000-0000B2170000}"/>
    <cellStyle name="Normal 5 12 3 3" xfId="1231" xr:uid="{00000000-0005-0000-0000-0000B3170000}"/>
    <cellStyle name="Normal 5 12 3 3 2" xfId="4254" xr:uid="{00000000-0005-0000-0000-0000B4170000}"/>
    <cellStyle name="Normal 5 12 3 3 2 2" xfId="9484" xr:uid="{00000000-0005-0000-0000-0000B5170000}"/>
    <cellStyle name="Normal 5 12 3 3 3" xfId="6462" xr:uid="{00000000-0005-0000-0000-0000B6170000}"/>
    <cellStyle name="Normal 5 12 3 4" xfId="2730" xr:uid="{00000000-0005-0000-0000-0000B7170000}"/>
    <cellStyle name="Normal 5 12 3 4 2" xfId="7960" xr:uid="{00000000-0005-0000-0000-0000B8170000}"/>
    <cellStyle name="Normal 5 12 3 5" xfId="5655" xr:uid="{00000000-0005-0000-0000-0000B9170000}"/>
    <cellStyle name="Normal 5 12 4" xfId="1642" xr:uid="{00000000-0005-0000-0000-0000BA170000}"/>
    <cellStyle name="Normal 5 12 4 2" xfId="4665" xr:uid="{00000000-0005-0000-0000-0000BB170000}"/>
    <cellStyle name="Normal 5 12 4 2 2" xfId="9895" xr:uid="{00000000-0005-0000-0000-0000BC170000}"/>
    <cellStyle name="Normal 5 12 4 3" xfId="3141" xr:uid="{00000000-0005-0000-0000-0000BD170000}"/>
    <cellStyle name="Normal 5 12 4 3 2" xfId="8371" xr:uid="{00000000-0005-0000-0000-0000BE170000}"/>
    <cellStyle name="Normal 5 12 4 4" xfId="6873" xr:uid="{00000000-0005-0000-0000-0000BF170000}"/>
    <cellStyle name="Normal 5 12 5" xfId="877" xr:uid="{00000000-0005-0000-0000-0000C0170000}"/>
    <cellStyle name="Normal 5 12 5 2" xfId="3900" xr:uid="{00000000-0005-0000-0000-0000C1170000}"/>
    <cellStyle name="Normal 5 12 5 2 2" xfId="9130" xr:uid="{00000000-0005-0000-0000-0000C2170000}"/>
    <cellStyle name="Normal 5 12 5 3" xfId="6108" xr:uid="{00000000-0005-0000-0000-0000C3170000}"/>
    <cellStyle name="Normal 5 12 6" xfId="2376" xr:uid="{00000000-0005-0000-0000-0000C4170000}"/>
    <cellStyle name="Normal 5 12 6 2" xfId="7606" xr:uid="{00000000-0005-0000-0000-0000C5170000}"/>
    <cellStyle name="Normal 5 12 7" xfId="5652" xr:uid="{00000000-0005-0000-0000-0000C6170000}"/>
    <cellStyle name="Normal 5 13" xfId="419" xr:uid="{00000000-0005-0000-0000-0000C7170000}"/>
    <cellStyle name="Normal 5 13 2" xfId="420" xr:uid="{00000000-0005-0000-0000-0000C8170000}"/>
    <cellStyle name="Normal 5 13 2 2" xfId="421" xr:uid="{00000000-0005-0000-0000-0000C9170000}"/>
    <cellStyle name="Normal 5 13 2 2 2" xfId="2185" xr:uid="{00000000-0005-0000-0000-0000CA170000}"/>
    <cellStyle name="Normal 5 13 2 2 2 2" xfId="5208" xr:uid="{00000000-0005-0000-0000-0000CB170000}"/>
    <cellStyle name="Normal 5 13 2 2 2 2 2" xfId="10438" xr:uid="{00000000-0005-0000-0000-0000CC170000}"/>
    <cellStyle name="Normal 5 13 2 2 2 3" xfId="3684" xr:uid="{00000000-0005-0000-0000-0000CD170000}"/>
    <cellStyle name="Normal 5 13 2 2 2 3 2" xfId="8914" xr:uid="{00000000-0005-0000-0000-0000CE170000}"/>
    <cellStyle name="Normal 5 13 2 2 2 4" xfId="7416" xr:uid="{00000000-0005-0000-0000-0000CF170000}"/>
    <cellStyle name="Normal 5 13 2 2 3" xfId="1420" xr:uid="{00000000-0005-0000-0000-0000D0170000}"/>
    <cellStyle name="Normal 5 13 2 2 3 2" xfId="4443" xr:uid="{00000000-0005-0000-0000-0000D1170000}"/>
    <cellStyle name="Normal 5 13 2 2 3 2 2" xfId="9673" xr:uid="{00000000-0005-0000-0000-0000D2170000}"/>
    <cellStyle name="Normal 5 13 2 2 3 3" xfId="6651" xr:uid="{00000000-0005-0000-0000-0000D3170000}"/>
    <cellStyle name="Normal 5 13 2 2 4" xfId="2919" xr:uid="{00000000-0005-0000-0000-0000D4170000}"/>
    <cellStyle name="Normal 5 13 2 2 4 2" xfId="8149" xr:uid="{00000000-0005-0000-0000-0000D5170000}"/>
    <cellStyle name="Normal 5 13 2 2 5" xfId="5658" xr:uid="{00000000-0005-0000-0000-0000D6170000}"/>
    <cellStyle name="Normal 5 13 2 3" xfId="1831" xr:uid="{00000000-0005-0000-0000-0000D7170000}"/>
    <cellStyle name="Normal 5 13 2 3 2" xfId="4854" xr:uid="{00000000-0005-0000-0000-0000D8170000}"/>
    <cellStyle name="Normal 5 13 2 3 2 2" xfId="10084" xr:uid="{00000000-0005-0000-0000-0000D9170000}"/>
    <cellStyle name="Normal 5 13 2 3 3" xfId="3330" xr:uid="{00000000-0005-0000-0000-0000DA170000}"/>
    <cellStyle name="Normal 5 13 2 3 3 2" xfId="8560" xr:uid="{00000000-0005-0000-0000-0000DB170000}"/>
    <cellStyle name="Normal 5 13 2 3 4" xfId="7062" xr:uid="{00000000-0005-0000-0000-0000DC170000}"/>
    <cellStyle name="Normal 5 13 2 4" xfId="1066" xr:uid="{00000000-0005-0000-0000-0000DD170000}"/>
    <cellStyle name="Normal 5 13 2 4 2" xfId="4089" xr:uid="{00000000-0005-0000-0000-0000DE170000}"/>
    <cellStyle name="Normal 5 13 2 4 2 2" xfId="9319" xr:uid="{00000000-0005-0000-0000-0000DF170000}"/>
    <cellStyle name="Normal 5 13 2 4 3" xfId="6297" xr:uid="{00000000-0005-0000-0000-0000E0170000}"/>
    <cellStyle name="Normal 5 13 2 5" xfId="2565" xr:uid="{00000000-0005-0000-0000-0000E1170000}"/>
    <cellStyle name="Normal 5 13 2 5 2" xfId="7795" xr:uid="{00000000-0005-0000-0000-0000E2170000}"/>
    <cellStyle name="Normal 5 13 2 6" xfId="5657" xr:uid="{00000000-0005-0000-0000-0000E3170000}"/>
    <cellStyle name="Normal 5 13 3" xfId="422" xr:uid="{00000000-0005-0000-0000-0000E4170000}"/>
    <cellStyle name="Normal 5 13 3 2" xfId="2008" xr:uid="{00000000-0005-0000-0000-0000E5170000}"/>
    <cellStyle name="Normal 5 13 3 2 2" xfId="5031" xr:uid="{00000000-0005-0000-0000-0000E6170000}"/>
    <cellStyle name="Normal 5 13 3 2 2 2" xfId="10261" xr:uid="{00000000-0005-0000-0000-0000E7170000}"/>
    <cellStyle name="Normal 5 13 3 2 3" xfId="3507" xr:uid="{00000000-0005-0000-0000-0000E8170000}"/>
    <cellStyle name="Normal 5 13 3 2 3 2" xfId="8737" xr:uid="{00000000-0005-0000-0000-0000E9170000}"/>
    <cellStyle name="Normal 5 13 3 2 4" xfId="7239" xr:uid="{00000000-0005-0000-0000-0000EA170000}"/>
    <cellStyle name="Normal 5 13 3 3" xfId="1243" xr:uid="{00000000-0005-0000-0000-0000EB170000}"/>
    <cellStyle name="Normal 5 13 3 3 2" xfId="4266" xr:uid="{00000000-0005-0000-0000-0000EC170000}"/>
    <cellStyle name="Normal 5 13 3 3 2 2" xfId="9496" xr:uid="{00000000-0005-0000-0000-0000ED170000}"/>
    <cellStyle name="Normal 5 13 3 3 3" xfId="6474" xr:uid="{00000000-0005-0000-0000-0000EE170000}"/>
    <cellStyle name="Normal 5 13 3 4" xfId="2742" xr:uid="{00000000-0005-0000-0000-0000EF170000}"/>
    <cellStyle name="Normal 5 13 3 4 2" xfId="7972" xr:uid="{00000000-0005-0000-0000-0000F0170000}"/>
    <cellStyle name="Normal 5 13 3 5" xfId="5659" xr:uid="{00000000-0005-0000-0000-0000F1170000}"/>
    <cellStyle name="Normal 5 13 4" xfId="1654" xr:uid="{00000000-0005-0000-0000-0000F2170000}"/>
    <cellStyle name="Normal 5 13 4 2" xfId="4677" xr:uid="{00000000-0005-0000-0000-0000F3170000}"/>
    <cellStyle name="Normal 5 13 4 2 2" xfId="9907" xr:uid="{00000000-0005-0000-0000-0000F4170000}"/>
    <cellStyle name="Normal 5 13 4 3" xfId="3153" xr:uid="{00000000-0005-0000-0000-0000F5170000}"/>
    <cellStyle name="Normal 5 13 4 3 2" xfId="8383" xr:uid="{00000000-0005-0000-0000-0000F6170000}"/>
    <cellStyle name="Normal 5 13 4 4" xfId="6885" xr:uid="{00000000-0005-0000-0000-0000F7170000}"/>
    <cellStyle name="Normal 5 13 5" xfId="889" xr:uid="{00000000-0005-0000-0000-0000F8170000}"/>
    <cellStyle name="Normal 5 13 5 2" xfId="3912" xr:uid="{00000000-0005-0000-0000-0000F9170000}"/>
    <cellStyle name="Normal 5 13 5 2 2" xfId="9142" xr:uid="{00000000-0005-0000-0000-0000FA170000}"/>
    <cellStyle name="Normal 5 13 5 3" xfId="6120" xr:uid="{00000000-0005-0000-0000-0000FB170000}"/>
    <cellStyle name="Normal 5 13 6" xfId="2388" xr:uid="{00000000-0005-0000-0000-0000FC170000}"/>
    <cellStyle name="Normal 5 13 6 2" xfId="7618" xr:uid="{00000000-0005-0000-0000-0000FD170000}"/>
    <cellStyle name="Normal 5 13 7" xfId="5656" xr:uid="{00000000-0005-0000-0000-0000FE170000}"/>
    <cellStyle name="Normal 5 14" xfId="423" xr:uid="{00000000-0005-0000-0000-0000FF170000}"/>
    <cellStyle name="Normal 5 14 2" xfId="424" xr:uid="{00000000-0005-0000-0000-000000180000}"/>
    <cellStyle name="Normal 5 14 2 2" xfId="2020" xr:uid="{00000000-0005-0000-0000-000001180000}"/>
    <cellStyle name="Normal 5 14 2 2 2" xfId="5043" xr:uid="{00000000-0005-0000-0000-000002180000}"/>
    <cellStyle name="Normal 5 14 2 2 2 2" xfId="10273" xr:uid="{00000000-0005-0000-0000-000003180000}"/>
    <cellStyle name="Normal 5 14 2 2 3" xfId="3519" xr:uid="{00000000-0005-0000-0000-000004180000}"/>
    <cellStyle name="Normal 5 14 2 2 3 2" xfId="8749" xr:uid="{00000000-0005-0000-0000-000005180000}"/>
    <cellStyle name="Normal 5 14 2 2 4" xfId="7251" xr:uid="{00000000-0005-0000-0000-000006180000}"/>
    <cellStyle name="Normal 5 14 2 3" xfId="1255" xr:uid="{00000000-0005-0000-0000-000007180000}"/>
    <cellStyle name="Normal 5 14 2 3 2" xfId="4278" xr:uid="{00000000-0005-0000-0000-000008180000}"/>
    <cellStyle name="Normal 5 14 2 3 2 2" xfId="9508" xr:uid="{00000000-0005-0000-0000-000009180000}"/>
    <cellStyle name="Normal 5 14 2 3 3" xfId="6486" xr:uid="{00000000-0005-0000-0000-00000A180000}"/>
    <cellStyle name="Normal 5 14 2 4" xfId="2754" xr:uid="{00000000-0005-0000-0000-00000B180000}"/>
    <cellStyle name="Normal 5 14 2 4 2" xfId="7984" xr:uid="{00000000-0005-0000-0000-00000C180000}"/>
    <cellStyle name="Normal 5 14 2 5" xfId="5661" xr:uid="{00000000-0005-0000-0000-00000D180000}"/>
    <cellStyle name="Normal 5 14 3" xfId="1666" xr:uid="{00000000-0005-0000-0000-00000E180000}"/>
    <cellStyle name="Normal 5 14 3 2" xfId="4689" xr:uid="{00000000-0005-0000-0000-00000F180000}"/>
    <cellStyle name="Normal 5 14 3 2 2" xfId="9919" xr:uid="{00000000-0005-0000-0000-000010180000}"/>
    <cellStyle name="Normal 5 14 3 3" xfId="3165" xr:uid="{00000000-0005-0000-0000-000011180000}"/>
    <cellStyle name="Normal 5 14 3 3 2" xfId="8395" xr:uid="{00000000-0005-0000-0000-000012180000}"/>
    <cellStyle name="Normal 5 14 3 4" xfId="6897" xr:uid="{00000000-0005-0000-0000-000013180000}"/>
    <cellStyle name="Normal 5 14 4" xfId="901" xr:uid="{00000000-0005-0000-0000-000014180000}"/>
    <cellStyle name="Normal 5 14 4 2" xfId="3924" xr:uid="{00000000-0005-0000-0000-000015180000}"/>
    <cellStyle name="Normal 5 14 4 2 2" xfId="9154" xr:uid="{00000000-0005-0000-0000-000016180000}"/>
    <cellStyle name="Normal 5 14 4 3" xfId="6132" xr:uid="{00000000-0005-0000-0000-000017180000}"/>
    <cellStyle name="Normal 5 14 5" xfId="2400" xr:uid="{00000000-0005-0000-0000-000018180000}"/>
    <cellStyle name="Normal 5 14 5 2" xfId="7630" xr:uid="{00000000-0005-0000-0000-000019180000}"/>
    <cellStyle name="Normal 5 14 6" xfId="5660" xr:uid="{00000000-0005-0000-0000-00001A180000}"/>
    <cellStyle name="Normal 5 15" xfId="425" xr:uid="{00000000-0005-0000-0000-00001B180000}"/>
    <cellStyle name="Normal 5 15 2" xfId="1843" xr:uid="{00000000-0005-0000-0000-00001C180000}"/>
    <cellStyle name="Normal 5 15 2 2" xfId="4866" xr:uid="{00000000-0005-0000-0000-00001D180000}"/>
    <cellStyle name="Normal 5 15 2 2 2" xfId="10096" xr:uid="{00000000-0005-0000-0000-00001E180000}"/>
    <cellStyle name="Normal 5 15 2 3" xfId="3342" xr:uid="{00000000-0005-0000-0000-00001F180000}"/>
    <cellStyle name="Normal 5 15 2 3 2" xfId="8572" xr:uid="{00000000-0005-0000-0000-000020180000}"/>
    <cellStyle name="Normal 5 15 2 4" xfId="7074" xr:uid="{00000000-0005-0000-0000-000021180000}"/>
    <cellStyle name="Normal 5 15 3" xfId="1078" xr:uid="{00000000-0005-0000-0000-000022180000}"/>
    <cellStyle name="Normal 5 15 3 2" xfId="4101" xr:uid="{00000000-0005-0000-0000-000023180000}"/>
    <cellStyle name="Normal 5 15 3 2 2" xfId="9331" xr:uid="{00000000-0005-0000-0000-000024180000}"/>
    <cellStyle name="Normal 5 15 3 3" xfId="6309" xr:uid="{00000000-0005-0000-0000-000025180000}"/>
    <cellStyle name="Normal 5 15 4" xfId="2577" xr:uid="{00000000-0005-0000-0000-000026180000}"/>
    <cellStyle name="Normal 5 15 4 2" xfId="7807" xr:uid="{00000000-0005-0000-0000-000027180000}"/>
    <cellStyle name="Normal 5 15 5" xfId="5662" xr:uid="{00000000-0005-0000-0000-000028180000}"/>
    <cellStyle name="Normal 5 16" xfId="1486" xr:uid="{00000000-0005-0000-0000-000029180000}"/>
    <cellStyle name="Normal 5 16 2" xfId="4509" xr:uid="{00000000-0005-0000-0000-00002A180000}"/>
    <cellStyle name="Normal 5 16 2 2" xfId="9739" xr:uid="{00000000-0005-0000-0000-00002B180000}"/>
    <cellStyle name="Normal 5 16 3" xfId="2985" xr:uid="{00000000-0005-0000-0000-00002C180000}"/>
    <cellStyle name="Normal 5 16 3 2" xfId="8215" xr:uid="{00000000-0005-0000-0000-00002D180000}"/>
    <cellStyle name="Normal 5 16 4" xfId="6717" xr:uid="{00000000-0005-0000-0000-00002E180000}"/>
    <cellStyle name="Normal 5 17" xfId="1428" xr:uid="{00000000-0005-0000-0000-00002F180000}"/>
    <cellStyle name="Normal 5 17 2" xfId="4451" xr:uid="{00000000-0005-0000-0000-000030180000}"/>
    <cellStyle name="Normal 5 17 2 2" xfId="9681" xr:uid="{00000000-0005-0000-0000-000031180000}"/>
    <cellStyle name="Normal 5 17 3" xfId="2927" xr:uid="{00000000-0005-0000-0000-000032180000}"/>
    <cellStyle name="Normal 5 17 3 2" xfId="8157" xr:uid="{00000000-0005-0000-0000-000033180000}"/>
    <cellStyle name="Normal 5 17 4" xfId="6659" xr:uid="{00000000-0005-0000-0000-000034180000}"/>
    <cellStyle name="Normal 5 18" xfId="2197" xr:uid="{00000000-0005-0000-0000-000035180000}"/>
    <cellStyle name="Normal 5 18 2" xfId="5220" xr:uid="{00000000-0005-0000-0000-000036180000}"/>
    <cellStyle name="Normal 5 18 2 2" xfId="10450" xr:uid="{00000000-0005-0000-0000-000037180000}"/>
    <cellStyle name="Normal 5 18 3" xfId="3696" xr:uid="{00000000-0005-0000-0000-000038180000}"/>
    <cellStyle name="Normal 5 18 3 2" xfId="8926" xr:uid="{00000000-0005-0000-0000-000039180000}"/>
    <cellStyle name="Normal 5 18 4" xfId="7428" xr:uid="{00000000-0005-0000-0000-00003A180000}"/>
    <cellStyle name="Normal 5 19" xfId="2211" xr:uid="{00000000-0005-0000-0000-00003B180000}"/>
    <cellStyle name="Normal 5 19 2" xfId="5233" xr:uid="{00000000-0005-0000-0000-00003C180000}"/>
    <cellStyle name="Normal 5 19 2 2" xfId="10463" xr:uid="{00000000-0005-0000-0000-00003D180000}"/>
    <cellStyle name="Normal 5 19 3" xfId="3709" xr:uid="{00000000-0005-0000-0000-00003E180000}"/>
    <cellStyle name="Normal 5 19 3 2" xfId="8939" xr:uid="{00000000-0005-0000-0000-00003F180000}"/>
    <cellStyle name="Normal 5 19 4" xfId="7441" xr:uid="{00000000-0005-0000-0000-000040180000}"/>
    <cellStyle name="Normal 5 2" xfId="426" xr:uid="{00000000-0005-0000-0000-000041180000}"/>
    <cellStyle name="Normal 5 2 10" xfId="427" xr:uid="{00000000-0005-0000-0000-000042180000}"/>
    <cellStyle name="Normal 5 2 10 2" xfId="428" xr:uid="{00000000-0005-0000-0000-000043180000}"/>
    <cellStyle name="Normal 5 2 10 2 2" xfId="429" xr:uid="{00000000-0005-0000-0000-000044180000}"/>
    <cellStyle name="Normal 5 2 10 2 2 2" xfId="2174" xr:uid="{00000000-0005-0000-0000-000045180000}"/>
    <cellStyle name="Normal 5 2 10 2 2 2 2" xfId="5197" xr:uid="{00000000-0005-0000-0000-000046180000}"/>
    <cellStyle name="Normal 5 2 10 2 2 2 2 2" xfId="10427" xr:uid="{00000000-0005-0000-0000-000047180000}"/>
    <cellStyle name="Normal 5 2 10 2 2 2 3" xfId="3673" xr:uid="{00000000-0005-0000-0000-000048180000}"/>
    <cellStyle name="Normal 5 2 10 2 2 2 3 2" xfId="8903" xr:uid="{00000000-0005-0000-0000-000049180000}"/>
    <cellStyle name="Normal 5 2 10 2 2 2 4" xfId="7405" xr:uid="{00000000-0005-0000-0000-00004A180000}"/>
    <cellStyle name="Normal 5 2 10 2 2 3" xfId="1409" xr:uid="{00000000-0005-0000-0000-00004B180000}"/>
    <cellStyle name="Normal 5 2 10 2 2 3 2" xfId="4432" xr:uid="{00000000-0005-0000-0000-00004C180000}"/>
    <cellStyle name="Normal 5 2 10 2 2 3 2 2" xfId="9662" xr:uid="{00000000-0005-0000-0000-00004D180000}"/>
    <cellStyle name="Normal 5 2 10 2 2 3 3" xfId="6640" xr:uid="{00000000-0005-0000-0000-00004E180000}"/>
    <cellStyle name="Normal 5 2 10 2 2 4" xfId="2908" xr:uid="{00000000-0005-0000-0000-00004F180000}"/>
    <cellStyle name="Normal 5 2 10 2 2 4 2" xfId="8138" xr:uid="{00000000-0005-0000-0000-000050180000}"/>
    <cellStyle name="Normal 5 2 10 2 2 5" xfId="5666" xr:uid="{00000000-0005-0000-0000-000051180000}"/>
    <cellStyle name="Normal 5 2 10 2 3" xfId="1820" xr:uid="{00000000-0005-0000-0000-000052180000}"/>
    <cellStyle name="Normal 5 2 10 2 3 2" xfId="4843" xr:uid="{00000000-0005-0000-0000-000053180000}"/>
    <cellStyle name="Normal 5 2 10 2 3 2 2" xfId="10073" xr:uid="{00000000-0005-0000-0000-000054180000}"/>
    <cellStyle name="Normal 5 2 10 2 3 3" xfId="3319" xr:uid="{00000000-0005-0000-0000-000055180000}"/>
    <cellStyle name="Normal 5 2 10 2 3 3 2" xfId="8549" xr:uid="{00000000-0005-0000-0000-000056180000}"/>
    <cellStyle name="Normal 5 2 10 2 3 4" xfId="7051" xr:uid="{00000000-0005-0000-0000-000057180000}"/>
    <cellStyle name="Normal 5 2 10 2 4" xfId="1055" xr:uid="{00000000-0005-0000-0000-000058180000}"/>
    <cellStyle name="Normal 5 2 10 2 4 2" xfId="4078" xr:uid="{00000000-0005-0000-0000-000059180000}"/>
    <cellStyle name="Normal 5 2 10 2 4 2 2" xfId="9308" xr:uid="{00000000-0005-0000-0000-00005A180000}"/>
    <cellStyle name="Normal 5 2 10 2 4 3" xfId="6286" xr:uid="{00000000-0005-0000-0000-00005B180000}"/>
    <cellStyle name="Normal 5 2 10 2 5" xfId="2554" xr:uid="{00000000-0005-0000-0000-00005C180000}"/>
    <cellStyle name="Normal 5 2 10 2 5 2" xfId="7784" xr:uid="{00000000-0005-0000-0000-00005D180000}"/>
    <cellStyle name="Normal 5 2 10 2 6" xfId="5665" xr:uid="{00000000-0005-0000-0000-00005E180000}"/>
    <cellStyle name="Normal 5 2 10 3" xfId="430" xr:uid="{00000000-0005-0000-0000-00005F180000}"/>
    <cellStyle name="Normal 5 2 10 3 2" xfId="1997" xr:uid="{00000000-0005-0000-0000-000060180000}"/>
    <cellStyle name="Normal 5 2 10 3 2 2" xfId="5020" xr:uid="{00000000-0005-0000-0000-000061180000}"/>
    <cellStyle name="Normal 5 2 10 3 2 2 2" xfId="10250" xr:uid="{00000000-0005-0000-0000-000062180000}"/>
    <cellStyle name="Normal 5 2 10 3 2 3" xfId="3496" xr:uid="{00000000-0005-0000-0000-000063180000}"/>
    <cellStyle name="Normal 5 2 10 3 2 3 2" xfId="8726" xr:uid="{00000000-0005-0000-0000-000064180000}"/>
    <cellStyle name="Normal 5 2 10 3 2 4" xfId="7228" xr:uid="{00000000-0005-0000-0000-000065180000}"/>
    <cellStyle name="Normal 5 2 10 3 3" xfId="1232" xr:uid="{00000000-0005-0000-0000-000066180000}"/>
    <cellStyle name="Normal 5 2 10 3 3 2" xfId="4255" xr:uid="{00000000-0005-0000-0000-000067180000}"/>
    <cellStyle name="Normal 5 2 10 3 3 2 2" xfId="9485" xr:uid="{00000000-0005-0000-0000-000068180000}"/>
    <cellStyle name="Normal 5 2 10 3 3 3" xfId="6463" xr:uid="{00000000-0005-0000-0000-000069180000}"/>
    <cellStyle name="Normal 5 2 10 3 4" xfId="2731" xr:uid="{00000000-0005-0000-0000-00006A180000}"/>
    <cellStyle name="Normal 5 2 10 3 4 2" xfId="7961" xr:uid="{00000000-0005-0000-0000-00006B180000}"/>
    <cellStyle name="Normal 5 2 10 3 5" xfId="5667" xr:uid="{00000000-0005-0000-0000-00006C180000}"/>
    <cellStyle name="Normal 5 2 10 4" xfId="1643" xr:uid="{00000000-0005-0000-0000-00006D180000}"/>
    <cellStyle name="Normal 5 2 10 4 2" xfId="4666" xr:uid="{00000000-0005-0000-0000-00006E180000}"/>
    <cellStyle name="Normal 5 2 10 4 2 2" xfId="9896" xr:uid="{00000000-0005-0000-0000-00006F180000}"/>
    <cellStyle name="Normal 5 2 10 4 3" xfId="3142" xr:uid="{00000000-0005-0000-0000-000070180000}"/>
    <cellStyle name="Normal 5 2 10 4 3 2" xfId="8372" xr:uid="{00000000-0005-0000-0000-000071180000}"/>
    <cellStyle name="Normal 5 2 10 4 4" xfId="6874" xr:uid="{00000000-0005-0000-0000-000072180000}"/>
    <cellStyle name="Normal 5 2 10 5" xfId="878" xr:uid="{00000000-0005-0000-0000-000073180000}"/>
    <cellStyle name="Normal 5 2 10 5 2" xfId="3901" xr:uid="{00000000-0005-0000-0000-000074180000}"/>
    <cellStyle name="Normal 5 2 10 5 2 2" xfId="9131" xr:uid="{00000000-0005-0000-0000-000075180000}"/>
    <cellStyle name="Normal 5 2 10 5 3" xfId="6109" xr:uid="{00000000-0005-0000-0000-000076180000}"/>
    <cellStyle name="Normal 5 2 10 6" xfId="2377" xr:uid="{00000000-0005-0000-0000-000077180000}"/>
    <cellStyle name="Normal 5 2 10 6 2" xfId="7607" xr:uid="{00000000-0005-0000-0000-000078180000}"/>
    <cellStyle name="Normal 5 2 10 7" xfId="5664" xr:uid="{00000000-0005-0000-0000-000079180000}"/>
    <cellStyle name="Normal 5 2 11" xfId="431" xr:uid="{00000000-0005-0000-0000-00007A180000}"/>
    <cellStyle name="Normal 5 2 11 2" xfId="432" xr:uid="{00000000-0005-0000-0000-00007B180000}"/>
    <cellStyle name="Normal 5 2 11 2 2" xfId="433" xr:uid="{00000000-0005-0000-0000-00007C180000}"/>
    <cellStyle name="Normal 5 2 11 2 2 2" xfId="2186" xr:uid="{00000000-0005-0000-0000-00007D180000}"/>
    <cellStyle name="Normal 5 2 11 2 2 2 2" xfId="5209" xr:uid="{00000000-0005-0000-0000-00007E180000}"/>
    <cellStyle name="Normal 5 2 11 2 2 2 2 2" xfId="10439" xr:uid="{00000000-0005-0000-0000-00007F180000}"/>
    <cellStyle name="Normal 5 2 11 2 2 2 3" xfId="3685" xr:uid="{00000000-0005-0000-0000-000080180000}"/>
    <cellStyle name="Normal 5 2 11 2 2 2 3 2" xfId="8915" xr:uid="{00000000-0005-0000-0000-000081180000}"/>
    <cellStyle name="Normal 5 2 11 2 2 2 4" xfId="7417" xr:uid="{00000000-0005-0000-0000-000082180000}"/>
    <cellStyle name="Normal 5 2 11 2 2 3" xfId="1421" xr:uid="{00000000-0005-0000-0000-000083180000}"/>
    <cellStyle name="Normal 5 2 11 2 2 3 2" xfId="4444" xr:uid="{00000000-0005-0000-0000-000084180000}"/>
    <cellStyle name="Normal 5 2 11 2 2 3 2 2" xfId="9674" xr:uid="{00000000-0005-0000-0000-000085180000}"/>
    <cellStyle name="Normal 5 2 11 2 2 3 3" xfId="6652" xr:uid="{00000000-0005-0000-0000-000086180000}"/>
    <cellStyle name="Normal 5 2 11 2 2 4" xfId="2920" xr:uid="{00000000-0005-0000-0000-000087180000}"/>
    <cellStyle name="Normal 5 2 11 2 2 4 2" xfId="8150" xr:uid="{00000000-0005-0000-0000-000088180000}"/>
    <cellStyle name="Normal 5 2 11 2 2 5" xfId="5670" xr:uid="{00000000-0005-0000-0000-000089180000}"/>
    <cellStyle name="Normal 5 2 11 2 3" xfId="1832" xr:uid="{00000000-0005-0000-0000-00008A180000}"/>
    <cellStyle name="Normal 5 2 11 2 3 2" xfId="4855" xr:uid="{00000000-0005-0000-0000-00008B180000}"/>
    <cellStyle name="Normal 5 2 11 2 3 2 2" xfId="10085" xr:uid="{00000000-0005-0000-0000-00008C180000}"/>
    <cellStyle name="Normal 5 2 11 2 3 3" xfId="3331" xr:uid="{00000000-0005-0000-0000-00008D180000}"/>
    <cellStyle name="Normal 5 2 11 2 3 3 2" xfId="8561" xr:uid="{00000000-0005-0000-0000-00008E180000}"/>
    <cellStyle name="Normal 5 2 11 2 3 4" xfId="7063" xr:uid="{00000000-0005-0000-0000-00008F180000}"/>
    <cellStyle name="Normal 5 2 11 2 4" xfId="1067" xr:uid="{00000000-0005-0000-0000-000090180000}"/>
    <cellStyle name="Normal 5 2 11 2 4 2" xfId="4090" xr:uid="{00000000-0005-0000-0000-000091180000}"/>
    <cellStyle name="Normal 5 2 11 2 4 2 2" xfId="9320" xr:uid="{00000000-0005-0000-0000-000092180000}"/>
    <cellStyle name="Normal 5 2 11 2 4 3" xfId="6298" xr:uid="{00000000-0005-0000-0000-000093180000}"/>
    <cellStyle name="Normal 5 2 11 2 5" xfId="2566" xr:uid="{00000000-0005-0000-0000-000094180000}"/>
    <cellStyle name="Normal 5 2 11 2 5 2" xfId="7796" xr:uid="{00000000-0005-0000-0000-000095180000}"/>
    <cellStyle name="Normal 5 2 11 2 6" xfId="5669" xr:uid="{00000000-0005-0000-0000-000096180000}"/>
    <cellStyle name="Normal 5 2 11 3" xfId="434" xr:uid="{00000000-0005-0000-0000-000097180000}"/>
    <cellStyle name="Normal 5 2 11 3 2" xfId="2009" xr:uid="{00000000-0005-0000-0000-000098180000}"/>
    <cellStyle name="Normal 5 2 11 3 2 2" xfId="5032" xr:uid="{00000000-0005-0000-0000-000099180000}"/>
    <cellStyle name="Normal 5 2 11 3 2 2 2" xfId="10262" xr:uid="{00000000-0005-0000-0000-00009A180000}"/>
    <cellStyle name="Normal 5 2 11 3 2 3" xfId="3508" xr:uid="{00000000-0005-0000-0000-00009B180000}"/>
    <cellStyle name="Normal 5 2 11 3 2 3 2" xfId="8738" xr:uid="{00000000-0005-0000-0000-00009C180000}"/>
    <cellStyle name="Normal 5 2 11 3 2 4" xfId="7240" xr:uid="{00000000-0005-0000-0000-00009D180000}"/>
    <cellStyle name="Normal 5 2 11 3 3" xfId="1244" xr:uid="{00000000-0005-0000-0000-00009E180000}"/>
    <cellStyle name="Normal 5 2 11 3 3 2" xfId="4267" xr:uid="{00000000-0005-0000-0000-00009F180000}"/>
    <cellStyle name="Normal 5 2 11 3 3 2 2" xfId="9497" xr:uid="{00000000-0005-0000-0000-0000A0180000}"/>
    <cellStyle name="Normal 5 2 11 3 3 3" xfId="6475" xr:uid="{00000000-0005-0000-0000-0000A1180000}"/>
    <cellStyle name="Normal 5 2 11 3 4" xfId="2743" xr:uid="{00000000-0005-0000-0000-0000A2180000}"/>
    <cellStyle name="Normal 5 2 11 3 4 2" xfId="7973" xr:uid="{00000000-0005-0000-0000-0000A3180000}"/>
    <cellStyle name="Normal 5 2 11 3 5" xfId="5671" xr:uid="{00000000-0005-0000-0000-0000A4180000}"/>
    <cellStyle name="Normal 5 2 11 4" xfId="1655" xr:uid="{00000000-0005-0000-0000-0000A5180000}"/>
    <cellStyle name="Normal 5 2 11 4 2" xfId="4678" xr:uid="{00000000-0005-0000-0000-0000A6180000}"/>
    <cellStyle name="Normal 5 2 11 4 2 2" xfId="9908" xr:uid="{00000000-0005-0000-0000-0000A7180000}"/>
    <cellStyle name="Normal 5 2 11 4 3" xfId="3154" xr:uid="{00000000-0005-0000-0000-0000A8180000}"/>
    <cellStyle name="Normal 5 2 11 4 3 2" xfId="8384" xr:uid="{00000000-0005-0000-0000-0000A9180000}"/>
    <cellStyle name="Normal 5 2 11 4 4" xfId="6886" xr:uid="{00000000-0005-0000-0000-0000AA180000}"/>
    <cellStyle name="Normal 5 2 11 5" xfId="890" xr:uid="{00000000-0005-0000-0000-0000AB180000}"/>
    <cellStyle name="Normal 5 2 11 5 2" xfId="3913" xr:uid="{00000000-0005-0000-0000-0000AC180000}"/>
    <cellStyle name="Normal 5 2 11 5 2 2" xfId="9143" xr:uid="{00000000-0005-0000-0000-0000AD180000}"/>
    <cellStyle name="Normal 5 2 11 5 3" xfId="6121" xr:uid="{00000000-0005-0000-0000-0000AE180000}"/>
    <cellStyle name="Normal 5 2 11 6" xfId="2389" xr:uid="{00000000-0005-0000-0000-0000AF180000}"/>
    <cellStyle name="Normal 5 2 11 6 2" xfId="7619" xr:uid="{00000000-0005-0000-0000-0000B0180000}"/>
    <cellStyle name="Normal 5 2 11 7" xfId="5668" xr:uid="{00000000-0005-0000-0000-0000B1180000}"/>
    <cellStyle name="Normal 5 2 12" xfId="435" xr:uid="{00000000-0005-0000-0000-0000B2180000}"/>
    <cellStyle name="Normal 5 2 12 2" xfId="436" xr:uid="{00000000-0005-0000-0000-0000B3180000}"/>
    <cellStyle name="Normal 5 2 12 2 2" xfId="2021" xr:uid="{00000000-0005-0000-0000-0000B4180000}"/>
    <cellStyle name="Normal 5 2 12 2 2 2" xfId="5044" xr:uid="{00000000-0005-0000-0000-0000B5180000}"/>
    <cellStyle name="Normal 5 2 12 2 2 2 2" xfId="10274" xr:uid="{00000000-0005-0000-0000-0000B6180000}"/>
    <cellStyle name="Normal 5 2 12 2 2 3" xfId="3520" xr:uid="{00000000-0005-0000-0000-0000B7180000}"/>
    <cellStyle name="Normal 5 2 12 2 2 3 2" xfId="8750" xr:uid="{00000000-0005-0000-0000-0000B8180000}"/>
    <cellStyle name="Normal 5 2 12 2 2 4" xfId="7252" xr:uid="{00000000-0005-0000-0000-0000B9180000}"/>
    <cellStyle name="Normal 5 2 12 2 3" xfId="1256" xr:uid="{00000000-0005-0000-0000-0000BA180000}"/>
    <cellStyle name="Normal 5 2 12 2 3 2" xfId="4279" xr:uid="{00000000-0005-0000-0000-0000BB180000}"/>
    <cellStyle name="Normal 5 2 12 2 3 2 2" xfId="9509" xr:uid="{00000000-0005-0000-0000-0000BC180000}"/>
    <cellStyle name="Normal 5 2 12 2 3 3" xfId="6487" xr:uid="{00000000-0005-0000-0000-0000BD180000}"/>
    <cellStyle name="Normal 5 2 12 2 4" xfId="2755" xr:uid="{00000000-0005-0000-0000-0000BE180000}"/>
    <cellStyle name="Normal 5 2 12 2 4 2" xfId="7985" xr:uid="{00000000-0005-0000-0000-0000BF180000}"/>
    <cellStyle name="Normal 5 2 12 2 5" xfId="5673" xr:uid="{00000000-0005-0000-0000-0000C0180000}"/>
    <cellStyle name="Normal 5 2 12 3" xfId="1667" xr:uid="{00000000-0005-0000-0000-0000C1180000}"/>
    <cellStyle name="Normal 5 2 12 3 2" xfId="4690" xr:uid="{00000000-0005-0000-0000-0000C2180000}"/>
    <cellStyle name="Normal 5 2 12 3 2 2" xfId="9920" xr:uid="{00000000-0005-0000-0000-0000C3180000}"/>
    <cellStyle name="Normal 5 2 12 3 3" xfId="3166" xr:uid="{00000000-0005-0000-0000-0000C4180000}"/>
    <cellStyle name="Normal 5 2 12 3 3 2" xfId="8396" xr:uid="{00000000-0005-0000-0000-0000C5180000}"/>
    <cellStyle name="Normal 5 2 12 3 4" xfId="6898" xr:uid="{00000000-0005-0000-0000-0000C6180000}"/>
    <cellStyle name="Normal 5 2 12 4" xfId="902" xr:uid="{00000000-0005-0000-0000-0000C7180000}"/>
    <cellStyle name="Normal 5 2 12 4 2" xfId="3925" xr:uid="{00000000-0005-0000-0000-0000C8180000}"/>
    <cellStyle name="Normal 5 2 12 4 2 2" xfId="9155" xr:uid="{00000000-0005-0000-0000-0000C9180000}"/>
    <cellStyle name="Normal 5 2 12 4 3" xfId="6133" xr:uid="{00000000-0005-0000-0000-0000CA180000}"/>
    <cellStyle name="Normal 5 2 12 5" xfId="2401" xr:uid="{00000000-0005-0000-0000-0000CB180000}"/>
    <cellStyle name="Normal 5 2 12 5 2" xfId="7631" xr:uid="{00000000-0005-0000-0000-0000CC180000}"/>
    <cellStyle name="Normal 5 2 12 6" xfId="5672" xr:uid="{00000000-0005-0000-0000-0000CD180000}"/>
    <cellStyle name="Normal 5 2 13" xfId="437" xr:uid="{00000000-0005-0000-0000-0000CE180000}"/>
    <cellStyle name="Normal 5 2 13 2" xfId="1844" xr:uid="{00000000-0005-0000-0000-0000CF180000}"/>
    <cellStyle name="Normal 5 2 13 2 2" xfId="4867" xr:uid="{00000000-0005-0000-0000-0000D0180000}"/>
    <cellStyle name="Normal 5 2 13 2 2 2" xfId="10097" xr:uid="{00000000-0005-0000-0000-0000D1180000}"/>
    <cellStyle name="Normal 5 2 13 2 3" xfId="3343" xr:uid="{00000000-0005-0000-0000-0000D2180000}"/>
    <cellStyle name="Normal 5 2 13 2 3 2" xfId="8573" xr:uid="{00000000-0005-0000-0000-0000D3180000}"/>
    <cellStyle name="Normal 5 2 13 2 4" xfId="7075" xr:uid="{00000000-0005-0000-0000-0000D4180000}"/>
    <cellStyle name="Normal 5 2 13 3" xfId="1079" xr:uid="{00000000-0005-0000-0000-0000D5180000}"/>
    <cellStyle name="Normal 5 2 13 3 2" xfId="4102" xr:uid="{00000000-0005-0000-0000-0000D6180000}"/>
    <cellStyle name="Normal 5 2 13 3 2 2" xfId="9332" xr:uid="{00000000-0005-0000-0000-0000D7180000}"/>
    <cellStyle name="Normal 5 2 13 3 3" xfId="6310" xr:uid="{00000000-0005-0000-0000-0000D8180000}"/>
    <cellStyle name="Normal 5 2 13 4" xfId="2578" xr:uid="{00000000-0005-0000-0000-0000D9180000}"/>
    <cellStyle name="Normal 5 2 13 4 2" xfId="7808" xr:uid="{00000000-0005-0000-0000-0000DA180000}"/>
    <cellStyle name="Normal 5 2 13 5" xfId="5674" xr:uid="{00000000-0005-0000-0000-0000DB180000}"/>
    <cellStyle name="Normal 5 2 14" xfId="1489" xr:uid="{00000000-0005-0000-0000-0000DC180000}"/>
    <cellStyle name="Normal 5 2 14 2" xfId="4512" xr:uid="{00000000-0005-0000-0000-0000DD180000}"/>
    <cellStyle name="Normal 5 2 14 2 2" xfId="9742" xr:uid="{00000000-0005-0000-0000-0000DE180000}"/>
    <cellStyle name="Normal 5 2 14 3" xfId="2988" xr:uid="{00000000-0005-0000-0000-0000DF180000}"/>
    <cellStyle name="Normal 5 2 14 3 2" xfId="8218" xr:uid="{00000000-0005-0000-0000-0000E0180000}"/>
    <cellStyle name="Normal 5 2 14 4" xfId="6720" xr:uid="{00000000-0005-0000-0000-0000E1180000}"/>
    <cellStyle name="Normal 5 2 15" xfId="1431" xr:uid="{00000000-0005-0000-0000-0000E2180000}"/>
    <cellStyle name="Normal 5 2 15 2" xfId="4454" xr:uid="{00000000-0005-0000-0000-0000E3180000}"/>
    <cellStyle name="Normal 5 2 15 2 2" xfId="9684" xr:uid="{00000000-0005-0000-0000-0000E4180000}"/>
    <cellStyle name="Normal 5 2 15 3" xfId="2930" xr:uid="{00000000-0005-0000-0000-0000E5180000}"/>
    <cellStyle name="Normal 5 2 15 3 2" xfId="8160" xr:uid="{00000000-0005-0000-0000-0000E6180000}"/>
    <cellStyle name="Normal 5 2 15 4" xfId="6662" xr:uid="{00000000-0005-0000-0000-0000E7180000}"/>
    <cellStyle name="Normal 5 2 16" xfId="2198" xr:uid="{00000000-0005-0000-0000-0000E8180000}"/>
    <cellStyle name="Normal 5 2 16 2" xfId="5221" xr:uid="{00000000-0005-0000-0000-0000E9180000}"/>
    <cellStyle name="Normal 5 2 16 2 2" xfId="10451" xr:uid="{00000000-0005-0000-0000-0000EA180000}"/>
    <cellStyle name="Normal 5 2 16 3" xfId="3697" xr:uid="{00000000-0005-0000-0000-0000EB180000}"/>
    <cellStyle name="Normal 5 2 16 3 2" xfId="8927" xr:uid="{00000000-0005-0000-0000-0000EC180000}"/>
    <cellStyle name="Normal 5 2 16 4" xfId="7429" xr:uid="{00000000-0005-0000-0000-0000ED180000}"/>
    <cellStyle name="Normal 5 2 17" xfId="2212" xr:uid="{00000000-0005-0000-0000-0000EE180000}"/>
    <cellStyle name="Normal 5 2 17 2" xfId="5234" xr:uid="{00000000-0005-0000-0000-0000EF180000}"/>
    <cellStyle name="Normal 5 2 17 2 2" xfId="10464" xr:uid="{00000000-0005-0000-0000-0000F0180000}"/>
    <cellStyle name="Normal 5 2 17 3" xfId="3710" xr:uid="{00000000-0005-0000-0000-0000F1180000}"/>
    <cellStyle name="Normal 5 2 17 3 2" xfId="8940" xr:uid="{00000000-0005-0000-0000-0000F2180000}"/>
    <cellStyle name="Normal 5 2 17 4" xfId="7442" xr:uid="{00000000-0005-0000-0000-0000F3180000}"/>
    <cellStyle name="Normal 5 2 18" xfId="724" xr:uid="{00000000-0005-0000-0000-0000F4180000}"/>
    <cellStyle name="Normal 5 2 18 2" xfId="3723" xr:uid="{00000000-0005-0000-0000-0000F5180000}"/>
    <cellStyle name="Normal 5 2 18 2 2" xfId="8953" xr:uid="{00000000-0005-0000-0000-0000F6180000}"/>
    <cellStyle name="Normal 5 2 18 3" xfId="5955" xr:uid="{00000000-0005-0000-0000-0000F7180000}"/>
    <cellStyle name="Normal 5 2 19" xfId="3736" xr:uid="{00000000-0005-0000-0000-0000F8180000}"/>
    <cellStyle name="Normal 5 2 19 2" xfId="8966" xr:uid="{00000000-0005-0000-0000-0000F9180000}"/>
    <cellStyle name="Normal 5 2 2" xfId="438" xr:uid="{00000000-0005-0000-0000-0000FA180000}"/>
    <cellStyle name="Normal 5 2 2 2" xfId="439" xr:uid="{00000000-0005-0000-0000-0000FB180000}"/>
    <cellStyle name="Normal 5 2 2 2 2" xfId="440" xr:uid="{00000000-0005-0000-0000-0000FC180000}"/>
    <cellStyle name="Normal 5 2 2 2 2 2" xfId="441" xr:uid="{00000000-0005-0000-0000-0000FD180000}"/>
    <cellStyle name="Normal 5 2 2 2 2 2 2" xfId="2115" xr:uid="{00000000-0005-0000-0000-0000FE180000}"/>
    <cellStyle name="Normal 5 2 2 2 2 2 2 2" xfId="5138" xr:uid="{00000000-0005-0000-0000-0000FF180000}"/>
    <cellStyle name="Normal 5 2 2 2 2 2 2 2 2" xfId="10368" xr:uid="{00000000-0005-0000-0000-000000190000}"/>
    <cellStyle name="Normal 5 2 2 2 2 2 2 3" xfId="3614" xr:uid="{00000000-0005-0000-0000-000001190000}"/>
    <cellStyle name="Normal 5 2 2 2 2 2 2 3 2" xfId="8844" xr:uid="{00000000-0005-0000-0000-000002190000}"/>
    <cellStyle name="Normal 5 2 2 2 2 2 2 4" xfId="7346" xr:uid="{00000000-0005-0000-0000-000003190000}"/>
    <cellStyle name="Normal 5 2 2 2 2 2 3" xfId="1350" xr:uid="{00000000-0005-0000-0000-000004190000}"/>
    <cellStyle name="Normal 5 2 2 2 2 2 3 2" xfId="4373" xr:uid="{00000000-0005-0000-0000-000005190000}"/>
    <cellStyle name="Normal 5 2 2 2 2 2 3 2 2" xfId="9603" xr:uid="{00000000-0005-0000-0000-000006190000}"/>
    <cellStyle name="Normal 5 2 2 2 2 2 3 3" xfId="6581" xr:uid="{00000000-0005-0000-0000-000007190000}"/>
    <cellStyle name="Normal 5 2 2 2 2 2 4" xfId="2849" xr:uid="{00000000-0005-0000-0000-000008190000}"/>
    <cellStyle name="Normal 5 2 2 2 2 2 4 2" xfId="8079" xr:uid="{00000000-0005-0000-0000-000009190000}"/>
    <cellStyle name="Normal 5 2 2 2 2 2 5" xfId="5678" xr:uid="{00000000-0005-0000-0000-00000A190000}"/>
    <cellStyle name="Normal 5 2 2 2 2 3" xfId="1761" xr:uid="{00000000-0005-0000-0000-00000B190000}"/>
    <cellStyle name="Normal 5 2 2 2 2 3 2" xfId="4784" xr:uid="{00000000-0005-0000-0000-00000C190000}"/>
    <cellStyle name="Normal 5 2 2 2 2 3 2 2" xfId="10014" xr:uid="{00000000-0005-0000-0000-00000D190000}"/>
    <cellStyle name="Normal 5 2 2 2 2 3 3" xfId="3260" xr:uid="{00000000-0005-0000-0000-00000E190000}"/>
    <cellStyle name="Normal 5 2 2 2 2 3 3 2" xfId="8490" xr:uid="{00000000-0005-0000-0000-00000F190000}"/>
    <cellStyle name="Normal 5 2 2 2 2 3 4" xfId="6992" xr:uid="{00000000-0005-0000-0000-000010190000}"/>
    <cellStyle name="Normal 5 2 2 2 2 4" xfId="996" xr:uid="{00000000-0005-0000-0000-000011190000}"/>
    <cellStyle name="Normal 5 2 2 2 2 4 2" xfId="4019" xr:uid="{00000000-0005-0000-0000-000012190000}"/>
    <cellStyle name="Normal 5 2 2 2 2 4 2 2" xfId="9249" xr:uid="{00000000-0005-0000-0000-000013190000}"/>
    <cellStyle name="Normal 5 2 2 2 2 4 3" xfId="6227" xr:uid="{00000000-0005-0000-0000-000014190000}"/>
    <cellStyle name="Normal 5 2 2 2 2 5" xfId="2495" xr:uid="{00000000-0005-0000-0000-000015190000}"/>
    <cellStyle name="Normal 5 2 2 2 2 5 2" xfId="7725" xr:uid="{00000000-0005-0000-0000-000016190000}"/>
    <cellStyle name="Normal 5 2 2 2 2 6" xfId="5677" xr:uid="{00000000-0005-0000-0000-000017190000}"/>
    <cellStyle name="Normal 5 2 2 2 3" xfId="442" xr:uid="{00000000-0005-0000-0000-000018190000}"/>
    <cellStyle name="Normal 5 2 2 2 3 2" xfId="1938" xr:uid="{00000000-0005-0000-0000-000019190000}"/>
    <cellStyle name="Normal 5 2 2 2 3 2 2" xfId="4961" xr:uid="{00000000-0005-0000-0000-00001A190000}"/>
    <cellStyle name="Normal 5 2 2 2 3 2 2 2" xfId="10191" xr:uid="{00000000-0005-0000-0000-00001B190000}"/>
    <cellStyle name="Normal 5 2 2 2 3 2 3" xfId="3437" xr:uid="{00000000-0005-0000-0000-00001C190000}"/>
    <cellStyle name="Normal 5 2 2 2 3 2 3 2" xfId="8667" xr:uid="{00000000-0005-0000-0000-00001D190000}"/>
    <cellStyle name="Normal 5 2 2 2 3 2 4" xfId="7169" xr:uid="{00000000-0005-0000-0000-00001E190000}"/>
    <cellStyle name="Normal 5 2 2 2 3 3" xfId="1173" xr:uid="{00000000-0005-0000-0000-00001F190000}"/>
    <cellStyle name="Normal 5 2 2 2 3 3 2" xfId="4196" xr:uid="{00000000-0005-0000-0000-000020190000}"/>
    <cellStyle name="Normal 5 2 2 2 3 3 2 2" xfId="9426" xr:uid="{00000000-0005-0000-0000-000021190000}"/>
    <cellStyle name="Normal 5 2 2 2 3 3 3" xfId="6404" xr:uid="{00000000-0005-0000-0000-000022190000}"/>
    <cellStyle name="Normal 5 2 2 2 3 4" xfId="2672" xr:uid="{00000000-0005-0000-0000-000023190000}"/>
    <cellStyle name="Normal 5 2 2 2 3 4 2" xfId="7902" xr:uid="{00000000-0005-0000-0000-000024190000}"/>
    <cellStyle name="Normal 5 2 2 2 3 5" xfId="5679" xr:uid="{00000000-0005-0000-0000-000025190000}"/>
    <cellStyle name="Normal 5 2 2 2 4" xfId="1584" xr:uid="{00000000-0005-0000-0000-000026190000}"/>
    <cellStyle name="Normal 5 2 2 2 4 2" xfId="4607" xr:uid="{00000000-0005-0000-0000-000027190000}"/>
    <cellStyle name="Normal 5 2 2 2 4 2 2" xfId="9837" xr:uid="{00000000-0005-0000-0000-000028190000}"/>
    <cellStyle name="Normal 5 2 2 2 4 3" xfId="3083" xr:uid="{00000000-0005-0000-0000-000029190000}"/>
    <cellStyle name="Normal 5 2 2 2 4 3 2" xfId="8313" xr:uid="{00000000-0005-0000-0000-00002A190000}"/>
    <cellStyle name="Normal 5 2 2 2 4 4" xfId="6815" xr:uid="{00000000-0005-0000-0000-00002B190000}"/>
    <cellStyle name="Normal 5 2 2 2 5" xfId="819" xr:uid="{00000000-0005-0000-0000-00002C190000}"/>
    <cellStyle name="Normal 5 2 2 2 5 2" xfId="3842" xr:uid="{00000000-0005-0000-0000-00002D190000}"/>
    <cellStyle name="Normal 5 2 2 2 5 2 2" xfId="9072" xr:uid="{00000000-0005-0000-0000-00002E190000}"/>
    <cellStyle name="Normal 5 2 2 2 5 3" xfId="6050" xr:uid="{00000000-0005-0000-0000-00002F190000}"/>
    <cellStyle name="Normal 5 2 2 2 6" xfId="2318" xr:uid="{00000000-0005-0000-0000-000030190000}"/>
    <cellStyle name="Normal 5 2 2 2 6 2" xfId="7548" xr:uid="{00000000-0005-0000-0000-000031190000}"/>
    <cellStyle name="Normal 5 2 2 2 7" xfId="5676" xr:uid="{00000000-0005-0000-0000-000032190000}"/>
    <cellStyle name="Normal 5 2 2 3" xfId="443" xr:uid="{00000000-0005-0000-0000-000033190000}"/>
    <cellStyle name="Normal 5 2 2 3 2" xfId="444" xr:uid="{00000000-0005-0000-0000-000034190000}"/>
    <cellStyle name="Normal 5 2 2 3 2 2" xfId="2033" xr:uid="{00000000-0005-0000-0000-000035190000}"/>
    <cellStyle name="Normal 5 2 2 3 2 2 2" xfId="5056" xr:uid="{00000000-0005-0000-0000-000036190000}"/>
    <cellStyle name="Normal 5 2 2 3 2 2 2 2" xfId="10286" xr:uid="{00000000-0005-0000-0000-000037190000}"/>
    <cellStyle name="Normal 5 2 2 3 2 2 3" xfId="3532" xr:uid="{00000000-0005-0000-0000-000038190000}"/>
    <cellStyle name="Normal 5 2 2 3 2 2 3 2" xfId="8762" xr:uid="{00000000-0005-0000-0000-000039190000}"/>
    <cellStyle name="Normal 5 2 2 3 2 2 4" xfId="7264" xr:uid="{00000000-0005-0000-0000-00003A190000}"/>
    <cellStyle name="Normal 5 2 2 3 2 3" xfId="1268" xr:uid="{00000000-0005-0000-0000-00003B190000}"/>
    <cellStyle name="Normal 5 2 2 3 2 3 2" xfId="4291" xr:uid="{00000000-0005-0000-0000-00003C190000}"/>
    <cellStyle name="Normal 5 2 2 3 2 3 2 2" xfId="9521" xr:uid="{00000000-0005-0000-0000-00003D190000}"/>
    <cellStyle name="Normal 5 2 2 3 2 3 3" xfId="6499" xr:uid="{00000000-0005-0000-0000-00003E190000}"/>
    <cellStyle name="Normal 5 2 2 3 2 4" xfId="2767" xr:uid="{00000000-0005-0000-0000-00003F190000}"/>
    <cellStyle name="Normal 5 2 2 3 2 4 2" xfId="7997" xr:uid="{00000000-0005-0000-0000-000040190000}"/>
    <cellStyle name="Normal 5 2 2 3 2 5" xfId="5681" xr:uid="{00000000-0005-0000-0000-000041190000}"/>
    <cellStyle name="Normal 5 2 2 3 3" xfId="1679" xr:uid="{00000000-0005-0000-0000-000042190000}"/>
    <cellStyle name="Normal 5 2 2 3 3 2" xfId="4702" xr:uid="{00000000-0005-0000-0000-000043190000}"/>
    <cellStyle name="Normal 5 2 2 3 3 2 2" xfId="9932" xr:uid="{00000000-0005-0000-0000-000044190000}"/>
    <cellStyle name="Normal 5 2 2 3 3 3" xfId="3178" xr:uid="{00000000-0005-0000-0000-000045190000}"/>
    <cellStyle name="Normal 5 2 2 3 3 3 2" xfId="8408" xr:uid="{00000000-0005-0000-0000-000046190000}"/>
    <cellStyle name="Normal 5 2 2 3 3 4" xfId="6910" xr:uid="{00000000-0005-0000-0000-000047190000}"/>
    <cellStyle name="Normal 5 2 2 3 4" xfId="914" xr:uid="{00000000-0005-0000-0000-000048190000}"/>
    <cellStyle name="Normal 5 2 2 3 4 2" xfId="3937" xr:uid="{00000000-0005-0000-0000-000049190000}"/>
    <cellStyle name="Normal 5 2 2 3 4 2 2" xfId="9167" xr:uid="{00000000-0005-0000-0000-00004A190000}"/>
    <cellStyle name="Normal 5 2 2 3 4 3" xfId="6145" xr:uid="{00000000-0005-0000-0000-00004B190000}"/>
    <cellStyle name="Normal 5 2 2 3 5" xfId="2413" xr:uid="{00000000-0005-0000-0000-00004C190000}"/>
    <cellStyle name="Normal 5 2 2 3 5 2" xfId="7643" xr:uid="{00000000-0005-0000-0000-00004D190000}"/>
    <cellStyle name="Normal 5 2 2 3 6" xfId="5680" xr:uid="{00000000-0005-0000-0000-00004E190000}"/>
    <cellStyle name="Normal 5 2 2 4" xfId="445" xr:uid="{00000000-0005-0000-0000-00004F190000}"/>
    <cellStyle name="Normal 5 2 2 4 2" xfId="1856" xr:uid="{00000000-0005-0000-0000-000050190000}"/>
    <cellStyle name="Normal 5 2 2 4 2 2" xfId="4879" xr:uid="{00000000-0005-0000-0000-000051190000}"/>
    <cellStyle name="Normal 5 2 2 4 2 2 2" xfId="10109" xr:uid="{00000000-0005-0000-0000-000052190000}"/>
    <cellStyle name="Normal 5 2 2 4 2 3" xfId="3355" xr:uid="{00000000-0005-0000-0000-000053190000}"/>
    <cellStyle name="Normal 5 2 2 4 2 3 2" xfId="8585" xr:uid="{00000000-0005-0000-0000-000054190000}"/>
    <cellStyle name="Normal 5 2 2 4 2 4" xfId="7087" xr:uid="{00000000-0005-0000-0000-000055190000}"/>
    <cellStyle name="Normal 5 2 2 4 3" xfId="1091" xr:uid="{00000000-0005-0000-0000-000056190000}"/>
    <cellStyle name="Normal 5 2 2 4 3 2" xfId="4114" xr:uid="{00000000-0005-0000-0000-000057190000}"/>
    <cellStyle name="Normal 5 2 2 4 3 2 2" xfId="9344" xr:uid="{00000000-0005-0000-0000-000058190000}"/>
    <cellStyle name="Normal 5 2 2 4 3 3" xfId="6322" xr:uid="{00000000-0005-0000-0000-000059190000}"/>
    <cellStyle name="Normal 5 2 2 4 4" xfId="2590" xr:uid="{00000000-0005-0000-0000-00005A190000}"/>
    <cellStyle name="Normal 5 2 2 4 4 2" xfId="7820" xr:uid="{00000000-0005-0000-0000-00005B190000}"/>
    <cellStyle name="Normal 5 2 2 4 5" xfId="5682" xr:uid="{00000000-0005-0000-0000-00005C190000}"/>
    <cellStyle name="Normal 5 2 2 5" xfId="1502" xr:uid="{00000000-0005-0000-0000-00005D190000}"/>
    <cellStyle name="Normal 5 2 2 5 2" xfId="4525" xr:uid="{00000000-0005-0000-0000-00005E190000}"/>
    <cellStyle name="Normal 5 2 2 5 2 2" xfId="9755" xr:uid="{00000000-0005-0000-0000-00005F190000}"/>
    <cellStyle name="Normal 5 2 2 5 3" xfId="3001" xr:uid="{00000000-0005-0000-0000-000060190000}"/>
    <cellStyle name="Normal 5 2 2 5 3 2" xfId="8231" xr:uid="{00000000-0005-0000-0000-000061190000}"/>
    <cellStyle name="Normal 5 2 2 5 4" xfId="6733" xr:uid="{00000000-0005-0000-0000-000062190000}"/>
    <cellStyle name="Normal 5 2 2 6" xfId="1444" xr:uid="{00000000-0005-0000-0000-000063190000}"/>
    <cellStyle name="Normal 5 2 2 6 2" xfId="4467" xr:uid="{00000000-0005-0000-0000-000064190000}"/>
    <cellStyle name="Normal 5 2 2 6 2 2" xfId="9697" xr:uid="{00000000-0005-0000-0000-000065190000}"/>
    <cellStyle name="Normal 5 2 2 6 3" xfId="2943" xr:uid="{00000000-0005-0000-0000-000066190000}"/>
    <cellStyle name="Normal 5 2 2 6 3 2" xfId="8173" xr:uid="{00000000-0005-0000-0000-000067190000}"/>
    <cellStyle name="Normal 5 2 2 6 4" xfId="6675" xr:uid="{00000000-0005-0000-0000-000068190000}"/>
    <cellStyle name="Normal 5 2 2 7" xfId="737" xr:uid="{00000000-0005-0000-0000-000069190000}"/>
    <cellStyle name="Normal 5 2 2 7 2" xfId="3760" xr:uid="{00000000-0005-0000-0000-00006A190000}"/>
    <cellStyle name="Normal 5 2 2 7 2 2" xfId="8990" xr:uid="{00000000-0005-0000-0000-00006B190000}"/>
    <cellStyle name="Normal 5 2 2 7 3" xfId="5968" xr:uid="{00000000-0005-0000-0000-00006C190000}"/>
    <cellStyle name="Normal 5 2 2 8" xfId="2236" xr:uid="{00000000-0005-0000-0000-00006D190000}"/>
    <cellStyle name="Normal 5 2 2 8 2" xfId="7466" xr:uid="{00000000-0005-0000-0000-00006E190000}"/>
    <cellStyle name="Normal 5 2 2 9" xfId="5675" xr:uid="{00000000-0005-0000-0000-00006F190000}"/>
    <cellStyle name="Normal 5 2 20" xfId="3747" xr:uid="{00000000-0005-0000-0000-000070190000}"/>
    <cellStyle name="Normal 5 2 20 2" xfId="8977" xr:uid="{00000000-0005-0000-0000-000071190000}"/>
    <cellStyle name="Normal 5 2 21" xfId="2223" xr:uid="{00000000-0005-0000-0000-000072190000}"/>
    <cellStyle name="Normal 5 2 21 2" xfId="7453" xr:uid="{00000000-0005-0000-0000-000073190000}"/>
    <cellStyle name="Normal 5 2 22" xfId="5663" xr:uid="{00000000-0005-0000-0000-000074190000}"/>
    <cellStyle name="Normal 5 2 3" xfId="446" xr:uid="{00000000-0005-0000-0000-000075190000}"/>
    <cellStyle name="Normal 5 2 3 2" xfId="447" xr:uid="{00000000-0005-0000-0000-000076190000}"/>
    <cellStyle name="Normal 5 2 3 2 2" xfId="448" xr:uid="{00000000-0005-0000-0000-000077190000}"/>
    <cellStyle name="Normal 5 2 3 2 2 2" xfId="449" xr:uid="{00000000-0005-0000-0000-000078190000}"/>
    <cellStyle name="Normal 5 2 3 2 2 2 2" xfId="2127" xr:uid="{00000000-0005-0000-0000-000079190000}"/>
    <cellStyle name="Normal 5 2 3 2 2 2 2 2" xfId="5150" xr:uid="{00000000-0005-0000-0000-00007A190000}"/>
    <cellStyle name="Normal 5 2 3 2 2 2 2 2 2" xfId="10380" xr:uid="{00000000-0005-0000-0000-00007B190000}"/>
    <cellStyle name="Normal 5 2 3 2 2 2 2 3" xfId="3626" xr:uid="{00000000-0005-0000-0000-00007C190000}"/>
    <cellStyle name="Normal 5 2 3 2 2 2 2 3 2" xfId="8856" xr:uid="{00000000-0005-0000-0000-00007D190000}"/>
    <cellStyle name="Normal 5 2 3 2 2 2 2 4" xfId="7358" xr:uid="{00000000-0005-0000-0000-00007E190000}"/>
    <cellStyle name="Normal 5 2 3 2 2 2 3" xfId="1362" xr:uid="{00000000-0005-0000-0000-00007F190000}"/>
    <cellStyle name="Normal 5 2 3 2 2 2 3 2" xfId="4385" xr:uid="{00000000-0005-0000-0000-000080190000}"/>
    <cellStyle name="Normal 5 2 3 2 2 2 3 2 2" xfId="9615" xr:uid="{00000000-0005-0000-0000-000081190000}"/>
    <cellStyle name="Normal 5 2 3 2 2 2 3 3" xfId="6593" xr:uid="{00000000-0005-0000-0000-000082190000}"/>
    <cellStyle name="Normal 5 2 3 2 2 2 4" xfId="2861" xr:uid="{00000000-0005-0000-0000-000083190000}"/>
    <cellStyle name="Normal 5 2 3 2 2 2 4 2" xfId="8091" xr:uid="{00000000-0005-0000-0000-000084190000}"/>
    <cellStyle name="Normal 5 2 3 2 2 2 5" xfId="5686" xr:uid="{00000000-0005-0000-0000-000085190000}"/>
    <cellStyle name="Normal 5 2 3 2 2 3" xfId="1773" xr:uid="{00000000-0005-0000-0000-000086190000}"/>
    <cellStyle name="Normal 5 2 3 2 2 3 2" xfId="4796" xr:uid="{00000000-0005-0000-0000-000087190000}"/>
    <cellStyle name="Normal 5 2 3 2 2 3 2 2" xfId="10026" xr:uid="{00000000-0005-0000-0000-000088190000}"/>
    <cellStyle name="Normal 5 2 3 2 2 3 3" xfId="3272" xr:uid="{00000000-0005-0000-0000-000089190000}"/>
    <cellStyle name="Normal 5 2 3 2 2 3 3 2" xfId="8502" xr:uid="{00000000-0005-0000-0000-00008A190000}"/>
    <cellStyle name="Normal 5 2 3 2 2 3 4" xfId="7004" xr:uid="{00000000-0005-0000-0000-00008B190000}"/>
    <cellStyle name="Normal 5 2 3 2 2 4" xfId="1008" xr:uid="{00000000-0005-0000-0000-00008C190000}"/>
    <cellStyle name="Normal 5 2 3 2 2 4 2" xfId="4031" xr:uid="{00000000-0005-0000-0000-00008D190000}"/>
    <cellStyle name="Normal 5 2 3 2 2 4 2 2" xfId="9261" xr:uid="{00000000-0005-0000-0000-00008E190000}"/>
    <cellStyle name="Normal 5 2 3 2 2 4 3" xfId="6239" xr:uid="{00000000-0005-0000-0000-00008F190000}"/>
    <cellStyle name="Normal 5 2 3 2 2 5" xfId="2507" xr:uid="{00000000-0005-0000-0000-000090190000}"/>
    <cellStyle name="Normal 5 2 3 2 2 5 2" xfId="7737" xr:uid="{00000000-0005-0000-0000-000091190000}"/>
    <cellStyle name="Normal 5 2 3 2 2 6" xfId="5685" xr:uid="{00000000-0005-0000-0000-000092190000}"/>
    <cellStyle name="Normal 5 2 3 2 3" xfId="450" xr:uid="{00000000-0005-0000-0000-000093190000}"/>
    <cellStyle name="Normal 5 2 3 2 3 2" xfId="1950" xr:uid="{00000000-0005-0000-0000-000094190000}"/>
    <cellStyle name="Normal 5 2 3 2 3 2 2" xfId="4973" xr:uid="{00000000-0005-0000-0000-000095190000}"/>
    <cellStyle name="Normal 5 2 3 2 3 2 2 2" xfId="10203" xr:uid="{00000000-0005-0000-0000-000096190000}"/>
    <cellStyle name="Normal 5 2 3 2 3 2 3" xfId="3449" xr:uid="{00000000-0005-0000-0000-000097190000}"/>
    <cellStyle name="Normal 5 2 3 2 3 2 3 2" xfId="8679" xr:uid="{00000000-0005-0000-0000-000098190000}"/>
    <cellStyle name="Normal 5 2 3 2 3 2 4" xfId="7181" xr:uid="{00000000-0005-0000-0000-000099190000}"/>
    <cellStyle name="Normal 5 2 3 2 3 3" xfId="1185" xr:uid="{00000000-0005-0000-0000-00009A190000}"/>
    <cellStyle name="Normal 5 2 3 2 3 3 2" xfId="4208" xr:uid="{00000000-0005-0000-0000-00009B190000}"/>
    <cellStyle name="Normal 5 2 3 2 3 3 2 2" xfId="9438" xr:uid="{00000000-0005-0000-0000-00009C190000}"/>
    <cellStyle name="Normal 5 2 3 2 3 3 3" xfId="6416" xr:uid="{00000000-0005-0000-0000-00009D190000}"/>
    <cellStyle name="Normal 5 2 3 2 3 4" xfId="2684" xr:uid="{00000000-0005-0000-0000-00009E190000}"/>
    <cellStyle name="Normal 5 2 3 2 3 4 2" xfId="7914" xr:uid="{00000000-0005-0000-0000-00009F190000}"/>
    <cellStyle name="Normal 5 2 3 2 3 5" xfId="5687" xr:uid="{00000000-0005-0000-0000-0000A0190000}"/>
    <cellStyle name="Normal 5 2 3 2 4" xfId="1596" xr:uid="{00000000-0005-0000-0000-0000A1190000}"/>
    <cellStyle name="Normal 5 2 3 2 4 2" xfId="4619" xr:uid="{00000000-0005-0000-0000-0000A2190000}"/>
    <cellStyle name="Normal 5 2 3 2 4 2 2" xfId="9849" xr:uid="{00000000-0005-0000-0000-0000A3190000}"/>
    <cellStyle name="Normal 5 2 3 2 4 3" xfId="3095" xr:uid="{00000000-0005-0000-0000-0000A4190000}"/>
    <cellStyle name="Normal 5 2 3 2 4 3 2" xfId="8325" xr:uid="{00000000-0005-0000-0000-0000A5190000}"/>
    <cellStyle name="Normal 5 2 3 2 4 4" xfId="6827" xr:uid="{00000000-0005-0000-0000-0000A6190000}"/>
    <cellStyle name="Normal 5 2 3 2 5" xfId="831" xr:uid="{00000000-0005-0000-0000-0000A7190000}"/>
    <cellStyle name="Normal 5 2 3 2 5 2" xfId="3854" xr:uid="{00000000-0005-0000-0000-0000A8190000}"/>
    <cellStyle name="Normal 5 2 3 2 5 2 2" xfId="9084" xr:uid="{00000000-0005-0000-0000-0000A9190000}"/>
    <cellStyle name="Normal 5 2 3 2 5 3" xfId="6062" xr:uid="{00000000-0005-0000-0000-0000AA190000}"/>
    <cellStyle name="Normal 5 2 3 2 6" xfId="2330" xr:uid="{00000000-0005-0000-0000-0000AB190000}"/>
    <cellStyle name="Normal 5 2 3 2 6 2" xfId="7560" xr:uid="{00000000-0005-0000-0000-0000AC190000}"/>
    <cellStyle name="Normal 5 2 3 2 7" xfId="5684" xr:uid="{00000000-0005-0000-0000-0000AD190000}"/>
    <cellStyle name="Normal 5 2 3 3" xfId="451" xr:uid="{00000000-0005-0000-0000-0000AE190000}"/>
    <cellStyle name="Normal 5 2 3 3 2" xfId="452" xr:uid="{00000000-0005-0000-0000-0000AF190000}"/>
    <cellStyle name="Normal 5 2 3 3 2 2" xfId="2045" xr:uid="{00000000-0005-0000-0000-0000B0190000}"/>
    <cellStyle name="Normal 5 2 3 3 2 2 2" xfId="5068" xr:uid="{00000000-0005-0000-0000-0000B1190000}"/>
    <cellStyle name="Normal 5 2 3 3 2 2 2 2" xfId="10298" xr:uid="{00000000-0005-0000-0000-0000B2190000}"/>
    <cellStyle name="Normal 5 2 3 3 2 2 3" xfId="3544" xr:uid="{00000000-0005-0000-0000-0000B3190000}"/>
    <cellStyle name="Normal 5 2 3 3 2 2 3 2" xfId="8774" xr:uid="{00000000-0005-0000-0000-0000B4190000}"/>
    <cellStyle name="Normal 5 2 3 3 2 2 4" xfId="7276" xr:uid="{00000000-0005-0000-0000-0000B5190000}"/>
    <cellStyle name="Normal 5 2 3 3 2 3" xfId="1280" xr:uid="{00000000-0005-0000-0000-0000B6190000}"/>
    <cellStyle name="Normal 5 2 3 3 2 3 2" xfId="4303" xr:uid="{00000000-0005-0000-0000-0000B7190000}"/>
    <cellStyle name="Normal 5 2 3 3 2 3 2 2" xfId="9533" xr:uid="{00000000-0005-0000-0000-0000B8190000}"/>
    <cellStyle name="Normal 5 2 3 3 2 3 3" xfId="6511" xr:uid="{00000000-0005-0000-0000-0000B9190000}"/>
    <cellStyle name="Normal 5 2 3 3 2 4" xfId="2779" xr:uid="{00000000-0005-0000-0000-0000BA190000}"/>
    <cellStyle name="Normal 5 2 3 3 2 4 2" xfId="8009" xr:uid="{00000000-0005-0000-0000-0000BB190000}"/>
    <cellStyle name="Normal 5 2 3 3 2 5" xfId="5689" xr:uid="{00000000-0005-0000-0000-0000BC190000}"/>
    <cellStyle name="Normal 5 2 3 3 3" xfId="1691" xr:uid="{00000000-0005-0000-0000-0000BD190000}"/>
    <cellStyle name="Normal 5 2 3 3 3 2" xfId="4714" xr:uid="{00000000-0005-0000-0000-0000BE190000}"/>
    <cellStyle name="Normal 5 2 3 3 3 2 2" xfId="9944" xr:uid="{00000000-0005-0000-0000-0000BF190000}"/>
    <cellStyle name="Normal 5 2 3 3 3 3" xfId="3190" xr:uid="{00000000-0005-0000-0000-0000C0190000}"/>
    <cellStyle name="Normal 5 2 3 3 3 3 2" xfId="8420" xr:uid="{00000000-0005-0000-0000-0000C1190000}"/>
    <cellStyle name="Normal 5 2 3 3 3 4" xfId="6922" xr:uid="{00000000-0005-0000-0000-0000C2190000}"/>
    <cellStyle name="Normal 5 2 3 3 4" xfId="926" xr:uid="{00000000-0005-0000-0000-0000C3190000}"/>
    <cellStyle name="Normal 5 2 3 3 4 2" xfId="3949" xr:uid="{00000000-0005-0000-0000-0000C4190000}"/>
    <cellStyle name="Normal 5 2 3 3 4 2 2" xfId="9179" xr:uid="{00000000-0005-0000-0000-0000C5190000}"/>
    <cellStyle name="Normal 5 2 3 3 4 3" xfId="6157" xr:uid="{00000000-0005-0000-0000-0000C6190000}"/>
    <cellStyle name="Normal 5 2 3 3 5" xfId="2425" xr:uid="{00000000-0005-0000-0000-0000C7190000}"/>
    <cellStyle name="Normal 5 2 3 3 5 2" xfId="7655" xr:uid="{00000000-0005-0000-0000-0000C8190000}"/>
    <cellStyle name="Normal 5 2 3 3 6" xfId="5688" xr:uid="{00000000-0005-0000-0000-0000C9190000}"/>
    <cellStyle name="Normal 5 2 3 4" xfId="453" xr:uid="{00000000-0005-0000-0000-0000CA190000}"/>
    <cellStyle name="Normal 5 2 3 4 2" xfId="1868" xr:uid="{00000000-0005-0000-0000-0000CB190000}"/>
    <cellStyle name="Normal 5 2 3 4 2 2" xfId="4891" xr:uid="{00000000-0005-0000-0000-0000CC190000}"/>
    <cellStyle name="Normal 5 2 3 4 2 2 2" xfId="10121" xr:uid="{00000000-0005-0000-0000-0000CD190000}"/>
    <cellStyle name="Normal 5 2 3 4 2 3" xfId="3367" xr:uid="{00000000-0005-0000-0000-0000CE190000}"/>
    <cellStyle name="Normal 5 2 3 4 2 3 2" xfId="8597" xr:uid="{00000000-0005-0000-0000-0000CF190000}"/>
    <cellStyle name="Normal 5 2 3 4 2 4" xfId="7099" xr:uid="{00000000-0005-0000-0000-0000D0190000}"/>
    <cellStyle name="Normal 5 2 3 4 3" xfId="1103" xr:uid="{00000000-0005-0000-0000-0000D1190000}"/>
    <cellStyle name="Normal 5 2 3 4 3 2" xfId="4126" xr:uid="{00000000-0005-0000-0000-0000D2190000}"/>
    <cellStyle name="Normal 5 2 3 4 3 2 2" xfId="9356" xr:uid="{00000000-0005-0000-0000-0000D3190000}"/>
    <cellStyle name="Normal 5 2 3 4 3 3" xfId="6334" xr:uid="{00000000-0005-0000-0000-0000D4190000}"/>
    <cellStyle name="Normal 5 2 3 4 4" xfId="2602" xr:uid="{00000000-0005-0000-0000-0000D5190000}"/>
    <cellStyle name="Normal 5 2 3 4 4 2" xfId="7832" xr:uid="{00000000-0005-0000-0000-0000D6190000}"/>
    <cellStyle name="Normal 5 2 3 4 5" xfId="5690" xr:uid="{00000000-0005-0000-0000-0000D7190000}"/>
    <cellStyle name="Normal 5 2 3 5" xfId="1514" xr:uid="{00000000-0005-0000-0000-0000D8190000}"/>
    <cellStyle name="Normal 5 2 3 5 2" xfId="4537" xr:uid="{00000000-0005-0000-0000-0000D9190000}"/>
    <cellStyle name="Normal 5 2 3 5 2 2" xfId="9767" xr:uid="{00000000-0005-0000-0000-0000DA190000}"/>
    <cellStyle name="Normal 5 2 3 5 3" xfId="3013" xr:uid="{00000000-0005-0000-0000-0000DB190000}"/>
    <cellStyle name="Normal 5 2 3 5 3 2" xfId="8243" xr:uid="{00000000-0005-0000-0000-0000DC190000}"/>
    <cellStyle name="Normal 5 2 3 5 4" xfId="6745" xr:uid="{00000000-0005-0000-0000-0000DD190000}"/>
    <cellStyle name="Normal 5 2 3 6" xfId="1456" xr:uid="{00000000-0005-0000-0000-0000DE190000}"/>
    <cellStyle name="Normal 5 2 3 6 2" xfId="4479" xr:uid="{00000000-0005-0000-0000-0000DF190000}"/>
    <cellStyle name="Normal 5 2 3 6 2 2" xfId="9709" xr:uid="{00000000-0005-0000-0000-0000E0190000}"/>
    <cellStyle name="Normal 5 2 3 6 3" xfId="2955" xr:uid="{00000000-0005-0000-0000-0000E1190000}"/>
    <cellStyle name="Normal 5 2 3 6 3 2" xfId="8185" xr:uid="{00000000-0005-0000-0000-0000E2190000}"/>
    <cellStyle name="Normal 5 2 3 6 4" xfId="6687" xr:uid="{00000000-0005-0000-0000-0000E3190000}"/>
    <cellStyle name="Normal 5 2 3 7" xfId="749" xr:uid="{00000000-0005-0000-0000-0000E4190000}"/>
    <cellStyle name="Normal 5 2 3 7 2" xfId="3772" xr:uid="{00000000-0005-0000-0000-0000E5190000}"/>
    <cellStyle name="Normal 5 2 3 7 2 2" xfId="9002" xr:uid="{00000000-0005-0000-0000-0000E6190000}"/>
    <cellStyle name="Normal 5 2 3 7 3" xfId="5980" xr:uid="{00000000-0005-0000-0000-0000E7190000}"/>
    <cellStyle name="Normal 5 2 3 8" xfId="2248" xr:uid="{00000000-0005-0000-0000-0000E8190000}"/>
    <cellStyle name="Normal 5 2 3 8 2" xfId="7478" xr:uid="{00000000-0005-0000-0000-0000E9190000}"/>
    <cellStyle name="Normal 5 2 3 9" xfId="5683" xr:uid="{00000000-0005-0000-0000-0000EA190000}"/>
    <cellStyle name="Normal 5 2 4" xfId="454" xr:uid="{00000000-0005-0000-0000-0000EB190000}"/>
    <cellStyle name="Normal 5 2 4 2" xfId="455" xr:uid="{00000000-0005-0000-0000-0000EC190000}"/>
    <cellStyle name="Normal 5 2 4 2 2" xfId="456" xr:uid="{00000000-0005-0000-0000-0000ED190000}"/>
    <cellStyle name="Normal 5 2 4 2 2 2" xfId="457" xr:uid="{00000000-0005-0000-0000-0000EE190000}"/>
    <cellStyle name="Normal 5 2 4 2 2 2 2" xfId="2139" xr:uid="{00000000-0005-0000-0000-0000EF190000}"/>
    <cellStyle name="Normal 5 2 4 2 2 2 2 2" xfId="5162" xr:uid="{00000000-0005-0000-0000-0000F0190000}"/>
    <cellStyle name="Normal 5 2 4 2 2 2 2 2 2" xfId="10392" xr:uid="{00000000-0005-0000-0000-0000F1190000}"/>
    <cellStyle name="Normal 5 2 4 2 2 2 2 3" xfId="3638" xr:uid="{00000000-0005-0000-0000-0000F2190000}"/>
    <cellStyle name="Normal 5 2 4 2 2 2 2 3 2" xfId="8868" xr:uid="{00000000-0005-0000-0000-0000F3190000}"/>
    <cellStyle name="Normal 5 2 4 2 2 2 2 4" xfId="7370" xr:uid="{00000000-0005-0000-0000-0000F4190000}"/>
    <cellStyle name="Normal 5 2 4 2 2 2 3" xfId="1374" xr:uid="{00000000-0005-0000-0000-0000F5190000}"/>
    <cellStyle name="Normal 5 2 4 2 2 2 3 2" xfId="4397" xr:uid="{00000000-0005-0000-0000-0000F6190000}"/>
    <cellStyle name="Normal 5 2 4 2 2 2 3 2 2" xfId="9627" xr:uid="{00000000-0005-0000-0000-0000F7190000}"/>
    <cellStyle name="Normal 5 2 4 2 2 2 3 3" xfId="6605" xr:uid="{00000000-0005-0000-0000-0000F8190000}"/>
    <cellStyle name="Normal 5 2 4 2 2 2 4" xfId="2873" xr:uid="{00000000-0005-0000-0000-0000F9190000}"/>
    <cellStyle name="Normal 5 2 4 2 2 2 4 2" xfId="8103" xr:uid="{00000000-0005-0000-0000-0000FA190000}"/>
    <cellStyle name="Normal 5 2 4 2 2 2 5" xfId="5694" xr:uid="{00000000-0005-0000-0000-0000FB190000}"/>
    <cellStyle name="Normal 5 2 4 2 2 3" xfId="1785" xr:uid="{00000000-0005-0000-0000-0000FC190000}"/>
    <cellStyle name="Normal 5 2 4 2 2 3 2" xfId="4808" xr:uid="{00000000-0005-0000-0000-0000FD190000}"/>
    <cellStyle name="Normal 5 2 4 2 2 3 2 2" xfId="10038" xr:uid="{00000000-0005-0000-0000-0000FE190000}"/>
    <cellStyle name="Normal 5 2 4 2 2 3 3" xfId="3284" xr:uid="{00000000-0005-0000-0000-0000FF190000}"/>
    <cellStyle name="Normal 5 2 4 2 2 3 3 2" xfId="8514" xr:uid="{00000000-0005-0000-0000-0000001A0000}"/>
    <cellStyle name="Normal 5 2 4 2 2 3 4" xfId="7016" xr:uid="{00000000-0005-0000-0000-0000011A0000}"/>
    <cellStyle name="Normal 5 2 4 2 2 4" xfId="1020" xr:uid="{00000000-0005-0000-0000-0000021A0000}"/>
    <cellStyle name="Normal 5 2 4 2 2 4 2" xfId="4043" xr:uid="{00000000-0005-0000-0000-0000031A0000}"/>
    <cellStyle name="Normal 5 2 4 2 2 4 2 2" xfId="9273" xr:uid="{00000000-0005-0000-0000-0000041A0000}"/>
    <cellStyle name="Normal 5 2 4 2 2 4 3" xfId="6251" xr:uid="{00000000-0005-0000-0000-0000051A0000}"/>
    <cellStyle name="Normal 5 2 4 2 2 5" xfId="2519" xr:uid="{00000000-0005-0000-0000-0000061A0000}"/>
    <cellStyle name="Normal 5 2 4 2 2 5 2" xfId="7749" xr:uid="{00000000-0005-0000-0000-0000071A0000}"/>
    <cellStyle name="Normal 5 2 4 2 2 6" xfId="5693" xr:uid="{00000000-0005-0000-0000-0000081A0000}"/>
    <cellStyle name="Normal 5 2 4 2 3" xfId="458" xr:uid="{00000000-0005-0000-0000-0000091A0000}"/>
    <cellStyle name="Normal 5 2 4 2 3 2" xfId="1962" xr:uid="{00000000-0005-0000-0000-00000A1A0000}"/>
    <cellStyle name="Normal 5 2 4 2 3 2 2" xfId="4985" xr:uid="{00000000-0005-0000-0000-00000B1A0000}"/>
    <cellStyle name="Normal 5 2 4 2 3 2 2 2" xfId="10215" xr:uid="{00000000-0005-0000-0000-00000C1A0000}"/>
    <cellStyle name="Normal 5 2 4 2 3 2 3" xfId="3461" xr:uid="{00000000-0005-0000-0000-00000D1A0000}"/>
    <cellStyle name="Normal 5 2 4 2 3 2 3 2" xfId="8691" xr:uid="{00000000-0005-0000-0000-00000E1A0000}"/>
    <cellStyle name="Normal 5 2 4 2 3 2 4" xfId="7193" xr:uid="{00000000-0005-0000-0000-00000F1A0000}"/>
    <cellStyle name="Normal 5 2 4 2 3 3" xfId="1197" xr:uid="{00000000-0005-0000-0000-0000101A0000}"/>
    <cellStyle name="Normal 5 2 4 2 3 3 2" xfId="4220" xr:uid="{00000000-0005-0000-0000-0000111A0000}"/>
    <cellStyle name="Normal 5 2 4 2 3 3 2 2" xfId="9450" xr:uid="{00000000-0005-0000-0000-0000121A0000}"/>
    <cellStyle name="Normal 5 2 4 2 3 3 3" xfId="6428" xr:uid="{00000000-0005-0000-0000-0000131A0000}"/>
    <cellStyle name="Normal 5 2 4 2 3 4" xfId="2696" xr:uid="{00000000-0005-0000-0000-0000141A0000}"/>
    <cellStyle name="Normal 5 2 4 2 3 4 2" xfId="7926" xr:uid="{00000000-0005-0000-0000-0000151A0000}"/>
    <cellStyle name="Normal 5 2 4 2 3 5" xfId="5695" xr:uid="{00000000-0005-0000-0000-0000161A0000}"/>
    <cellStyle name="Normal 5 2 4 2 4" xfId="1608" xr:uid="{00000000-0005-0000-0000-0000171A0000}"/>
    <cellStyle name="Normal 5 2 4 2 4 2" xfId="4631" xr:uid="{00000000-0005-0000-0000-0000181A0000}"/>
    <cellStyle name="Normal 5 2 4 2 4 2 2" xfId="9861" xr:uid="{00000000-0005-0000-0000-0000191A0000}"/>
    <cellStyle name="Normal 5 2 4 2 4 3" xfId="3107" xr:uid="{00000000-0005-0000-0000-00001A1A0000}"/>
    <cellStyle name="Normal 5 2 4 2 4 3 2" xfId="8337" xr:uid="{00000000-0005-0000-0000-00001B1A0000}"/>
    <cellStyle name="Normal 5 2 4 2 4 4" xfId="6839" xr:uid="{00000000-0005-0000-0000-00001C1A0000}"/>
    <cellStyle name="Normal 5 2 4 2 5" xfId="843" xr:uid="{00000000-0005-0000-0000-00001D1A0000}"/>
    <cellStyle name="Normal 5 2 4 2 5 2" xfId="3866" xr:uid="{00000000-0005-0000-0000-00001E1A0000}"/>
    <cellStyle name="Normal 5 2 4 2 5 2 2" xfId="9096" xr:uid="{00000000-0005-0000-0000-00001F1A0000}"/>
    <cellStyle name="Normal 5 2 4 2 5 3" xfId="6074" xr:uid="{00000000-0005-0000-0000-0000201A0000}"/>
    <cellStyle name="Normal 5 2 4 2 6" xfId="2342" xr:uid="{00000000-0005-0000-0000-0000211A0000}"/>
    <cellStyle name="Normal 5 2 4 2 6 2" xfId="7572" xr:uid="{00000000-0005-0000-0000-0000221A0000}"/>
    <cellStyle name="Normal 5 2 4 2 7" xfId="5692" xr:uid="{00000000-0005-0000-0000-0000231A0000}"/>
    <cellStyle name="Normal 5 2 4 3" xfId="459" xr:uid="{00000000-0005-0000-0000-0000241A0000}"/>
    <cellStyle name="Normal 5 2 4 3 2" xfId="460" xr:uid="{00000000-0005-0000-0000-0000251A0000}"/>
    <cellStyle name="Normal 5 2 4 3 2 2" xfId="2057" xr:uid="{00000000-0005-0000-0000-0000261A0000}"/>
    <cellStyle name="Normal 5 2 4 3 2 2 2" xfId="5080" xr:uid="{00000000-0005-0000-0000-0000271A0000}"/>
    <cellStyle name="Normal 5 2 4 3 2 2 2 2" xfId="10310" xr:uid="{00000000-0005-0000-0000-0000281A0000}"/>
    <cellStyle name="Normal 5 2 4 3 2 2 3" xfId="3556" xr:uid="{00000000-0005-0000-0000-0000291A0000}"/>
    <cellStyle name="Normal 5 2 4 3 2 2 3 2" xfId="8786" xr:uid="{00000000-0005-0000-0000-00002A1A0000}"/>
    <cellStyle name="Normal 5 2 4 3 2 2 4" xfId="7288" xr:uid="{00000000-0005-0000-0000-00002B1A0000}"/>
    <cellStyle name="Normal 5 2 4 3 2 3" xfId="1292" xr:uid="{00000000-0005-0000-0000-00002C1A0000}"/>
    <cellStyle name="Normal 5 2 4 3 2 3 2" xfId="4315" xr:uid="{00000000-0005-0000-0000-00002D1A0000}"/>
    <cellStyle name="Normal 5 2 4 3 2 3 2 2" xfId="9545" xr:uid="{00000000-0005-0000-0000-00002E1A0000}"/>
    <cellStyle name="Normal 5 2 4 3 2 3 3" xfId="6523" xr:uid="{00000000-0005-0000-0000-00002F1A0000}"/>
    <cellStyle name="Normal 5 2 4 3 2 4" xfId="2791" xr:uid="{00000000-0005-0000-0000-0000301A0000}"/>
    <cellStyle name="Normal 5 2 4 3 2 4 2" xfId="8021" xr:uid="{00000000-0005-0000-0000-0000311A0000}"/>
    <cellStyle name="Normal 5 2 4 3 2 5" xfId="5697" xr:uid="{00000000-0005-0000-0000-0000321A0000}"/>
    <cellStyle name="Normal 5 2 4 3 3" xfId="1703" xr:uid="{00000000-0005-0000-0000-0000331A0000}"/>
    <cellStyle name="Normal 5 2 4 3 3 2" xfId="4726" xr:uid="{00000000-0005-0000-0000-0000341A0000}"/>
    <cellStyle name="Normal 5 2 4 3 3 2 2" xfId="9956" xr:uid="{00000000-0005-0000-0000-0000351A0000}"/>
    <cellStyle name="Normal 5 2 4 3 3 3" xfId="3202" xr:uid="{00000000-0005-0000-0000-0000361A0000}"/>
    <cellStyle name="Normal 5 2 4 3 3 3 2" xfId="8432" xr:uid="{00000000-0005-0000-0000-0000371A0000}"/>
    <cellStyle name="Normal 5 2 4 3 3 4" xfId="6934" xr:uid="{00000000-0005-0000-0000-0000381A0000}"/>
    <cellStyle name="Normal 5 2 4 3 4" xfId="938" xr:uid="{00000000-0005-0000-0000-0000391A0000}"/>
    <cellStyle name="Normal 5 2 4 3 4 2" xfId="3961" xr:uid="{00000000-0005-0000-0000-00003A1A0000}"/>
    <cellStyle name="Normal 5 2 4 3 4 2 2" xfId="9191" xr:uid="{00000000-0005-0000-0000-00003B1A0000}"/>
    <cellStyle name="Normal 5 2 4 3 4 3" xfId="6169" xr:uid="{00000000-0005-0000-0000-00003C1A0000}"/>
    <cellStyle name="Normal 5 2 4 3 5" xfId="2437" xr:uid="{00000000-0005-0000-0000-00003D1A0000}"/>
    <cellStyle name="Normal 5 2 4 3 5 2" xfId="7667" xr:uid="{00000000-0005-0000-0000-00003E1A0000}"/>
    <cellStyle name="Normal 5 2 4 3 6" xfId="5696" xr:uid="{00000000-0005-0000-0000-00003F1A0000}"/>
    <cellStyle name="Normal 5 2 4 4" xfId="461" xr:uid="{00000000-0005-0000-0000-0000401A0000}"/>
    <cellStyle name="Normal 5 2 4 4 2" xfId="1880" xr:uid="{00000000-0005-0000-0000-0000411A0000}"/>
    <cellStyle name="Normal 5 2 4 4 2 2" xfId="4903" xr:uid="{00000000-0005-0000-0000-0000421A0000}"/>
    <cellStyle name="Normal 5 2 4 4 2 2 2" xfId="10133" xr:uid="{00000000-0005-0000-0000-0000431A0000}"/>
    <cellStyle name="Normal 5 2 4 4 2 3" xfId="3379" xr:uid="{00000000-0005-0000-0000-0000441A0000}"/>
    <cellStyle name="Normal 5 2 4 4 2 3 2" xfId="8609" xr:uid="{00000000-0005-0000-0000-0000451A0000}"/>
    <cellStyle name="Normal 5 2 4 4 2 4" xfId="7111" xr:uid="{00000000-0005-0000-0000-0000461A0000}"/>
    <cellStyle name="Normal 5 2 4 4 3" xfId="1115" xr:uid="{00000000-0005-0000-0000-0000471A0000}"/>
    <cellStyle name="Normal 5 2 4 4 3 2" xfId="4138" xr:uid="{00000000-0005-0000-0000-0000481A0000}"/>
    <cellStyle name="Normal 5 2 4 4 3 2 2" xfId="9368" xr:uid="{00000000-0005-0000-0000-0000491A0000}"/>
    <cellStyle name="Normal 5 2 4 4 3 3" xfId="6346" xr:uid="{00000000-0005-0000-0000-00004A1A0000}"/>
    <cellStyle name="Normal 5 2 4 4 4" xfId="2614" xr:uid="{00000000-0005-0000-0000-00004B1A0000}"/>
    <cellStyle name="Normal 5 2 4 4 4 2" xfId="7844" xr:uid="{00000000-0005-0000-0000-00004C1A0000}"/>
    <cellStyle name="Normal 5 2 4 4 5" xfId="5698" xr:uid="{00000000-0005-0000-0000-00004D1A0000}"/>
    <cellStyle name="Normal 5 2 4 5" xfId="1526" xr:uid="{00000000-0005-0000-0000-00004E1A0000}"/>
    <cellStyle name="Normal 5 2 4 5 2" xfId="4549" xr:uid="{00000000-0005-0000-0000-00004F1A0000}"/>
    <cellStyle name="Normal 5 2 4 5 2 2" xfId="9779" xr:uid="{00000000-0005-0000-0000-0000501A0000}"/>
    <cellStyle name="Normal 5 2 4 5 3" xfId="3025" xr:uid="{00000000-0005-0000-0000-0000511A0000}"/>
    <cellStyle name="Normal 5 2 4 5 3 2" xfId="8255" xr:uid="{00000000-0005-0000-0000-0000521A0000}"/>
    <cellStyle name="Normal 5 2 4 5 4" xfId="6757" xr:uid="{00000000-0005-0000-0000-0000531A0000}"/>
    <cellStyle name="Normal 5 2 4 6" xfId="1468" xr:uid="{00000000-0005-0000-0000-0000541A0000}"/>
    <cellStyle name="Normal 5 2 4 6 2" xfId="4491" xr:uid="{00000000-0005-0000-0000-0000551A0000}"/>
    <cellStyle name="Normal 5 2 4 6 2 2" xfId="9721" xr:uid="{00000000-0005-0000-0000-0000561A0000}"/>
    <cellStyle name="Normal 5 2 4 6 3" xfId="2967" xr:uid="{00000000-0005-0000-0000-0000571A0000}"/>
    <cellStyle name="Normal 5 2 4 6 3 2" xfId="8197" xr:uid="{00000000-0005-0000-0000-0000581A0000}"/>
    <cellStyle name="Normal 5 2 4 6 4" xfId="6699" xr:uid="{00000000-0005-0000-0000-0000591A0000}"/>
    <cellStyle name="Normal 5 2 4 7" xfId="761" xr:uid="{00000000-0005-0000-0000-00005A1A0000}"/>
    <cellStyle name="Normal 5 2 4 7 2" xfId="3784" xr:uid="{00000000-0005-0000-0000-00005B1A0000}"/>
    <cellStyle name="Normal 5 2 4 7 2 2" xfId="9014" xr:uid="{00000000-0005-0000-0000-00005C1A0000}"/>
    <cellStyle name="Normal 5 2 4 7 3" xfId="5992" xr:uid="{00000000-0005-0000-0000-00005D1A0000}"/>
    <cellStyle name="Normal 5 2 4 8" xfId="2260" xr:uid="{00000000-0005-0000-0000-00005E1A0000}"/>
    <cellStyle name="Normal 5 2 4 8 2" xfId="7490" xr:uid="{00000000-0005-0000-0000-00005F1A0000}"/>
    <cellStyle name="Normal 5 2 4 9" xfId="5691" xr:uid="{00000000-0005-0000-0000-0000601A0000}"/>
    <cellStyle name="Normal 5 2 5" xfId="462" xr:uid="{00000000-0005-0000-0000-0000611A0000}"/>
    <cellStyle name="Normal 5 2 5 2" xfId="463" xr:uid="{00000000-0005-0000-0000-0000621A0000}"/>
    <cellStyle name="Normal 5 2 5 2 2" xfId="464" xr:uid="{00000000-0005-0000-0000-0000631A0000}"/>
    <cellStyle name="Normal 5 2 5 2 2 2" xfId="465" xr:uid="{00000000-0005-0000-0000-0000641A0000}"/>
    <cellStyle name="Normal 5 2 5 2 2 2 2" xfId="2149" xr:uid="{00000000-0005-0000-0000-0000651A0000}"/>
    <cellStyle name="Normal 5 2 5 2 2 2 2 2" xfId="5172" xr:uid="{00000000-0005-0000-0000-0000661A0000}"/>
    <cellStyle name="Normal 5 2 5 2 2 2 2 2 2" xfId="10402" xr:uid="{00000000-0005-0000-0000-0000671A0000}"/>
    <cellStyle name="Normal 5 2 5 2 2 2 2 3" xfId="3648" xr:uid="{00000000-0005-0000-0000-0000681A0000}"/>
    <cellStyle name="Normal 5 2 5 2 2 2 2 3 2" xfId="8878" xr:uid="{00000000-0005-0000-0000-0000691A0000}"/>
    <cellStyle name="Normal 5 2 5 2 2 2 2 4" xfId="7380" xr:uid="{00000000-0005-0000-0000-00006A1A0000}"/>
    <cellStyle name="Normal 5 2 5 2 2 2 3" xfId="1384" xr:uid="{00000000-0005-0000-0000-00006B1A0000}"/>
    <cellStyle name="Normal 5 2 5 2 2 2 3 2" xfId="4407" xr:uid="{00000000-0005-0000-0000-00006C1A0000}"/>
    <cellStyle name="Normal 5 2 5 2 2 2 3 2 2" xfId="9637" xr:uid="{00000000-0005-0000-0000-00006D1A0000}"/>
    <cellStyle name="Normal 5 2 5 2 2 2 3 3" xfId="6615" xr:uid="{00000000-0005-0000-0000-00006E1A0000}"/>
    <cellStyle name="Normal 5 2 5 2 2 2 4" xfId="2883" xr:uid="{00000000-0005-0000-0000-00006F1A0000}"/>
    <cellStyle name="Normal 5 2 5 2 2 2 4 2" xfId="8113" xr:uid="{00000000-0005-0000-0000-0000701A0000}"/>
    <cellStyle name="Normal 5 2 5 2 2 2 5" xfId="5702" xr:uid="{00000000-0005-0000-0000-0000711A0000}"/>
    <cellStyle name="Normal 5 2 5 2 2 3" xfId="1795" xr:uid="{00000000-0005-0000-0000-0000721A0000}"/>
    <cellStyle name="Normal 5 2 5 2 2 3 2" xfId="4818" xr:uid="{00000000-0005-0000-0000-0000731A0000}"/>
    <cellStyle name="Normal 5 2 5 2 2 3 2 2" xfId="10048" xr:uid="{00000000-0005-0000-0000-0000741A0000}"/>
    <cellStyle name="Normal 5 2 5 2 2 3 3" xfId="3294" xr:uid="{00000000-0005-0000-0000-0000751A0000}"/>
    <cellStyle name="Normal 5 2 5 2 2 3 3 2" xfId="8524" xr:uid="{00000000-0005-0000-0000-0000761A0000}"/>
    <cellStyle name="Normal 5 2 5 2 2 3 4" xfId="7026" xr:uid="{00000000-0005-0000-0000-0000771A0000}"/>
    <cellStyle name="Normal 5 2 5 2 2 4" xfId="1030" xr:uid="{00000000-0005-0000-0000-0000781A0000}"/>
    <cellStyle name="Normal 5 2 5 2 2 4 2" xfId="4053" xr:uid="{00000000-0005-0000-0000-0000791A0000}"/>
    <cellStyle name="Normal 5 2 5 2 2 4 2 2" xfId="9283" xr:uid="{00000000-0005-0000-0000-00007A1A0000}"/>
    <cellStyle name="Normal 5 2 5 2 2 4 3" xfId="6261" xr:uid="{00000000-0005-0000-0000-00007B1A0000}"/>
    <cellStyle name="Normal 5 2 5 2 2 5" xfId="2529" xr:uid="{00000000-0005-0000-0000-00007C1A0000}"/>
    <cellStyle name="Normal 5 2 5 2 2 5 2" xfId="7759" xr:uid="{00000000-0005-0000-0000-00007D1A0000}"/>
    <cellStyle name="Normal 5 2 5 2 2 6" xfId="5701" xr:uid="{00000000-0005-0000-0000-00007E1A0000}"/>
    <cellStyle name="Normal 5 2 5 2 3" xfId="466" xr:uid="{00000000-0005-0000-0000-00007F1A0000}"/>
    <cellStyle name="Normal 5 2 5 2 3 2" xfId="1972" xr:uid="{00000000-0005-0000-0000-0000801A0000}"/>
    <cellStyle name="Normal 5 2 5 2 3 2 2" xfId="4995" xr:uid="{00000000-0005-0000-0000-0000811A0000}"/>
    <cellStyle name="Normal 5 2 5 2 3 2 2 2" xfId="10225" xr:uid="{00000000-0005-0000-0000-0000821A0000}"/>
    <cellStyle name="Normal 5 2 5 2 3 2 3" xfId="3471" xr:uid="{00000000-0005-0000-0000-0000831A0000}"/>
    <cellStyle name="Normal 5 2 5 2 3 2 3 2" xfId="8701" xr:uid="{00000000-0005-0000-0000-0000841A0000}"/>
    <cellStyle name="Normal 5 2 5 2 3 2 4" xfId="7203" xr:uid="{00000000-0005-0000-0000-0000851A0000}"/>
    <cellStyle name="Normal 5 2 5 2 3 3" xfId="1207" xr:uid="{00000000-0005-0000-0000-0000861A0000}"/>
    <cellStyle name="Normal 5 2 5 2 3 3 2" xfId="4230" xr:uid="{00000000-0005-0000-0000-0000871A0000}"/>
    <cellStyle name="Normal 5 2 5 2 3 3 2 2" xfId="9460" xr:uid="{00000000-0005-0000-0000-0000881A0000}"/>
    <cellStyle name="Normal 5 2 5 2 3 3 3" xfId="6438" xr:uid="{00000000-0005-0000-0000-0000891A0000}"/>
    <cellStyle name="Normal 5 2 5 2 3 4" xfId="2706" xr:uid="{00000000-0005-0000-0000-00008A1A0000}"/>
    <cellStyle name="Normal 5 2 5 2 3 4 2" xfId="7936" xr:uid="{00000000-0005-0000-0000-00008B1A0000}"/>
    <cellStyle name="Normal 5 2 5 2 3 5" xfId="5703" xr:uid="{00000000-0005-0000-0000-00008C1A0000}"/>
    <cellStyle name="Normal 5 2 5 2 4" xfId="1618" xr:uid="{00000000-0005-0000-0000-00008D1A0000}"/>
    <cellStyle name="Normal 5 2 5 2 4 2" xfId="4641" xr:uid="{00000000-0005-0000-0000-00008E1A0000}"/>
    <cellStyle name="Normal 5 2 5 2 4 2 2" xfId="9871" xr:uid="{00000000-0005-0000-0000-00008F1A0000}"/>
    <cellStyle name="Normal 5 2 5 2 4 3" xfId="3117" xr:uid="{00000000-0005-0000-0000-0000901A0000}"/>
    <cellStyle name="Normal 5 2 5 2 4 3 2" xfId="8347" xr:uid="{00000000-0005-0000-0000-0000911A0000}"/>
    <cellStyle name="Normal 5 2 5 2 4 4" xfId="6849" xr:uid="{00000000-0005-0000-0000-0000921A0000}"/>
    <cellStyle name="Normal 5 2 5 2 5" xfId="853" xr:uid="{00000000-0005-0000-0000-0000931A0000}"/>
    <cellStyle name="Normal 5 2 5 2 5 2" xfId="3876" xr:uid="{00000000-0005-0000-0000-0000941A0000}"/>
    <cellStyle name="Normal 5 2 5 2 5 2 2" xfId="9106" xr:uid="{00000000-0005-0000-0000-0000951A0000}"/>
    <cellStyle name="Normal 5 2 5 2 5 3" xfId="6084" xr:uid="{00000000-0005-0000-0000-0000961A0000}"/>
    <cellStyle name="Normal 5 2 5 2 6" xfId="2352" xr:uid="{00000000-0005-0000-0000-0000971A0000}"/>
    <cellStyle name="Normal 5 2 5 2 6 2" xfId="7582" xr:uid="{00000000-0005-0000-0000-0000981A0000}"/>
    <cellStyle name="Normal 5 2 5 2 7" xfId="5700" xr:uid="{00000000-0005-0000-0000-0000991A0000}"/>
    <cellStyle name="Normal 5 2 5 3" xfId="467" xr:uid="{00000000-0005-0000-0000-00009A1A0000}"/>
    <cellStyle name="Normal 5 2 5 3 2" xfId="468" xr:uid="{00000000-0005-0000-0000-00009B1A0000}"/>
    <cellStyle name="Normal 5 2 5 3 2 2" xfId="2067" xr:uid="{00000000-0005-0000-0000-00009C1A0000}"/>
    <cellStyle name="Normal 5 2 5 3 2 2 2" xfId="5090" xr:uid="{00000000-0005-0000-0000-00009D1A0000}"/>
    <cellStyle name="Normal 5 2 5 3 2 2 2 2" xfId="10320" xr:uid="{00000000-0005-0000-0000-00009E1A0000}"/>
    <cellStyle name="Normal 5 2 5 3 2 2 3" xfId="3566" xr:uid="{00000000-0005-0000-0000-00009F1A0000}"/>
    <cellStyle name="Normal 5 2 5 3 2 2 3 2" xfId="8796" xr:uid="{00000000-0005-0000-0000-0000A01A0000}"/>
    <cellStyle name="Normal 5 2 5 3 2 2 4" xfId="7298" xr:uid="{00000000-0005-0000-0000-0000A11A0000}"/>
    <cellStyle name="Normal 5 2 5 3 2 3" xfId="1302" xr:uid="{00000000-0005-0000-0000-0000A21A0000}"/>
    <cellStyle name="Normal 5 2 5 3 2 3 2" xfId="4325" xr:uid="{00000000-0005-0000-0000-0000A31A0000}"/>
    <cellStyle name="Normal 5 2 5 3 2 3 2 2" xfId="9555" xr:uid="{00000000-0005-0000-0000-0000A41A0000}"/>
    <cellStyle name="Normal 5 2 5 3 2 3 3" xfId="6533" xr:uid="{00000000-0005-0000-0000-0000A51A0000}"/>
    <cellStyle name="Normal 5 2 5 3 2 4" xfId="2801" xr:uid="{00000000-0005-0000-0000-0000A61A0000}"/>
    <cellStyle name="Normal 5 2 5 3 2 4 2" xfId="8031" xr:uid="{00000000-0005-0000-0000-0000A71A0000}"/>
    <cellStyle name="Normal 5 2 5 3 2 5" xfId="5705" xr:uid="{00000000-0005-0000-0000-0000A81A0000}"/>
    <cellStyle name="Normal 5 2 5 3 3" xfId="1713" xr:uid="{00000000-0005-0000-0000-0000A91A0000}"/>
    <cellStyle name="Normal 5 2 5 3 3 2" xfId="4736" xr:uid="{00000000-0005-0000-0000-0000AA1A0000}"/>
    <cellStyle name="Normal 5 2 5 3 3 2 2" xfId="9966" xr:uid="{00000000-0005-0000-0000-0000AB1A0000}"/>
    <cellStyle name="Normal 5 2 5 3 3 3" xfId="3212" xr:uid="{00000000-0005-0000-0000-0000AC1A0000}"/>
    <cellStyle name="Normal 5 2 5 3 3 3 2" xfId="8442" xr:uid="{00000000-0005-0000-0000-0000AD1A0000}"/>
    <cellStyle name="Normal 5 2 5 3 3 4" xfId="6944" xr:uid="{00000000-0005-0000-0000-0000AE1A0000}"/>
    <cellStyle name="Normal 5 2 5 3 4" xfId="948" xr:uid="{00000000-0005-0000-0000-0000AF1A0000}"/>
    <cellStyle name="Normal 5 2 5 3 4 2" xfId="3971" xr:uid="{00000000-0005-0000-0000-0000B01A0000}"/>
    <cellStyle name="Normal 5 2 5 3 4 2 2" xfId="9201" xr:uid="{00000000-0005-0000-0000-0000B11A0000}"/>
    <cellStyle name="Normal 5 2 5 3 4 3" xfId="6179" xr:uid="{00000000-0005-0000-0000-0000B21A0000}"/>
    <cellStyle name="Normal 5 2 5 3 5" xfId="2447" xr:uid="{00000000-0005-0000-0000-0000B31A0000}"/>
    <cellStyle name="Normal 5 2 5 3 5 2" xfId="7677" xr:uid="{00000000-0005-0000-0000-0000B41A0000}"/>
    <cellStyle name="Normal 5 2 5 3 6" xfId="5704" xr:uid="{00000000-0005-0000-0000-0000B51A0000}"/>
    <cellStyle name="Normal 5 2 5 4" xfId="469" xr:uid="{00000000-0005-0000-0000-0000B61A0000}"/>
    <cellStyle name="Normal 5 2 5 4 2" xfId="1890" xr:uid="{00000000-0005-0000-0000-0000B71A0000}"/>
    <cellStyle name="Normal 5 2 5 4 2 2" xfId="4913" xr:uid="{00000000-0005-0000-0000-0000B81A0000}"/>
    <cellStyle name="Normal 5 2 5 4 2 2 2" xfId="10143" xr:uid="{00000000-0005-0000-0000-0000B91A0000}"/>
    <cellStyle name="Normal 5 2 5 4 2 3" xfId="3389" xr:uid="{00000000-0005-0000-0000-0000BA1A0000}"/>
    <cellStyle name="Normal 5 2 5 4 2 3 2" xfId="8619" xr:uid="{00000000-0005-0000-0000-0000BB1A0000}"/>
    <cellStyle name="Normal 5 2 5 4 2 4" xfId="7121" xr:uid="{00000000-0005-0000-0000-0000BC1A0000}"/>
    <cellStyle name="Normal 5 2 5 4 3" xfId="1125" xr:uid="{00000000-0005-0000-0000-0000BD1A0000}"/>
    <cellStyle name="Normal 5 2 5 4 3 2" xfId="4148" xr:uid="{00000000-0005-0000-0000-0000BE1A0000}"/>
    <cellStyle name="Normal 5 2 5 4 3 2 2" xfId="9378" xr:uid="{00000000-0005-0000-0000-0000BF1A0000}"/>
    <cellStyle name="Normal 5 2 5 4 3 3" xfId="6356" xr:uid="{00000000-0005-0000-0000-0000C01A0000}"/>
    <cellStyle name="Normal 5 2 5 4 4" xfId="2624" xr:uid="{00000000-0005-0000-0000-0000C11A0000}"/>
    <cellStyle name="Normal 5 2 5 4 4 2" xfId="7854" xr:uid="{00000000-0005-0000-0000-0000C21A0000}"/>
    <cellStyle name="Normal 5 2 5 4 5" xfId="5706" xr:uid="{00000000-0005-0000-0000-0000C31A0000}"/>
    <cellStyle name="Normal 5 2 5 5" xfId="1536" xr:uid="{00000000-0005-0000-0000-0000C41A0000}"/>
    <cellStyle name="Normal 5 2 5 5 2" xfId="4559" xr:uid="{00000000-0005-0000-0000-0000C51A0000}"/>
    <cellStyle name="Normal 5 2 5 5 2 2" xfId="9789" xr:uid="{00000000-0005-0000-0000-0000C61A0000}"/>
    <cellStyle name="Normal 5 2 5 5 3" xfId="3035" xr:uid="{00000000-0005-0000-0000-0000C71A0000}"/>
    <cellStyle name="Normal 5 2 5 5 3 2" xfId="8265" xr:uid="{00000000-0005-0000-0000-0000C81A0000}"/>
    <cellStyle name="Normal 5 2 5 5 4" xfId="6767" xr:uid="{00000000-0005-0000-0000-0000C91A0000}"/>
    <cellStyle name="Normal 5 2 5 6" xfId="1478" xr:uid="{00000000-0005-0000-0000-0000CA1A0000}"/>
    <cellStyle name="Normal 5 2 5 6 2" xfId="4501" xr:uid="{00000000-0005-0000-0000-0000CB1A0000}"/>
    <cellStyle name="Normal 5 2 5 6 2 2" xfId="9731" xr:uid="{00000000-0005-0000-0000-0000CC1A0000}"/>
    <cellStyle name="Normal 5 2 5 6 3" xfId="2977" xr:uid="{00000000-0005-0000-0000-0000CD1A0000}"/>
    <cellStyle name="Normal 5 2 5 6 3 2" xfId="8207" xr:uid="{00000000-0005-0000-0000-0000CE1A0000}"/>
    <cellStyle name="Normal 5 2 5 6 4" xfId="6709" xr:uid="{00000000-0005-0000-0000-0000CF1A0000}"/>
    <cellStyle name="Normal 5 2 5 7" xfId="771" xr:uid="{00000000-0005-0000-0000-0000D01A0000}"/>
    <cellStyle name="Normal 5 2 5 7 2" xfId="3794" xr:uid="{00000000-0005-0000-0000-0000D11A0000}"/>
    <cellStyle name="Normal 5 2 5 7 2 2" xfId="9024" xr:uid="{00000000-0005-0000-0000-0000D21A0000}"/>
    <cellStyle name="Normal 5 2 5 7 3" xfId="6002" xr:uid="{00000000-0005-0000-0000-0000D31A0000}"/>
    <cellStyle name="Normal 5 2 5 8" xfId="2270" xr:uid="{00000000-0005-0000-0000-0000D41A0000}"/>
    <cellStyle name="Normal 5 2 5 8 2" xfId="7500" xr:uid="{00000000-0005-0000-0000-0000D51A0000}"/>
    <cellStyle name="Normal 5 2 5 9" xfId="5699" xr:uid="{00000000-0005-0000-0000-0000D61A0000}"/>
    <cellStyle name="Normal 5 2 6" xfId="470" xr:uid="{00000000-0005-0000-0000-0000D71A0000}"/>
    <cellStyle name="Normal 5 2 6 2" xfId="471" xr:uid="{00000000-0005-0000-0000-0000D81A0000}"/>
    <cellStyle name="Normal 5 2 6 2 2" xfId="472" xr:uid="{00000000-0005-0000-0000-0000D91A0000}"/>
    <cellStyle name="Normal 5 2 6 2 2 2" xfId="2080" xr:uid="{00000000-0005-0000-0000-0000DA1A0000}"/>
    <cellStyle name="Normal 5 2 6 2 2 2 2" xfId="5103" xr:uid="{00000000-0005-0000-0000-0000DB1A0000}"/>
    <cellStyle name="Normal 5 2 6 2 2 2 2 2" xfId="10333" xr:uid="{00000000-0005-0000-0000-0000DC1A0000}"/>
    <cellStyle name="Normal 5 2 6 2 2 2 3" xfId="3579" xr:uid="{00000000-0005-0000-0000-0000DD1A0000}"/>
    <cellStyle name="Normal 5 2 6 2 2 2 3 2" xfId="8809" xr:uid="{00000000-0005-0000-0000-0000DE1A0000}"/>
    <cellStyle name="Normal 5 2 6 2 2 2 4" xfId="7311" xr:uid="{00000000-0005-0000-0000-0000DF1A0000}"/>
    <cellStyle name="Normal 5 2 6 2 2 3" xfId="1315" xr:uid="{00000000-0005-0000-0000-0000E01A0000}"/>
    <cellStyle name="Normal 5 2 6 2 2 3 2" xfId="4338" xr:uid="{00000000-0005-0000-0000-0000E11A0000}"/>
    <cellStyle name="Normal 5 2 6 2 2 3 2 2" xfId="9568" xr:uid="{00000000-0005-0000-0000-0000E21A0000}"/>
    <cellStyle name="Normal 5 2 6 2 2 3 3" xfId="6546" xr:uid="{00000000-0005-0000-0000-0000E31A0000}"/>
    <cellStyle name="Normal 5 2 6 2 2 4" xfId="2814" xr:uid="{00000000-0005-0000-0000-0000E41A0000}"/>
    <cellStyle name="Normal 5 2 6 2 2 4 2" xfId="8044" xr:uid="{00000000-0005-0000-0000-0000E51A0000}"/>
    <cellStyle name="Normal 5 2 6 2 2 5" xfId="5709" xr:uid="{00000000-0005-0000-0000-0000E61A0000}"/>
    <cellStyle name="Normal 5 2 6 2 3" xfId="1726" xr:uid="{00000000-0005-0000-0000-0000E71A0000}"/>
    <cellStyle name="Normal 5 2 6 2 3 2" xfId="4749" xr:uid="{00000000-0005-0000-0000-0000E81A0000}"/>
    <cellStyle name="Normal 5 2 6 2 3 2 2" xfId="9979" xr:uid="{00000000-0005-0000-0000-0000E91A0000}"/>
    <cellStyle name="Normal 5 2 6 2 3 3" xfId="3225" xr:uid="{00000000-0005-0000-0000-0000EA1A0000}"/>
    <cellStyle name="Normal 5 2 6 2 3 3 2" xfId="8455" xr:uid="{00000000-0005-0000-0000-0000EB1A0000}"/>
    <cellStyle name="Normal 5 2 6 2 3 4" xfId="6957" xr:uid="{00000000-0005-0000-0000-0000EC1A0000}"/>
    <cellStyle name="Normal 5 2 6 2 4" xfId="961" xr:uid="{00000000-0005-0000-0000-0000ED1A0000}"/>
    <cellStyle name="Normal 5 2 6 2 4 2" xfId="3984" xr:uid="{00000000-0005-0000-0000-0000EE1A0000}"/>
    <cellStyle name="Normal 5 2 6 2 4 2 2" xfId="9214" xr:uid="{00000000-0005-0000-0000-0000EF1A0000}"/>
    <cellStyle name="Normal 5 2 6 2 4 3" xfId="6192" xr:uid="{00000000-0005-0000-0000-0000F01A0000}"/>
    <cellStyle name="Normal 5 2 6 2 5" xfId="2460" xr:uid="{00000000-0005-0000-0000-0000F11A0000}"/>
    <cellStyle name="Normal 5 2 6 2 5 2" xfId="7690" xr:uid="{00000000-0005-0000-0000-0000F21A0000}"/>
    <cellStyle name="Normal 5 2 6 2 6" xfId="5708" xr:uid="{00000000-0005-0000-0000-0000F31A0000}"/>
    <cellStyle name="Normal 5 2 6 3" xfId="473" xr:uid="{00000000-0005-0000-0000-0000F41A0000}"/>
    <cellStyle name="Normal 5 2 6 3 2" xfId="1903" xr:uid="{00000000-0005-0000-0000-0000F51A0000}"/>
    <cellStyle name="Normal 5 2 6 3 2 2" xfId="4926" xr:uid="{00000000-0005-0000-0000-0000F61A0000}"/>
    <cellStyle name="Normal 5 2 6 3 2 2 2" xfId="10156" xr:uid="{00000000-0005-0000-0000-0000F71A0000}"/>
    <cellStyle name="Normal 5 2 6 3 2 3" xfId="3402" xr:uid="{00000000-0005-0000-0000-0000F81A0000}"/>
    <cellStyle name="Normal 5 2 6 3 2 3 2" xfId="8632" xr:uid="{00000000-0005-0000-0000-0000F91A0000}"/>
    <cellStyle name="Normal 5 2 6 3 2 4" xfId="7134" xr:uid="{00000000-0005-0000-0000-0000FA1A0000}"/>
    <cellStyle name="Normal 5 2 6 3 3" xfId="1138" xr:uid="{00000000-0005-0000-0000-0000FB1A0000}"/>
    <cellStyle name="Normal 5 2 6 3 3 2" xfId="4161" xr:uid="{00000000-0005-0000-0000-0000FC1A0000}"/>
    <cellStyle name="Normal 5 2 6 3 3 2 2" xfId="9391" xr:uid="{00000000-0005-0000-0000-0000FD1A0000}"/>
    <cellStyle name="Normal 5 2 6 3 3 3" xfId="6369" xr:uid="{00000000-0005-0000-0000-0000FE1A0000}"/>
    <cellStyle name="Normal 5 2 6 3 4" xfId="2637" xr:uid="{00000000-0005-0000-0000-0000FF1A0000}"/>
    <cellStyle name="Normal 5 2 6 3 4 2" xfId="7867" xr:uid="{00000000-0005-0000-0000-0000001B0000}"/>
    <cellStyle name="Normal 5 2 6 3 5" xfId="5710" xr:uid="{00000000-0005-0000-0000-0000011B0000}"/>
    <cellStyle name="Normal 5 2 6 4" xfId="1549" xr:uid="{00000000-0005-0000-0000-0000021B0000}"/>
    <cellStyle name="Normal 5 2 6 4 2" xfId="4572" xr:uid="{00000000-0005-0000-0000-0000031B0000}"/>
    <cellStyle name="Normal 5 2 6 4 2 2" xfId="9802" xr:uid="{00000000-0005-0000-0000-0000041B0000}"/>
    <cellStyle name="Normal 5 2 6 4 3" xfId="3048" xr:uid="{00000000-0005-0000-0000-0000051B0000}"/>
    <cellStyle name="Normal 5 2 6 4 3 2" xfId="8278" xr:uid="{00000000-0005-0000-0000-0000061B0000}"/>
    <cellStyle name="Normal 5 2 6 4 4" xfId="6780" xr:uid="{00000000-0005-0000-0000-0000071B0000}"/>
    <cellStyle name="Normal 5 2 6 5" xfId="784" xr:uid="{00000000-0005-0000-0000-0000081B0000}"/>
    <cellStyle name="Normal 5 2 6 5 2" xfId="3807" xr:uid="{00000000-0005-0000-0000-0000091B0000}"/>
    <cellStyle name="Normal 5 2 6 5 2 2" xfId="9037" xr:uid="{00000000-0005-0000-0000-00000A1B0000}"/>
    <cellStyle name="Normal 5 2 6 5 3" xfId="6015" xr:uid="{00000000-0005-0000-0000-00000B1B0000}"/>
    <cellStyle name="Normal 5 2 6 6" xfId="2283" xr:uid="{00000000-0005-0000-0000-00000C1B0000}"/>
    <cellStyle name="Normal 5 2 6 6 2" xfId="7513" xr:uid="{00000000-0005-0000-0000-00000D1B0000}"/>
    <cellStyle name="Normal 5 2 6 7" xfId="5707" xr:uid="{00000000-0005-0000-0000-00000E1B0000}"/>
    <cellStyle name="Normal 5 2 7" xfId="474" xr:uid="{00000000-0005-0000-0000-00000F1B0000}"/>
    <cellStyle name="Normal 5 2 7 2" xfId="475" xr:uid="{00000000-0005-0000-0000-0000101B0000}"/>
    <cellStyle name="Normal 5 2 7 2 2" xfId="476" xr:uid="{00000000-0005-0000-0000-0000111B0000}"/>
    <cellStyle name="Normal 5 2 7 2 2 2" xfId="2092" xr:uid="{00000000-0005-0000-0000-0000121B0000}"/>
    <cellStyle name="Normal 5 2 7 2 2 2 2" xfId="5115" xr:uid="{00000000-0005-0000-0000-0000131B0000}"/>
    <cellStyle name="Normal 5 2 7 2 2 2 2 2" xfId="10345" xr:uid="{00000000-0005-0000-0000-0000141B0000}"/>
    <cellStyle name="Normal 5 2 7 2 2 2 3" xfId="3591" xr:uid="{00000000-0005-0000-0000-0000151B0000}"/>
    <cellStyle name="Normal 5 2 7 2 2 2 3 2" xfId="8821" xr:uid="{00000000-0005-0000-0000-0000161B0000}"/>
    <cellStyle name="Normal 5 2 7 2 2 2 4" xfId="7323" xr:uid="{00000000-0005-0000-0000-0000171B0000}"/>
    <cellStyle name="Normal 5 2 7 2 2 3" xfId="1327" xr:uid="{00000000-0005-0000-0000-0000181B0000}"/>
    <cellStyle name="Normal 5 2 7 2 2 3 2" xfId="4350" xr:uid="{00000000-0005-0000-0000-0000191B0000}"/>
    <cellStyle name="Normal 5 2 7 2 2 3 2 2" xfId="9580" xr:uid="{00000000-0005-0000-0000-00001A1B0000}"/>
    <cellStyle name="Normal 5 2 7 2 2 3 3" xfId="6558" xr:uid="{00000000-0005-0000-0000-00001B1B0000}"/>
    <cellStyle name="Normal 5 2 7 2 2 4" xfId="2826" xr:uid="{00000000-0005-0000-0000-00001C1B0000}"/>
    <cellStyle name="Normal 5 2 7 2 2 4 2" xfId="8056" xr:uid="{00000000-0005-0000-0000-00001D1B0000}"/>
    <cellStyle name="Normal 5 2 7 2 2 5" xfId="5713" xr:uid="{00000000-0005-0000-0000-00001E1B0000}"/>
    <cellStyle name="Normal 5 2 7 2 3" xfId="1738" xr:uid="{00000000-0005-0000-0000-00001F1B0000}"/>
    <cellStyle name="Normal 5 2 7 2 3 2" xfId="4761" xr:uid="{00000000-0005-0000-0000-0000201B0000}"/>
    <cellStyle name="Normal 5 2 7 2 3 2 2" xfId="9991" xr:uid="{00000000-0005-0000-0000-0000211B0000}"/>
    <cellStyle name="Normal 5 2 7 2 3 3" xfId="3237" xr:uid="{00000000-0005-0000-0000-0000221B0000}"/>
    <cellStyle name="Normal 5 2 7 2 3 3 2" xfId="8467" xr:uid="{00000000-0005-0000-0000-0000231B0000}"/>
    <cellStyle name="Normal 5 2 7 2 3 4" xfId="6969" xr:uid="{00000000-0005-0000-0000-0000241B0000}"/>
    <cellStyle name="Normal 5 2 7 2 4" xfId="973" xr:uid="{00000000-0005-0000-0000-0000251B0000}"/>
    <cellStyle name="Normal 5 2 7 2 4 2" xfId="3996" xr:uid="{00000000-0005-0000-0000-0000261B0000}"/>
    <cellStyle name="Normal 5 2 7 2 4 2 2" xfId="9226" xr:uid="{00000000-0005-0000-0000-0000271B0000}"/>
    <cellStyle name="Normal 5 2 7 2 4 3" xfId="6204" xr:uid="{00000000-0005-0000-0000-0000281B0000}"/>
    <cellStyle name="Normal 5 2 7 2 5" xfId="2472" xr:uid="{00000000-0005-0000-0000-0000291B0000}"/>
    <cellStyle name="Normal 5 2 7 2 5 2" xfId="7702" xr:uid="{00000000-0005-0000-0000-00002A1B0000}"/>
    <cellStyle name="Normal 5 2 7 2 6" xfId="5712" xr:uid="{00000000-0005-0000-0000-00002B1B0000}"/>
    <cellStyle name="Normal 5 2 7 3" xfId="477" xr:uid="{00000000-0005-0000-0000-00002C1B0000}"/>
    <cellStyle name="Normal 5 2 7 3 2" xfId="1915" xr:uid="{00000000-0005-0000-0000-00002D1B0000}"/>
    <cellStyle name="Normal 5 2 7 3 2 2" xfId="4938" xr:uid="{00000000-0005-0000-0000-00002E1B0000}"/>
    <cellStyle name="Normal 5 2 7 3 2 2 2" xfId="10168" xr:uid="{00000000-0005-0000-0000-00002F1B0000}"/>
    <cellStyle name="Normal 5 2 7 3 2 3" xfId="3414" xr:uid="{00000000-0005-0000-0000-0000301B0000}"/>
    <cellStyle name="Normal 5 2 7 3 2 3 2" xfId="8644" xr:uid="{00000000-0005-0000-0000-0000311B0000}"/>
    <cellStyle name="Normal 5 2 7 3 2 4" xfId="7146" xr:uid="{00000000-0005-0000-0000-0000321B0000}"/>
    <cellStyle name="Normal 5 2 7 3 3" xfId="1150" xr:uid="{00000000-0005-0000-0000-0000331B0000}"/>
    <cellStyle name="Normal 5 2 7 3 3 2" xfId="4173" xr:uid="{00000000-0005-0000-0000-0000341B0000}"/>
    <cellStyle name="Normal 5 2 7 3 3 2 2" xfId="9403" xr:uid="{00000000-0005-0000-0000-0000351B0000}"/>
    <cellStyle name="Normal 5 2 7 3 3 3" xfId="6381" xr:uid="{00000000-0005-0000-0000-0000361B0000}"/>
    <cellStyle name="Normal 5 2 7 3 4" xfId="2649" xr:uid="{00000000-0005-0000-0000-0000371B0000}"/>
    <cellStyle name="Normal 5 2 7 3 4 2" xfId="7879" xr:uid="{00000000-0005-0000-0000-0000381B0000}"/>
    <cellStyle name="Normal 5 2 7 3 5" xfId="5714" xr:uid="{00000000-0005-0000-0000-0000391B0000}"/>
    <cellStyle name="Normal 5 2 7 4" xfId="1561" xr:uid="{00000000-0005-0000-0000-00003A1B0000}"/>
    <cellStyle name="Normal 5 2 7 4 2" xfId="4584" xr:uid="{00000000-0005-0000-0000-00003B1B0000}"/>
    <cellStyle name="Normal 5 2 7 4 2 2" xfId="9814" xr:uid="{00000000-0005-0000-0000-00003C1B0000}"/>
    <cellStyle name="Normal 5 2 7 4 3" xfId="3060" xr:uid="{00000000-0005-0000-0000-00003D1B0000}"/>
    <cellStyle name="Normal 5 2 7 4 3 2" xfId="8290" xr:uid="{00000000-0005-0000-0000-00003E1B0000}"/>
    <cellStyle name="Normal 5 2 7 4 4" xfId="6792" xr:uid="{00000000-0005-0000-0000-00003F1B0000}"/>
    <cellStyle name="Normal 5 2 7 5" xfId="796" xr:uid="{00000000-0005-0000-0000-0000401B0000}"/>
    <cellStyle name="Normal 5 2 7 5 2" xfId="3819" xr:uid="{00000000-0005-0000-0000-0000411B0000}"/>
    <cellStyle name="Normal 5 2 7 5 2 2" xfId="9049" xr:uid="{00000000-0005-0000-0000-0000421B0000}"/>
    <cellStyle name="Normal 5 2 7 5 3" xfId="6027" xr:uid="{00000000-0005-0000-0000-0000431B0000}"/>
    <cellStyle name="Normal 5 2 7 6" xfId="2295" xr:uid="{00000000-0005-0000-0000-0000441B0000}"/>
    <cellStyle name="Normal 5 2 7 6 2" xfId="7525" xr:uid="{00000000-0005-0000-0000-0000451B0000}"/>
    <cellStyle name="Normal 5 2 7 7" xfId="5711" xr:uid="{00000000-0005-0000-0000-0000461B0000}"/>
    <cellStyle name="Normal 5 2 8" xfId="478" xr:uid="{00000000-0005-0000-0000-0000471B0000}"/>
    <cellStyle name="Normal 5 2 8 2" xfId="479" xr:uid="{00000000-0005-0000-0000-0000481B0000}"/>
    <cellStyle name="Normal 5 2 8 2 2" xfId="480" xr:uid="{00000000-0005-0000-0000-0000491B0000}"/>
    <cellStyle name="Normal 5 2 8 2 2 2" xfId="2102" xr:uid="{00000000-0005-0000-0000-00004A1B0000}"/>
    <cellStyle name="Normal 5 2 8 2 2 2 2" xfId="5125" xr:uid="{00000000-0005-0000-0000-00004B1B0000}"/>
    <cellStyle name="Normal 5 2 8 2 2 2 2 2" xfId="10355" xr:uid="{00000000-0005-0000-0000-00004C1B0000}"/>
    <cellStyle name="Normal 5 2 8 2 2 2 3" xfId="3601" xr:uid="{00000000-0005-0000-0000-00004D1B0000}"/>
    <cellStyle name="Normal 5 2 8 2 2 2 3 2" xfId="8831" xr:uid="{00000000-0005-0000-0000-00004E1B0000}"/>
    <cellStyle name="Normal 5 2 8 2 2 2 4" xfId="7333" xr:uid="{00000000-0005-0000-0000-00004F1B0000}"/>
    <cellStyle name="Normal 5 2 8 2 2 3" xfId="1337" xr:uid="{00000000-0005-0000-0000-0000501B0000}"/>
    <cellStyle name="Normal 5 2 8 2 2 3 2" xfId="4360" xr:uid="{00000000-0005-0000-0000-0000511B0000}"/>
    <cellStyle name="Normal 5 2 8 2 2 3 2 2" xfId="9590" xr:uid="{00000000-0005-0000-0000-0000521B0000}"/>
    <cellStyle name="Normal 5 2 8 2 2 3 3" xfId="6568" xr:uid="{00000000-0005-0000-0000-0000531B0000}"/>
    <cellStyle name="Normal 5 2 8 2 2 4" xfId="2836" xr:uid="{00000000-0005-0000-0000-0000541B0000}"/>
    <cellStyle name="Normal 5 2 8 2 2 4 2" xfId="8066" xr:uid="{00000000-0005-0000-0000-0000551B0000}"/>
    <cellStyle name="Normal 5 2 8 2 2 5" xfId="5717" xr:uid="{00000000-0005-0000-0000-0000561B0000}"/>
    <cellStyle name="Normal 5 2 8 2 3" xfId="1748" xr:uid="{00000000-0005-0000-0000-0000571B0000}"/>
    <cellStyle name="Normal 5 2 8 2 3 2" xfId="4771" xr:uid="{00000000-0005-0000-0000-0000581B0000}"/>
    <cellStyle name="Normal 5 2 8 2 3 2 2" xfId="10001" xr:uid="{00000000-0005-0000-0000-0000591B0000}"/>
    <cellStyle name="Normal 5 2 8 2 3 3" xfId="3247" xr:uid="{00000000-0005-0000-0000-00005A1B0000}"/>
    <cellStyle name="Normal 5 2 8 2 3 3 2" xfId="8477" xr:uid="{00000000-0005-0000-0000-00005B1B0000}"/>
    <cellStyle name="Normal 5 2 8 2 3 4" xfId="6979" xr:uid="{00000000-0005-0000-0000-00005C1B0000}"/>
    <cellStyle name="Normal 5 2 8 2 4" xfId="983" xr:uid="{00000000-0005-0000-0000-00005D1B0000}"/>
    <cellStyle name="Normal 5 2 8 2 4 2" xfId="4006" xr:uid="{00000000-0005-0000-0000-00005E1B0000}"/>
    <cellStyle name="Normal 5 2 8 2 4 2 2" xfId="9236" xr:uid="{00000000-0005-0000-0000-00005F1B0000}"/>
    <cellStyle name="Normal 5 2 8 2 4 3" xfId="6214" xr:uid="{00000000-0005-0000-0000-0000601B0000}"/>
    <cellStyle name="Normal 5 2 8 2 5" xfId="2482" xr:uid="{00000000-0005-0000-0000-0000611B0000}"/>
    <cellStyle name="Normal 5 2 8 2 5 2" xfId="7712" xr:uid="{00000000-0005-0000-0000-0000621B0000}"/>
    <cellStyle name="Normal 5 2 8 2 6" xfId="5716" xr:uid="{00000000-0005-0000-0000-0000631B0000}"/>
    <cellStyle name="Normal 5 2 8 3" xfId="481" xr:uid="{00000000-0005-0000-0000-0000641B0000}"/>
    <cellStyle name="Normal 5 2 8 3 2" xfId="1925" xr:uid="{00000000-0005-0000-0000-0000651B0000}"/>
    <cellStyle name="Normal 5 2 8 3 2 2" xfId="4948" xr:uid="{00000000-0005-0000-0000-0000661B0000}"/>
    <cellStyle name="Normal 5 2 8 3 2 2 2" xfId="10178" xr:uid="{00000000-0005-0000-0000-0000671B0000}"/>
    <cellStyle name="Normal 5 2 8 3 2 3" xfId="3424" xr:uid="{00000000-0005-0000-0000-0000681B0000}"/>
    <cellStyle name="Normal 5 2 8 3 2 3 2" xfId="8654" xr:uid="{00000000-0005-0000-0000-0000691B0000}"/>
    <cellStyle name="Normal 5 2 8 3 2 4" xfId="7156" xr:uid="{00000000-0005-0000-0000-00006A1B0000}"/>
    <cellStyle name="Normal 5 2 8 3 3" xfId="1160" xr:uid="{00000000-0005-0000-0000-00006B1B0000}"/>
    <cellStyle name="Normal 5 2 8 3 3 2" xfId="4183" xr:uid="{00000000-0005-0000-0000-00006C1B0000}"/>
    <cellStyle name="Normal 5 2 8 3 3 2 2" xfId="9413" xr:uid="{00000000-0005-0000-0000-00006D1B0000}"/>
    <cellStyle name="Normal 5 2 8 3 3 3" xfId="6391" xr:uid="{00000000-0005-0000-0000-00006E1B0000}"/>
    <cellStyle name="Normal 5 2 8 3 4" xfId="2659" xr:uid="{00000000-0005-0000-0000-00006F1B0000}"/>
    <cellStyle name="Normal 5 2 8 3 4 2" xfId="7889" xr:uid="{00000000-0005-0000-0000-0000701B0000}"/>
    <cellStyle name="Normal 5 2 8 3 5" xfId="5718" xr:uid="{00000000-0005-0000-0000-0000711B0000}"/>
    <cellStyle name="Normal 5 2 8 4" xfId="1571" xr:uid="{00000000-0005-0000-0000-0000721B0000}"/>
    <cellStyle name="Normal 5 2 8 4 2" xfId="4594" xr:uid="{00000000-0005-0000-0000-0000731B0000}"/>
    <cellStyle name="Normal 5 2 8 4 2 2" xfId="9824" xr:uid="{00000000-0005-0000-0000-0000741B0000}"/>
    <cellStyle name="Normal 5 2 8 4 3" xfId="3070" xr:uid="{00000000-0005-0000-0000-0000751B0000}"/>
    <cellStyle name="Normal 5 2 8 4 3 2" xfId="8300" xr:uid="{00000000-0005-0000-0000-0000761B0000}"/>
    <cellStyle name="Normal 5 2 8 4 4" xfId="6802" xr:uid="{00000000-0005-0000-0000-0000771B0000}"/>
    <cellStyle name="Normal 5 2 8 5" xfId="806" xr:uid="{00000000-0005-0000-0000-0000781B0000}"/>
    <cellStyle name="Normal 5 2 8 5 2" xfId="3829" xr:uid="{00000000-0005-0000-0000-0000791B0000}"/>
    <cellStyle name="Normal 5 2 8 5 2 2" xfId="9059" xr:uid="{00000000-0005-0000-0000-00007A1B0000}"/>
    <cellStyle name="Normal 5 2 8 5 3" xfId="6037" xr:uid="{00000000-0005-0000-0000-00007B1B0000}"/>
    <cellStyle name="Normal 5 2 8 6" xfId="2305" xr:uid="{00000000-0005-0000-0000-00007C1B0000}"/>
    <cellStyle name="Normal 5 2 8 6 2" xfId="7535" xr:uid="{00000000-0005-0000-0000-00007D1B0000}"/>
    <cellStyle name="Normal 5 2 8 7" xfId="5715" xr:uid="{00000000-0005-0000-0000-00007E1B0000}"/>
    <cellStyle name="Normal 5 2 9" xfId="482" xr:uid="{00000000-0005-0000-0000-00007F1B0000}"/>
    <cellStyle name="Normal 5 2 9 2" xfId="483" xr:uid="{00000000-0005-0000-0000-0000801B0000}"/>
    <cellStyle name="Normal 5 2 9 2 2" xfId="484" xr:uid="{00000000-0005-0000-0000-0000811B0000}"/>
    <cellStyle name="Normal 5 2 9 2 2 2" xfId="2162" xr:uid="{00000000-0005-0000-0000-0000821B0000}"/>
    <cellStyle name="Normal 5 2 9 2 2 2 2" xfId="5185" xr:uid="{00000000-0005-0000-0000-0000831B0000}"/>
    <cellStyle name="Normal 5 2 9 2 2 2 2 2" xfId="10415" xr:uid="{00000000-0005-0000-0000-0000841B0000}"/>
    <cellStyle name="Normal 5 2 9 2 2 2 3" xfId="3661" xr:uid="{00000000-0005-0000-0000-0000851B0000}"/>
    <cellStyle name="Normal 5 2 9 2 2 2 3 2" xfId="8891" xr:uid="{00000000-0005-0000-0000-0000861B0000}"/>
    <cellStyle name="Normal 5 2 9 2 2 2 4" xfId="7393" xr:uid="{00000000-0005-0000-0000-0000871B0000}"/>
    <cellStyle name="Normal 5 2 9 2 2 3" xfId="1397" xr:uid="{00000000-0005-0000-0000-0000881B0000}"/>
    <cellStyle name="Normal 5 2 9 2 2 3 2" xfId="4420" xr:uid="{00000000-0005-0000-0000-0000891B0000}"/>
    <cellStyle name="Normal 5 2 9 2 2 3 2 2" xfId="9650" xr:uid="{00000000-0005-0000-0000-00008A1B0000}"/>
    <cellStyle name="Normal 5 2 9 2 2 3 3" xfId="6628" xr:uid="{00000000-0005-0000-0000-00008B1B0000}"/>
    <cellStyle name="Normal 5 2 9 2 2 4" xfId="2896" xr:uid="{00000000-0005-0000-0000-00008C1B0000}"/>
    <cellStyle name="Normal 5 2 9 2 2 4 2" xfId="8126" xr:uid="{00000000-0005-0000-0000-00008D1B0000}"/>
    <cellStyle name="Normal 5 2 9 2 2 5" xfId="5721" xr:uid="{00000000-0005-0000-0000-00008E1B0000}"/>
    <cellStyle name="Normal 5 2 9 2 3" xfId="1808" xr:uid="{00000000-0005-0000-0000-00008F1B0000}"/>
    <cellStyle name="Normal 5 2 9 2 3 2" xfId="4831" xr:uid="{00000000-0005-0000-0000-0000901B0000}"/>
    <cellStyle name="Normal 5 2 9 2 3 2 2" xfId="10061" xr:uid="{00000000-0005-0000-0000-0000911B0000}"/>
    <cellStyle name="Normal 5 2 9 2 3 3" xfId="3307" xr:uid="{00000000-0005-0000-0000-0000921B0000}"/>
    <cellStyle name="Normal 5 2 9 2 3 3 2" xfId="8537" xr:uid="{00000000-0005-0000-0000-0000931B0000}"/>
    <cellStyle name="Normal 5 2 9 2 3 4" xfId="7039" xr:uid="{00000000-0005-0000-0000-0000941B0000}"/>
    <cellStyle name="Normal 5 2 9 2 4" xfId="1043" xr:uid="{00000000-0005-0000-0000-0000951B0000}"/>
    <cellStyle name="Normal 5 2 9 2 4 2" xfId="4066" xr:uid="{00000000-0005-0000-0000-0000961B0000}"/>
    <cellStyle name="Normal 5 2 9 2 4 2 2" xfId="9296" xr:uid="{00000000-0005-0000-0000-0000971B0000}"/>
    <cellStyle name="Normal 5 2 9 2 4 3" xfId="6274" xr:uid="{00000000-0005-0000-0000-0000981B0000}"/>
    <cellStyle name="Normal 5 2 9 2 5" xfId="2542" xr:uid="{00000000-0005-0000-0000-0000991B0000}"/>
    <cellStyle name="Normal 5 2 9 2 5 2" xfId="7772" xr:uid="{00000000-0005-0000-0000-00009A1B0000}"/>
    <cellStyle name="Normal 5 2 9 2 6" xfId="5720" xr:uid="{00000000-0005-0000-0000-00009B1B0000}"/>
    <cellStyle name="Normal 5 2 9 3" xfId="485" xr:uid="{00000000-0005-0000-0000-00009C1B0000}"/>
    <cellStyle name="Normal 5 2 9 3 2" xfId="1985" xr:uid="{00000000-0005-0000-0000-00009D1B0000}"/>
    <cellStyle name="Normal 5 2 9 3 2 2" xfId="5008" xr:uid="{00000000-0005-0000-0000-00009E1B0000}"/>
    <cellStyle name="Normal 5 2 9 3 2 2 2" xfId="10238" xr:uid="{00000000-0005-0000-0000-00009F1B0000}"/>
    <cellStyle name="Normal 5 2 9 3 2 3" xfId="3484" xr:uid="{00000000-0005-0000-0000-0000A01B0000}"/>
    <cellStyle name="Normal 5 2 9 3 2 3 2" xfId="8714" xr:uid="{00000000-0005-0000-0000-0000A11B0000}"/>
    <cellStyle name="Normal 5 2 9 3 2 4" xfId="7216" xr:uid="{00000000-0005-0000-0000-0000A21B0000}"/>
    <cellStyle name="Normal 5 2 9 3 3" xfId="1220" xr:uid="{00000000-0005-0000-0000-0000A31B0000}"/>
    <cellStyle name="Normal 5 2 9 3 3 2" xfId="4243" xr:uid="{00000000-0005-0000-0000-0000A41B0000}"/>
    <cellStyle name="Normal 5 2 9 3 3 2 2" xfId="9473" xr:uid="{00000000-0005-0000-0000-0000A51B0000}"/>
    <cellStyle name="Normal 5 2 9 3 3 3" xfId="6451" xr:uid="{00000000-0005-0000-0000-0000A61B0000}"/>
    <cellStyle name="Normal 5 2 9 3 4" xfId="2719" xr:uid="{00000000-0005-0000-0000-0000A71B0000}"/>
    <cellStyle name="Normal 5 2 9 3 4 2" xfId="7949" xr:uid="{00000000-0005-0000-0000-0000A81B0000}"/>
    <cellStyle name="Normal 5 2 9 3 5" xfId="5722" xr:uid="{00000000-0005-0000-0000-0000A91B0000}"/>
    <cellStyle name="Normal 5 2 9 4" xfId="1631" xr:uid="{00000000-0005-0000-0000-0000AA1B0000}"/>
    <cellStyle name="Normal 5 2 9 4 2" xfId="4654" xr:uid="{00000000-0005-0000-0000-0000AB1B0000}"/>
    <cellStyle name="Normal 5 2 9 4 2 2" xfId="9884" xr:uid="{00000000-0005-0000-0000-0000AC1B0000}"/>
    <cellStyle name="Normal 5 2 9 4 3" xfId="3130" xr:uid="{00000000-0005-0000-0000-0000AD1B0000}"/>
    <cellStyle name="Normal 5 2 9 4 3 2" xfId="8360" xr:uid="{00000000-0005-0000-0000-0000AE1B0000}"/>
    <cellStyle name="Normal 5 2 9 4 4" xfId="6862" xr:uid="{00000000-0005-0000-0000-0000AF1B0000}"/>
    <cellStyle name="Normal 5 2 9 5" xfId="866" xr:uid="{00000000-0005-0000-0000-0000B01B0000}"/>
    <cellStyle name="Normal 5 2 9 5 2" xfId="3889" xr:uid="{00000000-0005-0000-0000-0000B11B0000}"/>
    <cellStyle name="Normal 5 2 9 5 2 2" xfId="9119" xr:uid="{00000000-0005-0000-0000-0000B21B0000}"/>
    <cellStyle name="Normal 5 2 9 5 3" xfId="6097" xr:uid="{00000000-0005-0000-0000-0000B31B0000}"/>
    <cellStyle name="Normal 5 2 9 6" xfId="2365" xr:uid="{00000000-0005-0000-0000-0000B41B0000}"/>
    <cellStyle name="Normal 5 2 9 6 2" xfId="7595" xr:uid="{00000000-0005-0000-0000-0000B51B0000}"/>
    <cellStyle name="Normal 5 2 9 7" xfId="5719" xr:uid="{00000000-0005-0000-0000-0000B61B0000}"/>
    <cellStyle name="Normal 5 20" xfId="721" xr:uid="{00000000-0005-0000-0000-0000B71B0000}"/>
    <cellStyle name="Normal 5 20 2" xfId="3722" xr:uid="{00000000-0005-0000-0000-0000B81B0000}"/>
    <cellStyle name="Normal 5 20 2 2" xfId="8952" xr:uid="{00000000-0005-0000-0000-0000B91B0000}"/>
    <cellStyle name="Normal 5 20 3" xfId="5952" xr:uid="{00000000-0005-0000-0000-0000BA1B0000}"/>
    <cellStyle name="Normal 5 21" xfId="3735" xr:uid="{00000000-0005-0000-0000-0000BB1B0000}"/>
    <cellStyle name="Normal 5 21 2" xfId="8965" xr:uid="{00000000-0005-0000-0000-0000BC1B0000}"/>
    <cellStyle name="Normal 5 22" xfId="3744" xr:uid="{00000000-0005-0000-0000-0000BD1B0000}"/>
    <cellStyle name="Normal 5 22 2" xfId="8974" xr:uid="{00000000-0005-0000-0000-0000BE1B0000}"/>
    <cellStyle name="Normal 5 23" xfId="2220" xr:uid="{00000000-0005-0000-0000-0000BF1B0000}"/>
    <cellStyle name="Normal 5 23 2" xfId="7450" xr:uid="{00000000-0005-0000-0000-0000C01B0000}"/>
    <cellStyle name="Normal 5 24" xfId="5643" xr:uid="{00000000-0005-0000-0000-0000C11B0000}"/>
    <cellStyle name="Normal 5 3" xfId="486" xr:uid="{00000000-0005-0000-0000-0000C21B0000}"/>
    <cellStyle name="Normal 5 3 10" xfId="487" xr:uid="{00000000-0005-0000-0000-0000C31B0000}"/>
    <cellStyle name="Normal 5 3 10 2" xfId="488" xr:uid="{00000000-0005-0000-0000-0000C41B0000}"/>
    <cellStyle name="Normal 5 3 10 2 2" xfId="489" xr:uid="{00000000-0005-0000-0000-0000C51B0000}"/>
    <cellStyle name="Normal 5 3 10 2 2 2" xfId="2179" xr:uid="{00000000-0005-0000-0000-0000C61B0000}"/>
    <cellStyle name="Normal 5 3 10 2 2 2 2" xfId="5202" xr:uid="{00000000-0005-0000-0000-0000C71B0000}"/>
    <cellStyle name="Normal 5 3 10 2 2 2 2 2" xfId="10432" xr:uid="{00000000-0005-0000-0000-0000C81B0000}"/>
    <cellStyle name="Normal 5 3 10 2 2 2 3" xfId="3678" xr:uid="{00000000-0005-0000-0000-0000C91B0000}"/>
    <cellStyle name="Normal 5 3 10 2 2 2 3 2" xfId="8908" xr:uid="{00000000-0005-0000-0000-0000CA1B0000}"/>
    <cellStyle name="Normal 5 3 10 2 2 2 4" xfId="7410" xr:uid="{00000000-0005-0000-0000-0000CB1B0000}"/>
    <cellStyle name="Normal 5 3 10 2 2 3" xfId="1414" xr:uid="{00000000-0005-0000-0000-0000CC1B0000}"/>
    <cellStyle name="Normal 5 3 10 2 2 3 2" xfId="4437" xr:uid="{00000000-0005-0000-0000-0000CD1B0000}"/>
    <cellStyle name="Normal 5 3 10 2 2 3 2 2" xfId="9667" xr:uid="{00000000-0005-0000-0000-0000CE1B0000}"/>
    <cellStyle name="Normal 5 3 10 2 2 3 3" xfId="6645" xr:uid="{00000000-0005-0000-0000-0000CF1B0000}"/>
    <cellStyle name="Normal 5 3 10 2 2 4" xfId="2913" xr:uid="{00000000-0005-0000-0000-0000D01B0000}"/>
    <cellStyle name="Normal 5 3 10 2 2 4 2" xfId="8143" xr:uid="{00000000-0005-0000-0000-0000D11B0000}"/>
    <cellStyle name="Normal 5 3 10 2 2 5" xfId="5726" xr:uid="{00000000-0005-0000-0000-0000D21B0000}"/>
    <cellStyle name="Normal 5 3 10 2 3" xfId="1825" xr:uid="{00000000-0005-0000-0000-0000D31B0000}"/>
    <cellStyle name="Normal 5 3 10 2 3 2" xfId="4848" xr:uid="{00000000-0005-0000-0000-0000D41B0000}"/>
    <cellStyle name="Normal 5 3 10 2 3 2 2" xfId="10078" xr:uid="{00000000-0005-0000-0000-0000D51B0000}"/>
    <cellStyle name="Normal 5 3 10 2 3 3" xfId="3324" xr:uid="{00000000-0005-0000-0000-0000D61B0000}"/>
    <cellStyle name="Normal 5 3 10 2 3 3 2" xfId="8554" xr:uid="{00000000-0005-0000-0000-0000D71B0000}"/>
    <cellStyle name="Normal 5 3 10 2 3 4" xfId="7056" xr:uid="{00000000-0005-0000-0000-0000D81B0000}"/>
    <cellStyle name="Normal 5 3 10 2 4" xfId="1060" xr:uid="{00000000-0005-0000-0000-0000D91B0000}"/>
    <cellStyle name="Normal 5 3 10 2 4 2" xfId="4083" xr:uid="{00000000-0005-0000-0000-0000DA1B0000}"/>
    <cellStyle name="Normal 5 3 10 2 4 2 2" xfId="9313" xr:uid="{00000000-0005-0000-0000-0000DB1B0000}"/>
    <cellStyle name="Normal 5 3 10 2 4 3" xfId="6291" xr:uid="{00000000-0005-0000-0000-0000DC1B0000}"/>
    <cellStyle name="Normal 5 3 10 2 5" xfId="2559" xr:uid="{00000000-0005-0000-0000-0000DD1B0000}"/>
    <cellStyle name="Normal 5 3 10 2 5 2" xfId="7789" xr:uid="{00000000-0005-0000-0000-0000DE1B0000}"/>
    <cellStyle name="Normal 5 3 10 2 6" xfId="5725" xr:uid="{00000000-0005-0000-0000-0000DF1B0000}"/>
    <cellStyle name="Normal 5 3 10 3" xfId="490" xr:uid="{00000000-0005-0000-0000-0000E01B0000}"/>
    <cellStyle name="Normal 5 3 10 3 2" xfId="2002" xr:uid="{00000000-0005-0000-0000-0000E11B0000}"/>
    <cellStyle name="Normal 5 3 10 3 2 2" xfId="5025" xr:uid="{00000000-0005-0000-0000-0000E21B0000}"/>
    <cellStyle name="Normal 5 3 10 3 2 2 2" xfId="10255" xr:uid="{00000000-0005-0000-0000-0000E31B0000}"/>
    <cellStyle name="Normal 5 3 10 3 2 3" xfId="3501" xr:uid="{00000000-0005-0000-0000-0000E41B0000}"/>
    <cellStyle name="Normal 5 3 10 3 2 3 2" xfId="8731" xr:uid="{00000000-0005-0000-0000-0000E51B0000}"/>
    <cellStyle name="Normal 5 3 10 3 2 4" xfId="7233" xr:uid="{00000000-0005-0000-0000-0000E61B0000}"/>
    <cellStyle name="Normal 5 3 10 3 3" xfId="1237" xr:uid="{00000000-0005-0000-0000-0000E71B0000}"/>
    <cellStyle name="Normal 5 3 10 3 3 2" xfId="4260" xr:uid="{00000000-0005-0000-0000-0000E81B0000}"/>
    <cellStyle name="Normal 5 3 10 3 3 2 2" xfId="9490" xr:uid="{00000000-0005-0000-0000-0000E91B0000}"/>
    <cellStyle name="Normal 5 3 10 3 3 3" xfId="6468" xr:uid="{00000000-0005-0000-0000-0000EA1B0000}"/>
    <cellStyle name="Normal 5 3 10 3 4" xfId="2736" xr:uid="{00000000-0005-0000-0000-0000EB1B0000}"/>
    <cellStyle name="Normal 5 3 10 3 4 2" xfId="7966" xr:uid="{00000000-0005-0000-0000-0000EC1B0000}"/>
    <cellStyle name="Normal 5 3 10 3 5" xfId="5727" xr:uid="{00000000-0005-0000-0000-0000ED1B0000}"/>
    <cellStyle name="Normal 5 3 10 4" xfId="1648" xr:uid="{00000000-0005-0000-0000-0000EE1B0000}"/>
    <cellStyle name="Normal 5 3 10 4 2" xfId="4671" xr:uid="{00000000-0005-0000-0000-0000EF1B0000}"/>
    <cellStyle name="Normal 5 3 10 4 2 2" xfId="9901" xr:uid="{00000000-0005-0000-0000-0000F01B0000}"/>
    <cellStyle name="Normal 5 3 10 4 3" xfId="3147" xr:uid="{00000000-0005-0000-0000-0000F11B0000}"/>
    <cellStyle name="Normal 5 3 10 4 3 2" xfId="8377" xr:uid="{00000000-0005-0000-0000-0000F21B0000}"/>
    <cellStyle name="Normal 5 3 10 4 4" xfId="6879" xr:uid="{00000000-0005-0000-0000-0000F31B0000}"/>
    <cellStyle name="Normal 5 3 10 5" xfId="883" xr:uid="{00000000-0005-0000-0000-0000F41B0000}"/>
    <cellStyle name="Normal 5 3 10 5 2" xfId="3906" xr:uid="{00000000-0005-0000-0000-0000F51B0000}"/>
    <cellStyle name="Normal 5 3 10 5 2 2" xfId="9136" xr:uid="{00000000-0005-0000-0000-0000F61B0000}"/>
    <cellStyle name="Normal 5 3 10 5 3" xfId="6114" xr:uid="{00000000-0005-0000-0000-0000F71B0000}"/>
    <cellStyle name="Normal 5 3 10 6" xfId="2382" xr:uid="{00000000-0005-0000-0000-0000F81B0000}"/>
    <cellStyle name="Normal 5 3 10 6 2" xfId="7612" xr:uid="{00000000-0005-0000-0000-0000F91B0000}"/>
    <cellStyle name="Normal 5 3 10 7" xfId="5724" xr:uid="{00000000-0005-0000-0000-0000FA1B0000}"/>
    <cellStyle name="Normal 5 3 11" xfId="491" xr:uid="{00000000-0005-0000-0000-0000FB1B0000}"/>
    <cellStyle name="Normal 5 3 11 2" xfId="492" xr:uid="{00000000-0005-0000-0000-0000FC1B0000}"/>
    <cellStyle name="Normal 5 3 11 2 2" xfId="493" xr:uid="{00000000-0005-0000-0000-0000FD1B0000}"/>
    <cellStyle name="Normal 5 3 11 2 2 2" xfId="2191" xr:uid="{00000000-0005-0000-0000-0000FE1B0000}"/>
    <cellStyle name="Normal 5 3 11 2 2 2 2" xfId="5214" xr:uid="{00000000-0005-0000-0000-0000FF1B0000}"/>
    <cellStyle name="Normal 5 3 11 2 2 2 2 2" xfId="10444" xr:uid="{00000000-0005-0000-0000-0000001C0000}"/>
    <cellStyle name="Normal 5 3 11 2 2 2 3" xfId="3690" xr:uid="{00000000-0005-0000-0000-0000011C0000}"/>
    <cellStyle name="Normal 5 3 11 2 2 2 3 2" xfId="8920" xr:uid="{00000000-0005-0000-0000-0000021C0000}"/>
    <cellStyle name="Normal 5 3 11 2 2 2 4" xfId="7422" xr:uid="{00000000-0005-0000-0000-0000031C0000}"/>
    <cellStyle name="Normal 5 3 11 2 2 3" xfId="1426" xr:uid="{00000000-0005-0000-0000-0000041C0000}"/>
    <cellStyle name="Normal 5 3 11 2 2 3 2" xfId="4449" xr:uid="{00000000-0005-0000-0000-0000051C0000}"/>
    <cellStyle name="Normal 5 3 11 2 2 3 2 2" xfId="9679" xr:uid="{00000000-0005-0000-0000-0000061C0000}"/>
    <cellStyle name="Normal 5 3 11 2 2 3 3" xfId="6657" xr:uid="{00000000-0005-0000-0000-0000071C0000}"/>
    <cellStyle name="Normal 5 3 11 2 2 4" xfId="2925" xr:uid="{00000000-0005-0000-0000-0000081C0000}"/>
    <cellStyle name="Normal 5 3 11 2 2 4 2" xfId="8155" xr:uid="{00000000-0005-0000-0000-0000091C0000}"/>
    <cellStyle name="Normal 5 3 11 2 2 5" xfId="5730" xr:uid="{00000000-0005-0000-0000-00000A1C0000}"/>
    <cellStyle name="Normal 5 3 11 2 3" xfId="1837" xr:uid="{00000000-0005-0000-0000-00000B1C0000}"/>
    <cellStyle name="Normal 5 3 11 2 3 2" xfId="4860" xr:uid="{00000000-0005-0000-0000-00000C1C0000}"/>
    <cellStyle name="Normal 5 3 11 2 3 2 2" xfId="10090" xr:uid="{00000000-0005-0000-0000-00000D1C0000}"/>
    <cellStyle name="Normal 5 3 11 2 3 3" xfId="3336" xr:uid="{00000000-0005-0000-0000-00000E1C0000}"/>
    <cellStyle name="Normal 5 3 11 2 3 3 2" xfId="8566" xr:uid="{00000000-0005-0000-0000-00000F1C0000}"/>
    <cellStyle name="Normal 5 3 11 2 3 4" xfId="7068" xr:uid="{00000000-0005-0000-0000-0000101C0000}"/>
    <cellStyle name="Normal 5 3 11 2 4" xfId="1072" xr:uid="{00000000-0005-0000-0000-0000111C0000}"/>
    <cellStyle name="Normal 5 3 11 2 4 2" xfId="4095" xr:uid="{00000000-0005-0000-0000-0000121C0000}"/>
    <cellStyle name="Normal 5 3 11 2 4 2 2" xfId="9325" xr:uid="{00000000-0005-0000-0000-0000131C0000}"/>
    <cellStyle name="Normal 5 3 11 2 4 3" xfId="6303" xr:uid="{00000000-0005-0000-0000-0000141C0000}"/>
    <cellStyle name="Normal 5 3 11 2 5" xfId="2571" xr:uid="{00000000-0005-0000-0000-0000151C0000}"/>
    <cellStyle name="Normal 5 3 11 2 5 2" xfId="7801" xr:uid="{00000000-0005-0000-0000-0000161C0000}"/>
    <cellStyle name="Normal 5 3 11 2 6" xfId="5729" xr:uid="{00000000-0005-0000-0000-0000171C0000}"/>
    <cellStyle name="Normal 5 3 11 3" xfId="494" xr:uid="{00000000-0005-0000-0000-0000181C0000}"/>
    <cellStyle name="Normal 5 3 11 3 2" xfId="2014" xr:uid="{00000000-0005-0000-0000-0000191C0000}"/>
    <cellStyle name="Normal 5 3 11 3 2 2" xfId="5037" xr:uid="{00000000-0005-0000-0000-00001A1C0000}"/>
    <cellStyle name="Normal 5 3 11 3 2 2 2" xfId="10267" xr:uid="{00000000-0005-0000-0000-00001B1C0000}"/>
    <cellStyle name="Normal 5 3 11 3 2 3" xfId="3513" xr:uid="{00000000-0005-0000-0000-00001C1C0000}"/>
    <cellStyle name="Normal 5 3 11 3 2 3 2" xfId="8743" xr:uid="{00000000-0005-0000-0000-00001D1C0000}"/>
    <cellStyle name="Normal 5 3 11 3 2 4" xfId="7245" xr:uid="{00000000-0005-0000-0000-00001E1C0000}"/>
    <cellStyle name="Normal 5 3 11 3 3" xfId="1249" xr:uid="{00000000-0005-0000-0000-00001F1C0000}"/>
    <cellStyle name="Normal 5 3 11 3 3 2" xfId="4272" xr:uid="{00000000-0005-0000-0000-0000201C0000}"/>
    <cellStyle name="Normal 5 3 11 3 3 2 2" xfId="9502" xr:uid="{00000000-0005-0000-0000-0000211C0000}"/>
    <cellStyle name="Normal 5 3 11 3 3 3" xfId="6480" xr:uid="{00000000-0005-0000-0000-0000221C0000}"/>
    <cellStyle name="Normal 5 3 11 3 4" xfId="2748" xr:uid="{00000000-0005-0000-0000-0000231C0000}"/>
    <cellStyle name="Normal 5 3 11 3 4 2" xfId="7978" xr:uid="{00000000-0005-0000-0000-0000241C0000}"/>
    <cellStyle name="Normal 5 3 11 3 5" xfId="5731" xr:uid="{00000000-0005-0000-0000-0000251C0000}"/>
    <cellStyle name="Normal 5 3 11 4" xfId="1660" xr:uid="{00000000-0005-0000-0000-0000261C0000}"/>
    <cellStyle name="Normal 5 3 11 4 2" xfId="4683" xr:uid="{00000000-0005-0000-0000-0000271C0000}"/>
    <cellStyle name="Normal 5 3 11 4 2 2" xfId="9913" xr:uid="{00000000-0005-0000-0000-0000281C0000}"/>
    <cellStyle name="Normal 5 3 11 4 3" xfId="3159" xr:uid="{00000000-0005-0000-0000-0000291C0000}"/>
    <cellStyle name="Normal 5 3 11 4 3 2" xfId="8389" xr:uid="{00000000-0005-0000-0000-00002A1C0000}"/>
    <cellStyle name="Normal 5 3 11 4 4" xfId="6891" xr:uid="{00000000-0005-0000-0000-00002B1C0000}"/>
    <cellStyle name="Normal 5 3 11 5" xfId="895" xr:uid="{00000000-0005-0000-0000-00002C1C0000}"/>
    <cellStyle name="Normal 5 3 11 5 2" xfId="3918" xr:uid="{00000000-0005-0000-0000-00002D1C0000}"/>
    <cellStyle name="Normal 5 3 11 5 2 2" xfId="9148" xr:uid="{00000000-0005-0000-0000-00002E1C0000}"/>
    <cellStyle name="Normal 5 3 11 5 3" xfId="6126" xr:uid="{00000000-0005-0000-0000-00002F1C0000}"/>
    <cellStyle name="Normal 5 3 11 6" xfId="2394" xr:uid="{00000000-0005-0000-0000-0000301C0000}"/>
    <cellStyle name="Normal 5 3 11 6 2" xfId="7624" xr:uid="{00000000-0005-0000-0000-0000311C0000}"/>
    <cellStyle name="Normal 5 3 11 7" xfId="5728" xr:uid="{00000000-0005-0000-0000-0000321C0000}"/>
    <cellStyle name="Normal 5 3 12" xfId="495" xr:uid="{00000000-0005-0000-0000-0000331C0000}"/>
    <cellStyle name="Normal 5 3 12 2" xfId="496" xr:uid="{00000000-0005-0000-0000-0000341C0000}"/>
    <cellStyle name="Normal 5 3 12 2 2" xfId="2026" xr:uid="{00000000-0005-0000-0000-0000351C0000}"/>
    <cellStyle name="Normal 5 3 12 2 2 2" xfId="5049" xr:uid="{00000000-0005-0000-0000-0000361C0000}"/>
    <cellStyle name="Normal 5 3 12 2 2 2 2" xfId="10279" xr:uid="{00000000-0005-0000-0000-0000371C0000}"/>
    <cellStyle name="Normal 5 3 12 2 2 3" xfId="3525" xr:uid="{00000000-0005-0000-0000-0000381C0000}"/>
    <cellStyle name="Normal 5 3 12 2 2 3 2" xfId="8755" xr:uid="{00000000-0005-0000-0000-0000391C0000}"/>
    <cellStyle name="Normal 5 3 12 2 2 4" xfId="7257" xr:uid="{00000000-0005-0000-0000-00003A1C0000}"/>
    <cellStyle name="Normal 5 3 12 2 3" xfId="1261" xr:uid="{00000000-0005-0000-0000-00003B1C0000}"/>
    <cellStyle name="Normal 5 3 12 2 3 2" xfId="4284" xr:uid="{00000000-0005-0000-0000-00003C1C0000}"/>
    <cellStyle name="Normal 5 3 12 2 3 2 2" xfId="9514" xr:uid="{00000000-0005-0000-0000-00003D1C0000}"/>
    <cellStyle name="Normal 5 3 12 2 3 3" xfId="6492" xr:uid="{00000000-0005-0000-0000-00003E1C0000}"/>
    <cellStyle name="Normal 5 3 12 2 4" xfId="2760" xr:uid="{00000000-0005-0000-0000-00003F1C0000}"/>
    <cellStyle name="Normal 5 3 12 2 4 2" xfId="7990" xr:uid="{00000000-0005-0000-0000-0000401C0000}"/>
    <cellStyle name="Normal 5 3 12 2 5" xfId="5733" xr:uid="{00000000-0005-0000-0000-0000411C0000}"/>
    <cellStyle name="Normal 5 3 12 3" xfId="1672" xr:uid="{00000000-0005-0000-0000-0000421C0000}"/>
    <cellStyle name="Normal 5 3 12 3 2" xfId="4695" xr:uid="{00000000-0005-0000-0000-0000431C0000}"/>
    <cellStyle name="Normal 5 3 12 3 2 2" xfId="9925" xr:uid="{00000000-0005-0000-0000-0000441C0000}"/>
    <cellStyle name="Normal 5 3 12 3 3" xfId="3171" xr:uid="{00000000-0005-0000-0000-0000451C0000}"/>
    <cellStyle name="Normal 5 3 12 3 3 2" xfId="8401" xr:uid="{00000000-0005-0000-0000-0000461C0000}"/>
    <cellStyle name="Normal 5 3 12 3 4" xfId="6903" xr:uid="{00000000-0005-0000-0000-0000471C0000}"/>
    <cellStyle name="Normal 5 3 12 4" xfId="907" xr:uid="{00000000-0005-0000-0000-0000481C0000}"/>
    <cellStyle name="Normal 5 3 12 4 2" xfId="3930" xr:uid="{00000000-0005-0000-0000-0000491C0000}"/>
    <cellStyle name="Normal 5 3 12 4 2 2" xfId="9160" xr:uid="{00000000-0005-0000-0000-00004A1C0000}"/>
    <cellStyle name="Normal 5 3 12 4 3" xfId="6138" xr:uid="{00000000-0005-0000-0000-00004B1C0000}"/>
    <cellStyle name="Normal 5 3 12 5" xfId="2406" xr:uid="{00000000-0005-0000-0000-00004C1C0000}"/>
    <cellStyle name="Normal 5 3 12 5 2" xfId="7636" xr:uid="{00000000-0005-0000-0000-00004D1C0000}"/>
    <cellStyle name="Normal 5 3 12 6" xfId="5732" xr:uid="{00000000-0005-0000-0000-00004E1C0000}"/>
    <cellStyle name="Normal 5 3 13" xfId="497" xr:uid="{00000000-0005-0000-0000-00004F1C0000}"/>
    <cellStyle name="Normal 5 3 13 2" xfId="1849" xr:uid="{00000000-0005-0000-0000-0000501C0000}"/>
    <cellStyle name="Normal 5 3 13 2 2" xfId="4872" xr:uid="{00000000-0005-0000-0000-0000511C0000}"/>
    <cellStyle name="Normal 5 3 13 2 2 2" xfId="10102" xr:uid="{00000000-0005-0000-0000-0000521C0000}"/>
    <cellStyle name="Normal 5 3 13 2 3" xfId="3348" xr:uid="{00000000-0005-0000-0000-0000531C0000}"/>
    <cellStyle name="Normal 5 3 13 2 3 2" xfId="8578" xr:uid="{00000000-0005-0000-0000-0000541C0000}"/>
    <cellStyle name="Normal 5 3 13 2 4" xfId="7080" xr:uid="{00000000-0005-0000-0000-0000551C0000}"/>
    <cellStyle name="Normal 5 3 13 3" xfId="1084" xr:uid="{00000000-0005-0000-0000-0000561C0000}"/>
    <cellStyle name="Normal 5 3 13 3 2" xfId="4107" xr:uid="{00000000-0005-0000-0000-0000571C0000}"/>
    <cellStyle name="Normal 5 3 13 3 2 2" xfId="9337" xr:uid="{00000000-0005-0000-0000-0000581C0000}"/>
    <cellStyle name="Normal 5 3 13 3 3" xfId="6315" xr:uid="{00000000-0005-0000-0000-0000591C0000}"/>
    <cellStyle name="Normal 5 3 13 4" xfId="2583" xr:uid="{00000000-0005-0000-0000-00005A1C0000}"/>
    <cellStyle name="Normal 5 3 13 4 2" xfId="7813" xr:uid="{00000000-0005-0000-0000-00005B1C0000}"/>
    <cellStyle name="Normal 5 3 13 5" xfId="5734" xr:uid="{00000000-0005-0000-0000-00005C1C0000}"/>
    <cellStyle name="Normal 5 3 14" xfId="1494" xr:uid="{00000000-0005-0000-0000-00005D1C0000}"/>
    <cellStyle name="Normal 5 3 14 2" xfId="4517" xr:uid="{00000000-0005-0000-0000-00005E1C0000}"/>
    <cellStyle name="Normal 5 3 14 2 2" xfId="9747" xr:uid="{00000000-0005-0000-0000-00005F1C0000}"/>
    <cellStyle name="Normal 5 3 14 3" xfId="2993" xr:uid="{00000000-0005-0000-0000-0000601C0000}"/>
    <cellStyle name="Normal 5 3 14 3 2" xfId="8223" xr:uid="{00000000-0005-0000-0000-0000611C0000}"/>
    <cellStyle name="Normal 5 3 14 4" xfId="6725" xr:uid="{00000000-0005-0000-0000-0000621C0000}"/>
    <cellStyle name="Normal 5 3 15" xfId="1436" xr:uid="{00000000-0005-0000-0000-0000631C0000}"/>
    <cellStyle name="Normal 5 3 15 2" xfId="4459" xr:uid="{00000000-0005-0000-0000-0000641C0000}"/>
    <cellStyle name="Normal 5 3 15 2 2" xfId="9689" xr:uid="{00000000-0005-0000-0000-0000651C0000}"/>
    <cellStyle name="Normal 5 3 15 3" xfId="2935" xr:uid="{00000000-0005-0000-0000-0000661C0000}"/>
    <cellStyle name="Normal 5 3 15 3 2" xfId="8165" xr:uid="{00000000-0005-0000-0000-0000671C0000}"/>
    <cellStyle name="Normal 5 3 15 4" xfId="6667" xr:uid="{00000000-0005-0000-0000-0000681C0000}"/>
    <cellStyle name="Normal 5 3 16" xfId="2203" xr:uid="{00000000-0005-0000-0000-0000691C0000}"/>
    <cellStyle name="Normal 5 3 16 2" xfId="5226" xr:uid="{00000000-0005-0000-0000-00006A1C0000}"/>
    <cellStyle name="Normal 5 3 16 2 2" xfId="10456" xr:uid="{00000000-0005-0000-0000-00006B1C0000}"/>
    <cellStyle name="Normal 5 3 16 3" xfId="3702" xr:uid="{00000000-0005-0000-0000-00006C1C0000}"/>
    <cellStyle name="Normal 5 3 16 3 2" xfId="8932" xr:uid="{00000000-0005-0000-0000-00006D1C0000}"/>
    <cellStyle name="Normal 5 3 16 4" xfId="7434" xr:uid="{00000000-0005-0000-0000-00006E1C0000}"/>
    <cellStyle name="Normal 5 3 17" xfId="2217" xr:uid="{00000000-0005-0000-0000-00006F1C0000}"/>
    <cellStyle name="Normal 5 3 17 2" xfId="5239" xr:uid="{00000000-0005-0000-0000-0000701C0000}"/>
    <cellStyle name="Normal 5 3 17 2 2" xfId="10469" xr:uid="{00000000-0005-0000-0000-0000711C0000}"/>
    <cellStyle name="Normal 5 3 17 3" xfId="3715" xr:uid="{00000000-0005-0000-0000-0000721C0000}"/>
    <cellStyle name="Normal 5 3 17 3 2" xfId="8945" xr:uid="{00000000-0005-0000-0000-0000731C0000}"/>
    <cellStyle name="Normal 5 3 17 4" xfId="7447" xr:uid="{00000000-0005-0000-0000-0000741C0000}"/>
    <cellStyle name="Normal 5 3 18" xfId="729" xr:uid="{00000000-0005-0000-0000-0000751C0000}"/>
    <cellStyle name="Normal 5 3 18 2" xfId="3728" xr:uid="{00000000-0005-0000-0000-0000761C0000}"/>
    <cellStyle name="Normal 5 3 18 2 2" xfId="8958" xr:uid="{00000000-0005-0000-0000-0000771C0000}"/>
    <cellStyle name="Normal 5 3 18 3" xfId="5960" xr:uid="{00000000-0005-0000-0000-0000781C0000}"/>
    <cellStyle name="Normal 5 3 19" xfId="3741" xr:uid="{00000000-0005-0000-0000-0000791C0000}"/>
    <cellStyle name="Normal 5 3 19 2" xfId="8971" xr:uid="{00000000-0005-0000-0000-00007A1C0000}"/>
    <cellStyle name="Normal 5 3 2" xfId="498" xr:uid="{00000000-0005-0000-0000-00007B1C0000}"/>
    <cellStyle name="Normal 5 3 2 2" xfId="499" xr:uid="{00000000-0005-0000-0000-00007C1C0000}"/>
    <cellStyle name="Normal 5 3 2 2 2" xfId="500" xr:uid="{00000000-0005-0000-0000-00007D1C0000}"/>
    <cellStyle name="Normal 5 3 2 2 2 2" xfId="501" xr:uid="{00000000-0005-0000-0000-00007E1C0000}"/>
    <cellStyle name="Normal 5 3 2 2 2 2 2" xfId="2120" xr:uid="{00000000-0005-0000-0000-00007F1C0000}"/>
    <cellStyle name="Normal 5 3 2 2 2 2 2 2" xfId="5143" xr:uid="{00000000-0005-0000-0000-0000801C0000}"/>
    <cellStyle name="Normal 5 3 2 2 2 2 2 2 2" xfId="10373" xr:uid="{00000000-0005-0000-0000-0000811C0000}"/>
    <cellStyle name="Normal 5 3 2 2 2 2 2 3" xfId="3619" xr:uid="{00000000-0005-0000-0000-0000821C0000}"/>
    <cellStyle name="Normal 5 3 2 2 2 2 2 3 2" xfId="8849" xr:uid="{00000000-0005-0000-0000-0000831C0000}"/>
    <cellStyle name="Normal 5 3 2 2 2 2 2 4" xfId="7351" xr:uid="{00000000-0005-0000-0000-0000841C0000}"/>
    <cellStyle name="Normal 5 3 2 2 2 2 3" xfId="1355" xr:uid="{00000000-0005-0000-0000-0000851C0000}"/>
    <cellStyle name="Normal 5 3 2 2 2 2 3 2" xfId="4378" xr:uid="{00000000-0005-0000-0000-0000861C0000}"/>
    <cellStyle name="Normal 5 3 2 2 2 2 3 2 2" xfId="9608" xr:uid="{00000000-0005-0000-0000-0000871C0000}"/>
    <cellStyle name="Normal 5 3 2 2 2 2 3 3" xfId="6586" xr:uid="{00000000-0005-0000-0000-0000881C0000}"/>
    <cellStyle name="Normal 5 3 2 2 2 2 4" xfId="2854" xr:uid="{00000000-0005-0000-0000-0000891C0000}"/>
    <cellStyle name="Normal 5 3 2 2 2 2 4 2" xfId="8084" xr:uid="{00000000-0005-0000-0000-00008A1C0000}"/>
    <cellStyle name="Normal 5 3 2 2 2 2 5" xfId="5738" xr:uid="{00000000-0005-0000-0000-00008B1C0000}"/>
    <cellStyle name="Normal 5 3 2 2 2 3" xfId="1766" xr:uid="{00000000-0005-0000-0000-00008C1C0000}"/>
    <cellStyle name="Normal 5 3 2 2 2 3 2" xfId="4789" xr:uid="{00000000-0005-0000-0000-00008D1C0000}"/>
    <cellStyle name="Normal 5 3 2 2 2 3 2 2" xfId="10019" xr:uid="{00000000-0005-0000-0000-00008E1C0000}"/>
    <cellStyle name="Normal 5 3 2 2 2 3 3" xfId="3265" xr:uid="{00000000-0005-0000-0000-00008F1C0000}"/>
    <cellStyle name="Normal 5 3 2 2 2 3 3 2" xfId="8495" xr:uid="{00000000-0005-0000-0000-0000901C0000}"/>
    <cellStyle name="Normal 5 3 2 2 2 3 4" xfId="6997" xr:uid="{00000000-0005-0000-0000-0000911C0000}"/>
    <cellStyle name="Normal 5 3 2 2 2 4" xfId="1001" xr:uid="{00000000-0005-0000-0000-0000921C0000}"/>
    <cellStyle name="Normal 5 3 2 2 2 4 2" xfId="4024" xr:uid="{00000000-0005-0000-0000-0000931C0000}"/>
    <cellStyle name="Normal 5 3 2 2 2 4 2 2" xfId="9254" xr:uid="{00000000-0005-0000-0000-0000941C0000}"/>
    <cellStyle name="Normal 5 3 2 2 2 4 3" xfId="6232" xr:uid="{00000000-0005-0000-0000-0000951C0000}"/>
    <cellStyle name="Normal 5 3 2 2 2 5" xfId="2500" xr:uid="{00000000-0005-0000-0000-0000961C0000}"/>
    <cellStyle name="Normal 5 3 2 2 2 5 2" xfId="7730" xr:uid="{00000000-0005-0000-0000-0000971C0000}"/>
    <cellStyle name="Normal 5 3 2 2 2 6" xfId="5737" xr:uid="{00000000-0005-0000-0000-0000981C0000}"/>
    <cellStyle name="Normal 5 3 2 2 3" xfId="502" xr:uid="{00000000-0005-0000-0000-0000991C0000}"/>
    <cellStyle name="Normal 5 3 2 2 3 2" xfId="1943" xr:uid="{00000000-0005-0000-0000-00009A1C0000}"/>
    <cellStyle name="Normal 5 3 2 2 3 2 2" xfId="4966" xr:uid="{00000000-0005-0000-0000-00009B1C0000}"/>
    <cellStyle name="Normal 5 3 2 2 3 2 2 2" xfId="10196" xr:uid="{00000000-0005-0000-0000-00009C1C0000}"/>
    <cellStyle name="Normal 5 3 2 2 3 2 3" xfId="3442" xr:uid="{00000000-0005-0000-0000-00009D1C0000}"/>
    <cellStyle name="Normal 5 3 2 2 3 2 3 2" xfId="8672" xr:uid="{00000000-0005-0000-0000-00009E1C0000}"/>
    <cellStyle name="Normal 5 3 2 2 3 2 4" xfId="7174" xr:uid="{00000000-0005-0000-0000-00009F1C0000}"/>
    <cellStyle name="Normal 5 3 2 2 3 3" xfId="1178" xr:uid="{00000000-0005-0000-0000-0000A01C0000}"/>
    <cellStyle name="Normal 5 3 2 2 3 3 2" xfId="4201" xr:uid="{00000000-0005-0000-0000-0000A11C0000}"/>
    <cellStyle name="Normal 5 3 2 2 3 3 2 2" xfId="9431" xr:uid="{00000000-0005-0000-0000-0000A21C0000}"/>
    <cellStyle name="Normal 5 3 2 2 3 3 3" xfId="6409" xr:uid="{00000000-0005-0000-0000-0000A31C0000}"/>
    <cellStyle name="Normal 5 3 2 2 3 4" xfId="2677" xr:uid="{00000000-0005-0000-0000-0000A41C0000}"/>
    <cellStyle name="Normal 5 3 2 2 3 4 2" xfId="7907" xr:uid="{00000000-0005-0000-0000-0000A51C0000}"/>
    <cellStyle name="Normal 5 3 2 2 3 5" xfId="5739" xr:uid="{00000000-0005-0000-0000-0000A61C0000}"/>
    <cellStyle name="Normal 5 3 2 2 4" xfId="1589" xr:uid="{00000000-0005-0000-0000-0000A71C0000}"/>
    <cellStyle name="Normal 5 3 2 2 4 2" xfId="4612" xr:uid="{00000000-0005-0000-0000-0000A81C0000}"/>
    <cellStyle name="Normal 5 3 2 2 4 2 2" xfId="9842" xr:uid="{00000000-0005-0000-0000-0000A91C0000}"/>
    <cellStyle name="Normal 5 3 2 2 4 3" xfId="3088" xr:uid="{00000000-0005-0000-0000-0000AA1C0000}"/>
    <cellStyle name="Normal 5 3 2 2 4 3 2" xfId="8318" xr:uid="{00000000-0005-0000-0000-0000AB1C0000}"/>
    <cellStyle name="Normal 5 3 2 2 4 4" xfId="6820" xr:uid="{00000000-0005-0000-0000-0000AC1C0000}"/>
    <cellStyle name="Normal 5 3 2 2 5" xfId="824" xr:uid="{00000000-0005-0000-0000-0000AD1C0000}"/>
    <cellStyle name="Normal 5 3 2 2 5 2" xfId="3847" xr:uid="{00000000-0005-0000-0000-0000AE1C0000}"/>
    <cellStyle name="Normal 5 3 2 2 5 2 2" xfId="9077" xr:uid="{00000000-0005-0000-0000-0000AF1C0000}"/>
    <cellStyle name="Normal 5 3 2 2 5 3" xfId="6055" xr:uid="{00000000-0005-0000-0000-0000B01C0000}"/>
    <cellStyle name="Normal 5 3 2 2 6" xfId="2323" xr:uid="{00000000-0005-0000-0000-0000B11C0000}"/>
    <cellStyle name="Normal 5 3 2 2 6 2" xfId="7553" xr:uid="{00000000-0005-0000-0000-0000B21C0000}"/>
    <cellStyle name="Normal 5 3 2 2 7" xfId="5736" xr:uid="{00000000-0005-0000-0000-0000B31C0000}"/>
    <cellStyle name="Normal 5 3 2 3" xfId="503" xr:uid="{00000000-0005-0000-0000-0000B41C0000}"/>
    <cellStyle name="Normal 5 3 2 3 2" xfId="504" xr:uid="{00000000-0005-0000-0000-0000B51C0000}"/>
    <cellStyle name="Normal 5 3 2 3 2 2" xfId="2038" xr:uid="{00000000-0005-0000-0000-0000B61C0000}"/>
    <cellStyle name="Normal 5 3 2 3 2 2 2" xfId="5061" xr:uid="{00000000-0005-0000-0000-0000B71C0000}"/>
    <cellStyle name="Normal 5 3 2 3 2 2 2 2" xfId="10291" xr:uid="{00000000-0005-0000-0000-0000B81C0000}"/>
    <cellStyle name="Normal 5 3 2 3 2 2 3" xfId="3537" xr:uid="{00000000-0005-0000-0000-0000B91C0000}"/>
    <cellStyle name="Normal 5 3 2 3 2 2 3 2" xfId="8767" xr:uid="{00000000-0005-0000-0000-0000BA1C0000}"/>
    <cellStyle name="Normal 5 3 2 3 2 2 4" xfId="7269" xr:uid="{00000000-0005-0000-0000-0000BB1C0000}"/>
    <cellStyle name="Normal 5 3 2 3 2 3" xfId="1273" xr:uid="{00000000-0005-0000-0000-0000BC1C0000}"/>
    <cellStyle name="Normal 5 3 2 3 2 3 2" xfId="4296" xr:uid="{00000000-0005-0000-0000-0000BD1C0000}"/>
    <cellStyle name="Normal 5 3 2 3 2 3 2 2" xfId="9526" xr:uid="{00000000-0005-0000-0000-0000BE1C0000}"/>
    <cellStyle name="Normal 5 3 2 3 2 3 3" xfId="6504" xr:uid="{00000000-0005-0000-0000-0000BF1C0000}"/>
    <cellStyle name="Normal 5 3 2 3 2 4" xfId="2772" xr:uid="{00000000-0005-0000-0000-0000C01C0000}"/>
    <cellStyle name="Normal 5 3 2 3 2 4 2" xfId="8002" xr:uid="{00000000-0005-0000-0000-0000C11C0000}"/>
    <cellStyle name="Normal 5 3 2 3 2 5" xfId="5741" xr:uid="{00000000-0005-0000-0000-0000C21C0000}"/>
    <cellStyle name="Normal 5 3 2 3 3" xfId="1684" xr:uid="{00000000-0005-0000-0000-0000C31C0000}"/>
    <cellStyle name="Normal 5 3 2 3 3 2" xfId="4707" xr:uid="{00000000-0005-0000-0000-0000C41C0000}"/>
    <cellStyle name="Normal 5 3 2 3 3 2 2" xfId="9937" xr:uid="{00000000-0005-0000-0000-0000C51C0000}"/>
    <cellStyle name="Normal 5 3 2 3 3 3" xfId="3183" xr:uid="{00000000-0005-0000-0000-0000C61C0000}"/>
    <cellStyle name="Normal 5 3 2 3 3 3 2" xfId="8413" xr:uid="{00000000-0005-0000-0000-0000C71C0000}"/>
    <cellStyle name="Normal 5 3 2 3 3 4" xfId="6915" xr:uid="{00000000-0005-0000-0000-0000C81C0000}"/>
    <cellStyle name="Normal 5 3 2 3 4" xfId="919" xr:uid="{00000000-0005-0000-0000-0000C91C0000}"/>
    <cellStyle name="Normal 5 3 2 3 4 2" xfId="3942" xr:uid="{00000000-0005-0000-0000-0000CA1C0000}"/>
    <cellStyle name="Normal 5 3 2 3 4 2 2" xfId="9172" xr:uid="{00000000-0005-0000-0000-0000CB1C0000}"/>
    <cellStyle name="Normal 5 3 2 3 4 3" xfId="6150" xr:uid="{00000000-0005-0000-0000-0000CC1C0000}"/>
    <cellStyle name="Normal 5 3 2 3 5" xfId="2418" xr:uid="{00000000-0005-0000-0000-0000CD1C0000}"/>
    <cellStyle name="Normal 5 3 2 3 5 2" xfId="7648" xr:uid="{00000000-0005-0000-0000-0000CE1C0000}"/>
    <cellStyle name="Normal 5 3 2 3 6" xfId="5740" xr:uid="{00000000-0005-0000-0000-0000CF1C0000}"/>
    <cellStyle name="Normal 5 3 2 4" xfId="505" xr:uid="{00000000-0005-0000-0000-0000D01C0000}"/>
    <cellStyle name="Normal 5 3 2 4 2" xfId="1861" xr:uid="{00000000-0005-0000-0000-0000D11C0000}"/>
    <cellStyle name="Normal 5 3 2 4 2 2" xfId="4884" xr:uid="{00000000-0005-0000-0000-0000D21C0000}"/>
    <cellStyle name="Normal 5 3 2 4 2 2 2" xfId="10114" xr:uid="{00000000-0005-0000-0000-0000D31C0000}"/>
    <cellStyle name="Normal 5 3 2 4 2 3" xfId="3360" xr:uid="{00000000-0005-0000-0000-0000D41C0000}"/>
    <cellStyle name="Normal 5 3 2 4 2 3 2" xfId="8590" xr:uid="{00000000-0005-0000-0000-0000D51C0000}"/>
    <cellStyle name="Normal 5 3 2 4 2 4" xfId="7092" xr:uid="{00000000-0005-0000-0000-0000D61C0000}"/>
    <cellStyle name="Normal 5 3 2 4 3" xfId="1096" xr:uid="{00000000-0005-0000-0000-0000D71C0000}"/>
    <cellStyle name="Normal 5 3 2 4 3 2" xfId="4119" xr:uid="{00000000-0005-0000-0000-0000D81C0000}"/>
    <cellStyle name="Normal 5 3 2 4 3 2 2" xfId="9349" xr:uid="{00000000-0005-0000-0000-0000D91C0000}"/>
    <cellStyle name="Normal 5 3 2 4 3 3" xfId="6327" xr:uid="{00000000-0005-0000-0000-0000DA1C0000}"/>
    <cellStyle name="Normal 5 3 2 4 4" xfId="2595" xr:uid="{00000000-0005-0000-0000-0000DB1C0000}"/>
    <cellStyle name="Normal 5 3 2 4 4 2" xfId="7825" xr:uid="{00000000-0005-0000-0000-0000DC1C0000}"/>
    <cellStyle name="Normal 5 3 2 4 5" xfId="5742" xr:uid="{00000000-0005-0000-0000-0000DD1C0000}"/>
    <cellStyle name="Normal 5 3 2 5" xfId="1507" xr:uid="{00000000-0005-0000-0000-0000DE1C0000}"/>
    <cellStyle name="Normal 5 3 2 5 2" xfId="4530" xr:uid="{00000000-0005-0000-0000-0000DF1C0000}"/>
    <cellStyle name="Normal 5 3 2 5 2 2" xfId="9760" xr:uid="{00000000-0005-0000-0000-0000E01C0000}"/>
    <cellStyle name="Normal 5 3 2 5 3" xfId="3006" xr:uid="{00000000-0005-0000-0000-0000E11C0000}"/>
    <cellStyle name="Normal 5 3 2 5 3 2" xfId="8236" xr:uid="{00000000-0005-0000-0000-0000E21C0000}"/>
    <cellStyle name="Normal 5 3 2 5 4" xfId="6738" xr:uid="{00000000-0005-0000-0000-0000E31C0000}"/>
    <cellStyle name="Normal 5 3 2 6" xfId="1449" xr:uid="{00000000-0005-0000-0000-0000E41C0000}"/>
    <cellStyle name="Normal 5 3 2 6 2" xfId="4472" xr:uid="{00000000-0005-0000-0000-0000E51C0000}"/>
    <cellStyle name="Normal 5 3 2 6 2 2" xfId="9702" xr:uid="{00000000-0005-0000-0000-0000E61C0000}"/>
    <cellStyle name="Normal 5 3 2 6 3" xfId="2948" xr:uid="{00000000-0005-0000-0000-0000E71C0000}"/>
    <cellStyle name="Normal 5 3 2 6 3 2" xfId="8178" xr:uid="{00000000-0005-0000-0000-0000E81C0000}"/>
    <cellStyle name="Normal 5 3 2 6 4" xfId="6680" xr:uid="{00000000-0005-0000-0000-0000E91C0000}"/>
    <cellStyle name="Normal 5 3 2 7" xfId="742" xr:uid="{00000000-0005-0000-0000-0000EA1C0000}"/>
    <cellStyle name="Normal 5 3 2 7 2" xfId="3765" xr:uid="{00000000-0005-0000-0000-0000EB1C0000}"/>
    <cellStyle name="Normal 5 3 2 7 2 2" xfId="8995" xr:uid="{00000000-0005-0000-0000-0000EC1C0000}"/>
    <cellStyle name="Normal 5 3 2 7 3" xfId="5973" xr:uid="{00000000-0005-0000-0000-0000ED1C0000}"/>
    <cellStyle name="Normal 5 3 2 8" xfId="2241" xr:uid="{00000000-0005-0000-0000-0000EE1C0000}"/>
    <cellStyle name="Normal 5 3 2 8 2" xfId="7471" xr:uid="{00000000-0005-0000-0000-0000EF1C0000}"/>
    <cellStyle name="Normal 5 3 2 9" xfId="5735" xr:uid="{00000000-0005-0000-0000-0000F01C0000}"/>
    <cellStyle name="Normal 5 3 20" xfId="3752" xr:uid="{00000000-0005-0000-0000-0000F11C0000}"/>
    <cellStyle name="Normal 5 3 20 2" xfId="8982" xr:uid="{00000000-0005-0000-0000-0000F21C0000}"/>
    <cellStyle name="Normal 5 3 21" xfId="2228" xr:uid="{00000000-0005-0000-0000-0000F31C0000}"/>
    <cellStyle name="Normal 5 3 21 2" xfId="7458" xr:uid="{00000000-0005-0000-0000-0000F41C0000}"/>
    <cellStyle name="Normal 5 3 22" xfId="5723" xr:uid="{00000000-0005-0000-0000-0000F51C0000}"/>
    <cellStyle name="Normal 5 3 3" xfId="506" xr:uid="{00000000-0005-0000-0000-0000F61C0000}"/>
    <cellStyle name="Normal 5 3 3 2" xfId="507" xr:uid="{00000000-0005-0000-0000-0000F71C0000}"/>
    <cellStyle name="Normal 5 3 3 2 2" xfId="508" xr:uid="{00000000-0005-0000-0000-0000F81C0000}"/>
    <cellStyle name="Normal 5 3 3 2 2 2" xfId="509" xr:uid="{00000000-0005-0000-0000-0000F91C0000}"/>
    <cellStyle name="Normal 5 3 3 2 2 2 2" xfId="2132" xr:uid="{00000000-0005-0000-0000-0000FA1C0000}"/>
    <cellStyle name="Normal 5 3 3 2 2 2 2 2" xfId="5155" xr:uid="{00000000-0005-0000-0000-0000FB1C0000}"/>
    <cellStyle name="Normal 5 3 3 2 2 2 2 2 2" xfId="10385" xr:uid="{00000000-0005-0000-0000-0000FC1C0000}"/>
    <cellStyle name="Normal 5 3 3 2 2 2 2 3" xfId="3631" xr:uid="{00000000-0005-0000-0000-0000FD1C0000}"/>
    <cellStyle name="Normal 5 3 3 2 2 2 2 3 2" xfId="8861" xr:uid="{00000000-0005-0000-0000-0000FE1C0000}"/>
    <cellStyle name="Normal 5 3 3 2 2 2 2 4" xfId="7363" xr:uid="{00000000-0005-0000-0000-0000FF1C0000}"/>
    <cellStyle name="Normal 5 3 3 2 2 2 3" xfId="1367" xr:uid="{00000000-0005-0000-0000-0000001D0000}"/>
    <cellStyle name="Normal 5 3 3 2 2 2 3 2" xfId="4390" xr:uid="{00000000-0005-0000-0000-0000011D0000}"/>
    <cellStyle name="Normal 5 3 3 2 2 2 3 2 2" xfId="9620" xr:uid="{00000000-0005-0000-0000-0000021D0000}"/>
    <cellStyle name="Normal 5 3 3 2 2 2 3 3" xfId="6598" xr:uid="{00000000-0005-0000-0000-0000031D0000}"/>
    <cellStyle name="Normal 5 3 3 2 2 2 4" xfId="2866" xr:uid="{00000000-0005-0000-0000-0000041D0000}"/>
    <cellStyle name="Normal 5 3 3 2 2 2 4 2" xfId="8096" xr:uid="{00000000-0005-0000-0000-0000051D0000}"/>
    <cellStyle name="Normal 5 3 3 2 2 2 5" xfId="5746" xr:uid="{00000000-0005-0000-0000-0000061D0000}"/>
    <cellStyle name="Normal 5 3 3 2 2 3" xfId="1778" xr:uid="{00000000-0005-0000-0000-0000071D0000}"/>
    <cellStyle name="Normal 5 3 3 2 2 3 2" xfId="4801" xr:uid="{00000000-0005-0000-0000-0000081D0000}"/>
    <cellStyle name="Normal 5 3 3 2 2 3 2 2" xfId="10031" xr:uid="{00000000-0005-0000-0000-0000091D0000}"/>
    <cellStyle name="Normal 5 3 3 2 2 3 3" xfId="3277" xr:uid="{00000000-0005-0000-0000-00000A1D0000}"/>
    <cellStyle name="Normal 5 3 3 2 2 3 3 2" xfId="8507" xr:uid="{00000000-0005-0000-0000-00000B1D0000}"/>
    <cellStyle name="Normal 5 3 3 2 2 3 4" xfId="7009" xr:uid="{00000000-0005-0000-0000-00000C1D0000}"/>
    <cellStyle name="Normal 5 3 3 2 2 4" xfId="1013" xr:uid="{00000000-0005-0000-0000-00000D1D0000}"/>
    <cellStyle name="Normal 5 3 3 2 2 4 2" xfId="4036" xr:uid="{00000000-0005-0000-0000-00000E1D0000}"/>
    <cellStyle name="Normal 5 3 3 2 2 4 2 2" xfId="9266" xr:uid="{00000000-0005-0000-0000-00000F1D0000}"/>
    <cellStyle name="Normal 5 3 3 2 2 4 3" xfId="6244" xr:uid="{00000000-0005-0000-0000-0000101D0000}"/>
    <cellStyle name="Normal 5 3 3 2 2 5" xfId="2512" xr:uid="{00000000-0005-0000-0000-0000111D0000}"/>
    <cellStyle name="Normal 5 3 3 2 2 5 2" xfId="7742" xr:uid="{00000000-0005-0000-0000-0000121D0000}"/>
    <cellStyle name="Normal 5 3 3 2 2 6" xfId="5745" xr:uid="{00000000-0005-0000-0000-0000131D0000}"/>
    <cellStyle name="Normal 5 3 3 2 3" xfId="510" xr:uid="{00000000-0005-0000-0000-0000141D0000}"/>
    <cellStyle name="Normal 5 3 3 2 3 2" xfId="1955" xr:uid="{00000000-0005-0000-0000-0000151D0000}"/>
    <cellStyle name="Normal 5 3 3 2 3 2 2" xfId="4978" xr:uid="{00000000-0005-0000-0000-0000161D0000}"/>
    <cellStyle name="Normal 5 3 3 2 3 2 2 2" xfId="10208" xr:uid="{00000000-0005-0000-0000-0000171D0000}"/>
    <cellStyle name="Normal 5 3 3 2 3 2 3" xfId="3454" xr:uid="{00000000-0005-0000-0000-0000181D0000}"/>
    <cellStyle name="Normal 5 3 3 2 3 2 3 2" xfId="8684" xr:uid="{00000000-0005-0000-0000-0000191D0000}"/>
    <cellStyle name="Normal 5 3 3 2 3 2 4" xfId="7186" xr:uid="{00000000-0005-0000-0000-00001A1D0000}"/>
    <cellStyle name="Normal 5 3 3 2 3 3" xfId="1190" xr:uid="{00000000-0005-0000-0000-00001B1D0000}"/>
    <cellStyle name="Normal 5 3 3 2 3 3 2" xfId="4213" xr:uid="{00000000-0005-0000-0000-00001C1D0000}"/>
    <cellStyle name="Normal 5 3 3 2 3 3 2 2" xfId="9443" xr:uid="{00000000-0005-0000-0000-00001D1D0000}"/>
    <cellStyle name="Normal 5 3 3 2 3 3 3" xfId="6421" xr:uid="{00000000-0005-0000-0000-00001E1D0000}"/>
    <cellStyle name="Normal 5 3 3 2 3 4" xfId="2689" xr:uid="{00000000-0005-0000-0000-00001F1D0000}"/>
    <cellStyle name="Normal 5 3 3 2 3 4 2" xfId="7919" xr:uid="{00000000-0005-0000-0000-0000201D0000}"/>
    <cellStyle name="Normal 5 3 3 2 3 5" xfId="5747" xr:uid="{00000000-0005-0000-0000-0000211D0000}"/>
    <cellStyle name="Normal 5 3 3 2 4" xfId="1601" xr:uid="{00000000-0005-0000-0000-0000221D0000}"/>
    <cellStyle name="Normal 5 3 3 2 4 2" xfId="4624" xr:uid="{00000000-0005-0000-0000-0000231D0000}"/>
    <cellStyle name="Normal 5 3 3 2 4 2 2" xfId="9854" xr:uid="{00000000-0005-0000-0000-0000241D0000}"/>
    <cellStyle name="Normal 5 3 3 2 4 3" xfId="3100" xr:uid="{00000000-0005-0000-0000-0000251D0000}"/>
    <cellStyle name="Normal 5 3 3 2 4 3 2" xfId="8330" xr:uid="{00000000-0005-0000-0000-0000261D0000}"/>
    <cellStyle name="Normal 5 3 3 2 4 4" xfId="6832" xr:uid="{00000000-0005-0000-0000-0000271D0000}"/>
    <cellStyle name="Normal 5 3 3 2 5" xfId="836" xr:uid="{00000000-0005-0000-0000-0000281D0000}"/>
    <cellStyle name="Normal 5 3 3 2 5 2" xfId="3859" xr:uid="{00000000-0005-0000-0000-0000291D0000}"/>
    <cellStyle name="Normal 5 3 3 2 5 2 2" xfId="9089" xr:uid="{00000000-0005-0000-0000-00002A1D0000}"/>
    <cellStyle name="Normal 5 3 3 2 5 3" xfId="6067" xr:uid="{00000000-0005-0000-0000-00002B1D0000}"/>
    <cellStyle name="Normal 5 3 3 2 6" xfId="2335" xr:uid="{00000000-0005-0000-0000-00002C1D0000}"/>
    <cellStyle name="Normal 5 3 3 2 6 2" xfId="7565" xr:uid="{00000000-0005-0000-0000-00002D1D0000}"/>
    <cellStyle name="Normal 5 3 3 2 7" xfId="5744" xr:uid="{00000000-0005-0000-0000-00002E1D0000}"/>
    <cellStyle name="Normal 5 3 3 3" xfId="511" xr:uid="{00000000-0005-0000-0000-00002F1D0000}"/>
    <cellStyle name="Normal 5 3 3 3 2" xfId="512" xr:uid="{00000000-0005-0000-0000-0000301D0000}"/>
    <cellStyle name="Normal 5 3 3 3 2 2" xfId="2050" xr:uid="{00000000-0005-0000-0000-0000311D0000}"/>
    <cellStyle name="Normal 5 3 3 3 2 2 2" xfId="5073" xr:uid="{00000000-0005-0000-0000-0000321D0000}"/>
    <cellStyle name="Normal 5 3 3 3 2 2 2 2" xfId="10303" xr:uid="{00000000-0005-0000-0000-0000331D0000}"/>
    <cellStyle name="Normal 5 3 3 3 2 2 3" xfId="3549" xr:uid="{00000000-0005-0000-0000-0000341D0000}"/>
    <cellStyle name="Normal 5 3 3 3 2 2 3 2" xfId="8779" xr:uid="{00000000-0005-0000-0000-0000351D0000}"/>
    <cellStyle name="Normal 5 3 3 3 2 2 4" xfId="7281" xr:uid="{00000000-0005-0000-0000-0000361D0000}"/>
    <cellStyle name="Normal 5 3 3 3 2 3" xfId="1285" xr:uid="{00000000-0005-0000-0000-0000371D0000}"/>
    <cellStyle name="Normal 5 3 3 3 2 3 2" xfId="4308" xr:uid="{00000000-0005-0000-0000-0000381D0000}"/>
    <cellStyle name="Normal 5 3 3 3 2 3 2 2" xfId="9538" xr:uid="{00000000-0005-0000-0000-0000391D0000}"/>
    <cellStyle name="Normal 5 3 3 3 2 3 3" xfId="6516" xr:uid="{00000000-0005-0000-0000-00003A1D0000}"/>
    <cellStyle name="Normal 5 3 3 3 2 4" xfId="2784" xr:uid="{00000000-0005-0000-0000-00003B1D0000}"/>
    <cellStyle name="Normal 5 3 3 3 2 4 2" xfId="8014" xr:uid="{00000000-0005-0000-0000-00003C1D0000}"/>
    <cellStyle name="Normal 5 3 3 3 2 5" xfId="5749" xr:uid="{00000000-0005-0000-0000-00003D1D0000}"/>
    <cellStyle name="Normal 5 3 3 3 3" xfId="1696" xr:uid="{00000000-0005-0000-0000-00003E1D0000}"/>
    <cellStyle name="Normal 5 3 3 3 3 2" xfId="4719" xr:uid="{00000000-0005-0000-0000-00003F1D0000}"/>
    <cellStyle name="Normal 5 3 3 3 3 2 2" xfId="9949" xr:uid="{00000000-0005-0000-0000-0000401D0000}"/>
    <cellStyle name="Normal 5 3 3 3 3 3" xfId="3195" xr:uid="{00000000-0005-0000-0000-0000411D0000}"/>
    <cellStyle name="Normal 5 3 3 3 3 3 2" xfId="8425" xr:uid="{00000000-0005-0000-0000-0000421D0000}"/>
    <cellStyle name="Normal 5 3 3 3 3 4" xfId="6927" xr:uid="{00000000-0005-0000-0000-0000431D0000}"/>
    <cellStyle name="Normal 5 3 3 3 4" xfId="931" xr:uid="{00000000-0005-0000-0000-0000441D0000}"/>
    <cellStyle name="Normal 5 3 3 3 4 2" xfId="3954" xr:uid="{00000000-0005-0000-0000-0000451D0000}"/>
    <cellStyle name="Normal 5 3 3 3 4 2 2" xfId="9184" xr:uid="{00000000-0005-0000-0000-0000461D0000}"/>
    <cellStyle name="Normal 5 3 3 3 4 3" xfId="6162" xr:uid="{00000000-0005-0000-0000-0000471D0000}"/>
    <cellStyle name="Normal 5 3 3 3 5" xfId="2430" xr:uid="{00000000-0005-0000-0000-0000481D0000}"/>
    <cellStyle name="Normal 5 3 3 3 5 2" xfId="7660" xr:uid="{00000000-0005-0000-0000-0000491D0000}"/>
    <cellStyle name="Normal 5 3 3 3 6" xfId="5748" xr:uid="{00000000-0005-0000-0000-00004A1D0000}"/>
    <cellStyle name="Normal 5 3 3 4" xfId="513" xr:uid="{00000000-0005-0000-0000-00004B1D0000}"/>
    <cellStyle name="Normal 5 3 3 4 2" xfId="1873" xr:uid="{00000000-0005-0000-0000-00004C1D0000}"/>
    <cellStyle name="Normal 5 3 3 4 2 2" xfId="4896" xr:uid="{00000000-0005-0000-0000-00004D1D0000}"/>
    <cellStyle name="Normal 5 3 3 4 2 2 2" xfId="10126" xr:uid="{00000000-0005-0000-0000-00004E1D0000}"/>
    <cellStyle name="Normal 5 3 3 4 2 3" xfId="3372" xr:uid="{00000000-0005-0000-0000-00004F1D0000}"/>
    <cellStyle name="Normal 5 3 3 4 2 3 2" xfId="8602" xr:uid="{00000000-0005-0000-0000-0000501D0000}"/>
    <cellStyle name="Normal 5 3 3 4 2 4" xfId="7104" xr:uid="{00000000-0005-0000-0000-0000511D0000}"/>
    <cellStyle name="Normal 5 3 3 4 3" xfId="1108" xr:uid="{00000000-0005-0000-0000-0000521D0000}"/>
    <cellStyle name="Normal 5 3 3 4 3 2" xfId="4131" xr:uid="{00000000-0005-0000-0000-0000531D0000}"/>
    <cellStyle name="Normal 5 3 3 4 3 2 2" xfId="9361" xr:uid="{00000000-0005-0000-0000-0000541D0000}"/>
    <cellStyle name="Normal 5 3 3 4 3 3" xfId="6339" xr:uid="{00000000-0005-0000-0000-0000551D0000}"/>
    <cellStyle name="Normal 5 3 3 4 4" xfId="2607" xr:uid="{00000000-0005-0000-0000-0000561D0000}"/>
    <cellStyle name="Normal 5 3 3 4 4 2" xfId="7837" xr:uid="{00000000-0005-0000-0000-0000571D0000}"/>
    <cellStyle name="Normal 5 3 3 4 5" xfId="5750" xr:uid="{00000000-0005-0000-0000-0000581D0000}"/>
    <cellStyle name="Normal 5 3 3 5" xfId="1519" xr:uid="{00000000-0005-0000-0000-0000591D0000}"/>
    <cellStyle name="Normal 5 3 3 5 2" xfId="4542" xr:uid="{00000000-0005-0000-0000-00005A1D0000}"/>
    <cellStyle name="Normal 5 3 3 5 2 2" xfId="9772" xr:uid="{00000000-0005-0000-0000-00005B1D0000}"/>
    <cellStyle name="Normal 5 3 3 5 3" xfId="3018" xr:uid="{00000000-0005-0000-0000-00005C1D0000}"/>
    <cellStyle name="Normal 5 3 3 5 3 2" xfId="8248" xr:uid="{00000000-0005-0000-0000-00005D1D0000}"/>
    <cellStyle name="Normal 5 3 3 5 4" xfId="6750" xr:uid="{00000000-0005-0000-0000-00005E1D0000}"/>
    <cellStyle name="Normal 5 3 3 6" xfId="1461" xr:uid="{00000000-0005-0000-0000-00005F1D0000}"/>
    <cellStyle name="Normal 5 3 3 6 2" xfId="4484" xr:uid="{00000000-0005-0000-0000-0000601D0000}"/>
    <cellStyle name="Normal 5 3 3 6 2 2" xfId="9714" xr:uid="{00000000-0005-0000-0000-0000611D0000}"/>
    <cellStyle name="Normal 5 3 3 6 3" xfId="2960" xr:uid="{00000000-0005-0000-0000-0000621D0000}"/>
    <cellStyle name="Normal 5 3 3 6 3 2" xfId="8190" xr:uid="{00000000-0005-0000-0000-0000631D0000}"/>
    <cellStyle name="Normal 5 3 3 6 4" xfId="6692" xr:uid="{00000000-0005-0000-0000-0000641D0000}"/>
    <cellStyle name="Normal 5 3 3 7" xfId="754" xr:uid="{00000000-0005-0000-0000-0000651D0000}"/>
    <cellStyle name="Normal 5 3 3 7 2" xfId="3777" xr:uid="{00000000-0005-0000-0000-0000661D0000}"/>
    <cellStyle name="Normal 5 3 3 7 2 2" xfId="9007" xr:uid="{00000000-0005-0000-0000-0000671D0000}"/>
    <cellStyle name="Normal 5 3 3 7 3" xfId="5985" xr:uid="{00000000-0005-0000-0000-0000681D0000}"/>
    <cellStyle name="Normal 5 3 3 8" xfId="2253" xr:uid="{00000000-0005-0000-0000-0000691D0000}"/>
    <cellStyle name="Normal 5 3 3 8 2" xfId="7483" xr:uid="{00000000-0005-0000-0000-00006A1D0000}"/>
    <cellStyle name="Normal 5 3 3 9" xfId="5743" xr:uid="{00000000-0005-0000-0000-00006B1D0000}"/>
    <cellStyle name="Normal 5 3 4" xfId="514" xr:uid="{00000000-0005-0000-0000-00006C1D0000}"/>
    <cellStyle name="Normal 5 3 4 2" xfId="515" xr:uid="{00000000-0005-0000-0000-00006D1D0000}"/>
    <cellStyle name="Normal 5 3 4 2 2" xfId="516" xr:uid="{00000000-0005-0000-0000-00006E1D0000}"/>
    <cellStyle name="Normal 5 3 4 2 2 2" xfId="517" xr:uid="{00000000-0005-0000-0000-00006F1D0000}"/>
    <cellStyle name="Normal 5 3 4 2 2 2 2" xfId="2144" xr:uid="{00000000-0005-0000-0000-0000701D0000}"/>
    <cellStyle name="Normal 5 3 4 2 2 2 2 2" xfId="5167" xr:uid="{00000000-0005-0000-0000-0000711D0000}"/>
    <cellStyle name="Normal 5 3 4 2 2 2 2 2 2" xfId="10397" xr:uid="{00000000-0005-0000-0000-0000721D0000}"/>
    <cellStyle name="Normal 5 3 4 2 2 2 2 3" xfId="3643" xr:uid="{00000000-0005-0000-0000-0000731D0000}"/>
    <cellStyle name="Normal 5 3 4 2 2 2 2 3 2" xfId="8873" xr:uid="{00000000-0005-0000-0000-0000741D0000}"/>
    <cellStyle name="Normal 5 3 4 2 2 2 2 4" xfId="7375" xr:uid="{00000000-0005-0000-0000-0000751D0000}"/>
    <cellStyle name="Normal 5 3 4 2 2 2 3" xfId="1379" xr:uid="{00000000-0005-0000-0000-0000761D0000}"/>
    <cellStyle name="Normal 5 3 4 2 2 2 3 2" xfId="4402" xr:uid="{00000000-0005-0000-0000-0000771D0000}"/>
    <cellStyle name="Normal 5 3 4 2 2 2 3 2 2" xfId="9632" xr:uid="{00000000-0005-0000-0000-0000781D0000}"/>
    <cellStyle name="Normal 5 3 4 2 2 2 3 3" xfId="6610" xr:uid="{00000000-0005-0000-0000-0000791D0000}"/>
    <cellStyle name="Normal 5 3 4 2 2 2 4" xfId="2878" xr:uid="{00000000-0005-0000-0000-00007A1D0000}"/>
    <cellStyle name="Normal 5 3 4 2 2 2 4 2" xfId="8108" xr:uid="{00000000-0005-0000-0000-00007B1D0000}"/>
    <cellStyle name="Normal 5 3 4 2 2 2 5" xfId="5754" xr:uid="{00000000-0005-0000-0000-00007C1D0000}"/>
    <cellStyle name="Normal 5 3 4 2 2 3" xfId="1790" xr:uid="{00000000-0005-0000-0000-00007D1D0000}"/>
    <cellStyle name="Normal 5 3 4 2 2 3 2" xfId="4813" xr:uid="{00000000-0005-0000-0000-00007E1D0000}"/>
    <cellStyle name="Normal 5 3 4 2 2 3 2 2" xfId="10043" xr:uid="{00000000-0005-0000-0000-00007F1D0000}"/>
    <cellStyle name="Normal 5 3 4 2 2 3 3" xfId="3289" xr:uid="{00000000-0005-0000-0000-0000801D0000}"/>
    <cellStyle name="Normal 5 3 4 2 2 3 3 2" xfId="8519" xr:uid="{00000000-0005-0000-0000-0000811D0000}"/>
    <cellStyle name="Normal 5 3 4 2 2 3 4" xfId="7021" xr:uid="{00000000-0005-0000-0000-0000821D0000}"/>
    <cellStyle name="Normal 5 3 4 2 2 4" xfId="1025" xr:uid="{00000000-0005-0000-0000-0000831D0000}"/>
    <cellStyle name="Normal 5 3 4 2 2 4 2" xfId="4048" xr:uid="{00000000-0005-0000-0000-0000841D0000}"/>
    <cellStyle name="Normal 5 3 4 2 2 4 2 2" xfId="9278" xr:uid="{00000000-0005-0000-0000-0000851D0000}"/>
    <cellStyle name="Normal 5 3 4 2 2 4 3" xfId="6256" xr:uid="{00000000-0005-0000-0000-0000861D0000}"/>
    <cellStyle name="Normal 5 3 4 2 2 5" xfId="2524" xr:uid="{00000000-0005-0000-0000-0000871D0000}"/>
    <cellStyle name="Normal 5 3 4 2 2 5 2" xfId="7754" xr:uid="{00000000-0005-0000-0000-0000881D0000}"/>
    <cellStyle name="Normal 5 3 4 2 2 6" xfId="5753" xr:uid="{00000000-0005-0000-0000-0000891D0000}"/>
    <cellStyle name="Normal 5 3 4 2 3" xfId="518" xr:uid="{00000000-0005-0000-0000-00008A1D0000}"/>
    <cellStyle name="Normal 5 3 4 2 3 2" xfId="1967" xr:uid="{00000000-0005-0000-0000-00008B1D0000}"/>
    <cellStyle name="Normal 5 3 4 2 3 2 2" xfId="4990" xr:uid="{00000000-0005-0000-0000-00008C1D0000}"/>
    <cellStyle name="Normal 5 3 4 2 3 2 2 2" xfId="10220" xr:uid="{00000000-0005-0000-0000-00008D1D0000}"/>
    <cellStyle name="Normal 5 3 4 2 3 2 3" xfId="3466" xr:uid="{00000000-0005-0000-0000-00008E1D0000}"/>
    <cellStyle name="Normal 5 3 4 2 3 2 3 2" xfId="8696" xr:uid="{00000000-0005-0000-0000-00008F1D0000}"/>
    <cellStyle name="Normal 5 3 4 2 3 2 4" xfId="7198" xr:uid="{00000000-0005-0000-0000-0000901D0000}"/>
    <cellStyle name="Normal 5 3 4 2 3 3" xfId="1202" xr:uid="{00000000-0005-0000-0000-0000911D0000}"/>
    <cellStyle name="Normal 5 3 4 2 3 3 2" xfId="4225" xr:uid="{00000000-0005-0000-0000-0000921D0000}"/>
    <cellStyle name="Normal 5 3 4 2 3 3 2 2" xfId="9455" xr:uid="{00000000-0005-0000-0000-0000931D0000}"/>
    <cellStyle name="Normal 5 3 4 2 3 3 3" xfId="6433" xr:uid="{00000000-0005-0000-0000-0000941D0000}"/>
    <cellStyle name="Normal 5 3 4 2 3 4" xfId="2701" xr:uid="{00000000-0005-0000-0000-0000951D0000}"/>
    <cellStyle name="Normal 5 3 4 2 3 4 2" xfId="7931" xr:uid="{00000000-0005-0000-0000-0000961D0000}"/>
    <cellStyle name="Normal 5 3 4 2 3 5" xfId="5755" xr:uid="{00000000-0005-0000-0000-0000971D0000}"/>
    <cellStyle name="Normal 5 3 4 2 4" xfId="1613" xr:uid="{00000000-0005-0000-0000-0000981D0000}"/>
    <cellStyle name="Normal 5 3 4 2 4 2" xfId="4636" xr:uid="{00000000-0005-0000-0000-0000991D0000}"/>
    <cellStyle name="Normal 5 3 4 2 4 2 2" xfId="9866" xr:uid="{00000000-0005-0000-0000-00009A1D0000}"/>
    <cellStyle name="Normal 5 3 4 2 4 3" xfId="3112" xr:uid="{00000000-0005-0000-0000-00009B1D0000}"/>
    <cellStyle name="Normal 5 3 4 2 4 3 2" xfId="8342" xr:uid="{00000000-0005-0000-0000-00009C1D0000}"/>
    <cellStyle name="Normal 5 3 4 2 4 4" xfId="6844" xr:uid="{00000000-0005-0000-0000-00009D1D0000}"/>
    <cellStyle name="Normal 5 3 4 2 5" xfId="848" xr:uid="{00000000-0005-0000-0000-00009E1D0000}"/>
    <cellStyle name="Normal 5 3 4 2 5 2" xfId="3871" xr:uid="{00000000-0005-0000-0000-00009F1D0000}"/>
    <cellStyle name="Normal 5 3 4 2 5 2 2" xfId="9101" xr:uid="{00000000-0005-0000-0000-0000A01D0000}"/>
    <cellStyle name="Normal 5 3 4 2 5 3" xfId="6079" xr:uid="{00000000-0005-0000-0000-0000A11D0000}"/>
    <cellStyle name="Normal 5 3 4 2 6" xfId="2347" xr:uid="{00000000-0005-0000-0000-0000A21D0000}"/>
    <cellStyle name="Normal 5 3 4 2 6 2" xfId="7577" xr:uid="{00000000-0005-0000-0000-0000A31D0000}"/>
    <cellStyle name="Normal 5 3 4 2 7" xfId="5752" xr:uid="{00000000-0005-0000-0000-0000A41D0000}"/>
    <cellStyle name="Normal 5 3 4 3" xfId="519" xr:uid="{00000000-0005-0000-0000-0000A51D0000}"/>
    <cellStyle name="Normal 5 3 4 3 2" xfId="520" xr:uid="{00000000-0005-0000-0000-0000A61D0000}"/>
    <cellStyle name="Normal 5 3 4 3 2 2" xfId="2062" xr:uid="{00000000-0005-0000-0000-0000A71D0000}"/>
    <cellStyle name="Normal 5 3 4 3 2 2 2" xfId="5085" xr:uid="{00000000-0005-0000-0000-0000A81D0000}"/>
    <cellStyle name="Normal 5 3 4 3 2 2 2 2" xfId="10315" xr:uid="{00000000-0005-0000-0000-0000A91D0000}"/>
    <cellStyle name="Normal 5 3 4 3 2 2 3" xfId="3561" xr:uid="{00000000-0005-0000-0000-0000AA1D0000}"/>
    <cellStyle name="Normal 5 3 4 3 2 2 3 2" xfId="8791" xr:uid="{00000000-0005-0000-0000-0000AB1D0000}"/>
    <cellStyle name="Normal 5 3 4 3 2 2 4" xfId="7293" xr:uid="{00000000-0005-0000-0000-0000AC1D0000}"/>
    <cellStyle name="Normal 5 3 4 3 2 3" xfId="1297" xr:uid="{00000000-0005-0000-0000-0000AD1D0000}"/>
    <cellStyle name="Normal 5 3 4 3 2 3 2" xfId="4320" xr:uid="{00000000-0005-0000-0000-0000AE1D0000}"/>
    <cellStyle name="Normal 5 3 4 3 2 3 2 2" xfId="9550" xr:uid="{00000000-0005-0000-0000-0000AF1D0000}"/>
    <cellStyle name="Normal 5 3 4 3 2 3 3" xfId="6528" xr:uid="{00000000-0005-0000-0000-0000B01D0000}"/>
    <cellStyle name="Normal 5 3 4 3 2 4" xfId="2796" xr:uid="{00000000-0005-0000-0000-0000B11D0000}"/>
    <cellStyle name="Normal 5 3 4 3 2 4 2" xfId="8026" xr:uid="{00000000-0005-0000-0000-0000B21D0000}"/>
    <cellStyle name="Normal 5 3 4 3 2 5" xfId="5757" xr:uid="{00000000-0005-0000-0000-0000B31D0000}"/>
    <cellStyle name="Normal 5 3 4 3 3" xfId="1708" xr:uid="{00000000-0005-0000-0000-0000B41D0000}"/>
    <cellStyle name="Normal 5 3 4 3 3 2" xfId="4731" xr:uid="{00000000-0005-0000-0000-0000B51D0000}"/>
    <cellStyle name="Normal 5 3 4 3 3 2 2" xfId="9961" xr:uid="{00000000-0005-0000-0000-0000B61D0000}"/>
    <cellStyle name="Normal 5 3 4 3 3 3" xfId="3207" xr:uid="{00000000-0005-0000-0000-0000B71D0000}"/>
    <cellStyle name="Normal 5 3 4 3 3 3 2" xfId="8437" xr:uid="{00000000-0005-0000-0000-0000B81D0000}"/>
    <cellStyle name="Normal 5 3 4 3 3 4" xfId="6939" xr:uid="{00000000-0005-0000-0000-0000B91D0000}"/>
    <cellStyle name="Normal 5 3 4 3 4" xfId="943" xr:uid="{00000000-0005-0000-0000-0000BA1D0000}"/>
    <cellStyle name="Normal 5 3 4 3 4 2" xfId="3966" xr:uid="{00000000-0005-0000-0000-0000BB1D0000}"/>
    <cellStyle name="Normal 5 3 4 3 4 2 2" xfId="9196" xr:uid="{00000000-0005-0000-0000-0000BC1D0000}"/>
    <cellStyle name="Normal 5 3 4 3 4 3" xfId="6174" xr:uid="{00000000-0005-0000-0000-0000BD1D0000}"/>
    <cellStyle name="Normal 5 3 4 3 5" xfId="2442" xr:uid="{00000000-0005-0000-0000-0000BE1D0000}"/>
    <cellStyle name="Normal 5 3 4 3 5 2" xfId="7672" xr:uid="{00000000-0005-0000-0000-0000BF1D0000}"/>
    <cellStyle name="Normal 5 3 4 3 6" xfId="5756" xr:uid="{00000000-0005-0000-0000-0000C01D0000}"/>
    <cellStyle name="Normal 5 3 4 4" xfId="521" xr:uid="{00000000-0005-0000-0000-0000C11D0000}"/>
    <cellStyle name="Normal 5 3 4 4 2" xfId="1885" xr:uid="{00000000-0005-0000-0000-0000C21D0000}"/>
    <cellStyle name="Normal 5 3 4 4 2 2" xfId="4908" xr:uid="{00000000-0005-0000-0000-0000C31D0000}"/>
    <cellStyle name="Normal 5 3 4 4 2 2 2" xfId="10138" xr:uid="{00000000-0005-0000-0000-0000C41D0000}"/>
    <cellStyle name="Normal 5 3 4 4 2 3" xfId="3384" xr:uid="{00000000-0005-0000-0000-0000C51D0000}"/>
    <cellStyle name="Normal 5 3 4 4 2 3 2" xfId="8614" xr:uid="{00000000-0005-0000-0000-0000C61D0000}"/>
    <cellStyle name="Normal 5 3 4 4 2 4" xfId="7116" xr:uid="{00000000-0005-0000-0000-0000C71D0000}"/>
    <cellStyle name="Normal 5 3 4 4 3" xfId="1120" xr:uid="{00000000-0005-0000-0000-0000C81D0000}"/>
    <cellStyle name="Normal 5 3 4 4 3 2" xfId="4143" xr:uid="{00000000-0005-0000-0000-0000C91D0000}"/>
    <cellStyle name="Normal 5 3 4 4 3 2 2" xfId="9373" xr:uid="{00000000-0005-0000-0000-0000CA1D0000}"/>
    <cellStyle name="Normal 5 3 4 4 3 3" xfId="6351" xr:uid="{00000000-0005-0000-0000-0000CB1D0000}"/>
    <cellStyle name="Normal 5 3 4 4 4" xfId="2619" xr:uid="{00000000-0005-0000-0000-0000CC1D0000}"/>
    <cellStyle name="Normal 5 3 4 4 4 2" xfId="7849" xr:uid="{00000000-0005-0000-0000-0000CD1D0000}"/>
    <cellStyle name="Normal 5 3 4 4 5" xfId="5758" xr:uid="{00000000-0005-0000-0000-0000CE1D0000}"/>
    <cellStyle name="Normal 5 3 4 5" xfId="1531" xr:uid="{00000000-0005-0000-0000-0000CF1D0000}"/>
    <cellStyle name="Normal 5 3 4 5 2" xfId="4554" xr:uid="{00000000-0005-0000-0000-0000D01D0000}"/>
    <cellStyle name="Normal 5 3 4 5 2 2" xfId="9784" xr:uid="{00000000-0005-0000-0000-0000D11D0000}"/>
    <cellStyle name="Normal 5 3 4 5 3" xfId="3030" xr:uid="{00000000-0005-0000-0000-0000D21D0000}"/>
    <cellStyle name="Normal 5 3 4 5 3 2" xfId="8260" xr:uid="{00000000-0005-0000-0000-0000D31D0000}"/>
    <cellStyle name="Normal 5 3 4 5 4" xfId="6762" xr:uid="{00000000-0005-0000-0000-0000D41D0000}"/>
    <cellStyle name="Normal 5 3 4 6" xfId="1473" xr:uid="{00000000-0005-0000-0000-0000D51D0000}"/>
    <cellStyle name="Normal 5 3 4 6 2" xfId="4496" xr:uid="{00000000-0005-0000-0000-0000D61D0000}"/>
    <cellStyle name="Normal 5 3 4 6 2 2" xfId="9726" xr:uid="{00000000-0005-0000-0000-0000D71D0000}"/>
    <cellStyle name="Normal 5 3 4 6 3" xfId="2972" xr:uid="{00000000-0005-0000-0000-0000D81D0000}"/>
    <cellStyle name="Normal 5 3 4 6 3 2" xfId="8202" xr:uid="{00000000-0005-0000-0000-0000D91D0000}"/>
    <cellStyle name="Normal 5 3 4 6 4" xfId="6704" xr:uid="{00000000-0005-0000-0000-0000DA1D0000}"/>
    <cellStyle name="Normal 5 3 4 7" xfId="766" xr:uid="{00000000-0005-0000-0000-0000DB1D0000}"/>
    <cellStyle name="Normal 5 3 4 7 2" xfId="3789" xr:uid="{00000000-0005-0000-0000-0000DC1D0000}"/>
    <cellStyle name="Normal 5 3 4 7 2 2" xfId="9019" xr:uid="{00000000-0005-0000-0000-0000DD1D0000}"/>
    <cellStyle name="Normal 5 3 4 7 3" xfId="5997" xr:uid="{00000000-0005-0000-0000-0000DE1D0000}"/>
    <cellStyle name="Normal 5 3 4 8" xfId="2265" xr:uid="{00000000-0005-0000-0000-0000DF1D0000}"/>
    <cellStyle name="Normal 5 3 4 8 2" xfId="7495" xr:uid="{00000000-0005-0000-0000-0000E01D0000}"/>
    <cellStyle name="Normal 5 3 4 9" xfId="5751" xr:uid="{00000000-0005-0000-0000-0000E11D0000}"/>
    <cellStyle name="Normal 5 3 5" xfId="522" xr:uid="{00000000-0005-0000-0000-0000E21D0000}"/>
    <cellStyle name="Normal 5 3 5 2" xfId="523" xr:uid="{00000000-0005-0000-0000-0000E31D0000}"/>
    <cellStyle name="Normal 5 3 5 2 2" xfId="524" xr:uid="{00000000-0005-0000-0000-0000E41D0000}"/>
    <cellStyle name="Normal 5 3 5 2 2 2" xfId="525" xr:uid="{00000000-0005-0000-0000-0000E51D0000}"/>
    <cellStyle name="Normal 5 3 5 2 2 2 2" xfId="2154" xr:uid="{00000000-0005-0000-0000-0000E61D0000}"/>
    <cellStyle name="Normal 5 3 5 2 2 2 2 2" xfId="5177" xr:uid="{00000000-0005-0000-0000-0000E71D0000}"/>
    <cellStyle name="Normal 5 3 5 2 2 2 2 2 2" xfId="10407" xr:uid="{00000000-0005-0000-0000-0000E81D0000}"/>
    <cellStyle name="Normal 5 3 5 2 2 2 2 3" xfId="3653" xr:uid="{00000000-0005-0000-0000-0000E91D0000}"/>
    <cellStyle name="Normal 5 3 5 2 2 2 2 3 2" xfId="8883" xr:uid="{00000000-0005-0000-0000-0000EA1D0000}"/>
    <cellStyle name="Normal 5 3 5 2 2 2 2 4" xfId="7385" xr:uid="{00000000-0005-0000-0000-0000EB1D0000}"/>
    <cellStyle name="Normal 5 3 5 2 2 2 3" xfId="1389" xr:uid="{00000000-0005-0000-0000-0000EC1D0000}"/>
    <cellStyle name="Normal 5 3 5 2 2 2 3 2" xfId="4412" xr:uid="{00000000-0005-0000-0000-0000ED1D0000}"/>
    <cellStyle name="Normal 5 3 5 2 2 2 3 2 2" xfId="9642" xr:uid="{00000000-0005-0000-0000-0000EE1D0000}"/>
    <cellStyle name="Normal 5 3 5 2 2 2 3 3" xfId="6620" xr:uid="{00000000-0005-0000-0000-0000EF1D0000}"/>
    <cellStyle name="Normal 5 3 5 2 2 2 4" xfId="2888" xr:uid="{00000000-0005-0000-0000-0000F01D0000}"/>
    <cellStyle name="Normal 5 3 5 2 2 2 4 2" xfId="8118" xr:uid="{00000000-0005-0000-0000-0000F11D0000}"/>
    <cellStyle name="Normal 5 3 5 2 2 2 5" xfId="5762" xr:uid="{00000000-0005-0000-0000-0000F21D0000}"/>
    <cellStyle name="Normal 5 3 5 2 2 3" xfId="1800" xr:uid="{00000000-0005-0000-0000-0000F31D0000}"/>
    <cellStyle name="Normal 5 3 5 2 2 3 2" xfId="4823" xr:uid="{00000000-0005-0000-0000-0000F41D0000}"/>
    <cellStyle name="Normal 5 3 5 2 2 3 2 2" xfId="10053" xr:uid="{00000000-0005-0000-0000-0000F51D0000}"/>
    <cellStyle name="Normal 5 3 5 2 2 3 3" xfId="3299" xr:uid="{00000000-0005-0000-0000-0000F61D0000}"/>
    <cellStyle name="Normal 5 3 5 2 2 3 3 2" xfId="8529" xr:uid="{00000000-0005-0000-0000-0000F71D0000}"/>
    <cellStyle name="Normal 5 3 5 2 2 3 4" xfId="7031" xr:uid="{00000000-0005-0000-0000-0000F81D0000}"/>
    <cellStyle name="Normal 5 3 5 2 2 4" xfId="1035" xr:uid="{00000000-0005-0000-0000-0000F91D0000}"/>
    <cellStyle name="Normal 5 3 5 2 2 4 2" xfId="4058" xr:uid="{00000000-0005-0000-0000-0000FA1D0000}"/>
    <cellStyle name="Normal 5 3 5 2 2 4 2 2" xfId="9288" xr:uid="{00000000-0005-0000-0000-0000FB1D0000}"/>
    <cellStyle name="Normal 5 3 5 2 2 4 3" xfId="6266" xr:uid="{00000000-0005-0000-0000-0000FC1D0000}"/>
    <cellStyle name="Normal 5 3 5 2 2 5" xfId="2534" xr:uid="{00000000-0005-0000-0000-0000FD1D0000}"/>
    <cellStyle name="Normal 5 3 5 2 2 5 2" xfId="7764" xr:uid="{00000000-0005-0000-0000-0000FE1D0000}"/>
    <cellStyle name="Normal 5 3 5 2 2 6" xfId="5761" xr:uid="{00000000-0005-0000-0000-0000FF1D0000}"/>
    <cellStyle name="Normal 5 3 5 2 3" xfId="526" xr:uid="{00000000-0005-0000-0000-0000001E0000}"/>
    <cellStyle name="Normal 5 3 5 2 3 2" xfId="1977" xr:uid="{00000000-0005-0000-0000-0000011E0000}"/>
    <cellStyle name="Normal 5 3 5 2 3 2 2" xfId="5000" xr:uid="{00000000-0005-0000-0000-0000021E0000}"/>
    <cellStyle name="Normal 5 3 5 2 3 2 2 2" xfId="10230" xr:uid="{00000000-0005-0000-0000-0000031E0000}"/>
    <cellStyle name="Normal 5 3 5 2 3 2 3" xfId="3476" xr:uid="{00000000-0005-0000-0000-0000041E0000}"/>
    <cellStyle name="Normal 5 3 5 2 3 2 3 2" xfId="8706" xr:uid="{00000000-0005-0000-0000-0000051E0000}"/>
    <cellStyle name="Normal 5 3 5 2 3 2 4" xfId="7208" xr:uid="{00000000-0005-0000-0000-0000061E0000}"/>
    <cellStyle name="Normal 5 3 5 2 3 3" xfId="1212" xr:uid="{00000000-0005-0000-0000-0000071E0000}"/>
    <cellStyle name="Normal 5 3 5 2 3 3 2" xfId="4235" xr:uid="{00000000-0005-0000-0000-0000081E0000}"/>
    <cellStyle name="Normal 5 3 5 2 3 3 2 2" xfId="9465" xr:uid="{00000000-0005-0000-0000-0000091E0000}"/>
    <cellStyle name="Normal 5 3 5 2 3 3 3" xfId="6443" xr:uid="{00000000-0005-0000-0000-00000A1E0000}"/>
    <cellStyle name="Normal 5 3 5 2 3 4" xfId="2711" xr:uid="{00000000-0005-0000-0000-00000B1E0000}"/>
    <cellStyle name="Normal 5 3 5 2 3 4 2" xfId="7941" xr:uid="{00000000-0005-0000-0000-00000C1E0000}"/>
    <cellStyle name="Normal 5 3 5 2 3 5" xfId="5763" xr:uid="{00000000-0005-0000-0000-00000D1E0000}"/>
    <cellStyle name="Normal 5 3 5 2 4" xfId="1623" xr:uid="{00000000-0005-0000-0000-00000E1E0000}"/>
    <cellStyle name="Normal 5 3 5 2 4 2" xfId="4646" xr:uid="{00000000-0005-0000-0000-00000F1E0000}"/>
    <cellStyle name="Normal 5 3 5 2 4 2 2" xfId="9876" xr:uid="{00000000-0005-0000-0000-0000101E0000}"/>
    <cellStyle name="Normal 5 3 5 2 4 3" xfId="3122" xr:uid="{00000000-0005-0000-0000-0000111E0000}"/>
    <cellStyle name="Normal 5 3 5 2 4 3 2" xfId="8352" xr:uid="{00000000-0005-0000-0000-0000121E0000}"/>
    <cellStyle name="Normal 5 3 5 2 4 4" xfId="6854" xr:uid="{00000000-0005-0000-0000-0000131E0000}"/>
    <cellStyle name="Normal 5 3 5 2 5" xfId="858" xr:uid="{00000000-0005-0000-0000-0000141E0000}"/>
    <cellStyle name="Normal 5 3 5 2 5 2" xfId="3881" xr:uid="{00000000-0005-0000-0000-0000151E0000}"/>
    <cellStyle name="Normal 5 3 5 2 5 2 2" xfId="9111" xr:uid="{00000000-0005-0000-0000-0000161E0000}"/>
    <cellStyle name="Normal 5 3 5 2 5 3" xfId="6089" xr:uid="{00000000-0005-0000-0000-0000171E0000}"/>
    <cellStyle name="Normal 5 3 5 2 6" xfId="2357" xr:uid="{00000000-0005-0000-0000-0000181E0000}"/>
    <cellStyle name="Normal 5 3 5 2 6 2" xfId="7587" xr:uid="{00000000-0005-0000-0000-0000191E0000}"/>
    <cellStyle name="Normal 5 3 5 2 7" xfId="5760" xr:uid="{00000000-0005-0000-0000-00001A1E0000}"/>
    <cellStyle name="Normal 5 3 5 3" xfId="527" xr:uid="{00000000-0005-0000-0000-00001B1E0000}"/>
    <cellStyle name="Normal 5 3 5 3 2" xfId="528" xr:uid="{00000000-0005-0000-0000-00001C1E0000}"/>
    <cellStyle name="Normal 5 3 5 3 2 2" xfId="2072" xr:uid="{00000000-0005-0000-0000-00001D1E0000}"/>
    <cellStyle name="Normal 5 3 5 3 2 2 2" xfId="5095" xr:uid="{00000000-0005-0000-0000-00001E1E0000}"/>
    <cellStyle name="Normal 5 3 5 3 2 2 2 2" xfId="10325" xr:uid="{00000000-0005-0000-0000-00001F1E0000}"/>
    <cellStyle name="Normal 5 3 5 3 2 2 3" xfId="3571" xr:uid="{00000000-0005-0000-0000-0000201E0000}"/>
    <cellStyle name="Normal 5 3 5 3 2 2 3 2" xfId="8801" xr:uid="{00000000-0005-0000-0000-0000211E0000}"/>
    <cellStyle name="Normal 5 3 5 3 2 2 4" xfId="7303" xr:uid="{00000000-0005-0000-0000-0000221E0000}"/>
    <cellStyle name="Normal 5 3 5 3 2 3" xfId="1307" xr:uid="{00000000-0005-0000-0000-0000231E0000}"/>
    <cellStyle name="Normal 5 3 5 3 2 3 2" xfId="4330" xr:uid="{00000000-0005-0000-0000-0000241E0000}"/>
    <cellStyle name="Normal 5 3 5 3 2 3 2 2" xfId="9560" xr:uid="{00000000-0005-0000-0000-0000251E0000}"/>
    <cellStyle name="Normal 5 3 5 3 2 3 3" xfId="6538" xr:uid="{00000000-0005-0000-0000-0000261E0000}"/>
    <cellStyle name="Normal 5 3 5 3 2 4" xfId="2806" xr:uid="{00000000-0005-0000-0000-0000271E0000}"/>
    <cellStyle name="Normal 5 3 5 3 2 4 2" xfId="8036" xr:uid="{00000000-0005-0000-0000-0000281E0000}"/>
    <cellStyle name="Normal 5 3 5 3 2 5" xfId="5765" xr:uid="{00000000-0005-0000-0000-0000291E0000}"/>
    <cellStyle name="Normal 5 3 5 3 3" xfId="1718" xr:uid="{00000000-0005-0000-0000-00002A1E0000}"/>
    <cellStyle name="Normal 5 3 5 3 3 2" xfId="4741" xr:uid="{00000000-0005-0000-0000-00002B1E0000}"/>
    <cellStyle name="Normal 5 3 5 3 3 2 2" xfId="9971" xr:uid="{00000000-0005-0000-0000-00002C1E0000}"/>
    <cellStyle name="Normal 5 3 5 3 3 3" xfId="3217" xr:uid="{00000000-0005-0000-0000-00002D1E0000}"/>
    <cellStyle name="Normal 5 3 5 3 3 3 2" xfId="8447" xr:uid="{00000000-0005-0000-0000-00002E1E0000}"/>
    <cellStyle name="Normal 5 3 5 3 3 4" xfId="6949" xr:uid="{00000000-0005-0000-0000-00002F1E0000}"/>
    <cellStyle name="Normal 5 3 5 3 4" xfId="953" xr:uid="{00000000-0005-0000-0000-0000301E0000}"/>
    <cellStyle name="Normal 5 3 5 3 4 2" xfId="3976" xr:uid="{00000000-0005-0000-0000-0000311E0000}"/>
    <cellStyle name="Normal 5 3 5 3 4 2 2" xfId="9206" xr:uid="{00000000-0005-0000-0000-0000321E0000}"/>
    <cellStyle name="Normal 5 3 5 3 4 3" xfId="6184" xr:uid="{00000000-0005-0000-0000-0000331E0000}"/>
    <cellStyle name="Normal 5 3 5 3 5" xfId="2452" xr:uid="{00000000-0005-0000-0000-0000341E0000}"/>
    <cellStyle name="Normal 5 3 5 3 5 2" xfId="7682" xr:uid="{00000000-0005-0000-0000-0000351E0000}"/>
    <cellStyle name="Normal 5 3 5 3 6" xfId="5764" xr:uid="{00000000-0005-0000-0000-0000361E0000}"/>
    <cellStyle name="Normal 5 3 5 4" xfId="529" xr:uid="{00000000-0005-0000-0000-0000371E0000}"/>
    <cellStyle name="Normal 5 3 5 4 2" xfId="1895" xr:uid="{00000000-0005-0000-0000-0000381E0000}"/>
    <cellStyle name="Normal 5 3 5 4 2 2" xfId="4918" xr:uid="{00000000-0005-0000-0000-0000391E0000}"/>
    <cellStyle name="Normal 5 3 5 4 2 2 2" xfId="10148" xr:uid="{00000000-0005-0000-0000-00003A1E0000}"/>
    <cellStyle name="Normal 5 3 5 4 2 3" xfId="3394" xr:uid="{00000000-0005-0000-0000-00003B1E0000}"/>
    <cellStyle name="Normal 5 3 5 4 2 3 2" xfId="8624" xr:uid="{00000000-0005-0000-0000-00003C1E0000}"/>
    <cellStyle name="Normal 5 3 5 4 2 4" xfId="7126" xr:uid="{00000000-0005-0000-0000-00003D1E0000}"/>
    <cellStyle name="Normal 5 3 5 4 3" xfId="1130" xr:uid="{00000000-0005-0000-0000-00003E1E0000}"/>
    <cellStyle name="Normal 5 3 5 4 3 2" xfId="4153" xr:uid="{00000000-0005-0000-0000-00003F1E0000}"/>
    <cellStyle name="Normal 5 3 5 4 3 2 2" xfId="9383" xr:uid="{00000000-0005-0000-0000-0000401E0000}"/>
    <cellStyle name="Normal 5 3 5 4 3 3" xfId="6361" xr:uid="{00000000-0005-0000-0000-0000411E0000}"/>
    <cellStyle name="Normal 5 3 5 4 4" xfId="2629" xr:uid="{00000000-0005-0000-0000-0000421E0000}"/>
    <cellStyle name="Normal 5 3 5 4 4 2" xfId="7859" xr:uid="{00000000-0005-0000-0000-0000431E0000}"/>
    <cellStyle name="Normal 5 3 5 4 5" xfId="5766" xr:uid="{00000000-0005-0000-0000-0000441E0000}"/>
    <cellStyle name="Normal 5 3 5 5" xfId="1541" xr:uid="{00000000-0005-0000-0000-0000451E0000}"/>
    <cellStyle name="Normal 5 3 5 5 2" xfId="4564" xr:uid="{00000000-0005-0000-0000-0000461E0000}"/>
    <cellStyle name="Normal 5 3 5 5 2 2" xfId="9794" xr:uid="{00000000-0005-0000-0000-0000471E0000}"/>
    <cellStyle name="Normal 5 3 5 5 3" xfId="3040" xr:uid="{00000000-0005-0000-0000-0000481E0000}"/>
    <cellStyle name="Normal 5 3 5 5 3 2" xfId="8270" xr:uid="{00000000-0005-0000-0000-0000491E0000}"/>
    <cellStyle name="Normal 5 3 5 5 4" xfId="6772" xr:uid="{00000000-0005-0000-0000-00004A1E0000}"/>
    <cellStyle name="Normal 5 3 5 6" xfId="1483" xr:uid="{00000000-0005-0000-0000-00004B1E0000}"/>
    <cellStyle name="Normal 5 3 5 6 2" xfId="4506" xr:uid="{00000000-0005-0000-0000-00004C1E0000}"/>
    <cellStyle name="Normal 5 3 5 6 2 2" xfId="9736" xr:uid="{00000000-0005-0000-0000-00004D1E0000}"/>
    <cellStyle name="Normal 5 3 5 6 3" xfId="2982" xr:uid="{00000000-0005-0000-0000-00004E1E0000}"/>
    <cellStyle name="Normal 5 3 5 6 3 2" xfId="8212" xr:uid="{00000000-0005-0000-0000-00004F1E0000}"/>
    <cellStyle name="Normal 5 3 5 6 4" xfId="6714" xr:uid="{00000000-0005-0000-0000-0000501E0000}"/>
    <cellStyle name="Normal 5 3 5 7" xfId="776" xr:uid="{00000000-0005-0000-0000-0000511E0000}"/>
    <cellStyle name="Normal 5 3 5 7 2" xfId="3799" xr:uid="{00000000-0005-0000-0000-0000521E0000}"/>
    <cellStyle name="Normal 5 3 5 7 2 2" xfId="9029" xr:uid="{00000000-0005-0000-0000-0000531E0000}"/>
    <cellStyle name="Normal 5 3 5 7 3" xfId="6007" xr:uid="{00000000-0005-0000-0000-0000541E0000}"/>
    <cellStyle name="Normal 5 3 5 8" xfId="2275" xr:uid="{00000000-0005-0000-0000-0000551E0000}"/>
    <cellStyle name="Normal 5 3 5 8 2" xfId="7505" xr:uid="{00000000-0005-0000-0000-0000561E0000}"/>
    <cellStyle name="Normal 5 3 5 9" xfId="5759" xr:uid="{00000000-0005-0000-0000-0000571E0000}"/>
    <cellStyle name="Normal 5 3 6" xfId="530" xr:uid="{00000000-0005-0000-0000-0000581E0000}"/>
    <cellStyle name="Normal 5 3 6 2" xfId="531" xr:uid="{00000000-0005-0000-0000-0000591E0000}"/>
    <cellStyle name="Normal 5 3 6 2 2" xfId="532" xr:uid="{00000000-0005-0000-0000-00005A1E0000}"/>
    <cellStyle name="Normal 5 3 6 2 2 2" xfId="2085" xr:uid="{00000000-0005-0000-0000-00005B1E0000}"/>
    <cellStyle name="Normal 5 3 6 2 2 2 2" xfId="5108" xr:uid="{00000000-0005-0000-0000-00005C1E0000}"/>
    <cellStyle name="Normal 5 3 6 2 2 2 2 2" xfId="10338" xr:uid="{00000000-0005-0000-0000-00005D1E0000}"/>
    <cellStyle name="Normal 5 3 6 2 2 2 3" xfId="3584" xr:uid="{00000000-0005-0000-0000-00005E1E0000}"/>
    <cellStyle name="Normal 5 3 6 2 2 2 3 2" xfId="8814" xr:uid="{00000000-0005-0000-0000-00005F1E0000}"/>
    <cellStyle name="Normal 5 3 6 2 2 2 4" xfId="7316" xr:uid="{00000000-0005-0000-0000-0000601E0000}"/>
    <cellStyle name="Normal 5 3 6 2 2 3" xfId="1320" xr:uid="{00000000-0005-0000-0000-0000611E0000}"/>
    <cellStyle name="Normal 5 3 6 2 2 3 2" xfId="4343" xr:uid="{00000000-0005-0000-0000-0000621E0000}"/>
    <cellStyle name="Normal 5 3 6 2 2 3 2 2" xfId="9573" xr:uid="{00000000-0005-0000-0000-0000631E0000}"/>
    <cellStyle name="Normal 5 3 6 2 2 3 3" xfId="6551" xr:uid="{00000000-0005-0000-0000-0000641E0000}"/>
    <cellStyle name="Normal 5 3 6 2 2 4" xfId="2819" xr:uid="{00000000-0005-0000-0000-0000651E0000}"/>
    <cellStyle name="Normal 5 3 6 2 2 4 2" xfId="8049" xr:uid="{00000000-0005-0000-0000-0000661E0000}"/>
    <cellStyle name="Normal 5 3 6 2 2 5" xfId="5769" xr:uid="{00000000-0005-0000-0000-0000671E0000}"/>
    <cellStyle name="Normal 5 3 6 2 3" xfId="1731" xr:uid="{00000000-0005-0000-0000-0000681E0000}"/>
    <cellStyle name="Normal 5 3 6 2 3 2" xfId="4754" xr:uid="{00000000-0005-0000-0000-0000691E0000}"/>
    <cellStyle name="Normal 5 3 6 2 3 2 2" xfId="9984" xr:uid="{00000000-0005-0000-0000-00006A1E0000}"/>
    <cellStyle name="Normal 5 3 6 2 3 3" xfId="3230" xr:uid="{00000000-0005-0000-0000-00006B1E0000}"/>
    <cellStyle name="Normal 5 3 6 2 3 3 2" xfId="8460" xr:uid="{00000000-0005-0000-0000-00006C1E0000}"/>
    <cellStyle name="Normal 5 3 6 2 3 4" xfId="6962" xr:uid="{00000000-0005-0000-0000-00006D1E0000}"/>
    <cellStyle name="Normal 5 3 6 2 4" xfId="966" xr:uid="{00000000-0005-0000-0000-00006E1E0000}"/>
    <cellStyle name="Normal 5 3 6 2 4 2" xfId="3989" xr:uid="{00000000-0005-0000-0000-00006F1E0000}"/>
    <cellStyle name="Normal 5 3 6 2 4 2 2" xfId="9219" xr:uid="{00000000-0005-0000-0000-0000701E0000}"/>
    <cellStyle name="Normal 5 3 6 2 4 3" xfId="6197" xr:uid="{00000000-0005-0000-0000-0000711E0000}"/>
    <cellStyle name="Normal 5 3 6 2 5" xfId="2465" xr:uid="{00000000-0005-0000-0000-0000721E0000}"/>
    <cellStyle name="Normal 5 3 6 2 5 2" xfId="7695" xr:uid="{00000000-0005-0000-0000-0000731E0000}"/>
    <cellStyle name="Normal 5 3 6 2 6" xfId="5768" xr:uid="{00000000-0005-0000-0000-0000741E0000}"/>
    <cellStyle name="Normal 5 3 6 3" xfId="533" xr:uid="{00000000-0005-0000-0000-0000751E0000}"/>
    <cellStyle name="Normal 5 3 6 3 2" xfId="1908" xr:uid="{00000000-0005-0000-0000-0000761E0000}"/>
    <cellStyle name="Normal 5 3 6 3 2 2" xfId="4931" xr:uid="{00000000-0005-0000-0000-0000771E0000}"/>
    <cellStyle name="Normal 5 3 6 3 2 2 2" xfId="10161" xr:uid="{00000000-0005-0000-0000-0000781E0000}"/>
    <cellStyle name="Normal 5 3 6 3 2 3" xfId="3407" xr:uid="{00000000-0005-0000-0000-0000791E0000}"/>
    <cellStyle name="Normal 5 3 6 3 2 3 2" xfId="8637" xr:uid="{00000000-0005-0000-0000-00007A1E0000}"/>
    <cellStyle name="Normal 5 3 6 3 2 4" xfId="7139" xr:uid="{00000000-0005-0000-0000-00007B1E0000}"/>
    <cellStyle name="Normal 5 3 6 3 3" xfId="1143" xr:uid="{00000000-0005-0000-0000-00007C1E0000}"/>
    <cellStyle name="Normal 5 3 6 3 3 2" xfId="4166" xr:uid="{00000000-0005-0000-0000-00007D1E0000}"/>
    <cellStyle name="Normal 5 3 6 3 3 2 2" xfId="9396" xr:uid="{00000000-0005-0000-0000-00007E1E0000}"/>
    <cellStyle name="Normal 5 3 6 3 3 3" xfId="6374" xr:uid="{00000000-0005-0000-0000-00007F1E0000}"/>
    <cellStyle name="Normal 5 3 6 3 4" xfId="2642" xr:uid="{00000000-0005-0000-0000-0000801E0000}"/>
    <cellStyle name="Normal 5 3 6 3 4 2" xfId="7872" xr:uid="{00000000-0005-0000-0000-0000811E0000}"/>
    <cellStyle name="Normal 5 3 6 3 5" xfId="5770" xr:uid="{00000000-0005-0000-0000-0000821E0000}"/>
    <cellStyle name="Normal 5 3 6 4" xfId="1554" xr:uid="{00000000-0005-0000-0000-0000831E0000}"/>
    <cellStyle name="Normal 5 3 6 4 2" xfId="4577" xr:uid="{00000000-0005-0000-0000-0000841E0000}"/>
    <cellStyle name="Normal 5 3 6 4 2 2" xfId="9807" xr:uid="{00000000-0005-0000-0000-0000851E0000}"/>
    <cellStyle name="Normal 5 3 6 4 3" xfId="3053" xr:uid="{00000000-0005-0000-0000-0000861E0000}"/>
    <cellStyle name="Normal 5 3 6 4 3 2" xfId="8283" xr:uid="{00000000-0005-0000-0000-0000871E0000}"/>
    <cellStyle name="Normal 5 3 6 4 4" xfId="6785" xr:uid="{00000000-0005-0000-0000-0000881E0000}"/>
    <cellStyle name="Normal 5 3 6 5" xfId="789" xr:uid="{00000000-0005-0000-0000-0000891E0000}"/>
    <cellStyle name="Normal 5 3 6 5 2" xfId="3812" xr:uid="{00000000-0005-0000-0000-00008A1E0000}"/>
    <cellStyle name="Normal 5 3 6 5 2 2" xfId="9042" xr:uid="{00000000-0005-0000-0000-00008B1E0000}"/>
    <cellStyle name="Normal 5 3 6 5 3" xfId="6020" xr:uid="{00000000-0005-0000-0000-00008C1E0000}"/>
    <cellStyle name="Normal 5 3 6 6" xfId="2288" xr:uid="{00000000-0005-0000-0000-00008D1E0000}"/>
    <cellStyle name="Normal 5 3 6 6 2" xfId="7518" xr:uid="{00000000-0005-0000-0000-00008E1E0000}"/>
    <cellStyle name="Normal 5 3 6 7" xfId="5767" xr:uid="{00000000-0005-0000-0000-00008F1E0000}"/>
    <cellStyle name="Normal 5 3 7" xfId="534" xr:uid="{00000000-0005-0000-0000-0000901E0000}"/>
    <cellStyle name="Normal 5 3 7 2" xfId="535" xr:uid="{00000000-0005-0000-0000-0000911E0000}"/>
    <cellStyle name="Normal 5 3 7 2 2" xfId="536" xr:uid="{00000000-0005-0000-0000-0000921E0000}"/>
    <cellStyle name="Normal 5 3 7 2 2 2" xfId="2097" xr:uid="{00000000-0005-0000-0000-0000931E0000}"/>
    <cellStyle name="Normal 5 3 7 2 2 2 2" xfId="5120" xr:uid="{00000000-0005-0000-0000-0000941E0000}"/>
    <cellStyle name="Normal 5 3 7 2 2 2 2 2" xfId="10350" xr:uid="{00000000-0005-0000-0000-0000951E0000}"/>
    <cellStyle name="Normal 5 3 7 2 2 2 3" xfId="3596" xr:uid="{00000000-0005-0000-0000-0000961E0000}"/>
    <cellStyle name="Normal 5 3 7 2 2 2 3 2" xfId="8826" xr:uid="{00000000-0005-0000-0000-0000971E0000}"/>
    <cellStyle name="Normal 5 3 7 2 2 2 4" xfId="7328" xr:uid="{00000000-0005-0000-0000-0000981E0000}"/>
    <cellStyle name="Normal 5 3 7 2 2 3" xfId="1332" xr:uid="{00000000-0005-0000-0000-0000991E0000}"/>
    <cellStyle name="Normal 5 3 7 2 2 3 2" xfId="4355" xr:uid="{00000000-0005-0000-0000-00009A1E0000}"/>
    <cellStyle name="Normal 5 3 7 2 2 3 2 2" xfId="9585" xr:uid="{00000000-0005-0000-0000-00009B1E0000}"/>
    <cellStyle name="Normal 5 3 7 2 2 3 3" xfId="6563" xr:uid="{00000000-0005-0000-0000-00009C1E0000}"/>
    <cellStyle name="Normal 5 3 7 2 2 4" xfId="2831" xr:uid="{00000000-0005-0000-0000-00009D1E0000}"/>
    <cellStyle name="Normal 5 3 7 2 2 4 2" xfId="8061" xr:uid="{00000000-0005-0000-0000-00009E1E0000}"/>
    <cellStyle name="Normal 5 3 7 2 2 5" xfId="5773" xr:uid="{00000000-0005-0000-0000-00009F1E0000}"/>
    <cellStyle name="Normal 5 3 7 2 3" xfId="1743" xr:uid="{00000000-0005-0000-0000-0000A01E0000}"/>
    <cellStyle name="Normal 5 3 7 2 3 2" xfId="4766" xr:uid="{00000000-0005-0000-0000-0000A11E0000}"/>
    <cellStyle name="Normal 5 3 7 2 3 2 2" xfId="9996" xr:uid="{00000000-0005-0000-0000-0000A21E0000}"/>
    <cellStyle name="Normal 5 3 7 2 3 3" xfId="3242" xr:uid="{00000000-0005-0000-0000-0000A31E0000}"/>
    <cellStyle name="Normal 5 3 7 2 3 3 2" xfId="8472" xr:uid="{00000000-0005-0000-0000-0000A41E0000}"/>
    <cellStyle name="Normal 5 3 7 2 3 4" xfId="6974" xr:uid="{00000000-0005-0000-0000-0000A51E0000}"/>
    <cellStyle name="Normal 5 3 7 2 4" xfId="978" xr:uid="{00000000-0005-0000-0000-0000A61E0000}"/>
    <cellStyle name="Normal 5 3 7 2 4 2" xfId="4001" xr:uid="{00000000-0005-0000-0000-0000A71E0000}"/>
    <cellStyle name="Normal 5 3 7 2 4 2 2" xfId="9231" xr:uid="{00000000-0005-0000-0000-0000A81E0000}"/>
    <cellStyle name="Normal 5 3 7 2 4 3" xfId="6209" xr:uid="{00000000-0005-0000-0000-0000A91E0000}"/>
    <cellStyle name="Normal 5 3 7 2 5" xfId="2477" xr:uid="{00000000-0005-0000-0000-0000AA1E0000}"/>
    <cellStyle name="Normal 5 3 7 2 5 2" xfId="7707" xr:uid="{00000000-0005-0000-0000-0000AB1E0000}"/>
    <cellStyle name="Normal 5 3 7 2 6" xfId="5772" xr:uid="{00000000-0005-0000-0000-0000AC1E0000}"/>
    <cellStyle name="Normal 5 3 7 3" xfId="537" xr:uid="{00000000-0005-0000-0000-0000AD1E0000}"/>
    <cellStyle name="Normal 5 3 7 3 2" xfId="1920" xr:uid="{00000000-0005-0000-0000-0000AE1E0000}"/>
    <cellStyle name="Normal 5 3 7 3 2 2" xfId="4943" xr:uid="{00000000-0005-0000-0000-0000AF1E0000}"/>
    <cellStyle name="Normal 5 3 7 3 2 2 2" xfId="10173" xr:uid="{00000000-0005-0000-0000-0000B01E0000}"/>
    <cellStyle name="Normal 5 3 7 3 2 3" xfId="3419" xr:uid="{00000000-0005-0000-0000-0000B11E0000}"/>
    <cellStyle name="Normal 5 3 7 3 2 3 2" xfId="8649" xr:uid="{00000000-0005-0000-0000-0000B21E0000}"/>
    <cellStyle name="Normal 5 3 7 3 2 4" xfId="7151" xr:uid="{00000000-0005-0000-0000-0000B31E0000}"/>
    <cellStyle name="Normal 5 3 7 3 3" xfId="1155" xr:uid="{00000000-0005-0000-0000-0000B41E0000}"/>
    <cellStyle name="Normal 5 3 7 3 3 2" xfId="4178" xr:uid="{00000000-0005-0000-0000-0000B51E0000}"/>
    <cellStyle name="Normal 5 3 7 3 3 2 2" xfId="9408" xr:uid="{00000000-0005-0000-0000-0000B61E0000}"/>
    <cellStyle name="Normal 5 3 7 3 3 3" xfId="6386" xr:uid="{00000000-0005-0000-0000-0000B71E0000}"/>
    <cellStyle name="Normal 5 3 7 3 4" xfId="2654" xr:uid="{00000000-0005-0000-0000-0000B81E0000}"/>
    <cellStyle name="Normal 5 3 7 3 4 2" xfId="7884" xr:uid="{00000000-0005-0000-0000-0000B91E0000}"/>
    <cellStyle name="Normal 5 3 7 3 5" xfId="5774" xr:uid="{00000000-0005-0000-0000-0000BA1E0000}"/>
    <cellStyle name="Normal 5 3 7 4" xfId="1566" xr:uid="{00000000-0005-0000-0000-0000BB1E0000}"/>
    <cellStyle name="Normal 5 3 7 4 2" xfId="4589" xr:uid="{00000000-0005-0000-0000-0000BC1E0000}"/>
    <cellStyle name="Normal 5 3 7 4 2 2" xfId="9819" xr:uid="{00000000-0005-0000-0000-0000BD1E0000}"/>
    <cellStyle name="Normal 5 3 7 4 3" xfId="3065" xr:uid="{00000000-0005-0000-0000-0000BE1E0000}"/>
    <cellStyle name="Normal 5 3 7 4 3 2" xfId="8295" xr:uid="{00000000-0005-0000-0000-0000BF1E0000}"/>
    <cellStyle name="Normal 5 3 7 4 4" xfId="6797" xr:uid="{00000000-0005-0000-0000-0000C01E0000}"/>
    <cellStyle name="Normal 5 3 7 5" xfId="801" xr:uid="{00000000-0005-0000-0000-0000C11E0000}"/>
    <cellStyle name="Normal 5 3 7 5 2" xfId="3824" xr:uid="{00000000-0005-0000-0000-0000C21E0000}"/>
    <cellStyle name="Normal 5 3 7 5 2 2" xfId="9054" xr:uid="{00000000-0005-0000-0000-0000C31E0000}"/>
    <cellStyle name="Normal 5 3 7 5 3" xfId="6032" xr:uid="{00000000-0005-0000-0000-0000C41E0000}"/>
    <cellStyle name="Normal 5 3 7 6" xfId="2300" xr:uid="{00000000-0005-0000-0000-0000C51E0000}"/>
    <cellStyle name="Normal 5 3 7 6 2" xfId="7530" xr:uid="{00000000-0005-0000-0000-0000C61E0000}"/>
    <cellStyle name="Normal 5 3 7 7" xfId="5771" xr:uid="{00000000-0005-0000-0000-0000C71E0000}"/>
    <cellStyle name="Normal 5 3 8" xfId="538" xr:uid="{00000000-0005-0000-0000-0000C81E0000}"/>
    <cellStyle name="Normal 5 3 8 2" xfId="539" xr:uid="{00000000-0005-0000-0000-0000C91E0000}"/>
    <cellStyle name="Normal 5 3 8 2 2" xfId="540" xr:uid="{00000000-0005-0000-0000-0000CA1E0000}"/>
    <cellStyle name="Normal 5 3 8 2 2 2" xfId="2107" xr:uid="{00000000-0005-0000-0000-0000CB1E0000}"/>
    <cellStyle name="Normal 5 3 8 2 2 2 2" xfId="5130" xr:uid="{00000000-0005-0000-0000-0000CC1E0000}"/>
    <cellStyle name="Normal 5 3 8 2 2 2 2 2" xfId="10360" xr:uid="{00000000-0005-0000-0000-0000CD1E0000}"/>
    <cellStyle name="Normal 5 3 8 2 2 2 3" xfId="3606" xr:uid="{00000000-0005-0000-0000-0000CE1E0000}"/>
    <cellStyle name="Normal 5 3 8 2 2 2 3 2" xfId="8836" xr:uid="{00000000-0005-0000-0000-0000CF1E0000}"/>
    <cellStyle name="Normal 5 3 8 2 2 2 4" xfId="7338" xr:uid="{00000000-0005-0000-0000-0000D01E0000}"/>
    <cellStyle name="Normal 5 3 8 2 2 3" xfId="1342" xr:uid="{00000000-0005-0000-0000-0000D11E0000}"/>
    <cellStyle name="Normal 5 3 8 2 2 3 2" xfId="4365" xr:uid="{00000000-0005-0000-0000-0000D21E0000}"/>
    <cellStyle name="Normal 5 3 8 2 2 3 2 2" xfId="9595" xr:uid="{00000000-0005-0000-0000-0000D31E0000}"/>
    <cellStyle name="Normal 5 3 8 2 2 3 3" xfId="6573" xr:uid="{00000000-0005-0000-0000-0000D41E0000}"/>
    <cellStyle name="Normal 5 3 8 2 2 4" xfId="2841" xr:uid="{00000000-0005-0000-0000-0000D51E0000}"/>
    <cellStyle name="Normal 5 3 8 2 2 4 2" xfId="8071" xr:uid="{00000000-0005-0000-0000-0000D61E0000}"/>
    <cellStyle name="Normal 5 3 8 2 2 5" xfId="5777" xr:uid="{00000000-0005-0000-0000-0000D71E0000}"/>
    <cellStyle name="Normal 5 3 8 2 3" xfId="1753" xr:uid="{00000000-0005-0000-0000-0000D81E0000}"/>
    <cellStyle name="Normal 5 3 8 2 3 2" xfId="4776" xr:uid="{00000000-0005-0000-0000-0000D91E0000}"/>
    <cellStyle name="Normal 5 3 8 2 3 2 2" xfId="10006" xr:uid="{00000000-0005-0000-0000-0000DA1E0000}"/>
    <cellStyle name="Normal 5 3 8 2 3 3" xfId="3252" xr:uid="{00000000-0005-0000-0000-0000DB1E0000}"/>
    <cellStyle name="Normal 5 3 8 2 3 3 2" xfId="8482" xr:uid="{00000000-0005-0000-0000-0000DC1E0000}"/>
    <cellStyle name="Normal 5 3 8 2 3 4" xfId="6984" xr:uid="{00000000-0005-0000-0000-0000DD1E0000}"/>
    <cellStyle name="Normal 5 3 8 2 4" xfId="988" xr:uid="{00000000-0005-0000-0000-0000DE1E0000}"/>
    <cellStyle name="Normal 5 3 8 2 4 2" xfId="4011" xr:uid="{00000000-0005-0000-0000-0000DF1E0000}"/>
    <cellStyle name="Normal 5 3 8 2 4 2 2" xfId="9241" xr:uid="{00000000-0005-0000-0000-0000E01E0000}"/>
    <cellStyle name="Normal 5 3 8 2 4 3" xfId="6219" xr:uid="{00000000-0005-0000-0000-0000E11E0000}"/>
    <cellStyle name="Normal 5 3 8 2 5" xfId="2487" xr:uid="{00000000-0005-0000-0000-0000E21E0000}"/>
    <cellStyle name="Normal 5 3 8 2 5 2" xfId="7717" xr:uid="{00000000-0005-0000-0000-0000E31E0000}"/>
    <cellStyle name="Normal 5 3 8 2 6" xfId="5776" xr:uid="{00000000-0005-0000-0000-0000E41E0000}"/>
    <cellStyle name="Normal 5 3 8 3" xfId="541" xr:uid="{00000000-0005-0000-0000-0000E51E0000}"/>
    <cellStyle name="Normal 5 3 8 3 2" xfId="1930" xr:uid="{00000000-0005-0000-0000-0000E61E0000}"/>
    <cellStyle name="Normal 5 3 8 3 2 2" xfId="4953" xr:uid="{00000000-0005-0000-0000-0000E71E0000}"/>
    <cellStyle name="Normal 5 3 8 3 2 2 2" xfId="10183" xr:uid="{00000000-0005-0000-0000-0000E81E0000}"/>
    <cellStyle name="Normal 5 3 8 3 2 3" xfId="3429" xr:uid="{00000000-0005-0000-0000-0000E91E0000}"/>
    <cellStyle name="Normal 5 3 8 3 2 3 2" xfId="8659" xr:uid="{00000000-0005-0000-0000-0000EA1E0000}"/>
    <cellStyle name="Normal 5 3 8 3 2 4" xfId="7161" xr:uid="{00000000-0005-0000-0000-0000EB1E0000}"/>
    <cellStyle name="Normal 5 3 8 3 3" xfId="1165" xr:uid="{00000000-0005-0000-0000-0000EC1E0000}"/>
    <cellStyle name="Normal 5 3 8 3 3 2" xfId="4188" xr:uid="{00000000-0005-0000-0000-0000ED1E0000}"/>
    <cellStyle name="Normal 5 3 8 3 3 2 2" xfId="9418" xr:uid="{00000000-0005-0000-0000-0000EE1E0000}"/>
    <cellStyle name="Normal 5 3 8 3 3 3" xfId="6396" xr:uid="{00000000-0005-0000-0000-0000EF1E0000}"/>
    <cellStyle name="Normal 5 3 8 3 4" xfId="2664" xr:uid="{00000000-0005-0000-0000-0000F01E0000}"/>
    <cellStyle name="Normal 5 3 8 3 4 2" xfId="7894" xr:uid="{00000000-0005-0000-0000-0000F11E0000}"/>
    <cellStyle name="Normal 5 3 8 3 5" xfId="5778" xr:uid="{00000000-0005-0000-0000-0000F21E0000}"/>
    <cellStyle name="Normal 5 3 8 4" xfId="1576" xr:uid="{00000000-0005-0000-0000-0000F31E0000}"/>
    <cellStyle name="Normal 5 3 8 4 2" xfId="4599" xr:uid="{00000000-0005-0000-0000-0000F41E0000}"/>
    <cellStyle name="Normal 5 3 8 4 2 2" xfId="9829" xr:uid="{00000000-0005-0000-0000-0000F51E0000}"/>
    <cellStyle name="Normal 5 3 8 4 3" xfId="3075" xr:uid="{00000000-0005-0000-0000-0000F61E0000}"/>
    <cellStyle name="Normal 5 3 8 4 3 2" xfId="8305" xr:uid="{00000000-0005-0000-0000-0000F71E0000}"/>
    <cellStyle name="Normal 5 3 8 4 4" xfId="6807" xr:uid="{00000000-0005-0000-0000-0000F81E0000}"/>
    <cellStyle name="Normal 5 3 8 5" xfId="811" xr:uid="{00000000-0005-0000-0000-0000F91E0000}"/>
    <cellStyle name="Normal 5 3 8 5 2" xfId="3834" xr:uid="{00000000-0005-0000-0000-0000FA1E0000}"/>
    <cellStyle name="Normal 5 3 8 5 2 2" xfId="9064" xr:uid="{00000000-0005-0000-0000-0000FB1E0000}"/>
    <cellStyle name="Normal 5 3 8 5 3" xfId="6042" xr:uid="{00000000-0005-0000-0000-0000FC1E0000}"/>
    <cellStyle name="Normal 5 3 8 6" xfId="2310" xr:uid="{00000000-0005-0000-0000-0000FD1E0000}"/>
    <cellStyle name="Normal 5 3 8 6 2" xfId="7540" xr:uid="{00000000-0005-0000-0000-0000FE1E0000}"/>
    <cellStyle name="Normal 5 3 8 7" xfId="5775" xr:uid="{00000000-0005-0000-0000-0000FF1E0000}"/>
    <cellStyle name="Normal 5 3 9" xfId="542" xr:uid="{00000000-0005-0000-0000-0000001F0000}"/>
    <cellStyle name="Normal 5 3 9 2" xfId="543" xr:uid="{00000000-0005-0000-0000-0000011F0000}"/>
    <cellStyle name="Normal 5 3 9 2 2" xfId="544" xr:uid="{00000000-0005-0000-0000-0000021F0000}"/>
    <cellStyle name="Normal 5 3 9 2 2 2" xfId="2167" xr:uid="{00000000-0005-0000-0000-0000031F0000}"/>
    <cellStyle name="Normal 5 3 9 2 2 2 2" xfId="5190" xr:uid="{00000000-0005-0000-0000-0000041F0000}"/>
    <cellStyle name="Normal 5 3 9 2 2 2 2 2" xfId="10420" xr:uid="{00000000-0005-0000-0000-0000051F0000}"/>
    <cellStyle name="Normal 5 3 9 2 2 2 3" xfId="3666" xr:uid="{00000000-0005-0000-0000-0000061F0000}"/>
    <cellStyle name="Normal 5 3 9 2 2 2 3 2" xfId="8896" xr:uid="{00000000-0005-0000-0000-0000071F0000}"/>
    <cellStyle name="Normal 5 3 9 2 2 2 4" xfId="7398" xr:uid="{00000000-0005-0000-0000-0000081F0000}"/>
    <cellStyle name="Normal 5 3 9 2 2 3" xfId="1402" xr:uid="{00000000-0005-0000-0000-0000091F0000}"/>
    <cellStyle name="Normal 5 3 9 2 2 3 2" xfId="4425" xr:uid="{00000000-0005-0000-0000-00000A1F0000}"/>
    <cellStyle name="Normal 5 3 9 2 2 3 2 2" xfId="9655" xr:uid="{00000000-0005-0000-0000-00000B1F0000}"/>
    <cellStyle name="Normal 5 3 9 2 2 3 3" xfId="6633" xr:uid="{00000000-0005-0000-0000-00000C1F0000}"/>
    <cellStyle name="Normal 5 3 9 2 2 4" xfId="2901" xr:uid="{00000000-0005-0000-0000-00000D1F0000}"/>
    <cellStyle name="Normal 5 3 9 2 2 4 2" xfId="8131" xr:uid="{00000000-0005-0000-0000-00000E1F0000}"/>
    <cellStyle name="Normal 5 3 9 2 2 5" xfId="5781" xr:uid="{00000000-0005-0000-0000-00000F1F0000}"/>
    <cellStyle name="Normal 5 3 9 2 3" xfId="1813" xr:uid="{00000000-0005-0000-0000-0000101F0000}"/>
    <cellStyle name="Normal 5 3 9 2 3 2" xfId="4836" xr:uid="{00000000-0005-0000-0000-0000111F0000}"/>
    <cellStyle name="Normal 5 3 9 2 3 2 2" xfId="10066" xr:uid="{00000000-0005-0000-0000-0000121F0000}"/>
    <cellStyle name="Normal 5 3 9 2 3 3" xfId="3312" xr:uid="{00000000-0005-0000-0000-0000131F0000}"/>
    <cellStyle name="Normal 5 3 9 2 3 3 2" xfId="8542" xr:uid="{00000000-0005-0000-0000-0000141F0000}"/>
    <cellStyle name="Normal 5 3 9 2 3 4" xfId="7044" xr:uid="{00000000-0005-0000-0000-0000151F0000}"/>
    <cellStyle name="Normal 5 3 9 2 4" xfId="1048" xr:uid="{00000000-0005-0000-0000-0000161F0000}"/>
    <cellStyle name="Normal 5 3 9 2 4 2" xfId="4071" xr:uid="{00000000-0005-0000-0000-0000171F0000}"/>
    <cellStyle name="Normal 5 3 9 2 4 2 2" xfId="9301" xr:uid="{00000000-0005-0000-0000-0000181F0000}"/>
    <cellStyle name="Normal 5 3 9 2 4 3" xfId="6279" xr:uid="{00000000-0005-0000-0000-0000191F0000}"/>
    <cellStyle name="Normal 5 3 9 2 5" xfId="2547" xr:uid="{00000000-0005-0000-0000-00001A1F0000}"/>
    <cellStyle name="Normal 5 3 9 2 5 2" xfId="7777" xr:uid="{00000000-0005-0000-0000-00001B1F0000}"/>
    <cellStyle name="Normal 5 3 9 2 6" xfId="5780" xr:uid="{00000000-0005-0000-0000-00001C1F0000}"/>
    <cellStyle name="Normal 5 3 9 3" xfId="545" xr:uid="{00000000-0005-0000-0000-00001D1F0000}"/>
    <cellStyle name="Normal 5 3 9 3 2" xfId="1990" xr:uid="{00000000-0005-0000-0000-00001E1F0000}"/>
    <cellStyle name="Normal 5 3 9 3 2 2" xfId="5013" xr:uid="{00000000-0005-0000-0000-00001F1F0000}"/>
    <cellStyle name="Normal 5 3 9 3 2 2 2" xfId="10243" xr:uid="{00000000-0005-0000-0000-0000201F0000}"/>
    <cellStyle name="Normal 5 3 9 3 2 3" xfId="3489" xr:uid="{00000000-0005-0000-0000-0000211F0000}"/>
    <cellStyle name="Normal 5 3 9 3 2 3 2" xfId="8719" xr:uid="{00000000-0005-0000-0000-0000221F0000}"/>
    <cellStyle name="Normal 5 3 9 3 2 4" xfId="7221" xr:uid="{00000000-0005-0000-0000-0000231F0000}"/>
    <cellStyle name="Normal 5 3 9 3 3" xfId="1225" xr:uid="{00000000-0005-0000-0000-0000241F0000}"/>
    <cellStyle name="Normal 5 3 9 3 3 2" xfId="4248" xr:uid="{00000000-0005-0000-0000-0000251F0000}"/>
    <cellStyle name="Normal 5 3 9 3 3 2 2" xfId="9478" xr:uid="{00000000-0005-0000-0000-0000261F0000}"/>
    <cellStyle name="Normal 5 3 9 3 3 3" xfId="6456" xr:uid="{00000000-0005-0000-0000-0000271F0000}"/>
    <cellStyle name="Normal 5 3 9 3 4" xfId="2724" xr:uid="{00000000-0005-0000-0000-0000281F0000}"/>
    <cellStyle name="Normal 5 3 9 3 4 2" xfId="7954" xr:uid="{00000000-0005-0000-0000-0000291F0000}"/>
    <cellStyle name="Normal 5 3 9 3 5" xfId="5782" xr:uid="{00000000-0005-0000-0000-00002A1F0000}"/>
    <cellStyle name="Normal 5 3 9 4" xfId="1636" xr:uid="{00000000-0005-0000-0000-00002B1F0000}"/>
    <cellStyle name="Normal 5 3 9 4 2" xfId="4659" xr:uid="{00000000-0005-0000-0000-00002C1F0000}"/>
    <cellStyle name="Normal 5 3 9 4 2 2" xfId="9889" xr:uid="{00000000-0005-0000-0000-00002D1F0000}"/>
    <cellStyle name="Normal 5 3 9 4 3" xfId="3135" xr:uid="{00000000-0005-0000-0000-00002E1F0000}"/>
    <cellStyle name="Normal 5 3 9 4 3 2" xfId="8365" xr:uid="{00000000-0005-0000-0000-00002F1F0000}"/>
    <cellStyle name="Normal 5 3 9 4 4" xfId="6867" xr:uid="{00000000-0005-0000-0000-0000301F0000}"/>
    <cellStyle name="Normal 5 3 9 5" xfId="871" xr:uid="{00000000-0005-0000-0000-0000311F0000}"/>
    <cellStyle name="Normal 5 3 9 5 2" xfId="3894" xr:uid="{00000000-0005-0000-0000-0000321F0000}"/>
    <cellStyle name="Normal 5 3 9 5 2 2" xfId="9124" xr:uid="{00000000-0005-0000-0000-0000331F0000}"/>
    <cellStyle name="Normal 5 3 9 5 3" xfId="6102" xr:uid="{00000000-0005-0000-0000-0000341F0000}"/>
    <cellStyle name="Normal 5 3 9 6" xfId="2370" xr:uid="{00000000-0005-0000-0000-0000351F0000}"/>
    <cellStyle name="Normal 5 3 9 6 2" xfId="7600" xr:uid="{00000000-0005-0000-0000-0000361F0000}"/>
    <cellStyle name="Normal 5 3 9 7" xfId="5779" xr:uid="{00000000-0005-0000-0000-0000371F0000}"/>
    <cellStyle name="Normal 5 4" xfId="546" xr:uid="{00000000-0005-0000-0000-0000381F0000}"/>
    <cellStyle name="Normal 5 4 2" xfId="547" xr:uid="{00000000-0005-0000-0000-0000391F0000}"/>
    <cellStyle name="Normal 5 4 2 2" xfId="548" xr:uid="{00000000-0005-0000-0000-00003A1F0000}"/>
    <cellStyle name="Normal 5 4 2 2 2" xfId="549" xr:uid="{00000000-0005-0000-0000-00003B1F0000}"/>
    <cellStyle name="Normal 5 4 2 2 2 2" xfId="2114" xr:uid="{00000000-0005-0000-0000-00003C1F0000}"/>
    <cellStyle name="Normal 5 4 2 2 2 2 2" xfId="5137" xr:uid="{00000000-0005-0000-0000-00003D1F0000}"/>
    <cellStyle name="Normal 5 4 2 2 2 2 2 2" xfId="10367" xr:uid="{00000000-0005-0000-0000-00003E1F0000}"/>
    <cellStyle name="Normal 5 4 2 2 2 2 3" xfId="3613" xr:uid="{00000000-0005-0000-0000-00003F1F0000}"/>
    <cellStyle name="Normal 5 4 2 2 2 2 3 2" xfId="8843" xr:uid="{00000000-0005-0000-0000-0000401F0000}"/>
    <cellStyle name="Normal 5 4 2 2 2 2 4" xfId="7345" xr:uid="{00000000-0005-0000-0000-0000411F0000}"/>
    <cellStyle name="Normal 5 4 2 2 2 3" xfId="1349" xr:uid="{00000000-0005-0000-0000-0000421F0000}"/>
    <cellStyle name="Normal 5 4 2 2 2 3 2" xfId="4372" xr:uid="{00000000-0005-0000-0000-0000431F0000}"/>
    <cellStyle name="Normal 5 4 2 2 2 3 2 2" xfId="9602" xr:uid="{00000000-0005-0000-0000-0000441F0000}"/>
    <cellStyle name="Normal 5 4 2 2 2 3 3" xfId="6580" xr:uid="{00000000-0005-0000-0000-0000451F0000}"/>
    <cellStyle name="Normal 5 4 2 2 2 4" xfId="2848" xr:uid="{00000000-0005-0000-0000-0000461F0000}"/>
    <cellStyle name="Normal 5 4 2 2 2 4 2" xfId="8078" xr:uid="{00000000-0005-0000-0000-0000471F0000}"/>
    <cellStyle name="Normal 5 4 2 2 2 5" xfId="5786" xr:uid="{00000000-0005-0000-0000-0000481F0000}"/>
    <cellStyle name="Normal 5 4 2 2 3" xfId="1760" xr:uid="{00000000-0005-0000-0000-0000491F0000}"/>
    <cellStyle name="Normal 5 4 2 2 3 2" xfId="4783" xr:uid="{00000000-0005-0000-0000-00004A1F0000}"/>
    <cellStyle name="Normal 5 4 2 2 3 2 2" xfId="10013" xr:uid="{00000000-0005-0000-0000-00004B1F0000}"/>
    <cellStyle name="Normal 5 4 2 2 3 3" xfId="3259" xr:uid="{00000000-0005-0000-0000-00004C1F0000}"/>
    <cellStyle name="Normal 5 4 2 2 3 3 2" xfId="8489" xr:uid="{00000000-0005-0000-0000-00004D1F0000}"/>
    <cellStyle name="Normal 5 4 2 2 3 4" xfId="6991" xr:uid="{00000000-0005-0000-0000-00004E1F0000}"/>
    <cellStyle name="Normal 5 4 2 2 4" xfId="995" xr:uid="{00000000-0005-0000-0000-00004F1F0000}"/>
    <cellStyle name="Normal 5 4 2 2 4 2" xfId="4018" xr:uid="{00000000-0005-0000-0000-0000501F0000}"/>
    <cellStyle name="Normal 5 4 2 2 4 2 2" xfId="9248" xr:uid="{00000000-0005-0000-0000-0000511F0000}"/>
    <cellStyle name="Normal 5 4 2 2 4 3" xfId="6226" xr:uid="{00000000-0005-0000-0000-0000521F0000}"/>
    <cellStyle name="Normal 5 4 2 2 5" xfId="2494" xr:uid="{00000000-0005-0000-0000-0000531F0000}"/>
    <cellStyle name="Normal 5 4 2 2 5 2" xfId="7724" xr:uid="{00000000-0005-0000-0000-0000541F0000}"/>
    <cellStyle name="Normal 5 4 2 2 6" xfId="5785" xr:uid="{00000000-0005-0000-0000-0000551F0000}"/>
    <cellStyle name="Normal 5 4 2 3" xfId="550" xr:uid="{00000000-0005-0000-0000-0000561F0000}"/>
    <cellStyle name="Normal 5 4 2 3 2" xfId="1937" xr:uid="{00000000-0005-0000-0000-0000571F0000}"/>
    <cellStyle name="Normal 5 4 2 3 2 2" xfId="4960" xr:uid="{00000000-0005-0000-0000-0000581F0000}"/>
    <cellStyle name="Normal 5 4 2 3 2 2 2" xfId="10190" xr:uid="{00000000-0005-0000-0000-0000591F0000}"/>
    <cellStyle name="Normal 5 4 2 3 2 3" xfId="3436" xr:uid="{00000000-0005-0000-0000-00005A1F0000}"/>
    <cellStyle name="Normal 5 4 2 3 2 3 2" xfId="8666" xr:uid="{00000000-0005-0000-0000-00005B1F0000}"/>
    <cellStyle name="Normal 5 4 2 3 2 4" xfId="7168" xr:uid="{00000000-0005-0000-0000-00005C1F0000}"/>
    <cellStyle name="Normal 5 4 2 3 3" xfId="1172" xr:uid="{00000000-0005-0000-0000-00005D1F0000}"/>
    <cellStyle name="Normal 5 4 2 3 3 2" xfId="4195" xr:uid="{00000000-0005-0000-0000-00005E1F0000}"/>
    <cellStyle name="Normal 5 4 2 3 3 2 2" xfId="9425" xr:uid="{00000000-0005-0000-0000-00005F1F0000}"/>
    <cellStyle name="Normal 5 4 2 3 3 3" xfId="6403" xr:uid="{00000000-0005-0000-0000-0000601F0000}"/>
    <cellStyle name="Normal 5 4 2 3 4" xfId="2671" xr:uid="{00000000-0005-0000-0000-0000611F0000}"/>
    <cellStyle name="Normal 5 4 2 3 4 2" xfId="7901" xr:uid="{00000000-0005-0000-0000-0000621F0000}"/>
    <cellStyle name="Normal 5 4 2 3 5" xfId="5787" xr:uid="{00000000-0005-0000-0000-0000631F0000}"/>
    <cellStyle name="Normal 5 4 2 4" xfId="1583" xr:uid="{00000000-0005-0000-0000-0000641F0000}"/>
    <cellStyle name="Normal 5 4 2 4 2" xfId="4606" xr:uid="{00000000-0005-0000-0000-0000651F0000}"/>
    <cellStyle name="Normal 5 4 2 4 2 2" xfId="9836" xr:uid="{00000000-0005-0000-0000-0000661F0000}"/>
    <cellStyle name="Normal 5 4 2 4 3" xfId="3082" xr:uid="{00000000-0005-0000-0000-0000671F0000}"/>
    <cellStyle name="Normal 5 4 2 4 3 2" xfId="8312" xr:uid="{00000000-0005-0000-0000-0000681F0000}"/>
    <cellStyle name="Normal 5 4 2 4 4" xfId="6814" xr:uid="{00000000-0005-0000-0000-0000691F0000}"/>
    <cellStyle name="Normal 5 4 2 5" xfId="818" xr:uid="{00000000-0005-0000-0000-00006A1F0000}"/>
    <cellStyle name="Normal 5 4 2 5 2" xfId="3841" xr:uid="{00000000-0005-0000-0000-00006B1F0000}"/>
    <cellStyle name="Normal 5 4 2 5 2 2" xfId="9071" xr:uid="{00000000-0005-0000-0000-00006C1F0000}"/>
    <cellStyle name="Normal 5 4 2 5 3" xfId="6049" xr:uid="{00000000-0005-0000-0000-00006D1F0000}"/>
    <cellStyle name="Normal 5 4 2 6" xfId="2317" xr:uid="{00000000-0005-0000-0000-00006E1F0000}"/>
    <cellStyle name="Normal 5 4 2 6 2" xfId="7547" xr:uid="{00000000-0005-0000-0000-00006F1F0000}"/>
    <cellStyle name="Normal 5 4 2 7" xfId="5784" xr:uid="{00000000-0005-0000-0000-0000701F0000}"/>
    <cellStyle name="Normal 5 4 3" xfId="551" xr:uid="{00000000-0005-0000-0000-0000711F0000}"/>
    <cellStyle name="Normal 5 4 3 2" xfId="552" xr:uid="{00000000-0005-0000-0000-0000721F0000}"/>
    <cellStyle name="Normal 5 4 3 2 2" xfId="2032" xr:uid="{00000000-0005-0000-0000-0000731F0000}"/>
    <cellStyle name="Normal 5 4 3 2 2 2" xfId="5055" xr:uid="{00000000-0005-0000-0000-0000741F0000}"/>
    <cellStyle name="Normal 5 4 3 2 2 2 2" xfId="10285" xr:uid="{00000000-0005-0000-0000-0000751F0000}"/>
    <cellStyle name="Normal 5 4 3 2 2 3" xfId="3531" xr:uid="{00000000-0005-0000-0000-0000761F0000}"/>
    <cellStyle name="Normal 5 4 3 2 2 3 2" xfId="8761" xr:uid="{00000000-0005-0000-0000-0000771F0000}"/>
    <cellStyle name="Normal 5 4 3 2 2 4" xfId="7263" xr:uid="{00000000-0005-0000-0000-0000781F0000}"/>
    <cellStyle name="Normal 5 4 3 2 3" xfId="1267" xr:uid="{00000000-0005-0000-0000-0000791F0000}"/>
    <cellStyle name="Normal 5 4 3 2 3 2" xfId="4290" xr:uid="{00000000-0005-0000-0000-00007A1F0000}"/>
    <cellStyle name="Normal 5 4 3 2 3 2 2" xfId="9520" xr:uid="{00000000-0005-0000-0000-00007B1F0000}"/>
    <cellStyle name="Normal 5 4 3 2 3 3" xfId="6498" xr:uid="{00000000-0005-0000-0000-00007C1F0000}"/>
    <cellStyle name="Normal 5 4 3 2 4" xfId="2766" xr:uid="{00000000-0005-0000-0000-00007D1F0000}"/>
    <cellStyle name="Normal 5 4 3 2 4 2" xfId="7996" xr:uid="{00000000-0005-0000-0000-00007E1F0000}"/>
    <cellStyle name="Normal 5 4 3 2 5" xfId="5789" xr:uid="{00000000-0005-0000-0000-00007F1F0000}"/>
    <cellStyle name="Normal 5 4 3 3" xfId="1678" xr:uid="{00000000-0005-0000-0000-0000801F0000}"/>
    <cellStyle name="Normal 5 4 3 3 2" xfId="4701" xr:uid="{00000000-0005-0000-0000-0000811F0000}"/>
    <cellStyle name="Normal 5 4 3 3 2 2" xfId="9931" xr:uid="{00000000-0005-0000-0000-0000821F0000}"/>
    <cellStyle name="Normal 5 4 3 3 3" xfId="3177" xr:uid="{00000000-0005-0000-0000-0000831F0000}"/>
    <cellStyle name="Normal 5 4 3 3 3 2" xfId="8407" xr:uid="{00000000-0005-0000-0000-0000841F0000}"/>
    <cellStyle name="Normal 5 4 3 3 4" xfId="6909" xr:uid="{00000000-0005-0000-0000-0000851F0000}"/>
    <cellStyle name="Normal 5 4 3 4" xfId="913" xr:uid="{00000000-0005-0000-0000-0000861F0000}"/>
    <cellStyle name="Normal 5 4 3 4 2" xfId="3936" xr:uid="{00000000-0005-0000-0000-0000871F0000}"/>
    <cellStyle name="Normal 5 4 3 4 2 2" xfId="9166" xr:uid="{00000000-0005-0000-0000-0000881F0000}"/>
    <cellStyle name="Normal 5 4 3 4 3" xfId="6144" xr:uid="{00000000-0005-0000-0000-0000891F0000}"/>
    <cellStyle name="Normal 5 4 3 5" xfId="2412" xr:uid="{00000000-0005-0000-0000-00008A1F0000}"/>
    <cellStyle name="Normal 5 4 3 5 2" xfId="7642" xr:uid="{00000000-0005-0000-0000-00008B1F0000}"/>
    <cellStyle name="Normal 5 4 3 6" xfId="5788" xr:uid="{00000000-0005-0000-0000-00008C1F0000}"/>
    <cellStyle name="Normal 5 4 4" xfId="553" xr:uid="{00000000-0005-0000-0000-00008D1F0000}"/>
    <cellStyle name="Normal 5 4 4 2" xfId="1855" xr:uid="{00000000-0005-0000-0000-00008E1F0000}"/>
    <cellStyle name="Normal 5 4 4 2 2" xfId="4878" xr:uid="{00000000-0005-0000-0000-00008F1F0000}"/>
    <cellStyle name="Normal 5 4 4 2 2 2" xfId="10108" xr:uid="{00000000-0005-0000-0000-0000901F0000}"/>
    <cellStyle name="Normal 5 4 4 2 3" xfId="3354" xr:uid="{00000000-0005-0000-0000-0000911F0000}"/>
    <cellStyle name="Normal 5 4 4 2 3 2" xfId="8584" xr:uid="{00000000-0005-0000-0000-0000921F0000}"/>
    <cellStyle name="Normal 5 4 4 2 4" xfId="7086" xr:uid="{00000000-0005-0000-0000-0000931F0000}"/>
    <cellStyle name="Normal 5 4 4 3" xfId="1090" xr:uid="{00000000-0005-0000-0000-0000941F0000}"/>
    <cellStyle name="Normal 5 4 4 3 2" xfId="4113" xr:uid="{00000000-0005-0000-0000-0000951F0000}"/>
    <cellStyle name="Normal 5 4 4 3 2 2" xfId="9343" xr:uid="{00000000-0005-0000-0000-0000961F0000}"/>
    <cellStyle name="Normal 5 4 4 3 3" xfId="6321" xr:uid="{00000000-0005-0000-0000-0000971F0000}"/>
    <cellStyle name="Normal 5 4 4 4" xfId="2589" xr:uid="{00000000-0005-0000-0000-0000981F0000}"/>
    <cellStyle name="Normal 5 4 4 4 2" xfId="7819" xr:uid="{00000000-0005-0000-0000-0000991F0000}"/>
    <cellStyle name="Normal 5 4 4 5" xfId="5790" xr:uid="{00000000-0005-0000-0000-00009A1F0000}"/>
    <cellStyle name="Normal 5 4 5" xfId="1501" xr:uid="{00000000-0005-0000-0000-00009B1F0000}"/>
    <cellStyle name="Normal 5 4 5 2" xfId="4524" xr:uid="{00000000-0005-0000-0000-00009C1F0000}"/>
    <cellStyle name="Normal 5 4 5 2 2" xfId="9754" xr:uid="{00000000-0005-0000-0000-00009D1F0000}"/>
    <cellStyle name="Normal 5 4 5 3" xfId="3000" xr:uid="{00000000-0005-0000-0000-00009E1F0000}"/>
    <cellStyle name="Normal 5 4 5 3 2" xfId="8230" xr:uid="{00000000-0005-0000-0000-00009F1F0000}"/>
    <cellStyle name="Normal 5 4 5 4" xfId="6732" xr:uid="{00000000-0005-0000-0000-0000A01F0000}"/>
    <cellStyle name="Normal 5 4 6" xfId="1443" xr:uid="{00000000-0005-0000-0000-0000A11F0000}"/>
    <cellStyle name="Normal 5 4 6 2" xfId="4466" xr:uid="{00000000-0005-0000-0000-0000A21F0000}"/>
    <cellStyle name="Normal 5 4 6 2 2" xfId="9696" xr:uid="{00000000-0005-0000-0000-0000A31F0000}"/>
    <cellStyle name="Normal 5 4 6 3" xfId="2942" xr:uid="{00000000-0005-0000-0000-0000A41F0000}"/>
    <cellStyle name="Normal 5 4 6 3 2" xfId="8172" xr:uid="{00000000-0005-0000-0000-0000A51F0000}"/>
    <cellStyle name="Normal 5 4 6 4" xfId="6674" xr:uid="{00000000-0005-0000-0000-0000A61F0000}"/>
    <cellStyle name="Normal 5 4 7" xfId="736" xr:uid="{00000000-0005-0000-0000-0000A71F0000}"/>
    <cellStyle name="Normal 5 4 7 2" xfId="3759" xr:uid="{00000000-0005-0000-0000-0000A81F0000}"/>
    <cellStyle name="Normal 5 4 7 2 2" xfId="8989" xr:uid="{00000000-0005-0000-0000-0000A91F0000}"/>
    <cellStyle name="Normal 5 4 7 3" xfId="5967" xr:uid="{00000000-0005-0000-0000-0000AA1F0000}"/>
    <cellStyle name="Normal 5 4 8" xfId="2235" xr:uid="{00000000-0005-0000-0000-0000AB1F0000}"/>
    <cellStyle name="Normal 5 4 8 2" xfId="7465" xr:uid="{00000000-0005-0000-0000-0000AC1F0000}"/>
    <cellStyle name="Normal 5 4 9" xfId="5783" xr:uid="{00000000-0005-0000-0000-0000AD1F0000}"/>
    <cellStyle name="Normal 5 5" xfId="554" xr:uid="{00000000-0005-0000-0000-0000AE1F0000}"/>
    <cellStyle name="Normal 5 5 2" xfId="555" xr:uid="{00000000-0005-0000-0000-0000AF1F0000}"/>
    <cellStyle name="Normal 5 5 2 2" xfId="556" xr:uid="{00000000-0005-0000-0000-0000B01F0000}"/>
    <cellStyle name="Normal 5 5 2 2 2" xfId="557" xr:uid="{00000000-0005-0000-0000-0000B11F0000}"/>
    <cellStyle name="Normal 5 5 2 2 2 2" xfId="2126" xr:uid="{00000000-0005-0000-0000-0000B21F0000}"/>
    <cellStyle name="Normal 5 5 2 2 2 2 2" xfId="5149" xr:uid="{00000000-0005-0000-0000-0000B31F0000}"/>
    <cellStyle name="Normal 5 5 2 2 2 2 2 2" xfId="10379" xr:uid="{00000000-0005-0000-0000-0000B41F0000}"/>
    <cellStyle name="Normal 5 5 2 2 2 2 3" xfId="3625" xr:uid="{00000000-0005-0000-0000-0000B51F0000}"/>
    <cellStyle name="Normal 5 5 2 2 2 2 3 2" xfId="8855" xr:uid="{00000000-0005-0000-0000-0000B61F0000}"/>
    <cellStyle name="Normal 5 5 2 2 2 2 4" xfId="7357" xr:uid="{00000000-0005-0000-0000-0000B71F0000}"/>
    <cellStyle name="Normal 5 5 2 2 2 3" xfId="1361" xr:uid="{00000000-0005-0000-0000-0000B81F0000}"/>
    <cellStyle name="Normal 5 5 2 2 2 3 2" xfId="4384" xr:uid="{00000000-0005-0000-0000-0000B91F0000}"/>
    <cellStyle name="Normal 5 5 2 2 2 3 2 2" xfId="9614" xr:uid="{00000000-0005-0000-0000-0000BA1F0000}"/>
    <cellStyle name="Normal 5 5 2 2 2 3 3" xfId="6592" xr:uid="{00000000-0005-0000-0000-0000BB1F0000}"/>
    <cellStyle name="Normal 5 5 2 2 2 4" xfId="2860" xr:uid="{00000000-0005-0000-0000-0000BC1F0000}"/>
    <cellStyle name="Normal 5 5 2 2 2 4 2" xfId="8090" xr:uid="{00000000-0005-0000-0000-0000BD1F0000}"/>
    <cellStyle name="Normal 5 5 2 2 2 5" xfId="5794" xr:uid="{00000000-0005-0000-0000-0000BE1F0000}"/>
    <cellStyle name="Normal 5 5 2 2 3" xfId="1772" xr:uid="{00000000-0005-0000-0000-0000BF1F0000}"/>
    <cellStyle name="Normal 5 5 2 2 3 2" xfId="4795" xr:uid="{00000000-0005-0000-0000-0000C01F0000}"/>
    <cellStyle name="Normal 5 5 2 2 3 2 2" xfId="10025" xr:uid="{00000000-0005-0000-0000-0000C11F0000}"/>
    <cellStyle name="Normal 5 5 2 2 3 3" xfId="3271" xr:uid="{00000000-0005-0000-0000-0000C21F0000}"/>
    <cellStyle name="Normal 5 5 2 2 3 3 2" xfId="8501" xr:uid="{00000000-0005-0000-0000-0000C31F0000}"/>
    <cellStyle name="Normal 5 5 2 2 3 4" xfId="7003" xr:uid="{00000000-0005-0000-0000-0000C41F0000}"/>
    <cellStyle name="Normal 5 5 2 2 4" xfId="1007" xr:uid="{00000000-0005-0000-0000-0000C51F0000}"/>
    <cellStyle name="Normal 5 5 2 2 4 2" xfId="4030" xr:uid="{00000000-0005-0000-0000-0000C61F0000}"/>
    <cellStyle name="Normal 5 5 2 2 4 2 2" xfId="9260" xr:uid="{00000000-0005-0000-0000-0000C71F0000}"/>
    <cellStyle name="Normal 5 5 2 2 4 3" xfId="6238" xr:uid="{00000000-0005-0000-0000-0000C81F0000}"/>
    <cellStyle name="Normal 5 5 2 2 5" xfId="2506" xr:uid="{00000000-0005-0000-0000-0000C91F0000}"/>
    <cellStyle name="Normal 5 5 2 2 5 2" xfId="7736" xr:uid="{00000000-0005-0000-0000-0000CA1F0000}"/>
    <cellStyle name="Normal 5 5 2 2 6" xfId="5793" xr:uid="{00000000-0005-0000-0000-0000CB1F0000}"/>
    <cellStyle name="Normal 5 5 2 3" xfId="558" xr:uid="{00000000-0005-0000-0000-0000CC1F0000}"/>
    <cellStyle name="Normal 5 5 2 3 2" xfId="1949" xr:uid="{00000000-0005-0000-0000-0000CD1F0000}"/>
    <cellStyle name="Normal 5 5 2 3 2 2" xfId="4972" xr:uid="{00000000-0005-0000-0000-0000CE1F0000}"/>
    <cellStyle name="Normal 5 5 2 3 2 2 2" xfId="10202" xr:uid="{00000000-0005-0000-0000-0000CF1F0000}"/>
    <cellStyle name="Normal 5 5 2 3 2 3" xfId="3448" xr:uid="{00000000-0005-0000-0000-0000D01F0000}"/>
    <cellStyle name="Normal 5 5 2 3 2 3 2" xfId="8678" xr:uid="{00000000-0005-0000-0000-0000D11F0000}"/>
    <cellStyle name="Normal 5 5 2 3 2 4" xfId="7180" xr:uid="{00000000-0005-0000-0000-0000D21F0000}"/>
    <cellStyle name="Normal 5 5 2 3 3" xfId="1184" xr:uid="{00000000-0005-0000-0000-0000D31F0000}"/>
    <cellStyle name="Normal 5 5 2 3 3 2" xfId="4207" xr:uid="{00000000-0005-0000-0000-0000D41F0000}"/>
    <cellStyle name="Normal 5 5 2 3 3 2 2" xfId="9437" xr:uid="{00000000-0005-0000-0000-0000D51F0000}"/>
    <cellStyle name="Normal 5 5 2 3 3 3" xfId="6415" xr:uid="{00000000-0005-0000-0000-0000D61F0000}"/>
    <cellStyle name="Normal 5 5 2 3 4" xfId="2683" xr:uid="{00000000-0005-0000-0000-0000D71F0000}"/>
    <cellStyle name="Normal 5 5 2 3 4 2" xfId="7913" xr:uid="{00000000-0005-0000-0000-0000D81F0000}"/>
    <cellStyle name="Normal 5 5 2 3 5" xfId="5795" xr:uid="{00000000-0005-0000-0000-0000D91F0000}"/>
    <cellStyle name="Normal 5 5 2 4" xfId="1595" xr:uid="{00000000-0005-0000-0000-0000DA1F0000}"/>
    <cellStyle name="Normal 5 5 2 4 2" xfId="4618" xr:uid="{00000000-0005-0000-0000-0000DB1F0000}"/>
    <cellStyle name="Normal 5 5 2 4 2 2" xfId="9848" xr:uid="{00000000-0005-0000-0000-0000DC1F0000}"/>
    <cellStyle name="Normal 5 5 2 4 3" xfId="3094" xr:uid="{00000000-0005-0000-0000-0000DD1F0000}"/>
    <cellStyle name="Normal 5 5 2 4 3 2" xfId="8324" xr:uid="{00000000-0005-0000-0000-0000DE1F0000}"/>
    <cellStyle name="Normal 5 5 2 4 4" xfId="6826" xr:uid="{00000000-0005-0000-0000-0000DF1F0000}"/>
    <cellStyle name="Normal 5 5 2 5" xfId="830" xr:uid="{00000000-0005-0000-0000-0000E01F0000}"/>
    <cellStyle name="Normal 5 5 2 5 2" xfId="3853" xr:uid="{00000000-0005-0000-0000-0000E11F0000}"/>
    <cellStyle name="Normal 5 5 2 5 2 2" xfId="9083" xr:uid="{00000000-0005-0000-0000-0000E21F0000}"/>
    <cellStyle name="Normal 5 5 2 5 3" xfId="6061" xr:uid="{00000000-0005-0000-0000-0000E31F0000}"/>
    <cellStyle name="Normal 5 5 2 6" xfId="2329" xr:uid="{00000000-0005-0000-0000-0000E41F0000}"/>
    <cellStyle name="Normal 5 5 2 6 2" xfId="7559" xr:uid="{00000000-0005-0000-0000-0000E51F0000}"/>
    <cellStyle name="Normal 5 5 2 7" xfId="5792" xr:uid="{00000000-0005-0000-0000-0000E61F0000}"/>
    <cellStyle name="Normal 5 5 3" xfId="559" xr:uid="{00000000-0005-0000-0000-0000E71F0000}"/>
    <cellStyle name="Normal 5 5 3 2" xfId="560" xr:uid="{00000000-0005-0000-0000-0000E81F0000}"/>
    <cellStyle name="Normal 5 5 3 2 2" xfId="2044" xr:uid="{00000000-0005-0000-0000-0000E91F0000}"/>
    <cellStyle name="Normal 5 5 3 2 2 2" xfId="5067" xr:uid="{00000000-0005-0000-0000-0000EA1F0000}"/>
    <cellStyle name="Normal 5 5 3 2 2 2 2" xfId="10297" xr:uid="{00000000-0005-0000-0000-0000EB1F0000}"/>
    <cellStyle name="Normal 5 5 3 2 2 3" xfId="3543" xr:uid="{00000000-0005-0000-0000-0000EC1F0000}"/>
    <cellStyle name="Normal 5 5 3 2 2 3 2" xfId="8773" xr:uid="{00000000-0005-0000-0000-0000ED1F0000}"/>
    <cellStyle name="Normal 5 5 3 2 2 4" xfId="7275" xr:uid="{00000000-0005-0000-0000-0000EE1F0000}"/>
    <cellStyle name="Normal 5 5 3 2 3" xfId="1279" xr:uid="{00000000-0005-0000-0000-0000EF1F0000}"/>
    <cellStyle name="Normal 5 5 3 2 3 2" xfId="4302" xr:uid="{00000000-0005-0000-0000-0000F01F0000}"/>
    <cellStyle name="Normal 5 5 3 2 3 2 2" xfId="9532" xr:uid="{00000000-0005-0000-0000-0000F11F0000}"/>
    <cellStyle name="Normal 5 5 3 2 3 3" xfId="6510" xr:uid="{00000000-0005-0000-0000-0000F21F0000}"/>
    <cellStyle name="Normal 5 5 3 2 4" xfId="2778" xr:uid="{00000000-0005-0000-0000-0000F31F0000}"/>
    <cellStyle name="Normal 5 5 3 2 4 2" xfId="8008" xr:uid="{00000000-0005-0000-0000-0000F41F0000}"/>
    <cellStyle name="Normal 5 5 3 2 5" xfId="5797" xr:uid="{00000000-0005-0000-0000-0000F51F0000}"/>
    <cellStyle name="Normal 5 5 3 3" xfId="1690" xr:uid="{00000000-0005-0000-0000-0000F61F0000}"/>
    <cellStyle name="Normal 5 5 3 3 2" xfId="4713" xr:uid="{00000000-0005-0000-0000-0000F71F0000}"/>
    <cellStyle name="Normal 5 5 3 3 2 2" xfId="9943" xr:uid="{00000000-0005-0000-0000-0000F81F0000}"/>
    <cellStyle name="Normal 5 5 3 3 3" xfId="3189" xr:uid="{00000000-0005-0000-0000-0000F91F0000}"/>
    <cellStyle name="Normal 5 5 3 3 3 2" xfId="8419" xr:uid="{00000000-0005-0000-0000-0000FA1F0000}"/>
    <cellStyle name="Normal 5 5 3 3 4" xfId="6921" xr:uid="{00000000-0005-0000-0000-0000FB1F0000}"/>
    <cellStyle name="Normal 5 5 3 4" xfId="925" xr:uid="{00000000-0005-0000-0000-0000FC1F0000}"/>
    <cellStyle name="Normal 5 5 3 4 2" xfId="3948" xr:uid="{00000000-0005-0000-0000-0000FD1F0000}"/>
    <cellStyle name="Normal 5 5 3 4 2 2" xfId="9178" xr:uid="{00000000-0005-0000-0000-0000FE1F0000}"/>
    <cellStyle name="Normal 5 5 3 4 3" xfId="6156" xr:uid="{00000000-0005-0000-0000-0000FF1F0000}"/>
    <cellStyle name="Normal 5 5 3 5" xfId="2424" xr:uid="{00000000-0005-0000-0000-000000200000}"/>
    <cellStyle name="Normal 5 5 3 5 2" xfId="7654" xr:uid="{00000000-0005-0000-0000-000001200000}"/>
    <cellStyle name="Normal 5 5 3 6" xfId="5796" xr:uid="{00000000-0005-0000-0000-000002200000}"/>
    <cellStyle name="Normal 5 5 4" xfId="561" xr:uid="{00000000-0005-0000-0000-000003200000}"/>
    <cellStyle name="Normal 5 5 4 2" xfId="1867" xr:uid="{00000000-0005-0000-0000-000004200000}"/>
    <cellStyle name="Normal 5 5 4 2 2" xfId="4890" xr:uid="{00000000-0005-0000-0000-000005200000}"/>
    <cellStyle name="Normal 5 5 4 2 2 2" xfId="10120" xr:uid="{00000000-0005-0000-0000-000006200000}"/>
    <cellStyle name="Normal 5 5 4 2 3" xfId="3366" xr:uid="{00000000-0005-0000-0000-000007200000}"/>
    <cellStyle name="Normal 5 5 4 2 3 2" xfId="8596" xr:uid="{00000000-0005-0000-0000-000008200000}"/>
    <cellStyle name="Normal 5 5 4 2 4" xfId="7098" xr:uid="{00000000-0005-0000-0000-000009200000}"/>
    <cellStyle name="Normal 5 5 4 3" xfId="1102" xr:uid="{00000000-0005-0000-0000-00000A200000}"/>
    <cellStyle name="Normal 5 5 4 3 2" xfId="4125" xr:uid="{00000000-0005-0000-0000-00000B200000}"/>
    <cellStyle name="Normal 5 5 4 3 2 2" xfId="9355" xr:uid="{00000000-0005-0000-0000-00000C200000}"/>
    <cellStyle name="Normal 5 5 4 3 3" xfId="6333" xr:uid="{00000000-0005-0000-0000-00000D200000}"/>
    <cellStyle name="Normal 5 5 4 4" xfId="2601" xr:uid="{00000000-0005-0000-0000-00000E200000}"/>
    <cellStyle name="Normal 5 5 4 4 2" xfId="7831" xr:uid="{00000000-0005-0000-0000-00000F200000}"/>
    <cellStyle name="Normal 5 5 4 5" xfId="5798" xr:uid="{00000000-0005-0000-0000-000010200000}"/>
    <cellStyle name="Normal 5 5 5" xfId="1513" xr:uid="{00000000-0005-0000-0000-000011200000}"/>
    <cellStyle name="Normal 5 5 5 2" xfId="4536" xr:uid="{00000000-0005-0000-0000-000012200000}"/>
    <cellStyle name="Normal 5 5 5 2 2" xfId="9766" xr:uid="{00000000-0005-0000-0000-000013200000}"/>
    <cellStyle name="Normal 5 5 5 3" xfId="3012" xr:uid="{00000000-0005-0000-0000-000014200000}"/>
    <cellStyle name="Normal 5 5 5 3 2" xfId="8242" xr:uid="{00000000-0005-0000-0000-000015200000}"/>
    <cellStyle name="Normal 5 5 5 4" xfId="6744" xr:uid="{00000000-0005-0000-0000-000016200000}"/>
    <cellStyle name="Normal 5 5 6" xfId="1455" xr:uid="{00000000-0005-0000-0000-000017200000}"/>
    <cellStyle name="Normal 5 5 6 2" xfId="4478" xr:uid="{00000000-0005-0000-0000-000018200000}"/>
    <cellStyle name="Normal 5 5 6 2 2" xfId="9708" xr:uid="{00000000-0005-0000-0000-000019200000}"/>
    <cellStyle name="Normal 5 5 6 3" xfId="2954" xr:uid="{00000000-0005-0000-0000-00001A200000}"/>
    <cellStyle name="Normal 5 5 6 3 2" xfId="8184" xr:uid="{00000000-0005-0000-0000-00001B200000}"/>
    <cellStyle name="Normal 5 5 6 4" xfId="6686" xr:uid="{00000000-0005-0000-0000-00001C200000}"/>
    <cellStyle name="Normal 5 5 7" xfId="748" xr:uid="{00000000-0005-0000-0000-00001D200000}"/>
    <cellStyle name="Normal 5 5 7 2" xfId="3771" xr:uid="{00000000-0005-0000-0000-00001E200000}"/>
    <cellStyle name="Normal 5 5 7 2 2" xfId="9001" xr:uid="{00000000-0005-0000-0000-00001F200000}"/>
    <cellStyle name="Normal 5 5 7 3" xfId="5979" xr:uid="{00000000-0005-0000-0000-000020200000}"/>
    <cellStyle name="Normal 5 5 8" xfId="2247" xr:uid="{00000000-0005-0000-0000-000021200000}"/>
    <cellStyle name="Normal 5 5 8 2" xfId="7477" xr:uid="{00000000-0005-0000-0000-000022200000}"/>
    <cellStyle name="Normal 5 5 9" xfId="5791" xr:uid="{00000000-0005-0000-0000-000023200000}"/>
    <cellStyle name="Normal 5 6" xfId="562" xr:uid="{00000000-0005-0000-0000-000024200000}"/>
    <cellStyle name="Normal 5 6 2" xfId="563" xr:uid="{00000000-0005-0000-0000-000025200000}"/>
    <cellStyle name="Normal 5 6 2 2" xfId="564" xr:uid="{00000000-0005-0000-0000-000026200000}"/>
    <cellStyle name="Normal 5 6 2 2 2" xfId="565" xr:uid="{00000000-0005-0000-0000-000027200000}"/>
    <cellStyle name="Normal 5 6 2 2 2 2" xfId="2138" xr:uid="{00000000-0005-0000-0000-000028200000}"/>
    <cellStyle name="Normal 5 6 2 2 2 2 2" xfId="5161" xr:uid="{00000000-0005-0000-0000-000029200000}"/>
    <cellStyle name="Normal 5 6 2 2 2 2 2 2" xfId="10391" xr:uid="{00000000-0005-0000-0000-00002A200000}"/>
    <cellStyle name="Normal 5 6 2 2 2 2 3" xfId="3637" xr:uid="{00000000-0005-0000-0000-00002B200000}"/>
    <cellStyle name="Normal 5 6 2 2 2 2 3 2" xfId="8867" xr:uid="{00000000-0005-0000-0000-00002C200000}"/>
    <cellStyle name="Normal 5 6 2 2 2 2 4" xfId="7369" xr:uid="{00000000-0005-0000-0000-00002D200000}"/>
    <cellStyle name="Normal 5 6 2 2 2 3" xfId="1373" xr:uid="{00000000-0005-0000-0000-00002E200000}"/>
    <cellStyle name="Normal 5 6 2 2 2 3 2" xfId="4396" xr:uid="{00000000-0005-0000-0000-00002F200000}"/>
    <cellStyle name="Normal 5 6 2 2 2 3 2 2" xfId="9626" xr:uid="{00000000-0005-0000-0000-000030200000}"/>
    <cellStyle name="Normal 5 6 2 2 2 3 3" xfId="6604" xr:uid="{00000000-0005-0000-0000-000031200000}"/>
    <cellStyle name="Normal 5 6 2 2 2 4" xfId="2872" xr:uid="{00000000-0005-0000-0000-000032200000}"/>
    <cellStyle name="Normal 5 6 2 2 2 4 2" xfId="8102" xr:uid="{00000000-0005-0000-0000-000033200000}"/>
    <cellStyle name="Normal 5 6 2 2 2 5" xfId="5802" xr:uid="{00000000-0005-0000-0000-000034200000}"/>
    <cellStyle name="Normal 5 6 2 2 3" xfId="1784" xr:uid="{00000000-0005-0000-0000-000035200000}"/>
    <cellStyle name="Normal 5 6 2 2 3 2" xfId="4807" xr:uid="{00000000-0005-0000-0000-000036200000}"/>
    <cellStyle name="Normal 5 6 2 2 3 2 2" xfId="10037" xr:uid="{00000000-0005-0000-0000-000037200000}"/>
    <cellStyle name="Normal 5 6 2 2 3 3" xfId="3283" xr:uid="{00000000-0005-0000-0000-000038200000}"/>
    <cellStyle name="Normal 5 6 2 2 3 3 2" xfId="8513" xr:uid="{00000000-0005-0000-0000-000039200000}"/>
    <cellStyle name="Normal 5 6 2 2 3 4" xfId="7015" xr:uid="{00000000-0005-0000-0000-00003A200000}"/>
    <cellStyle name="Normal 5 6 2 2 4" xfId="1019" xr:uid="{00000000-0005-0000-0000-00003B200000}"/>
    <cellStyle name="Normal 5 6 2 2 4 2" xfId="4042" xr:uid="{00000000-0005-0000-0000-00003C200000}"/>
    <cellStyle name="Normal 5 6 2 2 4 2 2" xfId="9272" xr:uid="{00000000-0005-0000-0000-00003D200000}"/>
    <cellStyle name="Normal 5 6 2 2 4 3" xfId="6250" xr:uid="{00000000-0005-0000-0000-00003E200000}"/>
    <cellStyle name="Normal 5 6 2 2 5" xfId="2518" xr:uid="{00000000-0005-0000-0000-00003F200000}"/>
    <cellStyle name="Normal 5 6 2 2 5 2" xfId="7748" xr:uid="{00000000-0005-0000-0000-000040200000}"/>
    <cellStyle name="Normal 5 6 2 2 6" xfId="5801" xr:uid="{00000000-0005-0000-0000-000041200000}"/>
    <cellStyle name="Normal 5 6 2 3" xfId="566" xr:uid="{00000000-0005-0000-0000-000042200000}"/>
    <cellStyle name="Normal 5 6 2 3 2" xfId="1961" xr:uid="{00000000-0005-0000-0000-000043200000}"/>
    <cellStyle name="Normal 5 6 2 3 2 2" xfId="4984" xr:uid="{00000000-0005-0000-0000-000044200000}"/>
    <cellStyle name="Normal 5 6 2 3 2 2 2" xfId="10214" xr:uid="{00000000-0005-0000-0000-000045200000}"/>
    <cellStyle name="Normal 5 6 2 3 2 3" xfId="3460" xr:uid="{00000000-0005-0000-0000-000046200000}"/>
    <cellStyle name="Normal 5 6 2 3 2 3 2" xfId="8690" xr:uid="{00000000-0005-0000-0000-000047200000}"/>
    <cellStyle name="Normal 5 6 2 3 2 4" xfId="7192" xr:uid="{00000000-0005-0000-0000-000048200000}"/>
    <cellStyle name="Normal 5 6 2 3 3" xfId="1196" xr:uid="{00000000-0005-0000-0000-000049200000}"/>
    <cellStyle name="Normal 5 6 2 3 3 2" xfId="4219" xr:uid="{00000000-0005-0000-0000-00004A200000}"/>
    <cellStyle name="Normal 5 6 2 3 3 2 2" xfId="9449" xr:uid="{00000000-0005-0000-0000-00004B200000}"/>
    <cellStyle name="Normal 5 6 2 3 3 3" xfId="6427" xr:uid="{00000000-0005-0000-0000-00004C200000}"/>
    <cellStyle name="Normal 5 6 2 3 4" xfId="2695" xr:uid="{00000000-0005-0000-0000-00004D200000}"/>
    <cellStyle name="Normal 5 6 2 3 4 2" xfId="7925" xr:uid="{00000000-0005-0000-0000-00004E200000}"/>
    <cellStyle name="Normal 5 6 2 3 5" xfId="5803" xr:uid="{00000000-0005-0000-0000-00004F200000}"/>
    <cellStyle name="Normal 5 6 2 4" xfId="1607" xr:uid="{00000000-0005-0000-0000-000050200000}"/>
    <cellStyle name="Normal 5 6 2 4 2" xfId="4630" xr:uid="{00000000-0005-0000-0000-000051200000}"/>
    <cellStyle name="Normal 5 6 2 4 2 2" xfId="9860" xr:uid="{00000000-0005-0000-0000-000052200000}"/>
    <cellStyle name="Normal 5 6 2 4 3" xfId="3106" xr:uid="{00000000-0005-0000-0000-000053200000}"/>
    <cellStyle name="Normal 5 6 2 4 3 2" xfId="8336" xr:uid="{00000000-0005-0000-0000-000054200000}"/>
    <cellStyle name="Normal 5 6 2 4 4" xfId="6838" xr:uid="{00000000-0005-0000-0000-000055200000}"/>
    <cellStyle name="Normal 5 6 2 5" xfId="842" xr:uid="{00000000-0005-0000-0000-000056200000}"/>
    <cellStyle name="Normal 5 6 2 5 2" xfId="3865" xr:uid="{00000000-0005-0000-0000-000057200000}"/>
    <cellStyle name="Normal 5 6 2 5 2 2" xfId="9095" xr:uid="{00000000-0005-0000-0000-000058200000}"/>
    <cellStyle name="Normal 5 6 2 5 3" xfId="6073" xr:uid="{00000000-0005-0000-0000-000059200000}"/>
    <cellStyle name="Normal 5 6 2 6" xfId="2341" xr:uid="{00000000-0005-0000-0000-00005A200000}"/>
    <cellStyle name="Normal 5 6 2 6 2" xfId="7571" xr:uid="{00000000-0005-0000-0000-00005B200000}"/>
    <cellStyle name="Normal 5 6 2 7" xfId="5800" xr:uid="{00000000-0005-0000-0000-00005C200000}"/>
    <cellStyle name="Normal 5 6 3" xfId="567" xr:uid="{00000000-0005-0000-0000-00005D200000}"/>
    <cellStyle name="Normal 5 6 3 2" xfId="568" xr:uid="{00000000-0005-0000-0000-00005E200000}"/>
    <cellStyle name="Normal 5 6 3 2 2" xfId="2056" xr:uid="{00000000-0005-0000-0000-00005F200000}"/>
    <cellStyle name="Normal 5 6 3 2 2 2" xfId="5079" xr:uid="{00000000-0005-0000-0000-000060200000}"/>
    <cellStyle name="Normal 5 6 3 2 2 2 2" xfId="10309" xr:uid="{00000000-0005-0000-0000-000061200000}"/>
    <cellStyle name="Normal 5 6 3 2 2 3" xfId="3555" xr:uid="{00000000-0005-0000-0000-000062200000}"/>
    <cellStyle name="Normal 5 6 3 2 2 3 2" xfId="8785" xr:uid="{00000000-0005-0000-0000-000063200000}"/>
    <cellStyle name="Normal 5 6 3 2 2 4" xfId="7287" xr:uid="{00000000-0005-0000-0000-000064200000}"/>
    <cellStyle name="Normal 5 6 3 2 3" xfId="1291" xr:uid="{00000000-0005-0000-0000-000065200000}"/>
    <cellStyle name="Normal 5 6 3 2 3 2" xfId="4314" xr:uid="{00000000-0005-0000-0000-000066200000}"/>
    <cellStyle name="Normal 5 6 3 2 3 2 2" xfId="9544" xr:uid="{00000000-0005-0000-0000-000067200000}"/>
    <cellStyle name="Normal 5 6 3 2 3 3" xfId="6522" xr:uid="{00000000-0005-0000-0000-000068200000}"/>
    <cellStyle name="Normal 5 6 3 2 4" xfId="2790" xr:uid="{00000000-0005-0000-0000-000069200000}"/>
    <cellStyle name="Normal 5 6 3 2 4 2" xfId="8020" xr:uid="{00000000-0005-0000-0000-00006A200000}"/>
    <cellStyle name="Normal 5 6 3 2 5" xfId="5805" xr:uid="{00000000-0005-0000-0000-00006B200000}"/>
    <cellStyle name="Normal 5 6 3 3" xfId="1702" xr:uid="{00000000-0005-0000-0000-00006C200000}"/>
    <cellStyle name="Normal 5 6 3 3 2" xfId="4725" xr:uid="{00000000-0005-0000-0000-00006D200000}"/>
    <cellStyle name="Normal 5 6 3 3 2 2" xfId="9955" xr:uid="{00000000-0005-0000-0000-00006E200000}"/>
    <cellStyle name="Normal 5 6 3 3 3" xfId="3201" xr:uid="{00000000-0005-0000-0000-00006F200000}"/>
    <cellStyle name="Normal 5 6 3 3 3 2" xfId="8431" xr:uid="{00000000-0005-0000-0000-000070200000}"/>
    <cellStyle name="Normal 5 6 3 3 4" xfId="6933" xr:uid="{00000000-0005-0000-0000-000071200000}"/>
    <cellStyle name="Normal 5 6 3 4" xfId="937" xr:uid="{00000000-0005-0000-0000-000072200000}"/>
    <cellStyle name="Normal 5 6 3 4 2" xfId="3960" xr:uid="{00000000-0005-0000-0000-000073200000}"/>
    <cellStyle name="Normal 5 6 3 4 2 2" xfId="9190" xr:uid="{00000000-0005-0000-0000-000074200000}"/>
    <cellStyle name="Normal 5 6 3 4 3" xfId="6168" xr:uid="{00000000-0005-0000-0000-000075200000}"/>
    <cellStyle name="Normal 5 6 3 5" xfId="2436" xr:uid="{00000000-0005-0000-0000-000076200000}"/>
    <cellStyle name="Normal 5 6 3 5 2" xfId="7666" xr:uid="{00000000-0005-0000-0000-000077200000}"/>
    <cellStyle name="Normal 5 6 3 6" xfId="5804" xr:uid="{00000000-0005-0000-0000-000078200000}"/>
    <cellStyle name="Normal 5 6 4" xfId="569" xr:uid="{00000000-0005-0000-0000-000079200000}"/>
    <cellStyle name="Normal 5 6 4 2" xfId="1879" xr:uid="{00000000-0005-0000-0000-00007A200000}"/>
    <cellStyle name="Normal 5 6 4 2 2" xfId="4902" xr:uid="{00000000-0005-0000-0000-00007B200000}"/>
    <cellStyle name="Normal 5 6 4 2 2 2" xfId="10132" xr:uid="{00000000-0005-0000-0000-00007C200000}"/>
    <cellStyle name="Normal 5 6 4 2 3" xfId="3378" xr:uid="{00000000-0005-0000-0000-00007D200000}"/>
    <cellStyle name="Normal 5 6 4 2 3 2" xfId="8608" xr:uid="{00000000-0005-0000-0000-00007E200000}"/>
    <cellStyle name="Normal 5 6 4 2 4" xfId="7110" xr:uid="{00000000-0005-0000-0000-00007F200000}"/>
    <cellStyle name="Normal 5 6 4 3" xfId="1114" xr:uid="{00000000-0005-0000-0000-000080200000}"/>
    <cellStyle name="Normal 5 6 4 3 2" xfId="4137" xr:uid="{00000000-0005-0000-0000-000081200000}"/>
    <cellStyle name="Normal 5 6 4 3 2 2" xfId="9367" xr:uid="{00000000-0005-0000-0000-000082200000}"/>
    <cellStyle name="Normal 5 6 4 3 3" xfId="6345" xr:uid="{00000000-0005-0000-0000-000083200000}"/>
    <cellStyle name="Normal 5 6 4 4" xfId="2613" xr:uid="{00000000-0005-0000-0000-000084200000}"/>
    <cellStyle name="Normal 5 6 4 4 2" xfId="7843" xr:uid="{00000000-0005-0000-0000-000085200000}"/>
    <cellStyle name="Normal 5 6 4 5" xfId="5806" xr:uid="{00000000-0005-0000-0000-000086200000}"/>
    <cellStyle name="Normal 5 6 5" xfId="1525" xr:uid="{00000000-0005-0000-0000-000087200000}"/>
    <cellStyle name="Normal 5 6 5 2" xfId="4548" xr:uid="{00000000-0005-0000-0000-000088200000}"/>
    <cellStyle name="Normal 5 6 5 2 2" xfId="9778" xr:uid="{00000000-0005-0000-0000-000089200000}"/>
    <cellStyle name="Normal 5 6 5 3" xfId="3024" xr:uid="{00000000-0005-0000-0000-00008A200000}"/>
    <cellStyle name="Normal 5 6 5 3 2" xfId="8254" xr:uid="{00000000-0005-0000-0000-00008B200000}"/>
    <cellStyle name="Normal 5 6 5 4" xfId="6756" xr:uid="{00000000-0005-0000-0000-00008C200000}"/>
    <cellStyle name="Normal 5 6 6" xfId="1467" xr:uid="{00000000-0005-0000-0000-00008D200000}"/>
    <cellStyle name="Normal 5 6 6 2" xfId="4490" xr:uid="{00000000-0005-0000-0000-00008E200000}"/>
    <cellStyle name="Normal 5 6 6 2 2" xfId="9720" xr:uid="{00000000-0005-0000-0000-00008F200000}"/>
    <cellStyle name="Normal 5 6 6 3" xfId="2966" xr:uid="{00000000-0005-0000-0000-000090200000}"/>
    <cellStyle name="Normal 5 6 6 3 2" xfId="8196" xr:uid="{00000000-0005-0000-0000-000091200000}"/>
    <cellStyle name="Normal 5 6 6 4" xfId="6698" xr:uid="{00000000-0005-0000-0000-000092200000}"/>
    <cellStyle name="Normal 5 6 7" xfId="760" xr:uid="{00000000-0005-0000-0000-000093200000}"/>
    <cellStyle name="Normal 5 6 7 2" xfId="3783" xr:uid="{00000000-0005-0000-0000-000094200000}"/>
    <cellStyle name="Normal 5 6 7 2 2" xfId="9013" xr:uid="{00000000-0005-0000-0000-000095200000}"/>
    <cellStyle name="Normal 5 6 7 3" xfId="5991" xr:uid="{00000000-0005-0000-0000-000096200000}"/>
    <cellStyle name="Normal 5 6 8" xfId="2259" xr:uid="{00000000-0005-0000-0000-000097200000}"/>
    <cellStyle name="Normal 5 6 8 2" xfId="7489" xr:uid="{00000000-0005-0000-0000-000098200000}"/>
    <cellStyle name="Normal 5 6 9" xfId="5799" xr:uid="{00000000-0005-0000-0000-000099200000}"/>
    <cellStyle name="Normal 5 7" xfId="570" xr:uid="{00000000-0005-0000-0000-00009A200000}"/>
    <cellStyle name="Normal 5 7 2" xfId="571" xr:uid="{00000000-0005-0000-0000-00009B200000}"/>
    <cellStyle name="Normal 5 7 2 2" xfId="572" xr:uid="{00000000-0005-0000-0000-00009C200000}"/>
    <cellStyle name="Normal 5 7 2 2 2" xfId="573" xr:uid="{00000000-0005-0000-0000-00009D200000}"/>
    <cellStyle name="Normal 5 7 2 2 2 2" xfId="2146" xr:uid="{00000000-0005-0000-0000-00009E200000}"/>
    <cellStyle name="Normal 5 7 2 2 2 2 2" xfId="5169" xr:uid="{00000000-0005-0000-0000-00009F200000}"/>
    <cellStyle name="Normal 5 7 2 2 2 2 2 2" xfId="10399" xr:uid="{00000000-0005-0000-0000-0000A0200000}"/>
    <cellStyle name="Normal 5 7 2 2 2 2 3" xfId="3645" xr:uid="{00000000-0005-0000-0000-0000A1200000}"/>
    <cellStyle name="Normal 5 7 2 2 2 2 3 2" xfId="8875" xr:uid="{00000000-0005-0000-0000-0000A2200000}"/>
    <cellStyle name="Normal 5 7 2 2 2 2 4" xfId="7377" xr:uid="{00000000-0005-0000-0000-0000A3200000}"/>
    <cellStyle name="Normal 5 7 2 2 2 3" xfId="1381" xr:uid="{00000000-0005-0000-0000-0000A4200000}"/>
    <cellStyle name="Normal 5 7 2 2 2 3 2" xfId="4404" xr:uid="{00000000-0005-0000-0000-0000A5200000}"/>
    <cellStyle name="Normal 5 7 2 2 2 3 2 2" xfId="9634" xr:uid="{00000000-0005-0000-0000-0000A6200000}"/>
    <cellStyle name="Normal 5 7 2 2 2 3 3" xfId="6612" xr:uid="{00000000-0005-0000-0000-0000A7200000}"/>
    <cellStyle name="Normal 5 7 2 2 2 4" xfId="2880" xr:uid="{00000000-0005-0000-0000-0000A8200000}"/>
    <cellStyle name="Normal 5 7 2 2 2 4 2" xfId="8110" xr:uid="{00000000-0005-0000-0000-0000A9200000}"/>
    <cellStyle name="Normal 5 7 2 2 2 5" xfId="5810" xr:uid="{00000000-0005-0000-0000-0000AA200000}"/>
    <cellStyle name="Normal 5 7 2 2 3" xfId="1792" xr:uid="{00000000-0005-0000-0000-0000AB200000}"/>
    <cellStyle name="Normal 5 7 2 2 3 2" xfId="4815" xr:uid="{00000000-0005-0000-0000-0000AC200000}"/>
    <cellStyle name="Normal 5 7 2 2 3 2 2" xfId="10045" xr:uid="{00000000-0005-0000-0000-0000AD200000}"/>
    <cellStyle name="Normal 5 7 2 2 3 3" xfId="3291" xr:uid="{00000000-0005-0000-0000-0000AE200000}"/>
    <cellStyle name="Normal 5 7 2 2 3 3 2" xfId="8521" xr:uid="{00000000-0005-0000-0000-0000AF200000}"/>
    <cellStyle name="Normal 5 7 2 2 3 4" xfId="7023" xr:uid="{00000000-0005-0000-0000-0000B0200000}"/>
    <cellStyle name="Normal 5 7 2 2 4" xfId="1027" xr:uid="{00000000-0005-0000-0000-0000B1200000}"/>
    <cellStyle name="Normal 5 7 2 2 4 2" xfId="4050" xr:uid="{00000000-0005-0000-0000-0000B2200000}"/>
    <cellStyle name="Normal 5 7 2 2 4 2 2" xfId="9280" xr:uid="{00000000-0005-0000-0000-0000B3200000}"/>
    <cellStyle name="Normal 5 7 2 2 4 3" xfId="6258" xr:uid="{00000000-0005-0000-0000-0000B4200000}"/>
    <cellStyle name="Normal 5 7 2 2 5" xfId="2526" xr:uid="{00000000-0005-0000-0000-0000B5200000}"/>
    <cellStyle name="Normal 5 7 2 2 5 2" xfId="7756" xr:uid="{00000000-0005-0000-0000-0000B6200000}"/>
    <cellStyle name="Normal 5 7 2 2 6" xfId="5809" xr:uid="{00000000-0005-0000-0000-0000B7200000}"/>
    <cellStyle name="Normal 5 7 2 3" xfId="574" xr:uid="{00000000-0005-0000-0000-0000B8200000}"/>
    <cellStyle name="Normal 5 7 2 3 2" xfId="1969" xr:uid="{00000000-0005-0000-0000-0000B9200000}"/>
    <cellStyle name="Normal 5 7 2 3 2 2" xfId="4992" xr:uid="{00000000-0005-0000-0000-0000BA200000}"/>
    <cellStyle name="Normal 5 7 2 3 2 2 2" xfId="10222" xr:uid="{00000000-0005-0000-0000-0000BB200000}"/>
    <cellStyle name="Normal 5 7 2 3 2 3" xfId="3468" xr:uid="{00000000-0005-0000-0000-0000BC200000}"/>
    <cellStyle name="Normal 5 7 2 3 2 3 2" xfId="8698" xr:uid="{00000000-0005-0000-0000-0000BD200000}"/>
    <cellStyle name="Normal 5 7 2 3 2 4" xfId="7200" xr:uid="{00000000-0005-0000-0000-0000BE200000}"/>
    <cellStyle name="Normal 5 7 2 3 3" xfId="1204" xr:uid="{00000000-0005-0000-0000-0000BF200000}"/>
    <cellStyle name="Normal 5 7 2 3 3 2" xfId="4227" xr:uid="{00000000-0005-0000-0000-0000C0200000}"/>
    <cellStyle name="Normal 5 7 2 3 3 2 2" xfId="9457" xr:uid="{00000000-0005-0000-0000-0000C1200000}"/>
    <cellStyle name="Normal 5 7 2 3 3 3" xfId="6435" xr:uid="{00000000-0005-0000-0000-0000C2200000}"/>
    <cellStyle name="Normal 5 7 2 3 4" xfId="2703" xr:uid="{00000000-0005-0000-0000-0000C3200000}"/>
    <cellStyle name="Normal 5 7 2 3 4 2" xfId="7933" xr:uid="{00000000-0005-0000-0000-0000C4200000}"/>
    <cellStyle name="Normal 5 7 2 3 5" xfId="5811" xr:uid="{00000000-0005-0000-0000-0000C5200000}"/>
    <cellStyle name="Normal 5 7 2 4" xfId="1615" xr:uid="{00000000-0005-0000-0000-0000C6200000}"/>
    <cellStyle name="Normal 5 7 2 4 2" xfId="4638" xr:uid="{00000000-0005-0000-0000-0000C7200000}"/>
    <cellStyle name="Normal 5 7 2 4 2 2" xfId="9868" xr:uid="{00000000-0005-0000-0000-0000C8200000}"/>
    <cellStyle name="Normal 5 7 2 4 3" xfId="3114" xr:uid="{00000000-0005-0000-0000-0000C9200000}"/>
    <cellStyle name="Normal 5 7 2 4 3 2" xfId="8344" xr:uid="{00000000-0005-0000-0000-0000CA200000}"/>
    <cellStyle name="Normal 5 7 2 4 4" xfId="6846" xr:uid="{00000000-0005-0000-0000-0000CB200000}"/>
    <cellStyle name="Normal 5 7 2 5" xfId="850" xr:uid="{00000000-0005-0000-0000-0000CC200000}"/>
    <cellStyle name="Normal 5 7 2 5 2" xfId="3873" xr:uid="{00000000-0005-0000-0000-0000CD200000}"/>
    <cellStyle name="Normal 5 7 2 5 2 2" xfId="9103" xr:uid="{00000000-0005-0000-0000-0000CE200000}"/>
    <cellStyle name="Normal 5 7 2 5 3" xfId="6081" xr:uid="{00000000-0005-0000-0000-0000CF200000}"/>
    <cellStyle name="Normal 5 7 2 6" xfId="2349" xr:uid="{00000000-0005-0000-0000-0000D0200000}"/>
    <cellStyle name="Normal 5 7 2 6 2" xfId="7579" xr:uid="{00000000-0005-0000-0000-0000D1200000}"/>
    <cellStyle name="Normal 5 7 2 7" xfId="5808" xr:uid="{00000000-0005-0000-0000-0000D2200000}"/>
    <cellStyle name="Normal 5 7 3" xfId="575" xr:uid="{00000000-0005-0000-0000-0000D3200000}"/>
    <cellStyle name="Normal 5 7 3 2" xfId="576" xr:uid="{00000000-0005-0000-0000-0000D4200000}"/>
    <cellStyle name="Normal 5 7 3 2 2" xfId="2064" xr:uid="{00000000-0005-0000-0000-0000D5200000}"/>
    <cellStyle name="Normal 5 7 3 2 2 2" xfId="5087" xr:uid="{00000000-0005-0000-0000-0000D6200000}"/>
    <cellStyle name="Normal 5 7 3 2 2 2 2" xfId="10317" xr:uid="{00000000-0005-0000-0000-0000D7200000}"/>
    <cellStyle name="Normal 5 7 3 2 2 3" xfId="3563" xr:uid="{00000000-0005-0000-0000-0000D8200000}"/>
    <cellStyle name="Normal 5 7 3 2 2 3 2" xfId="8793" xr:uid="{00000000-0005-0000-0000-0000D9200000}"/>
    <cellStyle name="Normal 5 7 3 2 2 4" xfId="7295" xr:uid="{00000000-0005-0000-0000-0000DA200000}"/>
    <cellStyle name="Normal 5 7 3 2 3" xfId="1299" xr:uid="{00000000-0005-0000-0000-0000DB200000}"/>
    <cellStyle name="Normal 5 7 3 2 3 2" xfId="4322" xr:uid="{00000000-0005-0000-0000-0000DC200000}"/>
    <cellStyle name="Normal 5 7 3 2 3 2 2" xfId="9552" xr:uid="{00000000-0005-0000-0000-0000DD200000}"/>
    <cellStyle name="Normal 5 7 3 2 3 3" xfId="6530" xr:uid="{00000000-0005-0000-0000-0000DE200000}"/>
    <cellStyle name="Normal 5 7 3 2 4" xfId="2798" xr:uid="{00000000-0005-0000-0000-0000DF200000}"/>
    <cellStyle name="Normal 5 7 3 2 4 2" xfId="8028" xr:uid="{00000000-0005-0000-0000-0000E0200000}"/>
    <cellStyle name="Normal 5 7 3 2 5" xfId="5813" xr:uid="{00000000-0005-0000-0000-0000E1200000}"/>
    <cellStyle name="Normal 5 7 3 3" xfId="1710" xr:uid="{00000000-0005-0000-0000-0000E2200000}"/>
    <cellStyle name="Normal 5 7 3 3 2" xfId="4733" xr:uid="{00000000-0005-0000-0000-0000E3200000}"/>
    <cellStyle name="Normal 5 7 3 3 2 2" xfId="9963" xr:uid="{00000000-0005-0000-0000-0000E4200000}"/>
    <cellStyle name="Normal 5 7 3 3 3" xfId="3209" xr:uid="{00000000-0005-0000-0000-0000E5200000}"/>
    <cellStyle name="Normal 5 7 3 3 3 2" xfId="8439" xr:uid="{00000000-0005-0000-0000-0000E6200000}"/>
    <cellStyle name="Normal 5 7 3 3 4" xfId="6941" xr:uid="{00000000-0005-0000-0000-0000E7200000}"/>
    <cellStyle name="Normal 5 7 3 4" xfId="945" xr:uid="{00000000-0005-0000-0000-0000E8200000}"/>
    <cellStyle name="Normal 5 7 3 4 2" xfId="3968" xr:uid="{00000000-0005-0000-0000-0000E9200000}"/>
    <cellStyle name="Normal 5 7 3 4 2 2" xfId="9198" xr:uid="{00000000-0005-0000-0000-0000EA200000}"/>
    <cellStyle name="Normal 5 7 3 4 3" xfId="6176" xr:uid="{00000000-0005-0000-0000-0000EB200000}"/>
    <cellStyle name="Normal 5 7 3 5" xfId="2444" xr:uid="{00000000-0005-0000-0000-0000EC200000}"/>
    <cellStyle name="Normal 5 7 3 5 2" xfId="7674" xr:uid="{00000000-0005-0000-0000-0000ED200000}"/>
    <cellStyle name="Normal 5 7 3 6" xfId="5812" xr:uid="{00000000-0005-0000-0000-0000EE200000}"/>
    <cellStyle name="Normal 5 7 4" xfId="577" xr:uid="{00000000-0005-0000-0000-0000EF200000}"/>
    <cellStyle name="Normal 5 7 4 2" xfId="1887" xr:uid="{00000000-0005-0000-0000-0000F0200000}"/>
    <cellStyle name="Normal 5 7 4 2 2" xfId="4910" xr:uid="{00000000-0005-0000-0000-0000F1200000}"/>
    <cellStyle name="Normal 5 7 4 2 2 2" xfId="10140" xr:uid="{00000000-0005-0000-0000-0000F2200000}"/>
    <cellStyle name="Normal 5 7 4 2 3" xfId="3386" xr:uid="{00000000-0005-0000-0000-0000F3200000}"/>
    <cellStyle name="Normal 5 7 4 2 3 2" xfId="8616" xr:uid="{00000000-0005-0000-0000-0000F4200000}"/>
    <cellStyle name="Normal 5 7 4 2 4" xfId="7118" xr:uid="{00000000-0005-0000-0000-0000F5200000}"/>
    <cellStyle name="Normal 5 7 4 3" xfId="1122" xr:uid="{00000000-0005-0000-0000-0000F6200000}"/>
    <cellStyle name="Normal 5 7 4 3 2" xfId="4145" xr:uid="{00000000-0005-0000-0000-0000F7200000}"/>
    <cellStyle name="Normal 5 7 4 3 2 2" xfId="9375" xr:uid="{00000000-0005-0000-0000-0000F8200000}"/>
    <cellStyle name="Normal 5 7 4 3 3" xfId="6353" xr:uid="{00000000-0005-0000-0000-0000F9200000}"/>
    <cellStyle name="Normal 5 7 4 4" xfId="2621" xr:uid="{00000000-0005-0000-0000-0000FA200000}"/>
    <cellStyle name="Normal 5 7 4 4 2" xfId="7851" xr:uid="{00000000-0005-0000-0000-0000FB200000}"/>
    <cellStyle name="Normal 5 7 4 5" xfId="5814" xr:uid="{00000000-0005-0000-0000-0000FC200000}"/>
    <cellStyle name="Normal 5 7 5" xfId="1533" xr:uid="{00000000-0005-0000-0000-0000FD200000}"/>
    <cellStyle name="Normal 5 7 5 2" xfId="4556" xr:uid="{00000000-0005-0000-0000-0000FE200000}"/>
    <cellStyle name="Normal 5 7 5 2 2" xfId="9786" xr:uid="{00000000-0005-0000-0000-0000FF200000}"/>
    <cellStyle name="Normal 5 7 5 3" xfId="3032" xr:uid="{00000000-0005-0000-0000-000000210000}"/>
    <cellStyle name="Normal 5 7 5 3 2" xfId="8262" xr:uid="{00000000-0005-0000-0000-000001210000}"/>
    <cellStyle name="Normal 5 7 5 4" xfId="6764" xr:uid="{00000000-0005-0000-0000-000002210000}"/>
    <cellStyle name="Normal 5 7 6" xfId="1475" xr:uid="{00000000-0005-0000-0000-000003210000}"/>
    <cellStyle name="Normal 5 7 6 2" xfId="4498" xr:uid="{00000000-0005-0000-0000-000004210000}"/>
    <cellStyle name="Normal 5 7 6 2 2" xfId="9728" xr:uid="{00000000-0005-0000-0000-000005210000}"/>
    <cellStyle name="Normal 5 7 6 3" xfId="2974" xr:uid="{00000000-0005-0000-0000-000006210000}"/>
    <cellStyle name="Normal 5 7 6 3 2" xfId="8204" xr:uid="{00000000-0005-0000-0000-000007210000}"/>
    <cellStyle name="Normal 5 7 6 4" xfId="6706" xr:uid="{00000000-0005-0000-0000-000008210000}"/>
    <cellStyle name="Normal 5 7 7" xfId="768" xr:uid="{00000000-0005-0000-0000-000009210000}"/>
    <cellStyle name="Normal 5 7 7 2" xfId="3791" xr:uid="{00000000-0005-0000-0000-00000A210000}"/>
    <cellStyle name="Normal 5 7 7 2 2" xfId="9021" xr:uid="{00000000-0005-0000-0000-00000B210000}"/>
    <cellStyle name="Normal 5 7 7 3" xfId="5999" xr:uid="{00000000-0005-0000-0000-00000C210000}"/>
    <cellStyle name="Normal 5 7 8" xfId="2267" xr:uid="{00000000-0005-0000-0000-00000D210000}"/>
    <cellStyle name="Normal 5 7 8 2" xfId="7497" xr:uid="{00000000-0005-0000-0000-00000E210000}"/>
    <cellStyle name="Normal 5 7 9" xfId="5807" xr:uid="{00000000-0005-0000-0000-00000F210000}"/>
    <cellStyle name="Normal 5 8" xfId="578" xr:uid="{00000000-0005-0000-0000-000010210000}"/>
    <cellStyle name="Normal 5 8 2" xfId="579" xr:uid="{00000000-0005-0000-0000-000011210000}"/>
    <cellStyle name="Normal 5 8 2 2" xfId="580" xr:uid="{00000000-0005-0000-0000-000012210000}"/>
    <cellStyle name="Normal 5 8 2 2 2" xfId="2079" xr:uid="{00000000-0005-0000-0000-000013210000}"/>
    <cellStyle name="Normal 5 8 2 2 2 2" xfId="5102" xr:uid="{00000000-0005-0000-0000-000014210000}"/>
    <cellStyle name="Normal 5 8 2 2 2 2 2" xfId="10332" xr:uid="{00000000-0005-0000-0000-000015210000}"/>
    <cellStyle name="Normal 5 8 2 2 2 3" xfId="3578" xr:uid="{00000000-0005-0000-0000-000016210000}"/>
    <cellStyle name="Normal 5 8 2 2 2 3 2" xfId="8808" xr:uid="{00000000-0005-0000-0000-000017210000}"/>
    <cellStyle name="Normal 5 8 2 2 2 4" xfId="7310" xr:uid="{00000000-0005-0000-0000-000018210000}"/>
    <cellStyle name="Normal 5 8 2 2 3" xfId="1314" xr:uid="{00000000-0005-0000-0000-000019210000}"/>
    <cellStyle name="Normal 5 8 2 2 3 2" xfId="4337" xr:uid="{00000000-0005-0000-0000-00001A210000}"/>
    <cellStyle name="Normal 5 8 2 2 3 2 2" xfId="9567" xr:uid="{00000000-0005-0000-0000-00001B210000}"/>
    <cellStyle name="Normal 5 8 2 2 3 3" xfId="6545" xr:uid="{00000000-0005-0000-0000-00001C210000}"/>
    <cellStyle name="Normal 5 8 2 2 4" xfId="2813" xr:uid="{00000000-0005-0000-0000-00001D210000}"/>
    <cellStyle name="Normal 5 8 2 2 4 2" xfId="8043" xr:uid="{00000000-0005-0000-0000-00001E210000}"/>
    <cellStyle name="Normal 5 8 2 2 5" xfId="5817" xr:uid="{00000000-0005-0000-0000-00001F210000}"/>
    <cellStyle name="Normal 5 8 2 3" xfId="1725" xr:uid="{00000000-0005-0000-0000-000020210000}"/>
    <cellStyle name="Normal 5 8 2 3 2" xfId="4748" xr:uid="{00000000-0005-0000-0000-000021210000}"/>
    <cellStyle name="Normal 5 8 2 3 2 2" xfId="9978" xr:uid="{00000000-0005-0000-0000-000022210000}"/>
    <cellStyle name="Normal 5 8 2 3 3" xfId="3224" xr:uid="{00000000-0005-0000-0000-000023210000}"/>
    <cellStyle name="Normal 5 8 2 3 3 2" xfId="8454" xr:uid="{00000000-0005-0000-0000-000024210000}"/>
    <cellStyle name="Normal 5 8 2 3 4" xfId="6956" xr:uid="{00000000-0005-0000-0000-000025210000}"/>
    <cellStyle name="Normal 5 8 2 4" xfId="960" xr:uid="{00000000-0005-0000-0000-000026210000}"/>
    <cellStyle name="Normal 5 8 2 4 2" xfId="3983" xr:uid="{00000000-0005-0000-0000-000027210000}"/>
    <cellStyle name="Normal 5 8 2 4 2 2" xfId="9213" xr:uid="{00000000-0005-0000-0000-000028210000}"/>
    <cellStyle name="Normal 5 8 2 4 3" xfId="6191" xr:uid="{00000000-0005-0000-0000-000029210000}"/>
    <cellStyle name="Normal 5 8 2 5" xfId="2459" xr:uid="{00000000-0005-0000-0000-00002A210000}"/>
    <cellStyle name="Normal 5 8 2 5 2" xfId="7689" xr:uid="{00000000-0005-0000-0000-00002B210000}"/>
    <cellStyle name="Normal 5 8 2 6" xfId="5816" xr:uid="{00000000-0005-0000-0000-00002C210000}"/>
    <cellStyle name="Normal 5 8 3" xfId="581" xr:uid="{00000000-0005-0000-0000-00002D210000}"/>
    <cellStyle name="Normal 5 8 3 2" xfId="1902" xr:uid="{00000000-0005-0000-0000-00002E210000}"/>
    <cellStyle name="Normal 5 8 3 2 2" xfId="4925" xr:uid="{00000000-0005-0000-0000-00002F210000}"/>
    <cellStyle name="Normal 5 8 3 2 2 2" xfId="10155" xr:uid="{00000000-0005-0000-0000-000030210000}"/>
    <cellStyle name="Normal 5 8 3 2 3" xfId="3401" xr:uid="{00000000-0005-0000-0000-000031210000}"/>
    <cellStyle name="Normal 5 8 3 2 3 2" xfId="8631" xr:uid="{00000000-0005-0000-0000-000032210000}"/>
    <cellStyle name="Normal 5 8 3 2 4" xfId="7133" xr:uid="{00000000-0005-0000-0000-000033210000}"/>
    <cellStyle name="Normal 5 8 3 3" xfId="1137" xr:uid="{00000000-0005-0000-0000-000034210000}"/>
    <cellStyle name="Normal 5 8 3 3 2" xfId="4160" xr:uid="{00000000-0005-0000-0000-000035210000}"/>
    <cellStyle name="Normal 5 8 3 3 2 2" xfId="9390" xr:uid="{00000000-0005-0000-0000-000036210000}"/>
    <cellStyle name="Normal 5 8 3 3 3" xfId="6368" xr:uid="{00000000-0005-0000-0000-000037210000}"/>
    <cellStyle name="Normal 5 8 3 4" xfId="2636" xr:uid="{00000000-0005-0000-0000-000038210000}"/>
    <cellStyle name="Normal 5 8 3 4 2" xfId="7866" xr:uid="{00000000-0005-0000-0000-000039210000}"/>
    <cellStyle name="Normal 5 8 3 5" xfId="5818" xr:uid="{00000000-0005-0000-0000-00003A210000}"/>
    <cellStyle name="Normal 5 8 4" xfId="1548" xr:uid="{00000000-0005-0000-0000-00003B210000}"/>
    <cellStyle name="Normal 5 8 4 2" xfId="4571" xr:uid="{00000000-0005-0000-0000-00003C210000}"/>
    <cellStyle name="Normal 5 8 4 2 2" xfId="9801" xr:uid="{00000000-0005-0000-0000-00003D210000}"/>
    <cellStyle name="Normal 5 8 4 3" xfId="3047" xr:uid="{00000000-0005-0000-0000-00003E210000}"/>
    <cellStyle name="Normal 5 8 4 3 2" xfId="8277" xr:uid="{00000000-0005-0000-0000-00003F210000}"/>
    <cellStyle name="Normal 5 8 4 4" xfId="6779" xr:uid="{00000000-0005-0000-0000-000040210000}"/>
    <cellStyle name="Normal 5 8 5" xfId="783" xr:uid="{00000000-0005-0000-0000-000041210000}"/>
    <cellStyle name="Normal 5 8 5 2" xfId="3806" xr:uid="{00000000-0005-0000-0000-000042210000}"/>
    <cellStyle name="Normal 5 8 5 2 2" xfId="9036" xr:uid="{00000000-0005-0000-0000-000043210000}"/>
    <cellStyle name="Normal 5 8 5 3" xfId="6014" xr:uid="{00000000-0005-0000-0000-000044210000}"/>
    <cellStyle name="Normal 5 8 6" xfId="2282" xr:uid="{00000000-0005-0000-0000-000045210000}"/>
    <cellStyle name="Normal 5 8 6 2" xfId="7512" xr:uid="{00000000-0005-0000-0000-000046210000}"/>
    <cellStyle name="Normal 5 8 7" xfId="5815" xr:uid="{00000000-0005-0000-0000-000047210000}"/>
    <cellStyle name="Normal 5 9" xfId="582" xr:uid="{00000000-0005-0000-0000-000048210000}"/>
    <cellStyle name="Normal 5 9 2" xfId="583" xr:uid="{00000000-0005-0000-0000-000049210000}"/>
    <cellStyle name="Normal 5 9 2 2" xfId="584" xr:uid="{00000000-0005-0000-0000-00004A210000}"/>
    <cellStyle name="Normal 5 9 2 2 2" xfId="2091" xr:uid="{00000000-0005-0000-0000-00004B210000}"/>
    <cellStyle name="Normal 5 9 2 2 2 2" xfId="5114" xr:uid="{00000000-0005-0000-0000-00004C210000}"/>
    <cellStyle name="Normal 5 9 2 2 2 2 2" xfId="10344" xr:uid="{00000000-0005-0000-0000-00004D210000}"/>
    <cellStyle name="Normal 5 9 2 2 2 3" xfId="3590" xr:uid="{00000000-0005-0000-0000-00004E210000}"/>
    <cellStyle name="Normal 5 9 2 2 2 3 2" xfId="8820" xr:uid="{00000000-0005-0000-0000-00004F210000}"/>
    <cellStyle name="Normal 5 9 2 2 2 4" xfId="7322" xr:uid="{00000000-0005-0000-0000-000050210000}"/>
    <cellStyle name="Normal 5 9 2 2 3" xfId="1326" xr:uid="{00000000-0005-0000-0000-000051210000}"/>
    <cellStyle name="Normal 5 9 2 2 3 2" xfId="4349" xr:uid="{00000000-0005-0000-0000-000052210000}"/>
    <cellStyle name="Normal 5 9 2 2 3 2 2" xfId="9579" xr:uid="{00000000-0005-0000-0000-000053210000}"/>
    <cellStyle name="Normal 5 9 2 2 3 3" xfId="6557" xr:uid="{00000000-0005-0000-0000-000054210000}"/>
    <cellStyle name="Normal 5 9 2 2 4" xfId="2825" xr:uid="{00000000-0005-0000-0000-000055210000}"/>
    <cellStyle name="Normal 5 9 2 2 4 2" xfId="8055" xr:uid="{00000000-0005-0000-0000-000056210000}"/>
    <cellStyle name="Normal 5 9 2 2 5" xfId="5821" xr:uid="{00000000-0005-0000-0000-000057210000}"/>
    <cellStyle name="Normal 5 9 2 3" xfId="1737" xr:uid="{00000000-0005-0000-0000-000058210000}"/>
    <cellStyle name="Normal 5 9 2 3 2" xfId="4760" xr:uid="{00000000-0005-0000-0000-000059210000}"/>
    <cellStyle name="Normal 5 9 2 3 2 2" xfId="9990" xr:uid="{00000000-0005-0000-0000-00005A210000}"/>
    <cellStyle name="Normal 5 9 2 3 3" xfId="3236" xr:uid="{00000000-0005-0000-0000-00005B210000}"/>
    <cellStyle name="Normal 5 9 2 3 3 2" xfId="8466" xr:uid="{00000000-0005-0000-0000-00005C210000}"/>
    <cellStyle name="Normal 5 9 2 3 4" xfId="6968" xr:uid="{00000000-0005-0000-0000-00005D210000}"/>
    <cellStyle name="Normal 5 9 2 4" xfId="972" xr:uid="{00000000-0005-0000-0000-00005E210000}"/>
    <cellStyle name="Normal 5 9 2 4 2" xfId="3995" xr:uid="{00000000-0005-0000-0000-00005F210000}"/>
    <cellStyle name="Normal 5 9 2 4 2 2" xfId="9225" xr:uid="{00000000-0005-0000-0000-000060210000}"/>
    <cellStyle name="Normal 5 9 2 4 3" xfId="6203" xr:uid="{00000000-0005-0000-0000-000061210000}"/>
    <cellStyle name="Normal 5 9 2 5" xfId="2471" xr:uid="{00000000-0005-0000-0000-000062210000}"/>
    <cellStyle name="Normal 5 9 2 5 2" xfId="7701" xr:uid="{00000000-0005-0000-0000-000063210000}"/>
    <cellStyle name="Normal 5 9 2 6" xfId="5820" xr:uid="{00000000-0005-0000-0000-000064210000}"/>
    <cellStyle name="Normal 5 9 3" xfId="585" xr:uid="{00000000-0005-0000-0000-000065210000}"/>
    <cellStyle name="Normal 5 9 3 2" xfId="1914" xr:uid="{00000000-0005-0000-0000-000066210000}"/>
    <cellStyle name="Normal 5 9 3 2 2" xfId="4937" xr:uid="{00000000-0005-0000-0000-000067210000}"/>
    <cellStyle name="Normal 5 9 3 2 2 2" xfId="10167" xr:uid="{00000000-0005-0000-0000-000068210000}"/>
    <cellStyle name="Normal 5 9 3 2 3" xfId="3413" xr:uid="{00000000-0005-0000-0000-000069210000}"/>
    <cellStyle name="Normal 5 9 3 2 3 2" xfId="8643" xr:uid="{00000000-0005-0000-0000-00006A210000}"/>
    <cellStyle name="Normal 5 9 3 2 4" xfId="7145" xr:uid="{00000000-0005-0000-0000-00006B210000}"/>
    <cellStyle name="Normal 5 9 3 3" xfId="1149" xr:uid="{00000000-0005-0000-0000-00006C210000}"/>
    <cellStyle name="Normal 5 9 3 3 2" xfId="4172" xr:uid="{00000000-0005-0000-0000-00006D210000}"/>
    <cellStyle name="Normal 5 9 3 3 2 2" xfId="9402" xr:uid="{00000000-0005-0000-0000-00006E210000}"/>
    <cellStyle name="Normal 5 9 3 3 3" xfId="6380" xr:uid="{00000000-0005-0000-0000-00006F210000}"/>
    <cellStyle name="Normal 5 9 3 4" xfId="2648" xr:uid="{00000000-0005-0000-0000-000070210000}"/>
    <cellStyle name="Normal 5 9 3 4 2" xfId="7878" xr:uid="{00000000-0005-0000-0000-000071210000}"/>
    <cellStyle name="Normal 5 9 3 5" xfId="5822" xr:uid="{00000000-0005-0000-0000-000072210000}"/>
    <cellStyle name="Normal 5 9 4" xfId="1560" xr:uid="{00000000-0005-0000-0000-000073210000}"/>
    <cellStyle name="Normal 5 9 4 2" xfId="4583" xr:uid="{00000000-0005-0000-0000-000074210000}"/>
    <cellStyle name="Normal 5 9 4 2 2" xfId="9813" xr:uid="{00000000-0005-0000-0000-000075210000}"/>
    <cellStyle name="Normal 5 9 4 3" xfId="3059" xr:uid="{00000000-0005-0000-0000-000076210000}"/>
    <cellStyle name="Normal 5 9 4 3 2" xfId="8289" xr:uid="{00000000-0005-0000-0000-000077210000}"/>
    <cellStyle name="Normal 5 9 4 4" xfId="6791" xr:uid="{00000000-0005-0000-0000-000078210000}"/>
    <cellStyle name="Normal 5 9 5" xfId="795" xr:uid="{00000000-0005-0000-0000-000079210000}"/>
    <cellStyle name="Normal 5 9 5 2" xfId="3818" xr:uid="{00000000-0005-0000-0000-00007A210000}"/>
    <cellStyle name="Normal 5 9 5 2 2" xfId="9048" xr:uid="{00000000-0005-0000-0000-00007B210000}"/>
    <cellStyle name="Normal 5 9 5 3" xfId="6026" xr:uid="{00000000-0005-0000-0000-00007C210000}"/>
    <cellStyle name="Normal 5 9 6" xfId="2294" xr:uid="{00000000-0005-0000-0000-00007D210000}"/>
    <cellStyle name="Normal 5 9 6 2" xfId="7524" xr:uid="{00000000-0005-0000-0000-00007E210000}"/>
    <cellStyle name="Normal 5 9 7" xfId="5819" xr:uid="{00000000-0005-0000-0000-00007F210000}"/>
    <cellStyle name="Normal 6" xfId="586" xr:uid="{00000000-0005-0000-0000-000080210000}"/>
    <cellStyle name="Normal 6 10" xfId="587" xr:uid="{00000000-0005-0000-0000-000081210000}"/>
    <cellStyle name="Normal 6 10 2" xfId="588" xr:uid="{00000000-0005-0000-0000-000082210000}"/>
    <cellStyle name="Normal 6 10 2 2" xfId="589" xr:uid="{00000000-0005-0000-0000-000083210000}"/>
    <cellStyle name="Normal 6 10 2 2 2" xfId="2175" xr:uid="{00000000-0005-0000-0000-000084210000}"/>
    <cellStyle name="Normal 6 10 2 2 2 2" xfId="5198" xr:uid="{00000000-0005-0000-0000-000085210000}"/>
    <cellStyle name="Normal 6 10 2 2 2 2 2" xfId="10428" xr:uid="{00000000-0005-0000-0000-000086210000}"/>
    <cellStyle name="Normal 6 10 2 2 2 3" xfId="3674" xr:uid="{00000000-0005-0000-0000-000087210000}"/>
    <cellStyle name="Normal 6 10 2 2 2 3 2" xfId="8904" xr:uid="{00000000-0005-0000-0000-000088210000}"/>
    <cellStyle name="Normal 6 10 2 2 2 4" xfId="7406" xr:uid="{00000000-0005-0000-0000-000089210000}"/>
    <cellStyle name="Normal 6 10 2 2 3" xfId="1410" xr:uid="{00000000-0005-0000-0000-00008A210000}"/>
    <cellStyle name="Normal 6 10 2 2 3 2" xfId="4433" xr:uid="{00000000-0005-0000-0000-00008B210000}"/>
    <cellStyle name="Normal 6 10 2 2 3 2 2" xfId="9663" xr:uid="{00000000-0005-0000-0000-00008C210000}"/>
    <cellStyle name="Normal 6 10 2 2 3 3" xfId="6641" xr:uid="{00000000-0005-0000-0000-00008D210000}"/>
    <cellStyle name="Normal 6 10 2 2 4" xfId="2909" xr:uid="{00000000-0005-0000-0000-00008E210000}"/>
    <cellStyle name="Normal 6 10 2 2 4 2" xfId="8139" xr:uid="{00000000-0005-0000-0000-00008F210000}"/>
    <cellStyle name="Normal 6 10 2 2 5" xfId="5826" xr:uid="{00000000-0005-0000-0000-000090210000}"/>
    <cellStyle name="Normal 6 10 2 3" xfId="1821" xr:uid="{00000000-0005-0000-0000-000091210000}"/>
    <cellStyle name="Normal 6 10 2 3 2" xfId="4844" xr:uid="{00000000-0005-0000-0000-000092210000}"/>
    <cellStyle name="Normal 6 10 2 3 2 2" xfId="10074" xr:uid="{00000000-0005-0000-0000-000093210000}"/>
    <cellStyle name="Normal 6 10 2 3 3" xfId="3320" xr:uid="{00000000-0005-0000-0000-000094210000}"/>
    <cellStyle name="Normal 6 10 2 3 3 2" xfId="8550" xr:uid="{00000000-0005-0000-0000-000095210000}"/>
    <cellStyle name="Normal 6 10 2 3 4" xfId="7052" xr:uid="{00000000-0005-0000-0000-000096210000}"/>
    <cellStyle name="Normal 6 10 2 4" xfId="1056" xr:uid="{00000000-0005-0000-0000-000097210000}"/>
    <cellStyle name="Normal 6 10 2 4 2" xfId="4079" xr:uid="{00000000-0005-0000-0000-000098210000}"/>
    <cellStyle name="Normal 6 10 2 4 2 2" xfId="9309" xr:uid="{00000000-0005-0000-0000-000099210000}"/>
    <cellStyle name="Normal 6 10 2 4 3" xfId="6287" xr:uid="{00000000-0005-0000-0000-00009A210000}"/>
    <cellStyle name="Normal 6 10 2 5" xfId="2555" xr:uid="{00000000-0005-0000-0000-00009B210000}"/>
    <cellStyle name="Normal 6 10 2 5 2" xfId="7785" xr:uid="{00000000-0005-0000-0000-00009C210000}"/>
    <cellStyle name="Normal 6 10 2 6" xfId="5825" xr:uid="{00000000-0005-0000-0000-00009D210000}"/>
    <cellStyle name="Normal 6 10 3" xfId="590" xr:uid="{00000000-0005-0000-0000-00009E210000}"/>
    <cellStyle name="Normal 6 10 3 2" xfId="1998" xr:uid="{00000000-0005-0000-0000-00009F210000}"/>
    <cellStyle name="Normal 6 10 3 2 2" xfId="5021" xr:uid="{00000000-0005-0000-0000-0000A0210000}"/>
    <cellStyle name="Normal 6 10 3 2 2 2" xfId="10251" xr:uid="{00000000-0005-0000-0000-0000A1210000}"/>
    <cellStyle name="Normal 6 10 3 2 3" xfId="3497" xr:uid="{00000000-0005-0000-0000-0000A2210000}"/>
    <cellStyle name="Normal 6 10 3 2 3 2" xfId="8727" xr:uid="{00000000-0005-0000-0000-0000A3210000}"/>
    <cellStyle name="Normal 6 10 3 2 4" xfId="7229" xr:uid="{00000000-0005-0000-0000-0000A4210000}"/>
    <cellStyle name="Normal 6 10 3 3" xfId="1233" xr:uid="{00000000-0005-0000-0000-0000A5210000}"/>
    <cellStyle name="Normal 6 10 3 3 2" xfId="4256" xr:uid="{00000000-0005-0000-0000-0000A6210000}"/>
    <cellStyle name="Normal 6 10 3 3 2 2" xfId="9486" xr:uid="{00000000-0005-0000-0000-0000A7210000}"/>
    <cellStyle name="Normal 6 10 3 3 3" xfId="6464" xr:uid="{00000000-0005-0000-0000-0000A8210000}"/>
    <cellStyle name="Normal 6 10 3 4" xfId="2732" xr:uid="{00000000-0005-0000-0000-0000A9210000}"/>
    <cellStyle name="Normal 6 10 3 4 2" xfId="7962" xr:uid="{00000000-0005-0000-0000-0000AA210000}"/>
    <cellStyle name="Normal 6 10 3 5" xfId="5827" xr:uid="{00000000-0005-0000-0000-0000AB210000}"/>
    <cellStyle name="Normal 6 10 4" xfId="1644" xr:uid="{00000000-0005-0000-0000-0000AC210000}"/>
    <cellStyle name="Normal 6 10 4 2" xfId="4667" xr:uid="{00000000-0005-0000-0000-0000AD210000}"/>
    <cellStyle name="Normal 6 10 4 2 2" xfId="9897" xr:uid="{00000000-0005-0000-0000-0000AE210000}"/>
    <cellStyle name="Normal 6 10 4 3" xfId="3143" xr:uid="{00000000-0005-0000-0000-0000AF210000}"/>
    <cellStyle name="Normal 6 10 4 3 2" xfId="8373" xr:uid="{00000000-0005-0000-0000-0000B0210000}"/>
    <cellStyle name="Normal 6 10 4 4" xfId="6875" xr:uid="{00000000-0005-0000-0000-0000B1210000}"/>
    <cellStyle name="Normal 6 10 5" xfId="879" xr:uid="{00000000-0005-0000-0000-0000B2210000}"/>
    <cellStyle name="Normal 6 10 5 2" xfId="3902" xr:uid="{00000000-0005-0000-0000-0000B3210000}"/>
    <cellStyle name="Normal 6 10 5 2 2" xfId="9132" xr:uid="{00000000-0005-0000-0000-0000B4210000}"/>
    <cellStyle name="Normal 6 10 5 3" xfId="6110" xr:uid="{00000000-0005-0000-0000-0000B5210000}"/>
    <cellStyle name="Normal 6 10 6" xfId="2378" xr:uid="{00000000-0005-0000-0000-0000B6210000}"/>
    <cellStyle name="Normal 6 10 6 2" xfId="7608" xr:uid="{00000000-0005-0000-0000-0000B7210000}"/>
    <cellStyle name="Normal 6 10 7" xfId="5824" xr:uid="{00000000-0005-0000-0000-0000B8210000}"/>
    <cellStyle name="Normal 6 11" xfId="591" xr:uid="{00000000-0005-0000-0000-0000B9210000}"/>
    <cellStyle name="Normal 6 11 2" xfId="592" xr:uid="{00000000-0005-0000-0000-0000BA210000}"/>
    <cellStyle name="Normal 6 11 2 2" xfId="593" xr:uid="{00000000-0005-0000-0000-0000BB210000}"/>
    <cellStyle name="Normal 6 11 2 2 2" xfId="2187" xr:uid="{00000000-0005-0000-0000-0000BC210000}"/>
    <cellStyle name="Normal 6 11 2 2 2 2" xfId="5210" xr:uid="{00000000-0005-0000-0000-0000BD210000}"/>
    <cellStyle name="Normal 6 11 2 2 2 2 2" xfId="10440" xr:uid="{00000000-0005-0000-0000-0000BE210000}"/>
    <cellStyle name="Normal 6 11 2 2 2 3" xfId="3686" xr:uid="{00000000-0005-0000-0000-0000BF210000}"/>
    <cellStyle name="Normal 6 11 2 2 2 3 2" xfId="8916" xr:uid="{00000000-0005-0000-0000-0000C0210000}"/>
    <cellStyle name="Normal 6 11 2 2 2 4" xfId="7418" xr:uid="{00000000-0005-0000-0000-0000C1210000}"/>
    <cellStyle name="Normal 6 11 2 2 3" xfId="1422" xr:uid="{00000000-0005-0000-0000-0000C2210000}"/>
    <cellStyle name="Normal 6 11 2 2 3 2" xfId="4445" xr:uid="{00000000-0005-0000-0000-0000C3210000}"/>
    <cellStyle name="Normal 6 11 2 2 3 2 2" xfId="9675" xr:uid="{00000000-0005-0000-0000-0000C4210000}"/>
    <cellStyle name="Normal 6 11 2 2 3 3" xfId="6653" xr:uid="{00000000-0005-0000-0000-0000C5210000}"/>
    <cellStyle name="Normal 6 11 2 2 4" xfId="2921" xr:uid="{00000000-0005-0000-0000-0000C6210000}"/>
    <cellStyle name="Normal 6 11 2 2 4 2" xfId="8151" xr:uid="{00000000-0005-0000-0000-0000C7210000}"/>
    <cellStyle name="Normal 6 11 2 2 5" xfId="5830" xr:uid="{00000000-0005-0000-0000-0000C8210000}"/>
    <cellStyle name="Normal 6 11 2 3" xfId="1833" xr:uid="{00000000-0005-0000-0000-0000C9210000}"/>
    <cellStyle name="Normal 6 11 2 3 2" xfId="4856" xr:uid="{00000000-0005-0000-0000-0000CA210000}"/>
    <cellStyle name="Normal 6 11 2 3 2 2" xfId="10086" xr:uid="{00000000-0005-0000-0000-0000CB210000}"/>
    <cellStyle name="Normal 6 11 2 3 3" xfId="3332" xr:uid="{00000000-0005-0000-0000-0000CC210000}"/>
    <cellStyle name="Normal 6 11 2 3 3 2" xfId="8562" xr:uid="{00000000-0005-0000-0000-0000CD210000}"/>
    <cellStyle name="Normal 6 11 2 3 4" xfId="7064" xr:uid="{00000000-0005-0000-0000-0000CE210000}"/>
    <cellStyle name="Normal 6 11 2 4" xfId="1068" xr:uid="{00000000-0005-0000-0000-0000CF210000}"/>
    <cellStyle name="Normal 6 11 2 4 2" xfId="4091" xr:uid="{00000000-0005-0000-0000-0000D0210000}"/>
    <cellStyle name="Normal 6 11 2 4 2 2" xfId="9321" xr:uid="{00000000-0005-0000-0000-0000D1210000}"/>
    <cellStyle name="Normal 6 11 2 4 3" xfId="6299" xr:uid="{00000000-0005-0000-0000-0000D2210000}"/>
    <cellStyle name="Normal 6 11 2 5" xfId="2567" xr:uid="{00000000-0005-0000-0000-0000D3210000}"/>
    <cellStyle name="Normal 6 11 2 5 2" xfId="7797" xr:uid="{00000000-0005-0000-0000-0000D4210000}"/>
    <cellStyle name="Normal 6 11 2 6" xfId="5829" xr:uid="{00000000-0005-0000-0000-0000D5210000}"/>
    <cellStyle name="Normal 6 11 3" xfId="594" xr:uid="{00000000-0005-0000-0000-0000D6210000}"/>
    <cellStyle name="Normal 6 11 3 2" xfId="2010" xr:uid="{00000000-0005-0000-0000-0000D7210000}"/>
    <cellStyle name="Normal 6 11 3 2 2" xfId="5033" xr:uid="{00000000-0005-0000-0000-0000D8210000}"/>
    <cellStyle name="Normal 6 11 3 2 2 2" xfId="10263" xr:uid="{00000000-0005-0000-0000-0000D9210000}"/>
    <cellStyle name="Normal 6 11 3 2 3" xfId="3509" xr:uid="{00000000-0005-0000-0000-0000DA210000}"/>
    <cellStyle name="Normal 6 11 3 2 3 2" xfId="8739" xr:uid="{00000000-0005-0000-0000-0000DB210000}"/>
    <cellStyle name="Normal 6 11 3 2 4" xfId="7241" xr:uid="{00000000-0005-0000-0000-0000DC210000}"/>
    <cellStyle name="Normal 6 11 3 3" xfId="1245" xr:uid="{00000000-0005-0000-0000-0000DD210000}"/>
    <cellStyle name="Normal 6 11 3 3 2" xfId="4268" xr:uid="{00000000-0005-0000-0000-0000DE210000}"/>
    <cellStyle name="Normal 6 11 3 3 2 2" xfId="9498" xr:uid="{00000000-0005-0000-0000-0000DF210000}"/>
    <cellStyle name="Normal 6 11 3 3 3" xfId="6476" xr:uid="{00000000-0005-0000-0000-0000E0210000}"/>
    <cellStyle name="Normal 6 11 3 4" xfId="2744" xr:uid="{00000000-0005-0000-0000-0000E1210000}"/>
    <cellStyle name="Normal 6 11 3 4 2" xfId="7974" xr:uid="{00000000-0005-0000-0000-0000E2210000}"/>
    <cellStyle name="Normal 6 11 3 5" xfId="5831" xr:uid="{00000000-0005-0000-0000-0000E3210000}"/>
    <cellStyle name="Normal 6 11 4" xfId="1656" xr:uid="{00000000-0005-0000-0000-0000E4210000}"/>
    <cellStyle name="Normal 6 11 4 2" xfId="4679" xr:uid="{00000000-0005-0000-0000-0000E5210000}"/>
    <cellStyle name="Normal 6 11 4 2 2" xfId="9909" xr:uid="{00000000-0005-0000-0000-0000E6210000}"/>
    <cellStyle name="Normal 6 11 4 3" xfId="3155" xr:uid="{00000000-0005-0000-0000-0000E7210000}"/>
    <cellStyle name="Normal 6 11 4 3 2" xfId="8385" xr:uid="{00000000-0005-0000-0000-0000E8210000}"/>
    <cellStyle name="Normal 6 11 4 4" xfId="6887" xr:uid="{00000000-0005-0000-0000-0000E9210000}"/>
    <cellStyle name="Normal 6 11 5" xfId="891" xr:uid="{00000000-0005-0000-0000-0000EA210000}"/>
    <cellStyle name="Normal 6 11 5 2" xfId="3914" xr:uid="{00000000-0005-0000-0000-0000EB210000}"/>
    <cellStyle name="Normal 6 11 5 2 2" xfId="9144" xr:uid="{00000000-0005-0000-0000-0000EC210000}"/>
    <cellStyle name="Normal 6 11 5 3" xfId="6122" xr:uid="{00000000-0005-0000-0000-0000ED210000}"/>
    <cellStyle name="Normal 6 11 6" xfId="2390" xr:uid="{00000000-0005-0000-0000-0000EE210000}"/>
    <cellStyle name="Normal 6 11 6 2" xfId="7620" xr:uid="{00000000-0005-0000-0000-0000EF210000}"/>
    <cellStyle name="Normal 6 11 7" xfId="5828" xr:uid="{00000000-0005-0000-0000-0000F0210000}"/>
    <cellStyle name="Normal 6 12" xfId="595" xr:uid="{00000000-0005-0000-0000-0000F1210000}"/>
    <cellStyle name="Normal 6 12 2" xfId="596" xr:uid="{00000000-0005-0000-0000-0000F2210000}"/>
    <cellStyle name="Normal 6 12 2 2" xfId="2022" xr:uid="{00000000-0005-0000-0000-0000F3210000}"/>
    <cellStyle name="Normal 6 12 2 2 2" xfId="5045" xr:uid="{00000000-0005-0000-0000-0000F4210000}"/>
    <cellStyle name="Normal 6 12 2 2 2 2" xfId="10275" xr:uid="{00000000-0005-0000-0000-0000F5210000}"/>
    <cellStyle name="Normal 6 12 2 2 3" xfId="3521" xr:uid="{00000000-0005-0000-0000-0000F6210000}"/>
    <cellStyle name="Normal 6 12 2 2 3 2" xfId="8751" xr:uid="{00000000-0005-0000-0000-0000F7210000}"/>
    <cellStyle name="Normal 6 12 2 2 4" xfId="7253" xr:uid="{00000000-0005-0000-0000-0000F8210000}"/>
    <cellStyle name="Normal 6 12 2 3" xfId="1257" xr:uid="{00000000-0005-0000-0000-0000F9210000}"/>
    <cellStyle name="Normal 6 12 2 3 2" xfId="4280" xr:uid="{00000000-0005-0000-0000-0000FA210000}"/>
    <cellStyle name="Normal 6 12 2 3 2 2" xfId="9510" xr:uid="{00000000-0005-0000-0000-0000FB210000}"/>
    <cellStyle name="Normal 6 12 2 3 3" xfId="6488" xr:uid="{00000000-0005-0000-0000-0000FC210000}"/>
    <cellStyle name="Normal 6 12 2 4" xfId="2756" xr:uid="{00000000-0005-0000-0000-0000FD210000}"/>
    <cellStyle name="Normal 6 12 2 4 2" xfId="7986" xr:uid="{00000000-0005-0000-0000-0000FE210000}"/>
    <cellStyle name="Normal 6 12 2 5" xfId="5833" xr:uid="{00000000-0005-0000-0000-0000FF210000}"/>
    <cellStyle name="Normal 6 12 3" xfId="1668" xr:uid="{00000000-0005-0000-0000-000000220000}"/>
    <cellStyle name="Normal 6 12 3 2" xfId="4691" xr:uid="{00000000-0005-0000-0000-000001220000}"/>
    <cellStyle name="Normal 6 12 3 2 2" xfId="9921" xr:uid="{00000000-0005-0000-0000-000002220000}"/>
    <cellStyle name="Normal 6 12 3 3" xfId="3167" xr:uid="{00000000-0005-0000-0000-000003220000}"/>
    <cellStyle name="Normal 6 12 3 3 2" xfId="8397" xr:uid="{00000000-0005-0000-0000-000004220000}"/>
    <cellStyle name="Normal 6 12 3 4" xfId="6899" xr:uid="{00000000-0005-0000-0000-000005220000}"/>
    <cellStyle name="Normal 6 12 4" xfId="903" xr:uid="{00000000-0005-0000-0000-000006220000}"/>
    <cellStyle name="Normal 6 12 4 2" xfId="3926" xr:uid="{00000000-0005-0000-0000-000007220000}"/>
    <cellStyle name="Normal 6 12 4 2 2" xfId="9156" xr:uid="{00000000-0005-0000-0000-000008220000}"/>
    <cellStyle name="Normal 6 12 4 3" xfId="6134" xr:uid="{00000000-0005-0000-0000-000009220000}"/>
    <cellStyle name="Normal 6 12 5" xfId="2402" xr:uid="{00000000-0005-0000-0000-00000A220000}"/>
    <cellStyle name="Normal 6 12 5 2" xfId="7632" xr:uid="{00000000-0005-0000-0000-00000B220000}"/>
    <cellStyle name="Normal 6 12 6" xfId="5832" xr:uid="{00000000-0005-0000-0000-00000C220000}"/>
    <cellStyle name="Normal 6 13" xfId="597" xr:uid="{00000000-0005-0000-0000-00000D220000}"/>
    <cellStyle name="Normal 6 13 2" xfId="1845" xr:uid="{00000000-0005-0000-0000-00000E220000}"/>
    <cellStyle name="Normal 6 13 2 2" xfId="4868" xr:uid="{00000000-0005-0000-0000-00000F220000}"/>
    <cellStyle name="Normal 6 13 2 2 2" xfId="10098" xr:uid="{00000000-0005-0000-0000-000010220000}"/>
    <cellStyle name="Normal 6 13 2 3" xfId="3344" xr:uid="{00000000-0005-0000-0000-000011220000}"/>
    <cellStyle name="Normal 6 13 2 3 2" xfId="8574" xr:uid="{00000000-0005-0000-0000-000012220000}"/>
    <cellStyle name="Normal 6 13 2 4" xfId="7076" xr:uid="{00000000-0005-0000-0000-000013220000}"/>
    <cellStyle name="Normal 6 13 3" xfId="1080" xr:uid="{00000000-0005-0000-0000-000014220000}"/>
    <cellStyle name="Normal 6 13 3 2" xfId="4103" xr:uid="{00000000-0005-0000-0000-000015220000}"/>
    <cellStyle name="Normal 6 13 3 2 2" xfId="9333" xr:uid="{00000000-0005-0000-0000-000016220000}"/>
    <cellStyle name="Normal 6 13 3 3" xfId="6311" xr:uid="{00000000-0005-0000-0000-000017220000}"/>
    <cellStyle name="Normal 6 13 4" xfId="2579" xr:uid="{00000000-0005-0000-0000-000018220000}"/>
    <cellStyle name="Normal 6 13 4 2" xfId="7809" xr:uid="{00000000-0005-0000-0000-000019220000}"/>
    <cellStyle name="Normal 6 13 5" xfId="5834" xr:uid="{00000000-0005-0000-0000-00001A220000}"/>
    <cellStyle name="Normal 6 14" xfId="1491" xr:uid="{00000000-0005-0000-0000-00001B220000}"/>
    <cellStyle name="Normal 6 14 2" xfId="4514" xr:uid="{00000000-0005-0000-0000-00001C220000}"/>
    <cellStyle name="Normal 6 14 2 2" xfId="9744" xr:uid="{00000000-0005-0000-0000-00001D220000}"/>
    <cellStyle name="Normal 6 14 3" xfId="2990" xr:uid="{00000000-0005-0000-0000-00001E220000}"/>
    <cellStyle name="Normal 6 14 3 2" xfId="8220" xr:uid="{00000000-0005-0000-0000-00001F220000}"/>
    <cellStyle name="Normal 6 14 4" xfId="6722" xr:uid="{00000000-0005-0000-0000-000020220000}"/>
    <cellStyle name="Normal 6 15" xfId="1433" xr:uid="{00000000-0005-0000-0000-000021220000}"/>
    <cellStyle name="Normal 6 15 2" xfId="4456" xr:uid="{00000000-0005-0000-0000-000022220000}"/>
    <cellStyle name="Normal 6 15 2 2" xfId="9686" xr:uid="{00000000-0005-0000-0000-000023220000}"/>
    <cellStyle name="Normal 6 15 3" xfId="2932" xr:uid="{00000000-0005-0000-0000-000024220000}"/>
    <cellStyle name="Normal 6 15 3 2" xfId="8162" xr:uid="{00000000-0005-0000-0000-000025220000}"/>
    <cellStyle name="Normal 6 15 4" xfId="6664" xr:uid="{00000000-0005-0000-0000-000026220000}"/>
    <cellStyle name="Normal 6 16" xfId="2199" xr:uid="{00000000-0005-0000-0000-000027220000}"/>
    <cellStyle name="Normal 6 16 2" xfId="5222" xr:uid="{00000000-0005-0000-0000-000028220000}"/>
    <cellStyle name="Normal 6 16 2 2" xfId="10452" xr:uid="{00000000-0005-0000-0000-000029220000}"/>
    <cellStyle name="Normal 6 16 3" xfId="3698" xr:uid="{00000000-0005-0000-0000-00002A220000}"/>
    <cellStyle name="Normal 6 16 3 2" xfId="8928" xr:uid="{00000000-0005-0000-0000-00002B220000}"/>
    <cellStyle name="Normal 6 16 4" xfId="7430" xr:uid="{00000000-0005-0000-0000-00002C220000}"/>
    <cellStyle name="Normal 6 17" xfId="2213" xr:uid="{00000000-0005-0000-0000-00002D220000}"/>
    <cellStyle name="Normal 6 17 2" xfId="5235" xr:uid="{00000000-0005-0000-0000-00002E220000}"/>
    <cellStyle name="Normal 6 17 2 2" xfId="10465" xr:uid="{00000000-0005-0000-0000-00002F220000}"/>
    <cellStyle name="Normal 6 17 3" xfId="3711" xr:uid="{00000000-0005-0000-0000-000030220000}"/>
    <cellStyle name="Normal 6 17 3 2" xfId="8941" xr:uid="{00000000-0005-0000-0000-000031220000}"/>
    <cellStyle name="Normal 6 17 4" xfId="7443" xr:uid="{00000000-0005-0000-0000-000032220000}"/>
    <cellStyle name="Normal 6 18" xfId="726" xr:uid="{00000000-0005-0000-0000-000033220000}"/>
    <cellStyle name="Normal 6 18 2" xfId="3724" xr:uid="{00000000-0005-0000-0000-000034220000}"/>
    <cellStyle name="Normal 6 18 2 2" xfId="8954" xr:uid="{00000000-0005-0000-0000-000035220000}"/>
    <cellStyle name="Normal 6 18 3" xfId="5957" xr:uid="{00000000-0005-0000-0000-000036220000}"/>
    <cellStyle name="Normal 6 19" xfId="3737" xr:uid="{00000000-0005-0000-0000-000037220000}"/>
    <cellStyle name="Normal 6 19 2" xfId="8967" xr:uid="{00000000-0005-0000-0000-000038220000}"/>
    <cellStyle name="Normal 6 2" xfId="598" xr:uid="{00000000-0005-0000-0000-000039220000}"/>
    <cellStyle name="Normal 6 2 2" xfId="599" xr:uid="{00000000-0005-0000-0000-00003A220000}"/>
    <cellStyle name="Normal 6 2 2 2" xfId="600" xr:uid="{00000000-0005-0000-0000-00003B220000}"/>
    <cellStyle name="Normal 6 2 2 2 2" xfId="601" xr:uid="{00000000-0005-0000-0000-00003C220000}"/>
    <cellStyle name="Normal 6 2 2 2 2 2" xfId="2116" xr:uid="{00000000-0005-0000-0000-00003D220000}"/>
    <cellStyle name="Normal 6 2 2 2 2 2 2" xfId="5139" xr:uid="{00000000-0005-0000-0000-00003E220000}"/>
    <cellStyle name="Normal 6 2 2 2 2 2 2 2" xfId="10369" xr:uid="{00000000-0005-0000-0000-00003F220000}"/>
    <cellStyle name="Normal 6 2 2 2 2 2 3" xfId="3615" xr:uid="{00000000-0005-0000-0000-000040220000}"/>
    <cellStyle name="Normal 6 2 2 2 2 2 3 2" xfId="8845" xr:uid="{00000000-0005-0000-0000-000041220000}"/>
    <cellStyle name="Normal 6 2 2 2 2 2 4" xfId="7347" xr:uid="{00000000-0005-0000-0000-000042220000}"/>
    <cellStyle name="Normal 6 2 2 2 2 3" xfId="1351" xr:uid="{00000000-0005-0000-0000-000043220000}"/>
    <cellStyle name="Normal 6 2 2 2 2 3 2" xfId="4374" xr:uid="{00000000-0005-0000-0000-000044220000}"/>
    <cellStyle name="Normal 6 2 2 2 2 3 2 2" xfId="9604" xr:uid="{00000000-0005-0000-0000-000045220000}"/>
    <cellStyle name="Normal 6 2 2 2 2 3 3" xfId="6582" xr:uid="{00000000-0005-0000-0000-000046220000}"/>
    <cellStyle name="Normal 6 2 2 2 2 4" xfId="2850" xr:uid="{00000000-0005-0000-0000-000047220000}"/>
    <cellStyle name="Normal 6 2 2 2 2 4 2" xfId="8080" xr:uid="{00000000-0005-0000-0000-000048220000}"/>
    <cellStyle name="Normal 6 2 2 2 2 5" xfId="5838" xr:uid="{00000000-0005-0000-0000-000049220000}"/>
    <cellStyle name="Normal 6 2 2 2 3" xfId="1762" xr:uid="{00000000-0005-0000-0000-00004A220000}"/>
    <cellStyle name="Normal 6 2 2 2 3 2" xfId="4785" xr:uid="{00000000-0005-0000-0000-00004B220000}"/>
    <cellStyle name="Normal 6 2 2 2 3 2 2" xfId="10015" xr:uid="{00000000-0005-0000-0000-00004C220000}"/>
    <cellStyle name="Normal 6 2 2 2 3 3" xfId="3261" xr:uid="{00000000-0005-0000-0000-00004D220000}"/>
    <cellStyle name="Normal 6 2 2 2 3 3 2" xfId="8491" xr:uid="{00000000-0005-0000-0000-00004E220000}"/>
    <cellStyle name="Normal 6 2 2 2 3 4" xfId="6993" xr:uid="{00000000-0005-0000-0000-00004F220000}"/>
    <cellStyle name="Normal 6 2 2 2 4" xfId="997" xr:uid="{00000000-0005-0000-0000-000050220000}"/>
    <cellStyle name="Normal 6 2 2 2 4 2" xfId="4020" xr:uid="{00000000-0005-0000-0000-000051220000}"/>
    <cellStyle name="Normal 6 2 2 2 4 2 2" xfId="9250" xr:uid="{00000000-0005-0000-0000-000052220000}"/>
    <cellStyle name="Normal 6 2 2 2 4 3" xfId="6228" xr:uid="{00000000-0005-0000-0000-000053220000}"/>
    <cellStyle name="Normal 6 2 2 2 5" xfId="2496" xr:uid="{00000000-0005-0000-0000-000054220000}"/>
    <cellStyle name="Normal 6 2 2 2 5 2" xfId="7726" xr:uid="{00000000-0005-0000-0000-000055220000}"/>
    <cellStyle name="Normal 6 2 2 2 6" xfId="5837" xr:uid="{00000000-0005-0000-0000-000056220000}"/>
    <cellStyle name="Normal 6 2 2 3" xfId="602" xr:uid="{00000000-0005-0000-0000-000057220000}"/>
    <cellStyle name="Normal 6 2 2 3 2" xfId="1939" xr:uid="{00000000-0005-0000-0000-000058220000}"/>
    <cellStyle name="Normal 6 2 2 3 2 2" xfId="4962" xr:uid="{00000000-0005-0000-0000-000059220000}"/>
    <cellStyle name="Normal 6 2 2 3 2 2 2" xfId="10192" xr:uid="{00000000-0005-0000-0000-00005A220000}"/>
    <cellStyle name="Normal 6 2 2 3 2 3" xfId="3438" xr:uid="{00000000-0005-0000-0000-00005B220000}"/>
    <cellStyle name="Normal 6 2 2 3 2 3 2" xfId="8668" xr:uid="{00000000-0005-0000-0000-00005C220000}"/>
    <cellStyle name="Normal 6 2 2 3 2 4" xfId="7170" xr:uid="{00000000-0005-0000-0000-00005D220000}"/>
    <cellStyle name="Normal 6 2 2 3 3" xfId="1174" xr:uid="{00000000-0005-0000-0000-00005E220000}"/>
    <cellStyle name="Normal 6 2 2 3 3 2" xfId="4197" xr:uid="{00000000-0005-0000-0000-00005F220000}"/>
    <cellStyle name="Normal 6 2 2 3 3 2 2" xfId="9427" xr:uid="{00000000-0005-0000-0000-000060220000}"/>
    <cellStyle name="Normal 6 2 2 3 3 3" xfId="6405" xr:uid="{00000000-0005-0000-0000-000061220000}"/>
    <cellStyle name="Normal 6 2 2 3 4" xfId="2673" xr:uid="{00000000-0005-0000-0000-000062220000}"/>
    <cellStyle name="Normal 6 2 2 3 4 2" xfId="7903" xr:uid="{00000000-0005-0000-0000-000063220000}"/>
    <cellStyle name="Normal 6 2 2 3 5" xfId="5839" xr:uid="{00000000-0005-0000-0000-000064220000}"/>
    <cellStyle name="Normal 6 2 2 4" xfId="1585" xr:uid="{00000000-0005-0000-0000-000065220000}"/>
    <cellStyle name="Normal 6 2 2 4 2" xfId="4608" xr:uid="{00000000-0005-0000-0000-000066220000}"/>
    <cellStyle name="Normal 6 2 2 4 2 2" xfId="9838" xr:uid="{00000000-0005-0000-0000-000067220000}"/>
    <cellStyle name="Normal 6 2 2 4 3" xfId="3084" xr:uid="{00000000-0005-0000-0000-000068220000}"/>
    <cellStyle name="Normal 6 2 2 4 3 2" xfId="8314" xr:uid="{00000000-0005-0000-0000-000069220000}"/>
    <cellStyle name="Normal 6 2 2 4 4" xfId="6816" xr:uid="{00000000-0005-0000-0000-00006A220000}"/>
    <cellStyle name="Normal 6 2 2 5" xfId="820" xr:uid="{00000000-0005-0000-0000-00006B220000}"/>
    <cellStyle name="Normal 6 2 2 5 2" xfId="3843" xr:uid="{00000000-0005-0000-0000-00006C220000}"/>
    <cellStyle name="Normal 6 2 2 5 2 2" xfId="9073" xr:uid="{00000000-0005-0000-0000-00006D220000}"/>
    <cellStyle name="Normal 6 2 2 5 3" xfId="6051" xr:uid="{00000000-0005-0000-0000-00006E220000}"/>
    <cellStyle name="Normal 6 2 2 6" xfId="2319" xr:uid="{00000000-0005-0000-0000-00006F220000}"/>
    <cellStyle name="Normal 6 2 2 6 2" xfId="7549" xr:uid="{00000000-0005-0000-0000-000070220000}"/>
    <cellStyle name="Normal 6 2 2 7" xfId="5836" xr:uid="{00000000-0005-0000-0000-000071220000}"/>
    <cellStyle name="Normal 6 2 3" xfId="603" xr:uid="{00000000-0005-0000-0000-000072220000}"/>
    <cellStyle name="Normal 6 2 3 2" xfId="604" xr:uid="{00000000-0005-0000-0000-000073220000}"/>
    <cellStyle name="Normal 6 2 3 2 2" xfId="2034" xr:uid="{00000000-0005-0000-0000-000074220000}"/>
    <cellStyle name="Normal 6 2 3 2 2 2" xfId="5057" xr:uid="{00000000-0005-0000-0000-000075220000}"/>
    <cellStyle name="Normal 6 2 3 2 2 2 2" xfId="10287" xr:uid="{00000000-0005-0000-0000-000076220000}"/>
    <cellStyle name="Normal 6 2 3 2 2 3" xfId="3533" xr:uid="{00000000-0005-0000-0000-000077220000}"/>
    <cellStyle name="Normal 6 2 3 2 2 3 2" xfId="8763" xr:uid="{00000000-0005-0000-0000-000078220000}"/>
    <cellStyle name="Normal 6 2 3 2 2 4" xfId="7265" xr:uid="{00000000-0005-0000-0000-000079220000}"/>
    <cellStyle name="Normal 6 2 3 2 3" xfId="1269" xr:uid="{00000000-0005-0000-0000-00007A220000}"/>
    <cellStyle name="Normal 6 2 3 2 3 2" xfId="4292" xr:uid="{00000000-0005-0000-0000-00007B220000}"/>
    <cellStyle name="Normal 6 2 3 2 3 2 2" xfId="9522" xr:uid="{00000000-0005-0000-0000-00007C220000}"/>
    <cellStyle name="Normal 6 2 3 2 3 3" xfId="6500" xr:uid="{00000000-0005-0000-0000-00007D220000}"/>
    <cellStyle name="Normal 6 2 3 2 4" xfId="2768" xr:uid="{00000000-0005-0000-0000-00007E220000}"/>
    <cellStyle name="Normal 6 2 3 2 4 2" xfId="7998" xr:uid="{00000000-0005-0000-0000-00007F220000}"/>
    <cellStyle name="Normal 6 2 3 2 5" xfId="5841" xr:uid="{00000000-0005-0000-0000-000080220000}"/>
    <cellStyle name="Normal 6 2 3 3" xfId="1680" xr:uid="{00000000-0005-0000-0000-000081220000}"/>
    <cellStyle name="Normal 6 2 3 3 2" xfId="4703" xr:uid="{00000000-0005-0000-0000-000082220000}"/>
    <cellStyle name="Normal 6 2 3 3 2 2" xfId="9933" xr:uid="{00000000-0005-0000-0000-000083220000}"/>
    <cellStyle name="Normal 6 2 3 3 3" xfId="3179" xr:uid="{00000000-0005-0000-0000-000084220000}"/>
    <cellStyle name="Normal 6 2 3 3 3 2" xfId="8409" xr:uid="{00000000-0005-0000-0000-000085220000}"/>
    <cellStyle name="Normal 6 2 3 3 4" xfId="6911" xr:uid="{00000000-0005-0000-0000-000086220000}"/>
    <cellStyle name="Normal 6 2 3 4" xfId="915" xr:uid="{00000000-0005-0000-0000-000087220000}"/>
    <cellStyle name="Normal 6 2 3 4 2" xfId="3938" xr:uid="{00000000-0005-0000-0000-000088220000}"/>
    <cellStyle name="Normal 6 2 3 4 2 2" xfId="9168" xr:uid="{00000000-0005-0000-0000-000089220000}"/>
    <cellStyle name="Normal 6 2 3 4 3" xfId="6146" xr:uid="{00000000-0005-0000-0000-00008A220000}"/>
    <cellStyle name="Normal 6 2 3 5" xfId="2414" xr:uid="{00000000-0005-0000-0000-00008B220000}"/>
    <cellStyle name="Normal 6 2 3 5 2" xfId="7644" xr:uid="{00000000-0005-0000-0000-00008C220000}"/>
    <cellStyle name="Normal 6 2 3 6" xfId="5840" xr:uid="{00000000-0005-0000-0000-00008D220000}"/>
    <cellStyle name="Normal 6 2 4" xfId="605" xr:uid="{00000000-0005-0000-0000-00008E220000}"/>
    <cellStyle name="Normal 6 2 4 2" xfId="1857" xr:uid="{00000000-0005-0000-0000-00008F220000}"/>
    <cellStyle name="Normal 6 2 4 2 2" xfId="4880" xr:uid="{00000000-0005-0000-0000-000090220000}"/>
    <cellStyle name="Normal 6 2 4 2 2 2" xfId="10110" xr:uid="{00000000-0005-0000-0000-000091220000}"/>
    <cellStyle name="Normal 6 2 4 2 3" xfId="3356" xr:uid="{00000000-0005-0000-0000-000092220000}"/>
    <cellStyle name="Normal 6 2 4 2 3 2" xfId="8586" xr:uid="{00000000-0005-0000-0000-000093220000}"/>
    <cellStyle name="Normal 6 2 4 2 4" xfId="7088" xr:uid="{00000000-0005-0000-0000-000094220000}"/>
    <cellStyle name="Normal 6 2 4 3" xfId="1092" xr:uid="{00000000-0005-0000-0000-000095220000}"/>
    <cellStyle name="Normal 6 2 4 3 2" xfId="4115" xr:uid="{00000000-0005-0000-0000-000096220000}"/>
    <cellStyle name="Normal 6 2 4 3 2 2" xfId="9345" xr:uid="{00000000-0005-0000-0000-000097220000}"/>
    <cellStyle name="Normal 6 2 4 3 3" xfId="6323" xr:uid="{00000000-0005-0000-0000-000098220000}"/>
    <cellStyle name="Normal 6 2 4 4" xfId="2591" xr:uid="{00000000-0005-0000-0000-000099220000}"/>
    <cellStyle name="Normal 6 2 4 4 2" xfId="7821" xr:uid="{00000000-0005-0000-0000-00009A220000}"/>
    <cellStyle name="Normal 6 2 4 5" xfId="5842" xr:uid="{00000000-0005-0000-0000-00009B220000}"/>
    <cellStyle name="Normal 6 2 5" xfId="1503" xr:uid="{00000000-0005-0000-0000-00009C220000}"/>
    <cellStyle name="Normal 6 2 5 2" xfId="4526" xr:uid="{00000000-0005-0000-0000-00009D220000}"/>
    <cellStyle name="Normal 6 2 5 2 2" xfId="9756" xr:uid="{00000000-0005-0000-0000-00009E220000}"/>
    <cellStyle name="Normal 6 2 5 3" xfId="3002" xr:uid="{00000000-0005-0000-0000-00009F220000}"/>
    <cellStyle name="Normal 6 2 5 3 2" xfId="8232" xr:uid="{00000000-0005-0000-0000-0000A0220000}"/>
    <cellStyle name="Normal 6 2 5 4" xfId="6734" xr:uid="{00000000-0005-0000-0000-0000A1220000}"/>
    <cellStyle name="Normal 6 2 6" xfId="1445" xr:uid="{00000000-0005-0000-0000-0000A2220000}"/>
    <cellStyle name="Normal 6 2 6 2" xfId="4468" xr:uid="{00000000-0005-0000-0000-0000A3220000}"/>
    <cellStyle name="Normal 6 2 6 2 2" xfId="9698" xr:uid="{00000000-0005-0000-0000-0000A4220000}"/>
    <cellStyle name="Normal 6 2 6 3" xfId="2944" xr:uid="{00000000-0005-0000-0000-0000A5220000}"/>
    <cellStyle name="Normal 6 2 6 3 2" xfId="8174" xr:uid="{00000000-0005-0000-0000-0000A6220000}"/>
    <cellStyle name="Normal 6 2 6 4" xfId="6676" xr:uid="{00000000-0005-0000-0000-0000A7220000}"/>
    <cellStyle name="Normal 6 2 7" xfId="738" xr:uid="{00000000-0005-0000-0000-0000A8220000}"/>
    <cellStyle name="Normal 6 2 7 2" xfId="3761" xr:uid="{00000000-0005-0000-0000-0000A9220000}"/>
    <cellStyle name="Normal 6 2 7 2 2" xfId="8991" xr:uid="{00000000-0005-0000-0000-0000AA220000}"/>
    <cellStyle name="Normal 6 2 7 3" xfId="5969" xr:uid="{00000000-0005-0000-0000-0000AB220000}"/>
    <cellStyle name="Normal 6 2 8" xfId="2237" xr:uid="{00000000-0005-0000-0000-0000AC220000}"/>
    <cellStyle name="Normal 6 2 8 2" xfId="7467" xr:uid="{00000000-0005-0000-0000-0000AD220000}"/>
    <cellStyle name="Normal 6 2 9" xfId="5835" xr:uid="{00000000-0005-0000-0000-0000AE220000}"/>
    <cellStyle name="Normal 6 20" xfId="3749" xr:uid="{00000000-0005-0000-0000-0000AF220000}"/>
    <cellStyle name="Normal 6 20 2" xfId="8979" xr:uid="{00000000-0005-0000-0000-0000B0220000}"/>
    <cellStyle name="Normal 6 21" xfId="2225" xr:uid="{00000000-0005-0000-0000-0000B1220000}"/>
    <cellStyle name="Normal 6 21 2" xfId="7455" xr:uid="{00000000-0005-0000-0000-0000B2220000}"/>
    <cellStyle name="Normal 6 22" xfId="5823" xr:uid="{00000000-0005-0000-0000-0000B3220000}"/>
    <cellStyle name="Normal 6 3" xfId="606" xr:uid="{00000000-0005-0000-0000-0000B4220000}"/>
    <cellStyle name="Normal 6 3 2" xfId="607" xr:uid="{00000000-0005-0000-0000-0000B5220000}"/>
    <cellStyle name="Normal 6 3 2 2" xfId="608" xr:uid="{00000000-0005-0000-0000-0000B6220000}"/>
    <cellStyle name="Normal 6 3 2 2 2" xfId="609" xr:uid="{00000000-0005-0000-0000-0000B7220000}"/>
    <cellStyle name="Normal 6 3 2 2 2 2" xfId="2128" xr:uid="{00000000-0005-0000-0000-0000B8220000}"/>
    <cellStyle name="Normal 6 3 2 2 2 2 2" xfId="5151" xr:uid="{00000000-0005-0000-0000-0000B9220000}"/>
    <cellStyle name="Normal 6 3 2 2 2 2 2 2" xfId="10381" xr:uid="{00000000-0005-0000-0000-0000BA220000}"/>
    <cellStyle name="Normal 6 3 2 2 2 2 3" xfId="3627" xr:uid="{00000000-0005-0000-0000-0000BB220000}"/>
    <cellStyle name="Normal 6 3 2 2 2 2 3 2" xfId="8857" xr:uid="{00000000-0005-0000-0000-0000BC220000}"/>
    <cellStyle name="Normal 6 3 2 2 2 2 4" xfId="7359" xr:uid="{00000000-0005-0000-0000-0000BD220000}"/>
    <cellStyle name="Normal 6 3 2 2 2 3" xfId="1363" xr:uid="{00000000-0005-0000-0000-0000BE220000}"/>
    <cellStyle name="Normal 6 3 2 2 2 3 2" xfId="4386" xr:uid="{00000000-0005-0000-0000-0000BF220000}"/>
    <cellStyle name="Normal 6 3 2 2 2 3 2 2" xfId="9616" xr:uid="{00000000-0005-0000-0000-0000C0220000}"/>
    <cellStyle name="Normal 6 3 2 2 2 3 3" xfId="6594" xr:uid="{00000000-0005-0000-0000-0000C1220000}"/>
    <cellStyle name="Normal 6 3 2 2 2 4" xfId="2862" xr:uid="{00000000-0005-0000-0000-0000C2220000}"/>
    <cellStyle name="Normal 6 3 2 2 2 4 2" xfId="8092" xr:uid="{00000000-0005-0000-0000-0000C3220000}"/>
    <cellStyle name="Normal 6 3 2 2 2 5" xfId="5846" xr:uid="{00000000-0005-0000-0000-0000C4220000}"/>
    <cellStyle name="Normal 6 3 2 2 3" xfId="1774" xr:uid="{00000000-0005-0000-0000-0000C5220000}"/>
    <cellStyle name="Normal 6 3 2 2 3 2" xfId="4797" xr:uid="{00000000-0005-0000-0000-0000C6220000}"/>
    <cellStyle name="Normal 6 3 2 2 3 2 2" xfId="10027" xr:uid="{00000000-0005-0000-0000-0000C7220000}"/>
    <cellStyle name="Normal 6 3 2 2 3 3" xfId="3273" xr:uid="{00000000-0005-0000-0000-0000C8220000}"/>
    <cellStyle name="Normal 6 3 2 2 3 3 2" xfId="8503" xr:uid="{00000000-0005-0000-0000-0000C9220000}"/>
    <cellStyle name="Normal 6 3 2 2 3 4" xfId="7005" xr:uid="{00000000-0005-0000-0000-0000CA220000}"/>
    <cellStyle name="Normal 6 3 2 2 4" xfId="1009" xr:uid="{00000000-0005-0000-0000-0000CB220000}"/>
    <cellStyle name="Normal 6 3 2 2 4 2" xfId="4032" xr:uid="{00000000-0005-0000-0000-0000CC220000}"/>
    <cellStyle name="Normal 6 3 2 2 4 2 2" xfId="9262" xr:uid="{00000000-0005-0000-0000-0000CD220000}"/>
    <cellStyle name="Normal 6 3 2 2 4 3" xfId="6240" xr:uid="{00000000-0005-0000-0000-0000CE220000}"/>
    <cellStyle name="Normal 6 3 2 2 5" xfId="2508" xr:uid="{00000000-0005-0000-0000-0000CF220000}"/>
    <cellStyle name="Normal 6 3 2 2 5 2" xfId="7738" xr:uid="{00000000-0005-0000-0000-0000D0220000}"/>
    <cellStyle name="Normal 6 3 2 2 6" xfId="5845" xr:uid="{00000000-0005-0000-0000-0000D1220000}"/>
    <cellStyle name="Normal 6 3 2 3" xfId="610" xr:uid="{00000000-0005-0000-0000-0000D2220000}"/>
    <cellStyle name="Normal 6 3 2 3 2" xfId="1951" xr:uid="{00000000-0005-0000-0000-0000D3220000}"/>
    <cellStyle name="Normal 6 3 2 3 2 2" xfId="4974" xr:uid="{00000000-0005-0000-0000-0000D4220000}"/>
    <cellStyle name="Normal 6 3 2 3 2 2 2" xfId="10204" xr:uid="{00000000-0005-0000-0000-0000D5220000}"/>
    <cellStyle name="Normal 6 3 2 3 2 3" xfId="3450" xr:uid="{00000000-0005-0000-0000-0000D6220000}"/>
    <cellStyle name="Normal 6 3 2 3 2 3 2" xfId="8680" xr:uid="{00000000-0005-0000-0000-0000D7220000}"/>
    <cellStyle name="Normal 6 3 2 3 2 4" xfId="7182" xr:uid="{00000000-0005-0000-0000-0000D8220000}"/>
    <cellStyle name="Normal 6 3 2 3 3" xfId="1186" xr:uid="{00000000-0005-0000-0000-0000D9220000}"/>
    <cellStyle name="Normal 6 3 2 3 3 2" xfId="4209" xr:uid="{00000000-0005-0000-0000-0000DA220000}"/>
    <cellStyle name="Normal 6 3 2 3 3 2 2" xfId="9439" xr:uid="{00000000-0005-0000-0000-0000DB220000}"/>
    <cellStyle name="Normal 6 3 2 3 3 3" xfId="6417" xr:uid="{00000000-0005-0000-0000-0000DC220000}"/>
    <cellStyle name="Normal 6 3 2 3 4" xfId="2685" xr:uid="{00000000-0005-0000-0000-0000DD220000}"/>
    <cellStyle name="Normal 6 3 2 3 4 2" xfId="7915" xr:uid="{00000000-0005-0000-0000-0000DE220000}"/>
    <cellStyle name="Normal 6 3 2 3 5" xfId="5847" xr:uid="{00000000-0005-0000-0000-0000DF220000}"/>
    <cellStyle name="Normal 6 3 2 4" xfId="1597" xr:uid="{00000000-0005-0000-0000-0000E0220000}"/>
    <cellStyle name="Normal 6 3 2 4 2" xfId="4620" xr:uid="{00000000-0005-0000-0000-0000E1220000}"/>
    <cellStyle name="Normal 6 3 2 4 2 2" xfId="9850" xr:uid="{00000000-0005-0000-0000-0000E2220000}"/>
    <cellStyle name="Normal 6 3 2 4 3" xfId="3096" xr:uid="{00000000-0005-0000-0000-0000E3220000}"/>
    <cellStyle name="Normal 6 3 2 4 3 2" xfId="8326" xr:uid="{00000000-0005-0000-0000-0000E4220000}"/>
    <cellStyle name="Normal 6 3 2 4 4" xfId="6828" xr:uid="{00000000-0005-0000-0000-0000E5220000}"/>
    <cellStyle name="Normal 6 3 2 5" xfId="832" xr:uid="{00000000-0005-0000-0000-0000E6220000}"/>
    <cellStyle name="Normal 6 3 2 5 2" xfId="3855" xr:uid="{00000000-0005-0000-0000-0000E7220000}"/>
    <cellStyle name="Normal 6 3 2 5 2 2" xfId="9085" xr:uid="{00000000-0005-0000-0000-0000E8220000}"/>
    <cellStyle name="Normal 6 3 2 5 3" xfId="6063" xr:uid="{00000000-0005-0000-0000-0000E9220000}"/>
    <cellStyle name="Normal 6 3 2 6" xfId="2331" xr:uid="{00000000-0005-0000-0000-0000EA220000}"/>
    <cellStyle name="Normal 6 3 2 6 2" xfId="7561" xr:uid="{00000000-0005-0000-0000-0000EB220000}"/>
    <cellStyle name="Normal 6 3 2 7" xfId="5844" xr:uid="{00000000-0005-0000-0000-0000EC220000}"/>
    <cellStyle name="Normal 6 3 3" xfId="611" xr:uid="{00000000-0005-0000-0000-0000ED220000}"/>
    <cellStyle name="Normal 6 3 3 2" xfId="612" xr:uid="{00000000-0005-0000-0000-0000EE220000}"/>
    <cellStyle name="Normal 6 3 3 2 2" xfId="2046" xr:uid="{00000000-0005-0000-0000-0000EF220000}"/>
    <cellStyle name="Normal 6 3 3 2 2 2" xfId="5069" xr:uid="{00000000-0005-0000-0000-0000F0220000}"/>
    <cellStyle name="Normal 6 3 3 2 2 2 2" xfId="10299" xr:uid="{00000000-0005-0000-0000-0000F1220000}"/>
    <cellStyle name="Normal 6 3 3 2 2 3" xfId="3545" xr:uid="{00000000-0005-0000-0000-0000F2220000}"/>
    <cellStyle name="Normal 6 3 3 2 2 3 2" xfId="8775" xr:uid="{00000000-0005-0000-0000-0000F3220000}"/>
    <cellStyle name="Normal 6 3 3 2 2 4" xfId="7277" xr:uid="{00000000-0005-0000-0000-0000F4220000}"/>
    <cellStyle name="Normal 6 3 3 2 3" xfId="1281" xr:uid="{00000000-0005-0000-0000-0000F5220000}"/>
    <cellStyle name="Normal 6 3 3 2 3 2" xfId="4304" xr:uid="{00000000-0005-0000-0000-0000F6220000}"/>
    <cellStyle name="Normal 6 3 3 2 3 2 2" xfId="9534" xr:uid="{00000000-0005-0000-0000-0000F7220000}"/>
    <cellStyle name="Normal 6 3 3 2 3 3" xfId="6512" xr:uid="{00000000-0005-0000-0000-0000F8220000}"/>
    <cellStyle name="Normal 6 3 3 2 4" xfId="2780" xr:uid="{00000000-0005-0000-0000-0000F9220000}"/>
    <cellStyle name="Normal 6 3 3 2 4 2" xfId="8010" xr:uid="{00000000-0005-0000-0000-0000FA220000}"/>
    <cellStyle name="Normal 6 3 3 2 5" xfId="5849" xr:uid="{00000000-0005-0000-0000-0000FB220000}"/>
    <cellStyle name="Normal 6 3 3 3" xfId="1692" xr:uid="{00000000-0005-0000-0000-0000FC220000}"/>
    <cellStyle name="Normal 6 3 3 3 2" xfId="4715" xr:uid="{00000000-0005-0000-0000-0000FD220000}"/>
    <cellStyle name="Normal 6 3 3 3 2 2" xfId="9945" xr:uid="{00000000-0005-0000-0000-0000FE220000}"/>
    <cellStyle name="Normal 6 3 3 3 3" xfId="3191" xr:uid="{00000000-0005-0000-0000-0000FF220000}"/>
    <cellStyle name="Normal 6 3 3 3 3 2" xfId="8421" xr:uid="{00000000-0005-0000-0000-000000230000}"/>
    <cellStyle name="Normal 6 3 3 3 4" xfId="6923" xr:uid="{00000000-0005-0000-0000-000001230000}"/>
    <cellStyle name="Normal 6 3 3 4" xfId="927" xr:uid="{00000000-0005-0000-0000-000002230000}"/>
    <cellStyle name="Normal 6 3 3 4 2" xfId="3950" xr:uid="{00000000-0005-0000-0000-000003230000}"/>
    <cellStyle name="Normal 6 3 3 4 2 2" xfId="9180" xr:uid="{00000000-0005-0000-0000-000004230000}"/>
    <cellStyle name="Normal 6 3 3 4 3" xfId="6158" xr:uid="{00000000-0005-0000-0000-000005230000}"/>
    <cellStyle name="Normal 6 3 3 5" xfId="2426" xr:uid="{00000000-0005-0000-0000-000006230000}"/>
    <cellStyle name="Normal 6 3 3 5 2" xfId="7656" xr:uid="{00000000-0005-0000-0000-000007230000}"/>
    <cellStyle name="Normal 6 3 3 6" xfId="5848" xr:uid="{00000000-0005-0000-0000-000008230000}"/>
    <cellStyle name="Normal 6 3 4" xfId="613" xr:uid="{00000000-0005-0000-0000-000009230000}"/>
    <cellStyle name="Normal 6 3 4 2" xfId="1869" xr:uid="{00000000-0005-0000-0000-00000A230000}"/>
    <cellStyle name="Normal 6 3 4 2 2" xfId="4892" xr:uid="{00000000-0005-0000-0000-00000B230000}"/>
    <cellStyle name="Normal 6 3 4 2 2 2" xfId="10122" xr:uid="{00000000-0005-0000-0000-00000C230000}"/>
    <cellStyle name="Normal 6 3 4 2 3" xfId="3368" xr:uid="{00000000-0005-0000-0000-00000D230000}"/>
    <cellStyle name="Normal 6 3 4 2 3 2" xfId="8598" xr:uid="{00000000-0005-0000-0000-00000E230000}"/>
    <cellStyle name="Normal 6 3 4 2 4" xfId="7100" xr:uid="{00000000-0005-0000-0000-00000F230000}"/>
    <cellStyle name="Normal 6 3 4 3" xfId="1104" xr:uid="{00000000-0005-0000-0000-000010230000}"/>
    <cellStyle name="Normal 6 3 4 3 2" xfId="4127" xr:uid="{00000000-0005-0000-0000-000011230000}"/>
    <cellStyle name="Normal 6 3 4 3 2 2" xfId="9357" xr:uid="{00000000-0005-0000-0000-000012230000}"/>
    <cellStyle name="Normal 6 3 4 3 3" xfId="6335" xr:uid="{00000000-0005-0000-0000-000013230000}"/>
    <cellStyle name="Normal 6 3 4 4" xfId="2603" xr:uid="{00000000-0005-0000-0000-000014230000}"/>
    <cellStyle name="Normal 6 3 4 4 2" xfId="7833" xr:uid="{00000000-0005-0000-0000-000015230000}"/>
    <cellStyle name="Normal 6 3 4 5" xfId="5850" xr:uid="{00000000-0005-0000-0000-000016230000}"/>
    <cellStyle name="Normal 6 3 5" xfId="1515" xr:uid="{00000000-0005-0000-0000-000017230000}"/>
    <cellStyle name="Normal 6 3 5 2" xfId="4538" xr:uid="{00000000-0005-0000-0000-000018230000}"/>
    <cellStyle name="Normal 6 3 5 2 2" xfId="9768" xr:uid="{00000000-0005-0000-0000-000019230000}"/>
    <cellStyle name="Normal 6 3 5 3" xfId="3014" xr:uid="{00000000-0005-0000-0000-00001A230000}"/>
    <cellStyle name="Normal 6 3 5 3 2" xfId="8244" xr:uid="{00000000-0005-0000-0000-00001B230000}"/>
    <cellStyle name="Normal 6 3 5 4" xfId="6746" xr:uid="{00000000-0005-0000-0000-00001C230000}"/>
    <cellStyle name="Normal 6 3 6" xfId="1457" xr:uid="{00000000-0005-0000-0000-00001D230000}"/>
    <cellStyle name="Normal 6 3 6 2" xfId="4480" xr:uid="{00000000-0005-0000-0000-00001E230000}"/>
    <cellStyle name="Normal 6 3 6 2 2" xfId="9710" xr:uid="{00000000-0005-0000-0000-00001F230000}"/>
    <cellStyle name="Normal 6 3 6 3" xfId="2956" xr:uid="{00000000-0005-0000-0000-000020230000}"/>
    <cellStyle name="Normal 6 3 6 3 2" xfId="8186" xr:uid="{00000000-0005-0000-0000-000021230000}"/>
    <cellStyle name="Normal 6 3 6 4" xfId="6688" xr:uid="{00000000-0005-0000-0000-000022230000}"/>
    <cellStyle name="Normal 6 3 7" xfId="750" xr:uid="{00000000-0005-0000-0000-000023230000}"/>
    <cellStyle name="Normal 6 3 7 2" xfId="3773" xr:uid="{00000000-0005-0000-0000-000024230000}"/>
    <cellStyle name="Normal 6 3 7 2 2" xfId="9003" xr:uid="{00000000-0005-0000-0000-000025230000}"/>
    <cellStyle name="Normal 6 3 7 3" xfId="5981" xr:uid="{00000000-0005-0000-0000-000026230000}"/>
    <cellStyle name="Normal 6 3 8" xfId="2249" xr:uid="{00000000-0005-0000-0000-000027230000}"/>
    <cellStyle name="Normal 6 3 8 2" xfId="7479" xr:uid="{00000000-0005-0000-0000-000028230000}"/>
    <cellStyle name="Normal 6 3 9" xfId="5843" xr:uid="{00000000-0005-0000-0000-000029230000}"/>
    <cellStyle name="Normal 6 4" xfId="614" xr:uid="{00000000-0005-0000-0000-00002A230000}"/>
    <cellStyle name="Normal 6 4 2" xfId="615" xr:uid="{00000000-0005-0000-0000-00002B230000}"/>
    <cellStyle name="Normal 6 4 2 2" xfId="616" xr:uid="{00000000-0005-0000-0000-00002C230000}"/>
    <cellStyle name="Normal 6 4 2 2 2" xfId="617" xr:uid="{00000000-0005-0000-0000-00002D230000}"/>
    <cellStyle name="Normal 6 4 2 2 2 2" xfId="2140" xr:uid="{00000000-0005-0000-0000-00002E230000}"/>
    <cellStyle name="Normal 6 4 2 2 2 2 2" xfId="5163" xr:uid="{00000000-0005-0000-0000-00002F230000}"/>
    <cellStyle name="Normal 6 4 2 2 2 2 2 2" xfId="10393" xr:uid="{00000000-0005-0000-0000-000030230000}"/>
    <cellStyle name="Normal 6 4 2 2 2 2 3" xfId="3639" xr:uid="{00000000-0005-0000-0000-000031230000}"/>
    <cellStyle name="Normal 6 4 2 2 2 2 3 2" xfId="8869" xr:uid="{00000000-0005-0000-0000-000032230000}"/>
    <cellStyle name="Normal 6 4 2 2 2 2 4" xfId="7371" xr:uid="{00000000-0005-0000-0000-000033230000}"/>
    <cellStyle name="Normal 6 4 2 2 2 3" xfId="1375" xr:uid="{00000000-0005-0000-0000-000034230000}"/>
    <cellStyle name="Normal 6 4 2 2 2 3 2" xfId="4398" xr:uid="{00000000-0005-0000-0000-000035230000}"/>
    <cellStyle name="Normal 6 4 2 2 2 3 2 2" xfId="9628" xr:uid="{00000000-0005-0000-0000-000036230000}"/>
    <cellStyle name="Normal 6 4 2 2 2 3 3" xfId="6606" xr:uid="{00000000-0005-0000-0000-000037230000}"/>
    <cellStyle name="Normal 6 4 2 2 2 4" xfId="2874" xr:uid="{00000000-0005-0000-0000-000038230000}"/>
    <cellStyle name="Normal 6 4 2 2 2 4 2" xfId="8104" xr:uid="{00000000-0005-0000-0000-000039230000}"/>
    <cellStyle name="Normal 6 4 2 2 2 5" xfId="5854" xr:uid="{00000000-0005-0000-0000-00003A230000}"/>
    <cellStyle name="Normal 6 4 2 2 3" xfId="1786" xr:uid="{00000000-0005-0000-0000-00003B230000}"/>
    <cellStyle name="Normal 6 4 2 2 3 2" xfId="4809" xr:uid="{00000000-0005-0000-0000-00003C230000}"/>
    <cellStyle name="Normal 6 4 2 2 3 2 2" xfId="10039" xr:uid="{00000000-0005-0000-0000-00003D230000}"/>
    <cellStyle name="Normal 6 4 2 2 3 3" xfId="3285" xr:uid="{00000000-0005-0000-0000-00003E230000}"/>
    <cellStyle name="Normal 6 4 2 2 3 3 2" xfId="8515" xr:uid="{00000000-0005-0000-0000-00003F230000}"/>
    <cellStyle name="Normal 6 4 2 2 3 4" xfId="7017" xr:uid="{00000000-0005-0000-0000-000040230000}"/>
    <cellStyle name="Normal 6 4 2 2 4" xfId="1021" xr:uid="{00000000-0005-0000-0000-000041230000}"/>
    <cellStyle name="Normal 6 4 2 2 4 2" xfId="4044" xr:uid="{00000000-0005-0000-0000-000042230000}"/>
    <cellStyle name="Normal 6 4 2 2 4 2 2" xfId="9274" xr:uid="{00000000-0005-0000-0000-000043230000}"/>
    <cellStyle name="Normal 6 4 2 2 4 3" xfId="6252" xr:uid="{00000000-0005-0000-0000-000044230000}"/>
    <cellStyle name="Normal 6 4 2 2 5" xfId="2520" xr:uid="{00000000-0005-0000-0000-000045230000}"/>
    <cellStyle name="Normal 6 4 2 2 5 2" xfId="7750" xr:uid="{00000000-0005-0000-0000-000046230000}"/>
    <cellStyle name="Normal 6 4 2 2 6" xfId="5853" xr:uid="{00000000-0005-0000-0000-000047230000}"/>
    <cellStyle name="Normal 6 4 2 3" xfId="618" xr:uid="{00000000-0005-0000-0000-000048230000}"/>
    <cellStyle name="Normal 6 4 2 3 2" xfId="1963" xr:uid="{00000000-0005-0000-0000-000049230000}"/>
    <cellStyle name="Normal 6 4 2 3 2 2" xfId="4986" xr:uid="{00000000-0005-0000-0000-00004A230000}"/>
    <cellStyle name="Normal 6 4 2 3 2 2 2" xfId="10216" xr:uid="{00000000-0005-0000-0000-00004B230000}"/>
    <cellStyle name="Normal 6 4 2 3 2 3" xfId="3462" xr:uid="{00000000-0005-0000-0000-00004C230000}"/>
    <cellStyle name="Normal 6 4 2 3 2 3 2" xfId="8692" xr:uid="{00000000-0005-0000-0000-00004D230000}"/>
    <cellStyle name="Normal 6 4 2 3 2 4" xfId="7194" xr:uid="{00000000-0005-0000-0000-00004E230000}"/>
    <cellStyle name="Normal 6 4 2 3 3" xfId="1198" xr:uid="{00000000-0005-0000-0000-00004F230000}"/>
    <cellStyle name="Normal 6 4 2 3 3 2" xfId="4221" xr:uid="{00000000-0005-0000-0000-000050230000}"/>
    <cellStyle name="Normal 6 4 2 3 3 2 2" xfId="9451" xr:uid="{00000000-0005-0000-0000-000051230000}"/>
    <cellStyle name="Normal 6 4 2 3 3 3" xfId="6429" xr:uid="{00000000-0005-0000-0000-000052230000}"/>
    <cellStyle name="Normal 6 4 2 3 4" xfId="2697" xr:uid="{00000000-0005-0000-0000-000053230000}"/>
    <cellStyle name="Normal 6 4 2 3 4 2" xfId="7927" xr:uid="{00000000-0005-0000-0000-000054230000}"/>
    <cellStyle name="Normal 6 4 2 3 5" xfId="5855" xr:uid="{00000000-0005-0000-0000-000055230000}"/>
    <cellStyle name="Normal 6 4 2 4" xfId="1609" xr:uid="{00000000-0005-0000-0000-000056230000}"/>
    <cellStyle name="Normal 6 4 2 4 2" xfId="4632" xr:uid="{00000000-0005-0000-0000-000057230000}"/>
    <cellStyle name="Normal 6 4 2 4 2 2" xfId="9862" xr:uid="{00000000-0005-0000-0000-000058230000}"/>
    <cellStyle name="Normal 6 4 2 4 3" xfId="3108" xr:uid="{00000000-0005-0000-0000-000059230000}"/>
    <cellStyle name="Normal 6 4 2 4 3 2" xfId="8338" xr:uid="{00000000-0005-0000-0000-00005A230000}"/>
    <cellStyle name="Normal 6 4 2 4 4" xfId="6840" xr:uid="{00000000-0005-0000-0000-00005B230000}"/>
    <cellStyle name="Normal 6 4 2 5" xfId="844" xr:uid="{00000000-0005-0000-0000-00005C230000}"/>
    <cellStyle name="Normal 6 4 2 5 2" xfId="3867" xr:uid="{00000000-0005-0000-0000-00005D230000}"/>
    <cellStyle name="Normal 6 4 2 5 2 2" xfId="9097" xr:uid="{00000000-0005-0000-0000-00005E230000}"/>
    <cellStyle name="Normal 6 4 2 5 3" xfId="6075" xr:uid="{00000000-0005-0000-0000-00005F230000}"/>
    <cellStyle name="Normal 6 4 2 6" xfId="2343" xr:uid="{00000000-0005-0000-0000-000060230000}"/>
    <cellStyle name="Normal 6 4 2 6 2" xfId="7573" xr:uid="{00000000-0005-0000-0000-000061230000}"/>
    <cellStyle name="Normal 6 4 2 7" xfId="5852" xr:uid="{00000000-0005-0000-0000-000062230000}"/>
    <cellStyle name="Normal 6 4 3" xfId="619" xr:uid="{00000000-0005-0000-0000-000063230000}"/>
    <cellStyle name="Normal 6 4 3 2" xfId="620" xr:uid="{00000000-0005-0000-0000-000064230000}"/>
    <cellStyle name="Normal 6 4 3 2 2" xfId="2058" xr:uid="{00000000-0005-0000-0000-000065230000}"/>
    <cellStyle name="Normal 6 4 3 2 2 2" xfId="5081" xr:uid="{00000000-0005-0000-0000-000066230000}"/>
    <cellStyle name="Normal 6 4 3 2 2 2 2" xfId="10311" xr:uid="{00000000-0005-0000-0000-000067230000}"/>
    <cellStyle name="Normal 6 4 3 2 2 3" xfId="3557" xr:uid="{00000000-0005-0000-0000-000068230000}"/>
    <cellStyle name="Normal 6 4 3 2 2 3 2" xfId="8787" xr:uid="{00000000-0005-0000-0000-000069230000}"/>
    <cellStyle name="Normal 6 4 3 2 2 4" xfId="7289" xr:uid="{00000000-0005-0000-0000-00006A230000}"/>
    <cellStyle name="Normal 6 4 3 2 3" xfId="1293" xr:uid="{00000000-0005-0000-0000-00006B230000}"/>
    <cellStyle name="Normal 6 4 3 2 3 2" xfId="4316" xr:uid="{00000000-0005-0000-0000-00006C230000}"/>
    <cellStyle name="Normal 6 4 3 2 3 2 2" xfId="9546" xr:uid="{00000000-0005-0000-0000-00006D230000}"/>
    <cellStyle name="Normal 6 4 3 2 3 3" xfId="6524" xr:uid="{00000000-0005-0000-0000-00006E230000}"/>
    <cellStyle name="Normal 6 4 3 2 4" xfId="2792" xr:uid="{00000000-0005-0000-0000-00006F230000}"/>
    <cellStyle name="Normal 6 4 3 2 4 2" xfId="8022" xr:uid="{00000000-0005-0000-0000-000070230000}"/>
    <cellStyle name="Normal 6 4 3 2 5" xfId="5857" xr:uid="{00000000-0005-0000-0000-000071230000}"/>
    <cellStyle name="Normal 6 4 3 3" xfId="1704" xr:uid="{00000000-0005-0000-0000-000072230000}"/>
    <cellStyle name="Normal 6 4 3 3 2" xfId="4727" xr:uid="{00000000-0005-0000-0000-000073230000}"/>
    <cellStyle name="Normal 6 4 3 3 2 2" xfId="9957" xr:uid="{00000000-0005-0000-0000-000074230000}"/>
    <cellStyle name="Normal 6 4 3 3 3" xfId="3203" xr:uid="{00000000-0005-0000-0000-000075230000}"/>
    <cellStyle name="Normal 6 4 3 3 3 2" xfId="8433" xr:uid="{00000000-0005-0000-0000-000076230000}"/>
    <cellStyle name="Normal 6 4 3 3 4" xfId="6935" xr:uid="{00000000-0005-0000-0000-000077230000}"/>
    <cellStyle name="Normal 6 4 3 4" xfId="939" xr:uid="{00000000-0005-0000-0000-000078230000}"/>
    <cellStyle name="Normal 6 4 3 4 2" xfId="3962" xr:uid="{00000000-0005-0000-0000-000079230000}"/>
    <cellStyle name="Normal 6 4 3 4 2 2" xfId="9192" xr:uid="{00000000-0005-0000-0000-00007A230000}"/>
    <cellStyle name="Normal 6 4 3 4 3" xfId="6170" xr:uid="{00000000-0005-0000-0000-00007B230000}"/>
    <cellStyle name="Normal 6 4 3 5" xfId="2438" xr:uid="{00000000-0005-0000-0000-00007C230000}"/>
    <cellStyle name="Normal 6 4 3 5 2" xfId="7668" xr:uid="{00000000-0005-0000-0000-00007D230000}"/>
    <cellStyle name="Normal 6 4 3 6" xfId="5856" xr:uid="{00000000-0005-0000-0000-00007E230000}"/>
    <cellStyle name="Normal 6 4 4" xfId="621" xr:uid="{00000000-0005-0000-0000-00007F230000}"/>
    <cellStyle name="Normal 6 4 4 2" xfId="1881" xr:uid="{00000000-0005-0000-0000-000080230000}"/>
    <cellStyle name="Normal 6 4 4 2 2" xfId="4904" xr:uid="{00000000-0005-0000-0000-000081230000}"/>
    <cellStyle name="Normal 6 4 4 2 2 2" xfId="10134" xr:uid="{00000000-0005-0000-0000-000082230000}"/>
    <cellStyle name="Normal 6 4 4 2 3" xfId="3380" xr:uid="{00000000-0005-0000-0000-000083230000}"/>
    <cellStyle name="Normal 6 4 4 2 3 2" xfId="8610" xr:uid="{00000000-0005-0000-0000-000084230000}"/>
    <cellStyle name="Normal 6 4 4 2 4" xfId="7112" xr:uid="{00000000-0005-0000-0000-000085230000}"/>
    <cellStyle name="Normal 6 4 4 3" xfId="1116" xr:uid="{00000000-0005-0000-0000-000086230000}"/>
    <cellStyle name="Normal 6 4 4 3 2" xfId="4139" xr:uid="{00000000-0005-0000-0000-000087230000}"/>
    <cellStyle name="Normal 6 4 4 3 2 2" xfId="9369" xr:uid="{00000000-0005-0000-0000-000088230000}"/>
    <cellStyle name="Normal 6 4 4 3 3" xfId="6347" xr:uid="{00000000-0005-0000-0000-000089230000}"/>
    <cellStyle name="Normal 6 4 4 4" xfId="2615" xr:uid="{00000000-0005-0000-0000-00008A230000}"/>
    <cellStyle name="Normal 6 4 4 4 2" xfId="7845" xr:uid="{00000000-0005-0000-0000-00008B230000}"/>
    <cellStyle name="Normal 6 4 4 5" xfId="5858" xr:uid="{00000000-0005-0000-0000-00008C230000}"/>
    <cellStyle name="Normal 6 4 5" xfId="1527" xr:uid="{00000000-0005-0000-0000-00008D230000}"/>
    <cellStyle name="Normal 6 4 5 2" xfId="4550" xr:uid="{00000000-0005-0000-0000-00008E230000}"/>
    <cellStyle name="Normal 6 4 5 2 2" xfId="9780" xr:uid="{00000000-0005-0000-0000-00008F230000}"/>
    <cellStyle name="Normal 6 4 5 3" xfId="3026" xr:uid="{00000000-0005-0000-0000-000090230000}"/>
    <cellStyle name="Normal 6 4 5 3 2" xfId="8256" xr:uid="{00000000-0005-0000-0000-000091230000}"/>
    <cellStyle name="Normal 6 4 5 4" xfId="6758" xr:uid="{00000000-0005-0000-0000-000092230000}"/>
    <cellStyle name="Normal 6 4 6" xfId="1469" xr:uid="{00000000-0005-0000-0000-000093230000}"/>
    <cellStyle name="Normal 6 4 6 2" xfId="4492" xr:uid="{00000000-0005-0000-0000-000094230000}"/>
    <cellStyle name="Normal 6 4 6 2 2" xfId="9722" xr:uid="{00000000-0005-0000-0000-000095230000}"/>
    <cellStyle name="Normal 6 4 6 3" xfId="2968" xr:uid="{00000000-0005-0000-0000-000096230000}"/>
    <cellStyle name="Normal 6 4 6 3 2" xfId="8198" xr:uid="{00000000-0005-0000-0000-000097230000}"/>
    <cellStyle name="Normal 6 4 6 4" xfId="6700" xr:uid="{00000000-0005-0000-0000-000098230000}"/>
    <cellStyle name="Normal 6 4 7" xfId="762" xr:uid="{00000000-0005-0000-0000-000099230000}"/>
    <cellStyle name="Normal 6 4 7 2" xfId="3785" xr:uid="{00000000-0005-0000-0000-00009A230000}"/>
    <cellStyle name="Normal 6 4 7 2 2" xfId="9015" xr:uid="{00000000-0005-0000-0000-00009B230000}"/>
    <cellStyle name="Normal 6 4 7 3" xfId="5993" xr:uid="{00000000-0005-0000-0000-00009C230000}"/>
    <cellStyle name="Normal 6 4 8" xfId="2261" xr:uid="{00000000-0005-0000-0000-00009D230000}"/>
    <cellStyle name="Normal 6 4 8 2" xfId="7491" xr:uid="{00000000-0005-0000-0000-00009E230000}"/>
    <cellStyle name="Normal 6 4 9" xfId="5851" xr:uid="{00000000-0005-0000-0000-00009F230000}"/>
    <cellStyle name="Normal 6 5" xfId="622" xr:uid="{00000000-0005-0000-0000-0000A0230000}"/>
    <cellStyle name="Normal 6 5 2" xfId="623" xr:uid="{00000000-0005-0000-0000-0000A1230000}"/>
    <cellStyle name="Normal 6 5 2 2" xfId="624" xr:uid="{00000000-0005-0000-0000-0000A2230000}"/>
    <cellStyle name="Normal 6 5 2 2 2" xfId="625" xr:uid="{00000000-0005-0000-0000-0000A3230000}"/>
    <cellStyle name="Normal 6 5 2 2 2 2" xfId="2151" xr:uid="{00000000-0005-0000-0000-0000A4230000}"/>
    <cellStyle name="Normal 6 5 2 2 2 2 2" xfId="5174" xr:uid="{00000000-0005-0000-0000-0000A5230000}"/>
    <cellStyle name="Normal 6 5 2 2 2 2 2 2" xfId="10404" xr:uid="{00000000-0005-0000-0000-0000A6230000}"/>
    <cellStyle name="Normal 6 5 2 2 2 2 3" xfId="3650" xr:uid="{00000000-0005-0000-0000-0000A7230000}"/>
    <cellStyle name="Normal 6 5 2 2 2 2 3 2" xfId="8880" xr:uid="{00000000-0005-0000-0000-0000A8230000}"/>
    <cellStyle name="Normal 6 5 2 2 2 2 4" xfId="7382" xr:uid="{00000000-0005-0000-0000-0000A9230000}"/>
    <cellStyle name="Normal 6 5 2 2 2 3" xfId="1386" xr:uid="{00000000-0005-0000-0000-0000AA230000}"/>
    <cellStyle name="Normal 6 5 2 2 2 3 2" xfId="4409" xr:uid="{00000000-0005-0000-0000-0000AB230000}"/>
    <cellStyle name="Normal 6 5 2 2 2 3 2 2" xfId="9639" xr:uid="{00000000-0005-0000-0000-0000AC230000}"/>
    <cellStyle name="Normal 6 5 2 2 2 3 3" xfId="6617" xr:uid="{00000000-0005-0000-0000-0000AD230000}"/>
    <cellStyle name="Normal 6 5 2 2 2 4" xfId="2885" xr:uid="{00000000-0005-0000-0000-0000AE230000}"/>
    <cellStyle name="Normal 6 5 2 2 2 4 2" xfId="8115" xr:uid="{00000000-0005-0000-0000-0000AF230000}"/>
    <cellStyle name="Normal 6 5 2 2 2 5" xfId="5862" xr:uid="{00000000-0005-0000-0000-0000B0230000}"/>
    <cellStyle name="Normal 6 5 2 2 3" xfId="1797" xr:uid="{00000000-0005-0000-0000-0000B1230000}"/>
    <cellStyle name="Normal 6 5 2 2 3 2" xfId="4820" xr:uid="{00000000-0005-0000-0000-0000B2230000}"/>
    <cellStyle name="Normal 6 5 2 2 3 2 2" xfId="10050" xr:uid="{00000000-0005-0000-0000-0000B3230000}"/>
    <cellStyle name="Normal 6 5 2 2 3 3" xfId="3296" xr:uid="{00000000-0005-0000-0000-0000B4230000}"/>
    <cellStyle name="Normal 6 5 2 2 3 3 2" xfId="8526" xr:uid="{00000000-0005-0000-0000-0000B5230000}"/>
    <cellStyle name="Normal 6 5 2 2 3 4" xfId="7028" xr:uid="{00000000-0005-0000-0000-0000B6230000}"/>
    <cellStyle name="Normal 6 5 2 2 4" xfId="1032" xr:uid="{00000000-0005-0000-0000-0000B7230000}"/>
    <cellStyle name="Normal 6 5 2 2 4 2" xfId="4055" xr:uid="{00000000-0005-0000-0000-0000B8230000}"/>
    <cellStyle name="Normal 6 5 2 2 4 2 2" xfId="9285" xr:uid="{00000000-0005-0000-0000-0000B9230000}"/>
    <cellStyle name="Normal 6 5 2 2 4 3" xfId="6263" xr:uid="{00000000-0005-0000-0000-0000BA230000}"/>
    <cellStyle name="Normal 6 5 2 2 5" xfId="2531" xr:uid="{00000000-0005-0000-0000-0000BB230000}"/>
    <cellStyle name="Normal 6 5 2 2 5 2" xfId="7761" xr:uid="{00000000-0005-0000-0000-0000BC230000}"/>
    <cellStyle name="Normal 6 5 2 2 6" xfId="5861" xr:uid="{00000000-0005-0000-0000-0000BD230000}"/>
    <cellStyle name="Normal 6 5 2 3" xfId="626" xr:uid="{00000000-0005-0000-0000-0000BE230000}"/>
    <cellStyle name="Normal 6 5 2 3 2" xfId="1974" xr:uid="{00000000-0005-0000-0000-0000BF230000}"/>
    <cellStyle name="Normal 6 5 2 3 2 2" xfId="4997" xr:uid="{00000000-0005-0000-0000-0000C0230000}"/>
    <cellStyle name="Normal 6 5 2 3 2 2 2" xfId="10227" xr:uid="{00000000-0005-0000-0000-0000C1230000}"/>
    <cellStyle name="Normal 6 5 2 3 2 3" xfId="3473" xr:uid="{00000000-0005-0000-0000-0000C2230000}"/>
    <cellStyle name="Normal 6 5 2 3 2 3 2" xfId="8703" xr:uid="{00000000-0005-0000-0000-0000C3230000}"/>
    <cellStyle name="Normal 6 5 2 3 2 4" xfId="7205" xr:uid="{00000000-0005-0000-0000-0000C4230000}"/>
    <cellStyle name="Normal 6 5 2 3 3" xfId="1209" xr:uid="{00000000-0005-0000-0000-0000C5230000}"/>
    <cellStyle name="Normal 6 5 2 3 3 2" xfId="4232" xr:uid="{00000000-0005-0000-0000-0000C6230000}"/>
    <cellStyle name="Normal 6 5 2 3 3 2 2" xfId="9462" xr:uid="{00000000-0005-0000-0000-0000C7230000}"/>
    <cellStyle name="Normal 6 5 2 3 3 3" xfId="6440" xr:uid="{00000000-0005-0000-0000-0000C8230000}"/>
    <cellStyle name="Normal 6 5 2 3 4" xfId="2708" xr:uid="{00000000-0005-0000-0000-0000C9230000}"/>
    <cellStyle name="Normal 6 5 2 3 4 2" xfId="7938" xr:uid="{00000000-0005-0000-0000-0000CA230000}"/>
    <cellStyle name="Normal 6 5 2 3 5" xfId="5863" xr:uid="{00000000-0005-0000-0000-0000CB230000}"/>
    <cellStyle name="Normal 6 5 2 4" xfId="1620" xr:uid="{00000000-0005-0000-0000-0000CC230000}"/>
    <cellStyle name="Normal 6 5 2 4 2" xfId="4643" xr:uid="{00000000-0005-0000-0000-0000CD230000}"/>
    <cellStyle name="Normal 6 5 2 4 2 2" xfId="9873" xr:uid="{00000000-0005-0000-0000-0000CE230000}"/>
    <cellStyle name="Normal 6 5 2 4 3" xfId="3119" xr:uid="{00000000-0005-0000-0000-0000CF230000}"/>
    <cellStyle name="Normal 6 5 2 4 3 2" xfId="8349" xr:uid="{00000000-0005-0000-0000-0000D0230000}"/>
    <cellStyle name="Normal 6 5 2 4 4" xfId="6851" xr:uid="{00000000-0005-0000-0000-0000D1230000}"/>
    <cellStyle name="Normal 6 5 2 5" xfId="855" xr:uid="{00000000-0005-0000-0000-0000D2230000}"/>
    <cellStyle name="Normal 6 5 2 5 2" xfId="3878" xr:uid="{00000000-0005-0000-0000-0000D3230000}"/>
    <cellStyle name="Normal 6 5 2 5 2 2" xfId="9108" xr:uid="{00000000-0005-0000-0000-0000D4230000}"/>
    <cellStyle name="Normal 6 5 2 5 3" xfId="6086" xr:uid="{00000000-0005-0000-0000-0000D5230000}"/>
    <cellStyle name="Normal 6 5 2 6" xfId="2354" xr:uid="{00000000-0005-0000-0000-0000D6230000}"/>
    <cellStyle name="Normal 6 5 2 6 2" xfId="7584" xr:uid="{00000000-0005-0000-0000-0000D7230000}"/>
    <cellStyle name="Normal 6 5 2 7" xfId="5860" xr:uid="{00000000-0005-0000-0000-0000D8230000}"/>
    <cellStyle name="Normal 6 5 3" xfId="627" xr:uid="{00000000-0005-0000-0000-0000D9230000}"/>
    <cellStyle name="Normal 6 5 3 2" xfId="628" xr:uid="{00000000-0005-0000-0000-0000DA230000}"/>
    <cellStyle name="Normal 6 5 3 2 2" xfId="2069" xr:uid="{00000000-0005-0000-0000-0000DB230000}"/>
    <cellStyle name="Normal 6 5 3 2 2 2" xfId="5092" xr:uid="{00000000-0005-0000-0000-0000DC230000}"/>
    <cellStyle name="Normal 6 5 3 2 2 2 2" xfId="10322" xr:uid="{00000000-0005-0000-0000-0000DD230000}"/>
    <cellStyle name="Normal 6 5 3 2 2 3" xfId="3568" xr:uid="{00000000-0005-0000-0000-0000DE230000}"/>
    <cellStyle name="Normal 6 5 3 2 2 3 2" xfId="8798" xr:uid="{00000000-0005-0000-0000-0000DF230000}"/>
    <cellStyle name="Normal 6 5 3 2 2 4" xfId="7300" xr:uid="{00000000-0005-0000-0000-0000E0230000}"/>
    <cellStyle name="Normal 6 5 3 2 3" xfId="1304" xr:uid="{00000000-0005-0000-0000-0000E1230000}"/>
    <cellStyle name="Normal 6 5 3 2 3 2" xfId="4327" xr:uid="{00000000-0005-0000-0000-0000E2230000}"/>
    <cellStyle name="Normal 6 5 3 2 3 2 2" xfId="9557" xr:uid="{00000000-0005-0000-0000-0000E3230000}"/>
    <cellStyle name="Normal 6 5 3 2 3 3" xfId="6535" xr:uid="{00000000-0005-0000-0000-0000E4230000}"/>
    <cellStyle name="Normal 6 5 3 2 4" xfId="2803" xr:uid="{00000000-0005-0000-0000-0000E5230000}"/>
    <cellStyle name="Normal 6 5 3 2 4 2" xfId="8033" xr:uid="{00000000-0005-0000-0000-0000E6230000}"/>
    <cellStyle name="Normal 6 5 3 2 5" xfId="5865" xr:uid="{00000000-0005-0000-0000-0000E7230000}"/>
    <cellStyle name="Normal 6 5 3 3" xfId="1715" xr:uid="{00000000-0005-0000-0000-0000E8230000}"/>
    <cellStyle name="Normal 6 5 3 3 2" xfId="4738" xr:uid="{00000000-0005-0000-0000-0000E9230000}"/>
    <cellStyle name="Normal 6 5 3 3 2 2" xfId="9968" xr:uid="{00000000-0005-0000-0000-0000EA230000}"/>
    <cellStyle name="Normal 6 5 3 3 3" xfId="3214" xr:uid="{00000000-0005-0000-0000-0000EB230000}"/>
    <cellStyle name="Normal 6 5 3 3 3 2" xfId="8444" xr:uid="{00000000-0005-0000-0000-0000EC230000}"/>
    <cellStyle name="Normal 6 5 3 3 4" xfId="6946" xr:uid="{00000000-0005-0000-0000-0000ED230000}"/>
    <cellStyle name="Normal 6 5 3 4" xfId="950" xr:uid="{00000000-0005-0000-0000-0000EE230000}"/>
    <cellStyle name="Normal 6 5 3 4 2" xfId="3973" xr:uid="{00000000-0005-0000-0000-0000EF230000}"/>
    <cellStyle name="Normal 6 5 3 4 2 2" xfId="9203" xr:uid="{00000000-0005-0000-0000-0000F0230000}"/>
    <cellStyle name="Normal 6 5 3 4 3" xfId="6181" xr:uid="{00000000-0005-0000-0000-0000F1230000}"/>
    <cellStyle name="Normal 6 5 3 5" xfId="2449" xr:uid="{00000000-0005-0000-0000-0000F2230000}"/>
    <cellStyle name="Normal 6 5 3 5 2" xfId="7679" xr:uid="{00000000-0005-0000-0000-0000F3230000}"/>
    <cellStyle name="Normal 6 5 3 6" xfId="5864" xr:uid="{00000000-0005-0000-0000-0000F4230000}"/>
    <cellStyle name="Normal 6 5 4" xfId="629" xr:uid="{00000000-0005-0000-0000-0000F5230000}"/>
    <cellStyle name="Normal 6 5 4 2" xfId="1892" xr:uid="{00000000-0005-0000-0000-0000F6230000}"/>
    <cellStyle name="Normal 6 5 4 2 2" xfId="4915" xr:uid="{00000000-0005-0000-0000-0000F7230000}"/>
    <cellStyle name="Normal 6 5 4 2 2 2" xfId="10145" xr:uid="{00000000-0005-0000-0000-0000F8230000}"/>
    <cellStyle name="Normal 6 5 4 2 3" xfId="3391" xr:uid="{00000000-0005-0000-0000-0000F9230000}"/>
    <cellStyle name="Normal 6 5 4 2 3 2" xfId="8621" xr:uid="{00000000-0005-0000-0000-0000FA230000}"/>
    <cellStyle name="Normal 6 5 4 2 4" xfId="7123" xr:uid="{00000000-0005-0000-0000-0000FB230000}"/>
    <cellStyle name="Normal 6 5 4 3" xfId="1127" xr:uid="{00000000-0005-0000-0000-0000FC230000}"/>
    <cellStyle name="Normal 6 5 4 3 2" xfId="4150" xr:uid="{00000000-0005-0000-0000-0000FD230000}"/>
    <cellStyle name="Normal 6 5 4 3 2 2" xfId="9380" xr:uid="{00000000-0005-0000-0000-0000FE230000}"/>
    <cellStyle name="Normal 6 5 4 3 3" xfId="6358" xr:uid="{00000000-0005-0000-0000-0000FF230000}"/>
    <cellStyle name="Normal 6 5 4 4" xfId="2626" xr:uid="{00000000-0005-0000-0000-000000240000}"/>
    <cellStyle name="Normal 6 5 4 4 2" xfId="7856" xr:uid="{00000000-0005-0000-0000-000001240000}"/>
    <cellStyle name="Normal 6 5 4 5" xfId="5866" xr:uid="{00000000-0005-0000-0000-000002240000}"/>
    <cellStyle name="Normal 6 5 5" xfId="1538" xr:uid="{00000000-0005-0000-0000-000003240000}"/>
    <cellStyle name="Normal 6 5 5 2" xfId="4561" xr:uid="{00000000-0005-0000-0000-000004240000}"/>
    <cellStyle name="Normal 6 5 5 2 2" xfId="9791" xr:uid="{00000000-0005-0000-0000-000005240000}"/>
    <cellStyle name="Normal 6 5 5 3" xfId="3037" xr:uid="{00000000-0005-0000-0000-000006240000}"/>
    <cellStyle name="Normal 6 5 5 3 2" xfId="8267" xr:uid="{00000000-0005-0000-0000-000007240000}"/>
    <cellStyle name="Normal 6 5 5 4" xfId="6769" xr:uid="{00000000-0005-0000-0000-000008240000}"/>
    <cellStyle name="Normal 6 5 6" xfId="1480" xr:uid="{00000000-0005-0000-0000-000009240000}"/>
    <cellStyle name="Normal 6 5 6 2" xfId="4503" xr:uid="{00000000-0005-0000-0000-00000A240000}"/>
    <cellStyle name="Normal 6 5 6 2 2" xfId="9733" xr:uid="{00000000-0005-0000-0000-00000B240000}"/>
    <cellStyle name="Normal 6 5 6 3" xfId="2979" xr:uid="{00000000-0005-0000-0000-00000C240000}"/>
    <cellStyle name="Normal 6 5 6 3 2" xfId="8209" xr:uid="{00000000-0005-0000-0000-00000D240000}"/>
    <cellStyle name="Normal 6 5 6 4" xfId="6711" xr:uid="{00000000-0005-0000-0000-00000E240000}"/>
    <cellStyle name="Normal 6 5 7" xfId="773" xr:uid="{00000000-0005-0000-0000-00000F240000}"/>
    <cellStyle name="Normal 6 5 7 2" xfId="3796" xr:uid="{00000000-0005-0000-0000-000010240000}"/>
    <cellStyle name="Normal 6 5 7 2 2" xfId="9026" xr:uid="{00000000-0005-0000-0000-000011240000}"/>
    <cellStyle name="Normal 6 5 7 3" xfId="6004" xr:uid="{00000000-0005-0000-0000-000012240000}"/>
    <cellStyle name="Normal 6 5 8" xfId="2272" xr:uid="{00000000-0005-0000-0000-000013240000}"/>
    <cellStyle name="Normal 6 5 8 2" xfId="7502" xr:uid="{00000000-0005-0000-0000-000014240000}"/>
    <cellStyle name="Normal 6 5 9" xfId="5859" xr:uid="{00000000-0005-0000-0000-000015240000}"/>
    <cellStyle name="Normal 6 6" xfId="630" xr:uid="{00000000-0005-0000-0000-000016240000}"/>
    <cellStyle name="Normal 6 6 2" xfId="631" xr:uid="{00000000-0005-0000-0000-000017240000}"/>
    <cellStyle name="Normal 6 6 2 2" xfId="632" xr:uid="{00000000-0005-0000-0000-000018240000}"/>
    <cellStyle name="Normal 6 6 2 2 2" xfId="2081" xr:uid="{00000000-0005-0000-0000-000019240000}"/>
    <cellStyle name="Normal 6 6 2 2 2 2" xfId="5104" xr:uid="{00000000-0005-0000-0000-00001A240000}"/>
    <cellStyle name="Normal 6 6 2 2 2 2 2" xfId="10334" xr:uid="{00000000-0005-0000-0000-00001B240000}"/>
    <cellStyle name="Normal 6 6 2 2 2 3" xfId="3580" xr:uid="{00000000-0005-0000-0000-00001C240000}"/>
    <cellStyle name="Normal 6 6 2 2 2 3 2" xfId="8810" xr:uid="{00000000-0005-0000-0000-00001D240000}"/>
    <cellStyle name="Normal 6 6 2 2 2 4" xfId="7312" xr:uid="{00000000-0005-0000-0000-00001E240000}"/>
    <cellStyle name="Normal 6 6 2 2 3" xfId="1316" xr:uid="{00000000-0005-0000-0000-00001F240000}"/>
    <cellStyle name="Normal 6 6 2 2 3 2" xfId="4339" xr:uid="{00000000-0005-0000-0000-000020240000}"/>
    <cellStyle name="Normal 6 6 2 2 3 2 2" xfId="9569" xr:uid="{00000000-0005-0000-0000-000021240000}"/>
    <cellStyle name="Normal 6 6 2 2 3 3" xfId="6547" xr:uid="{00000000-0005-0000-0000-000022240000}"/>
    <cellStyle name="Normal 6 6 2 2 4" xfId="2815" xr:uid="{00000000-0005-0000-0000-000023240000}"/>
    <cellStyle name="Normal 6 6 2 2 4 2" xfId="8045" xr:uid="{00000000-0005-0000-0000-000024240000}"/>
    <cellStyle name="Normal 6 6 2 2 5" xfId="5869" xr:uid="{00000000-0005-0000-0000-000025240000}"/>
    <cellStyle name="Normal 6 6 2 3" xfId="1727" xr:uid="{00000000-0005-0000-0000-000026240000}"/>
    <cellStyle name="Normal 6 6 2 3 2" xfId="4750" xr:uid="{00000000-0005-0000-0000-000027240000}"/>
    <cellStyle name="Normal 6 6 2 3 2 2" xfId="9980" xr:uid="{00000000-0005-0000-0000-000028240000}"/>
    <cellStyle name="Normal 6 6 2 3 3" xfId="3226" xr:uid="{00000000-0005-0000-0000-000029240000}"/>
    <cellStyle name="Normal 6 6 2 3 3 2" xfId="8456" xr:uid="{00000000-0005-0000-0000-00002A240000}"/>
    <cellStyle name="Normal 6 6 2 3 4" xfId="6958" xr:uid="{00000000-0005-0000-0000-00002B240000}"/>
    <cellStyle name="Normal 6 6 2 4" xfId="962" xr:uid="{00000000-0005-0000-0000-00002C240000}"/>
    <cellStyle name="Normal 6 6 2 4 2" xfId="3985" xr:uid="{00000000-0005-0000-0000-00002D240000}"/>
    <cellStyle name="Normal 6 6 2 4 2 2" xfId="9215" xr:uid="{00000000-0005-0000-0000-00002E240000}"/>
    <cellStyle name="Normal 6 6 2 4 3" xfId="6193" xr:uid="{00000000-0005-0000-0000-00002F240000}"/>
    <cellStyle name="Normal 6 6 2 5" xfId="2461" xr:uid="{00000000-0005-0000-0000-000030240000}"/>
    <cellStyle name="Normal 6 6 2 5 2" xfId="7691" xr:uid="{00000000-0005-0000-0000-000031240000}"/>
    <cellStyle name="Normal 6 6 2 6" xfId="5868" xr:uid="{00000000-0005-0000-0000-000032240000}"/>
    <cellStyle name="Normal 6 6 3" xfId="633" xr:uid="{00000000-0005-0000-0000-000033240000}"/>
    <cellStyle name="Normal 6 6 3 2" xfId="1904" xr:uid="{00000000-0005-0000-0000-000034240000}"/>
    <cellStyle name="Normal 6 6 3 2 2" xfId="4927" xr:uid="{00000000-0005-0000-0000-000035240000}"/>
    <cellStyle name="Normal 6 6 3 2 2 2" xfId="10157" xr:uid="{00000000-0005-0000-0000-000036240000}"/>
    <cellStyle name="Normal 6 6 3 2 3" xfId="3403" xr:uid="{00000000-0005-0000-0000-000037240000}"/>
    <cellStyle name="Normal 6 6 3 2 3 2" xfId="8633" xr:uid="{00000000-0005-0000-0000-000038240000}"/>
    <cellStyle name="Normal 6 6 3 2 4" xfId="7135" xr:uid="{00000000-0005-0000-0000-000039240000}"/>
    <cellStyle name="Normal 6 6 3 3" xfId="1139" xr:uid="{00000000-0005-0000-0000-00003A240000}"/>
    <cellStyle name="Normal 6 6 3 3 2" xfId="4162" xr:uid="{00000000-0005-0000-0000-00003B240000}"/>
    <cellStyle name="Normal 6 6 3 3 2 2" xfId="9392" xr:uid="{00000000-0005-0000-0000-00003C240000}"/>
    <cellStyle name="Normal 6 6 3 3 3" xfId="6370" xr:uid="{00000000-0005-0000-0000-00003D240000}"/>
    <cellStyle name="Normal 6 6 3 4" xfId="2638" xr:uid="{00000000-0005-0000-0000-00003E240000}"/>
    <cellStyle name="Normal 6 6 3 4 2" xfId="7868" xr:uid="{00000000-0005-0000-0000-00003F240000}"/>
    <cellStyle name="Normal 6 6 3 5" xfId="5870" xr:uid="{00000000-0005-0000-0000-000040240000}"/>
    <cellStyle name="Normal 6 6 4" xfId="1550" xr:uid="{00000000-0005-0000-0000-000041240000}"/>
    <cellStyle name="Normal 6 6 4 2" xfId="4573" xr:uid="{00000000-0005-0000-0000-000042240000}"/>
    <cellStyle name="Normal 6 6 4 2 2" xfId="9803" xr:uid="{00000000-0005-0000-0000-000043240000}"/>
    <cellStyle name="Normal 6 6 4 3" xfId="3049" xr:uid="{00000000-0005-0000-0000-000044240000}"/>
    <cellStyle name="Normal 6 6 4 3 2" xfId="8279" xr:uid="{00000000-0005-0000-0000-000045240000}"/>
    <cellStyle name="Normal 6 6 4 4" xfId="6781" xr:uid="{00000000-0005-0000-0000-000046240000}"/>
    <cellStyle name="Normal 6 6 5" xfId="785" xr:uid="{00000000-0005-0000-0000-000047240000}"/>
    <cellStyle name="Normal 6 6 5 2" xfId="3808" xr:uid="{00000000-0005-0000-0000-000048240000}"/>
    <cellStyle name="Normal 6 6 5 2 2" xfId="9038" xr:uid="{00000000-0005-0000-0000-000049240000}"/>
    <cellStyle name="Normal 6 6 5 3" xfId="6016" xr:uid="{00000000-0005-0000-0000-00004A240000}"/>
    <cellStyle name="Normal 6 6 6" xfId="2284" xr:uid="{00000000-0005-0000-0000-00004B240000}"/>
    <cellStyle name="Normal 6 6 6 2" xfId="7514" xr:uid="{00000000-0005-0000-0000-00004C240000}"/>
    <cellStyle name="Normal 6 6 7" xfId="5867" xr:uid="{00000000-0005-0000-0000-00004D240000}"/>
    <cellStyle name="Normal 6 7" xfId="634" xr:uid="{00000000-0005-0000-0000-00004E240000}"/>
    <cellStyle name="Normal 6 7 2" xfId="635" xr:uid="{00000000-0005-0000-0000-00004F240000}"/>
    <cellStyle name="Normal 6 7 2 2" xfId="636" xr:uid="{00000000-0005-0000-0000-000050240000}"/>
    <cellStyle name="Normal 6 7 2 2 2" xfId="2093" xr:uid="{00000000-0005-0000-0000-000051240000}"/>
    <cellStyle name="Normal 6 7 2 2 2 2" xfId="5116" xr:uid="{00000000-0005-0000-0000-000052240000}"/>
    <cellStyle name="Normal 6 7 2 2 2 2 2" xfId="10346" xr:uid="{00000000-0005-0000-0000-000053240000}"/>
    <cellStyle name="Normal 6 7 2 2 2 3" xfId="3592" xr:uid="{00000000-0005-0000-0000-000054240000}"/>
    <cellStyle name="Normal 6 7 2 2 2 3 2" xfId="8822" xr:uid="{00000000-0005-0000-0000-000055240000}"/>
    <cellStyle name="Normal 6 7 2 2 2 4" xfId="7324" xr:uid="{00000000-0005-0000-0000-000056240000}"/>
    <cellStyle name="Normal 6 7 2 2 3" xfId="1328" xr:uid="{00000000-0005-0000-0000-000057240000}"/>
    <cellStyle name="Normal 6 7 2 2 3 2" xfId="4351" xr:uid="{00000000-0005-0000-0000-000058240000}"/>
    <cellStyle name="Normal 6 7 2 2 3 2 2" xfId="9581" xr:uid="{00000000-0005-0000-0000-000059240000}"/>
    <cellStyle name="Normal 6 7 2 2 3 3" xfId="6559" xr:uid="{00000000-0005-0000-0000-00005A240000}"/>
    <cellStyle name="Normal 6 7 2 2 4" xfId="2827" xr:uid="{00000000-0005-0000-0000-00005B240000}"/>
    <cellStyle name="Normal 6 7 2 2 4 2" xfId="8057" xr:uid="{00000000-0005-0000-0000-00005C240000}"/>
    <cellStyle name="Normal 6 7 2 2 5" xfId="5873" xr:uid="{00000000-0005-0000-0000-00005D240000}"/>
    <cellStyle name="Normal 6 7 2 3" xfId="1739" xr:uid="{00000000-0005-0000-0000-00005E240000}"/>
    <cellStyle name="Normal 6 7 2 3 2" xfId="4762" xr:uid="{00000000-0005-0000-0000-00005F240000}"/>
    <cellStyle name="Normal 6 7 2 3 2 2" xfId="9992" xr:uid="{00000000-0005-0000-0000-000060240000}"/>
    <cellStyle name="Normal 6 7 2 3 3" xfId="3238" xr:uid="{00000000-0005-0000-0000-000061240000}"/>
    <cellStyle name="Normal 6 7 2 3 3 2" xfId="8468" xr:uid="{00000000-0005-0000-0000-000062240000}"/>
    <cellStyle name="Normal 6 7 2 3 4" xfId="6970" xr:uid="{00000000-0005-0000-0000-000063240000}"/>
    <cellStyle name="Normal 6 7 2 4" xfId="974" xr:uid="{00000000-0005-0000-0000-000064240000}"/>
    <cellStyle name="Normal 6 7 2 4 2" xfId="3997" xr:uid="{00000000-0005-0000-0000-000065240000}"/>
    <cellStyle name="Normal 6 7 2 4 2 2" xfId="9227" xr:uid="{00000000-0005-0000-0000-000066240000}"/>
    <cellStyle name="Normal 6 7 2 4 3" xfId="6205" xr:uid="{00000000-0005-0000-0000-000067240000}"/>
    <cellStyle name="Normal 6 7 2 5" xfId="2473" xr:uid="{00000000-0005-0000-0000-000068240000}"/>
    <cellStyle name="Normal 6 7 2 5 2" xfId="7703" xr:uid="{00000000-0005-0000-0000-000069240000}"/>
    <cellStyle name="Normal 6 7 2 6" xfId="5872" xr:uid="{00000000-0005-0000-0000-00006A240000}"/>
    <cellStyle name="Normal 6 7 3" xfId="637" xr:uid="{00000000-0005-0000-0000-00006B240000}"/>
    <cellStyle name="Normal 6 7 3 2" xfId="1916" xr:uid="{00000000-0005-0000-0000-00006C240000}"/>
    <cellStyle name="Normal 6 7 3 2 2" xfId="4939" xr:uid="{00000000-0005-0000-0000-00006D240000}"/>
    <cellStyle name="Normal 6 7 3 2 2 2" xfId="10169" xr:uid="{00000000-0005-0000-0000-00006E240000}"/>
    <cellStyle name="Normal 6 7 3 2 3" xfId="3415" xr:uid="{00000000-0005-0000-0000-00006F240000}"/>
    <cellStyle name="Normal 6 7 3 2 3 2" xfId="8645" xr:uid="{00000000-0005-0000-0000-000070240000}"/>
    <cellStyle name="Normal 6 7 3 2 4" xfId="7147" xr:uid="{00000000-0005-0000-0000-000071240000}"/>
    <cellStyle name="Normal 6 7 3 3" xfId="1151" xr:uid="{00000000-0005-0000-0000-000072240000}"/>
    <cellStyle name="Normal 6 7 3 3 2" xfId="4174" xr:uid="{00000000-0005-0000-0000-000073240000}"/>
    <cellStyle name="Normal 6 7 3 3 2 2" xfId="9404" xr:uid="{00000000-0005-0000-0000-000074240000}"/>
    <cellStyle name="Normal 6 7 3 3 3" xfId="6382" xr:uid="{00000000-0005-0000-0000-000075240000}"/>
    <cellStyle name="Normal 6 7 3 4" xfId="2650" xr:uid="{00000000-0005-0000-0000-000076240000}"/>
    <cellStyle name="Normal 6 7 3 4 2" xfId="7880" xr:uid="{00000000-0005-0000-0000-000077240000}"/>
    <cellStyle name="Normal 6 7 3 5" xfId="5874" xr:uid="{00000000-0005-0000-0000-000078240000}"/>
    <cellStyle name="Normal 6 7 4" xfId="1562" xr:uid="{00000000-0005-0000-0000-000079240000}"/>
    <cellStyle name="Normal 6 7 4 2" xfId="4585" xr:uid="{00000000-0005-0000-0000-00007A240000}"/>
    <cellStyle name="Normal 6 7 4 2 2" xfId="9815" xr:uid="{00000000-0005-0000-0000-00007B240000}"/>
    <cellStyle name="Normal 6 7 4 3" xfId="3061" xr:uid="{00000000-0005-0000-0000-00007C240000}"/>
    <cellStyle name="Normal 6 7 4 3 2" xfId="8291" xr:uid="{00000000-0005-0000-0000-00007D240000}"/>
    <cellStyle name="Normal 6 7 4 4" xfId="6793" xr:uid="{00000000-0005-0000-0000-00007E240000}"/>
    <cellStyle name="Normal 6 7 5" xfId="797" xr:uid="{00000000-0005-0000-0000-00007F240000}"/>
    <cellStyle name="Normal 6 7 5 2" xfId="3820" xr:uid="{00000000-0005-0000-0000-000080240000}"/>
    <cellStyle name="Normal 6 7 5 2 2" xfId="9050" xr:uid="{00000000-0005-0000-0000-000081240000}"/>
    <cellStyle name="Normal 6 7 5 3" xfId="6028" xr:uid="{00000000-0005-0000-0000-000082240000}"/>
    <cellStyle name="Normal 6 7 6" xfId="2296" xr:uid="{00000000-0005-0000-0000-000083240000}"/>
    <cellStyle name="Normal 6 7 6 2" xfId="7526" xr:uid="{00000000-0005-0000-0000-000084240000}"/>
    <cellStyle name="Normal 6 7 7" xfId="5871" xr:uid="{00000000-0005-0000-0000-000085240000}"/>
    <cellStyle name="Normal 6 8" xfId="638" xr:uid="{00000000-0005-0000-0000-000086240000}"/>
    <cellStyle name="Normal 6 8 2" xfId="639" xr:uid="{00000000-0005-0000-0000-000087240000}"/>
    <cellStyle name="Normal 6 8 2 2" xfId="640" xr:uid="{00000000-0005-0000-0000-000088240000}"/>
    <cellStyle name="Normal 6 8 2 2 2" xfId="2104" xr:uid="{00000000-0005-0000-0000-000089240000}"/>
    <cellStyle name="Normal 6 8 2 2 2 2" xfId="5127" xr:uid="{00000000-0005-0000-0000-00008A240000}"/>
    <cellStyle name="Normal 6 8 2 2 2 2 2" xfId="10357" xr:uid="{00000000-0005-0000-0000-00008B240000}"/>
    <cellStyle name="Normal 6 8 2 2 2 3" xfId="3603" xr:uid="{00000000-0005-0000-0000-00008C240000}"/>
    <cellStyle name="Normal 6 8 2 2 2 3 2" xfId="8833" xr:uid="{00000000-0005-0000-0000-00008D240000}"/>
    <cellStyle name="Normal 6 8 2 2 2 4" xfId="7335" xr:uid="{00000000-0005-0000-0000-00008E240000}"/>
    <cellStyle name="Normal 6 8 2 2 3" xfId="1339" xr:uid="{00000000-0005-0000-0000-00008F240000}"/>
    <cellStyle name="Normal 6 8 2 2 3 2" xfId="4362" xr:uid="{00000000-0005-0000-0000-000090240000}"/>
    <cellStyle name="Normal 6 8 2 2 3 2 2" xfId="9592" xr:uid="{00000000-0005-0000-0000-000091240000}"/>
    <cellStyle name="Normal 6 8 2 2 3 3" xfId="6570" xr:uid="{00000000-0005-0000-0000-000092240000}"/>
    <cellStyle name="Normal 6 8 2 2 4" xfId="2838" xr:uid="{00000000-0005-0000-0000-000093240000}"/>
    <cellStyle name="Normal 6 8 2 2 4 2" xfId="8068" xr:uid="{00000000-0005-0000-0000-000094240000}"/>
    <cellStyle name="Normal 6 8 2 2 5" xfId="5877" xr:uid="{00000000-0005-0000-0000-000095240000}"/>
    <cellStyle name="Normal 6 8 2 3" xfId="1750" xr:uid="{00000000-0005-0000-0000-000096240000}"/>
    <cellStyle name="Normal 6 8 2 3 2" xfId="4773" xr:uid="{00000000-0005-0000-0000-000097240000}"/>
    <cellStyle name="Normal 6 8 2 3 2 2" xfId="10003" xr:uid="{00000000-0005-0000-0000-000098240000}"/>
    <cellStyle name="Normal 6 8 2 3 3" xfId="3249" xr:uid="{00000000-0005-0000-0000-000099240000}"/>
    <cellStyle name="Normal 6 8 2 3 3 2" xfId="8479" xr:uid="{00000000-0005-0000-0000-00009A240000}"/>
    <cellStyle name="Normal 6 8 2 3 4" xfId="6981" xr:uid="{00000000-0005-0000-0000-00009B240000}"/>
    <cellStyle name="Normal 6 8 2 4" xfId="985" xr:uid="{00000000-0005-0000-0000-00009C240000}"/>
    <cellStyle name="Normal 6 8 2 4 2" xfId="4008" xr:uid="{00000000-0005-0000-0000-00009D240000}"/>
    <cellStyle name="Normal 6 8 2 4 2 2" xfId="9238" xr:uid="{00000000-0005-0000-0000-00009E240000}"/>
    <cellStyle name="Normal 6 8 2 4 3" xfId="6216" xr:uid="{00000000-0005-0000-0000-00009F240000}"/>
    <cellStyle name="Normal 6 8 2 5" xfId="2484" xr:uid="{00000000-0005-0000-0000-0000A0240000}"/>
    <cellStyle name="Normal 6 8 2 5 2" xfId="7714" xr:uid="{00000000-0005-0000-0000-0000A1240000}"/>
    <cellStyle name="Normal 6 8 2 6" xfId="5876" xr:uid="{00000000-0005-0000-0000-0000A2240000}"/>
    <cellStyle name="Normal 6 8 3" xfId="641" xr:uid="{00000000-0005-0000-0000-0000A3240000}"/>
    <cellStyle name="Normal 6 8 3 2" xfId="1927" xr:uid="{00000000-0005-0000-0000-0000A4240000}"/>
    <cellStyle name="Normal 6 8 3 2 2" xfId="4950" xr:uid="{00000000-0005-0000-0000-0000A5240000}"/>
    <cellStyle name="Normal 6 8 3 2 2 2" xfId="10180" xr:uid="{00000000-0005-0000-0000-0000A6240000}"/>
    <cellStyle name="Normal 6 8 3 2 3" xfId="3426" xr:uid="{00000000-0005-0000-0000-0000A7240000}"/>
    <cellStyle name="Normal 6 8 3 2 3 2" xfId="8656" xr:uid="{00000000-0005-0000-0000-0000A8240000}"/>
    <cellStyle name="Normal 6 8 3 2 4" xfId="7158" xr:uid="{00000000-0005-0000-0000-0000A9240000}"/>
    <cellStyle name="Normal 6 8 3 3" xfId="1162" xr:uid="{00000000-0005-0000-0000-0000AA240000}"/>
    <cellStyle name="Normal 6 8 3 3 2" xfId="4185" xr:uid="{00000000-0005-0000-0000-0000AB240000}"/>
    <cellStyle name="Normal 6 8 3 3 2 2" xfId="9415" xr:uid="{00000000-0005-0000-0000-0000AC240000}"/>
    <cellStyle name="Normal 6 8 3 3 3" xfId="6393" xr:uid="{00000000-0005-0000-0000-0000AD240000}"/>
    <cellStyle name="Normal 6 8 3 4" xfId="2661" xr:uid="{00000000-0005-0000-0000-0000AE240000}"/>
    <cellStyle name="Normal 6 8 3 4 2" xfId="7891" xr:uid="{00000000-0005-0000-0000-0000AF240000}"/>
    <cellStyle name="Normal 6 8 3 5" xfId="5878" xr:uid="{00000000-0005-0000-0000-0000B0240000}"/>
    <cellStyle name="Normal 6 8 4" xfId="1573" xr:uid="{00000000-0005-0000-0000-0000B1240000}"/>
    <cellStyle name="Normal 6 8 4 2" xfId="4596" xr:uid="{00000000-0005-0000-0000-0000B2240000}"/>
    <cellStyle name="Normal 6 8 4 2 2" xfId="9826" xr:uid="{00000000-0005-0000-0000-0000B3240000}"/>
    <cellStyle name="Normal 6 8 4 3" xfId="3072" xr:uid="{00000000-0005-0000-0000-0000B4240000}"/>
    <cellStyle name="Normal 6 8 4 3 2" xfId="8302" xr:uid="{00000000-0005-0000-0000-0000B5240000}"/>
    <cellStyle name="Normal 6 8 4 4" xfId="6804" xr:uid="{00000000-0005-0000-0000-0000B6240000}"/>
    <cellStyle name="Normal 6 8 5" xfId="808" xr:uid="{00000000-0005-0000-0000-0000B7240000}"/>
    <cellStyle name="Normal 6 8 5 2" xfId="3831" xr:uid="{00000000-0005-0000-0000-0000B8240000}"/>
    <cellStyle name="Normal 6 8 5 2 2" xfId="9061" xr:uid="{00000000-0005-0000-0000-0000B9240000}"/>
    <cellStyle name="Normal 6 8 5 3" xfId="6039" xr:uid="{00000000-0005-0000-0000-0000BA240000}"/>
    <cellStyle name="Normal 6 8 6" xfId="2307" xr:uid="{00000000-0005-0000-0000-0000BB240000}"/>
    <cellStyle name="Normal 6 8 6 2" xfId="7537" xr:uid="{00000000-0005-0000-0000-0000BC240000}"/>
    <cellStyle name="Normal 6 8 7" xfId="5875" xr:uid="{00000000-0005-0000-0000-0000BD240000}"/>
    <cellStyle name="Normal 6 9" xfId="642" xr:uid="{00000000-0005-0000-0000-0000BE240000}"/>
    <cellStyle name="Normal 6 9 2" xfId="643" xr:uid="{00000000-0005-0000-0000-0000BF240000}"/>
    <cellStyle name="Normal 6 9 2 2" xfId="644" xr:uid="{00000000-0005-0000-0000-0000C0240000}"/>
    <cellStyle name="Normal 6 9 2 2 2" xfId="2163" xr:uid="{00000000-0005-0000-0000-0000C1240000}"/>
    <cellStyle name="Normal 6 9 2 2 2 2" xfId="5186" xr:uid="{00000000-0005-0000-0000-0000C2240000}"/>
    <cellStyle name="Normal 6 9 2 2 2 2 2" xfId="10416" xr:uid="{00000000-0005-0000-0000-0000C3240000}"/>
    <cellStyle name="Normal 6 9 2 2 2 3" xfId="3662" xr:uid="{00000000-0005-0000-0000-0000C4240000}"/>
    <cellStyle name="Normal 6 9 2 2 2 3 2" xfId="8892" xr:uid="{00000000-0005-0000-0000-0000C5240000}"/>
    <cellStyle name="Normal 6 9 2 2 2 4" xfId="7394" xr:uid="{00000000-0005-0000-0000-0000C6240000}"/>
    <cellStyle name="Normal 6 9 2 2 3" xfId="1398" xr:uid="{00000000-0005-0000-0000-0000C7240000}"/>
    <cellStyle name="Normal 6 9 2 2 3 2" xfId="4421" xr:uid="{00000000-0005-0000-0000-0000C8240000}"/>
    <cellStyle name="Normal 6 9 2 2 3 2 2" xfId="9651" xr:uid="{00000000-0005-0000-0000-0000C9240000}"/>
    <cellStyle name="Normal 6 9 2 2 3 3" xfId="6629" xr:uid="{00000000-0005-0000-0000-0000CA240000}"/>
    <cellStyle name="Normal 6 9 2 2 4" xfId="2897" xr:uid="{00000000-0005-0000-0000-0000CB240000}"/>
    <cellStyle name="Normal 6 9 2 2 4 2" xfId="8127" xr:uid="{00000000-0005-0000-0000-0000CC240000}"/>
    <cellStyle name="Normal 6 9 2 2 5" xfId="5881" xr:uid="{00000000-0005-0000-0000-0000CD240000}"/>
    <cellStyle name="Normal 6 9 2 3" xfId="1809" xr:uid="{00000000-0005-0000-0000-0000CE240000}"/>
    <cellStyle name="Normal 6 9 2 3 2" xfId="4832" xr:uid="{00000000-0005-0000-0000-0000CF240000}"/>
    <cellStyle name="Normal 6 9 2 3 2 2" xfId="10062" xr:uid="{00000000-0005-0000-0000-0000D0240000}"/>
    <cellStyle name="Normal 6 9 2 3 3" xfId="3308" xr:uid="{00000000-0005-0000-0000-0000D1240000}"/>
    <cellStyle name="Normal 6 9 2 3 3 2" xfId="8538" xr:uid="{00000000-0005-0000-0000-0000D2240000}"/>
    <cellStyle name="Normal 6 9 2 3 4" xfId="7040" xr:uid="{00000000-0005-0000-0000-0000D3240000}"/>
    <cellStyle name="Normal 6 9 2 4" xfId="1044" xr:uid="{00000000-0005-0000-0000-0000D4240000}"/>
    <cellStyle name="Normal 6 9 2 4 2" xfId="4067" xr:uid="{00000000-0005-0000-0000-0000D5240000}"/>
    <cellStyle name="Normal 6 9 2 4 2 2" xfId="9297" xr:uid="{00000000-0005-0000-0000-0000D6240000}"/>
    <cellStyle name="Normal 6 9 2 4 3" xfId="6275" xr:uid="{00000000-0005-0000-0000-0000D7240000}"/>
    <cellStyle name="Normal 6 9 2 5" xfId="2543" xr:uid="{00000000-0005-0000-0000-0000D8240000}"/>
    <cellStyle name="Normal 6 9 2 5 2" xfId="7773" xr:uid="{00000000-0005-0000-0000-0000D9240000}"/>
    <cellStyle name="Normal 6 9 2 6" xfId="5880" xr:uid="{00000000-0005-0000-0000-0000DA240000}"/>
    <cellStyle name="Normal 6 9 3" xfId="645" xr:uid="{00000000-0005-0000-0000-0000DB240000}"/>
    <cellStyle name="Normal 6 9 3 2" xfId="1986" xr:uid="{00000000-0005-0000-0000-0000DC240000}"/>
    <cellStyle name="Normal 6 9 3 2 2" xfId="5009" xr:uid="{00000000-0005-0000-0000-0000DD240000}"/>
    <cellStyle name="Normal 6 9 3 2 2 2" xfId="10239" xr:uid="{00000000-0005-0000-0000-0000DE240000}"/>
    <cellStyle name="Normal 6 9 3 2 3" xfId="3485" xr:uid="{00000000-0005-0000-0000-0000DF240000}"/>
    <cellStyle name="Normal 6 9 3 2 3 2" xfId="8715" xr:uid="{00000000-0005-0000-0000-0000E0240000}"/>
    <cellStyle name="Normal 6 9 3 2 4" xfId="7217" xr:uid="{00000000-0005-0000-0000-0000E1240000}"/>
    <cellStyle name="Normal 6 9 3 3" xfId="1221" xr:uid="{00000000-0005-0000-0000-0000E2240000}"/>
    <cellStyle name="Normal 6 9 3 3 2" xfId="4244" xr:uid="{00000000-0005-0000-0000-0000E3240000}"/>
    <cellStyle name="Normal 6 9 3 3 2 2" xfId="9474" xr:uid="{00000000-0005-0000-0000-0000E4240000}"/>
    <cellStyle name="Normal 6 9 3 3 3" xfId="6452" xr:uid="{00000000-0005-0000-0000-0000E5240000}"/>
    <cellStyle name="Normal 6 9 3 4" xfId="2720" xr:uid="{00000000-0005-0000-0000-0000E6240000}"/>
    <cellStyle name="Normal 6 9 3 4 2" xfId="7950" xr:uid="{00000000-0005-0000-0000-0000E7240000}"/>
    <cellStyle name="Normal 6 9 3 5" xfId="5882" xr:uid="{00000000-0005-0000-0000-0000E8240000}"/>
    <cellStyle name="Normal 6 9 4" xfId="1632" xr:uid="{00000000-0005-0000-0000-0000E9240000}"/>
    <cellStyle name="Normal 6 9 4 2" xfId="4655" xr:uid="{00000000-0005-0000-0000-0000EA240000}"/>
    <cellStyle name="Normal 6 9 4 2 2" xfId="9885" xr:uid="{00000000-0005-0000-0000-0000EB240000}"/>
    <cellStyle name="Normal 6 9 4 3" xfId="3131" xr:uid="{00000000-0005-0000-0000-0000EC240000}"/>
    <cellStyle name="Normal 6 9 4 3 2" xfId="8361" xr:uid="{00000000-0005-0000-0000-0000ED240000}"/>
    <cellStyle name="Normal 6 9 4 4" xfId="6863" xr:uid="{00000000-0005-0000-0000-0000EE240000}"/>
    <cellStyle name="Normal 6 9 5" xfId="867" xr:uid="{00000000-0005-0000-0000-0000EF240000}"/>
    <cellStyle name="Normal 6 9 5 2" xfId="3890" xr:uid="{00000000-0005-0000-0000-0000F0240000}"/>
    <cellStyle name="Normal 6 9 5 2 2" xfId="9120" xr:uid="{00000000-0005-0000-0000-0000F1240000}"/>
    <cellStyle name="Normal 6 9 5 3" xfId="6098" xr:uid="{00000000-0005-0000-0000-0000F2240000}"/>
    <cellStyle name="Normal 6 9 6" xfId="2366" xr:uid="{00000000-0005-0000-0000-0000F3240000}"/>
    <cellStyle name="Normal 6 9 6 2" xfId="7596" xr:uid="{00000000-0005-0000-0000-0000F4240000}"/>
    <cellStyle name="Normal 6 9 7" xfId="5879" xr:uid="{00000000-0005-0000-0000-0000F5240000}"/>
    <cellStyle name="Normal 7" xfId="646" xr:uid="{00000000-0005-0000-0000-0000F6240000}"/>
    <cellStyle name="Normal 7 10" xfId="647" xr:uid="{00000000-0005-0000-0000-0000F7240000}"/>
    <cellStyle name="Normal 7 10 2" xfId="648" xr:uid="{00000000-0005-0000-0000-0000F8240000}"/>
    <cellStyle name="Normal 7 10 2 2" xfId="649" xr:uid="{00000000-0005-0000-0000-0000F9240000}"/>
    <cellStyle name="Normal 7 10 2 2 2" xfId="2176" xr:uid="{00000000-0005-0000-0000-0000FA240000}"/>
    <cellStyle name="Normal 7 10 2 2 2 2" xfId="5199" xr:uid="{00000000-0005-0000-0000-0000FB240000}"/>
    <cellStyle name="Normal 7 10 2 2 2 2 2" xfId="10429" xr:uid="{00000000-0005-0000-0000-0000FC240000}"/>
    <cellStyle name="Normal 7 10 2 2 2 3" xfId="3675" xr:uid="{00000000-0005-0000-0000-0000FD240000}"/>
    <cellStyle name="Normal 7 10 2 2 2 3 2" xfId="8905" xr:uid="{00000000-0005-0000-0000-0000FE240000}"/>
    <cellStyle name="Normal 7 10 2 2 2 4" xfId="7407" xr:uid="{00000000-0005-0000-0000-0000FF240000}"/>
    <cellStyle name="Normal 7 10 2 2 3" xfId="1411" xr:uid="{00000000-0005-0000-0000-000000250000}"/>
    <cellStyle name="Normal 7 10 2 2 3 2" xfId="4434" xr:uid="{00000000-0005-0000-0000-000001250000}"/>
    <cellStyle name="Normal 7 10 2 2 3 2 2" xfId="9664" xr:uid="{00000000-0005-0000-0000-000002250000}"/>
    <cellStyle name="Normal 7 10 2 2 3 3" xfId="6642" xr:uid="{00000000-0005-0000-0000-000003250000}"/>
    <cellStyle name="Normal 7 10 2 2 4" xfId="2910" xr:uid="{00000000-0005-0000-0000-000004250000}"/>
    <cellStyle name="Normal 7 10 2 2 4 2" xfId="8140" xr:uid="{00000000-0005-0000-0000-000005250000}"/>
    <cellStyle name="Normal 7 10 2 2 5" xfId="5886" xr:uid="{00000000-0005-0000-0000-000006250000}"/>
    <cellStyle name="Normal 7 10 2 3" xfId="1822" xr:uid="{00000000-0005-0000-0000-000007250000}"/>
    <cellStyle name="Normal 7 10 2 3 2" xfId="4845" xr:uid="{00000000-0005-0000-0000-000008250000}"/>
    <cellStyle name="Normal 7 10 2 3 2 2" xfId="10075" xr:uid="{00000000-0005-0000-0000-000009250000}"/>
    <cellStyle name="Normal 7 10 2 3 3" xfId="3321" xr:uid="{00000000-0005-0000-0000-00000A250000}"/>
    <cellStyle name="Normal 7 10 2 3 3 2" xfId="8551" xr:uid="{00000000-0005-0000-0000-00000B250000}"/>
    <cellStyle name="Normal 7 10 2 3 4" xfId="7053" xr:uid="{00000000-0005-0000-0000-00000C250000}"/>
    <cellStyle name="Normal 7 10 2 4" xfId="1057" xr:uid="{00000000-0005-0000-0000-00000D250000}"/>
    <cellStyle name="Normal 7 10 2 4 2" xfId="4080" xr:uid="{00000000-0005-0000-0000-00000E250000}"/>
    <cellStyle name="Normal 7 10 2 4 2 2" xfId="9310" xr:uid="{00000000-0005-0000-0000-00000F250000}"/>
    <cellStyle name="Normal 7 10 2 4 3" xfId="6288" xr:uid="{00000000-0005-0000-0000-000010250000}"/>
    <cellStyle name="Normal 7 10 2 5" xfId="2556" xr:uid="{00000000-0005-0000-0000-000011250000}"/>
    <cellStyle name="Normal 7 10 2 5 2" xfId="7786" xr:uid="{00000000-0005-0000-0000-000012250000}"/>
    <cellStyle name="Normal 7 10 2 6" xfId="5885" xr:uid="{00000000-0005-0000-0000-000013250000}"/>
    <cellStyle name="Normal 7 10 3" xfId="650" xr:uid="{00000000-0005-0000-0000-000014250000}"/>
    <cellStyle name="Normal 7 10 3 2" xfId="1999" xr:uid="{00000000-0005-0000-0000-000015250000}"/>
    <cellStyle name="Normal 7 10 3 2 2" xfId="5022" xr:uid="{00000000-0005-0000-0000-000016250000}"/>
    <cellStyle name="Normal 7 10 3 2 2 2" xfId="10252" xr:uid="{00000000-0005-0000-0000-000017250000}"/>
    <cellStyle name="Normal 7 10 3 2 3" xfId="3498" xr:uid="{00000000-0005-0000-0000-000018250000}"/>
    <cellStyle name="Normal 7 10 3 2 3 2" xfId="8728" xr:uid="{00000000-0005-0000-0000-000019250000}"/>
    <cellStyle name="Normal 7 10 3 2 4" xfId="7230" xr:uid="{00000000-0005-0000-0000-00001A250000}"/>
    <cellStyle name="Normal 7 10 3 3" xfId="1234" xr:uid="{00000000-0005-0000-0000-00001B250000}"/>
    <cellStyle name="Normal 7 10 3 3 2" xfId="4257" xr:uid="{00000000-0005-0000-0000-00001C250000}"/>
    <cellStyle name="Normal 7 10 3 3 2 2" xfId="9487" xr:uid="{00000000-0005-0000-0000-00001D250000}"/>
    <cellStyle name="Normal 7 10 3 3 3" xfId="6465" xr:uid="{00000000-0005-0000-0000-00001E250000}"/>
    <cellStyle name="Normal 7 10 3 4" xfId="2733" xr:uid="{00000000-0005-0000-0000-00001F250000}"/>
    <cellStyle name="Normal 7 10 3 4 2" xfId="7963" xr:uid="{00000000-0005-0000-0000-000020250000}"/>
    <cellStyle name="Normal 7 10 3 5" xfId="5887" xr:uid="{00000000-0005-0000-0000-000021250000}"/>
    <cellStyle name="Normal 7 10 4" xfId="1645" xr:uid="{00000000-0005-0000-0000-000022250000}"/>
    <cellStyle name="Normal 7 10 4 2" xfId="4668" xr:uid="{00000000-0005-0000-0000-000023250000}"/>
    <cellStyle name="Normal 7 10 4 2 2" xfId="9898" xr:uid="{00000000-0005-0000-0000-000024250000}"/>
    <cellStyle name="Normal 7 10 4 3" xfId="3144" xr:uid="{00000000-0005-0000-0000-000025250000}"/>
    <cellStyle name="Normal 7 10 4 3 2" xfId="8374" xr:uid="{00000000-0005-0000-0000-000026250000}"/>
    <cellStyle name="Normal 7 10 4 4" xfId="6876" xr:uid="{00000000-0005-0000-0000-000027250000}"/>
    <cellStyle name="Normal 7 10 5" xfId="880" xr:uid="{00000000-0005-0000-0000-000028250000}"/>
    <cellStyle name="Normal 7 10 5 2" xfId="3903" xr:uid="{00000000-0005-0000-0000-000029250000}"/>
    <cellStyle name="Normal 7 10 5 2 2" xfId="9133" xr:uid="{00000000-0005-0000-0000-00002A250000}"/>
    <cellStyle name="Normal 7 10 5 3" xfId="6111" xr:uid="{00000000-0005-0000-0000-00002B250000}"/>
    <cellStyle name="Normal 7 10 6" xfId="2379" xr:uid="{00000000-0005-0000-0000-00002C250000}"/>
    <cellStyle name="Normal 7 10 6 2" xfId="7609" xr:uid="{00000000-0005-0000-0000-00002D250000}"/>
    <cellStyle name="Normal 7 10 7" xfId="5884" xr:uid="{00000000-0005-0000-0000-00002E250000}"/>
    <cellStyle name="Normal 7 11" xfId="651" xr:uid="{00000000-0005-0000-0000-00002F250000}"/>
    <cellStyle name="Normal 7 11 2" xfId="652" xr:uid="{00000000-0005-0000-0000-000030250000}"/>
    <cellStyle name="Normal 7 11 2 2" xfId="653" xr:uid="{00000000-0005-0000-0000-000031250000}"/>
    <cellStyle name="Normal 7 11 2 2 2" xfId="2188" xr:uid="{00000000-0005-0000-0000-000032250000}"/>
    <cellStyle name="Normal 7 11 2 2 2 2" xfId="5211" xr:uid="{00000000-0005-0000-0000-000033250000}"/>
    <cellStyle name="Normal 7 11 2 2 2 2 2" xfId="10441" xr:uid="{00000000-0005-0000-0000-000034250000}"/>
    <cellStyle name="Normal 7 11 2 2 2 3" xfId="3687" xr:uid="{00000000-0005-0000-0000-000035250000}"/>
    <cellStyle name="Normal 7 11 2 2 2 3 2" xfId="8917" xr:uid="{00000000-0005-0000-0000-000036250000}"/>
    <cellStyle name="Normal 7 11 2 2 2 4" xfId="7419" xr:uid="{00000000-0005-0000-0000-000037250000}"/>
    <cellStyle name="Normal 7 11 2 2 3" xfId="1423" xr:uid="{00000000-0005-0000-0000-000038250000}"/>
    <cellStyle name="Normal 7 11 2 2 3 2" xfId="4446" xr:uid="{00000000-0005-0000-0000-000039250000}"/>
    <cellStyle name="Normal 7 11 2 2 3 2 2" xfId="9676" xr:uid="{00000000-0005-0000-0000-00003A250000}"/>
    <cellStyle name="Normal 7 11 2 2 3 3" xfId="6654" xr:uid="{00000000-0005-0000-0000-00003B250000}"/>
    <cellStyle name="Normal 7 11 2 2 4" xfId="2922" xr:uid="{00000000-0005-0000-0000-00003C250000}"/>
    <cellStyle name="Normal 7 11 2 2 4 2" xfId="8152" xr:uid="{00000000-0005-0000-0000-00003D250000}"/>
    <cellStyle name="Normal 7 11 2 2 5" xfId="5890" xr:uid="{00000000-0005-0000-0000-00003E250000}"/>
    <cellStyle name="Normal 7 11 2 3" xfId="1834" xr:uid="{00000000-0005-0000-0000-00003F250000}"/>
    <cellStyle name="Normal 7 11 2 3 2" xfId="4857" xr:uid="{00000000-0005-0000-0000-000040250000}"/>
    <cellStyle name="Normal 7 11 2 3 2 2" xfId="10087" xr:uid="{00000000-0005-0000-0000-000041250000}"/>
    <cellStyle name="Normal 7 11 2 3 3" xfId="3333" xr:uid="{00000000-0005-0000-0000-000042250000}"/>
    <cellStyle name="Normal 7 11 2 3 3 2" xfId="8563" xr:uid="{00000000-0005-0000-0000-000043250000}"/>
    <cellStyle name="Normal 7 11 2 3 4" xfId="7065" xr:uid="{00000000-0005-0000-0000-000044250000}"/>
    <cellStyle name="Normal 7 11 2 4" xfId="1069" xr:uid="{00000000-0005-0000-0000-000045250000}"/>
    <cellStyle name="Normal 7 11 2 4 2" xfId="4092" xr:uid="{00000000-0005-0000-0000-000046250000}"/>
    <cellStyle name="Normal 7 11 2 4 2 2" xfId="9322" xr:uid="{00000000-0005-0000-0000-000047250000}"/>
    <cellStyle name="Normal 7 11 2 4 3" xfId="6300" xr:uid="{00000000-0005-0000-0000-000048250000}"/>
    <cellStyle name="Normal 7 11 2 5" xfId="2568" xr:uid="{00000000-0005-0000-0000-000049250000}"/>
    <cellStyle name="Normal 7 11 2 5 2" xfId="7798" xr:uid="{00000000-0005-0000-0000-00004A250000}"/>
    <cellStyle name="Normal 7 11 2 6" xfId="5889" xr:uid="{00000000-0005-0000-0000-00004B250000}"/>
    <cellStyle name="Normal 7 11 3" xfId="654" xr:uid="{00000000-0005-0000-0000-00004C250000}"/>
    <cellStyle name="Normal 7 11 3 2" xfId="2011" xr:uid="{00000000-0005-0000-0000-00004D250000}"/>
    <cellStyle name="Normal 7 11 3 2 2" xfId="5034" xr:uid="{00000000-0005-0000-0000-00004E250000}"/>
    <cellStyle name="Normal 7 11 3 2 2 2" xfId="10264" xr:uid="{00000000-0005-0000-0000-00004F250000}"/>
    <cellStyle name="Normal 7 11 3 2 3" xfId="3510" xr:uid="{00000000-0005-0000-0000-000050250000}"/>
    <cellStyle name="Normal 7 11 3 2 3 2" xfId="8740" xr:uid="{00000000-0005-0000-0000-000051250000}"/>
    <cellStyle name="Normal 7 11 3 2 4" xfId="7242" xr:uid="{00000000-0005-0000-0000-000052250000}"/>
    <cellStyle name="Normal 7 11 3 3" xfId="1246" xr:uid="{00000000-0005-0000-0000-000053250000}"/>
    <cellStyle name="Normal 7 11 3 3 2" xfId="4269" xr:uid="{00000000-0005-0000-0000-000054250000}"/>
    <cellStyle name="Normal 7 11 3 3 2 2" xfId="9499" xr:uid="{00000000-0005-0000-0000-000055250000}"/>
    <cellStyle name="Normal 7 11 3 3 3" xfId="6477" xr:uid="{00000000-0005-0000-0000-000056250000}"/>
    <cellStyle name="Normal 7 11 3 4" xfId="2745" xr:uid="{00000000-0005-0000-0000-000057250000}"/>
    <cellStyle name="Normal 7 11 3 4 2" xfId="7975" xr:uid="{00000000-0005-0000-0000-000058250000}"/>
    <cellStyle name="Normal 7 11 3 5" xfId="5891" xr:uid="{00000000-0005-0000-0000-000059250000}"/>
    <cellStyle name="Normal 7 11 4" xfId="1657" xr:uid="{00000000-0005-0000-0000-00005A250000}"/>
    <cellStyle name="Normal 7 11 4 2" xfId="4680" xr:uid="{00000000-0005-0000-0000-00005B250000}"/>
    <cellStyle name="Normal 7 11 4 2 2" xfId="9910" xr:uid="{00000000-0005-0000-0000-00005C250000}"/>
    <cellStyle name="Normal 7 11 4 3" xfId="3156" xr:uid="{00000000-0005-0000-0000-00005D250000}"/>
    <cellStyle name="Normal 7 11 4 3 2" xfId="8386" xr:uid="{00000000-0005-0000-0000-00005E250000}"/>
    <cellStyle name="Normal 7 11 4 4" xfId="6888" xr:uid="{00000000-0005-0000-0000-00005F250000}"/>
    <cellStyle name="Normal 7 11 5" xfId="892" xr:uid="{00000000-0005-0000-0000-000060250000}"/>
    <cellStyle name="Normal 7 11 5 2" xfId="3915" xr:uid="{00000000-0005-0000-0000-000061250000}"/>
    <cellStyle name="Normal 7 11 5 2 2" xfId="9145" xr:uid="{00000000-0005-0000-0000-000062250000}"/>
    <cellStyle name="Normal 7 11 5 3" xfId="6123" xr:uid="{00000000-0005-0000-0000-000063250000}"/>
    <cellStyle name="Normal 7 11 6" xfId="2391" xr:uid="{00000000-0005-0000-0000-000064250000}"/>
    <cellStyle name="Normal 7 11 6 2" xfId="7621" xr:uid="{00000000-0005-0000-0000-000065250000}"/>
    <cellStyle name="Normal 7 11 7" xfId="5888" xr:uid="{00000000-0005-0000-0000-000066250000}"/>
    <cellStyle name="Normal 7 12" xfId="655" xr:uid="{00000000-0005-0000-0000-000067250000}"/>
    <cellStyle name="Normal 7 12 2" xfId="656" xr:uid="{00000000-0005-0000-0000-000068250000}"/>
    <cellStyle name="Normal 7 12 2 2" xfId="2023" xr:uid="{00000000-0005-0000-0000-000069250000}"/>
    <cellStyle name="Normal 7 12 2 2 2" xfId="5046" xr:uid="{00000000-0005-0000-0000-00006A250000}"/>
    <cellStyle name="Normal 7 12 2 2 2 2" xfId="10276" xr:uid="{00000000-0005-0000-0000-00006B250000}"/>
    <cellStyle name="Normal 7 12 2 2 3" xfId="3522" xr:uid="{00000000-0005-0000-0000-00006C250000}"/>
    <cellStyle name="Normal 7 12 2 2 3 2" xfId="8752" xr:uid="{00000000-0005-0000-0000-00006D250000}"/>
    <cellStyle name="Normal 7 12 2 2 4" xfId="7254" xr:uid="{00000000-0005-0000-0000-00006E250000}"/>
    <cellStyle name="Normal 7 12 2 3" xfId="1258" xr:uid="{00000000-0005-0000-0000-00006F250000}"/>
    <cellStyle name="Normal 7 12 2 3 2" xfId="4281" xr:uid="{00000000-0005-0000-0000-000070250000}"/>
    <cellStyle name="Normal 7 12 2 3 2 2" xfId="9511" xr:uid="{00000000-0005-0000-0000-000071250000}"/>
    <cellStyle name="Normal 7 12 2 3 3" xfId="6489" xr:uid="{00000000-0005-0000-0000-000072250000}"/>
    <cellStyle name="Normal 7 12 2 4" xfId="2757" xr:uid="{00000000-0005-0000-0000-000073250000}"/>
    <cellStyle name="Normal 7 12 2 4 2" xfId="7987" xr:uid="{00000000-0005-0000-0000-000074250000}"/>
    <cellStyle name="Normal 7 12 2 5" xfId="5893" xr:uid="{00000000-0005-0000-0000-000075250000}"/>
    <cellStyle name="Normal 7 12 3" xfId="1669" xr:uid="{00000000-0005-0000-0000-000076250000}"/>
    <cellStyle name="Normal 7 12 3 2" xfId="4692" xr:uid="{00000000-0005-0000-0000-000077250000}"/>
    <cellStyle name="Normal 7 12 3 2 2" xfId="9922" xr:uid="{00000000-0005-0000-0000-000078250000}"/>
    <cellStyle name="Normal 7 12 3 3" xfId="3168" xr:uid="{00000000-0005-0000-0000-000079250000}"/>
    <cellStyle name="Normal 7 12 3 3 2" xfId="8398" xr:uid="{00000000-0005-0000-0000-00007A250000}"/>
    <cellStyle name="Normal 7 12 3 4" xfId="6900" xr:uid="{00000000-0005-0000-0000-00007B250000}"/>
    <cellStyle name="Normal 7 12 4" xfId="904" xr:uid="{00000000-0005-0000-0000-00007C250000}"/>
    <cellStyle name="Normal 7 12 4 2" xfId="3927" xr:uid="{00000000-0005-0000-0000-00007D250000}"/>
    <cellStyle name="Normal 7 12 4 2 2" xfId="9157" xr:uid="{00000000-0005-0000-0000-00007E250000}"/>
    <cellStyle name="Normal 7 12 4 3" xfId="6135" xr:uid="{00000000-0005-0000-0000-00007F250000}"/>
    <cellStyle name="Normal 7 12 5" xfId="2403" xr:uid="{00000000-0005-0000-0000-000080250000}"/>
    <cellStyle name="Normal 7 12 5 2" xfId="7633" xr:uid="{00000000-0005-0000-0000-000081250000}"/>
    <cellStyle name="Normal 7 12 6" xfId="5892" xr:uid="{00000000-0005-0000-0000-000082250000}"/>
    <cellStyle name="Normal 7 13" xfId="657" xr:uid="{00000000-0005-0000-0000-000083250000}"/>
    <cellStyle name="Normal 7 13 2" xfId="1846" xr:uid="{00000000-0005-0000-0000-000084250000}"/>
    <cellStyle name="Normal 7 13 2 2" xfId="4869" xr:uid="{00000000-0005-0000-0000-000085250000}"/>
    <cellStyle name="Normal 7 13 2 2 2" xfId="10099" xr:uid="{00000000-0005-0000-0000-000086250000}"/>
    <cellStyle name="Normal 7 13 2 3" xfId="3345" xr:uid="{00000000-0005-0000-0000-000087250000}"/>
    <cellStyle name="Normal 7 13 2 3 2" xfId="8575" xr:uid="{00000000-0005-0000-0000-000088250000}"/>
    <cellStyle name="Normal 7 13 2 4" xfId="7077" xr:uid="{00000000-0005-0000-0000-000089250000}"/>
    <cellStyle name="Normal 7 13 3" xfId="1081" xr:uid="{00000000-0005-0000-0000-00008A250000}"/>
    <cellStyle name="Normal 7 13 3 2" xfId="4104" xr:uid="{00000000-0005-0000-0000-00008B250000}"/>
    <cellStyle name="Normal 7 13 3 2 2" xfId="9334" xr:uid="{00000000-0005-0000-0000-00008C250000}"/>
    <cellStyle name="Normal 7 13 3 3" xfId="6312" xr:uid="{00000000-0005-0000-0000-00008D250000}"/>
    <cellStyle name="Normal 7 13 4" xfId="2580" xr:uid="{00000000-0005-0000-0000-00008E250000}"/>
    <cellStyle name="Normal 7 13 4 2" xfId="7810" xr:uid="{00000000-0005-0000-0000-00008F250000}"/>
    <cellStyle name="Normal 7 13 5" xfId="5894" xr:uid="{00000000-0005-0000-0000-000090250000}"/>
    <cellStyle name="Normal 7 14" xfId="1492" xr:uid="{00000000-0005-0000-0000-000091250000}"/>
    <cellStyle name="Normal 7 14 2" xfId="4515" xr:uid="{00000000-0005-0000-0000-000092250000}"/>
    <cellStyle name="Normal 7 14 2 2" xfId="9745" xr:uid="{00000000-0005-0000-0000-000093250000}"/>
    <cellStyle name="Normal 7 14 3" xfId="2991" xr:uid="{00000000-0005-0000-0000-000094250000}"/>
    <cellStyle name="Normal 7 14 3 2" xfId="8221" xr:uid="{00000000-0005-0000-0000-000095250000}"/>
    <cellStyle name="Normal 7 14 4" xfId="6723" xr:uid="{00000000-0005-0000-0000-000096250000}"/>
    <cellStyle name="Normal 7 15" xfId="1434" xr:uid="{00000000-0005-0000-0000-000097250000}"/>
    <cellStyle name="Normal 7 15 2" xfId="4457" xr:uid="{00000000-0005-0000-0000-000098250000}"/>
    <cellStyle name="Normal 7 15 2 2" xfId="9687" xr:uid="{00000000-0005-0000-0000-000099250000}"/>
    <cellStyle name="Normal 7 15 3" xfId="2933" xr:uid="{00000000-0005-0000-0000-00009A250000}"/>
    <cellStyle name="Normal 7 15 3 2" xfId="8163" xr:uid="{00000000-0005-0000-0000-00009B250000}"/>
    <cellStyle name="Normal 7 15 4" xfId="6665" xr:uid="{00000000-0005-0000-0000-00009C250000}"/>
    <cellStyle name="Normal 7 16" xfId="2200" xr:uid="{00000000-0005-0000-0000-00009D250000}"/>
    <cellStyle name="Normal 7 16 2" xfId="5223" xr:uid="{00000000-0005-0000-0000-00009E250000}"/>
    <cellStyle name="Normal 7 16 2 2" xfId="10453" xr:uid="{00000000-0005-0000-0000-00009F250000}"/>
    <cellStyle name="Normal 7 16 3" xfId="3699" xr:uid="{00000000-0005-0000-0000-0000A0250000}"/>
    <cellStyle name="Normal 7 16 3 2" xfId="8929" xr:uid="{00000000-0005-0000-0000-0000A1250000}"/>
    <cellStyle name="Normal 7 16 4" xfId="7431" xr:uid="{00000000-0005-0000-0000-0000A2250000}"/>
    <cellStyle name="Normal 7 17" xfId="2214" xr:uid="{00000000-0005-0000-0000-0000A3250000}"/>
    <cellStyle name="Normal 7 17 2" xfId="5236" xr:uid="{00000000-0005-0000-0000-0000A4250000}"/>
    <cellStyle name="Normal 7 17 2 2" xfId="10466" xr:uid="{00000000-0005-0000-0000-0000A5250000}"/>
    <cellStyle name="Normal 7 17 3" xfId="3712" xr:uid="{00000000-0005-0000-0000-0000A6250000}"/>
    <cellStyle name="Normal 7 17 3 2" xfId="8942" xr:uid="{00000000-0005-0000-0000-0000A7250000}"/>
    <cellStyle name="Normal 7 17 4" xfId="7444" xr:uid="{00000000-0005-0000-0000-0000A8250000}"/>
    <cellStyle name="Normal 7 18" xfId="727" xr:uid="{00000000-0005-0000-0000-0000A9250000}"/>
    <cellStyle name="Normal 7 18 2" xfId="3725" xr:uid="{00000000-0005-0000-0000-0000AA250000}"/>
    <cellStyle name="Normal 7 18 2 2" xfId="8955" xr:uid="{00000000-0005-0000-0000-0000AB250000}"/>
    <cellStyle name="Normal 7 18 3" xfId="5958" xr:uid="{00000000-0005-0000-0000-0000AC250000}"/>
    <cellStyle name="Normal 7 19" xfId="3738" xr:uid="{00000000-0005-0000-0000-0000AD250000}"/>
    <cellStyle name="Normal 7 19 2" xfId="8968" xr:uid="{00000000-0005-0000-0000-0000AE250000}"/>
    <cellStyle name="Normal 7 2" xfId="658" xr:uid="{00000000-0005-0000-0000-0000AF250000}"/>
    <cellStyle name="Normal 7 2 2" xfId="659" xr:uid="{00000000-0005-0000-0000-0000B0250000}"/>
    <cellStyle name="Normal 7 2 2 2" xfId="660" xr:uid="{00000000-0005-0000-0000-0000B1250000}"/>
    <cellStyle name="Normal 7 2 2 2 2" xfId="661" xr:uid="{00000000-0005-0000-0000-0000B2250000}"/>
    <cellStyle name="Normal 7 2 2 2 2 2" xfId="2117" xr:uid="{00000000-0005-0000-0000-0000B3250000}"/>
    <cellStyle name="Normal 7 2 2 2 2 2 2" xfId="5140" xr:uid="{00000000-0005-0000-0000-0000B4250000}"/>
    <cellStyle name="Normal 7 2 2 2 2 2 2 2" xfId="10370" xr:uid="{00000000-0005-0000-0000-0000B5250000}"/>
    <cellStyle name="Normal 7 2 2 2 2 2 3" xfId="3616" xr:uid="{00000000-0005-0000-0000-0000B6250000}"/>
    <cellStyle name="Normal 7 2 2 2 2 2 3 2" xfId="8846" xr:uid="{00000000-0005-0000-0000-0000B7250000}"/>
    <cellStyle name="Normal 7 2 2 2 2 2 4" xfId="7348" xr:uid="{00000000-0005-0000-0000-0000B8250000}"/>
    <cellStyle name="Normal 7 2 2 2 2 3" xfId="1352" xr:uid="{00000000-0005-0000-0000-0000B9250000}"/>
    <cellStyle name="Normal 7 2 2 2 2 3 2" xfId="4375" xr:uid="{00000000-0005-0000-0000-0000BA250000}"/>
    <cellStyle name="Normal 7 2 2 2 2 3 2 2" xfId="9605" xr:uid="{00000000-0005-0000-0000-0000BB250000}"/>
    <cellStyle name="Normal 7 2 2 2 2 3 3" xfId="6583" xr:uid="{00000000-0005-0000-0000-0000BC250000}"/>
    <cellStyle name="Normal 7 2 2 2 2 4" xfId="2851" xr:uid="{00000000-0005-0000-0000-0000BD250000}"/>
    <cellStyle name="Normal 7 2 2 2 2 4 2" xfId="8081" xr:uid="{00000000-0005-0000-0000-0000BE250000}"/>
    <cellStyle name="Normal 7 2 2 2 2 5" xfId="5898" xr:uid="{00000000-0005-0000-0000-0000BF250000}"/>
    <cellStyle name="Normal 7 2 2 2 3" xfId="1763" xr:uid="{00000000-0005-0000-0000-0000C0250000}"/>
    <cellStyle name="Normal 7 2 2 2 3 2" xfId="4786" xr:uid="{00000000-0005-0000-0000-0000C1250000}"/>
    <cellStyle name="Normal 7 2 2 2 3 2 2" xfId="10016" xr:uid="{00000000-0005-0000-0000-0000C2250000}"/>
    <cellStyle name="Normal 7 2 2 2 3 3" xfId="3262" xr:uid="{00000000-0005-0000-0000-0000C3250000}"/>
    <cellStyle name="Normal 7 2 2 2 3 3 2" xfId="8492" xr:uid="{00000000-0005-0000-0000-0000C4250000}"/>
    <cellStyle name="Normal 7 2 2 2 3 4" xfId="6994" xr:uid="{00000000-0005-0000-0000-0000C5250000}"/>
    <cellStyle name="Normal 7 2 2 2 4" xfId="998" xr:uid="{00000000-0005-0000-0000-0000C6250000}"/>
    <cellStyle name="Normal 7 2 2 2 4 2" xfId="4021" xr:uid="{00000000-0005-0000-0000-0000C7250000}"/>
    <cellStyle name="Normal 7 2 2 2 4 2 2" xfId="9251" xr:uid="{00000000-0005-0000-0000-0000C8250000}"/>
    <cellStyle name="Normal 7 2 2 2 4 3" xfId="6229" xr:uid="{00000000-0005-0000-0000-0000C9250000}"/>
    <cellStyle name="Normal 7 2 2 2 5" xfId="2497" xr:uid="{00000000-0005-0000-0000-0000CA250000}"/>
    <cellStyle name="Normal 7 2 2 2 5 2" xfId="7727" xr:uid="{00000000-0005-0000-0000-0000CB250000}"/>
    <cellStyle name="Normal 7 2 2 2 6" xfId="5897" xr:uid="{00000000-0005-0000-0000-0000CC250000}"/>
    <cellStyle name="Normal 7 2 2 3" xfId="662" xr:uid="{00000000-0005-0000-0000-0000CD250000}"/>
    <cellStyle name="Normal 7 2 2 3 2" xfId="1940" xr:uid="{00000000-0005-0000-0000-0000CE250000}"/>
    <cellStyle name="Normal 7 2 2 3 2 2" xfId="4963" xr:uid="{00000000-0005-0000-0000-0000CF250000}"/>
    <cellStyle name="Normal 7 2 2 3 2 2 2" xfId="10193" xr:uid="{00000000-0005-0000-0000-0000D0250000}"/>
    <cellStyle name="Normal 7 2 2 3 2 3" xfId="3439" xr:uid="{00000000-0005-0000-0000-0000D1250000}"/>
    <cellStyle name="Normal 7 2 2 3 2 3 2" xfId="8669" xr:uid="{00000000-0005-0000-0000-0000D2250000}"/>
    <cellStyle name="Normal 7 2 2 3 2 4" xfId="7171" xr:uid="{00000000-0005-0000-0000-0000D3250000}"/>
    <cellStyle name="Normal 7 2 2 3 3" xfId="1175" xr:uid="{00000000-0005-0000-0000-0000D4250000}"/>
    <cellStyle name="Normal 7 2 2 3 3 2" xfId="4198" xr:uid="{00000000-0005-0000-0000-0000D5250000}"/>
    <cellStyle name="Normal 7 2 2 3 3 2 2" xfId="9428" xr:uid="{00000000-0005-0000-0000-0000D6250000}"/>
    <cellStyle name="Normal 7 2 2 3 3 3" xfId="6406" xr:uid="{00000000-0005-0000-0000-0000D7250000}"/>
    <cellStyle name="Normal 7 2 2 3 4" xfId="2674" xr:uid="{00000000-0005-0000-0000-0000D8250000}"/>
    <cellStyle name="Normal 7 2 2 3 4 2" xfId="7904" xr:uid="{00000000-0005-0000-0000-0000D9250000}"/>
    <cellStyle name="Normal 7 2 2 3 5" xfId="5899" xr:uid="{00000000-0005-0000-0000-0000DA250000}"/>
    <cellStyle name="Normal 7 2 2 4" xfId="1586" xr:uid="{00000000-0005-0000-0000-0000DB250000}"/>
    <cellStyle name="Normal 7 2 2 4 2" xfId="4609" xr:uid="{00000000-0005-0000-0000-0000DC250000}"/>
    <cellStyle name="Normal 7 2 2 4 2 2" xfId="9839" xr:uid="{00000000-0005-0000-0000-0000DD250000}"/>
    <cellStyle name="Normal 7 2 2 4 3" xfId="3085" xr:uid="{00000000-0005-0000-0000-0000DE250000}"/>
    <cellStyle name="Normal 7 2 2 4 3 2" xfId="8315" xr:uid="{00000000-0005-0000-0000-0000DF250000}"/>
    <cellStyle name="Normal 7 2 2 4 4" xfId="6817" xr:uid="{00000000-0005-0000-0000-0000E0250000}"/>
    <cellStyle name="Normal 7 2 2 5" xfId="821" xr:uid="{00000000-0005-0000-0000-0000E1250000}"/>
    <cellStyle name="Normal 7 2 2 5 2" xfId="3844" xr:uid="{00000000-0005-0000-0000-0000E2250000}"/>
    <cellStyle name="Normal 7 2 2 5 2 2" xfId="9074" xr:uid="{00000000-0005-0000-0000-0000E3250000}"/>
    <cellStyle name="Normal 7 2 2 5 3" xfId="6052" xr:uid="{00000000-0005-0000-0000-0000E4250000}"/>
    <cellStyle name="Normal 7 2 2 6" xfId="2320" xr:uid="{00000000-0005-0000-0000-0000E5250000}"/>
    <cellStyle name="Normal 7 2 2 6 2" xfId="7550" xr:uid="{00000000-0005-0000-0000-0000E6250000}"/>
    <cellStyle name="Normal 7 2 2 7" xfId="5896" xr:uid="{00000000-0005-0000-0000-0000E7250000}"/>
    <cellStyle name="Normal 7 2 3" xfId="663" xr:uid="{00000000-0005-0000-0000-0000E8250000}"/>
    <cellStyle name="Normal 7 2 3 2" xfId="664" xr:uid="{00000000-0005-0000-0000-0000E9250000}"/>
    <cellStyle name="Normal 7 2 3 2 2" xfId="2035" xr:uid="{00000000-0005-0000-0000-0000EA250000}"/>
    <cellStyle name="Normal 7 2 3 2 2 2" xfId="5058" xr:uid="{00000000-0005-0000-0000-0000EB250000}"/>
    <cellStyle name="Normal 7 2 3 2 2 2 2" xfId="10288" xr:uid="{00000000-0005-0000-0000-0000EC250000}"/>
    <cellStyle name="Normal 7 2 3 2 2 3" xfId="3534" xr:uid="{00000000-0005-0000-0000-0000ED250000}"/>
    <cellStyle name="Normal 7 2 3 2 2 3 2" xfId="8764" xr:uid="{00000000-0005-0000-0000-0000EE250000}"/>
    <cellStyle name="Normal 7 2 3 2 2 4" xfId="7266" xr:uid="{00000000-0005-0000-0000-0000EF250000}"/>
    <cellStyle name="Normal 7 2 3 2 3" xfId="1270" xr:uid="{00000000-0005-0000-0000-0000F0250000}"/>
    <cellStyle name="Normal 7 2 3 2 3 2" xfId="4293" xr:uid="{00000000-0005-0000-0000-0000F1250000}"/>
    <cellStyle name="Normal 7 2 3 2 3 2 2" xfId="9523" xr:uid="{00000000-0005-0000-0000-0000F2250000}"/>
    <cellStyle name="Normal 7 2 3 2 3 3" xfId="6501" xr:uid="{00000000-0005-0000-0000-0000F3250000}"/>
    <cellStyle name="Normal 7 2 3 2 4" xfId="2769" xr:uid="{00000000-0005-0000-0000-0000F4250000}"/>
    <cellStyle name="Normal 7 2 3 2 4 2" xfId="7999" xr:uid="{00000000-0005-0000-0000-0000F5250000}"/>
    <cellStyle name="Normal 7 2 3 2 5" xfId="5901" xr:uid="{00000000-0005-0000-0000-0000F6250000}"/>
    <cellStyle name="Normal 7 2 3 3" xfId="1681" xr:uid="{00000000-0005-0000-0000-0000F7250000}"/>
    <cellStyle name="Normal 7 2 3 3 2" xfId="4704" xr:uid="{00000000-0005-0000-0000-0000F8250000}"/>
    <cellStyle name="Normal 7 2 3 3 2 2" xfId="9934" xr:uid="{00000000-0005-0000-0000-0000F9250000}"/>
    <cellStyle name="Normal 7 2 3 3 3" xfId="3180" xr:uid="{00000000-0005-0000-0000-0000FA250000}"/>
    <cellStyle name="Normal 7 2 3 3 3 2" xfId="8410" xr:uid="{00000000-0005-0000-0000-0000FB250000}"/>
    <cellStyle name="Normal 7 2 3 3 4" xfId="6912" xr:uid="{00000000-0005-0000-0000-0000FC250000}"/>
    <cellStyle name="Normal 7 2 3 4" xfId="916" xr:uid="{00000000-0005-0000-0000-0000FD250000}"/>
    <cellStyle name="Normal 7 2 3 4 2" xfId="3939" xr:uid="{00000000-0005-0000-0000-0000FE250000}"/>
    <cellStyle name="Normal 7 2 3 4 2 2" xfId="9169" xr:uid="{00000000-0005-0000-0000-0000FF250000}"/>
    <cellStyle name="Normal 7 2 3 4 3" xfId="6147" xr:uid="{00000000-0005-0000-0000-000000260000}"/>
    <cellStyle name="Normal 7 2 3 5" xfId="2415" xr:uid="{00000000-0005-0000-0000-000001260000}"/>
    <cellStyle name="Normal 7 2 3 5 2" xfId="7645" xr:uid="{00000000-0005-0000-0000-000002260000}"/>
    <cellStyle name="Normal 7 2 3 6" xfId="5900" xr:uid="{00000000-0005-0000-0000-000003260000}"/>
    <cellStyle name="Normal 7 2 4" xfId="665" xr:uid="{00000000-0005-0000-0000-000004260000}"/>
    <cellStyle name="Normal 7 2 4 2" xfId="1858" xr:uid="{00000000-0005-0000-0000-000005260000}"/>
    <cellStyle name="Normal 7 2 4 2 2" xfId="4881" xr:uid="{00000000-0005-0000-0000-000006260000}"/>
    <cellStyle name="Normal 7 2 4 2 2 2" xfId="10111" xr:uid="{00000000-0005-0000-0000-000007260000}"/>
    <cellStyle name="Normal 7 2 4 2 3" xfId="3357" xr:uid="{00000000-0005-0000-0000-000008260000}"/>
    <cellStyle name="Normal 7 2 4 2 3 2" xfId="8587" xr:uid="{00000000-0005-0000-0000-000009260000}"/>
    <cellStyle name="Normal 7 2 4 2 4" xfId="7089" xr:uid="{00000000-0005-0000-0000-00000A260000}"/>
    <cellStyle name="Normal 7 2 4 3" xfId="1093" xr:uid="{00000000-0005-0000-0000-00000B260000}"/>
    <cellStyle name="Normal 7 2 4 3 2" xfId="4116" xr:uid="{00000000-0005-0000-0000-00000C260000}"/>
    <cellStyle name="Normal 7 2 4 3 2 2" xfId="9346" xr:uid="{00000000-0005-0000-0000-00000D260000}"/>
    <cellStyle name="Normal 7 2 4 3 3" xfId="6324" xr:uid="{00000000-0005-0000-0000-00000E260000}"/>
    <cellStyle name="Normal 7 2 4 4" xfId="2592" xr:uid="{00000000-0005-0000-0000-00000F260000}"/>
    <cellStyle name="Normal 7 2 4 4 2" xfId="7822" xr:uid="{00000000-0005-0000-0000-000010260000}"/>
    <cellStyle name="Normal 7 2 4 5" xfId="5902" xr:uid="{00000000-0005-0000-0000-000011260000}"/>
    <cellStyle name="Normal 7 2 5" xfId="1504" xr:uid="{00000000-0005-0000-0000-000012260000}"/>
    <cellStyle name="Normal 7 2 5 2" xfId="4527" xr:uid="{00000000-0005-0000-0000-000013260000}"/>
    <cellStyle name="Normal 7 2 5 2 2" xfId="9757" xr:uid="{00000000-0005-0000-0000-000014260000}"/>
    <cellStyle name="Normal 7 2 5 3" xfId="3003" xr:uid="{00000000-0005-0000-0000-000015260000}"/>
    <cellStyle name="Normal 7 2 5 3 2" xfId="8233" xr:uid="{00000000-0005-0000-0000-000016260000}"/>
    <cellStyle name="Normal 7 2 5 4" xfId="6735" xr:uid="{00000000-0005-0000-0000-000017260000}"/>
    <cellStyle name="Normal 7 2 6" xfId="1446" xr:uid="{00000000-0005-0000-0000-000018260000}"/>
    <cellStyle name="Normal 7 2 6 2" xfId="4469" xr:uid="{00000000-0005-0000-0000-000019260000}"/>
    <cellStyle name="Normal 7 2 6 2 2" xfId="9699" xr:uid="{00000000-0005-0000-0000-00001A260000}"/>
    <cellStyle name="Normal 7 2 6 3" xfId="2945" xr:uid="{00000000-0005-0000-0000-00001B260000}"/>
    <cellStyle name="Normal 7 2 6 3 2" xfId="8175" xr:uid="{00000000-0005-0000-0000-00001C260000}"/>
    <cellStyle name="Normal 7 2 6 4" xfId="6677" xr:uid="{00000000-0005-0000-0000-00001D260000}"/>
    <cellStyle name="Normal 7 2 7" xfId="739" xr:uid="{00000000-0005-0000-0000-00001E260000}"/>
    <cellStyle name="Normal 7 2 7 2" xfId="3762" xr:uid="{00000000-0005-0000-0000-00001F260000}"/>
    <cellStyle name="Normal 7 2 7 2 2" xfId="8992" xr:uid="{00000000-0005-0000-0000-000020260000}"/>
    <cellStyle name="Normal 7 2 7 3" xfId="5970" xr:uid="{00000000-0005-0000-0000-000021260000}"/>
    <cellStyle name="Normal 7 2 8" xfId="2238" xr:uid="{00000000-0005-0000-0000-000022260000}"/>
    <cellStyle name="Normal 7 2 8 2" xfId="7468" xr:uid="{00000000-0005-0000-0000-000023260000}"/>
    <cellStyle name="Normal 7 2 9" xfId="5895" xr:uid="{00000000-0005-0000-0000-000024260000}"/>
    <cellStyle name="Normal 7 20" xfId="3750" xr:uid="{00000000-0005-0000-0000-000025260000}"/>
    <cellStyle name="Normal 7 20 2" xfId="8980" xr:uid="{00000000-0005-0000-0000-000026260000}"/>
    <cellStyle name="Normal 7 21" xfId="2226" xr:uid="{00000000-0005-0000-0000-000027260000}"/>
    <cellStyle name="Normal 7 21 2" xfId="7456" xr:uid="{00000000-0005-0000-0000-000028260000}"/>
    <cellStyle name="Normal 7 22" xfId="5883" xr:uid="{00000000-0005-0000-0000-000029260000}"/>
    <cellStyle name="Normal 7 3" xfId="666" xr:uid="{00000000-0005-0000-0000-00002A260000}"/>
    <cellStyle name="Normal 7 3 2" xfId="667" xr:uid="{00000000-0005-0000-0000-00002B260000}"/>
    <cellStyle name="Normal 7 3 2 2" xfId="668" xr:uid="{00000000-0005-0000-0000-00002C260000}"/>
    <cellStyle name="Normal 7 3 2 2 2" xfId="669" xr:uid="{00000000-0005-0000-0000-00002D260000}"/>
    <cellStyle name="Normal 7 3 2 2 2 2" xfId="2129" xr:uid="{00000000-0005-0000-0000-00002E260000}"/>
    <cellStyle name="Normal 7 3 2 2 2 2 2" xfId="5152" xr:uid="{00000000-0005-0000-0000-00002F260000}"/>
    <cellStyle name="Normal 7 3 2 2 2 2 2 2" xfId="10382" xr:uid="{00000000-0005-0000-0000-000030260000}"/>
    <cellStyle name="Normal 7 3 2 2 2 2 3" xfId="3628" xr:uid="{00000000-0005-0000-0000-000031260000}"/>
    <cellStyle name="Normal 7 3 2 2 2 2 3 2" xfId="8858" xr:uid="{00000000-0005-0000-0000-000032260000}"/>
    <cellStyle name="Normal 7 3 2 2 2 2 4" xfId="7360" xr:uid="{00000000-0005-0000-0000-000033260000}"/>
    <cellStyle name="Normal 7 3 2 2 2 3" xfId="1364" xr:uid="{00000000-0005-0000-0000-000034260000}"/>
    <cellStyle name="Normal 7 3 2 2 2 3 2" xfId="4387" xr:uid="{00000000-0005-0000-0000-000035260000}"/>
    <cellStyle name="Normal 7 3 2 2 2 3 2 2" xfId="9617" xr:uid="{00000000-0005-0000-0000-000036260000}"/>
    <cellStyle name="Normal 7 3 2 2 2 3 3" xfId="6595" xr:uid="{00000000-0005-0000-0000-000037260000}"/>
    <cellStyle name="Normal 7 3 2 2 2 4" xfId="2863" xr:uid="{00000000-0005-0000-0000-000038260000}"/>
    <cellStyle name="Normal 7 3 2 2 2 4 2" xfId="8093" xr:uid="{00000000-0005-0000-0000-000039260000}"/>
    <cellStyle name="Normal 7 3 2 2 2 5" xfId="5906" xr:uid="{00000000-0005-0000-0000-00003A260000}"/>
    <cellStyle name="Normal 7 3 2 2 3" xfId="1775" xr:uid="{00000000-0005-0000-0000-00003B260000}"/>
    <cellStyle name="Normal 7 3 2 2 3 2" xfId="4798" xr:uid="{00000000-0005-0000-0000-00003C260000}"/>
    <cellStyle name="Normal 7 3 2 2 3 2 2" xfId="10028" xr:uid="{00000000-0005-0000-0000-00003D260000}"/>
    <cellStyle name="Normal 7 3 2 2 3 3" xfId="3274" xr:uid="{00000000-0005-0000-0000-00003E260000}"/>
    <cellStyle name="Normal 7 3 2 2 3 3 2" xfId="8504" xr:uid="{00000000-0005-0000-0000-00003F260000}"/>
    <cellStyle name="Normal 7 3 2 2 3 4" xfId="7006" xr:uid="{00000000-0005-0000-0000-000040260000}"/>
    <cellStyle name="Normal 7 3 2 2 4" xfId="1010" xr:uid="{00000000-0005-0000-0000-000041260000}"/>
    <cellStyle name="Normal 7 3 2 2 4 2" xfId="4033" xr:uid="{00000000-0005-0000-0000-000042260000}"/>
    <cellStyle name="Normal 7 3 2 2 4 2 2" xfId="9263" xr:uid="{00000000-0005-0000-0000-000043260000}"/>
    <cellStyle name="Normal 7 3 2 2 4 3" xfId="6241" xr:uid="{00000000-0005-0000-0000-000044260000}"/>
    <cellStyle name="Normal 7 3 2 2 5" xfId="2509" xr:uid="{00000000-0005-0000-0000-000045260000}"/>
    <cellStyle name="Normal 7 3 2 2 5 2" xfId="7739" xr:uid="{00000000-0005-0000-0000-000046260000}"/>
    <cellStyle name="Normal 7 3 2 2 6" xfId="5905" xr:uid="{00000000-0005-0000-0000-000047260000}"/>
    <cellStyle name="Normal 7 3 2 3" xfId="670" xr:uid="{00000000-0005-0000-0000-000048260000}"/>
    <cellStyle name="Normal 7 3 2 3 2" xfId="1952" xr:uid="{00000000-0005-0000-0000-000049260000}"/>
    <cellStyle name="Normal 7 3 2 3 2 2" xfId="4975" xr:uid="{00000000-0005-0000-0000-00004A260000}"/>
    <cellStyle name="Normal 7 3 2 3 2 2 2" xfId="10205" xr:uid="{00000000-0005-0000-0000-00004B260000}"/>
    <cellStyle name="Normal 7 3 2 3 2 3" xfId="3451" xr:uid="{00000000-0005-0000-0000-00004C260000}"/>
    <cellStyle name="Normal 7 3 2 3 2 3 2" xfId="8681" xr:uid="{00000000-0005-0000-0000-00004D260000}"/>
    <cellStyle name="Normal 7 3 2 3 2 4" xfId="7183" xr:uid="{00000000-0005-0000-0000-00004E260000}"/>
    <cellStyle name="Normal 7 3 2 3 3" xfId="1187" xr:uid="{00000000-0005-0000-0000-00004F260000}"/>
    <cellStyle name="Normal 7 3 2 3 3 2" xfId="4210" xr:uid="{00000000-0005-0000-0000-000050260000}"/>
    <cellStyle name="Normal 7 3 2 3 3 2 2" xfId="9440" xr:uid="{00000000-0005-0000-0000-000051260000}"/>
    <cellStyle name="Normal 7 3 2 3 3 3" xfId="6418" xr:uid="{00000000-0005-0000-0000-000052260000}"/>
    <cellStyle name="Normal 7 3 2 3 4" xfId="2686" xr:uid="{00000000-0005-0000-0000-000053260000}"/>
    <cellStyle name="Normal 7 3 2 3 4 2" xfId="7916" xr:uid="{00000000-0005-0000-0000-000054260000}"/>
    <cellStyle name="Normal 7 3 2 3 5" xfId="5907" xr:uid="{00000000-0005-0000-0000-000055260000}"/>
    <cellStyle name="Normal 7 3 2 4" xfId="1598" xr:uid="{00000000-0005-0000-0000-000056260000}"/>
    <cellStyle name="Normal 7 3 2 4 2" xfId="4621" xr:uid="{00000000-0005-0000-0000-000057260000}"/>
    <cellStyle name="Normal 7 3 2 4 2 2" xfId="9851" xr:uid="{00000000-0005-0000-0000-000058260000}"/>
    <cellStyle name="Normal 7 3 2 4 3" xfId="3097" xr:uid="{00000000-0005-0000-0000-000059260000}"/>
    <cellStyle name="Normal 7 3 2 4 3 2" xfId="8327" xr:uid="{00000000-0005-0000-0000-00005A260000}"/>
    <cellStyle name="Normal 7 3 2 4 4" xfId="6829" xr:uid="{00000000-0005-0000-0000-00005B260000}"/>
    <cellStyle name="Normal 7 3 2 5" xfId="833" xr:uid="{00000000-0005-0000-0000-00005C260000}"/>
    <cellStyle name="Normal 7 3 2 5 2" xfId="3856" xr:uid="{00000000-0005-0000-0000-00005D260000}"/>
    <cellStyle name="Normal 7 3 2 5 2 2" xfId="9086" xr:uid="{00000000-0005-0000-0000-00005E260000}"/>
    <cellStyle name="Normal 7 3 2 5 3" xfId="6064" xr:uid="{00000000-0005-0000-0000-00005F260000}"/>
    <cellStyle name="Normal 7 3 2 6" xfId="2332" xr:uid="{00000000-0005-0000-0000-000060260000}"/>
    <cellStyle name="Normal 7 3 2 6 2" xfId="7562" xr:uid="{00000000-0005-0000-0000-000061260000}"/>
    <cellStyle name="Normal 7 3 2 7" xfId="5904" xr:uid="{00000000-0005-0000-0000-000062260000}"/>
    <cellStyle name="Normal 7 3 3" xfId="671" xr:uid="{00000000-0005-0000-0000-000063260000}"/>
    <cellStyle name="Normal 7 3 3 2" xfId="672" xr:uid="{00000000-0005-0000-0000-000064260000}"/>
    <cellStyle name="Normal 7 3 3 2 2" xfId="2047" xr:uid="{00000000-0005-0000-0000-000065260000}"/>
    <cellStyle name="Normal 7 3 3 2 2 2" xfId="5070" xr:uid="{00000000-0005-0000-0000-000066260000}"/>
    <cellStyle name="Normal 7 3 3 2 2 2 2" xfId="10300" xr:uid="{00000000-0005-0000-0000-000067260000}"/>
    <cellStyle name="Normal 7 3 3 2 2 3" xfId="3546" xr:uid="{00000000-0005-0000-0000-000068260000}"/>
    <cellStyle name="Normal 7 3 3 2 2 3 2" xfId="8776" xr:uid="{00000000-0005-0000-0000-000069260000}"/>
    <cellStyle name="Normal 7 3 3 2 2 4" xfId="7278" xr:uid="{00000000-0005-0000-0000-00006A260000}"/>
    <cellStyle name="Normal 7 3 3 2 3" xfId="1282" xr:uid="{00000000-0005-0000-0000-00006B260000}"/>
    <cellStyle name="Normal 7 3 3 2 3 2" xfId="4305" xr:uid="{00000000-0005-0000-0000-00006C260000}"/>
    <cellStyle name="Normal 7 3 3 2 3 2 2" xfId="9535" xr:uid="{00000000-0005-0000-0000-00006D260000}"/>
    <cellStyle name="Normal 7 3 3 2 3 3" xfId="6513" xr:uid="{00000000-0005-0000-0000-00006E260000}"/>
    <cellStyle name="Normal 7 3 3 2 4" xfId="2781" xr:uid="{00000000-0005-0000-0000-00006F260000}"/>
    <cellStyle name="Normal 7 3 3 2 4 2" xfId="8011" xr:uid="{00000000-0005-0000-0000-000070260000}"/>
    <cellStyle name="Normal 7 3 3 2 5" xfId="5909" xr:uid="{00000000-0005-0000-0000-000071260000}"/>
    <cellStyle name="Normal 7 3 3 3" xfId="1693" xr:uid="{00000000-0005-0000-0000-000072260000}"/>
    <cellStyle name="Normal 7 3 3 3 2" xfId="4716" xr:uid="{00000000-0005-0000-0000-000073260000}"/>
    <cellStyle name="Normal 7 3 3 3 2 2" xfId="9946" xr:uid="{00000000-0005-0000-0000-000074260000}"/>
    <cellStyle name="Normal 7 3 3 3 3" xfId="3192" xr:uid="{00000000-0005-0000-0000-000075260000}"/>
    <cellStyle name="Normal 7 3 3 3 3 2" xfId="8422" xr:uid="{00000000-0005-0000-0000-000076260000}"/>
    <cellStyle name="Normal 7 3 3 3 4" xfId="6924" xr:uid="{00000000-0005-0000-0000-000077260000}"/>
    <cellStyle name="Normal 7 3 3 4" xfId="928" xr:uid="{00000000-0005-0000-0000-000078260000}"/>
    <cellStyle name="Normal 7 3 3 4 2" xfId="3951" xr:uid="{00000000-0005-0000-0000-000079260000}"/>
    <cellStyle name="Normal 7 3 3 4 2 2" xfId="9181" xr:uid="{00000000-0005-0000-0000-00007A260000}"/>
    <cellStyle name="Normal 7 3 3 4 3" xfId="6159" xr:uid="{00000000-0005-0000-0000-00007B260000}"/>
    <cellStyle name="Normal 7 3 3 5" xfId="2427" xr:uid="{00000000-0005-0000-0000-00007C260000}"/>
    <cellStyle name="Normal 7 3 3 5 2" xfId="7657" xr:uid="{00000000-0005-0000-0000-00007D260000}"/>
    <cellStyle name="Normal 7 3 3 6" xfId="5908" xr:uid="{00000000-0005-0000-0000-00007E260000}"/>
    <cellStyle name="Normal 7 3 4" xfId="673" xr:uid="{00000000-0005-0000-0000-00007F260000}"/>
    <cellStyle name="Normal 7 3 4 2" xfId="1870" xr:uid="{00000000-0005-0000-0000-000080260000}"/>
    <cellStyle name="Normal 7 3 4 2 2" xfId="4893" xr:uid="{00000000-0005-0000-0000-000081260000}"/>
    <cellStyle name="Normal 7 3 4 2 2 2" xfId="10123" xr:uid="{00000000-0005-0000-0000-000082260000}"/>
    <cellStyle name="Normal 7 3 4 2 3" xfId="3369" xr:uid="{00000000-0005-0000-0000-000083260000}"/>
    <cellStyle name="Normal 7 3 4 2 3 2" xfId="8599" xr:uid="{00000000-0005-0000-0000-000084260000}"/>
    <cellStyle name="Normal 7 3 4 2 4" xfId="7101" xr:uid="{00000000-0005-0000-0000-000085260000}"/>
    <cellStyle name="Normal 7 3 4 3" xfId="1105" xr:uid="{00000000-0005-0000-0000-000086260000}"/>
    <cellStyle name="Normal 7 3 4 3 2" xfId="4128" xr:uid="{00000000-0005-0000-0000-000087260000}"/>
    <cellStyle name="Normal 7 3 4 3 2 2" xfId="9358" xr:uid="{00000000-0005-0000-0000-000088260000}"/>
    <cellStyle name="Normal 7 3 4 3 3" xfId="6336" xr:uid="{00000000-0005-0000-0000-000089260000}"/>
    <cellStyle name="Normal 7 3 4 4" xfId="2604" xr:uid="{00000000-0005-0000-0000-00008A260000}"/>
    <cellStyle name="Normal 7 3 4 4 2" xfId="7834" xr:uid="{00000000-0005-0000-0000-00008B260000}"/>
    <cellStyle name="Normal 7 3 4 5" xfId="5910" xr:uid="{00000000-0005-0000-0000-00008C260000}"/>
    <cellStyle name="Normal 7 3 5" xfId="1516" xr:uid="{00000000-0005-0000-0000-00008D260000}"/>
    <cellStyle name="Normal 7 3 5 2" xfId="4539" xr:uid="{00000000-0005-0000-0000-00008E260000}"/>
    <cellStyle name="Normal 7 3 5 2 2" xfId="9769" xr:uid="{00000000-0005-0000-0000-00008F260000}"/>
    <cellStyle name="Normal 7 3 5 3" xfId="3015" xr:uid="{00000000-0005-0000-0000-000090260000}"/>
    <cellStyle name="Normal 7 3 5 3 2" xfId="8245" xr:uid="{00000000-0005-0000-0000-000091260000}"/>
    <cellStyle name="Normal 7 3 5 4" xfId="6747" xr:uid="{00000000-0005-0000-0000-000092260000}"/>
    <cellStyle name="Normal 7 3 6" xfId="1458" xr:uid="{00000000-0005-0000-0000-000093260000}"/>
    <cellStyle name="Normal 7 3 6 2" xfId="4481" xr:uid="{00000000-0005-0000-0000-000094260000}"/>
    <cellStyle name="Normal 7 3 6 2 2" xfId="9711" xr:uid="{00000000-0005-0000-0000-000095260000}"/>
    <cellStyle name="Normal 7 3 6 3" xfId="2957" xr:uid="{00000000-0005-0000-0000-000096260000}"/>
    <cellStyle name="Normal 7 3 6 3 2" xfId="8187" xr:uid="{00000000-0005-0000-0000-000097260000}"/>
    <cellStyle name="Normal 7 3 6 4" xfId="6689" xr:uid="{00000000-0005-0000-0000-000098260000}"/>
    <cellStyle name="Normal 7 3 7" xfId="751" xr:uid="{00000000-0005-0000-0000-000099260000}"/>
    <cellStyle name="Normal 7 3 7 2" xfId="3774" xr:uid="{00000000-0005-0000-0000-00009A260000}"/>
    <cellStyle name="Normal 7 3 7 2 2" xfId="9004" xr:uid="{00000000-0005-0000-0000-00009B260000}"/>
    <cellStyle name="Normal 7 3 7 3" xfId="5982" xr:uid="{00000000-0005-0000-0000-00009C260000}"/>
    <cellStyle name="Normal 7 3 8" xfId="2250" xr:uid="{00000000-0005-0000-0000-00009D260000}"/>
    <cellStyle name="Normal 7 3 8 2" xfId="7480" xr:uid="{00000000-0005-0000-0000-00009E260000}"/>
    <cellStyle name="Normal 7 3 9" xfId="5903" xr:uid="{00000000-0005-0000-0000-00009F260000}"/>
    <cellStyle name="Normal 7 4" xfId="674" xr:uid="{00000000-0005-0000-0000-0000A0260000}"/>
    <cellStyle name="Normal 7 4 2" xfId="675" xr:uid="{00000000-0005-0000-0000-0000A1260000}"/>
    <cellStyle name="Normal 7 4 2 2" xfId="676" xr:uid="{00000000-0005-0000-0000-0000A2260000}"/>
    <cellStyle name="Normal 7 4 2 2 2" xfId="677" xr:uid="{00000000-0005-0000-0000-0000A3260000}"/>
    <cellStyle name="Normal 7 4 2 2 2 2" xfId="2141" xr:uid="{00000000-0005-0000-0000-0000A4260000}"/>
    <cellStyle name="Normal 7 4 2 2 2 2 2" xfId="5164" xr:uid="{00000000-0005-0000-0000-0000A5260000}"/>
    <cellStyle name="Normal 7 4 2 2 2 2 2 2" xfId="10394" xr:uid="{00000000-0005-0000-0000-0000A6260000}"/>
    <cellStyle name="Normal 7 4 2 2 2 2 3" xfId="3640" xr:uid="{00000000-0005-0000-0000-0000A7260000}"/>
    <cellStyle name="Normal 7 4 2 2 2 2 3 2" xfId="8870" xr:uid="{00000000-0005-0000-0000-0000A8260000}"/>
    <cellStyle name="Normal 7 4 2 2 2 2 4" xfId="7372" xr:uid="{00000000-0005-0000-0000-0000A9260000}"/>
    <cellStyle name="Normal 7 4 2 2 2 3" xfId="1376" xr:uid="{00000000-0005-0000-0000-0000AA260000}"/>
    <cellStyle name="Normal 7 4 2 2 2 3 2" xfId="4399" xr:uid="{00000000-0005-0000-0000-0000AB260000}"/>
    <cellStyle name="Normal 7 4 2 2 2 3 2 2" xfId="9629" xr:uid="{00000000-0005-0000-0000-0000AC260000}"/>
    <cellStyle name="Normal 7 4 2 2 2 3 3" xfId="6607" xr:uid="{00000000-0005-0000-0000-0000AD260000}"/>
    <cellStyle name="Normal 7 4 2 2 2 4" xfId="2875" xr:uid="{00000000-0005-0000-0000-0000AE260000}"/>
    <cellStyle name="Normal 7 4 2 2 2 4 2" xfId="8105" xr:uid="{00000000-0005-0000-0000-0000AF260000}"/>
    <cellStyle name="Normal 7 4 2 2 2 5" xfId="5914" xr:uid="{00000000-0005-0000-0000-0000B0260000}"/>
    <cellStyle name="Normal 7 4 2 2 3" xfId="1787" xr:uid="{00000000-0005-0000-0000-0000B1260000}"/>
    <cellStyle name="Normal 7 4 2 2 3 2" xfId="4810" xr:uid="{00000000-0005-0000-0000-0000B2260000}"/>
    <cellStyle name="Normal 7 4 2 2 3 2 2" xfId="10040" xr:uid="{00000000-0005-0000-0000-0000B3260000}"/>
    <cellStyle name="Normal 7 4 2 2 3 3" xfId="3286" xr:uid="{00000000-0005-0000-0000-0000B4260000}"/>
    <cellStyle name="Normal 7 4 2 2 3 3 2" xfId="8516" xr:uid="{00000000-0005-0000-0000-0000B5260000}"/>
    <cellStyle name="Normal 7 4 2 2 3 4" xfId="7018" xr:uid="{00000000-0005-0000-0000-0000B6260000}"/>
    <cellStyle name="Normal 7 4 2 2 4" xfId="1022" xr:uid="{00000000-0005-0000-0000-0000B7260000}"/>
    <cellStyle name="Normal 7 4 2 2 4 2" xfId="4045" xr:uid="{00000000-0005-0000-0000-0000B8260000}"/>
    <cellStyle name="Normal 7 4 2 2 4 2 2" xfId="9275" xr:uid="{00000000-0005-0000-0000-0000B9260000}"/>
    <cellStyle name="Normal 7 4 2 2 4 3" xfId="6253" xr:uid="{00000000-0005-0000-0000-0000BA260000}"/>
    <cellStyle name="Normal 7 4 2 2 5" xfId="2521" xr:uid="{00000000-0005-0000-0000-0000BB260000}"/>
    <cellStyle name="Normal 7 4 2 2 5 2" xfId="7751" xr:uid="{00000000-0005-0000-0000-0000BC260000}"/>
    <cellStyle name="Normal 7 4 2 2 6" xfId="5913" xr:uid="{00000000-0005-0000-0000-0000BD260000}"/>
    <cellStyle name="Normal 7 4 2 3" xfId="678" xr:uid="{00000000-0005-0000-0000-0000BE260000}"/>
    <cellStyle name="Normal 7 4 2 3 2" xfId="1964" xr:uid="{00000000-0005-0000-0000-0000BF260000}"/>
    <cellStyle name="Normal 7 4 2 3 2 2" xfId="4987" xr:uid="{00000000-0005-0000-0000-0000C0260000}"/>
    <cellStyle name="Normal 7 4 2 3 2 2 2" xfId="10217" xr:uid="{00000000-0005-0000-0000-0000C1260000}"/>
    <cellStyle name="Normal 7 4 2 3 2 3" xfId="3463" xr:uid="{00000000-0005-0000-0000-0000C2260000}"/>
    <cellStyle name="Normal 7 4 2 3 2 3 2" xfId="8693" xr:uid="{00000000-0005-0000-0000-0000C3260000}"/>
    <cellStyle name="Normal 7 4 2 3 2 4" xfId="7195" xr:uid="{00000000-0005-0000-0000-0000C4260000}"/>
    <cellStyle name="Normal 7 4 2 3 3" xfId="1199" xr:uid="{00000000-0005-0000-0000-0000C5260000}"/>
    <cellStyle name="Normal 7 4 2 3 3 2" xfId="4222" xr:uid="{00000000-0005-0000-0000-0000C6260000}"/>
    <cellStyle name="Normal 7 4 2 3 3 2 2" xfId="9452" xr:uid="{00000000-0005-0000-0000-0000C7260000}"/>
    <cellStyle name="Normal 7 4 2 3 3 3" xfId="6430" xr:uid="{00000000-0005-0000-0000-0000C8260000}"/>
    <cellStyle name="Normal 7 4 2 3 4" xfId="2698" xr:uid="{00000000-0005-0000-0000-0000C9260000}"/>
    <cellStyle name="Normal 7 4 2 3 4 2" xfId="7928" xr:uid="{00000000-0005-0000-0000-0000CA260000}"/>
    <cellStyle name="Normal 7 4 2 3 5" xfId="5915" xr:uid="{00000000-0005-0000-0000-0000CB260000}"/>
    <cellStyle name="Normal 7 4 2 4" xfId="1610" xr:uid="{00000000-0005-0000-0000-0000CC260000}"/>
    <cellStyle name="Normal 7 4 2 4 2" xfId="4633" xr:uid="{00000000-0005-0000-0000-0000CD260000}"/>
    <cellStyle name="Normal 7 4 2 4 2 2" xfId="9863" xr:uid="{00000000-0005-0000-0000-0000CE260000}"/>
    <cellStyle name="Normal 7 4 2 4 3" xfId="3109" xr:uid="{00000000-0005-0000-0000-0000CF260000}"/>
    <cellStyle name="Normal 7 4 2 4 3 2" xfId="8339" xr:uid="{00000000-0005-0000-0000-0000D0260000}"/>
    <cellStyle name="Normal 7 4 2 4 4" xfId="6841" xr:uid="{00000000-0005-0000-0000-0000D1260000}"/>
    <cellStyle name="Normal 7 4 2 5" xfId="845" xr:uid="{00000000-0005-0000-0000-0000D2260000}"/>
    <cellStyle name="Normal 7 4 2 5 2" xfId="3868" xr:uid="{00000000-0005-0000-0000-0000D3260000}"/>
    <cellStyle name="Normal 7 4 2 5 2 2" xfId="9098" xr:uid="{00000000-0005-0000-0000-0000D4260000}"/>
    <cellStyle name="Normal 7 4 2 5 3" xfId="6076" xr:uid="{00000000-0005-0000-0000-0000D5260000}"/>
    <cellStyle name="Normal 7 4 2 6" xfId="2344" xr:uid="{00000000-0005-0000-0000-0000D6260000}"/>
    <cellStyle name="Normal 7 4 2 6 2" xfId="7574" xr:uid="{00000000-0005-0000-0000-0000D7260000}"/>
    <cellStyle name="Normal 7 4 2 7" xfId="5912" xr:uid="{00000000-0005-0000-0000-0000D8260000}"/>
    <cellStyle name="Normal 7 4 3" xfId="679" xr:uid="{00000000-0005-0000-0000-0000D9260000}"/>
    <cellStyle name="Normal 7 4 3 2" xfId="680" xr:uid="{00000000-0005-0000-0000-0000DA260000}"/>
    <cellStyle name="Normal 7 4 3 2 2" xfId="2059" xr:uid="{00000000-0005-0000-0000-0000DB260000}"/>
    <cellStyle name="Normal 7 4 3 2 2 2" xfId="5082" xr:uid="{00000000-0005-0000-0000-0000DC260000}"/>
    <cellStyle name="Normal 7 4 3 2 2 2 2" xfId="10312" xr:uid="{00000000-0005-0000-0000-0000DD260000}"/>
    <cellStyle name="Normal 7 4 3 2 2 3" xfId="3558" xr:uid="{00000000-0005-0000-0000-0000DE260000}"/>
    <cellStyle name="Normal 7 4 3 2 2 3 2" xfId="8788" xr:uid="{00000000-0005-0000-0000-0000DF260000}"/>
    <cellStyle name="Normal 7 4 3 2 2 4" xfId="7290" xr:uid="{00000000-0005-0000-0000-0000E0260000}"/>
    <cellStyle name="Normal 7 4 3 2 3" xfId="1294" xr:uid="{00000000-0005-0000-0000-0000E1260000}"/>
    <cellStyle name="Normal 7 4 3 2 3 2" xfId="4317" xr:uid="{00000000-0005-0000-0000-0000E2260000}"/>
    <cellStyle name="Normal 7 4 3 2 3 2 2" xfId="9547" xr:uid="{00000000-0005-0000-0000-0000E3260000}"/>
    <cellStyle name="Normal 7 4 3 2 3 3" xfId="6525" xr:uid="{00000000-0005-0000-0000-0000E4260000}"/>
    <cellStyle name="Normal 7 4 3 2 4" xfId="2793" xr:uid="{00000000-0005-0000-0000-0000E5260000}"/>
    <cellStyle name="Normal 7 4 3 2 4 2" xfId="8023" xr:uid="{00000000-0005-0000-0000-0000E6260000}"/>
    <cellStyle name="Normal 7 4 3 2 5" xfId="5917" xr:uid="{00000000-0005-0000-0000-0000E7260000}"/>
    <cellStyle name="Normal 7 4 3 3" xfId="1705" xr:uid="{00000000-0005-0000-0000-0000E8260000}"/>
    <cellStyle name="Normal 7 4 3 3 2" xfId="4728" xr:uid="{00000000-0005-0000-0000-0000E9260000}"/>
    <cellStyle name="Normal 7 4 3 3 2 2" xfId="9958" xr:uid="{00000000-0005-0000-0000-0000EA260000}"/>
    <cellStyle name="Normal 7 4 3 3 3" xfId="3204" xr:uid="{00000000-0005-0000-0000-0000EB260000}"/>
    <cellStyle name="Normal 7 4 3 3 3 2" xfId="8434" xr:uid="{00000000-0005-0000-0000-0000EC260000}"/>
    <cellStyle name="Normal 7 4 3 3 4" xfId="6936" xr:uid="{00000000-0005-0000-0000-0000ED260000}"/>
    <cellStyle name="Normal 7 4 3 4" xfId="940" xr:uid="{00000000-0005-0000-0000-0000EE260000}"/>
    <cellStyle name="Normal 7 4 3 4 2" xfId="3963" xr:uid="{00000000-0005-0000-0000-0000EF260000}"/>
    <cellStyle name="Normal 7 4 3 4 2 2" xfId="9193" xr:uid="{00000000-0005-0000-0000-0000F0260000}"/>
    <cellStyle name="Normal 7 4 3 4 3" xfId="6171" xr:uid="{00000000-0005-0000-0000-0000F1260000}"/>
    <cellStyle name="Normal 7 4 3 5" xfId="2439" xr:uid="{00000000-0005-0000-0000-0000F2260000}"/>
    <cellStyle name="Normal 7 4 3 5 2" xfId="7669" xr:uid="{00000000-0005-0000-0000-0000F3260000}"/>
    <cellStyle name="Normal 7 4 3 6" xfId="5916" xr:uid="{00000000-0005-0000-0000-0000F4260000}"/>
    <cellStyle name="Normal 7 4 4" xfId="681" xr:uid="{00000000-0005-0000-0000-0000F5260000}"/>
    <cellStyle name="Normal 7 4 4 2" xfId="1882" xr:uid="{00000000-0005-0000-0000-0000F6260000}"/>
    <cellStyle name="Normal 7 4 4 2 2" xfId="4905" xr:uid="{00000000-0005-0000-0000-0000F7260000}"/>
    <cellStyle name="Normal 7 4 4 2 2 2" xfId="10135" xr:uid="{00000000-0005-0000-0000-0000F8260000}"/>
    <cellStyle name="Normal 7 4 4 2 3" xfId="3381" xr:uid="{00000000-0005-0000-0000-0000F9260000}"/>
    <cellStyle name="Normal 7 4 4 2 3 2" xfId="8611" xr:uid="{00000000-0005-0000-0000-0000FA260000}"/>
    <cellStyle name="Normal 7 4 4 2 4" xfId="7113" xr:uid="{00000000-0005-0000-0000-0000FB260000}"/>
    <cellStyle name="Normal 7 4 4 3" xfId="1117" xr:uid="{00000000-0005-0000-0000-0000FC260000}"/>
    <cellStyle name="Normal 7 4 4 3 2" xfId="4140" xr:uid="{00000000-0005-0000-0000-0000FD260000}"/>
    <cellStyle name="Normal 7 4 4 3 2 2" xfId="9370" xr:uid="{00000000-0005-0000-0000-0000FE260000}"/>
    <cellStyle name="Normal 7 4 4 3 3" xfId="6348" xr:uid="{00000000-0005-0000-0000-0000FF260000}"/>
    <cellStyle name="Normal 7 4 4 4" xfId="2616" xr:uid="{00000000-0005-0000-0000-000000270000}"/>
    <cellStyle name="Normal 7 4 4 4 2" xfId="7846" xr:uid="{00000000-0005-0000-0000-000001270000}"/>
    <cellStyle name="Normal 7 4 4 5" xfId="5918" xr:uid="{00000000-0005-0000-0000-000002270000}"/>
    <cellStyle name="Normal 7 4 5" xfId="1528" xr:uid="{00000000-0005-0000-0000-000003270000}"/>
    <cellStyle name="Normal 7 4 5 2" xfId="4551" xr:uid="{00000000-0005-0000-0000-000004270000}"/>
    <cellStyle name="Normal 7 4 5 2 2" xfId="9781" xr:uid="{00000000-0005-0000-0000-000005270000}"/>
    <cellStyle name="Normal 7 4 5 3" xfId="3027" xr:uid="{00000000-0005-0000-0000-000006270000}"/>
    <cellStyle name="Normal 7 4 5 3 2" xfId="8257" xr:uid="{00000000-0005-0000-0000-000007270000}"/>
    <cellStyle name="Normal 7 4 5 4" xfId="6759" xr:uid="{00000000-0005-0000-0000-000008270000}"/>
    <cellStyle name="Normal 7 4 6" xfId="1470" xr:uid="{00000000-0005-0000-0000-000009270000}"/>
    <cellStyle name="Normal 7 4 6 2" xfId="4493" xr:uid="{00000000-0005-0000-0000-00000A270000}"/>
    <cellStyle name="Normal 7 4 6 2 2" xfId="9723" xr:uid="{00000000-0005-0000-0000-00000B270000}"/>
    <cellStyle name="Normal 7 4 6 3" xfId="2969" xr:uid="{00000000-0005-0000-0000-00000C270000}"/>
    <cellStyle name="Normal 7 4 6 3 2" xfId="8199" xr:uid="{00000000-0005-0000-0000-00000D270000}"/>
    <cellStyle name="Normal 7 4 6 4" xfId="6701" xr:uid="{00000000-0005-0000-0000-00000E270000}"/>
    <cellStyle name="Normal 7 4 7" xfId="763" xr:uid="{00000000-0005-0000-0000-00000F270000}"/>
    <cellStyle name="Normal 7 4 7 2" xfId="3786" xr:uid="{00000000-0005-0000-0000-000010270000}"/>
    <cellStyle name="Normal 7 4 7 2 2" xfId="9016" xr:uid="{00000000-0005-0000-0000-000011270000}"/>
    <cellStyle name="Normal 7 4 7 3" xfId="5994" xr:uid="{00000000-0005-0000-0000-000012270000}"/>
    <cellStyle name="Normal 7 4 8" xfId="2262" xr:uid="{00000000-0005-0000-0000-000013270000}"/>
    <cellStyle name="Normal 7 4 8 2" xfId="7492" xr:uid="{00000000-0005-0000-0000-000014270000}"/>
    <cellStyle name="Normal 7 4 9" xfId="5911" xr:uid="{00000000-0005-0000-0000-000015270000}"/>
    <cellStyle name="Normal 7 5" xfId="682" xr:uid="{00000000-0005-0000-0000-000016270000}"/>
    <cellStyle name="Normal 7 5 2" xfId="683" xr:uid="{00000000-0005-0000-0000-000017270000}"/>
    <cellStyle name="Normal 7 5 2 2" xfId="684" xr:uid="{00000000-0005-0000-0000-000018270000}"/>
    <cellStyle name="Normal 7 5 2 2 2" xfId="685" xr:uid="{00000000-0005-0000-0000-000019270000}"/>
    <cellStyle name="Normal 7 5 2 2 2 2" xfId="2152" xr:uid="{00000000-0005-0000-0000-00001A270000}"/>
    <cellStyle name="Normal 7 5 2 2 2 2 2" xfId="5175" xr:uid="{00000000-0005-0000-0000-00001B270000}"/>
    <cellStyle name="Normal 7 5 2 2 2 2 2 2" xfId="10405" xr:uid="{00000000-0005-0000-0000-00001C270000}"/>
    <cellStyle name="Normal 7 5 2 2 2 2 3" xfId="3651" xr:uid="{00000000-0005-0000-0000-00001D270000}"/>
    <cellStyle name="Normal 7 5 2 2 2 2 3 2" xfId="8881" xr:uid="{00000000-0005-0000-0000-00001E270000}"/>
    <cellStyle name="Normal 7 5 2 2 2 2 4" xfId="7383" xr:uid="{00000000-0005-0000-0000-00001F270000}"/>
    <cellStyle name="Normal 7 5 2 2 2 3" xfId="1387" xr:uid="{00000000-0005-0000-0000-000020270000}"/>
    <cellStyle name="Normal 7 5 2 2 2 3 2" xfId="4410" xr:uid="{00000000-0005-0000-0000-000021270000}"/>
    <cellStyle name="Normal 7 5 2 2 2 3 2 2" xfId="9640" xr:uid="{00000000-0005-0000-0000-000022270000}"/>
    <cellStyle name="Normal 7 5 2 2 2 3 3" xfId="6618" xr:uid="{00000000-0005-0000-0000-000023270000}"/>
    <cellStyle name="Normal 7 5 2 2 2 4" xfId="2886" xr:uid="{00000000-0005-0000-0000-000024270000}"/>
    <cellStyle name="Normal 7 5 2 2 2 4 2" xfId="8116" xr:uid="{00000000-0005-0000-0000-000025270000}"/>
    <cellStyle name="Normal 7 5 2 2 2 5" xfId="5922" xr:uid="{00000000-0005-0000-0000-000026270000}"/>
    <cellStyle name="Normal 7 5 2 2 3" xfId="1798" xr:uid="{00000000-0005-0000-0000-000027270000}"/>
    <cellStyle name="Normal 7 5 2 2 3 2" xfId="4821" xr:uid="{00000000-0005-0000-0000-000028270000}"/>
    <cellStyle name="Normal 7 5 2 2 3 2 2" xfId="10051" xr:uid="{00000000-0005-0000-0000-000029270000}"/>
    <cellStyle name="Normal 7 5 2 2 3 3" xfId="3297" xr:uid="{00000000-0005-0000-0000-00002A270000}"/>
    <cellStyle name="Normal 7 5 2 2 3 3 2" xfId="8527" xr:uid="{00000000-0005-0000-0000-00002B270000}"/>
    <cellStyle name="Normal 7 5 2 2 3 4" xfId="7029" xr:uid="{00000000-0005-0000-0000-00002C270000}"/>
    <cellStyle name="Normal 7 5 2 2 4" xfId="1033" xr:uid="{00000000-0005-0000-0000-00002D270000}"/>
    <cellStyle name="Normal 7 5 2 2 4 2" xfId="4056" xr:uid="{00000000-0005-0000-0000-00002E270000}"/>
    <cellStyle name="Normal 7 5 2 2 4 2 2" xfId="9286" xr:uid="{00000000-0005-0000-0000-00002F270000}"/>
    <cellStyle name="Normal 7 5 2 2 4 3" xfId="6264" xr:uid="{00000000-0005-0000-0000-000030270000}"/>
    <cellStyle name="Normal 7 5 2 2 5" xfId="2532" xr:uid="{00000000-0005-0000-0000-000031270000}"/>
    <cellStyle name="Normal 7 5 2 2 5 2" xfId="7762" xr:uid="{00000000-0005-0000-0000-000032270000}"/>
    <cellStyle name="Normal 7 5 2 2 6" xfId="5921" xr:uid="{00000000-0005-0000-0000-000033270000}"/>
    <cellStyle name="Normal 7 5 2 3" xfId="686" xr:uid="{00000000-0005-0000-0000-000034270000}"/>
    <cellStyle name="Normal 7 5 2 3 2" xfId="1975" xr:uid="{00000000-0005-0000-0000-000035270000}"/>
    <cellStyle name="Normal 7 5 2 3 2 2" xfId="4998" xr:uid="{00000000-0005-0000-0000-000036270000}"/>
    <cellStyle name="Normal 7 5 2 3 2 2 2" xfId="10228" xr:uid="{00000000-0005-0000-0000-000037270000}"/>
    <cellStyle name="Normal 7 5 2 3 2 3" xfId="3474" xr:uid="{00000000-0005-0000-0000-000038270000}"/>
    <cellStyle name="Normal 7 5 2 3 2 3 2" xfId="8704" xr:uid="{00000000-0005-0000-0000-000039270000}"/>
    <cellStyle name="Normal 7 5 2 3 2 4" xfId="7206" xr:uid="{00000000-0005-0000-0000-00003A270000}"/>
    <cellStyle name="Normal 7 5 2 3 3" xfId="1210" xr:uid="{00000000-0005-0000-0000-00003B270000}"/>
    <cellStyle name="Normal 7 5 2 3 3 2" xfId="4233" xr:uid="{00000000-0005-0000-0000-00003C270000}"/>
    <cellStyle name="Normal 7 5 2 3 3 2 2" xfId="9463" xr:uid="{00000000-0005-0000-0000-00003D270000}"/>
    <cellStyle name="Normal 7 5 2 3 3 3" xfId="6441" xr:uid="{00000000-0005-0000-0000-00003E270000}"/>
    <cellStyle name="Normal 7 5 2 3 4" xfId="2709" xr:uid="{00000000-0005-0000-0000-00003F270000}"/>
    <cellStyle name="Normal 7 5 2 3 4 2" xfId="7939" xr:uid="{00000000-0005-0000-0000-000040270000}"/>
    <cellStyle name="Normal 7 5 2 3 5" xfId="5923" xr:uid="{00000000-0005-0000-0000-000041270000}"/>
    <cellStyle name="Normal 7 5 2 4" xfId="1621" xr:uid="{00000000-0005-0000-0000-000042270000}"/>
    <cellStyle name="Normal 7 5 2 4 2" xfId="4644" xr:uid="{00000000-0005-0000-0000-000043270000}"/>
    <cellStyle name="Normal 7 5 2 4 2 2" xfId="9874" xr:uid="{00000000-0005-0000-0000-000044270000}"/>
    <cellStyle name="Normal 7 5 2 4 3" xfId="3120" xr:uid="{00000000-0005-0000-0000-000045270000}"/>
    <cellStyle name="Normal 7 5 2 4 3 2" xfId="8350" xr:uid="{00000000-0005-0000-0000-000046270000}"/>
    <cellStyle name="Normal 7 5 2 4 4" xfId="6852" xr:uid="{00000000-0005-0000-0000-000047270000}"/>
    <cellStyle name="Normal 7 5 2 5" xfId="856" xr:uid="{00000000-0005-0000-0000-000048270000}"/>
    <cellStyle name="Normal 7 5 2 5 2" xfId="3879" xr:uid="{00000000-0005-0000-0000-000049270000}"/>
    <cellStyle name="Normal 7 5 2 5 2 2" xfId="9109" xr:uid="{00000000-0005-0000-0000-00004A270000}"/>
    <cellStyle name="Normal 7 5 2 5 3" xfId="6087" xr:uid="{00000000-0005-0000-0000-00004B270000}"/>
    <cellStyle name="Normal 7 5 2 6" xfId="2355" xr:uid="{00000000-0005-0000-0000-00004C270000}"/>
    <cellStyle name="Normal 7 5 2 6 2" xfId="7585" xr:uid="{00000000-0005-0000-0000-00004D270000}"/>
    <cellStyle name="Normal 7 5 2 7" xfId="5920" xr:uid="{00000000-0005-0000-0000-00004E270000}"/>
    <cellStyle name="Normal 7 5 3" xfId="687" xr:uid="{00000000-0005-0000-0000-00004F270000}"/>
    <cellStyle name="Normal 7 5 3 2" xfId="688" xr:uid="{00000000-0005-0000-0000-000050270000}"/>
    <cellStyle name="Normal 7 5 3 2 2" xfId="2070" xr:uid="{00000000-0005-0000-0000-000051270000}"/>
    <cellStyle name="Normal 7 5 3 2 2 2" xfId="5093" xr:uid="{00000000-0005-0000-0000-000052270000}"/>
    <cellStyle name="Normal 7 5 3 2 2 2 2" xfId="10323" xr:uid="{00000000-0005-0000-0000-000053270000}"/>
    <cellStyle name="Normal 7 5 3 2 2 3" xfId="3569" xr:uid="{00000000-0005-0000-0000-000054270000}"/>
    <cellStyle name="Normal 7 5 3 2 2 3 2" xfId="8799" xr:uid="{00000000-0005-0000-0000-000055270000}"/>
    <cellStyle name="Normal 7 5 3 2 2 4" xfId="7301" xr:uid="{00000000-0005-0000-0000-000056270000}"/>
    <cellStyle name="Normal 7 5 3 2 3" xfId="1305" xr:uid="{00000000-0005-0000-0000-000057270000}"/>
    <cellStyle name="Normal 7 5 3 2 3 2" xfId="4328" xr:uid="{00000000-0005-0000-0000-000058270000}"/>
    <cellStyle name="Normal 7 5 3 2 3 2 2" xfId="9558" xr:uid="{00000000-0005-0000-0000-000059270000}"/>
    <cellStyle name="Normal 7 5 3 2 3 3" xfId="6536" xr:uid="{00000000-0005-0000-0000-00005A270000}"/>
    <cellStyle name="Normal 7 5 3 2 4" xfId="2804" xr:uid="{00000000-0005-0000-0000-00005B270000}"/>
    <cellStyle name="Normal 7 5 3 2 4 2" xfId="8034" xr:uid="{00000000-0005-0000-0000-00005C270000}"/>
    <cellStyle name="Normal 7 5 3 2 5" xfId="5925" xr:uid="{00000000-0005-0000-0000-00005D270000}"/>
    <cellStyle name="Normal 7 5 3 3" xfId="1716" xr:uid="{00000000-0005-0000-0000-00005E270000}"/>
    <cellStyle name="Normal 7 5 3 3 2" xfId="4739" xr:uid="{00000000-0005-0000-0000-00005F270000}"/>
    <cellStyle name="Normal 7 5 3 3 2 2" xfId="9969" xr:uid="{00000000-0005-0000-0000-000060270000}"/>
    <cellStyle name="Normal 7 5 3 3 3" xfId="3215" xr:uid="{00000000-0005-0000-0000-000061270000}"/>
    <cellStyle name="Normal 7 5 3 3 3 2" xfId="8445" xr:uid="{00000000-0005-0000-0000-000062270000}"/>
    <cellStyle name="Normal 7 5 3 3 4" xfId="6947" xr:uid="{00000000-0005-0000-0000-000063270000}"/>
    <cellStyle name="Normal 7 5 3 4" xfId="951" xr:uid="{00000000-0005-0000-0000-000064270000}"/>
    <cellStyle name="Normal 7 5 3 4 2" xfId="3974" xr:uid="{00000000-0005-0000-0000-000065270000}"/>
    <cellStyle name="Normal 7 5 3 4 2 2" xfId="9204" xr:uid="{00000000-0005-0000-0000-000066270000}"/>
    <cellStyle name="Normal 7 5 3 4 3" xfId="6182" xr:uid="{00000000-0005-0000-0000-000067270000}"/>
    <cellStyle name="Normal 7 5 3 5" xfId="2450" xr:uid="{00000000-0005-0000-0000-000068270000}"/>
    <cellStyle name="Normal 7 5 3 5 2" xfId="7680" xr:uid="{00000000-0005-0000-0000-000069270000}"/>
    <cellStyle name="Normal 7 5 3 6" xfId="5924" xr:uid="{00000000-0005-0000-0000-00006A270000}"/>
    <cellStyle name="Normal 7 5 4" xfId="689" xr:uid="{00000000-0005-0000-0000-00006B270000}"/>
    <cellStyle name="Normal 7 5 4 2" xfId="1893" xr:uid="{00000000-0005-0000-0000-00006C270000}"/>
    <cellStyle name="Normal 7 5 4 2 2" xfId="4916" xr:uid="{00000000-0005-0000-0000-00006D270000}"/>
    <cellStyle name="Normal 7 5 4 2 2 2" xfId="10146" xr:uid="{00000000-0005-0000-0000-00006E270000}"/>
    <cellStyle name="Normal 7 5 4 2 3" xfId="3392" xr:uid="{00000000-0005-0000-0000-00006F270000}"/>
    <cellStyle name="Normal 7 5 4 2 3 2" xfId="8622" xr:uid="{00000000-0005-0000-0000-000070270000}"/>
    <cellStyle name="Normal 7 5 4 2 4" xfId="7124" xr:uid="{00000000-0005-0000-0000-000071270000}"/>
    <cellStyle name="Normal 7 5 4 3" xfId="1128" xr:uid="{00000000-0005-0000-0000-000072270000}"/>
    <cellStyle name="Normal 7 5 4 3 2" xfId="4151" xr:uid="{00000000-0005-0000-0000-000073270000}"/>
    <cellStyle name="Normal 7 5 4 3 2 2" xfId="9381" xr:uid="{00000000-0005-0000-0000-000074270000}"/>
    <cellStyle name="Normal 7 5 4 3 3" xfId="6359" xr:uid="{00000000-0005-0000-0000-000075270000}"/>
    <cellStyle name="Normal 7 5 4 4" xfId="2627" xr:uid="{00000000-0005-0000-0000-000076270000}"/>
    <cellStyle name="Normal 7 5 4 4 2" xfId="7857" xr:uid="{00000000-0005-0000-0000-000077270000}"/>
    <cellStyle name="Normal 7 5 4 5" xfId="5926" xr:uid="{00000000-0005-0000-0000-000078270000}"/>
    <cellStyle name="Normal 7 5 5" xfId="1539" xr:uid="{00000000-0005-0000-0000-000079270000}"/>
    <cellStyle name="Normal 7 5 5 2" xfId="4562" xr:uid="{00000000-0005-0000-0000-00007A270000}"/>
    <cellStyle name="Normal 7 5 5 2 2" xfId="9792" xr:uid="{00000000-0005-0000-0000-00007B270000}"/>
    <cellStyle name="Normal 7 5 5 3" xfId="3038" xr:uid="{00000000-0005-0000-0000-00007C270000}"/>
    <cellStyle name="Normal 7 5 5 3 2" xfId="8268" xr:uid="{00000000-0005-0000-0000-00007D270000}"/>
    <cellStyle name="Normal 7 5 5 4" xfId="6770" xr:uid="{00000000-0005-0000-0000-00007E270000}"/>
    <cellStyle name="Normal 7 5 6" xfId="1481" xr:uid="{00000000-0005-0000-0000-00007F270000}"/>
    <cellStyle name="Normal 7 5 6 2" xfId="4504" xr:uid="{00000000-0005-0000-0000-000080270000}"/>
    <cellStyle name="Normal 7 5 6 2 2" xfId="9734" xr:uid="{00000000-0005-0000-0000-000081270000}"/>
    <cellStyle name="Normal 7 5 6 3" xfId="2980" xr:uid="{00000000-0005-0000-0000-000082270000}"/>
    <cellStyle name="Normal 7 5 6 3 2" xfId="8210" xr:uid="{00000000-0005-0000-0000-000083270000}"/>
    <cellStyle name="Normal 7 5 6 4" xfId="6712" xr:uid="{00000000-0005-0000-0000-000084270000}"/>
    <cellStyle name="Normal 7 5 7" xfId="774" xr:uid="{00000000-0005-0000-0000-000085270000}"/>
    <cellStyle name="Normal 7 5 7 2" xfId="3797" xr:uid="{00000000-0005-0000-0000-000086270000}"/>
    <cellStyle name="Normal 7 5 7 2 2" xfId="9027" xr:uid="{00000000-0005-0000-0000-000087270000}"/>
    <cellStyle name="Normal 7 5 7 3" xfId="6005" xr:uid="{00000000-0005-0000-0000-000088270000}"/>
    <cellStyle name="Normal 7 5 8" xfId="2273" xr:uid="{00000000-0005-0000-0000-000089270000}"/>
    <cellStyle name="Normal 7 5 8 2" xfId="7503" xr:uid="{00000000-0005-0000-0000-00008A270000}"/>
    <cellStyle name="Normal 7 5 9" xfId="5919" xr:uid="{00000000-0005-0000-0000-00008B270000}"/>
    <cellStyle name="Normal 7 6" xfId="690" xr:uid="{00000000-0005-0000-0000-00008C270000}"/>
    <cellStyle name="Normal 7 6 2" xfId="691" xr:uid="{00000000-0005-0000-0000-00008D270000}"/>
    <cellStyle name="Normal 7 6 2 2" xfId="692" xr:uid="{00000000-0005-0000-0000-00008E270000}"/>
    <cellStyle name="Normal 7 6 2 2 2" xfId="2082" xr:uid="{00000000-0005-0000-0000-00008F270000}"/>
    <cellStyle name="Normal 7 6 2 2 2 2" xfId="5105" xr:uid="{00000000-0005-0000-0000-000090270000}"/>
    <cellStyle name="Normal 7 6 2 2 2 2 2" xfId="10335" xr:uid="{00000000-0005-0000-0000-000091270000}"/>
    <cellStyle name="Normal 7 6 2 2 2 3" xfId="3581" xr:uid="{00000000-0005-0000-0000-000092270000}"/>
    <cellStyle name="Normal 7 6 2 2 2 3 2" xfId="8811" xr:uid="{00000000-0005-0000-0000-000093270000}"/>
    <cellStyle name="Normal 7 6 2 2 2 4" xfId="7313" xr:uid="{00000000-0005-0000-0000-000094270000}"/>
    <cellStyle name="Normal 7 6 2 2 3" xfId="1317" xr:uid="{00000000-0005-0000-0000-000095270000}"/>
    <cellStyle name="Normal 7 6 2 2 3 2" xfId="4340" xr:uid="{00000000-0005-0000-0000-000096270000}"/>
    <cellStyle name="Normal 7 6 2 2 3 2 2" xfId="9570" xr:uid="{00000000-0005-0000-0000-000097270000}"/>
    <cellStyle name="Normal 7 6 2 2 3 3" xfId="6548" xr:uid="{00000000-0005-0000-0000-000098270000}"/>
    <cellStyle name="Normal 7 6 2 2 4" xfId="2816" xr:uid="{00000000-0005-0000-0000-000099270000}"/>
    <cellStyle name="Normal 7 6 2 2 4 2" xfId="8046" xr:uid="{00000000-0005-0000-0000-00009A270000}"/>
    <cellStyle name="Normal 7 6 2 2 5" xfId="5929" xr:uid="{00000000-0005-0000-0000-00009B270000}"/>
    <cellStyle name="Normal 7 6 2 3" xfId="1728" xr:uid="{00000000-0005-0000-0000-00009C270000}"/>
    <cellStyle name="Normal 7 6 2 3 2" xfId="4751" xr:uid="{00000000-0005-0000-0000-00009D270000}"/>
    <cellStyle name="Normal 7 6 2 3 2 2" xfId="9981" xr:uid="{00000000-0005-0000-0000-00009E270000}"/>
    <cellStyle name="Normal 7 6 2 3 3" xfId="3227" xr:uid="{00000000-0005-0000-0000-00009F270000}"/>
    <cellStyle name="Normal 7 6 2 3 3 2" xfId="8457" xr:uid="{00000000-0005-0000-0000-0000A0270000}"/>
    <cellStyle name="Normal 7 6 2 3 4" xfId="6959" xr:uid="{00000000-0005-0000-0000-0000A1270000}"/>
    <cellStyle name="Normal 7 6 2 4" xfId="963" xr:uid="{00000000-0005-0000-0000-0000A2270000}"/>
    <cellStyle name="Normal 7 6 2 4 2" xfId="3986" xr:uid="{00000000-0005-0000-0000-0000A3270000}"/>
    <cellStyle name="Normal 7 6 2 4 2 2" xfId="9216" xr:uid="{00000000-0005-0000-0000-0000A4270000}"/>
    <cellStyle name="Normal 7 6 2 4 3" xfId="6194" xr:uid="{00000000-0005-0000-0000-0000A5270000}"/>
    <cellStyle name="Normal 7 6 2 5" xfId="2462" xr:uid="{00000000-0005-0000-0000-0000A6270000}"/>
    <cellStyle name="Normal 7 6 2 5 2" xfId="7692" xr:uid="{00000000-0005-0000-0000-0000A7270000}"/>
    <cellStyle name="Normal 7 6 2 6" xfId="5928" xr:uid="{00000000-0005-0000-0000-0000A8270000}"/>
    <cellStyle name="Normal 7 6 3" xfId="693" xr:uid="{00000000-0005-0000-0000-0000A9270000}"/>
    <cellStyle name="Normal 7 6 3 2" xfId="1905" xr:uid="{00000000-0005-0000-0000-0000AA270000}"/>
    <cellStyle name="Normal 7 6 3 2 2" xfId="4928" xr:uid="{00000000-0005-0000-0000-0000AB270000}"/>
    <cellStyle name="Normal 7 6 3 2 2 2" xfId="10158" xr:uid="{00000000-0005-0000-0000-0000AC270000}"/>
    <cellStyle name="Normal 7 6 3 2 3" xfId="3404" xr:uid="{00000000-0005-0000-0000-0000AD270000}"/>
    <cellStyle name="Normal 7 6 3 2 3 2" xfId="8634" xr:uid="{00000000-0005-0000-0000-0000AE270000}"/>
    <cellStyle name="Normal 7 6 3 2 4" xfId="7136" xr:uid="{00000000-0005-0000-0000-0000AF270000}"/>
    <cellStyle name="Normal 7 6 3 3" xfId="1140" xr:uid="{00000000-0005-0000-0000-0000B0270000}"/>
    <cellStyle name="Normal 7 6 3 3 2" xfId="4163" xr:uid="{00000000-0005-0000-0000-0000B1270000}"/>
    <cellStyle name="Normal 7 6 3 3 2 2" xfId="9393" xr:uid="{00000000-0005-0000-0000-0000B2270000}"/>
    <cellStyle name="Normal 7 6 3 3 3" xfId="6371" xr:uid="{00000000-0005-0000-0000-0000B3270000}"/>
    <cellStyle name="Normal 7 6 3 4" xfId="2639" xr:uid="{00000000-0005-0000-0000-0000B4270000}"/>
    <cellStyle name="Normal 7 6 3 4 2" xfId="7869" xr:uid="{00000000-0005-0000-0000-0000B5270000}"/>
    <cellStyle name="Normal 7 6 3 5" xfId="5930" xr:uid="{00000000-0005-0000-0000-0000B6270000}"/>
    <cellStyle name="Normal 7 6 4" xfId="1551" xr:uid="{00000000-0005-0000-0000-0000B7270000}"/>
    <cellStyle name="Normal 7 6 4 2" xfId="4574" xr:uid="{00000000-0005-0000-0000-0000B8270000}"/>
    <cellStyle name="Normal 7 6 4 2 2" xfId="9804" xr:uid="{00000000-0005-0000-0000-0000B9270000}"/>
    <cellStyle name="Normal 7 6 4 3" xfId="3050" xr:uid="{00000000-0005-0000-0000-0000BA270000}"/>
    <cellStyle name="Normal 7 6 4 3 2" xfId="8280" xr:uid="{00000000-0005-0000-0000-0000BB270000}"/>
    <cellStyle name="Normal 7 6 4 4" xfId="6782" xr:uid="{00000000-0005-0000-0000-0000BC270000}"/>
    <cellStyle name="Normal 7 6 5" xfId="786" xr:uid="{00000000-0005-0000-0000-0000BD270000}"/>
    <cellStyle name="Normal 7 6 5 2" xfId="3809" xr:uid="{00000000-0005-0000-0000-0000BE270000}"/>
    <cellStyle name="Normal 7 6 5 2 2" xfId="9039" xr:uid="{00000000-0005-0000-0000-0000BF270000}"/>
    <cellStyle name="Normal 7 6 5 3" xfId="6017" xr:uid="{00000000-0005-0000-0000-0000C0270000}"/>
    <cellStyle name="Normal 7 6 6" xfId="2285" xr:uid="{00000000-0005-0000-0000-0000C1270000}"/>
    <cellStyle name="Normal 7 6 6 2" xfId="7515" xr:uid="{00000000-0005-0000-0000-0000C2270000}"/>
    <cellStyle name="Normal 7 6 7" xfId="5927" xr:uid="{00000000-0005-0000-0000-0000C3270000}"/>
    <cellStyle name="Normal 7 7" xfId="694" xr:uid="{00000000-0005-0000-0000-0000C4270000}"/>
    <cellStyle name="Normal 7 7 2" xfId="695" xr:uid="{00000000-0005-0000-0000-0000C5270000}"/>
    <cellStyle name="Normal 7 7 2 2" xfId="696" xr:uid="{00000000-0005-0000-0000-0000C6270000}"/>
    <cellStyle name="Normal 7 7 2 2 2" xfId="2094" xr:uid="{00000000-0005-0000-0000-0000C7270000}"/>
    <cellStyle name="Normal 7 7 2 2 2 2" xfId="5117" xr:uid="{00000000-0005-0000-0000-0000C8270000}"/>
    <cellStyle name="Normal 7 7 2 2 2 2 2" xfId="10347" xr:uid="{00000000-0005-0000-0000-0000C9270000}"/>
    <cellStyle name="Normal 7 7 2 2 2 3" xfId="3593" xr:uid="{00000000-0005-0000-0000-0000CA270000}"/>
    <cellStyle name="Normal 7 7 2 2 2 3 2" xfId="8823" xr:uid="{00000000-0005-0000-0000-0000CB270000}"/>
    <cellStyle name="Normal 7 7 2 2 2 4" xfId="7325" xr:uid="{00000000-0005-0000-0000-0000CC270000}"/>
    <cellStyle name="Normal 7 7 2 2 3" xfId="1329" xr:uid="{00000000-0005-0000-0000-0000CD270000}"/>
    <cellStyle name="Normal 7 7 2 2 3 2" xfId="4352" xr:uid="{00000000-0005-0000-0000-0000CE270000}"/>
    <cellStyle name="Normal 7 7 2 2 3 2 2" xfId="9582" xr:uid="{00000000-0005-0000-0000-0000CF270000}"/>
    <cellStyle name="Normal 7 7 2 2 3 3" xfId="6560" xr:uid="{00000000-0005-0000-0000-0000D0270000}"/>
    <cellStyle name="Normal 7 7 2 2 4" xfId="2828" xr:uid="{00000000-0005-0000-0000-0000D1270000}"/>
    <cellStyle name="Normal 7 7 2 2 4 2" xfId="8058" xr:uid="{00000000-0005-0000-0000-0000D2270000}"/>
    <cellStyle name="Normal 7 7 2 2 5" xfId="5933" xr:uid="{00000000-0005-0000-0000-0000D3270000}"/>
    <cellStyle name="Normal 7 7 2 3" xfId="1740" xr:uid="{00000000-0005-0000-0000-0000D4270000}"/>
    <cellStyle name="Normal 7 7 2 3 2" xfId="4763" xr:uid="{00000000-0005-0000-0000-0000D5270000}"/>
    <cellStyle name="Normal 7 7 2 3 2 2" xfId="9993" xr:uid="{00000000-0005-0000-0000-0000D6270000}"/>
    <cellStyle name="Normal 7 7 2 3 3" xfId="3239" xr:uid="{00000000-0005-0000-0000-0000D7270000}"/>
    <cellStyle name="Normal 7 7 2 3 3 2" xfId="8469" xr:uid="{00000000-0005-0000-0000-0000D8270000}"/>
    <cellStyle name="Normal 7 7 2 3 4" xfId="6971" xr:uid="{00000000-0005-0000-0000-0000D9270000}"/>
    <cellStyle name="Normal 7 7 2 4" xfId="975" xr:uid="{00000000-0005-0000-0000-0000DA270000}"/>
    <cellStyle name="Normal 7 7 2 4 2" xfId="3998" xr:uid="{00000000-0005-0000-0000-0000DB270000}"/>
    <cellStyle name="Normal 7 7 2 4 2 2" xfId="9228" xr:uid="{00000000-0005-0000-0000-0000DC270000}"/>
    <cellStyle name="Normal 7 7 2 4 3" xfId="6206" xr:uid="{00000000-0005-0000-0000-0000DD270000}"/>
    <cellStyle name="Normal 7 7 2 5" xfId="2474" xr:uid="{00000000-0005-0000-0000-0000DE270000}"/>
    <cellStyle name="Normal 7 7 2 5 2" xfId="7704" xr:uid="{00000000-0005-0000-0000-0000DF270000}"/>
    <cellStyle name="Normal 7 7 2 6" xfId="5932" xr:uid="{00000000-0005-0000-0000-0000E0270000}"/>
    <cellStyle name="Normal 7 7 3" xfId="697" xr:uid="{00000000-0005-0000-0000-0000E1270000}"/>
    <cellStyle name="Normal 7 7 3 2" xfId="1917" xr:uid="{00000000-0005-0000-0000-0000E2270000}"/>
    <cellStyle name="Normal 7 7 3 2 2" xfId="4940" xr:uid="{00000000-0005-0000-0000-0000E3270000}"/>
    <cellStyle name="Normal 7 7 3 2 2 2" xfId="10170" xr:uid="{00000000-0005-0000-0000-0000E4270000}"/>
    <cellStyle name="Normal 7 7 3 2 3" xfId="3416" xr:uid="{00000000-0005-0000-0000-0000E5270000}"/>
    <cellStyle name="Normal 7 7 3 2 3 2" xfId="8646" xr:uid="{00000000-0005-0000-0000-0000E6270000}"/>
    <cellStyle name="Normal 7 7 3 2 4" xfId="7148" xr:uid="{00000000-0005-0000-0000-0000E7270000}"/>
    <cellStyle name="Normal 7 7 3 3" xfId="1152" xr:uid="{00000000-0005-0000-0000-0000E8270000}"/>
    <cellStyle name="Normal 7 7 3 3 2" xfId="4175" xr:uid="{00000000-0005-0000-0000-0000E9270000}"/>
    <cellStyle name="Normal 7 7 3 3 2 2" xfId="9405" xr:uid="{00000000-0005-0000-0000-0000EA270000}"/>
    <cellStyle name="Normal 7 7 3 3 3" xfId="6383" xr:uid="{00000000-0005-0000-0000-0000EB270000}"/>
    <cellStyle name="Normal 7 7 3 4" xfId="2651" xr:uid="{00000000-0005-0000-0000-0000EC270000}"/>
    <cellStyle name="Normal 7 7 3 4 2" xfId="7881" xr:uid="{00000000-0005-0000-0000-0000ED270000}"/>
    <cellStyle name="Normal 7 7 3 5" xfId="5934" xr:uid="{00000000-0005-0000-0000-0000EE270000}"/>
    <cellStyle name="Normal 7 7 4" xfId="1563" xr:uid="{00000000-0005-0000-0000-0000EF270000}"/>
    <cellStyle name="Normal 7 7 4 2" xfId="4586" xr:uid="{00000000-0005-0000-0000-0000F0270000}"/>
    <cellStyle name="Normal 7 7 4 2 2" xfId="9816" xr:uid="{00000000-0005-0000-0000-0000F1270000}"/>
    <cellStyle name="Normal 7 7 4 3" xfId="3062" xr:uid="{00000000-0005-0000-0000-0000F2270000}"/>
    <cellStyle name="Normal 7 7 4 3 2" xfId="8292" xr:uid="{00000000-0005-0000-0000-0000F3270000}"/>
    <cellStyle name="Normal 7 7 4 4" xfId="6794" xr:uid="{00000000-0005-0000-0000-0000F4270000}"/>
    <cellStyle name="Normal 7 7 5" xfId="798" xr:uid="{00000000-0005-0000-0000-0000F5270000}"/>
    <cellStyle name="Normal 7 7 5 2" xfId="3821" xr:uid="{00000000-0005-0000-0000-0000F6270000}"/>
    <cellStyle name="Normal 7 7 5 2 2" xfId="9051" xr:uid="{00000000-0005-0000-0000-0000F7270000}"/>
    <cellStyle name="Normal 7 7 5 3" xfId="6029" xr:uid="{00000000-0005-0000-0000-0000F8270000}"/>
    <cellStyle name="Normal 7 7 6" xfId="2297" xr:uid="{00000000-0005-0000-0000-0000F9270000}"/>
    <cellStyle name="Normal 7 7 6 2" xfId="7527" xr:uid="{00000000-0005-0000-0000-0000FA270000}"/>
    <cellStyle name="Normal 7 7 7" xfId="5931" xr:uid="{00000000-0005-0000-0000-0000FB270000}"/>
    <cellStyle name="Normal 7 8" xfId="698" xr:uid="{00000000-0005-0000-0000-0000FC270000}"/>
    <cellStyle name="Normal 7 8 2" xfId="699" xr:uid="{00000000-0005-0000-0000-0000FD270000}"/>
    <cellStyle name="Normal 7 8 2 2" xfId="700" xr:uid="{00000000-0005-0000-0000-0000FE270000}"/>
    <cellStyle name="Normal 7 8 2 2 2" xfId="2105" xr:uid="{00000000-0005-0000-0000-0000FF270000}"/>
    <cellStyle name="Normal 7 8 2 2 2 2" xfId="5128" xr:uid="{00000000-0005-0000-0000-000000280000}"/>
    <cellStyle name="Normal 7 8 2 2 2 2 2" xfId="10358" xr:uid="{00000000-0005-0000-0000-000001280000}"/>
    <cellStyle name="Normal 7 8 2 2 2 3" xfId="3604" xr:uid="{00000000-0005-0000-0000-000002280000}"/>
    <cellStyle name="Normal 7 8 2 2 2 3 2" xfId="8834" xr:uid="{00000000-0005-0000-0000-000003280000}"/>
    <cellStyle name="Normal 7 8 2 2 2 4" xfId="7336" xr:uid="{00000000-0005-0000-0000-000004280000}"/>
    <cellStyle name="Normal 7 8 2 2 3" xfId="1340" xr:uid="{00000000-0005-0000-0000-000005280000}"/>
    <cellStyle name="Normal 7 8 2 2 3 2" xfId="4363" xr:uid="{00000000-0005-0000-0000-000006280000}"/>
    <cellStyle name="Normal 7 8 2 2 3 2 2" xfId="9593" xr:uid="{00000000-0005-0000-0000-000007280000}"/>
    <cellStyle name="Normal 7 8 2 2 3 3" xfId="6571" xr:uid="{00000000-0005-0000-0000-000008280000}"/>
    <cellStyle name="Normal 7 8 2 2 4" xfId="2839" xr:uid="{00000000-0005-0000-0000-000009280000}"/>
    <cellStyle name="Normal 7 8 2 2 4 2" xfId="8069" xr:uid="{00000000-0005-0000-0000-00000A280000}"/>
    <cellStyle name="Normal 7 8 2 2 5" xfId="5937" xr:uid="{00000000-0005-0000-0000-00000B280000}"/>
    <cellStyle name="Normal 7 8 2 3" xfId="1751" xr:uid="{00000000-0005-0000-0000-00000C280000}"/>
    <cellStyle name="Normal 7 8 2 3 2" xfId="4774" xr:uid="{00000000-0005-0000-0000-00000D280000}"/>
    <cellStyle name="Normal 7 8 2 3 2 2" xfId="10004" xr:uid="{00000000-0005-0000-0000-00000E280000}"/>
    <cellStyle name="Normal 7 8 2 3 3" xfId="3250" xr:uid="{00000000-0005-0000-0000-00000F280000}"/>
    <cellStyle name="Normal 7 8 2 3 3 2" xfId="8480" xr:uid="{00000000-0005-0000-0000-000010280000}"/>
    <cellStyle name="Normal 7 8 2 3 4" xfId="6982" xr:uid="{00000000-0005-0000-0000-000011280000}"/>
    <cellStyle name="Normal 7 8 2 4" xfId="986" xr:uid="{00000000-0005-0000-0000-000012280000}"/>
    <cellStyle name="Normal 7 8 2 4 2" xfId="4009" xr:uid="{00000000-0005-0000-0000-000013280000}"/>
    <cellStyle name="Normal 7 8 2 4 2 2" xfId="9239" xr:uid="{00000000-0005-0000-0000-000014280000}"/>
    <cellStyle name="Normal 7 8 2 4 3" xfId="6217" xr:uid="{00000000-0005-0000-0000-000015280000}"/>
    <cellStyle name="Normal 7 8 2 5" xfId="2485" xr:uid="{00000000-0005-0000-0000-000016280000}"/>
    <cellStyle name="Normal 7 8 2 5 2" xfId="7715" xr:uid="{00000000-0005-0000-0000-000017280000}"/>
    <cellStyle name="Normal 7 8 2 6" xfId="5936" xr:uid="{00000000-0005-0000-0000-000018280000}"/>
    <cellStyle name="Normal 7 8 3" xfId="701" xr:uid="{00000000-0005-0000-0000-000019280000}"/>
    <cellStyle name="Normal 7 8 3 2" xfId="1928" xr:uid="{00000000-0005-0000-0000-00001A280000}"/>
    <cellStyle name="Normal 7 8 3 2 2" xfId="4951" xr:uid="{00000000-0005-0000-0000-00001B280000}"/>
    <cellStyle name="Normal 7 8 3 2 2 2" xfId="10181" xr:uid="{00000000-0005-0000-0000-00001C280000}"/>
    <cellStyle name="Normal 7 8 3 2 3" xfId="3427" xr:uid="{00000000-0005-0000-0000-00001D280000}"/>
    <cellStyle name="Normal 7 8 3 2 3 2" xfId="8657" xr:uid="{00000000-0005-0000-0000-00001E280000}"/>
    <cellStyle name="Normal 7 8 3 2 4" xfId="7159" xr:uid="{00000000-0005-0000-0000-00001F280000}"/>
    <cellStyle name="Normal 7 8 3 3" xfId="1163" xr:uid="{00000000-0005-0000-0000-000020280000}"/>
    <cellStyle name="Normal 7 8 3 3 2" xfId="4186" xr:uid="{00000000-0005-0000-0000-000021280000}"/>
    <cellStyle name="Normal 7 8 3 3 2 2" xfId="9416" xr:uid="{00000000-0005-0000-0000-000022280000}"/>
    <cellStyle name="Normal 7 8 3 3 3" xfId="6394" xr:uid="{00000000-0005-0000-0000-000023280000}"/>
    <cellStyle name="Normal 7 8 3 4" xfId="2662" xr:uid="{00000000-0005-0000-0000-000024280000}"/>
    <cellStyle name="Normal 7 8 3 4 2" xfId="7892" xr:uid="{00000000-0005-0000-0000-000025280000}"/>
    <cellStyle name="Normal 7 8 3 5" xfId="5938" xr:uid="{00000000-0005-0000-0000-000026280000}"/>
    <cellStyle name="Normal 7 8 4" xfId="1574" xr:uid="{00000000-0005-0000-0000-000027280000}"/>
    <cellStyle name="Normal 7 8 4 2" xfId="4597" xr:uid="{00000000-0005-0000-0000-000028280000}"/>
    <cellStyle name="Normal 7 8 4 2 2" xfId="9827" xr:uid="{00000000-0005-0000-0000-000029280000}"/>
    <cellStyle name="Normal 7 8 4 3" xfId="3073" xr:uid="{00000000-0005-0000-0000-00002A280000}"/>
    <cellStyle name="Normal 7 8 4 3 2" xfId="8303" xr:uid="{00000000-0005-0000-0000-00002B280000}"/>
    <cellStyle name="Normal 7 8 4 4" xfId="6805" xr:uid="{00000000-0005-0000-0000-00002C280000}"/>
    <cellStyle name="Normal 7 8 5" xfId="809" xr:uid="{00000000-0005-0000-0000-00002D280000}"/>
    <cellStyle name="Normal 7 8 5 2" xfId="3832" xr:uid="{00000000-0005-0000-0000-00002E280000}"/>
    <cellStyle name="Normal 7 8 5 2 2" xfId="9062" xr:uid="{00000000-0005-0000-0000-00002F280000}"/>
    <cellStyle name="Normal 7 8 5 3" xfId="6040" xr:uid="{00000000-0005-0000-0000-000030280000}"/>
    <cellStyle name="Normal 7 8 6" xfId="2308" xr:uid="{00000000-0005-0000-0000-000031280000}"/>
    <cellStyle name="Normal 7 8 6 2" xfId="7538" xr:uid="{00000000-0005-0000-0000-000032280000}"/>
    <cellStyle name="Normal 7 8 7" xfId="5935" xr:uid="{00000000-0005-0000-0000-000033280000}"/>
    <cellStyle name="Normal 7 9" xfId="702" xr:uid="{00000000-0005-0000-0000-000034280000}"/>
    <cellStyle name="Normal 7 9 2" xfId="703" xr:uid="{00000000-0005-0000-0000-000035280000}"/>
    <cellStyle name="Normal 7 9 2 2" xfId="704" xr:uid="{00000000-0005-0000-0000-000036280000}"/>
    <cellStyle name="Normal 7 9 2 2 2" xfId="2164" xr:uid="{00000000-0005-0000-0000-000037280000}"/>
    <cellStyle name="Normal 7 9 2 2 2 2" xfId="5187" xr:uid="{00000000-0005-0000-0000-000038280000}"/>
    <cellStyle name="Normal 7 9 2 2 2 2 2" xfId="10417" xr:uid="{00000000-0005-0000-0000-000039280000}"/>
    <cellStyle name="Normal 7 9 2 2 2 3" xfId="3663" xr:uid="{00000000-0005-0000-0000-00003A280000}"/>
    <cellStyle name="Normal 7 9 2 2 2 3 2" xfId="8893" xr:uid="{00000000-0005-0000-0000-00003B280000}"/>
    <cellStyle name="Normal 7 9 2 2 2 4" xfId="7395" xr:uid="{00000000-0005-0000-0000-00003C280000}"/>
    <cellStyle name="Normal 7 9 2 2 3" xfId="1399" xr:uid="{00000000-0005-0000-0000-00003D280000}"/>
    <cellStyle name="Normal 7 9 2 2 3 2" xfId="4422" xr:uid="{00000000-0005-0000-0000-00003E280000}"/>
    <cellStyle name="Normal 7 9 2 2 3 2 2" xfId="9652" xr:uid="{00000000-0005-0000-0000-00003F280000}"/>
    <cellStyle name="Normal 7 9 2 2 3 3" xfId="6630" xr:uid="{00000000-0005-0000-0000-000040280000}"/>
    <cellStyle name="Normal 7 9 2 2 4" xfId="2898" xr:uid="{00000000-0005-0000-0000-000041280000}"/>
    <cellStyle name="Normal 7 9 2 2 4 2" xfId="8128" xr:uid="{00000000-0005-0000-0000-000042280000}"/>
    <cellStyle name="Normal 7 9 2 2 5" xfId="5941" xr:uid="{00000000-0005-0000-0000-000043280000}"/>
    <cellStyle name="Normal 7 9 2 3" xfId="1810" xr:uid="{00000000-0005-0000-0000-000044280000}"/>
    <cellStyle name="Normal 7 9 2 3 2" xfId="4833" xr:uid="{00000000-0005-0000-0000-000045280000}"/>
    <cellStyle name="Normal 7 9 2 3 2 2" xfId="10063" xr:uid="{00000000-0005-0000-0000-000046280000}"/>
    <cellStyle name="Normal 7 9 2 3 3" xfId="3309" xr:uid="{00000000-0005-0000-0000-000047280000}"/>
    <cellStyle name="Normal 7 9 2 3 3 2" xfId="8539" xr:uid="{00000000-0005-0000-0000-000048280000}"/>
    <cellStyle name="Normal 7 9 2 3 4" xfId="7041" xr:uid="{00000000-0005-0000-0000-000049280000}"/>
    <cellStyle name="Normal 7 9 2 4" xfId="1045" xr:uid="{00000000-0005-0000-0000-00004A280000}"/>
    <cellStyle name="Normal 7 9 2 4 2" xfId="4068" xr:uid="{00000000-0005-0000-0000-00004B280000}"/>
    <cellStyle name="Normal 7 9 2 4 2 2" xfId="9298" xr:uid="{00000000-0005-0000-0000-00004C280000}"/>
    <cellStyle name="Normal 7 9 2 4 3" xfId="6276" xr:uid="{00000000-0005-0000-0000-00004D280000}"/>
    <cellStyle name="Normal 7 9 2 5" xfId="2544" xr:uid="{00000000-0005-0000-0000-00004E280000}"/>
    <cellStyle name="Normal 7 9 2 5 2" xfId="7774" xr:uid="{00000000-0005-0000-0000-00004F280000}"/>
    <cellStyle name="Normal 7 9 2 6" xfId="5940" xr:uid="{00000000-0005-0000-0000-000050280000}"/>
    <cellStyle name="Normal 7 9 3" xfId="705" xr:uid="{00000000-0005-0000-0000-000051280000}"/>
    <cellStyle name="Normal 7 9 3 2" xfId="1987" xr:uid="{00000000-0005-0000-0000-000052280000}"/>
    <cellStyle name="Normal 7 9 3 2 2" xfId="5010" xr:uid="{00000000-0005-0000-0000-000053280000}"/>
    <cellStyle name="Normal 7 9 3 2 2 2" xfId="10240" xr:uid="{00000000-0005-0000-0000-000054280000}"/>
    <cellStyle name="Normal 7 9 3 2 3" xfId="3486" xr:uid="{00000000-0005-0000-0000-000055280000}"/>
    <cellStyle name="Normal 7 9 3 2 3 2" xfId="8716" xr:uid="{00000000-0005-0000-0000-000056280000}"/>
    <cellStyle name="Normal 7 9 3 2 4" xfId="7218" xr:uid="{00000000-0005-0000-0000-000057280000}"/>
    <cellStyle name="Normal 7 9 3 3" xfId="1222" xr:uid="{00000000-0005-0000-0000-000058280000}"/>
    <cellStyle name="Normal 7 9 3 3 2" xfId="4245" xr:uid="{00000000-0005-0000-0000-000059280000}"/>
    <cellStyle name="Normal 7 9 3 3 2 2" xfId="9475" xr:uid="{00000000-0005-0000-0000-00005A280000}"/>
    <cellStyle name="Normal 7 9 3 3 3" xfId="6453" xr:uid="{00000000-0005-0000-0000-00005B280000}"/>
    <cellStyle name="Normal 7 9 3 4" xfId="2721" xr:uid="{00000000-0005-0000-0000-00005C280000}"/>
    <cellStyle name="Normal 7 9 3 4 2" xfId="7951" xr:uid="{00000000-0005-0000-0000-00005D280000}"/>
    <cellStyle name="Normal 7 9 3 5" xfId="5942" xr:uid="{00000000-0005-0000-0000-00005E280000}"/>
    <cellStyle name="Normal 7 9 4" xfId="1633" xr:uid="{00000000-0005-0000-0000-00005F280000}"/>
    <cellStyle name="Normal 7 9 4 2" xfId="4656" xr:uid="{00000000-0005-0000-0000-000060280000}"/>
    <cellStyle name="Normal 7 9 4 2 2" xfId="9886" xr:uid="{00000000-0005-0000-0000-000061280000}"/>
    <cellStyle name="Normal 7 9 4 3" xfId="3132" xr:uid="{00000000-0005-0000-0000-000062280000}"/>
    <cellStyle name="Normal 7 9 4 3 2" xfId="8362" xr:uid="{00000000-0005-0000-0000-000063280000}"/>
    <cellStyle name="Normal 7 9 4 4" xfId="6864" xr:uid="{00000000-0005-0000-0000-000064280000}"/>
    <cellStyle name="Normal 7 9 5" xfId="868" xr:uid="{00000000-0005-0000-0000-000065280000}"/>
    <cellStyle name="Normal 7 9 5 2" xfId="3891" xr:uid="{00000000-0005-0000-0000-000066280000}"/>
    <cellStyle name="Normal 7 9 5 2 2" xfId="9121" xr:uid="{00000000-0005-0000-0000-000067280000}"/>
    <cellStyle name="Normal 7 9 5 3" xfId="6099" xr:uid="{00000000-0005-0000-0000-000068280000}"/>
    <cellStyle name="Normal 7 9 6" xfId="2367" xr:uid="{00000000-0005-0000-0000-000069280000}"/>
    <cellStyle name="Normal 7 9 6 2" xfId="7597" xr:uid="{00000000-0005-0000-0000-00006A280000}"/>
    <cellStyle name="Normal 7 9 7" xfId="5939" xr:uid="{00000000-0005-0000-0000-00006B280000}"/>
    <cellStyle name="Normal 8" xfId="706" xr:uid="{00000000-0005-0000-0000-00006C280000}"/>
    <cellStyle name="Normal 8 2" xfId="707" xr:uid="{00000000-0005-0000-0000-00006D280000}"/>
    <cellStyle name="Normal 9" xfId="708" xr:uid="{00000000-0005-0000-0000-00006E280000}"/>
    <cellStyle name="Normal 9 2" xfId="709" xr:uid="{00000000-0005-0000-0000-00006F280000}"/>
    <cellStyle name="Normal 9 2 2" xfId="710" xr:uid="{00000000-0005-0000-0000-000070280000}"/>
    <cellStyle name="Normal 9 2 2 2" xfId="711" xr:uid="{00000000-0005-0000-0000-000071280000}"/>
    <cellStyle name="Normal 9 2 2 2 2" xfId="2109" xr:uid="{00000000-0005-0000-0000-000072280000}"/>
    <cellStyle name="Normal 9 2 2 2 2 2" xfId="5132" xr:uid="{00000000-0005-0000-0000-000073280000}"/>
    <cellStyle name="Normal 9 2 2 2 2 2 2" xfId="10362" xr:uid="{00000000-0005-0000-0000-000074280000}"/>
    <cellStyle name="Normal 9 2 2 2 2 3" xfId="3608" xr:uid="{00000000-0005-0000-0000-000075280000}"/>
    <cellStyle name="Normal 9 2 2 2 2 3 2" xfId="8838" xr:uid="{00000000-0005-0000-0000-000076280000}"/>
    <cellStyle name="Normal 9 2 2 2 2 4" xfId="7340" xr:uid="{00000000-0005-0000-0000-000077280000}"/>
    <cellStyle name="Normal 9 2 2 2 3" xfId="1344" xr:uid="{00000000-0005-0000-0000-000078280000}"/>
    <cellStyle name="Normal 9 2 2 2 3 2" xfId="4367" xr:uid="{00000000-0005-0000-0000-000079280000}"/>
    <cellStyle name="Normal 9 2 2 2 3 2 2" xfId="9597" xr:uid="{00000000-0005-0000-0000-00007A280000}"/>
    <cellStyle name="Normal 9 2 2 2 3 3" xfId="6575" xr:uid="{00000000-0005-0000-0000-00007B280000}"/>
    <cellStyle name="Normal 9 2 2 2 4" xfId="2843" xr:uid="{00000000-0005-0000-0000-00007C280000}"/>
    <cellStyle name="Normal 9 2 2 2 4 2" xfId="8073" xr:uid="{00000000-0005-0000-0000-00007D280000}"/>
    <cellStyle name="Normal 9 2 2 2 5" xfId="5946" xr:uid="{00000000-0005-0000-0000-00007E280000}"/>
    <cellStyle name="Normal 9 2 2 3" xfId="1755" xr:uid="{00000000-0005-0000-0000-00007F280000}"/>
    <cellStyle name="Normal 9 2 2 3 2" xfId="4778" xr:uid="{00000000-0005-0000-0000-000080280000}"/>
    <cellStyle name="Normal 9 2 2 3 2 2" xfId="10008" xr:uid="{00000000-0005-0000-0000-000081280000}"/>
    <cellStyle name="Normal 9 2 2 3 3" xfId="3254" xr:uid="{00000000-0005-0000-0000-000082280000}"/>
    <cellStyle name="Normal 9 2 2 3 3 2" xfId="8484" xr:uid="{00000000-0005-0000-0000-000083280000}"/>
    <cellStyle name="Normal 9 2 2 3 4" xfId="6986" xr:uid="{00000000-0005-0000-0000-000084280000}"/>
    <cellStyle name="Normal 9 2 2 4" xfId="990" xr:uid="{00000000-0005-0000-0000-000085280000}"/>
    <cellStyle name="Normal 9 2 2 4 2" xfId="4013" xr:uid="{00000000-0005-0000-0000-000086280000}"/>
    <cellStyle name="Normal 9 2 2 4 2 2" xfId="9243" xr:uid="{00000000-0005-0000-0000-000087280000}"/>
    <cellStyle name="Normal 9 2 2 4 3" xfId="6221" xr:uid="{00000000-0005-0000-0000-000088280000}"/>
    <cellStyle name="Normal 9 2 2 5" xfId="2489" xr:uid="{00000000-0005-0000-0000-000089280000}"/>
    <cellStyle name="Normal 9 2 2 5 2" xfId="7719" xr:uid="{00000000-0005-0000-0000-00008A280000}"/>
    <cellStyle name="Normal 9 2 2 6" xfId="5945" xr:uid="{00000000-0005-0000-0000-00008B280000}"/>
    <cellStyle name="Normal 9 2 3" xfId="712" xr:uid="{00000000-0005-0000-0000-00008C280000}"/>
    <cellStyle name="Normal 9 2 3 2" xfId="1932" xr:uid="{00000000-0005-0000-0000-00008D280000}"/>
    <cellStyle name="Normal 9 2 3 2 2" xfId="4955" xr:uid="{00000000-0005-0000-0000-00008E280000}"/>
    <cellStyle name="Normal 9 2 3 2 2 2" xfId="10185" xr:uid="{00000000-0005-0000-0000-00008F280000}"/>
    <cellStyle name="Normal 9 2 3 2 3" xfId="3431" xr:uid="{00000000-0005-0000-0000-000090280000}"/>
    <cellStyle name="Normal 9 2 3 2 3 2" xfId="8661" xr:uid="{00000000-0005-0000-0000-000091280000}"/>
    <cellStyle name="Normal 9 2 3 2 4" xfId="7163" xr:uid="{00000000-0005-0000-0000-000092280000}"/>
    <cellStyle name="Normal 9 2 3 3" xfId="1167" xr:uid="{00000000-0005-0000-0000-000093280000}"/>
    <cellStyle name="Normal 9 2 3 3 2" xfId="4190" xr:uid="{00000000-0005-0000-0000-000094280000}"/>
    <cellStyle name="Normal 9 2 3 3 2 2" xfId="9420" xr:uid="{00000000-0005-0000-0000-000095280000}"/>
    <cellStyle name="Normal 9 2 3 3 3" xfId="6398" xr:uid="{00000000-0005-0000-0000-000096280000}"/>
    <cellStyle name="Normal 9 2 3 4" xfId="2666" xr:uid="{00000000-0005-0000-0000-000097280000}"/>
    <cellStyle name="Normal 9 2 3 4 2" xfId="7896" xr:uid="{00000000-0005-0000-0000-000098280000}"/>
    <cellStyle name="Normal 9 2 3 5" xfId="5947" xr:uid="{00000000-0005-0000-0000-000099280000}"/>
    <cellStyle name="Normal 9 2 4" xfId="1578" xr:uid="{00000000-0005-0000-0000-00009A280000}"/>
    <cellStyle name="Normal 9 2 4 2" xfId="4601" xr:uid="{00000000-0005-0000-0000-00009B280000}"/>
    <cellStyle name="Normal 9 2 4 2 2" xfId="9831" xr:uid="{00000000-0005-0000-0000-00009C280000}"/>
    <cellStyle name="Normal 9 2 4 3" xfId="3077" xr:uid="{00000000-0005-0000-0000-00009D280000}"/>
    <cellStyle name="Normal 9 2 4 3 2" xfId="8307" xr:uid="{00000000-0005-0000-0000-00009E280000}"/>
    <cellStyle name="Normal 9 2 4 4" xfId="6809" xr:uid="{00000000-0005-0000-0000-00009F280000}"/>
    <cellStyle name="Normal 9 2 5" xfId="813" xr:uid="{00000000-0005-0000-0000-0000A0280000}"/>
    <cellStyle name="Normal 9 2 5 2" xfId="3836" xr:uid="{00000000-0005-0000-0000-0000A1280000}"/>
    <cellStyle name="Normal 9 2 5 2 2" xfId="9066" xr:uid="{00000000-0005-0000-0000-0000A2280000}"/>
    <cellStyle name="Normal 9 2 5 3" xfId="6044" xr:uid="{00000000-0005-0000-0000-0000A3280000}"/>
    <cellStyle name="Normal 9 2 6" xfId="2312" xr:uid="{00000000-0005-0000-0000-0000A4280000}"/>
    <cellStyle name="Normal 9 2 6 2" xfId="7542" xr:uid="{00000000-0005-0000-0000-0000A5280000}"/>
    <cellStyle name="Normal 9 2 7" xfId="5944" xr:uid="{00000000-0005-0000-0000-0000A6280000}"/>
    <cellStyle name="Normal 9 3" xfId="713" xr:uid="{00000000-0005-0000-0000-0000A7280000}"/>
    <cellStyle name="Normal 9 3 2" xfId="714" xr:uid="{00000000-0005-0000-0000-0000A8280000}"/>
    <cellStyle name="Normal 9 3 2 2" xfId="2027" xr:uid="{00000000-0005-0000-0000-0000A9280000}"/>
    <cellStyle name="Normal 9 3 2 2 2" xfId="5050" xr:uid="{00000000-0005-0000-0000-0000AA280000}"/>
    <cellStyle name="Normal 9 3 2 2 2 2" xfId="10280" xr:uid="{00000000-0005-0000-0000-0000AB280000}"/>
    <cellStyle name="Normal 9 3 2 2 3" xfId="3526" xr:uid="{00000000-0005-0000-0000-0000AC280000}"/>
    <cellStyle name="Normal 9 3 2 2 3 2" xfId="8756" xr:uid="{00000000-0005-0000-0000-0000AD280000}"/>
    <cellStyle name="Normal 9 3 2 2 4" xfId="7258" xr:uid="{00000000-0005-0000-0000-0000AE280000}"/>
    <cellStyle name="Normal 9 3 2 3" xfId="1262" xr:uid="{00000000-0005-0000-0000-0000AF280000}"/>
    <cellStyle name="Normal 9 3 2 3 2" xfId="4285" xr:uid="{00000000-0005-0000-0000-0000B0280000}"/>
    <cellStyle name="Normal 9 3 2 3 2 2" xfId="9515" xr:uid="{00000000-0005-0000-0000-0000B1280000}"/>
    <cellStyle name="Normal 9 3 2 3 3" xfId="6493" xr:uid="{00000000-0005-0000-0000-0000B2280000}"/>
    <cellStyle name="Normal 9 3 2 4" xfId="2761" xr:uid="{00000000-0005-0000-0000-0000B3280000}"/>
    <cellStyle name="Normal 9 3 2 4 2" xfId="7991" xr:uid="{00000000-0005-0000-0000-0000B4280000}"/>
    <cellStyle name="Normal 9 3 2 5" xfId="5949" xr:uid="{00000000-0005-0000-0000-0000B5280000}"/>
    <cellStyle name="Normal 9 3 3" xfId="1673" xr:uid="{00000000-0005-0000-0000-0000B6280000}"/>
    <cellStyle name="Normal 9 3 3 2" xfId="4696" xr:uid="{00000000-0005-0000-0000-0000B7280000}"/>
    <cellStyle name="Normal 9 3 3 2 2" xfId="9926" xr:uid="{00000000-0005-0000-0000-0000B8280000}"/>
    <cellStyle name="Normal 9 3 3 3" xfId="3172" xr:uid="{00000000-0005-0000-0000-0000B9280000}"/>
    <cellStyle name="Normal 9 3 3 3 2" xfId="8402" xr:uid="{00000000-0005-0000-0000-0000BA280000}"/>
    <cellStyle name="Normal 9 3 3 4" xfId="6904" xr:uid="{00000000-0005-0000-0000-0000BB280000}"/>
    <cellStyle name="Normal 9 3 4" xfId="908" xr:uid="{00000000-0005-0000-0000-0000BC280000}"/>
    <cellStyle name="Normal 9 3 4 2" xfId="3931" xr:uid="{00000000-0005-0000-0000-0000BD280000}"/>
    <cellStyle name="Normal 9 3 4 2 2" xfId="9161" xr:uid="{00000000-0005-0000-0000-0000BE280000}"/>
    <cellStyle name="Normal 9 3 4 3" xfId="6139" xr:uid="{00000000-0005-0000-0000-0000BF280000}"/>
    <cellStyle name="Normal 9 3 5" xfId="2407" xr:uid="{00000000-0005-0000-0000-0000C0280000}"/>
    <cellStyle name="Normal 9 3 5 2" xfId="7637" xr:uid="{00000000-0005-0000-0000-0000C1280000}"/>
    <cellStyle name="Normal 9 3 6" xfId="5948" xr:uid="{00000000-0005-0000-0000-0000C2280000}"/>
    <cellStyle name="Normal 9 4" xfId="715" xr:uid="{00000000-0005-0000-0000-0000C3280000}"/>
    <cellStyle name="Normal 9 4 2" xfId="1850" xr:uid="{00000000-0005-0000-0000-0000C4280000}"/>
    <cellStyle name="Normal 9 4 2 2" xfId="4873" xr:uid="{00000000-0005-0000-0000-0000C5280000}"/>
    <cellStyle name="Normal 9 4 2 2 2" xfId="10103" xr:uid="{00000000-0005-0000-0000-0000C6280000}"/>
    <cellStyle name="Normal 9 4 2 3" xfId="3349" xr:uid="{00000000-0005-0000-0000-0000C7280000}"/>
    <cellStyle name="Normal 9 4 2 3 2" xfId="8579" xr:uid="{00000000-0005-0000-0000-0000C8280000}"/>
    <cellStyle name="Normal 9 4 2 4" xfId="7081" xr:uid="{00000000-0005-0000-0000-0000C9280000}"/>
    <cellStyle name="Normal 9 4 3" xfId="1085" xr:uid="{00000000-0005-0000-0000-0000CA280000}"/>
    <cellStyle name="Normal 9 4 3 2" xfId="4108" xr:uid="{00000000-0005-0000-0000-0000CB280000}"/>
    <cellStyle name="Normal 9 4 3 2 2" xfId="9338" xr:uid="{00000000-0005-0000-0000-0000CC280000}"/>
    <cellStyle name="Normal 9 4 3 3" xfId="6316" xr:uid="{00000000-0005-0000-0000-0000CD280000}"/>
    <cellStyle name="Normal 9 4 4" xfId="2584" xr:uid="{00000000-0005-0000-0000-0000CE280000}"/>
    <cellStyle name="Normal 9 4 4 2" xfId="7814" xr:uid="{00000000-0005-0000-0000-0000CF280000}"/>
    <cellStyle name="Normal 9 4 5" xfId="5950" xr:uid="{00000000-0005-0000-0000-0000D0280000}"/>
    <cellStyle name="Normal 9 5" xfId="1496" xr:uid="{00000000-0005-0000-0000-0000D1280000}"/>
    <cellStyle name="Normal 9 5 2" xfId="4519" xr:uid="{00000000-0005-0000-0000-0000D2280000}"/>
    <cellStyle name="Normal 9 5 2 2" xfId="9749" xr:uid="{00000000-0005-0000-0000-0000D3280000}"/>
    <cellStyle name="Normal 9 5 3" xfId="2995" xr:uid="{00000000-0005-0000-0000-0000D4280000}"/>
    <cellStyle name="Normal 9 5 3 2" xfId="8225" xr:uid="{00000000-0005-0000-0000-0000D5280000}"/>
    <cellStyle name="Normal 9 5 4" xfId="6727" xr:uid="{00000000-0005-0000-0000-0000D6280000}"/>
    <cellStyle name="Normal 9 6" xfId="1438" xr:uid="{00000000-0005-0000-0000-0000D7280000}"/>
    <cellStyle name="Normal 9 6 2" xfId="4461" xr:uid="{00000000-0005-0000-0000-0000D8280000}"/>
    <cellStyle name="Normal 9 6 2 2" xfId="9691" xr:uid="{00000000-0005-0000-0000-0000D9280000}"/>
    <cellStyle name="Normal 9 6 3" xfId="2937" xr:uid="{00000000-0005-0000-0000-0000DA280000}"/>
    <cellStyle name="Normal 9 6 3 2" xfId="8167" xr:uid="{00000000-0005-0000-0000-0000DB280000}"/>
    <cellStyle name="Normal 9 6 4" xfId="6669" xr:uid="{00000000-0005-0000-0000-0000DC280000}"/>
    <cellStyle name="Normal 9 7" xfId="731" xr:uid="{00000000-0005-0000-0000-0000DD280000}"/>
    <cellStyle name="Normal 9 7 2" xfId="3754" xr:uid="{00000000-0005-0000-0000-0000DE280000}"/>
    <cellStyle name="Normal 9 7 2 2" xfId="8984" xr:uid="{00000000-0005-0000-0000-0000DF280000}"/>
    <cellStyle name="Normal 9 7 3" xfId="5962" xr:uid="{00000000-0005-0000-0000-0000E0280000}"/>
    <cellStyle name="Normal 9 8" xfId="2230" xr:uid="{00000000-0005-0000-0000-0000E1280000}"/>
    <cellStyle name="Normal 9 8 2" xfId="7460" xr:uid="{00000000-0005-0000-0000-0000E2280000}"/>
    <cellStyle name="Normal 9 9" xfId="5943" xr:uid="{00000000-0005-0000-0000-0000E3280000}"/>
    <cellStyle name="Per cent" xfId="1" builtinId="5"/>
    <cellStyle name="Percent 2" xfId="716" xr:uid="{00000000-0005-0000-0000-0000E5280000}"/>
    <cellStyle name="Percent 2 2" xfId="10472" xr:uid="{00000000-0005-0000-0000-0000E6280000}"/>
    <cellStyle name="Percent 3" xfId="717" xr:uid="{00000000-0005-0000-0000-0000E7280000}"/>
    <cellStyle name="Percent 3 2" xfId="718" xr:uid="{00000000-0005-0000-0000-0000E828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r>
              <a:rPr lang="en-US"/>
              <a:t>Enforcement</a:t>
            </a:r>
            <a:r>
              <a:rPr lang="en-US" baseline="0"/>
              <a:t> Action - Percentage share in last 3 months</a:t>
            </a:r>
            <a:endParaRPr lang="en-US"/>
          </a:p>
        </c:rich>
      </c:tx>
      <c:overlay val="0"/>
      <c:spPr>
        <a:noFill/>
        <a:ln>
          <a:noFill/>
        </a:ln>
        <a:effectLst/>
      </c:spPr>
      <c:txPr>
        <a:bodyPr rot="0" spcFirstLastPara="1" vertOverflow="ellipsis" vert="horz" wrap="square" anchor="ctr" anchorCtr="1"/>
        <a:lstStyle/>
        <a:p>
          <a:pPr>
            <a:defRPr sz="12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pieChart>
        <c:varyColors val="1"/>
        <c:ser>
          <c:idx val="0"/>
          <c:order val="0"/>
          <c:tx>
            <c:strRef>
              <c:f>'3'!$E$9</c:f>
              <c:strCache>
                <c:ptCount val="1"/>
                <c:pt idx="0">
                  <c:v>Total in last 3 months </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EBC-4644-A6CE-CA526BB026FA}"/>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EBC-4644-A6CE-CA526BB026FA}"/>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AEBC-4644-A6CE-CA526BB026FA}"/>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6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'3'!$C$11:$C$13</c:f>
              <c:strCache>
                <c:ptCount val="3"/>
                <c:pt idx="0">
                  <c:v>Deduction from Benefits Orders</c:v>
                </c:pt>
                <c:pt idx="1">
                  <c:v>Earning Arrestment Orders</c:v>
                </c:pt>
                <c:pt idx="2">
                  <c:v>Bank Account Arresment </c:v>
                </c:pt>
              </c:strCache>
            </c:strRef>
          </c:cat>
          <c:val>
            <c:numRef>
              <c:f>'3'!$E$11:$E$13</c:f>
              <c:numCache>
                <c:formatCode>_-* #,##0_-;\-* #,##0_-;_-* "-"??_-;_-@_-</c:formatCode>
                <c:ptCount val="3"/>
                <c:pt idx="0">
                  <c:v>3479</c:v>
                </c:pt>
                <c:pt idx="1">
                  <c:v>1250</c:v>
                </c:pt>
                <c:pt idx="2">
                  <c:v>4090</c:v>
                </c:pt>
              </c:numCache>
            </c:numRef>
          </c:val>
          <c:extLst>
            <c:ext xmlns:c16="http://schemas.microsoft.com/office/drawing/2014/chart" uri="{C3380CC4-5D6E-409C-BE32-E72D297353CC}">
              <c16:uniqueId val="{00000000-EC23-45AE-AD26-15A121CFC308}"/>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10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000" baseline="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1257300</xdr:colOff>
      <xdr:row>0</xdr:row>
      <xdr:rowOff>0</xdr:rowOff>
    </xdr:from>
    <xdr:to>
      <xdr:col>2</xdr:col>
      <xdr:colOff>3378386</xdr:colOff>
      <xdr:row>0</xdr:row>
      <xdr:rowOff>641350</xdr:rowOff>
    </xdr:to>
    <xdr:pic>
      <xdr:nvPicPr>
        <xdr:cNvPr id="3" name="Picture 2">
          <a:extLst>
            <a:ext uri="{FF2B5EF4-FFF2-40B4-BE49-F238E27FC236}">
              <a16:creationId xmlns:a16="http://schemas.microsoft.com/office/drawing/2014/main" id="{A35851AB-7EA0-4FDD-B61D-16D949D1F61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0"/>
          <a:ext cx="2121086" cy="6413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47625</xdr:colOff>
      <xdr:row>0</xdr:row>
      <xdr:rowOff>85725</xdr:rowOff>
    </xdr:from>
    <xdr:to>
      <xdr:col>21</xdr:col>
      <xdr:colOff>625380</xdr:colOff>
      <xdr:row>3</xdr:row>
      <xdr:rowOff>146370</xdr:rowOff>
    </xdr:to>
    <xdr:pic>
      <xdr:nvPicPr>
        <xdr:cNvPr id="4" name="Picture 3">
          <a:extLst>
            <a:ext uri="{FF2B5EF4-FFF2-40B4-BE49-F238E27FC236}">
              <a16:creationId xmlns:a16="http://schemas.microsoft.com/office/drawing/2014/main" id="{81906433-D762-4B63-8CDE-39E36D2C230A}"/>
            </a:ext>
          </a:extLst>
        </xdr:cNvPr>
        <xdr:cNvPicPr>
          <a:picLocks noChangeAspect="1"/>
        </xdr:cNvPicPr>
      </xdr:nvPicPr>
      <xdr:blipFill>
        <a:blip xmlns:r="http://schemas.openxmlformats.org/officeDocument/2006/relationships" r:embed="rId1"/>
        <a:stretch>
          <a:fillRect/>
        </a:stretch>
      </xdr:blipFill>
      <xdr:spPr>
        <a:xfrm>
          <a:off x="12487275" y="85725"/>
          <a:ext cx="2492280" cy="7369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238125</xdr:colOff>
      <xdr:row>3</xdr:row>
      <xdr:rowOff>57150</xdr:rowOff>
    </xdr:from>
    <xdr:to>
      <xdr:col>6</xdr:col>
      <xdr:colOff>409575</xdr:colOff>
      <xdr:row>3</xdr:row>
      <xdr:rowOff>457200</xdr:rowOff>
    </xdr:to>
    <xdr:sp macro="" textlink="">
      <xdr:nvSpPr>
        <xdr:cNvPr id="2" name="Right Arrow 1">
          <a:extLst>
            <a:ext uri="{FF2B5EF4-FFF2-40B4-BE49-F238E27FC236}">
              <a16:creationId xmlns:a16="http://schemas.microsoft.com/office/drawing/2014/main" id="{00000000-0008-0000-0100-000002000000}"/>
            </a:ext>
          </a:extLst>
        </xdr:cNvPr>
        <xdr:cNvSpPr/>
      </xdr:nvSpPr>
      <xdr:spPr>
        <a:xfrm>
          <a:off x="1914525" y="1676400"/>
          <a:ext cx="2609850"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228600</xdr:colOff>
      <xdr:row>4</xdr:row>
      <xdr:rowOff>76200</xdr:rowOff>
    </xdr:from>
    <xdr:to>
      <xdr:col>4</xdr:col>
      <xdr:colOff>600075</xdr:colOff>
      <xdr:row>4</xdr:row>
      <xdr:rowOff>476250</xdr:rowOff>
    </xdr:to>
    <xdr:sp macro="" textlink="">
      <xdr:nvSpPr>
        <xdr:cNvPr id="3" name="Right Arrow 2">
          <a:extLst>
            <a:ext uri="{FF2B5EF4-FFF2-40B4-BE49-F238E27FC236}">
              <a16:creationId xmlns:a16="http://schemas.microsoft.com/office/drawing/2014/main" id="{00000000-0008-0000-0100-000003000000}"/>
            </a:ext>
          </a:extLst>
        </xdr:cNvPr>
        <xdr:cNvSpPr/>
      </xdr:nvSpPr>
      <xdr:spPr>
        <a:xfrm>
          <a:off x="1905000" y="2295525"/>
          <a:ext cx="15906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247650</xdr:colOff>
      <xdr:row>5</xdr:row>
      <xdr:rowOff>85725</xdr:rowOff>
    </xdr:from>
    <xdr:to>
      <xdr:col>3</xdr:col>
      <xdr:colOff>390525</xdr:colOff>
      <xdr:row>5</xdr:row>
      <xdr:rowOff>476250</xdr:rowOff>
    </xdr:to>
    <xdr:sp macro="" textlink="">
      <xdr:nvSpPr>
        <xdr:cNvPr id="4" name="Right Arrow 3">
          <a:extLst>
            <a:ext uri="{FF2B5EF4-FFF2-40B4-BE49-F238E27FC236}">
              <a16:creationId xmlns:a16="http://schemas.microsoft.com/office/drawing/2014/main" id="{00000000-0008-0000-0100-000004000000}"/>
            </a:ext>
          </a:extLst>
        </xdr:cNvPr>
        <xdr:cNvSpPr/>
      </xdr:nvSpPr>
      <xdr:spPr>
        <a:xfrm>
          <a:off x="2838450" y="5753100"/>
          <a:ext cx="9048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9</xdr:col>
      <xdr:colOff>247649</xdr:colOff>
      <xdr:row>0</xdr:row>
      <xdr:rowOff>84366</xdr:rowOff>
    </xdr:from>
    <xdr:to>
      <xdr:col>12</xdr:col>
      <xdr:colOff>584472</xdr:colOff>
      <xdr:row>1</xdr:row>
      <xdr:rowOff>66676</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3049" y="246291"/>
          <a:ext cx="2165623" cy="744310"/>
        </a:xfrm>
        <a:prstGeom prst="rect">
          <a:avLst/>
        </a:prstGeom>
        <a:noFill/>
        <a:ln>
          <a:noFill/>
        </a:ln>
      </xdr:spPr>
    </xdr:pic>
    <xdr:clientData/>
  </xdr:twoCellAnchor>
  <xdr:twoCellAnchor>
    <xdr:from>
      <xdr:col>2</xdr:col>
      <xdr:colOff>247651</xdr:colOff>
      <xdr:row>6</xdr:row>
      <xdr:rowOff>85725</xdr:rowOff>
    </xdr:from>
    <xdr:to>
      <xdr:col>3</xdr:col>
      <xdr:colOff>1</xdr:colOff>
      <xdr:row>6</xdr:row>
      <xdr:rowOff>457200</xdr:rowOff>
    </xdr:to>
    <xdr:sp macro="" textlink="">
      <xdr:nvSpPr>
        <xdr:cNvPr id="6" name="Right Arrow 5">
          <a:extLst>
            <a:ext uri="{FF2B5EF4-FFF2-40B4-BE49-F238E27FC236}">
              <a16:creationId xmlns:a16="http://schemas.microsoft.com/office/drawing/2014/main" id="{00000000-0008-0000-0100-000006000000}"/>
            </a:ext>
          </a:extLst>
        </xdr:cNvPr>
        <xdr:cNvSpPr/>
      </xdr:nvSpPr>
      <xdr:spPr>
        <a:xfrm>
          <a:off x="1924051" y="3324225"/>
          <a:ext cx="361950" cy="3714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228600</xdr:colOff>
      <xdr:row>4</xdr:row>
      <xdr:rowOff>76200</xdr:rowOff>
    </xdr:from>
    <xdr:to>
      <xdr:col>4</xdr:col>
      <xdr:colOff>600075</xdr:colOff>
      <xdr:row>4</xdr:row>
      <xdr:rowOff>476250</xdr:rowOff>
    </xdr:to>
    <xdr:sp macro="" textlink="">
      <xdr:nvSpPr>
        <xdr:cNvPr id="9" name="Right Arrow 8">
          <a:extLst>
            <a:ext uri="{FF2B5EF4-FFF2-40B4-BE49-F238E27FC236}">
              <a16:creationId xmlns:a16="http://schemas.microsoft.com/office/drawing/2014/main" id="{00000000-0008-0000-0100-000009000000}"/>
            </a:ext>
          </a:extLst>
        </xdr:cNvPr>
        <xdr:cNvSpPr/>
      </xdr:nvSpPr>
      <xdr:spPr>
        <a:xfrm>
          <a:off x="1905000" y="2705100"/>
          <a:ext cx="15906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247650</xdr:colOff>
      <xdr:row>5</xdr:row>
      <xdr:rowOff>85725</xdr:rowOff>
    </xdr:from>
    <xdr:to>
      <xdr:col>3</xdr:col>
      <xdr:colOff>390525</xdr:colOff>
      <xdr:row>5</xdr:row>
      <xdr:rowOff>476250</xdr:rowOff>
    </xdr:to>
    <xdr:sp macro="" textlink="">
      <xdr:nvSpPr>
        <xdr:cNvPr id="10" name="Right Arrow 9">
          <a:extLst>
            <a:ext uri="{FF2B5EF4-FFF2-40B4-BE49-F238E27FC236}">
              <a16:creationId xmlns:a16="http://schemas.microsoft.com/office/drawing/2014/main" id="{00000000-0008-0000-0100-00000A000000}"/>
            </a:ext>
          </a:extLst>
        </xdr:cNvPr>
        <xdr:cNvSpPr/>
      </xdr:nvSpPr>
      <xdr:spPr>
        <a:xfrm>
          <a:off x="1924050" y="3238500"/>
          <a:ext cx="7524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247651</xdr:colOff>
      <xdr:row>6</xdr:row>
      <xdr:rowOff>85725</xdr:rowOff>
    </xdr:from>
    <xdr:to>
      <xdr:col>3</xdr:col>
      <xdr:colOff>1</xdr:colOff>
      <xdr:row>6</xdr:row>
      <xdr:rowOff>457200</xdr:rowOff>
    </xdr:to>
    <xdr:sp macro="" textlink="">
      <xdr:nvSpPr>
        <xdr:cNvPr id="11" name="Right Arrow 10">
          <a:extLst>
            <a:ext uri="{FF2B5EF4-FFF2-40B4-BE49-F238E27FC236}">
              <a16:creationId xmlns:a16="http://schemas.microsoft.com/office/drawing/2014/main" id="{00000000-0008-0000-0100-00000B000000}"/>
            </a:ext>
          </a:extLst>
        </xdr:cNvPr>
        <xdr:cNvSpPr/>
      </xdr:nvSpPr>
      <xdr:spPr>
        <a:xfrm>
          <a:off x="1924051" y="3762375"/>
          <a:ext cx="361950" cy="3714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3276600</xdr:colOff>
      <xdr:row>1</xdr:row>
      <xdr:rowOff>266700</xdr:rowOff>
    </xdr:from>
    <xdr:to>
      <xdr:col>2</xdr:col>
      <xdr:colOff>5778500</xdr:colOff>
      <xdr:row>1</xdr:row>
      <xdr:rowOff>962096</xdr:rowOff>
    </xdr:to>
    <xdr:pic>
      <xdr:nvPicPr>
        <xdr:cNvPr id="8" name="Picture 7" descr="http://myscs/library/Support/Templates/Crests/SCTS/Scottish_Courts_Tribunals_Service.jpg">
          <a:extLst>
            <a:ext uri="{FF2B5EF4-FFF2-40B4-BE49-F238E27FC236}">
              <a16:creationId xmlns:a16="http://schemas.microsoft.com/office/drawing/2014/main" id="{F328977C-FDF7-4C83-8ED2-D8DC4D6C97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48350" y="466725"/>
          <a:ext cx="2501900" cy="695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3276600</xdr:colOff>
      <xdr:row>1</xdr:row>
      <xdr:rowOff>266700</xdr:rowOff>
    </xdr:from>
    <xdr:to>
      <xdr:col>1</xdr:col>
      <xdr:colOff>5778500</xdr:colOff>
      <xdr:row>1</xdr:row>
      <xdr:rowOff>962096</xdr:rowOff>
    </xdr:to>
    <xdr:pic>
      <xdr:nvPicPr>
        <xdr:cNvPr id="2" name="Picture 1" descr="http://myscs/library/Support/Templates/Crests/SCTS/Scottish_Courts_Tribunals_Service.jpg">
          <a:extLst>
            <a:ext uri="{FF2B5EF4-FFF2-40B4-BE49-F238E27FC236}">
              <a16:creationId xmlns:a16="http://schemas.microsoft.com/office/drawing/2014/main" id="{3EA0804B-6138-4574-AA68-AFE3F98FE3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48350" y="466725"/>
          <a:ext cx="2501900" cy="695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4495800</xdr:colOff>
      <xdr:row>1</xdr:row>
      <xdr:rowOff>22225</xdr:rowOff>
    </xdr:from>
    <xdr:to>
      <xdr:col>2</xdr:col>
      <xdr:colOff>6018952</xdr:colOff>
      <xdr:row>3</xdr:row>
      <xdr:rowOff>113956</xdr:rowOff>
    </xdr:to>
    <xdr:pic>
      <xdr:nvPicPr>
        <xdr:cNvPr id="2" name="Picture 1" descr="http://myscs/library/Support/Templates/Crests/SCTS/Scottish_Courts_Tribunals_Service.jpg">
          <a:extLst>
            <a:ext uri="{FF2B5EF4-FFF2-40B4-BE49-F238E27FC236}">
              <a16:creationId xmlns:a16="http://schemas.microsoft.com/office/drawing/2014/main" id="{F4DEE3DD-8A4B-44D6-9A1E-9A07B5A525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24450" y="212725"/>
          <a:ext cx="1523152" cy="472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314112</xdr:colOff>
      <xdr:row>0</xdr:row>
      <xdr:rowOff>76534</xdr:rowOff>
    </xdr:from>
    <xdr:to>
      <xdr:col>12</xdr:col>
      <xdr:colOff>682531</xdr:colOff>
      <xdr:row>3</xdr:row>
      <xdr:rowOff>85725</xdr:rowOff>
    </xdr:to>
    <xdr:pic>
      <xdr:nvPicPr>
        <xdr:cNvPr id="2" name="Picture 1">
          <a:extLst>
            <a:ext uri="{FF2B5EF4-FFF2-40B4-BE49-F238E27FC236}">
              <a16:creationId xmlns:a16="http://schemas.microsoft.com/office/drawing/2014/main" id="{6A07D198-1865-44E0-9295-686175B68801}"/>
            </a:ext>
          </a:extLst>
        </xdr:cNvPr>
        <xdr:cNvPicPr>
          <a:picLocks noChangeAspect="1"/>
        </xdr:cNvPicPr>
      </xdr:nvPicPr>
      <xdr:blipFill>
        <a:blip xmlns:r="http://schemas.openxmlformats.org/officeDocument/2006/relationships" r:embed="rId1"/>
        <a:stretch>
          <a:fillRect/>
        </a:stretch>
      </xdr:blipFill>
      <xdr:spPr>
        <a:xfrm>
          <a:off x="7276887" y="76534"/>
          <a:ext cx="2511544" cy="7426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447675</xdr:colOff>
      <xdr:row>0</xdr:row>
      <xdr:rowOff>95584</xdr:rowOff>
    </xdr:from>
    <xdr:to>
      <xdr:col>6</xdr:col>
      <xdr:colOff>6255</xdr:colOff>
      <xdr:row>3</xdr:row>
      <xdr:rowOff>123825</xdr:rowOff>
    </xdr:to>
    <xdr:pic>
      <xdr:nvPicPr>
        <xdr:cNvPr id="2" name="Picture 1">
          <a:extLst>
            <a:ext uri="{FF2B5EF4-FFF2-40B4-BE49-F238E27FC236}">
              <a16:creationId xmlns:a16="http://schemas.microsoft.com/office/drawing/2014/main" id="{9389FDDE-9FC2-43C7-AE25-295B247D91E0}"/>
            </a:ext>
          </a:extLst>
        </xdr:cNvPr>
        <xdr:cNvPicPr>
          <a:picLocks noChangeAspect="1"/>
        </xdr:cNvPicPr>
      </xdr:nvPicPr>
      <xdr:blipFill>
        <a:blip xmlns:r="http://schemas.openxmlformats.org/officeDocument/2006/relationships" r:embed="rId1"/>
        <a:stretch>
          <a:fillRect/>
        </a:stretch>
      </xdr:blipFill>
      <xdr:spPr>
        <a:xfrm>
          <a:off x="4591050" y="95584"/>
          <a:ext cx="1835055" cy="5425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15</xdr:row>
      <xdr:rowOff>47625</xdr:rowOff>
    </xdr:from>
    <xdr:to>
      <xdr:col>6</xdr:col>
      <xdr:colOff>590550</xdr:colOff>
      <xdr:row>42</xdr:row>
      <xdr:rowOff>133350</xdr:rowOff>
    </xdr:to>
    <xdr:graphicFrame macro="">
      <xdr:nvGraphicFramePr>
        <xdr:cNvPr id="5" name="Chart 4">
          <a:extLst>
            <a:ext uri="{FF2B5EF4-FFF2-40B4-BE49-F238E27FC236}">
              <a16:creationId xmlns:a16="http://schemas.microsoft.com/office/drawing/2014/main" id="{1EA71607-DB72-D6FE-EA75-8D9BB334BE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825617</xdr:colOff>
      <xdr:row>0</xdr:row>
      <xdr:rowOff>123825</xdr:rowOff>
    </xdr:from>
    <xdr:to>
      <xdr:col>7</xdr:col>
      <xdr:colOff>9525</xdr:colOff>
      <xdr:row>4</xdr:row>
      <xdr:rowOff>57150</xdr:rowOff>
    </xdr:to>
    <xdr:pic>
      <xdr:nvPicPr>
        <xdr:cNvPr id="3" name="Picture 2">
          <a:extLst>
            <a:ext uri="{FF2B5EF4-FFF2-40B4-BE49-F238E27FC236}">
              <a16:creationId xmlns:a16="http://schemas.microsoft.com/office/drawing/2014/main" id="{9DDE7ED7-3400-4611-ADC3-9557D8DAF8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9967" y="123825"/>
          <a:ext cx="1889008" cy="6096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19051</xdr:colOff>
      <xdr:row>0</xdr:row>
      <xdr:rowOff>86059</xdr:rowOff>
    </xdr:from>
    <xdr:to>
      <xdr:col>21</xdr:col>
      <xdr:colOff>596806</xdr:colOff>
      <xdr:row>3</xdr:row>
      <xdr:rowOff>89554</xdr:rowOff>
    </xdr:to>
    <xdr:pic>
      <xdr:nvPicPr>
        <xdr:cNvPr id="3" name="Picture 2">
          <a:extLst>
            <a:ext uri="{FF2B5EF4-FFF2-40B4-BE49-F238E27FC236}">
              <a16:creationId xmlns:a16="http://schemas.microsoft.com/office/drawing/2014/main" id="{42ED504F-5130-40CE-992E-F5257A6B5BB5}"/>
            </a:ext>
          </a:extLst>
        </xdr:cNvPr>
        <xdr:cNvPicPr>
          <a:picLocks noChangeAspect="1"/>
        </xdr:cNvPicPr>
      </xdr:nvPicPr>
      <xdr:blipFill>
        <a:blip xmlns:r="http://schemas.openxmlformats.org/officeDocument/2006/relationships" r:embed="rId1"/>
        <a:stretch>
          <a:fillRect/>
        </a:stretch>
      </xdr:blipFill>
      <xdr:spPr>
        <a:xfrm>
          <a:off x="12592051" y="86059"/>
          <a:ext cx="2492280" cy="7369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47625</xdr:colOff>
      <xdr:row>0</xdr:row>
      <xdr:rowOff>38100</xdr:rowOff>
    </xdr:from>
    <xdr:to>
      <xdr:col>21</xdr:col>
      <xdr:colOff>625380</xdr:colOff>
      <xdr:row>3</xdr:row>
      <xdr:rowOff>41595</xdr:rowOff>
    </xdr:to>
    <xdr:pic>
      <xdr:nvPicPr>
        <xdr:cNvPr id="4" name="Picture 3">
          <a:extLst>
            <a:ext uri="{FF2B5EF4-FFF2-40B4-BE49-F238E27FC236}">
              <a16:creationId xmlns:a16="http://schemas.microsoft.com/office/drawing/2014/main" id="{99E1E1FF-3ED7-4BCD-8103-F75D666DB314}"/>
            </a:ext>
          </a:extLst>
        </xdr:cNvPr>
        <xdr:cNvPicPr>
          <a:picLocks noChangeAspect="1"/>
        </xdr:cNvPicPr>
      </xdr:nvPicPr>
      <xdr:blipFill>
        <a:blip xmlns:r="http://schemas.openxmlformats.org/officeDocument/2006/relationships" r:embed="rId1"/>
        <a:stretch>
          <a:fillRect/>
        </a:stretch>
      </xdr:blipFill>
      <xdr:spPr>
        <a:xfrm>
          <a:off x="12620625" y="38100"/>
          <a:ext cx="2492280" cy="7369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57150</xdr:colOff>
      <xdr:row>0</xdr:row>
      <xdr:rowOff>85725</xdr:rowOff>
    </xdr:from>
    <xdr:to>
      <xdr:col>21</xdr:col>
      <xdr:colOff>634905</xdr:colOff>
      <xdr:row>3</xdr:row>
      <xdr:rowOff>89220</xdr:rowOff>
    </xdr:to>
    <xdr:pic>
      <xdr:nvPicPr>
        <xdr:cNvPr id="4" name="Picture 3">
          <a:extLst>
            <a:ext uri="{FF2B5EF4-FFF2-40B4-BE49-F238E27FC236}">
              <a16:creationId xmlns:a16="http://schemas.microsoft.com/office/drawing/2014/main" id="{20FC6085-BA1B-417C-92FB-9428467F6A7B}"/>
            </a:ext>
          </a:extLst>
        </xdr:cNvPr>
        <xdr:cNvPicPr>
          <a:picLocks noChangeAspect="1"/>
        </xdr:cNvPicPr>
      </xdr:nvPicPr>
      <xdr:blipFill>
        <a:blip xmlns:r="http://schemas.openxmlformats.org/officeDocument/2006/relationships" r:embed="rId1"/>
        <a:stretch>
          <a:fillRect/>
        </a:stretch>
      </xdr:blipFill>
      <xdr:spPr>
        <a:xfrm>
          <a:off x="12630150" y="85725"/>
          <a:ext cx="2492280" cy="7369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19</xdr:col>
      <xdr:colOff>57150</xdr:colOff>
      <xdr:row>0</xdr:row>
      <xdr:rowOff>66675</xdr:rowOff>
    </xdr:from>
    <xdr:to>
      <xdr:col>22</xdr:col>
      <xdr:colOff>634905</xdr:colOff>
      <xdr:row>3</xdr:row>
      <xdr:rowOff>70170</xdr:rowOff>
    </xdr:to>
    <xdr:pic>
      <xdr:nvPicPr>
        <xdr:cNvPr id="3" name="Picture 2">
          <a:extLst>
            <a:ext uri="{FF2B5EF4-FFF2-40B4-BE49-F238E27FC236}">
              <a16:creationId xmlns:a16="http://schemas.microsoft.com/office/drawing/2014/main" id="{2A00785E-652B-416C-BA41-ACE249CB3A12}"/>
            </a:ext>
          </a:extLst>
        </xdr:cNvPr>
        <xdr:cNvPicPr>
          <a:picLocks noChangeAspect="1"/>
        </xdr:cNvPicPr>
      </xdr:nvPicPr>
      <xdr:blipFill>
        <a:blip xmlns:r="http://schemas.openxmlformats.org/officeDocument/2006/relationships" r:embed="rId1"/>
        <a:stretch>
          <a:fillRect/>
        </a:stretch>
      </xdr:blipFill>
      <xdr:spPr>
        <a:xfrm>
          <a:off x="13268325" y="66675"/>
          <a:ext cx="2492280" cy="7369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38100</xdr:colOff>
      <xdr:row>0</xdr:row>
      <xdr:rowOff>28575</xdr:rowOff>
    </xdr:from>
    <xdr:to>
      <xdr:col>22</xdr:col>
      <xdr:colOff>615855</xdr:colOff>
      <xdr:row>3</xdr:row>
      <xdr:rowOff>89220</xdr:rowOff>
    </xdr:to>
    <xdr:pic>
      <xdr:nvPicPr>
        <xdr:cNvPr id="4" name="Picture 3">
          <a:extLst>
            <a:ext uri="{FF2B5EF4-FFF2-40B4-BE49-F238E27FC236}">
              <a16:creationId xmlns:a16="http://schemas.microsoft.com/office/drawing/2014/main" id="{31334CF9-71E2-4C22-9999-2E4D21EA2641}"/>
            </a:ext>
          </a:extLst>
        </xdr:cNvPr>
        <xdr:cNvPicPr>
          <a:picLocks noChangeAspect="1"/>
        </xdr:cNvPicPr>
      </xdr:nvPicPr>
      <xdr:blipFill>
        <a:blip xmlns:r="http://schemas.openxmlformats.org/officeDocument/2006/relationships" r:embed="rId1"/>
        <a:stretch>
          <a:fillRect/>
        </a:stretch>
      </xdr:blipFill>
      <xdr:spPr>
        <a:xfrm>
          <a:off x="13373100" y="28575"/>
          <a:ext cx="2492280" cy="73692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www.scotcourts.gov.uk/courts-and-tribunals/the-accountant-of-court/enforcement-administrators/"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R48"/>
  <sheetViews>
    <sheetView showGridLines="0" tabSelected="1" zoomScaleNormal="100" workbookViewId="0"/>
  </sheetViews>
  <sheetFormatPr defaultRowHeight="12.75" x14ac:dyDescent="0.2"/>
  <cols>
    <col min="1" max="1" width="2.7109375" customWidth="1"/>
    <col min="2" max="2" width="10.7109375" style="7" customWidth="1"/>
    <col min="3" max="3" width="50.7109375" customWidth="1"/>
    <col min="4" max="4" width="10.7109375" customWidth="1"/>
    <col min="5" max="5" width="2.7109375" customWidth="1"/>
    <col min="9" max="9" width="34.85546875" customWidth="1"/>
  </cols>
  <sheetData>
    <row r="1" spans="1:4" ht="60" customHeight="1" x14ac:dyDescent="0.2">
      <c r="A1" s="84"/>
      <c r="B1" s="84"/>
      <c r="C1" s="84"/>
      <c r="D1" s="13"/>
    </row>
    <row r="2" spans="1:4" ht="29.25" customHeight="1" x14ac:dyDescent="0.25">
      <c r="B2" s="307" t="s">
        <v>74</v>
      </c>
      <c r="C2" s="307"/>
    </row>
    <row r="3" spans="1:4" ht="30" customHeight="1" x14ac:dyDescent="0.2">
      <c r="B3" s="308" t="s">
        <v>361</v>
      </c>
      <c r="C3" s="308"/>
    </row>
    <row r="4" spans="1:4" ht="12.95" customHeight="1" x14ac:dyDescent="0.2">
      <c r="B4" s="9"/>
    </row>
    <row r="5" spans="1:4" ht="18" customHeight="1" x14ac:dyDescent="0.25">
      <c r="B5" s="21" t="s">
        <v>71</v>
      </c>
      <c r="C5" s="136" t="s">
        <v>73</v>
      </c>
    </row>
    <row r="6" spans="1:4" ht="20.100000000000001" customHeight="1" x14ac:dyDescent="0.2">
      <c r="B6" s="85">
        <v>1</v>
      </c>
      <c r="C6" s="29" t="s">
        <v>360</v>
      </c>
    </row>
    <row r="7" spans="1:4" ht="20.100000000000001" customHeight="1" x14ac:dyDescent="0.2">
      <c r="B7" s="85">
        <v>2</v>
      </c>
      <c r="C7" s="29" t="s">
        <v>72</v>
      </c>
      <c r="D7" s="11"/>
    </row>
    <row r="8" spans="1:4" ht="20.100000000000001" customHeight="1" x14ac:dyDescent="0.2">
      <c r="B8" s="85">
        <v>3</v>
      </c>
      <c r="C8" s="29" t="s">
        <v>311</v>
      </c>
    </row>
    <row r="9" spans="1:4" ht="20.100000000000001" customHeight="1" x14ac:dyDescent="0.2">
      <c r="B9" s="85">
        <v>4</v>
      </c>
      <c r="C9" s="29" t="s">
        <v>265</v>
      </c>
    </row>
    <row r="10" spans="1:4" ht="20.100000000000001" customHeight="1" x14ac:dyDescent="0.2">
      <c r="B10" s="85">
        <v>5</v>
      </c>
      <c r="C10" s="29" t="s">
        <v>266</v>
      </c>
    </row>
    <row r="11" spans="1:4" ht="20.100000000000001" customHeight="1" x14ac:dyDescent="0.2">
      <c r="B11" s="85">
        <v>6</v>
      </c>
      <c r="C11" s="29" t="s">
        <v>267</v>
      </c>
    </row>
    <row r="12" spans="1:4" ht="20.100000000000001" customHeight="1" x14ac:dyDescent="0.2">
      <c r="B12" s="85">
        <v>7</v>
      </c>
      <c r="C12" s="29" t="s">
        <v>268</v>
      </c>
    </row>
    <row r="13" spans="1:4" ht="20.100000000000001" customHeight="1" x14ac:dyDescent="0.2">
      <c r="B13" s="85">
        <v>8</v>
      </c>
      <c r="C13" s="29" t="s">
        <v>269</v>
      </c>
    </row>
    <row r="14" spans="1:4" ht="20.100000000000001" customHeight="1" x14ac:dyDescent="0.2">
      <c r="B14" s="85">
        <v>9</v>
      </c>
      <c r="C14" s="29" t="s">
        <v>270</v>
      </c>
    </row>
    <row r="15" spans="1:4" ht="20.100000000000001" customHeight="1" x14ac:dyDescent="0.2">
      <c r="B15" s="121" t="s">
        <v>308</v>
      </c>
      <c r="C15" s="29" t="s">
        <v>61</v>
      </c>
    </row>
    <row r="16" spans="1:4" ht="20.100000000000001" customHeight="1" x14ac:dyDescent="0.2">
      <c r="B16" s="121" t="s">
        <v>309</v>
      </c>
      <c r="C16" s="29" t="s">
        <v>282</v>
      </c>
    </row>
    <row r="17" spans="2:3" ht="20.100000000000001" customHeight="1" x14ac:dyDescent="0.2">
      <c r="B17" s="121" t="s">
        <v>310</v>
      </c>
      <c r="C17" s="29" t="s">
        <v>333</v>
      </c>
    </row>
    <row r="18" spans="2:3" ht="20.100000000000001" customHeight="1" x14ac:dyDescent="0.2">
      <c r="B18" s="121" t="s">
        <v>359</v>
      </c>
      <c r="C18" s="29" t="s">
        <v>312</v>
      </c>
    </row>
    <row r="19" spans="2:3" ht="12.95" customHeight="1" x14ac:dyDescent="0.2">
      <c r="B19" s="22"/>
    </row>
    <row r="20" spans="2:3" x14ac:dyDescent="0.2">
      <c r="B20" s="22"/>
      <c r="C20" s="23"/>
    </row>
    <row r="21" spans="2:3" x14ac:dyDescent="0.2">
      <c r="B21" s="22"/>
      <c r="C21" s="23"/>
    </row>
    <row r="22" spans="2:3" x14ac:dyDescent="0.2">
      <c r="B22" s="22"/>
      <c r="C22" s="23"/>
    </row>
    <row r="23" spans="2:3" x14ac:dyDescent="0.2">
      <c r="B23" s="22"/>
    </row>
    <row r="24" spans="2:3" x14ac:dyDescent="0.2">
      <c r="B24" s="22"/>
    </row>
    <row r="25" spans="2:3" x14ac:dyDescent="0.2">
      <c r="B25" s="22"/>
    </row>
    <row r="26" spans="2:3" ht="14.25" x14ac:dyDescent="0.2">
      <c r="C26" s="4"/>
    </row>
    <row r="28" spans="2:3" x14ac:dyDescent="0.2">
      <c r="C28" s="5"/>
    </row>
    <row r="30" spans="2:3" x14ac:dyDescent="0.2">
      <c r="C30" s="5"/>
    </row>
    <row r="32" spans="2:3" ht="14.25" x14ac:dyDescent="0.2">
      <c r="C32" s="6"/>
    </row>
    <row r="34" spans="2:18" ht="14.25" x14ac:dyDescent="0.2">
      <c r="C34" s="6"/>
    </row>
    <row r="36" spans="2:18" x14ac:dyDescent="0.2">
      <c r="C36" s="5"/>
    </row>
    <row r="38" spans="2:18" x14ac:dyDescent="0.2">
      <c r="C38" s="5"/>
    </row>
    <row r="40" spans="2:18" x14ac:dyDescent="0.2">
      <c r="C40" s="7"/>
    </row>
    <row r="41" spans="2:18" s="7" customFormat="1" x14ac:dyDescent="0.2">
      <c r="E41"/>
      <c r="F41"/>
      <c r="G41"/>
      <c r="H41"/>
      <c r="I41"/>
      <c r="J41"/>
      <c r="K41"/>
      <c r="L41"/>
      <c r="M41"/>
      <c r="N41"/>
      <c r="O41"/>
      <c r="P41"/>
      <c r="Q41"/>
      <c r="R41"/>
    </row>
    <row r="42" spans="2:18" x14ac:dyDescent="0.2">
      <c r="C42" s="7"/>
    </row>
    <row r="44" spans="2:18" x14ac:dyDescent="0.2">
      <c r="C44" s="7"/>
    </row>
    <row r="46" spans="2:18" x14ac:dyDescent="0.2">
      <c r="C46" s="7"/>
    </row>
    <row r="48" spans="2:18" x14ac:dyDescent="0.2">
      <c r="B48"/>
    </row>
  </sheetData>
  <sheetProtection algorithmName="SHA-512" hashValue="bZd+YKzzQAfaXR1KG4BR+Mg2OtFIbLZnfj9g/BZzq3tDpf/ptn7Scm6b66wuJAX44YYy1OuErL8e3LFxH2vyKQ==" saltValue="kyqFDcAhu1L88/z2Oy97rQ==" spinCount="100000" sheet="1" objects="1" scenarios="1"/>
  <mergeCells count="2">
    <mergeCell ref="B2:C2"/>
    <mergeCell ref="B3:C3"/>
  </mergeCells>
  <hyperlinks>
    <hyperlink ref="B6" location="'1'!A1" display="'1'!A1" xr:uid="{9EAB635B-22F8-4160-826B-07459D9E311F}"/>
    <hyperlink ref="B7" location="'2'!A1" display="'2'!A1" xr:uid="{EACF9055-DACA-4531-9ACA-B6323AFFFD80}"/>
    <hyperlink ref="B8" location="'3'!A1" display="'3'!A1" xr:uid="{B767A1D7-50F9-4337-B878-7AA4B5DED59C}"/>
    <hyperlink ref="B11" location="'6'!A1" display="'6'!A1" xr:uid="{1428BE7F-DC21-4DF9-A670-7D64467A24B0}"/>
    <hyperlink ref="B9" location="'4'!A1" display="'4'!A1" xr:uid="{689573C8-64D1-45D8-958B-30B4C67AED49}"/>
    <hyperlink ref="B10" location="'5'!A1" display="'5'!A1" xr:uid="{E8D7DF8C-003C-4A6D-8D1B-C872C85454D8}"/>
    <hyperlink ref="B12" location="'7'!A1" display="'7'!A1" xr:uid="{C1D26DCA-6A2F-4840-9DB1-2B967288863E}"/>
    <hyperlink ref="B13" location="'8'!A1" display="8a" xr:uid="{AEE2DD4F-BFEA-4678-A91F-69154CFB23E9}"/>
    <hyperlink ref="B14" location="'9'!A1" display="9" xr:uid="{C2DC0AE5-9767-449E-9B9C-1C5AE4197907}"/>
    <hyperlink ref="B15" location="A!A1" display="A" xr:uid="{7B473215-C4A4-4D88-A5FA-14AABCC00FD9}"/>
    <hyperlink ref="B16" location="B!A1" display="B" xr:uid="{78B3C4D3-B495-482B-B704-92EA90531381}"/>
    <hyperlink ref="B17" location="'C'!A1" display="C" xr:uid="{140D5AEA-D082-403D-9D78-51DDDDDA6551}"/>
    <hyperlink ref="B18" location="D!A1" display="D" xr:uid="{A8FAFD1C-5108-4EB4-9509-324A5C5EDC63}"/>
  </hyperlinks>
  <pageMargins left="0.7" right="0.7" top="0.75" bottom="0.75" header="0.3" footer="0.3"/>
  <pageSetup paperSize="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BB726-86E0-4510-AAC5-E41FBB735D4D}">
  <sheetPr codeName="Sheet12"/>
  <dimension ref="A1:W20"/>
  <sheetViews>
    <sheetView showGridLines="0" workbookViewId="0">
      <selection activeCell="C4" sqref="C4:D4"/>
    </sheetView>
  </sheetViews>
  <sheetFormatPr defaultRowHeight="12.75" x14ac:dyDescent="0.2"/>
  <cols>
    <col min="1" max="1" width="2.7109375" customWidth="1"/>
    <col min="2" max="2" width="30.7109375" customWidth="1"/>
    <col min="3" max="22" width="9.5703125" customWidth="1"/>
  </cols>
  <sheetData>
    <row r="1" spans="1:23" s="30" customFormat="1" x14ac:dyDescent="0.2">
      <c r="B1" s="77" t="s">
        <v>54</v>
      </c>
      <c r="G1" s="74"/>
    </row>
    <row r="2" spans="1:23" s="30" customFormat="1" ht="15.75" x14ac:dyDescent="0.2">
      <c r="B2" s="354" t="s">
        <v>407</v>
      </c>
      <c r="C2" s="354"/>
      <c r="D2" s="354"/>
      <c r="G2" s="74"/>
    </row>
    <row r="3" spans="1:23" s="30" customFormat="1" ht="24.95" customHeight="1" x14ac:dyDescent="0.2">
      <c r="B3" s="332" t="s">
        <v>375</v>
      </c>
      <c r="C3" s="332"/>
      <c r="D3" s="332"/>
      <c r="G3" s="74"/>
    </row>
    <row r="4" spans="1:23" s="30" customFormat="1" ht="15" x14ac:dyDescent="0.2">
      <c r="B4" s="143" t="s">
        <v>371</v>
      </c>
      <c r="C4" s="355">
        <v>45931</v>
      </c>
      <c r="D4" s="355"/>
      <c r="G4" s="74"/>
    </row>
    <row r="5" spans="1:23" x14ac:dyDescent="0.2">
      <c r="A5" s="30"/>
      <c r="M5" s="30"/>
      <c r="N5" s="30"/>
      <c r="O5" s="30"/>
      <c r="P5" s="30"/>
      <c r="Q5" s="30"/>
      <c r="R5" s="30"/>
      <c r="S5" s="30"/>
      <c r="T5" s="30"/>
      <c r="U5" s="30"/>
      <c r="V5" s="30"/>
      <c r="W5" s="30"/>
    </row>
    <row r="6" spans="1:23" ht="15" customHeight="1" x14ac:dyDescent="0.2">
      <c r="B6" s="352" t="str">
        <f>"Confiscation Orders Imposed between April 2021 and "&amp;TEXT(EDATE(C4,-4),"Mmmm yyyy")</f>
        <v>Confiscation Orders Imposed between April 2021 and June 2025</v>
      </c>
      <c r="C6" s="358" t="s">
        <v>405</v>
      </c>
      <c r="D6" s="358"/>
      <c r="E6" s="358"/>
      <c r="F6" s="358"/>
      <c r="G6" s="358"/>
      <c r="H6" s="358"/>
      <c r="I6" s="358"/>
      <c r="J6" s="358"/>
      <c r="K6" s="358"/>
      <c r="L6" s="357" t="s">
        <v>402</v>
      </c>
      <c r="M6" s="358"/>
      <c r="N6" s="358"/>
      <c r="O6" s="358"/>
      <c r="P6" s="358"/>
      <c r="Q6" s="358"/>
      <c r="R6" s="358"/>
      <c r="S6" s="358"/>
      <c r="T6" s="358"/>
      <c r="U6" s="358"/>
      <c r="V6" s="358"/>
    </row>
    <row r="7" spans="1:23" ht="51" x14ac:dyDescent="0.2">
      <c r="B7" s="353"/>
      <c r="C7" s="294" t="s">
        <v>377</v>
      </c>
      <c r="D7" s="294" t="s">
        <v>378</v>
      </c>
      <c r="E7" s="294" t="s">
        <v>379</v>
      </c>
      <c r="F7" s="294" t="s">
        <v>380</v>
      </c>
      <c r="G7" s="295" t="s">
        <v>381</v>
      </c>
      <c r="H7" s="295" t="s">
        <v>382</v>
      </c>
      <c r="I7" s="295" t="s">
        <v>383</v>
      </c>
      <c r="J7" s="294" t="s">
        <v>384</v>
      </c>
      <c r="K7" s="295" t="s">
        <v>385</v>
      </c>
      <c r="L7" s="296" t="s">
        <v>386</v>
      </c>
      <c r="M7" s="294" t="s">
        <v>387</v>
      </c>
      <c r="N7" s="294" t="s">
        <v>388</v>
      </c>
      <c r="O7" s="294" t="s">
        <v>366</v>
      </c>
      <c r="P7" s="295" t="s">
        <v>2</v>
      </c>
      <c r="Q7" s="295" t="s">
        <v>389</v>
      </c>
      <c r="R7" s="295" t="s">
        <v>3</v>
      </c>
      <c r="S7" s="294" t="s">
        <v>390</v>
      </c>
      <c r="T7" s="295" t="s">
        <v>4</v>
      </c>
      <c r="U7" s="294" t="s">
        <v>391</v>
      </c>
      <c r="V7" s="295" t="s">
        <v>5</v>
      </c>
    </row>
    <row r="8" spans="1:23" x14ac:dyDescent="0.2">
      <c r="B8" s="297"/>
      <c r="C8" s="298"/>
      <c r="D8" s="299"/>
      <c r="E8" s="299"/>
      <c r="F8" s="300"/>
      <c r="G8" s="299"/>
      <c r="H8" s="299"/>
      <c r="I8" s="299"/>
      <c r="J8" s="299"/>
      <c r="K8" s="301"/>
      <c r="L8" s="299"/>
      <c r="M8" s="299"/>
      <c r="N8" s="299"/>
      <c r="O8" s="299"/>
      <c r="P8" s="299"/>
      <c r="Q8" s="299"/>
      <c r="R8" s="299"/>
      <c r="S8" s="299"/>
      <c r="T8" s="299"/>
      <c r="U8" s="299"/>
      <c r="V8" s="301"/>
    </row>
    <row r="9" spans="1:23" x14ac:dyDescent="0.2">
      <c r="B9" s="282" t="s">
        <v>436</v>
      </c>
      <c r="C9" s="285">
        <f>SUM(C13,C15,C17)</f>
        <v>14511.020100000002</v>
      </c>
      <c r="D9" s="255">
        <f t="shared" ref="D9:J9" si="0">SUM(D13,D15,D17)</f>
        <v>1463.00937</v>
      </c>
      <c r="E9" s="255">
        <f t="shared" si="0"/>
        <v>13048.010730000002</v>
      </c>
      <c r="F9" s="255">
        <f t="shared" si="0"/>
        <v>10085.600639999999</v>
      </c>
      <c r="G9" s="256">
        <f t="shared" ref="G9" si="1">IFERROR(F9/E9,0)</f>
        <v>0.77296078679726821</v>
      </c>
      <c r="H9" s="255">
        <f t="shared" si="0"/>
        <v>526.44092000000182</v>
      </c>
      <c r="I9" s="256">
        <f t="shared" ref="I9" si="2">IFERROR(H9/E9,0)</f>
        <v>4.0346450573466211E-2</v>
      </c>
      <c r="J9" s="255">
        <f t="shared" si="0"/>
        <v>2435.9691699999998</v>
      </c>
      <c r="K9" s="257">
        <f>IFERROR(J9/E9,0)</f>
        <v>0.18669276262926551</v>
      </c>
      <c r="L9" s="255">
        <f>SUM(L13,L15,L17)</f>
        <v>720</v>
      </c>
      <c r="M9" s="255">
        <f t="shared" ref="M9:U9" si="3">SUM(M13,M15,M17)</f>
        <v>166</v>
      </c>
      <c r="N9" s="255">
        <f t="shared" si="3"/>
        <v>554</v>
      </c>
      <c r="O9" s="255">
        <f t="shared" si="3"/>
        <v>478</v>
      </c>
      <c r="P9" s="256">
        <f>IFERROR(O9/N9,0)</f>
        <v>0.86281588447653434</v>
      </c>
      <c r="Q9" s="255">
        <f t="shared" si="3"/>
        <v>27</v>
      </c>
      <c r="R9" s="256">
        <f>IFERROR(Q9/N9,0)</f>
        <v>4.8736462093862815E-2</v>
      </c>
      <c r="S9" s="255">
        <f t="shared" si="3"/>
        <v>16</v>
      </c>
      <c r="T9" s="258">
        <f>IFERROR(S9/N9,0)</f>
        <v>2.8880866425992781E-2</v>
      </c>
      <c r="U9" s="255">
        <f t="shared" si="3"/>
        <v>33</v>
      </c>
      <c r="V9" s="257">
        <f t="shared" ref="V9" si="4">IFERROR(U9/N9,0)</f>
        <v>5.9566787003610108E-2</v>
      </c>
    </row>
    <row r="10" spans="1:23" x14ac:dyDescent="0.2">
      <c r="B10" s="283"/>
      <c r="C10" s="286"/>
      <c r="D10" s="287"/>
      <c r="E10" s="287"/>
      <c r="F10" s="288"/>
      <c r="G10" s="287"/>
      <c r="H10" s="287"/>
      <c r="I10" s="287"/>
      <c r="J10" s="287"/>
      <c r="K10" s="289"/>
      <c r="L10" s="287"/>
      <c r="M10" s="287"/>
      <c r="N10" s="287"/>
      <c r="O10" s="287"/>
      <c r="P10" s="287"/>
      <c r="Q10" s="287"/>
      <c r="R10" s="287"/>
      <c r="S10" s="287"/>
      <c r="T10" s="287"/>
      <c r="U10" s="287"/>
      <c r="V10" s="289"/>
    </row>
    <row r="11" spans="1:23" x14ac:dyDescent="0.2">
      <c r="B11" s="284" t="s">
        <v>437</v>
      </c>
      <c r="C11" s="290" cm="1">
        <f t="array" ref="C11">(SUMPRODUCT(('Raw Data'!$BL$2:$BL$6347=RIGHT(B11,7))*('Raw Data'!$P$2:$P$6347="SC CONF")*('Raw Data'!$J$2:$J$6347=$C$4)*('Raw Data'!$S$2:$S$6347)))/1000</f>
        <v>1120.3258600000001</v>
      </c>
      <c r="D11" s="291" cm="1">
        <f t="array" ref="D11">(SUMPRODUCT(('Raw Data'!$BL$2:$BL$6347=RIGHT(B11,7))*('Raw Data'!$P$2:$P$6347="SC CONF")*('Raw Data'!$J$2:$J$6347=$C$4)*('Raw Data'!$T$2:$T$6347)))/1000</f>
        <v>0.44613999999999998</v>
      </c>
      <c r="E11" s="291">
        <f>C11-D11</f>
        <v>1119.8797200000001</v>
      </c>
      <c r="F11" s="291" cm="1">
        <f t="array" ref="F11">(SUMPRODUCT(('Raw Data'!$BL$2:$BL$6347=RIGHT(B11,7))*('Raw Data'!$P$2:$P$6347="SC CONF")*('Raw Data'!$J$2:$J$6347=$C$4)*('Raw Data'!$AA$2:$AA$6347)))/1000</f>
        <v>696.88755999999989</v>
      </c>
      <c r="G11" s="292">
        <f>IFERROR(F11/E11,0)</f>
        <v>0.62228786498607169</v>
      </c>
      <c r="H11" s="291">
        <f>E11-F11-J11</f>
        <v>338.99054000000024</v>
      </c>
      <c r="I11" s="292">
        <f>IFERROR(H11/E11,0)</f>
        <v>0.3027026331006335</v>
      </c>
      <c r="J11" s="291" cm="1">
        <f t="array" ref="J11">(SUMPRODUCT(('Raw Data'!$BL$2:$BL$6347=RIGHT(B11,7))*('Raw Data'!$P$2:$P$6347="SC CONF")*('Raw Data'!$J$2:$J$6347=$C$4)*('Raw Data'!$W$2:$W$6347)))/1000</f>
        <v>84.001619999999988</v>
      </c>
      <c r="K11" s="293">
        <f>IFERROR(J11/E11,0)</f>
        <v>7.5009501913294738E-2</v>
      </c>
      <c r="L11" s="291" cm="1">
        <f t="array" ref="L11">SUMPRODUCT(('Raw Data'!$BL$2:$BL$6347=RIGHT(B11,7))*('Raw Data'!$P$2:$P$6347="SC CONF")*('Raw Data'!$J$2:$J$6347=$C$4)*('Raw Data'!$R$2:$R$6347))</f>
        <v>61</v>
      </c>
      <c r="M11" s="291" cm="1">
        <f t="array" ref="M11">SUMPRODUCT(('Raw Data'!$BL$2:$BL$6347=RIGHT(B11,7))*('Raw Data'!$P$2:$P$6347="SC CONF")*('Raw Data'!$J$2:$J$6347=$C$4)*('Raw Data'!$AH$2:$AH$6347))+
SUMPRODUCT(('Raw Data'!$BL$2:$BL$6347=RIGHT(B11,7))*('Raw Data'!$P$2:$P$6347="SC CONF")*('Raw Data'!$J$2:$J$6347=$C$4)*('Raw Data'!$BH$2:$BH$6347))</f>
        <v>3</v>
      </c>
      <c r="N11" s="291">
        <f>L11-M11</f>
        <v>58</v>
      </c>
      <c r="O11" s="291" cm="1">
        <f t="array" ref="O11">SUMPRODUCT(('Raw Data'!$BL$2:$BL$6347=RIGHT(B11,7))*('Raw Data'!$P$2:$P$6347="SC CONF")*('Raw Data'!$J$2:$J$6347=$C$4)*('Raw Data'!$AF$2:$AF$6347))</f>
        <v>31</v>
      </c>
      <c r="P11" s="292">
        <f>IFERROR(O11/N11,0)</f>
        <v>0.53448275862068961</v>
      </c>
      <c r="Q11" s="291">
        <f>N11-O11-S11-U11</f>
        <v>24</v>
      </c>
      <c r="R11" s="292">
        <f>IFERROR(Q11/N11,0)</f>
        <v>0.41379310344827586</v>
      </c>
      <c r="S11" s="291" cm="1">
        <f t="array" ref="S11">SUMPRODUCT(('Raw Data'!$BL$2:$BL$6347=RIGHT(B11,7))*('Raw Data'!$P$2:$P$6347="SC CONF")*('Raw Data'!$J$2:$J$6347=$C$4)*('Raw Data'!$AE$2:$AE$6347))</f>
        <v>1</v>
      </c>
      <c r="T11" s="292">
        <f>IFERROR(S11/N11,0)</f>
        <v>1.7241379310344827E-2</v>
      </c>
      <c r="U11" s="291" cm="1">
        <f t="array" ref="U11">SUMPRODUCT(('Raw Data'!$BL$2:$BL$6347=RIGHT(B11,7))*('Raw Data'!$P$2:$P$6347="SC CONF")*('Raw Data'!$J$2:$J$6347=$C$4)*('Raw Data'!$AD$2:$AD$6347))</f>
        <v>2</v>
      </c>
      <c r="V11" s="293">
        <f>IFERROR(U11/N11,0)</f>
        <v>3.4482758620689655E-2</v>
      </c>
    </row>
    <row r="12" spans="1:23" x14ac:dyDescent="0.2">
      <c r="B12" s="284"/>
      <c r="C12" s="290"/>
      <c r="D12" s="291"/>
      <c r="E12" s="291"/>
      <c r="F12" s="291"/>
      <c r="G12" s="292"/>
      <c r="H12" s="291"/>
      <c r="I12" s="292"/>
      <c r="J12" s="291"/>
      <c r="K12" s="293"/>
      <c r="L12" s="291"/>
      <c r="M12" s="291"/>
      <c r="N12" s="291"/>
      <c r="O12" s="291"/>
      <c r="P12" s="292"/>
      <c r="Q12" s="291"/>
      <c r="R12" s="292"/>
      <c r="S12" s="291"/>
      <c r="T12" s="292"/>
      <c r="U12" s="291"/>
      <c r="V12" s="293"/>
    </row>
    <row r="13" spans="1:23" x14ac:dyDescent="0.2">
      <c r="B13" s="284" t="s">
        <v>261</v>
      </c>
      <c r="C13" s="290" cm="1">
        <f t="array" ref="C13">(SUMPRODUCT(('Raw Data'!$BL$2:$BL$6347=RIGHT(B13,7))*('Raw Data'!$P$2:$P$6347="SC CONF")*('Raw Data'!$J$2:$J$6347=$C$4)*('Raw Data'!$S$2:$S$6347)))/1000</f>
        <v>7383.2365900000004</v>
      </c>
      <c r="D13" s="291" cm="1">
        <f t="array" ref="D13">(SUMPRODUCT(('Raw Data'!$BL$2:$BL$6347=RIGHT(B13,7))*('Raw Data'!$P$2:$P$6347="SC CONF")*('Raw Data'!$J$2:$J$6347=$C$4)*('Raw Data'!$T$2:$T$6347)))/1000</f>
        <v>799.39364999999998</v>
      </c>
      <c r="E13" s="291">
        <f t="shared" ref="E13:E17" si="5">C13-D13</f>
        <v>6583.8429400000005</v>
      </c>
      <c r="F13" s="291" cm="1">
        <f t="array" ref="F13">(SUMPRODUCT(('Raw Data'!$BL$2:$BL$6347=RIGHT(B13,7))*('Raw Data'!$P$2:$P$6347="SC CONF")*('Raw Data'!$J$2:$J$6347=$C$4)*('Raw Data'!$AA$2:$AA$6347)))/1000</f>
        <v>4423.4360199999992</v>
      </c>
      <c r="G13" s="292">
        <f t="shared" ref="G13:G17" si="6">IFERROR(F13/E13,0)</f>
        <v>0.67186232422488479</v>
      </c>
      <c r="H13" s="291">
        <f t="shared" ref="H13:H17" si="7">E13-F13-J13</f>
        <v>315.31301000000144</v>
      </c>
      <c r="I13" s="292">
        <f>IFERROR(H13/E13,0)</f>
        <v>4.7891939840229755E-2</v>
      </c>
      <c r="J13" s="291" cm="1">
        <f t="array" ref="J13">(SUMPRODUCT(('Raw Data'!$BL$2:$BL$6347=RIGHT(B13,7))*('Raw Data'!$P$2:$P$6347="SC CONF")*('Raw Data'!$J$2:$J$6347=$C$4)*('Raw Data'!$W$2:$W$6347)))/1000</f>
        <v>1845.0939099999998</v>
      </c>
      <c r="K13" s="293">
        <f>IFERROR(J13/E13,0)</f>
        <v>0.28024573593488544</v>
      </c>
      <c r="L13" s="291" cm="1">
        <f t="array" ref="L13">SUMPRODUCT(('Raw Data'!$BL$2:$BL$6347=RIGHT(B13,7))*('Raw Data'!$P$2:$P$6347="SC CONF")*('Raw Data'!$J$2:$J$6347=$C$4)*('Raw Data'!$R$2:$R$6347))</f>
        <v>264</v>
      </c>
      <c r="M13" s="291" cm="1">
        <f t="array" ref="M13">SUMPRODUCT(('Raw Data'!$BL$2:$BL$6347=RIGHT(B13,7))*('Raw Data'!$P$2:$P$6347="SC CONF")*('Raw Data'!$J$2:$J$6347=$C$4)*('Raw Data'!$AH$2:$AH$6347))+
SUMPRODUCT(('Raw Data'!$BL$2:$BL$6347=RIGHT(B13,7))*('Raw Data'!$P$2:$P$6347="SC CONF")*('Raw Data'!$J$2:$J$6347=$C$4)*('Raw Data'!$BH$2:$BH$6347))</f>
        <v>44</v>
      </c>
      <c r="N13" s="291">
        <f>L13-M13</f>
        <v>220</v>
      </c>
      <c r="O13" s="291" cm="1">
        <f t="array" ref="O13">SUMPRODUCT(('Raw Data'!$BL$2:$BL$6347=RIGHT(B13,7))*('Raw Data'!$P$2:$P$6347="SC CONF")*('Raw Data'!$J$2:$J$6347=$C$4)*('Raw Data'!$AF$2:$AF$6347))</f>
        <v>171</v>
      </c>
      <c r="P13" s="292">
        <f t="shared" ref="P13:P17" si="8">IFERROR(O13/N13,0)</f>
        <v>0.77727272727272723</v>
      </c>
      <c r="Q13" s="291">
        <f t="shared" ref="Q13:Q17" si="9">N13-O13-S13-U13</f>
        <v>17</v>
      </c>
      <c r="R13" s="292">
        <f t="shared" ref="R13:R17" si="10">IFERROR(Q13/N13,0)</f>
        <v>7.7272727272727271E-2</v>
      </c>
      <c r="S13" s="291" cm="1">
        <f t="array" ref="S13">SUMPRODUCT(('Raw Data'!$BL$2:$BL$6347=RIGHT(B13,7))*('Raw Data'!$P$2:$P$6347="SC CONF")*('Raw Data'!$J$2:$J$6347=$C$4)*('Raw Data'!$AE$2:$AE$6347))</f>
        <v>10</v>
      </c>
      <c r="T13" s="292">
        <f t="shared" ref="T13:T17" si="11">IFERROR(S13/N13,0)</f>
        <v>4.5454545454545456E-2</v>
      </c>
      <c r="U13" s="291" cm="1">
        <f t="array" ref="U13">SUMPRODUCT(('Raw Data'!$BL$2:$BL$6347=RIGHT(B13,7))*('Raw Data'!$P$2:$P$6347="SC CONF")*('Raw Data'!$J$2:$J$6347=$C$4)*('Raw Data'!$AD$2:$AD$6347))</f>
        <v>22</v>
      </c>
      <c r="V13" s="293">
        <f t="shared" ref="V13:V17" si="12">IFERROR(U13/N13,0)</f>
        <v>0.1</v>
      </c>
    </row>
    <row r="14" spans="1:23" x14ac:dyDescent="0.2">
      <c r="B14" s="284"/>
      <c r="C14" s="290"/>
      <c r="D14" s="291"/>
      <c r="E14" s="291"/>
      <c r="F14" s="291"/>
      <c r="G14" s="292"/>
      <c r="H14" s="291"/>
      <c r="I14" s="292"/>
      <c r="J14" s="291"/>
      <c r="K14" s="293"/>
      <c r="L14" s="291"/>
      <c r="M14" s="291"/>
      <c r="N14" s="291"/>
      <c r="O14" s="291"/>
      <c r="P14" s="292"/>
      <c r="Q14" s="291"/>
      <c r="R14" s="292"/>
      <c r="S14" s="291"/>
      <c r="T14" s="292"/>
      <c r="U14" s="291"/>
      <c r="V14" s="293"/>
    </row>
    <row r="15" spans="1:23" x14ac:dyDescent="0.2">
      <c r="B15" s="284" t="s">
        <v>260</v>
      </c>
      <c r="C15" s="290" cm="1">
        <f t="array" ref="C15">(SUMPRODUCT(('Raw Data'!$BL$2:$BL$6347=RIGHT(B15,7))*('Raw Data'!$P$2:$P$6347="SC CONF")*('Raw Data'!$J$2:$J$6347=$C$4)*('Raw Data'!$S$2:$S$6347)))/1000</f>
        <v>4395.2411700000002</v>
      </c>
      <c r="D15" s="291" cm="1">
        <f t="array" ref="D15">(SUMPRODUCT(('Raw Data'!$BL$2:$BL$6347=RIGHT(B15,7))*('Raw Data'!$P$2:$P$6347="SC CONF")*('Raw Data'!$J$2:$J$6347=$C$4)*('Raw Data'!$T$2:$T$6347)))/1000</f>
        <v>596.52727000000004</v>
      </c>
      <c r="E15" s="291">
        <f t="shared" si="5"/>
        <v>3798.7139000000002</v>
      </c>
      <c r="F15" s="291" cm="1">
        <f t="array" ref="F15">(SUMPRODUCT(('Raw Data'!$BL$2:$BL$6347=RIGHT(B15,7))*('Raw Data'!$P$2:$P$6347="SC CONF")*('Raw Data'!$J$2:$J$6347=$C$4)*('Raw Data'!$AA$2:$AA$6347)))/1000</f>
        <v>3434.3859600000005</v>
      </c>
      <c r="G15" s="292">
        <f t="shared" si="6"/>
        <v>0.90409176642652667</v>
      </c>
      <c r="H15" s="291">
        <f t="shared" si="7"/>
        <v>60.041089999999713</v>
      </c>
      <c r="I15" s="292">
        <f t="shared" ref="I15:I17" si="13">IFERROR(H15/E15,0)</f>
        <v>1.5805636218089419E-2</v>
      </c>
      <c r="J15" s="291" cm="1">
        <f t="array" ref="J15">(SUMPRODUCT(('Raw Data'!$BL$2:$BL$6347=RIGHT(B15,7))*('Raw Data'!$P$2:$P$6347="SC CONF")*('Raw Data'!$J$2:$J$6347=$C$4)*('Raw Data'!$W$2:$W$6347)))/1000</f>
        <v>304.28684999999996</v>
      </c>
      <c r="K15" s="293">
        <f t="shared" ref="K15:K17" si="14">IFERROR(J15/E15,0)</f>
        <v>8.0102597355383873E-2</v>
      </c>
      <c r="L15" s="291" cm="1">
        <f t="array" ref="L15">SUMPRODUCT(('Raw Data'!$BL$2:$BL$6347=RIGHT(B15,7))*('Raw Data'!$P$2:$P$6347="SC CONF")*('Raw Data'!$J$2:$J$6347=$C$4)*('Raw Data'!$R$2:$R$6347))</f>
        <v>255</v>
      </c>
      <c r="M15" s="291" cm="1">
        <f t="array" ref="M15">SUMPRODUCT(('Raw Data'!$BL$2:$BL$6347=RIGHT(B15,7))*('Raw Data'!$P$2:$P$6347="SC CONF")*('Raw Data'!$J$2:$J$6347=$C$4)*('Raw Data'!$AH$2:$AH$6347))+
SUMPRODUCT(('Raw Data'!$BL$2:$BL$6347=RIGHT(B15,7))*('Raw Data'!$P$2:$P$6347="SC CONF")*('Raw Data'!$J$2:$J$6347=$C$4)*('Raw Data'!$BH$2:$BH$6347))</f>
        <v>80</v>
      </c>
      <c r="N15" s="291">
        <f>L15-M15</f>
        <v>175</v>
      </c>
      <c r="O15" s="291" cm="1">
        <f t="array" ref="O15">SUMPRODUCT(('Raw Data'!$BL$2:$BL$6347=RIGHT(B15,7))*('Raw Data'!$P$2:$P$6347="SC CONF")*('Raw Data'!$J$2:$J$6347=$C$4)*('Raw Data'!$AF$2:$AF$6347))</f>
        <v>160</v>
      </c>
      <c r="P15" s="292">
        <f t="shared" si="8"/>
        <v>0.91428571428571426</v>
      </c>
      <c r="Q15" s="291">
        <f t="shared" si="9"/>
        <v>5</v>
      </c>
      <c r="R15" s="292">
        <f t="shared" si="10"/>
        <v>2.8571428571428571E-2</v>
      </c>
      <c r="S15" s="291" cm="1">
        <f t="array" ref="S15">SUMPRODUCT(('Raw Data'!$BL$2:$BL$6347=RIGHT(B15,7))*('Raw Data'!$P$2:$P$6347="SC CONF")*('Raw Data'!$J$2:$J$6347=$C$4)*('Raw Data'!$AE$2:$AE$6347))</f>
        <v>5</v>
      </c>
      <c r="T15" s="292">
        <f t="shared" si="11"/>
        <v>2.8571428571428571E-2</v>
      </c>
      <c r="U15" s="291" cm="1">
        <f t="array" ref="U15">SUMPRODUCT(('Raw Data'!$BL$2:$BL$6347=RIGHT(B15,7))*('Raw Data'!$P$2:$P$6347="SC CONF")*('Raw Data'!$J$2:$J$6347=$C$4)*('Raw Data'!$AD$2:$AD$6347))</f>
        <v>5</v>
      </c>
      <c r="V15" s="293">
        <f t="shared" si="12"/>
        <v>2.8571428571428571E-2</v>
      </c>
    </row>
    <row r="16" spans="1:23" x14ac:dyDescent="0.2">
      <c r="B16" s="284"/>
      <c r="C16" s="290"/>
      <c r="D16" s="291"/>
      <c r="E16" s="291"/>
      <c r="F16" s="291"/>
      <c r="G16" s="292"/>
      <c r="H16" s="291"/>
      <c r="I16" s="292"/>
      <c r="J16" s="291"/>
      <c r="K16" s="293"/>
      <c r="L16" s="291"/>
      <c r="M16" s="291"/>
      <c r="N16" s="291"/>
      <c r="O16" s="291"/>
      <c r="P16" s="292"/>
      <c r="Q16" s="291"/>
      <c r="R16" s="292"/>
      <c r="S16" s="291"/>
      <c r="T16" s="292"/>
      <c r="U16" s="291"/>
      <c r="V16" s="293"/>
    </row>
    <row r="17" spans="2:22" x14ac:dyDescent="0.2">
      <c r="B17" s="284" t="s">
        <v>262</v>
      </c>
      <c r="C17" s="290" cm="1">
        <f t="array" ref="C17">(SUMPRODUCT(('Raw Data'!$BL$2:$BL$6347=RIGHT(B17,7))*('Raw Data'!$P$2:$P$6347="SC CONF")*('Raw Data'!$J$2:$J$6347=$C$4)*('Raw Data'!$S$2:$S$6347)))/1000</f>
        <v>2732.54234</v>
      </c>
      <c r="D17" s="291" cm="1">
        <f t="array" ref="D17">(SUMPRODUCT(('Raw Data'!$BL$2:$BL$6347=RIGHT(B17,7))*('Raw Data'!$P$2:$P$6347="SC CONF")*('Raw Data'!$J$2:$J$6347=$C$4)*('Raw Data'!$T$2:$T$6347)))/1000</f>
        <v>67.088449999999995</v>
      </c>
      <c r="E17" s="291">
        <f t="shared" si="5"/>
        <v>2665.4538899999998</v>
      </c>
      <c r="F17" s="291" cm="1">
        <f t="array" ref="F17">(SUMPRODUCT(('Raw Data'!$BL$2:$BL$6347=RIGHT(B17,7))*('Raw Data'!$P$2:$P$6347="SC CONF")*('Raw Data'!$J$2:$J$6347=$C$4)*('Raw Data'!$AA$2:$AA$6347)))/1000</f>
        <v>2227.778659999999</v>
      </c>
      <c r="G17" s="292">
        <f t="shared" si="6"/>
        <v>0.83579711071272711</v>
      </c>
      <c r="H17" s="291">
        <f t="shared" si="7"/>
        <v>151.08682000000073</v>
      </c>
      <c r="I17" s="292">
        <f t="shared" si="13"/>
        <v>5.668333658550017E-2</v>
      </c>
      <c r="J17" s="291" cm="1">
        <f t="array" ref="J17">(SUMPRODUCT(('Raw Data'!$BL$2:$BL$6347=RIGHT(B17,7))*('Raw Data'!$P$2:$P$6347="SC CONF")*('Raw Data'!$J$2:$J$6347=$C$4)*('Raw Data'!$W$2:$W$6347)))/1000</f>
        <v>286.58841000000001</v>
      </c>
      <c r="K17" s="293">
        <f t="shared" si="14"/>
        <v>0.1075195527017727</v>
      </c>
      <c r="L17" s="291" cm="1">
        <f t="array" ref="L17">SUMPRODUCT(('Raw Data'!$BL$2:$BL$6347=RIGHT(B17,7))*('Raw Data'!$P$2:$P$6347="SC CONF")*('Raw Data'!$J$2:$J$6347=$C$4)*('Raw Data'!$R$2:$R$6347))</f>
        <v>201</v>
      </c>
      <c r="M17" s="291" cm="1">
        <f t="array" ref="M17">SUMPRODUCT(('Raw Data'!$BL$2:$BL$6347=RIGHT(B17,7))*('Raw Data'!$P$2:$P$6347="SC CONF")*('Raw Data'!$J$2:$J$6347=$C$4)*('Raw Data'!$AH$2:$AH$6347))+
SUMPRODUCT(('Raw Data'!$BL$2:$BL$6347=RIGHT(B17,7))*('Raw Data'!$P$2:$P$6347="SC CONF")*('Raw Data'!$J$2:$J$6347=$C$4)*('Raw Data'!$BH$2:$BH$6347))</f>
        <v>42</v>
      </c>
      <c r="N17" s="291">
        <f>L17-M17</f>
        <v>159</v>
      </c>
      <c r="O17" s="291" cm="1">
        <f t="array" ref="O17">SUMPRODUCT(('Raw Data'!$BL$2:$BL$6347=RIGHT(B17,7))*('Raw Data'!$P$2:$P$6347="SC CONF")*('Raw Data'!$J$2:$J$6347=$C$4)*('Raw Data'!$AF$2:$AF$6347))</f>
        <v>147</v>
      </c>
      <c r="P17" s="292">
        <f t="shared" si="8"/>
        <v>0.92452830188679247</v>
      </c>
      <c r="Q17" s="291">
        <f t="shared" si="9"/>
        <v>5</v>
      </c>
      <c r="R17" s="292">
        <f t="shared" si="10"/>
        <v>3.1446540880503145E-2</v>
      </c>
      <c r="S17" s="291" cm="1">
        <f t="array" ref="S17">SUMPRODUCT(('Raw Data'!$BL$2:$BL$6347=RIGHT(B17,7))*('Raw Data'!$P$2:$P$6347="SC CONF")*('Raw Data'!$J$2:$J$6347=$C$4)*('Raw Data'!$AE$2:$AE$6347))</f>
        <v>1</v>
      </c>
      <c r="T17" s="292">
        <f t="shared" si="11"/>
        <v>6.2893081761006293E-3</v>
      </c>
      <c r="U17" s="291" cm="1">
        <f t="array" ref="U17">SUMPRODUCT(('Raw Data'!$BL$2:$BL$6347=RIGHT(B17,7))*('Raw Data'!$P$2:$P$6347="SC CONF")*('Raw Data'!$J$2:$J$6347=$C$4)*('Raw Data'!$AD$2:$AD$6347))</f>
        <v>6</v>
      </c>
      <c r="V17" s="293">
        <f t="shared" si="12"/>
        <v>3.7735849056603772E-2</v>
      </c>
    </row>
    <row r="18" spans="2:22" x14ac:dyDescent="0.2">
      <c r="B18" s="283"/>
      <c r="C18" s="302"/>
      <c r="D18" s="303"/>
      <c r="E18" s="303"/>
      <c r="F18" s="303"/>
      <c r="G18" s="303"/>
      <c r="H18" s="303"/>
      <c r="I18" s="303"/>
      <c r="J18" s="303"/>
      <c r="K18" s="304"/>
      <c r="L18" s="305"/>
      <c r="M18" s="305"/>
      <c r="N18" s="305"/>
      <c r="O18" s="305"/>
      <c r="P18" s="305"/>
      <c r="Q18" s="305"/>
      <c r="R18" s="305"/>
      <c r="S18" s="305"/>
      <c r="T18" s="305"/>
      <c r="U18" s="305"/>
      <c r="V18" s="306"/>
    </row>
    <row r="20" spans="2:22" ht="49.5" customHeight="1" x14ac:dyDescent="0.2">
      <c r="B20" s="356" t="s">
        <v>406</v>
      </c>
      <c r="C20" s="356"/>
      <c r="D20" s="356"/>
      <c r="E20" s="356"/>
      <c r="F20" s="356"/>
      <c r="G20" s="356"/>
      <c r="H20" s="356"/>
      <c r="I20" s="356"/>
      <c r="J20" s="356"/>
      <c r="K20" s="356"/>
    </row>
  </sheetData>
  <sheetProtection algorithmName="SHA-512" hashValue="Oa+2lj35KbYOAoKXElXbRXDVwt2UbkrgXHSAxhOn8obgaxdtjOhnnKgpBFKMbzDNI8F2sNF8ZBh2u/6PwIhwbQ==" saltValue="rGN0k3i9LwiYrj80NLWe0A==" spinCount="100000" sheet="1" objects="1" scenarios="1"/>
  <mergeCells count="7">
    <mergeCell ref="B3:D3"/>
    <mergeCell ref="B2:D2"/>
    <mergeCell ref="B20:K20"/>
    <mergeCell ref="L6:V6"/>
    <mergeCell ref="B6:B7"/>
    <mergeCell ref="C6:K6"/>
    <mergeCell ref="C4:D4"/>
  </mergeCells>
  <dataValidations count="1">
    <dataValidation type="list" allowBlank="1" showInputMessage="1" showErrorMessage="1" sqref="C4:D4" xr:uid="{DEBB70A1-E187-43C8-A2C9-C35C6668DB99}">
      <formula1>ExtractDate</formula1>
    </dataValidation>
  </dataValidations>
  <hyperlinks>
    <hyperlink ref="B1" location="Index!A1" display="Back to INDEX" xr:uid="{2FBABD4A-77F0-4E60-999B-845238F0B4C1}"/>
  </hyperlink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dimension ref="B1:M9"/>
  <sheetViews>
    <sheetView showGridLines="0" zoomScaleNormal="100" workbookViewId="0"/>
  </sheetViews>
  <sheetFormatPr defaultRowHeight="12.75" x14ac:dyDescent="0.2"/>
  <cols>
    <col min="1" max="1" width="2.7109375" customWidth="1"/>
    <col min="2" max="2" width="16" customWidth="1"/>
    <col min="8" max="8" width="3" customWidth="1"/>
    <col min="13" max="13" width="9.140625" customWidth="1"/>
  </cols>
  <sheetData>
    <row r="1" spans="2:13" ht="60" customHeight="1" x14ac:dyDescent="0.2"/>
    <row r="2" spans="2:13" x14ac:dyDescent="0.2">
      <c r="B2" s="3" t="s">
        <v>54</v>
      </c>
    </row>
    <row r="3" spans="2:13" ht="12.75" customHeight="1" x14ac:dyDescent="0.2">
      <c r="B3" s="14" t="s">
        <v>59</v>
      </c>
      <c r="C3" s="359" t="s">
        <v>60</v>
      </c>
      <c r="D3" s="359"/>
      <c r="E3" s="359"/>
      <c r="F3" s="359"/>
      <c r="G3" s="359"/>
      <c r="I3" s="360" t="s">
        <v>61</v>
      </c>
      <c r="J3" s="361"/>
      <c r="K3" s="361"/>
      <c r="L3" s="361"/>
      <c r="M3" s="362"/>
    </row>
    <row r="4" spans="2:13" ht="45" customHeight="1" x14ac:dyDescent="0.2">
      <c r="B4" s="12" t="s">
        <v>63</v>
      </c>
      <c r="C4" s="15"/>
      <c r="D4" s="16"/>
      <c r="E4" s="16"/>
      <c r="F4" s="16"/>
      <c r="G4" s="17"/>
      <c r="I4" s="367" t="s">
        <v>432</v>
      </c>
      <c r="J4" s="368"/>
      <c r="K4" s="368"/>
      <c r="L4" s="368"/>
      <c r="M4" s="369"/>
    </row>
    <row r="5" spans="2:13" ht="45" customHeight="1" x14ac:dyDescent="0.2">
      <c r="B5" s="12" t="s">
        <v>64</v>
      </c>
      <c r="C5" s="15"/>
      <c r="D5" s="16"/>
      <c r="E5" s="16"/>
      <c r="F5" s="16"/>
      <c r="G5" s="17"/>
      <c r="I5" s="370"/>
      <c r="J5" s="371"/>
      <c r="K5" s="371"/>
      <c r="L5" s="371"/>
      <c r="M5" s="372"/>
    </row>
    <row r="6" spans="2:13" ht="45" customHeight="1" x14ac:dyDescent="0.2">
      <c r="B6" s="20" t="s">
        <v>65</v>
      </c>
      <c r="C6" s="10"/>
      <c r="D6" s="18"/>
      <c r="E6" s="18"/>
      <c r="F6" s="18"/>
      <c r="G6" s="19"/>
      <c r="I6" s="370"/>
      <c r="J6" s="371"/>
      <c r="K6" s="371"/>
      <c r="L6" s="371"/>
      <c r="M6" s="372"/>
    </row>
    <row r="7" spans="2:13" ht="45" customHeight="1" x14ac:dyDescent="0.2">
      <c r="B7" s="20" t="s">
        <v>433</v>
      </c>
      <c r="C7" s="10"/>
      <c r="D7" s="18"/>
      <c r="E7" s="18"/>
      <c r="F7" s="18"/>
      <c r="G7" s="19"/>
      <c r="I7" s="363" t="s">
        <v>313</v>
      </c>
      <c r="J7" s="364"/>
      <c r="K7" s="364"/>
      <c r="L7" s="364"/>
      <c r="M7" s="365"/>
    </row>
    <row r="8" spans="2:13" ht="28.5" customHeight="1" x14ac:dyDescent="0.2"/>
    <row r="9" spans="2:13" ht="14.25" x14ac:dyDescent="0.2">
      <c r="B9" s="366"/>
      <c r="C9" s="366"/>
      <c r="D9" s="366"/>
      <c r="E9" s="366"/>
      <c r="F9" s="366"/>
      <c r="G9" s="366"/>
    </row>
  </sheetData>
  <sheetProtection algorithmName="SHA-512" hashValue="nPTn9sz82V0TSdquJdSyYOUh2tb3ztV9ZO0BPydXAJcmZYBmee2eGrkzNejJl5xTzWTYmXMj9GDHMhUwrZfbgQ==" saltValue="bo4nbtsgQvb2AedvctoyWQ==" spinCount="100000" sheet="1" objects="1" scenarios="1"/>
  <mergeCells count="5">
    <mergeCell ref="C3:G3"/>
    <mergeCell ref="I3:M3"/>
    <mergeCell ref="I7:M7"/>
    <mergeCell ref="B9:G9"/>
    <mergeCell ref="I4:M6"/>
  </mergeCells>
  <hyperlinks>
    <hyperlink ref="B2" location="Index!A1" display="Back to INDEX" xr:uid="{00000000-0004-0000-0100-000000000000}"/>
    <hyperlink ref="I7:M7" location="'2'!A1" display="A 'three year collection rate' is provided here and contains older and younger fines to provide a statistically robust collection rate." xr:uid="{00000000-0004-0000-0100-000001000000}"/>
  </hyperlinks>
  <pageMargins left="0.7" right="0.7" top="0.75" bottom="0.75" header="0.3" footer="0.3"/>
  <pageSetup paperSize="9" orientation="portrait" horizontalDpi="90" verticalDpi="9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09CBF-2AB5-443B-AFBC-C898C31C66DF}">
  <sheetPr codeName="Sheet15"/>
  <dimension ref="B1:J20"/>
  <sheetViews>
    <sheetView showGridLines="0" zoomScaleNormal="100" workbookViewId="0"/>
  </sheetViews>
  <sheetFormatPr defaultColWidth="9.140625" defaultRowHeight="12.75" x14ac:dyDescent="0.2"/>
  <cols>
    <col min="1" max="1" width="2.7109375" style="86" customWidth="1"/>
    <col min="2" max="2" width="35.85546875" style="86" customWidth="1"/>
    <col min="3" max="3" width="89.5703125" style="86" customWidth="1"/>
    <col min="4" max="16384" width="9.140625" style="86"/>
  </cols>
  <sheetData>
    <row r="1" spans="2:10" ht="15.75" thickBot="1" x14ac:dyDescent="0.25">
      <c r="B1" s="87" t="s">
        <v>314</v>
      </c>
      <c r="C1" s="88" t="s">
        <v>0</v>
      </c>
    </row>
    <row r="2" spans="2:10" ht="101.25" customHeight="1" thickBot="1" x14ac:dyDescent="0.25">
      <c r="B2" s="89" t="s">
        <v>282</v>
      </c>
      <c r="C2" s="90"/>
      <c r="J2" s="1"/>
    </row>
    <row r="3" spans="2:10" ht="38.25" x14ac:dyDescent="0.2">
      <c r="B3" s="132" t="s">
        <v>413</v>
      </c>
      <c r="C3" s="135" t="s">
        <v>421</v>
      </c>
    </row>
    <row r="4" spans="2:10" ht="25.5" x14ac:dyDescent="0.2">
      <c r="B4" s="93" t="s">
        <v>411</v>
      </c>
      <c r="C4" s="94" t="s">
        <v>422</v>
      </c>
    </row>
    <row r="5" spans="2:10" ht="25.5" x14ac:dyDescent="0.2">
      <c r="B5" s="93" t="s">
        <v>412</v>
      </c>
      <c r="C5" s="94" t="s">
        <v>423</v>
      </c>
      <c r="D5" s="88"/>
    </row>
    <row r="6" spans="2:10" ht="25.5" x14ac:dyDescent="0.2">
      <c r="B6" s="91" t="s">
        <v>410</v>
      </c>
      <c r="C6" s="92" t="s">
        <v>414</v>
      </c>
      <c r="D6" s="88" t="s">
        <v>0</v>
      </c>
    </row>
    <row r="7" spans="2:10" ht="102" x14ac:dyDescent="0.2">
      <c r="B7" s="133" t="s">
        <v>57</v>
      </c>
      <c r="C7" s="96" t="s">
        <v>424</v>
      </c>
      <c r="D7" s="88"/>
    </row>
    <row r="8" spans="2:10" x14ac:dyDescent="0.2">
      <c r="B8" s="93" t="s">
        <v>1</v>
      </c>
      <c r="C8" s="95" t="s">
        <v>328</v>
      </c>
    </row>
    <row r="9" spans="2:10" x14ac:dyDescent="0.2">
      <c r="B9" s="91" t="s">
        <v>289</v>
      </c>
      <c r="C9" s="92" t="s">
        <v>425</v>
      </c>
    </row>
    <row r="10" spans="2:10" ht="25.5" x14ac:dyDescent="0.2">
      <c r="B10" s="91" t="s">
        <v>326</v>
      </c>
      <c r="C10" s="92" t="s">
        <v>327</v>
      </c>
    </row>
    <row r="11" spans="2:10" x14ac:dyDescent="0.2">
      <c r="B11" s="93" t="s">
        <v>331</v>
      </c>
      <c r="C11" s="97" t="s">
        <v>332</v>
      </c>
    </row>
    <row r="12" spans="2:10" x14ac:dyDescent="0.2">
      <c r="B12" s="93" t="s">
        <v>294</v>
      </c>
      <c r="C12" s="97" t="s">
        <v>330</v>
      </c>
    </row>
    <row r="13" spans="2:10" x14ac:dyDescent="0.2">
      <c r="B13" s="93" t="s">
        <v>293</v>
      </c>
      <c r="C13" s="95" t="s">
        <v>329</v>
      </c>
    </row>
    <row r="14" spans="2:10" ht="25.5" x14ac:dyDescent="0.2">
      <c r="B14" s="91" t="s">
        <v>408</v>
      </c>
      <c r="C14" s="96" t="s">
        <v>409</v>
      </c>
    </row>
    <row r="15" spans="2:10" ht="25.5" x14ac:dyDescent="0.2">
      <c r="B15" s="91" t="s">
        <v>318</v>
      </c>
      <c r="C15" s="92" t="s">
        <v>319</v>
      </c>
    </row>
    <row r="16" spans="2:10" ht="102" x14ac:dyDescent="0.2">
      <c r="B16" s="91" t="s">
        <v>317</v>
      </c>
      <c r="C16" s="92" t="s">
        <v>426</v>
      </c>
    </row>
    <row r="17" spans="2:3" ht="25.5" x14ac:dyDescent="0.2">
      <c r="B17" s="91" t="s">
        <v>324</v>
      </c>
      <c r="C17" s="96" t="s">
        <v>325</v>
      </c>
    </row>
    <row r="18" spans="2:3" x14ac:dyDescent="0.2">
      <c r="B18" s="91" t="s">
        <v>315</v>
      </c>
      <c r="C18" s="92" t="s">
        <v>316</v>
      </c>
    </row>
    <row r="19" spans="2:3" x14ac:dyDescent="0.2">
      <c r="B19" s="93" t="s">
        <v>320</v>
      </c>
      <c r="C19" s="94" t="s">
        <v>321</v>
      </c>
    </row>
    <row r="20" spans="2:3" ht="26.25" thickBot="1" x14ac:dyDescent="0.25">
      <c r="B20" s="98" t="s">
        <v>322</v>
      </c>
      <c r="C20" s="134" t="s">
        <v>323</v>
      </c>
    </row>
  </sheetData>
  <sheetProtection algorithmName="SHA-512" hashValue="G0zJv0tUx5xtw5h+T7dmgk6pcxjD4kUpqK8ILq3CZ0LgFL+vp7w473j1x8UGYo2IuI2nFIPr8o5cHH9a1YHAiQ==" saltValue="t6XEqRDOZzZZrALg/y/GYw==" spinCount="100000" sheet="1" objects="1" scenarios="1"/>
  <sortState xmlns:xlrd2="http://schemas.microsoft.com/office/spreadsheetml/2017/richdata2" ref="B3:C20">
    <sortCondition ref="B3:B20"/>
  </sortState>
  <hyperlinks>
    <hyperlink ref="B1" location="Index!A1" display="Back to Index" xr:uid="{856D6B15-5D86-44C6-B607-1C6270BB7C03}"/>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66C95-6DD5-4779-AE8C-E9F21C83AD21}">
  <sheetPr codeName="Sheet5"/>
  <dimension ref="B1:I12"/>
  <sheetViews>
    <sheetView showGridLines="0" zoomScaleNormal="100" workbookViewId="0">
      <selection activeCell="B1" sqref="B1"/>
    </sheetView>
  </sheetViews>
  <sheetFormatPr defaultColWidth="9.140625" defaultRowHeight="12.75" x14ac:dyDescent="0.2"/>
  <cols>
    <col min="1" max="1" width="2.7109375" style="86" customWidth="1"/>
    <col min="2" max="2" width="89.5703125" style="86" customWidth="1"/>
    <col min="3" max="16384" width="9.140625" style="86"/>
  </cols>
  <sheetData>
    <row r="1" spans="2:9" ht="13.5" thickBot="1" x14ac:dyDescent="0.25">
      <c r="B1" s="87" t="s">
        <v>314</v>
      </c>
    </row>
    <row r="2" spans="2:9" ht="101.25" customHeight="1" thickBot="1" x14ac:dyDescent="0.25">
      <c r="B2" s="99" t="s">
        <v>333</v>
      </c>
      <c r="I2" s="1"/>
    </row>
    <row r="3" spans="2:9" ht="25.5" x14ac:dyDescent="0.2">
      <c r="B3" s="100" t="s">
        <v>334</v>
      </c>
    </row>
    <row r="4" spans="2:9" x14ac:dyDescent="0.2">
      <c r="B4" s="101" t="s">
        <v>335</v>
      </c>
      <c r="C4" s="86" t="s">
        <v>0</v>
      </c>
    </row>
    <row r="5" spans="2:9" ht="15" x14ac:dyDescent="0.2">
      <c r="B5" s="101" t="s">
        <v>336</v>
      </c>
      <c r="C5" s="88" t="s">
        <v>0</v>
      </c>
    </row>
    <row r="6" spans="2:9" ht="25.5" x14ac:dyDescent="0.2">
      <c r="B6" s="102" t="s">
        <v>337</v>
      </c>
      <c r="C6" s="88" t="s">
        <v>0</v>
      </c>
    </row>
    <row r="7" spans="2:9" ht="63.75" x14ac:dyDescent="0.2">
      <c r="B7" s="103" t="s">
        <v>338</v>
      </c>
      <c r="C7" s="88" t="s">
        <v>0</v>
      </c>
    </row>
    <row r="8" spans="2:9" ht="76.5" x14ac:dyDescent="0.2">
      <c r="B8" s="103" t="s">
        <v>339</v>
      </c>
    </row>
    <row r="9" spans="2:9" ht="89.25" x14ac:dyDescent="0.2">
      <c r="B9" s="101" t="s">
        <v>62</v>
      </c>
    </row>
    <row r="10" spans="2:9" ht="38.25" x14ac:dyDescent="0.2">
      <c r="B10" s="129" t="s">
        <v>342</v>
      </c>
    </row>
    <row r="11" spans="2:9" ht="25.5" x14ac:dyDescent="0.2">
      <c r="B11" s="128" t="s">
        <v>340</v>
      </c>
    </row>
    <row r="12" spans="2:9" ht="26.25" thickBot="1" x14ac:dyDescent="0.25">
      <c r="B12" s="130" t="s">
        <v>341</v>
      </c>
    </row>
  </sheetData>
  <sheetProtection algorithmName="SHA-512" hashValue="JYaQR5ckH2jG7o9miNKfdq8sijUASjOlEwzGWvMm3rUl3urOH0iJ+WnfRgq9x0xEV1kMfAj8yocrVK0UAF799A==" saltValue="ej6nPEyljqgIl0q3VHHCVg==" spinCount="100000" sheet="1" objects="1" scenarios="1"/>
  <hyperlinks>
    <hyperlink ref="B1" location="Index!A1" display="Back to Index" xr:uid="{7827953F-43EE-4A78-B429-B32ACDCB889B}"/>
    <hyperlink ref="B10" r:id="rId1" display="Confiscation Orders are outwith the scope of the SCTS administrative fines and penalties enforcement process. COPFS can ask the court to appoint an Enforcement Administrator to identify and realise assets. For more info see http://www.scotcourts.gov.uk/the-courts/more/the-accountant-of-court/poc-administrators    " xr:uid="{116A5984-FACD-47B6-88CC-1E852CEEEDA4}"/>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A58F5-A1F7-48B6-9203-E7D6A43142DD}">
  <sheetPr codeName="Sheet11"/>
  <dimension ref="A1:K30"/>
  <sheetViews>
    <sheetView showGridLines="0" workbookViewId="0">
      <selection activeCell="C20" sqref="C20"/>
    </sheetView>
  </sheetViews>
  <sheetFormatPr defaultColWidth="9.140625" defaultRowHeight="15" x14ac:dyDescent="0.25"/>
  <cols>
    <col min="1" max="1" width="3.85546875" style="104" customWidth="1"/>
    <col min="2" max="2" width="5.5703125" style="104" customWidth="1"/>
    <col min="3" max="3" width="90.7109375" style="104" customWidth="1"/>
    <col min="4" max="16384" width="9.140625" style="104"/>
  </cols>
  <sheetData>
    <row r="1" spans="1:3" x14ac:dyDescent="0.25">
      <c r="B1" s="105" t="s">
        <v>314</v>
      </c>
    </row>
    <row r="5" spans="1:3" ht="18" x14ac:dyDescent="0.25">
      <c r="C5" s="106" t="s">
        <v>350</v>
      </c>
    </row>
    <row r="7" spans="1:3" ht="18" x14ac:dyDescent="0.25">
      <c r="A7" s="107"/>
      <c r="C7" s="108" t="s">
        <v>312</v>
      </c>
    </row>
    <row r="9" spans="1:3" x14ac:dyDescent="0.25">
      <c r="B9" s="109" t="s">
        <v>343</v>
      </c>
      <c r="C9" s="110" t="s">
        <v>351</v>
      </c>
    </row>
    <row r="10" spans="1:3" ht="25.5" x14ac:dyDescent="0.25">
      <c r="B10" s="111" t="s">
        <v>344</v>
      </c>
      <c r="C10" s="112" t="s">
        <v>352</v>
      </c>
    </row>
    <row r="12" spans="1:3" ht="24" customHeight="1" x14ac:dyDescent="0.25">
      <c r="B12" s="109" t="s">
        <v>345</v>
      </c>
      <c r="C12" s="117" t="s">
        <v>353</v>
      </c>
    </row>
    <row r="13" spans="1:3" ht="89.25" x14ac:dyDescent="0.25">
      <c r="B13" s="111" t="s">
        <v>344</v>
      </c>
      <c r="C13" s="114" t="s">
        <v>355</v>
      </c>
    </row>
    <row r="15" spans="1:3" ht="21" customHeight="1" x14ac:dyDescent="0.25">
      <c r="B15" s="109" t="s">
        <v>346</v>
      </c>
      <c r="C15" s="115" t="s">
        <v>354</v>
      </c>
    </row>
    <row r="16" spans="1:3" ht="38.25" x14ac:dyDescent="0.25">
      <c r="B16" s="111" t="s">
        <v>344</v>
      </c>
      <c r="C16" s="114" t="s">
        <v>427</v>
      </c>
    </row>
    <row r="18" spans="2:11" x14ac:dyDescent="0.25">
      <c r="B18" s="109" t="s">
        <v>347</v>
      </c>
      <c r="C18" s="116" t="s">
        <v>415</v>
      </c>
    </row>
    <row r="19" spans="2:11" ht="25.5" x14ac:dyDescent="0.25">
      <c r="B19" s="111" t="s">
        <v>344</v>
      </c>
      <c r="C19" s="114" t="s">
        <v>428</v>
      </c>
    </row>
    <row r="21" spans="2:11" x14ac:dyDescent="0.25">
      <c r="B21" s="109" t="s">
        <v>348</v>
      </c>
      <c r="C21" s="117" t="s">
        <v>356</v>
      </c>
    </row>
    <row r="22" spans="2:11" ht="39" x14ac:dyDescent="0.25">
      <c r="B22" s="111" t="s">
        <v>344</v>
      </c>
      <c r="C22" s="118" t="s">
        <v>357</v>
      </c>
    </row>
    <row r="24" spans="2:11" x14ac:dyDescent="0.25">
      <c r="B24" s="109" t="s">
        <v>349</v>
      </c>
      <c r="C24" s="113" t="s">
        <v>358</v>
      </c>
    </row>
    <row r="25" spans="2:11" ht="127.5" x14ac:dyDescent="0.25">
      <c r="B25" s="111" t="s">
        <v>344</v>
      </c>
      <c r="C25" s="119" t="s">
        <v>419</v>
      </c>
    </row>
    <row r="27" spans="2:11" x14ac:dyDescent="0.25">
      <c r="B27" s="137" t="s">
        <v>416</v>
      </c>
      <c r="C27" s="138" t="s">
        <v>418</v>
      </c>
      <c r="E27" s="120"/>
      <c r="F27" s="120"/>
      <c r="G27" s="120"/>
      <c r="H27" s="120"/>
      <c r="I27" s="120"/>
      <c r="J27" s="120"/>
      <c r="K27" s="120"/>
    </row>
    <row r="28" spans="2:11" ht="25.5" x14ac:dyDescent="0.25">
      <c r="B28" s="139" t="s">
        <v>344</v>
      </c>
      <c r="C28" s="140" t="s">
        <v>417</v>
      </c>
    </row>
    <row r="30" spans="2:11" x14ac:dyDescent="0.25">
      <c r="B30" s="141" t="s">
        <v>420</v>
      </c>
    </row>
  </sheetData>
  <sheetProtection algorithmName="SHA-512" hashValue="VjLrMJ3of3FJbmk1UQrC7UJ4fUQf2KuTmj8LNNTwUC9HrTrsKU1rpxqpAK5G0UWCoi3oQPKM0sSM8DKXkYRA1A==" saltValue="xRNTWtF0MJFRWStBESEwQA==" spinCount="100000" sheet="1" objects="1" scenarios="1"/>
  <hyperlinks>
    <hyperlink ref="B1" location="Index!A1" display="Back to Index" xr:uid="{16AE50C5-9197-4968-A581-3804FC6C936F}"/>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FA574-F5B7-458B-BFD4-4C65EA516E46}">
  <sheetPr codeName="Sheet17">
    <tabColor rgb="FF00B0F0"/>
  </sheetPr>
  <dimension ref="A1:BM6347"/>
  <sheetViews>
    <sheetView topLeftCell="R1" zoomScaleNormal="100" workbookViewId="0">
      <selection activeCell="BM2" sqref="BM2"/>
    </sheetView>
  </sheetViews>
  <sheetFormatPr defaultRowHeight="12.75" x14ac:dyDescent="0.2"/>
  <cols>
    <col min="7" max="7" width="21.140625" customWidth="1"/>
    <col min="8" max="8" width="22.85546875" customWidth="1"/>
    <col min="10" max="10" width="28.42578125" customWidth="1"/>
    <col min="11" max="11" width="26.140625" customWidth="1"/>
    <col min="12" max="12" width="17.5703125" customWidth="1"/>
    <col min="13" max="13" width="33.42578125" customWidth="1"/>
    <col min="14" max="14" width="21.7109375" customWidth="1"/>
    <col min="15" max="15" width="26.42578125" customWidth="1"/>
    <col min="16" max="16" width="25.85546875" customWidth="1"/>
    <col min="17" max="17" width="25.7109375" customWidth="1"/>
    <col min="18" max="18" width="34.5703125" customWidth="1"/>
    <col min="19" max="19" width="24.85546875" customWidth="1"/>
    <col min="20" max="20" width="34.5703125" customWidth="1"/>
    <col min="21" max="21" width="20.7109375" customWidth="1"/>
    <col min="22" max="22" width="29.7109375" customWidth="1"/>
    <col min="23" max="23" width="31.42578125" customWidth="1"/>
    <col min="24" max="24" width="35.140625" customWidth="1"/>
    <col min="25" max="25" width="24.42578125" customWidth="1"/>
    <col min="26" max="26" width="30.5703125" customWidth="1"/>
    <col min="27" max="27" width="35.42578125" customWidth="1"/>
    <col min="28" max="28" width="32.7109375" customWidth="1"/>
    <col min="29" max="29" width="37.140625" customWidth="1"/>
    <col min="30" max="30" width="36" customWidth="1"/>
    <col min="31" max="31" width="32.5703125" customWidth="1"/>
    <col min="32" max="32" width="26.28515625" customWidth="1"/>
    <col min="33" max="33" width="32.5703125" customWidth="1"/>
    <col min="34" max="34" width="33.5703125" customWidth="1"/>
    <col min="40" max="40" width="36.7109375" customWidth="1"/>
    <col min="41" max="41" width="19.85546875" customWidth="1"/>
    <col min="42" max="42" width="32.85546875" customWidth="1"/>
    <col min="56" max="56" width="13.140625" customWidth="1"/>
    <col min="57" max="57" width="18" customWidth="1"/>
    <col min="58" max="58" width="28.42578125" customWidth="1"/>
    <col min="60" max="60" width="22.42578125" customWidth="1"/>
    <col min="61" max="61" width="11" customWidth="1"/>
    <col min="62" max="62" width="35.140625" customWidth="1"/>
    <col min="64" max="65" width="9.140625" style="27"/>
  </cols>
  <sheetData>
    <row r="1" spans="1:65" x14ac:dyDescent="0.2">
      <c r="A1" t="s">
        <v>75</v>
      </c>
      <c r="B1" t="s">
        <v>76</v>
      </c>
      <c r="C1" t="s">
        <v>77</v>
      </c>
      <c r="D1" t="s">
        <v>78</v>
      </c>
      <c r="E1" t="s">
        <v>79</v>
      </c>
      <c r="F1" t="s">
        <v>80</v>
      </c>
      <c r="G1" t="s">
        <v>81</v>
      </c>
      <c r="H1" t="s">
        <v>82</v>
      </c>
      <c r="I1" t="s">
        <v>83</v>
      </c>
      <c r="J1" t="s">
        <v>84</v>
      </c>
      <c r="K1" t="s">
        <v>85</v>
      </c>
      <c r="L1" t="s">
        <v>86</v>
      </c>
      <c r="M1" t="s">
        <v>87</v>
      </c>
      <c r="N1" t="s">
        <v>88</v>
      </c>
      <c r="O1" t="s">
        <v>89</v>
      </c>
      <c r="P1" t="s">
        <v>90</v>
      </c>
      <c r="Q1" t="s">
        <v>91</v>
      </c>
      <c r="R1" t="s">
        <v>92</v>
      </c>
      <c r="S1" t="s">
        <v>93</v>
      </c>
      <c r="T1" t="s">
        <v>94</v>
      </c>
      <c r="U1" t="s">
        <v>95</v>
      </c>
      <c r="V1" t="s">
        <v>96</v>
      </c>
      <c r="W1" t="s">
        <v>97</v>
      </c>
      <c r="X1" t="s">
        <v>98</v>
      </c>
      <c r="Y1" t="s">
        <v>99</v>
      </c>
      <c r="Z1" t="s">
        <v>100</v>
      </c>
      <c r="AA1" t="s">
        <v>101</v>
      </c>
      <c r="AB1" t="s">
        <v>102</v>
      </c>
      <c r="AC1" t="s">
        <v>103</v>
      </c>
      <c r="AD1" t="s">
        <v>104</v>
      </c>
      <c r="AE1" t="s">
        <v>105</v>
      </c>
      <c r="AF1" t="s">
        <v>106</v>
      </c>
      <c r="AG1" t="s">
        <v>107</v>
      </c>
      <c r="AH1" t="s">
        <v>108</v>
      </c>
      <c r="AI1" t="s">
        <v>109</v>
      </c>
      <c r="AJ1" t="s">
        <v>110</v>
      </c>
      <c r="AK1" t="s">
        <v>111</v>
      </c>
      <c r="AL1" t="s">
        <v>112</v>
      </c>
      <c r="AM1" t="s">
        <v>113</v>
      </c>
      <c r="AN1" t="s">
        <v>114</v>
      </c>
      <c r="AO1" t="s">
        <v>115</v>
      </c>
      <c r="AP1" t="s">
        <v>116</v>
      </c>
      <c r="AQ1" t="s">
        <v>117</v>
      </c>
      <c r="AR1" t="s">
        <v>118</v>
      </c>
      <c r="AS1" t="s">
        <v>119</v>
      </c>
      <c r="AT1" t="s">
        <v>120</v>
      </c>
      <c r="AU1" t="s">
        <v>121</v>
      </c>
      <c r="AV1" t="s">
        <v>122</v>
      </c>
      <c r="AW1" t="s">
        <v>123</v>
      </c>
      <c r="AX1" t="s">
        <v>124</v>
      </c>
      <c r="AY1" t="s">
        <v>125</v>
      </c>
      <c r="AZ1" t="s">
        <v>126</v>
      </c>
      <c r="BA1" t="s">
        <v>127</v>
      </c>
      <c r="BB1" t="s">
        <v>128</v>
      </c>
      <c r="BC1" t="s">
        <v>129</v>
      </c>
      <c r="BD1" t="s">
        <v>130</v>
      </c>
      <c r="BE1" t="s">
        <v>131</v>
      </c>
      <c r="BF1" t="s">
        <v>132</v>
      </c>
      <c r="BG1" t="s">
        <v>133</v>
      </c>
      <c r="BH1" t="s">
        <v>134</v>
      </c>
      <c r="BI1" t="s">
        <v>135</v>
      </c>
      <c r="BJ1" t="s">
        <v>136</v>
      </c>
      <c r="BK1" t="s">
        <v>137</v>
      </c>
      <c r="BL1" s="27" t="s">
        <v>138</v>
      </c>
      <c r="BM1" s="27" t="s">
        <v>283</v>
      </c>
    </row>
    <row r="2" spans="1:65" x14ac:dyDescent="0.2">
      <c r="A2">
        <v>2025</v>
      </c>
      <c r="B2">
        <v>10</v>
      </c>
      <c r="C2" t="s">
        <v>139</v>
      </c>
      <c r="D2" t="s">
        <v>140</v>
      </c>
      <c r="E2" t="s">
        <v>8</v>
      </c>
      <c r="F2">
        <v>9295</v>
      </c>
      <c r="G2" t="s">
        <v>141</v>
      </c>
      <c r="H2" t="s">
        <v>139</v>
      </c>
      <c r="I2" t="s">
        <v>142</v>
      </c>
      <c r="J2" s="24">
        <v>45931</v>
      </c>
      <c r="K2" t="s">
        <v>253</v>
      </c>
      <c r="L2">
        <v>3</v>
      </c>
      <c r="M2" t="s">
        <v>429</v>
      </c>
      <c r="N2" t="s">
        <v>145</v>
      </c>
      <c r="O2" t="s">
        <v>156</v>
      </c>
      <c r="P2" t="s">
        <v>152</v>
      </c>
      <c r="Q2">
        <v>0</v>
      </c>
      <c r="R2">
        <v>1790</v>
      </c>
      <c r="S2">
        <v>71600</v>
      </c>
      <c r="T2">
        <v>44920</v>
      </c>
      <c r="U2">
        <v>0</v>
      </c>
      <c r="V2">
        <v>0</v>
      </c>
      <c r="W2">
        <v>0</v>
      </c>
      <c r="X2">
        <v>0</v>
      </c>
      <c r="Y2">
        <v>0</v>
      </c>
      <c r="Z2">
        <v>0</v>
      </c>
      <c r="AA2">
        <v>26680</v>
      </c>
      <c r="AB2">
        <v>0</v>
      </c>
      <c r="AC2">
        <v>26680</v>
      </c>
      <c r="AD2">
        <v>0</v>
      </c>
      <c r="AE2">
        <v>0</v>
      </c>
      <c r="AF2">
        <v>667</v>
      </c>
      <c r="AG2">
        <v>0</v>
      </c>
      <c r="AH2">
        <v>1123</v>
      </c>
      <c r="AI2">
        <v>0</v>
      </c>
      <c r="AJ2">
        <v>0</v>
      </c>
      <c r="AK2">
        <v>0</v>
      </c>
      <c r="AL2">
        <v>0</v>
      </c>
      <c r="AM2">
        <v>5</v>
      </c>
      <c r="AN2">
        <v>0</v>
      </c>
      <c r="AO2">
        <v>0</v>
      </c>
      <c r="AP2">
        <v>0</v>
      </c>
      <c r="AQ2">
        <v>0</v>
      </c>
      <c r="AR2">
        <v>0</v>
      </c>
      <c r="AS2">
        <v>0</v>
      </c>
      <c r="AT2">
        <v>0</v>
      </c>
      <c r="AU2">
        <v>0</v>
      </c>
      <c r="AV2">
        <v>0</v>
      </c>
      <c r="AW2">
        <v>0</v>
      </c>
      <c r="AX2">
        <v>0</v>
      </c>
      <c r="AY2">
        <v>0</v>
      </c>
      <c r="AZ2">
        <v>0</v>
      </c>
      <c r="BA2">
        <v>0</v>
      </c>
      <c r="BB2">
        <v>0</v>
      </c>
      <c r="BC2">
        <v>0</v>
      </c>
      <c r="BD2">
        <v>0</v>
      </c>
      <c r="BE2">
        <v>0</v>
      </c>
      <c r="BF2">
        <v>0</v>
      </c>
      <c r="BG2">
        <v>0</v>
      </c>
      <c r="BH2">
        <v>0</v>
      </c>
      <c r="BI2">
        <v>0</v>
      </c>
      <c r="BJ2" s="25">
        <v>45944</v>
      </c>
      <c r="BK2">
        <v>0</v>
      </c>
      <c r="BL2" s="27" t="str">
        <f>VLOOKUP(O2,DropDownList!$H$1:$I$7,2,FALSE)</f>
        <v>2023/24</v>
      </c>
      <c r="BM2" s="27" t="str">
        <f>IF(RIGHT(P2,4)="VSUR","VSUR",IF(RIGHT(P2,4)="CONF","CONF",P2))</f>
        <v>PCOA</v>
      </c>
    </row>
    <row r="3" spans="1:65" x14ac:dyDescent="0.2">
      <c r="A3">
        <v>2025</v>
      </c>
      <c r="B3">
        <v>10</v>
      </c>
      <c r="C3" t="s">
        <v>139</v>
      </c>
      <c r="D3" t="s">
        <v>140</v>
      </c>
      <c r="E3" t="s">
        <v>8</v>
      </c>
      <c r="F3">
        <v>9295</v>
      </c>
      <c r="G3" t="s">
        <v>141</v>
      </c>
      <c r="H3" t="s">
        <v>139</v>
      </c>
      <c r="I3" t="s">
        <v>142</v>
      </c>
      <c r="J3" s="24">
        <v>45931</v>
      </c>
      <c r="K3" t="s">
        <v>253</v>
      </c>
      <c r="L3">
        <v>3</v>
      </c>
      <c r="M3" t="s">
        <v>429</v>
      </c>
      <c r="N3" t="s">
        <v>145</v>
      </c>
      <c r="O3" t="s">
        <v>147</v>
      </c>
      <c r="P3" t="s">
        <v>153</v>
      </c>
      <c r="Q3">
        <v>1710</v>
      </c>
      <c r="R3">
        <v>29</v>
      </c>
      <c r="S3">
        <v>2895</v>
      </c>
      <c r="T3">
        <v>195</v>
      </c>
      <c r="U3">
        <v>16</v>
      </c>
      <c r="V3">
        <v>16</v>
      </c>
      <c r="W3">
        <v>1710</v>
      </c>
      <c r="X3">
        <v>1710</v>
      </c>
      <c r="Y3">
        <v>0</v>
      </c>
      <c r="Z3">
        <v>0</v>
      </c>
      <c r="AA3">
        <v>990</v>
      </c>
      <c r="AB3">
        <v>0</v>
      </c>
      <c r="AC3">
        <v>990</v>
      </c>
      <c r="AD3">
        <v>16</v>
      </c>
      <c r="AE3">
        <v>0</v>
      </c>
      <c r="AF3">
        <v>10</v>
      </c>
      <c r="AG3">
        <v>0</v>
      </c>
      <c r="AH3">
        <v>3</v>
      </c>
      <c r="AI3">
        <v>16</v>
      </c>
      <c r="AJ3">
        <v>0</v>
      </c>
      <c r="AK3">
        <v>0</v>
      </c>
      <c r="AL3">
        <v>0</v>
      </c>
      <c r="AM3">
        <v>0</v>
      </c>
      <c r="AN3">
        <v>0</v>
      </c>
      <c r="AO3">
        <v>19</v>
      </c>
      <c r="AP3">
        <v>26</v>
      </c>
      <c r="AQ3">
        <v>20</v>
      </c>
      <c r="AR3">
        <v>0</v>
      </c>
      <c r="AS3">
        <v>1</v>
      </c>
      <c r="AT3">
        <v>1</v>
      </c>
      <c r="AU3">
        <v>0</v>
      </c>
      <c r="AV3">
        <v>0</v>
      </c>
      <c r="AW3">
        <v>0</v>
      </c>
      <c r="AX3">
        <v>0</v>
      </c>
      <c r="AY3">
        <v>0</v>
      </c>
      <c r="AZ3">
        <v>2</v>
      </c>
      <c r="BA3">
        <v>2</v>
      </c>
      <c r="BB3">
        <v>0</v>
      </c>
      <c r="BC3">
        <v>0</v>
      </c>
      <c r="BD3">
        <v>0</v>
      </c>
      <c r="BE3">
        <v>0</v>
      </c>
      <c r="BF3">
        <v>19</v>
      </c>
      <c r="BG3">
        <v>1710</v>
      </c>
      <c r="BH3">
        <v>0</v>
      </c>
      <c r="BI3">
        <v>16</v>
      </c>
      <c r="BJ3" s="25">
        <v>45944</v>
      </c>
      <c r="BK3">
        <v>0</v>
      </c>
      <c r="BL3" s="27" t="str">
        <f>VLOOKUP(O3,DropDownList!$H$1:$I$7,2,FALSE)</f>
        <v>2024/25</v>
      </c>
      <c r="BM3" s="27" t="str">
        <f t="shared" ref="BM3:BM66" si="0">IF(RIGHT(P3,4)="VSUR","VSUR",IF(RIGHT(P3,4)="CONF","CONF",P3))</f>
        <v>PREG</v>
      </c>
    </row>
    <row r="4" spans="1:65" x14ac:dyDescent="0.2">
      <c r="A4">
        <v>2025</v>
      </c>
      <c r="B4">
        <v>10</v>
      </c>
      <c r="C4" t="s">
        <v>139</v>
      </c>
      <c r="D4" t="s">
        <v>140</v>
      </c>
      <c r="E4" t="s">
        <v>8</v>
      </c>
      <c r="F4">
        <v>9295</v>
      </c>
      <c r="G4" t="s">
        <v>141</v>
      </c>
      <c r="H4" t="s">
        <v>139</v>
      </c>
      <c r="I4" t="s">
        <v>142</v>
      </c>
      <c r="J4" s="24">
        <v>45931</v>
      </c>
      <c r="K4" t="s">
        <v>253</v>
      </c>
      <c r="L4">
        <v>3</v>
      </c>
      <c r="M4" t="s">
        <v>429</v>
      </c>
      <c r="N4" t="s">
        <v>145</v>
      </c>
      <c r="O4" t="s">
        <v>149</v>
      </c>
      <c r="P4" t="s">
        <v>146</v>
      </c>
      <c r="Q4">
        <v>1870</v>
      </c>
      <c r="R4">
        <v>479</v>
      </c>
      <c r="S4">
        <v>7390</v>
      </c>
      <c r="T4">
        <v>20</v>
      </c>
      <c r="U4">
        <v>264</v>
      </c>
      <c r="V4">
        <v>108</v>
      </c>
      <c r="W4">
        <v>1660</v>
      </c>
      <c r="X4">
        <v>1660</v>
      </c>
      <c r="Y4">
        <v>0</v>
      </c>
      <c r="Z4">
        <v>0</v>
      </c>
      <c r="AA4">
        <v>5500</v>
      </c>
      <c r="AB4">
        <v>0</v>
      </c>
      <c r="AC4">
        <v>0</v>
      </c>
      <c r="AD4">
        <v>108</v>
      </c>
      <c r="AE4">
        <v>0</v>
      </c>
      <c r="AF4">
        <v>357</v>
      </c>
      <c r="AG4">
        <v>0</v>
      </c>
      <c r="AH4">
        <v>1</v>
      </c>
      <c r="AI4">
        <v>121</v>
      </c>
      <c r="AJ4">
        <v>0</v>
      </c>
      <c r="AK4">
        <v>0</v>
      </c>
      <c r="AL4">
        <v>0</v>
      </c>
      <c r="AM4">
        <v>0</v>
      </c>
      <c r="AN4">
        <v>0</v>
      </c>
      <c r="AO4">
        <v>294</v>
      </c>
      <c r="AP4">
        <v>460</v>
      </c>
      <c r="AQ4">
        <v>298</v>
      </c>
      <c r="AR4">
        <v>0</v>
      </c>
      <c r="AS4">
        <v>46</v>
      </c>
      <c r="AT4">
        <v>19</v>
      </c>
      <c r="AU4">
        <v>1</v>
      </c>
      <c r="AV4">
        <v>0</v>
      </c>
      <c r="AW4">
        <v>0</v>
      </c>
      <c r="AX4">
        <v>0</v>
      </c>
      <c r="AY4">
        <v>15</v>
      </c>
      <c r="AZ4">
        <v>38</v>
      </c>
      <c r="BA4">
        <v>12</v>
      </c>
      <c r="BB4">
        <v>3</v>
      </c>
      <c r="BC4">
        <v>1</v>
      </c>
      <c r="BD4">
        <v>0</v>
      </c>
      <c r="BE4">
        <v>0</v>
      </c>
      <c r="BF4">
        <v>479</v>
      </c>
      <c r="BG4">
        <v>1870</v>
      </c>
      <c r="BH4">
        <v>0</v>
      </c>
      <c r="BI4">
        <v>262</v>
      </c>
      <c r="BJ4" s="25">
        <v>45944</v>
      </c>
      <c r="BK4">
        <v>0</v>
      </c>
      <c r="BL4" s="27" t="str">
        <f>VLOOKUP(O4,DropDownList!$H$1:$I$7,2,FALSE)</f>
        <v>2025/26</v>
      </c>
      <c r="BM4" s="27" t="str">
        <f t="shared" si="0"/>
        <v>VSUR</v>
      </c>
    </row>
    <row r="5" spans="1:65" x14ac:dyDescent="0.2">
      <c r="A5">
        <v>2025</v>
      </c>
      <c r="B5">
        <v>10</v>
      </c>
      <c r="C5" t="s">
        <v>139</v>
      </c>
      <c r="D5" t="s">
        <v>140</v>
      </c>
      <c r="E5" t="s">
        <v>8</v>
      </c>
      <c r="F5">
        <v>9295</v>
      </c>
      <c r="G5" t="s">
        <v>141</v>
      </c>
      <c r="H5" t="s">
        <v>139</v>
      </c>
      <c r="I5" t="s">
        <v>142</v>
      </c>
      <c r="J5" s="24">
        <v>45931</v>
      </c>
      <c r="K5" t="s">
        <v>253</v>
      </c>
      <c r="L5">
        <v>3</v>
      </c>
      <c r="M5" t="s">
        <v>429</v>
      </c>
      <c r="N5" t="s">
        <v>145</v>
      </c>
      <c r="O5" t="s">
        <v>149</v>
      </c>
      <c r="P5" t="s">
        <v>148</v>
      </c>
      <c r="Q5">
        <v>13850</v>
      </c>
      <c r="R5">
        <v>285</v>
      </c>
      <c r="S5">
        <v>17100</v>
      </c>
      <c r="T5">
        <v>180</v>
      </c>
      <c r="U5">
        <v>234</v>
      </c>
      <c r="V5">
        <v>228</v>
      </c>
      <c r="W5">
        <v>13490</v>
      </c>
      <c r="X5">
        <v>13490</v>
      </c>
      <c r="Y5">
        <v>0</v>
      </c>
      <c r="Z5">
        <v>0</v>
      </c>
      <c r="AA5">
        <v>3070</v>
      </c>
      <c r="AB5">
        <v>0</v>
      </c>
      <c r="AC5">
        <v>3070</v>
      </c>
      <c r="AD5">
        <v>222</v>
      </c>
      <c r="AE5">
        <v>6</v>
      </c>
      <c r="AF5">
        <v>48</v>
      </c>
      <c r="AG5">
        <v>6</v>
      </c>
      <c r="AH5">
        <v>3</v>
      </c>
      <c r="AI5">
        <v>228</v>
      </c>
      <c r="AJ5">
        <v>0</v>
      </c>
      <c r="AK5">
        <v>0</v>
      </c>
      <c r="AL5">
        <v>0</v>
      </c>
      <c r="AM5">
        <v>0</v>
      </c>
      <c r="AN5">
        <v>0</v>
      </c>
      <c r="AO5">
        <v>240</v>
      </c>
      <c r="AP5">
        <v>275</v>
      </c>
      <c r="AQ5">
        <v>244</v>
      </c>
      <c r="AR5">
        <v>0</v>
      </c>
      <c r="AS5">
        <v>4</v>
      </c>
      <c r="AT5">
        <v>3</v>
      </c>
      <c r="AU5">
        <v>0</v>
      </c>
      <c r="AV5">
        <v>0</v>
      </c>
      <c r="AW5">
        <v>0</v>
      </c>
      <c r="AX5">
        <v>0</v>
      </c>
      <c r="AY5">
        <v>6</v>
      </c>
      <c r="AZ5">
        <v>8</v>
      </c>
      <c r="BA5">
        <v>0</v>
      </c>
      <c r="BB5">
        <v>0</v>
      </c>
      <c r="BC5">
        <v>0</v>
      </c>
      <c r="BD5">
        <v>0</v>
      </c>
      <c r="BE5">
        <v>0</v>
      </c>
      <c r="BF5">
        <v>247</v>
      </c>
      <c r="BG5">
        <v>13680</v>
      </c>
      <c r="BH5">
        <v>0</v>
      </c>
      <c r="BI5">
        <v>234</v>
      </c>
      <c r="BJ5" s="25">
        <v>45944</v>
      </c>
      <c r="BK5">
        <v>0</v>
      </c>
      <c r="BL5" s="27" t="str">
        <f>VLOOKUP(O5,DropDownList!$H$1:$I$7,2,FALSE)</f>
        <v>2025/26</v>
      </c>
      <c r="BM5" s="27" t="str">
        <f t="shared" si="0"/>
        <v>PRAS</v>
      </c>
    </row>
    <row r="6" spans="1:65" x14ac:dyDescent="0.2">
      <c r="A6">
        <v>2025</v>
      </c>
      <c r="B6">
        <v>10</v>
      </c>
      <c r="C6" t="s">
        <v>139</v>
      </c>
      <c r="D6" t="s">
        <v>140</v>
      </c>
      <c r="E6" t="s">
        <v>8</v>
      </c>
      <c r="F6">
        <v>9295</v>
      </c>
      <c r="G6" t="s">
        <v>141</v>
      </c>
      <c r="H6" t="s">
        <v>139</v>
      </c>
      <c r="I6" t="s">
        <v>142</v>
      </c>
      <c r="J6" s="24">
        <v>45931</v>
      </c>
      <c r="K6" t="s">
        <v>253</v>
      </c>
      <c r="L6">
        <v>3</v>
      </c>
      <c r="M6" t="s">
        <v>429</v>
      </c>
      <c r="N6" t="s">
        <v>145</v>
      </c>
      <c r="O6" t="s">
        <v>149</v>
      </c>
      <c r="P6" t="s">
        <v>152</v>
      </c>
      <c r="Q6">
        <v>0</v>
      </c>
      <c r="R6">
        <v>426</v>
      </c>
      <c r="S6">
        <v>17040</v>
      </c>
      <c r="T6">
        <v>11680</v>
      </c>
      <c r="U6">
        <v>0</v>
      </c>
      <c r="V6">
        <v>0</v>
      </c>
      <c r="W6">
        <v>0</v>
      </c>
      <c r="X6">
        <v>0</v>
      </c>
      <c r="Y6">
        <v>0</v>
      </c>
      <c r="Z6">
        <v>0</v>
      </c>
      <c r="AA6">
        <v>5360</v>
      </c>
      <c r="AB6">
        <v>0</v>
      </c>
      <c r="AC6">
        <v>5360</v>
      </c>
      <c r="AD6">
        <v>0</v>
      </c>
      <c r="AE6">
        <v>0</v>
      </c>
      <c r="AF6">
        <v>134</v>
      </c>
      <c r="AG6">
        <v>0</v>
      </c>
      <c r="AH6">
        <v>292</v>
      </c>
      <c r="AI6">
        <v>0</v>
      </c>
      <c r="AJ6">
        <v>0</v>
      </c>
      <c r="AK6">
        <v>0</v>
      </c>
      <c r="AL6">
        <v>0</v>
      </c>
      <c r="AM6">
        <v>7</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s="25">
        <v>45944</v>
      </c>
      <c r="BK6">
        <v>0</v>
      </c>
      <c r="BL6" s="27" t="str">
        <f>VLOOKUP(O6,DropDownList!$H$1:$I$7,2,FALSE)</f>
        <v>2025/26</v>
      </c>
      <c r="BM6" s="27" t="str">
        <f t="shared" si="0"/>
        <v>PCOA</v>
      </c>
    </row>
    <row r="7" spans="1:65" x14ac:dyDescent="0.2">
      <c r="A7">
        <v>2025</v>
      </c>
      <c r="B7">
        <v>10</v>
      </c>
      <c r="C7" t="s">
        <v>139</v>
      </c>
      <c r="D7" t="s">
        <v>140</v>
      </c>
      <c r="E7" t="s">
        <v>8</v>
      </c>
      <c r="F7">
        <v>9295</v>
      </c>
      <c r="G7" t="s">
        <v>141</v>
      </c>
      <c r="H7" t="s">
        <v>139</v>
      </c>
      <c r="I7" t="s">
        <v>142</v>
      </c>
      <c r="J7" s="24">
        <v>45931</v>
      </c>
      <c r="K7" t="s">
        <v>253</v>
      </c>
      <c r="L7">
        <v>3</v>
      </c>
      <c r="M7" t="s">
        <v>429</v>
      </c>
      <c r="N7" t="s">
        <v>145</v>
      </c>
      <c r="O7" t="s">
        <v>149</v>
      </c>
      <c r="P7" t="s">
        <v>154</v>
      </c>
      <c r="Q7">
        <v>58199.839999999997</v>
      </c>
      <c r="R7">
        <v>481</v>
      </c>
      <c r="S7">
        <v>120467.55</v>
      </c>
      <c r="T7">
        <v>340</v>
      </c>
      <c r="U7">
        <v>265</v>
      </c>
      <c r="V7">
        <v>206</v>
      </c>
      <c r="W7">
        <v>29137.32</v>
      </c>
      <c r="X7">
        <v>46995.12</v>
      </c>
      <c r="Y7">
        <v>0</v>
      </c>
      <c r="Z7">
        <v>0</v>
      </c>
      <c r="AA7">
        <v>61927.71</v>
      </c>
      <c r="AB7">
        <v>0</v>
      </c>
      <c r="AC7">
        <v>56407.71</v>
      </c>
      <c r="AD7">
        <v>109</v>
      </c>
      <c r="AE7">
        <v>97</v>
      </c>
      <c r="AF7">
        <v>215</v>
      </c>
      <c r="AG7">
        <v>143</v>
      </c>
      <c r="AH7">
        <v>1</v>
      </c>
      <c r="AI7">
        <v>122</v>
      </c>
      <c r="AJ7">
        <v>0</v>
      </c>
      <c r="AK7">
        <v>0</v>
      </c>
      <c r="AL7">
        <v>0</v>
      </c>
      <c r="AM7">
        <v>0</v>
      </c>
      <c r="AN7">
        <v>0</v>
      </c>
      <c r="AO7">
        <v>295</v>
      </c>
      <c r="AP7">
        <v>460</v>
      </c>
      <c r="AQ7">
        <v>298</v>
      </c>
      <c r="AR7">
        <v>0</v>
      </c>
      <c r="AS7">
        <v>46</v>
      </c>
      <c r="AT7">
        <v>19</v>
      </c>
      <c r="AU7">
        <v>1</v>
      </c>
      <c r="AV7">
        <v>0</v>
      </c>
      <c r="AW7">
        <v>0</v>
      </c>
      <c r="AX7">
        <v>0</v>
      </c>
      <c r="AY7">
        <v>15</v>
      </c>
      <c r="AZ7">
        <v>38</v>
      </c>
      <c r="BA7">
        <v>12</v>
      </c>
      <c r="BB7">
        <v>3</v>
      </c>
      <c r="BC7">
        <v>1</v>
      </c>
      <c r="BD7">
        <v>0</v>
      </c>
      <c r="BE7">
        <v>0</v>
      </c>
      <c r="BF7">
        <v>481</v>
      </c>
      <c r="BG7">
        <v>31017.55</v>
      </c>
      <c r="BH7">
        <v>0</v>
      </c>
      <c r="BI7">
        <v>263</v>
      </c>
      <c r="BJ7" s="25">
        <v>45944</v>
      </c>
      <c r="BK7">
        <v>0</v>
      </c>
      <c r="BL7" s="27" t="str">
        <f>VLOOKUP(O7,DropDownList!$H$1:$I$7,2,FALSE)</f>
        <v>2025/26</v>
      </c>
      <c r="BM7" s="27" t="str">
        <f t="shared" si="0"/>
        <v>JP COURT</v>
      </c>
    </row>
    <row r="8" spans="1:65" x14ac:dyDescent="0.2">
      <c r="A8">
        <v>2025</v>
      </c>
      <c r="B8">
        <v>10</v>
      </c>
      <c r="C8" t="s">
        <v>139</v>
      </c>
      <c r="D8" t="s">
        <v>140</v>
      </c>
      <c r="E8" t="s">
        <v>8</v>
      </c>
      <c r="F8">
        <v>9295</v>
      </c>
      <c r="G8" t="s">
        <v>141</v>
      </c>
      <c r="H8" t="s">
        <v>139</v>
      </c>
      <c r="I8" t="s">
        <v>142</v>
      </c>
      <c r="J8" s="24">
        <v>45931</v>
      </c>
      <c r="K8" t="s">
        <v>253</v>
      </c>
      <c r="L8">
        <v>3</v>
      </c>
      <c r="M8" t="s">
        <v>429</v>
      </c>
      <c r="N8" t="s">
        <v>145</v>
      </c>
      <c r="O8" t="s">
        <v>149</v>
      </c>
      <c r="P8" t="s">
        <v>150</v>
      </c>
      <c r="Q8">
        <v>60547.63</v>
      </c>
      <c r="R8">
        <v>617</v>
      </c>
      <c r="S8">
        <v>98005.81</v>
      </c>
      <c r="T8">
        <v>9868.0300000000007</v>
      </c>
      <c r="U8">
        <v>406</v>
      </c>
      <c r="V8">
        <v>370</v>
      </c>
      <c r="W8">
        <v>42572.86</v>
      </c>
      <c r="X8">
        <v>54510.59</v>
      </c>
      <c r="Y8">
        <v>556</v>
      </c>
      <c r="Z8">
        <v>88137.78</v>
      </c>
      <c r="AA8">
        <v>27590.15</v>
      </c>
      <c r="AB8">
        <v>4421.24</v>
      </c>
      <c r="AC8">
        <v>23168.91</v>
      </c>
      <c r="AD8">
        <v>307</v>
      </c>
      <c r="AE8">
        <v>63</v>
      </c>
      <c r="AF8">
        <v>150</v>
      </c>
      <c r="AG8">
        <v>74</v>
      </c>
      <c r="AH8">
        <v>61</v>
      </c>
      <c r="AI8">
        <v>332</v>
      </c>
      <c r="AJ8">
        <v>87</v>
      </c>
      <c r="AK8">
        <v>48</v>
      </c>
      <c r="AL8">
        <v>13</v>
      </c>
      <c r="AM8">
        <v>33</v>
      </c>
      <c r="AN8">
        <v>6</v>
      </c>
      <c r="AO8">
        <v>426</v>
      </c>
      <c r="AP8">
        <v>606</v>
      </c>
      <c r="AQ8">
        <v>428</v>
      </c>
      <c r="AR8">
        <v>2</v>
      </c>
      <c r="AS8">
        <v>26</v>
      </c>
      <c r="AT8">
        <v>12</v>
      </c>
      <c r="AU8">
        <v>1</v>
      </c>
      <c r="AV8">
        <v>0</v>
      </c>
      <c r="AW8">
        <v>0</v>
      </c>
      <c r="AX8">
        <v>0</v>
      </c>
      <c r="AY8">
        <v>27</v>
      </c>
      <c r="AZ8">
        <v>54</v>
      </c>
      <c r="BA8">
        <v>15</v>
      </c>
      <c r="BB8">
        <v>4</v>
      </c>
      <c r="BC8">
        <v>0</v>
      </c>
      <c r="BD8">
        <v>0</v>
      </c>
      <c r="BE8">
        <v>0</v>
      </c>
      <c r="BF8">
        <v>445</v>
      </c>
      <c r="BG8">
        <v>52572.29</v>
      </c>
      <c r="BH8">
        <v>0</v>
      </c>
      <c r="BI8">
        <v>400</v>
      </c>
      <c r="BJ8" s="25">
        <v>45944</v>
      </c>
      <c r="BK8">
        <v>0</v>
      </c>
      <c r="BL8" s="27" t="str">
        <f>VLOOKUP(O8,DropDownList!$H$1:$I$7,2,FALSE)</f>
        <v>2025/26</v>
      </c>
      <c r="BM8" s="27" t="str">
        <f t="shared" si="0"/>
        <v>FISCAL FINES</v>
      </c>
    </row>
    <row r="9" spans="1:65" x14ac:dyDescent="0.2">
      <c r="A9">
        <v>2025</v>
      </c>
      <c r="B9">
        <v>10</v>
      </c>
      <c r="C9" t="s">
        <v>139</v>
      </c>
      <c r="D9" t="s">
        <v>140</v>
      </c>
      <c r="E9" t="s">
        <v>8</v>
      </c>
      <c r="F9">
        <v>9295</v>
      </c>
      <c r="G9" t="s">
        <v>141</v>
      </c>
      <c r="H9" t="s">
        <v>139</v>
      </c>
      <c r="I9" t="s">
        <v>142</v>
      </c>
      <c r="J9" s="24">
        <v>45931</v>
      </c>
      <c r="K9" t="s">
        <v>253</v>
      </c>
      <c r="L9">
        <v>3</v>
      </c>
      <c r="M9" t="s">
        <v>429</v>
      </c>
      <c r="N9" t="s">
        <v>145</v>
      </c>
      <c r="O9" t="s">
        <v>156</v>
      </c>
      <c r="P9" t="s">
        <v>153</v>
      </c>
      <c r="Q9">
        <v>135</v>
      </c>
      <c r="R9">
        <v>13</v>
      </c>
      <c r="S9">
        <v>1500</v>
      </c>
      <c r="T9">
        <v>150</v>
      </c>
      <c r="U9">
        <v>3</v>
      </c>
      <c r="V9">
        <v>3</v>
      </c>
      <c r="W9">
        <v>135</v>
      </c>
      <c r="X9">
        <v>135</v>
      </c>
      <c r="Y9">
        <v>0</v>
      </c>
      <c r="Z9">
        <v>0</v>
      </c>
      <c r="AA9">
        <v>1215</v>
      </c>
      <c r="AB9">
        <v>0</v>
      </c>
      <c r="AC9">
        <v>1215</v>
      </c>
      <c r="AD9">
        <v>3</v>
      </c>
      <c r="AE9">
        <v>0</v>
      </c>
      <c r="AF9">
        <v>9</v>
      </c>
      <c r="AG9">
        <v>0</v>
      </c>
      <c r="AH9">
        <v>1</v>
      </c>
      <c r="AI9">
        <v>3</v>
      </c>
      <c r="AJ9">
        <v>0</v>
      </c>
      <c r="AK9">
        <v>0</v>
      </c>
      <c r="AL9">
        <v>0</v>
      </c>
      <c r="AM9">
        <v>0</v>
      </c>
      <c r="AN9">
        <v>0</v>
      </c>
      <c r="AO9">
        <v>3</v>
      </c>
      <c r="AP9">
        <v>5</v>
      </c>
      <c r="AQ9">
        <v>4</v>
      </c>
      <c r="AR9">
        <v>0</v>
      </c>
      <c r="AS9">
        <v>0</v>
      </c>
      <c r="AT9">
        <v>1</v>
      </c>
      <c r="AU9">
        <v>0</v>
      </c>
      <c r="AV9">
        <v>0</v>
      </c>
      <c r="AW9">
        <v>0</v>
      </c>
      <c r="AX9">
        <v>0</v>
      </c>
      <c r="AY9">
        <v>0</v>
      </c>
      <c r="AZ9">
        <v>0</v>
      </c>
      <c r="BA9">
        <v>0</v>
      </c>
      <c r="BB9">
        <v>0</v>
      </c>
      <c r="BC9">
        <v>0</v>
      </c>
      <c r="BD9">
        <v>0</v>
      </c>
      <c r="BE9">
        <v>0</v>
      </c>
      <c r="BF9">
        <v>7</v>
      </c>
      <c r="BG9">
        <v>135</v>
      </c>
      <c r="BH9">
        <v>0</v>
      </c>
      <c r="BI9">
        <v>3</v>
      </c>
      <c r="BJ9" s="25">
        <v>45944</v>
      </c>
      <c r="BK9">
        <v>0</v>
      </c>
      <c r="BL9" s="27" t="str">
        <f>VLOOKUP(O9,DropDownList!$H$1:$I$7,2,FALSE)</f>
        <v>2023/24</v>
      </c>
      <c r="BM9" s="27" t="str">
        <f t="shared" si="0"/>
        <v>PREG</v>
      </c>
    </row>
    <row r="10" spans="1:65" x14ac:dyDescent="0.2">
      <c r="A10">
        <v>2025</v>
      </c>
      <c r="B10">
        <v>10</v>
      </c>
      <c r="C10" t="s">
        <v>139</v>
      </c>
      <c r="D10" t="s">
        <v>140</v>
      </c>
      <c r="E10" t="s">
        <v>8</v>
      </c>
      <c r="F10">
        <v>9295</v>
      </c>
      <c r="G10" t="s">
        <v>141</v>
      </c>
      <c r="H10" t="s">
        <v>139</v>
      </c>
      <c r="I10" t="s">
        <v>142</v>
      </c>
      <c r="J10" s="24">
        <v>45931</v>
      </c>
      <c r="K10" t="s">
        <v>253</v>
      </c>
      <c r="L10">
        <v>3</v>
      </c>
      <c r="M10" t="s">
        <v>429</v>
      </c>
      <c r="N10" t="s">
        <v>145</v>
      </c>
      <c r="O10" t="s">
        <v>156</v>
      </c>
      <c r="P10" t="s">
        <v>148</v>
      </c>
      <c r="Q10">
        <v>25634.07</v>
      </c>
      <c r="R10">
        <v>1111</v>
      </c>
      <c r="S10">
        <v>66660</v>
      </c>
      <c r="T10">
        <v>3828.5</v>
      </c>
      <c r="U10">
        <v>470</v>
      </c>
      <c r="V10">
        <v>225</v>
      </c>
      <c r="W10">
        <v>12896.11</v>
      </c>
      <c r="X10">
        <v>12896.11</v>
      </c>
      <c r="Y10">
        <v>0</v>
      </c>
      <c r="Z10">
        <v>0</v>
      </c>
      <c r="AA10">
        <v>37197.43</v>
      </c>
      <c r="AB10">
        <v>0</v>
      </c>
      <c r="AC10">
        <v>37197.43</v>
      </c>
      <c r="AD10">
        <v>205</v>
      </c>
      <c r="AE10">
        <v>20</v>
      </c>
      <c r="AF10">
        <v>574</v>
      </c>
      <c r="AG10">
        <v>84</v>
      </c>
      <c r="AH10">
        <v>61</v>
      </c>
      <c r="AI10">
        <v>386</v>
      </c>
      <c r="AJ10">
        <v>0</v>
      </c>
      <c r="AK10">
        <v>0</v>
      </c>
      <c r="AL10">
        <v>0</v>
      </c>
      <c r="AM10">
        <v>0</v>
      </c>
      <c r="AN10">
        <v>0</v>
      </c>
      <c r="AO10">
        <v>909</v>
      </c>
      <c r="AP10">
        <v>4125</v>
      </c>
      <c r="AQ10">
        <v>1017</v>
      </c>
      <c r="AR10">
        <v>0</v>
      </c>
      <c r="AS10">
        <v>226</v>
      </c>
      <c r="AT10">
        <v>437</v>
      </c>
      <c r="AU10">
        <v>10</v>
      </c>
      <c r="AV10">
        <v>4</v>
      </c>
      <c r="AW10">
        <v>0</v>
      </c>
      <c r="AX10">
        <v>0</v>
      </c>
      <c r="AY10">
        <v>629</v>
      </c>
      <c r="AZ10">
        <v>1128</v>
      </c>
      <c r="BA10">
        <v>577</v>
      </c>
      <c r="BB10">
        <v>14</v>
      </c>
      <c r="BC10">
        <v>4</v>
      </c>
      <c r="BD10">
        <v>4</v>
      </c>
      <c r="BE10">
        <v>0</v>
      </c>
      <c r="BF10">
        <v>953</v>
      </c>
      <c r="BG10">
        <v>23160</v>
      </c>
      <c r="BH10">
        <v>6</v>
      </c>
      <c r="BI10">
        <v>470</v>
      </c>
      <c r="BJ10" s="25">
        <v>45944</v>
      </c>
      <c r="BK10">
        <v>0</v>
      </c>
      <c r="BL10" s="27" t="str">
        <f>VLOOKUP(O10,DropDownList!$H$1:$I$7,2,FALSE)</f>
        <v>2023/24</v>
      </c>
      <c r="BM10" s="27" t="str">
        <f t="shared" si="0"/>
        <v>PRAS</v>
      </c>
    </row>
    <row r="11" spans="1:65" x14ac:dyDescent="0.2">
      <c r="A11">
        <v>2025</v>
      </c>
      <c r="B11">
        <v>10</v>
      </c>
      <c r="C11" t="s">
        <v>139</v>
      </c>
      <c r="D11" t="s">
        <v>140</v>
      </c>
      <c r="E11" t="s">
        <v>8</v>
      </c>
      <c r="F11">
        <v>9295</v>
      </c>
      <c r="G11" t="s">
        <v>141</v>
      </c>
      <c r="H11" t="s">
        <v>139</v>
      </c>
      <c r="I11" t="s">
        <v>142</v>
      </c>
      <c r="J11" s="24">
        <v>45931</v>
      </c>
      <c r="K11" t="s">
        <v>253</v>
      </c>
      <c r="L11">
        <v>3</v>
      </c>
      <c r="M11" t="s">
        <v>429</v>
      </c>
      <c r="N11" t="s">
        <v>145</v>
      </c>
      <c r="O11" t="s">
        <v>147</v>
      </c>
      <c r="P11" t="s">
        <v>150</v>
      </c>
      <c r="Q11">
        <v>230194.81</v>
      </c>
      <c r="R11">
        <v>2908</v>
      </c>
      <c r="S11">
        <v>435908.91</v>
      </c>
      <c r="T11">
        <v>45181.79</v>
      </c>
      <c r="U11">
        <v>1578</v>
      </c>
      <c r="V11">
        <v>924</v>
      </c>
      <c r="W11">
        <v>136975.89000000001</v>
      </c>
      <c r="X11">
        <v>146384.79</v>
      </c>
      <c r="Y11">
        <v>2563</v>
      </c>
      <c r="Z11">
        <v>390727.12</v>
      </c>
      <c r="AA11">
        <v>160532.31</v>
      </c>
      <c r="AB11">
        <v>33656.269999999997</v>
      </c>
      <c r="AC11">
        <v>126876.04</v>
      </c>
      <c r="AD11">
        <v>770</v>
      </c>
      <c r="AE11">
        <v>154</v>
      </c>
      <c r="AF11">
        <v>978</v>
      </c>
      <c r="AG11">
        <v>396</v>
      </c>
      <c r="AH11">
        <v>345</v>
      </c>
      <c r="AI11">
        <v>1182</v>
      </c>
      <c r="AJ11">
        <v>424</v>
      </c>
      <c r="AK11">
        <v>212</v>
      </c>
      <c r="AL11">
        <v>48</v>
      </c>
      <c r="AM11">
        <v>167</v>
      </c>
      <c r="AN11">
        <v>25</v>
      </c>
      <c r="AO11">
        <v>2045</v>
      </c>
      <c r="AP11">
        <v>6960</v>
      </c>
      <c r="AQ11">
        <v>2153</v>
      </c>
      <c r="AR11">
        <v>3</v>
      </c>
      <c r="AS11">
        <v>512</v>
      </c>
      <c r="AT11">
        <v>566</v>
      </c>
      <c r="AU11">
        <v>27</v>
      </c>
      <c r="AV11">
        <v>9</v>
      </c>
      <c r="AW11">
        <v>0</v>
      </c>
      <c r="AX11">
        <v>0</v>
      </c>
      <c r="AY11">
        <v>821</v>
      </c>
      <c r="AZ11">
        <v>1677</v>
      </c>
      <c r="BA11">
        <v>827</v>
      </c>
      <c r="BB11">
        <v>48</v>
      </c>
      <c r="BC11">
        <v>10</v>
      </c>
      <c r="BD11">
        <v>16</v>
      </c>
      <c r="BE11">
        <v>0</v>
      </c>
      <c r="BF11">
        <v>2145</v>
      </c>
      <c r="BG11">
        <v>183476.38</v>
      </c>
      <c r="BH11">
        <v>7</v>
      </c>
      <c r="BI11">
        <v>1576</v>
      </c>
      <c r="BJ11" s="25">
        <v>45944</v>
      </c>
      <c r="BK11">
        <v>0</v>
      </c>
      <c r="BL11" s="27" t="str">
        <f>VLOOKUP(O11,DropDownList!$H$1:$I$7,2,FALSE)</f>
        <v>2024/25</v>
      </c>
      <c r="BM11" s="27" t="str">
        <f t="shared" si="0"/>
        <v>FISCAL FINES</v>
      </c>
    </row>
    <row r="12" spans="1:65" x14ac:dyDescent="0.2">
      <c r="A12">
        <v>2025</v>
      </c>
      <c r="B12">
        <v>10</v>
      </c>
      <c r="C12" t="s">
        <v>139</v>
      </c>
      <c r="D12" t="s">
        <v>140</v>
      </c>
      <c r="E12" t="s">
        <v>8</v>
      </c>
      <c r="F12">
        <v>9295</v>
      </c>
      <c r="G12" t="s">
        <v>141</v>
      </c>
      <c r="H12" t="s">
        <v>139</v>
      </c>
      <c r="I12" t="s">
        <v>142</v>
      </c>
      <c r="J12" s="24">
        <v>45931</v>
      </c>
      <c r="K12" t="s">
        <v>253</v>
      </c>
      <c r="L12">
        <v>3</v>
      </c>
      <c r="M12" t="s">
        <v>429</v>
      </c>
      <c r="N12" t="s">
        <v>145</v>
      </c>
      <c r="O12" t="s">
        <v>149</v>
      </c>
      <c r="P12" t="s">
        <v>151</v>
      </c>
      <c r="Q12">
        <v>0</v>
      </c>
      <c r="R12">
        <v>2</v>
      </c>
      <c r="S12">
        <v>60</v>
      </c>
      <c r="T12">
        <v>0</v>
      </c>
      <c r="U12">
        <v>0</v>
      </c>
      <c r="V12">
        <v>0</v>
      </c>
      <c r="W12">
        <v>0</v>
      </c>
      <c r="X12">
        <v>0</v>
      </c>
      <c r="Y12">
        <v>0</v>
      </c>
      <c r="Z12">
        <v>0</v>
      </c>
      <c r="AA12">
        <v>60</v>
      </c>
      <c r="AB12">
        <v>0</v>
      </c>
      <c r="AC12">
        <v>60</v>
      </c>
      <c r="AD12">
        <v>0</v>
      </c>
      <c r="AE12">
        <v>0</v>
      </c>
      <c r="AF12">
        <v>2</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s="25">
        <v>45944</v>
      </c>
      <c r="BK12">
        <v>0</v>
      </c>
      <c r="BL12" s="27" t="str">
        <f>VLOOKUP(O12,DropDownList!$H$1:$I$7,2,FALSE)</f>
        <v>2025/26</v>
      </c>
      <c r="BM12" s="27" t="str">
        <f t="shared" si="0"/>
        <v>PCPF</v>
      </c>
    </row>
    <row r="13" spans="1:65" x14ac:dyDescent="0.2">
      <c r="A13">
        <v>2025</v>
      </c>
      <c r="B13">
        <v>10</v>
      </c>
      <c r="C13" t="s">
        <v>139</v>
      </c>
      <c r="D13" t="s">
        <v>140</v>
      </c>
      <c r="E13" t="s">
        <v>8</v>
      </c>
      <c r="F13">
        <v>9295</v>
      </c>
      <c r="G13" t="s">
        <v>141</v>
      </c>
      <c r="H13" t="s">
        <v>139</v>
      </c>
      <c r="I13" t="s">
        <v>142</v>
      </c>
      <c r="J13" s="24">
        <v>45931</v>
      </c>
      <c r="K13" t="s">
        <v>253</v>
      </c>
      <c r="L13">
        <v>3</v>
      </c>
      <c r="M13" t="s">
        <v>429</v>
      </c>
      <c r="N13" t="s">
        <v>145</v>
      </c>
      <c r="O13" t="s">
        <v>149</v>
      </c>
      <c r="P13" t="s">
        <v>153</v>
      </c>
      <c r="Q13">
        <v>15</v>
      </c>
      <c r="R13">
        <v>1</v>
      </c>
      <c r="S13">
        <v>45</v>
      </c>
      <c r="T13">
        <v>0</v>
      </c>
      <c r="U13">
        <v>1</v>
      </c>
      <c r="V13">
        <v>0</v>
      </c>
      <c r="W13">
        <v>0</v>
      </c>
      <c r="X13">
        <v>0</v>
      </c>
      <c r="Y13">
        <v>0</v>
      </c>
      <c r="Z13">
        <v>0</v>
      </c>
      <c r="AA13">
        <v>30</v>
      </c>
      <c r="AB13">
        <v>0</v>
      </c>
      <c r="AC13">
        <v>30</v>
      </c>
      <c r="AD13">
        <v>0</v>
      </c>
      <c r="AE13">
        <v>0</v>
      </c>
      <c r="AF13">
        <v>0</v>
      </c>
      <c r="AG13">
        <v>1</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s="25">
        <v>45944</v>
      </c>
      <c r="BK13">
        <v>0</v>
      </c>
      <c r="BL13" s="27" t="str">
        <f>VLOOKUP(O13,DropDownList!$H$1:$I$7,2,FALSE)</f>
        <v>2025/26</v>
      </c>
      <c r="BM13" s="27" t="str">
        <f t="shared" si="0"/>
        <v>PREG</v>
      </c>
    </row>
    <row r="14" spans="1:65" x14ac:dyDescent="0.2">
      <c r="A14">
        <v>2025</v>
      </c>
      <c r="B14">
        <v>10</v>
      </c>
      <c r="C14" t="s">
        <v>139</v>
      </c>
      <c r="D14" t="s">
        <v>140</v>
      </c>
      <c r="E14" t="s">
        <v>8</v>
      </c>
      <c r="F14">
        <v>9295</v>
      </c>
      <c r="G14" t="s">
        <v>141</v>
      </c>
      <c r="H14" t="s">
        <v>139</v>
      </c>
      <c r="I14" t="s">
        <v>142</v>
      </c>
      <c r="J14" s="24">
        <v>45931</v>
      </c>
      <c r="K14" t="s">
        <v>253</v>
      </c>
      <c r="L14">
        <v>3</v>
      </c>
      <c r="M14" t="s">
        <v>429</v>
      </c>
      <c r="N14" t="s">
        <v>145</v>
      </c>
      <c r="O14" t="s">
        <v>147</v>
      </c>
      <c r="P14" t="s">
        <v>154</v>
      </c>
      <c r="Q14">
        <v>198238.55</v>
      </c>
      <c r="R14">
        <v>2091</v>
      </c>
      <c r="S14">
        <v>567742.15</v>
      </c>
      <c r="T14">
        <v>6836.98</v>
      </c>
      <c r="U14">
        <v>867</v>
      </c>
      <c r="V14">
        <v>542</v>
      </c>
      <c r="W14">
        <v>106305.26</v>
      </c>
      <c r="X14">
        <v>123205.86</v>
      </c>
      <c r="Y14">
        <v>0</v>
      </c>
      <c r="Z14">
        <v>0</v>
      </c>
      <c r="AA14">
        <v>362666.62</v>
      </c>
      <c r="AB14">
        <v>4589.3500000000004</v>
      </c>
      <c r="AC14">
        <v>331172.31</v>
      </c>
      <c r="AD14">
        <v>242</v>
      </c>
      <c r="AE14">
        <v>300</v>
      </c>
      <c r="AF14">
        <v>1201</v>
      </c>
      <c r="AG14">
        <v>498</v>
      </c>
      <c r="AH14">
        <v>20</v>
      </c>
      <c r="AI14">
        <v>369</v>
      </c>
      <c r="AJ14">
        <v>0</v>
      </c>
      <c r="AK14">
        <v>0</v>
      </c>
      <c r="AL14">
        <v>0</v>
      </c>
      <c r="AM14">
        <v>0</v>
      </c>
      <c r="AN14">
        <v>0</v>
      </c>
      <c r="AO14">
        <v>1340</v>
      </c>
      <c r="AP14">
        <v>3881</v>
      </c>
      <c r="AQ14">
        <v>1421</v>
      </c>
      <c r="AR14">
        <v>0</v>
      </c>
      <c r="AS14">
        <v>471</v>
      </c>
      <c r="AT14">
        <v>296</v>
      </c>
      <c r="AU14">
        <v>48</v>
      </c>
      <c r="AV14">
        <v>22</v>
      </c>
      <c r="AW14">
        <v>8</v>
      </c>
      <c r="AX14">
        <v>0</v>
      </c>
      <c r="AY14">
        <v>353</v>
      </c>
      <c r="AZ14">
        <v>685</v>
      </c>
      <c r="BA14">
        <v>326</v>
      </c>
      <c r="BB14">
        <v>47</v>
      </c>
      <c r="BC14">
        <v>13</v>
      </c>
      <c r="BD14">
        <v>13</v>
      </c>
      <c r="BE14">
        <v>0</v>
      </c>
      <c r="BF14">
        <v>2080</v>
      </c>
      <c r="BG14">
        <v>103179.1</v>
      </c>
      <c r="BH14">
        <v>3</v>
      </c>
      <c r="BI14">
        <v>864</v>
      </c>
      <c r="BJ14" s="25">
        <v>45944</v>
      </c>
      <c r="BK14">
        <v>1</v>
      </c>
      <c r="BL14" s="27" t="str">
        <f>VLOOKUP(O14,DropDownList!$H$1:$I$7,2,FALSE)</f>
        <v>2024/25</v>
      </c>
      <c r="BM14" s="27" t="str">
        <f t="shared" si="0"/>
        <v>JP COURT</v>
      </c>
    </row>
    <row r="15" spans="1:65" x14ac:dyDescent="0.2">
      <c r="A15">
        <v>2025</v>
      </c>
      <c r="B15">
        <v>10</v>
      </c>
      <c r="C15" t="s">
        <v>139</v>
      </c>
      <c r="D15" t="s">
        <v>140</v>
      </c>
      <c r="E15" t="s">
        <v>8</v>
      </c>
      <c r="F15">
        <v>9295</v>
      </c>
      <c r="G15" t="s">
        <v>141</v>
      </c>
      <c r="H15" t="s">
        <v>139</v>
      </c>
      <c r="I15" t="s">
        <v>142</v>
      </c>
      <c r="J15" s="24">
        <v>45931</v>
      </c>
      <c r="K15" t="s">
        <v>253</v>
      </c>
      <c r="L15">
        <v>3</v>
      </c>
      <c r="M15" t="s">
        <v>429</v>
      </c>
      <c r="N15" t="s">
        <v>145</v>
      </c>
      <c r="O15" t="s">
        <v>155</v>
      </c>
      <c r="P15" t="s">
        <v>150</v>
      </c>
      <c r="Q15">
        <v>146273.49</v>
      </c>
      <c r="R15">
        <v>3986</v>
      </c>
      <c r="S15">
        <v>569625.22</v>
      </c>
      <c r="T15">
        <v>91128.639999999999</v>
      </c>
      <c r="U15">
        <v>1112</v>
      </c>
      <c r="V15">
        <v>574</v>
      </c>
      <c r="W15">
        <v>86093.49</v>
      </c>
      <c r="X15">
        <v>87972.64</v>
      </c>
      <c r="Y15">
        <v>3349</v>
      </c>
      <c r="Z15">
        <v>478496.58</v>
      </c>
      <c r="AA15">
        <v>332223.09000000003</v>
      </c>
      <c r="AB15">
        <v>81844.23</v>
      </c>
      <c r="AC15">
        <v>250378.86</v>
      </c>
      <c r="AD15">
        <v>457</v>
      </c>
      <c r="AE15">
        <v>117</v>
      </c>
      <c r="AF15">
        <v>2194</v>
      </c>
      <c r="AG15">
        <v>348</v>
      </c>
      <c r="AH15">
        <v>637</v>
      </c>
      <c r="AI15">
        <v>764</v>
      </c>
      <c r="AJ15">
        <v>589</v>
      </c>
      <c r="AK15">
        <v>276</v>
      </c>
      <c r="AL15">
        <v>73</v>
      </c>
      <c r="AM15">
        <v>306</v>
      </c>
      <c r="AN15">
        <v>38</v>
      </c>
      <c r="AO15">
        <v>2713</v>
      </c>
      <c r="AP15">
        <v>15536</v>
      </c>
      <c r="AQ15">
        <v>3267</v>
      </c>
      <c r="AR15">
        <v>7</v>
      </c>
      <c r="AS15">
        <v>1430</v>
      </c>
      <c r="AT15">
        <v>1897</v>
      </c>
      <c r="AU15">
        <v>143</v>
      </c>
      <c r="AV15">
        <v>52</v>
      </c>
      <c r="AW15">
        <v>0</v>
      </c>
      <c r="AX15">
        <v>0</v>
      </c>
      <c r="AY15">
        <v>1790</v>
      </c>
      <c r="AZ15">
        <v>3781</v>
      </c>
      <c r="BA15">
        <v>2456</v>
      </c>
      <c r="BB15">
        <v>152</v>
      </c>
      <c r="BC15">
        <v>52</v>
      </c>
      <c r="BD15">
        <v>50</v>
      </c>
      <c r="BE15">
        <v>0</v>
      </c>
      <c r="BF15">
        <v>2825</v>
      </c>
      <c r="BG15">
        <v>106491.01</v>
      </c>
      <c r="BH15">
        <v>43</v>
      </c>
      <c r="BI15">
        <v>1112</v>
      </c>
      <c r="BJ15" s="25">
        <v>45944</v>
      </c>
      <c r="BK15">
        <v>0</v>
      </c>
      <c r="BL15" s="27" t="str">
        <f>VLOOKUP(O15,DropDownList!$H$1:$I$7,2,FALSE)</f>
        <v>2022/23</v>
      </c>
      <c r="BM15" s="27" t="str">
        <f t="shared" si="0"/>
        <v>FISCAL FINES</v>
      </c>
    </row>
    <row r="16" spans="1:65" x14ac:dyDescent="0.2">
      <c r="A16">
        <v>2025</v>
      </c>
      <c r="B16">
        <v>10</v>
      </c>
      <c r="C16" t="s">
        <v>139</v>
      </c>
      <c r="D16" t="s">
        <v>140</v>
      </c>
      <c r="E16" t="s">
        <v>8</v>
      </c>
      <c r="F16">
        <v>9295</v>
      </c>
      <c r="G16" t="s">
        <v>141</v>
      </c>
      <c r="H16" t="s">
        <v>139</v>
      </c>
      <c r="I16" t="s">
        <v>142</v>
      </c>
      <c r="J16" s="24">
        <v>45931</v>
      </c>
      <c r="K16" t="s">
        <v>253</v>
      </c>
      <c r="L16">
        <v>3</v>
      </c>
      <c r="M16" t="s">
        <v>429</v>
      </c>
      <c r="N16" t="s">
        <v>145</v>
      </c>
      <c r="O16" t="s">
        <v>156</v>
      </c>
      <c r="P16" t="s">
        <v>146</v>
      </c>
      <c r="Q16">
        <v>3665.6</v>
      </c>
      <c r="R16">
        <v>1770</v>
      </c>
      <c r="S16">
        <v>30530</v>
      </c>
      <c r="T16">
        <v>350</v>
      </c>
      <c r="U16">
        <v>531</v>
      </c>
      <c r="V16">
        <v>95</v>
      </c>
      <c r="W16">
        <v>1790.39</v>
      </c>
      <c r="X16">
        <v>1790.39</v>
      </c>
      <c r="Y16">
        <v>0</v>
      </c>
      <c r="Z16">
        <v>0</v>
      </c>
      <c r="AA16">
        <v>26514.400000000001</v>
      </c>
      <c r="AB16">
        <v>0</v>
      </c>
      <c r="AC16">
        <v>0</v>
      </c>
      <c r="AD16">
        <v>89</v>
      </c>
      <c r="AE16">
        <v>6</v>
      </c>
      <c r="AF16">
        <v>1546</v>
      </c>
      <c r="AG16">
        <v>12</v>
      </c>
      <c r="AH16">
        <v>21</v>
      </c>
      <c r="AI16">
        <v>191</v>
      </c>
      <c r="AJ16">
        <v>0</v>
      </c>
      <c r="AK16">
        <v>0</v>
      </c>
      <c r="AL16">
        <v>0</v>
      </c>
      <c r="AM16">
        <v>0</v>
      </c>
      <c r="AN16">
        <v>0</v>
      </c>
      <c r="AO16">
        <v>1176</v>
      </c>
      <c r="AP16">
        <v>4719</v>
      </c>
      <c r="AQ16">
        <v>1317</v>
      </c>
      <c r="AR16">
        <v>0</v>
      </c>
      <c r="AS16">
        <v>567</v>
      </c>
      <c r="AT16">
        <v>511</v>
      </c>
      <c r="AU16">
        <v>85</v>
      </c>
      <c r="AV16">
        <v>36</v>
      </c>
      <c r="AW16">
        <v>7</v>
      </c>
      <c r="AX16">
        <v>0</v>
      </c>
      <c r="AY16">
        <v>462</v>
      </c>
      <c r="AZ16">
        <v>917</v>
      </c>
      <c r="BA16">
        <v>506</v>
      </c>
      <c r="BB16">
        <v>85</v>
      </c>
      <c r="BC16">
        <v>37</v>
      </c>
      <c r="BD16">
        <v>13</v>
      </c>
      <c r="BE16">
        <v>1</v>
      </c>
      <c r="BF16">
        <v>1754</v>
      </c>
      <c r="BG16">
        <v>3540</v>
      </c>
      <c r="BH16">
        <v>0</v>
      </c>
      <c r="BI16">
        <v>525</v>
      </c>
      <c r="BJ16" s="25">
        <v>45944</v>
      </c>
      <c r="BK16">
        <v>5</v>
      </c>
      <c r="BL16" s="27" t="str">
        <f>VLOOKUP(O16,DropDownList!$H$1:$I$7,2,FALSE)</f>
        <v>2023/24</v>
      </c>
      <c r="BM16" s="27" t="str">
        <f t="shared" si="0"/>
        <v>VSUR</v>
      </c>
    </row>
    <row r="17" spans="1:65" x14ac:dyDescent="0.2">
      <c r="A17">
        <v>2025</v>
      </c>
      <c r="B17">
        <v>10</v>
      </c>
      <c r="C17" t="s">
        <v>139</v>
      </c>
      <c r="D17" t="s">
        <v>140</v>
      </c>
      <c r="E17" t="s">
        <v>8</v>
      </c>
      <c r="F17">
        <v>9295</v>
      </c>
      <c r="G17" t="s">
        <v>141</v>
      </c>
      <c r="H17" t="s">
        <v>139</v>
      </c>
      <c r="I17" t="s">
        <v>142</v>
      </c>
      <c r="J17" s="24">
        <v>45931</v>
      </c>
      <c r="K17" t="s">
        <v>253</v>
      </c>
      <c r="L17">
        <v>3</v>
      </c>
      <c r="M17" t="s">
        <v>429</v>
      </c>
      <c r="N17" t="s">
        <v>145</v>
      </c>
      <c r="O17" t="s">
        <v>155</v>
      </c>
      <c r="P17" t="s">
        <v>146</v>
      </c>
      <c r="Q17">
        <v>3056.42</v>
      </c>
      <c r="R17">
        <v>1908</v>
      </c>
      <c r="S17">
        <v>30360</v>
      </c>
      <c r="T17">
        <v>350</v>
      </c>
      <c r="U17">
        <v>416</v>
      </c>
      <c r="V17">
        <v>85</v>
      </c>
      <c r="W17">
        <v>1409.18</v>
      </c>
      <c r="X17">
        <v>1409.18</v>
      </c>
      <c r="Y17">
        <v>0</v>
      </c>
      <c r="Z17">
        <v>0</v>
      </c>
      <c r="AA17">
        <v>26953.58</v>
      </c>
      <c r="AB17">
        <v>0</v>
      </c>
      <c r="AC17">
        <v>0</v>
      </c>
      <c r="AD17">
        <v>79</v>
      </c>
      <c r="AE17">
        <v>6</v>
      </c>
      <c r="AF17">
        <v>1708</v>
      </c>
      <c r="AG17">
        <v>13</v>
      </c>
      <c r="AH17">
        <v>23</v>
      </c>
      <c r="AI17">
        <v>164</v>
      </c>
      <c r="AJ17">
        <v>0</v>
      </c>
      <c r="AK17">
        <v>0</v>
      </c>
      <c r="AL17">
        <v>0</v>
      </c>
      <c r="AM17">
        <v>0</v>
      </c>
      <c r="AN17">
        <v>0</v>
      </c>
      <c r="AO17">
        <v>1305</v>
      </c>
      <c r="AP17">
        <v>6397</v>
      </c>
      <c r="AQ17">
        <v>1568</v>
      </c>
      <c r="AR17">
        <v>1</v>
      </c>
      <c r="AS17">
        <v>904</v>
      </c>
      <c r="AT17">
        <v>693</v>
      </c>
      <c r="AU17">
        <v>122</v>
      </c>
      <c r="AV17">
        <v>56</v>
      </c>
      <c r="AW17">
        <v>5</v>
      </c>
      <c r="AX17">
        <v>0</v>
      </c>
      <c r="AY17">
        <v>565</v>
      </c>
      <c r="AZ17">
        <v>1197</v>
      </c>
      <c r="BA17">
        <v>774</v>
      </c>
      <c r="BB17">
        <v>145</v>
      </c>
      <c r="BC17">
        <v>57</v>
      </c>
      <c r="BD17">
        <v>39</v>
      </c>
      <c r="BE17">
        <v>1</v>
      </c>
      <c r="BF17">
        <v>1894</v>
      </c>
      <c r="BG17">
        <v>2935</v>
      </c>
      <c r="BH17">
        <v>0</v>
      </c>
      <c r="BI17">
        <v>410</v>
      </c>
      <c r="BJ17" s="25">
        <v>45944</v>
      </c>
      <c r="BK17">
        <v>7</v>
      </c>
      <c r="BL17" s="27" t="str">
        <f>VLOOKUP(O17,DropDownList!$H$1:$I$7,2,FALSE)</f>
        <v>2022/23</v>
      </c>
      <c r="BM17" s="27" t="str">
        <f t="shared" si="0"/>
        <v>VSUR</v>
      </c>
    </row>
    <row r="18" spans="1:65" x14ac:dyDescent="0.2">
      <c r="A18">
        <v>2025</v>
      </c>
      <c r="B18">
        <v>10</v>
      </c>
      <c r="C18" t="s">
        <v>139</v>
      </c>
      <c r="D18" t="s">
        <v>140</v>
      </c>
      <c r="E18" t="s">
        <v>8</v>
      </c>
      <c r="F18">
        <v>9295</v>
      </c>
      <c r="G18" t="s">
        <v>141</v>
      </c>
      <c r="H18" t="s">
        <v>139</v>
      </c>
      <c r="I18" t="s">
        <v>142</v>
      </c>
      <c r="J18" s="24">
        <v>45931</v>
      </c>
      <c r="K18" t="s">
        <v>253</v>
      </c>
      <c r="L18">
        <v>3</v>
      </c>
      <c r="M18" t="s">
        <v>429</v>
      </c>
      <c r="N18" t="s">
        <v>145</v>
      </c>
      <c r="O18" t="s">
        <v>156</v>
      </c>
      <c r="P18" t="s">
        <v>150</v>
      </c>
      <c r="Q18">
        <v>198778.74</v>
      </c>
      <c r="R18">
        <v>3856</v>
      </c>
      <c r="S18">
        <v>605833.41</v>
      </c>
      <c r="T18">
        <v>89171.23</v>
      </c>
      <c r="U18">
        <v>1387</v>
      </c>
      <c r="V18">
        <v>686</v>
      </c>
      <c r="W18">
        <v>110362.16</v>
      </c>
      <c r="X18">
        <v>110775.61</v>
      </c>
      <c r="Y18">
        <v>3287</v>
      </c>
      <c r="Z18">
        <v>516662.18</v>
      </c>
      <c r="AA18">
        <v>317883.44</v>
      </c>
      <c r="AB18">
        <v>65983.570000000007</v>
      </c>
      <c r="AC18">
        <v>251899.87</v>
      </c>
      <c r="AD18">
        <v>555</v>
      </c>
      <c r="AE18">
        <v>131</v>
      </c>
      <c r="AF18">
        <v>1881</v>
      </c>
      <c r="AG18">
        <v>482</v>
      </c>
      <c r="AH18">
        <v>569</v>
      </c>
      <c r="AI18">
        <v>905</v>
      </c>
      <c r="AJ18">
        <v>573</v>
      </c>
      <c r="AK18">
        <v>291</v>
      </c>
      <c r="AL18">
        <v>71</v>
      </c>
      <c r="AM18">
        <v>294</v>
      </c>
      <c r="AN18">
        <v>34</v>
      </c>
      <c r="AO18">
        <v>2612</v>
      </c>
      <c r="AP18">
        <v>12229</v>
      </c>
      <c r="AQ18">
        <v>2962</v>
      </c>
      <c r="AR18">
        <v>0</v>
      </c>
      <c r="AS18">
        <v>1058</v>
      </c>
      <c r="AT18">
        <v>1341</v>
      </c>
      <c r="AU18">
        <v>99</v>
      </c>
      <c r="AV18">
        <v>39</v>
      </c>
      <c r="AW18">
        <v>0</v>
      </c>
      <c r="AX18">
        <v>0</v>
      </c>
      <c r="AY18">
        <v>1468</v>
      </c>
      <c r="AZ18">
        <v>3016</v>
      </c>
      <c r="BA18">
        <v>1705</v>
      </c>
      <c r="BB18">
        <v>105</v>
      </c>
      <c r="BC18">
        <v>41</v>
      </c>
      <c r="BD18">
        <v>15</v>
      </c>
      <c r="BE18">
        <v>0</v>
      </c>
      <c r="BF18">
        <v>2744</v>
      </c>
      <c r="BG18">
        <v>142090.95000000001</v>
      </c>
      <c r="BH18">
        <v>19</v>
      </c>
      <c r="BI18">
        <v>1386</v>
      </c>
      <c r="BJ18" s="25">
        <v>45944</v>
      </c>
      <c r="BK18">
        <v>0</v>
      </c>
      <c r="BL18" s="27" t="str">
        <f>VLOOKUP(O18,DropDownList!$H$1:$I$7,2,FALSE)</f>
        <v>2023/24</v>
      </c>
      <c r="BM18" s="27" t="str">
        <f t="shared" si="0"/>
        <v>FISCAL FINES</v>
      </c>
    </row>
    <row r="19" spans="1:65" x14ac:dyDescent="0.2">
      <c r="A19">
        <v>2025</v>
      </c>
      <c r="B19">
        <v>10</v>
      </c>
      <c r="C19" t="s">
        <v>139</v>
      </c>
      <c r="D19" t="s">
        <v>140</v>
      </c>
      <c r="E19" t="s">
        <v>8</v>
      </c>
      <c r="F19">
        <v>9295</v>
      </c>
      <c r="G19" t="s">
        <v>141</v>
      </c>
      <c r="H19" t="s">
        <v>139</v>
      </c>
      <c r="I19" t="s">
        <v>142</v>
      </c>
      <c r="J19" s="24">
        <v>45931</v>
      </c>
      <c r="K19" t="s">
        <v>253</v>
      </c>
      <c r="L19">
        <v>3</v>
      </c>
      <c r="M19" t="s">
        <v>429</v>
      </c>
      <c r="N19" t="s">
        <v>145</v>
      </c>
      <c r="O19" t="s">
        <v>156</v>
      </c>
      <c r="P19" t="s">
        <v>154</v>
      </c>
      <c r="Q19">
        <v>137168.70000000001</v>
      </c>
      <c r="R19">
        <v>1789</v>
      </c>
      <c r="S19">
        <v>544289.4</v>
      </c>
      <c r="T19">
        <v>9146.56</v>
      </c>
      <c r="U19">
        <v>534</v>
      </c>
      <c r="V19">
        <v>240</v>
      </c>
      <c r="W19">
        <v>64553.120000000003</v>
      </c>
      <c r="X19">
        <v>68436.62</v>
      </c>
      <c r="Y19">
        <v>0</v>
      </c>
      <c r="Z19">
        <v>0</v>
      </c>
      <c r="AA19">
        <v>397974.14</v>
      </c>
      <c r="AB19">
        <v>4259.74</v>
      </c>
      <c r="AC19">
        <v>367080</v>
      </c>
      <c r="AD19">
        <v>90</v>
      </c>
      <c r="AE19">
        <v>150</v>
      </c>
      <c r="AF19">
        <v>1222</v>
      </c>
      <c r="AG19">
        <v>344</v>
      </c>
      <c r="AH19">
        <v>24</v>
      </c>
      <c r="AI19">
        <v>190</v>
      </c>
      <c r="AJ19">
        <v>0</v>
      </c>
      <c r="AK19">
        <v>0</v>
      </c>
      <c r="AL19">
        <v>0</v>
      </c>
      <c r="AM19">
        <v>0</v>
      </c>
      <c r="AN19">
        <v>0</v>
      </c>
      <c r="AO19">
        <v>1189</v>
      </c>
      <c r="AP19">
        <v>4756</v>
      </c>
      <c r="AQ19">
        <v>1322</v>
      </c>
      <c r="AR19">
        <v>0</v>
      </c>
      <c r="AS19">
        <v>571</v>
      </c>
      <c r="AT19">
        <v>518</v>
      </c>
      <c r="AU19">
        <v>90</v>
      </c>
      <c r="AV19">
        <v>39</v>
      </c>
      <c r="AW19">
        <v>9</v>
      </c>
      <c r="AX19">
        <v>0</v>
      </c>
      <c r="AY19">
        <v>464</v>
      </c>
      <c r="AZ19">
        <v>925</v>
      </c>
      <c r="BA19">
        <v>508</v>
      </c>
      <c r="BB19">
        <v>84</v>
      </c>
      <c r="BC19">
        <v>36</v>
      </c>
      <c r="BD19">
        <v>13</v>
      </c>
      <c r="BE19">
        <v>1</v>
      </c>
      <c r="BF19">
        <v>1770</v>
      </c>
      <c r="BG19">
        <v>63591</v>
      </c>
      <c r="BH19">
        <v>9</v>
      </c>
      <c r="BI19">
        <v>528</v>
      </c>
      <c r="BJ19" s="25">
        <v>45944</v>
      </c>
      <c r="BK19">
        <v>5</v>
      </c>
      <c r="BL19" s="27" t="str">
        <f>VLOOKUP(O19,DropDownList!$H$1:$I$7,2,FALSE)</f>
        <v>2023/24</v>
      </c>
      <c r="BM19" s="27" t="str">
        <f t="shared" si="0"/>
        <v>JP COURT</v>
      </c>
    </row>
    <row r="20" spans="1:65" x14ac:dyDescent="0.2">
      <c r="A20">
        <v>2025</v>
      </c>
      <c r="B20">
        <v>10</v>
      </c>
      <c r="C20" t="s">
        <v>139</v>
      </c>
      <c r="D20" t="s">
        <v>140</v>
      </c>
      <c r="E20" t="s">
        <v>8</v>
      </c>
      <c r="F20">
        <v>9295</v>
      </c>
      <c r="G20" t="s">
        <v>141</v>
      </c>
      <c r="H20" t="s">
        <v>139</v>
      </c>
      <c r="I20" t="s">
        <v>142</v>
      </c>
      <c r="J20" s="24">
        <v>45931</v>
      </c>
      <c r="K20" t="s">
        <v>253</v>
      </c>
      <c r="L20">
        <v>3</v>
      </c>
      <c r="M20" t="s">
        <v>429</v>
      </c>
      <c r="N20" t="s">
        <v>145</v>
      </c>
      <c r="O20" t="s">
        <v>147</v>
      </c>
      <c r="P20" t="s">
        <v>151</v>
      </c>
      <c r="Q20">
        <v>0</v>
      </c>
      <c r="R20">
        <v>2</v>
      </c>
      <c r="S20">
        <v>60</v>
      </c>
      <c r="T20">
        <v>0</v>
      </c>
      <c r="U20">
        <v>0</v>
      </c>
      <c r="V20">
        <v>0</v>
      </c>
      <c r="W20">
        <v>0</v>
      </c>
      <c r="X20">
        <v>0</v>
      </c>
      <c r="Y20">
        <v>0</v>
      </c>
      <c r="Z20">
        <v>0</v>
      </c>
      <c r="AA20">
        <v>60</v>
      </c>
      <c r="AB20">
        <v>0</v>
      </c>
      <c r="AC20">
        <v>60</v>
      </c>
      <c r="AD20">
        <v>0</v>
      </c>
      <c r="AE20">
        <v>0</v>
      </c>
      <c r="AF20">
        <v>2</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s="25">
        <v>45944</v>
      </c>
      <c r="BK20">
        <v>0</v>
      </c>
      <c r="BL20" s="27" t="str">
        <f>VLOOKUP(O20,DropDownList!$H$1:$I$7,2,FALSE)</f>
        <v>2024/25</v>
      </c>
      <c r="BM20" s="27" t="str">
        <f t="shared" si="0"/>
        <v>PCPF</v>
      </c>
    </row>
    <row r="21" spans="1:65" x14ac:dyDescent="0.2">
      <c r="A21">
        <v>2025</v>
      </c>
      <c r="B21">
        <v>10</v>
      </c>
      <c r="C21" t="s">
        <v>139</v>
      </c>
      <c r="D21" t="s">
        <v>140</v>
      </c>
      <c r="E21" t="s">
        <v>8</v>
      </c>
      <c r="F21">
        <v>9295</v>
      </c>
      <c r="G21" t="s">
        <v>141</v>
      </c>
      <c r="H21" t="s">
        <v>139</v>
      </c>
      <c r="I21" t="s">
        <v>142</v>
      </c>
      <c r="J21" s="24">
        <v>45931</v>
      </c>
      <c r="K21" t="s">
        <v>253</v>
      </c>
      <c r="L21">
        <v>3</v>
      </c>
      <c r="M21" t="s">
        <v>429</v>
      </c>
      <c r="N21" t="s">
        <v>145</v>
      </c>
      <c r="O21" t="s">
        <v>155</v>
      </c>
      <c r="P21" t="s">
        <v>148</v>
      </c>
      <c r="Q21">
        <v>27581.47</v>
      </c>
      <c r="R21">
        <v>1382</v>
      </c>
      <c r="S21">
        <v>82920</v>
      </c>
      <c r="T21">
        <v>6128.05</v>
      </c>
      <c r="U21">
        <v>499</v>
      </c>
      <c r="V21">
        <v>288</v>
      </c>
      <c r="W21">
        <v>16669.990000000002</v>
      </c>
      <c r="X21">
        <v>16669.990000000002</v>
      </c>
      <c r="Y21">
        <v>0</v>
      </c>
      <c r="Z21">
        <v>0</v>
      </c>
      <c r="AA21">
        <v>49210.48</v>
      </c>
      <c r="AB21">
        <v>0</v>
      </c>
      <c r="AC21">
        <v>49210.48</v>
      </c>
      <c r="AD21">
        <v>266</v>
      </c>
      <c r="AE21">
        <v>22</v>
      </c>
      <c r="AF21">
        <v>776</v>
      </c>
      <c r="AG21">
        <v>75</v>
      </c>
      <c r="AH21">
        <v>98</v>
      </c>
      <c r="AI21">
        <v>424</v>
      </c>
      <c r="AJ21">
        <v>0</v>
      </c>
      <c r="AK21">
        <v>0</v>
      </c>
      <c r="AL21">
        <v>0</v>
      </c>
      <c r="AM21">
        <v>0</v>
      </c>
      <c r="AN21">
        <v>0</v>
      </c>
      <c r="AO21">
        <v>1125</v>
      </c>
      <c r="AP21">
        <v>6529</v>
      </c>
      <c r="AQ21">
        <v>1327</v>
      </c>
      <c r="AR21">
        <v>0</v>
      </c>
      <c r="AS21">
        <v>458</v>
      </c>
      <c r="AT21">
        <v>846</v>
      </c>
      <c r="AU21">
        <v>31</v>
      </c>
      <c r="AV21">
        <v>10</v>
      </c>
      <c r="AW21">
        <v>0</v>
      </c>
      <c r="AX21">
        <v>0</v>
      </c>
      <c r="AY21">
        <v>787</v>
      </c>
      <c r="AZ21">
        <v>1764</v>
      </c>
      <c r="BA21">
        <v>1155</v>
      </c>
      <c r="BB21">
        <v>27</v>
      </c>
      <c r="BC21">
        <v>10</v>
      </c>
      <c r="BD21">
        <v>15</v>
      </c>
      <c r="BE21">
        <v>0</v>
      </c>
      <c r="BF21">
        <v>1168</v>
      </c>
      <c r="BG21">
        <v>25440</v>
      </c>
      <c r="BH21">
        <v>9</v>
      </c>
      <c r="BI21">
        <v>499</v>
      </c>
      <c r="BJ21" s="25">
        <v>45944</v>
      </c>
      <c r="BK21">
        <v>0</v>
      </c>
      <c r="BL21" s="27" t="str">
        <f>VLOOKUP(O21,DropDownList!$H$1:$I$7,2,FALSE)</f>
        <v>2022/23</v>
      </c>
      <c r="BM21" s="27" t="str">
        <f t="shared" si="0"/>
        <v>PRAS</v>
      </c>
    </row>
    <row r="22" spans="1:65" x14ac:dyDescent="0.2">
      <c r="A22">
        <v>2025</v>
      </c>
      <c r="B22">
        <v>10</v>
      </c>
      <c r="C22" t="s">
        <v>139</v>
      </c>
      <c r="D22" t="s">
        <v>140</v>
      </c>
      <c r="E22" t="s">
        <v>8</v>
      </c>
      <c r="F22">
        <v>9295</v>
      </c>
      <c r="G22" t="s">
        <v>141</v>
      </c>
      <c r="H22" t="s">
        <v>139</v>
      </c>
      <c r="I22" t="s">
        <v>142</v>
      </c>
      <c r="J22" s="24">
        <v>45931</v>
      </c>
      <c r="K22" t="s">
        <v>253</v>
      </c>
      <c r="L22">
        <v>3</v>
      </c>
      <c r="M22" t="s">
        <v>429</v>
      </c>
      <c r="N22" t="s">
        <v>145</v>
      </c>
      <c r="O22" t="s">
        <v>155</v>
      </c>
      <c r="P22" t="s">
        <v>153</v>
      </c>
      <c r="Q22">
        <v>281.56</v>
      </c>
      <c r="R22">
        <v>14</v>
      </c>
      <c r="S22">
        <v>765</v>
      </c>
      <c r="T22">
        <v>90</v>
      </c>
      <c r="U22">
        <v>6</v>
      </c>
      <c r="V22">
        <v>5</v>
      </c>
      <c r="W22">
        <v>225</v>
      </c>
      <c r="X22">
        <v>225</v>
      </c>
      <c r="Y22">
        <v>0</v>
      </c>
      <c r="Z22">
        <v>0</v>
      </c>
      <c r="AA22">
        <v>393.44</v>
      </c>
      <c r="AB22">
        <v>0</v>
      </c>
      <c r="AC22">
        <v>393.44</v>
      </c>
      <c r="AD22">
        <v>5</v>
      </c>
      <c r="AE22">
        <v>0</v>
      </c>
      <c r="AF22">
        <v>6</v>
      </c>
      <c r="AG22">
        <v>1</v>
      </c>
      <c r="AH22">
        <v>2</v>
      </c>
      <c r="AI22">
        <v>5</v>
      </c>
      <c r="AJ22">
        <v>0</v>
      </c>
      <c r="AK22">
        <v>0</v>
      </c>
      <c r="AL22">
        <v>0</v>
      </c>
      <c r="AM22">
        <v>0</v>
      </c>
      <c r="AN22">
        <v>0</v>
      </c>
      <c r="AO22">
        <v>10</v>
      </c>
      <c r="AP22">
        <v>26</v>
      </c>
      <c r="AQ22">
        <v>12</v>
      </c>
      <c r="AR22">
        <v>1</v>
      </c>
      <c r="AS22">
        <v>1</v>
      </c>
      <c r="AT22">
        <v>5</v>
      </c>
      <c r="AU22">
        <v>0</v>
      </c>
      <c r="AV22">
        <v>0</v>
      </c>
      <c r="AW22">
        <v>0</v>
      </c>
      <c r="AX22">
        <v>0</v>
      </c>
      <c r="AY22">
        <v>2</v>
      </c>
      <c r="AZ22">
        <v>3</v>
      </c>
      <c r="BA22">
        <v>1</v>
      </c>
      <c r="BB22">
        <v>0</v>
      </c>
      <c r="BC22">
        <v>0</v>
      </c>
      <c r="BD22">
        <v>0</v>
      </c>
      <c r="BE22">
        <v>0</v>
      </c>
      <c r="BF22">
        <v>11</v>
      </c>
      <c r="BG22">
        <v>225</v>
      </c>
      <c r="BH22">
        <v>0</v>
      </c>
      <c r="BI22">
        <v>6</v>
      </c>
      <c r="BJ22" s="25">
        <v>45944</v>
      </c>
      <c r="BK22">
        <v>0</v>
      </c>
      <c r="BL22" s="27" t="str">
        <f>VLOOKUP(O22,DropDownList!$H$1:$I$7,2,FALSE)</f>
        <v>2022/23</v>
      </c>
      <c r="BM22" s="27" t="str">
        <f t="shared" si="0"/>
        <v>PREG</v>
      </c>
    </row>
    <row r="23" spans="1:65" x14ac:dyDescent="0.2">
      <c r="A23">
        <v>2025</v>
      </c>
      <c r="B23">
        <v>10</v>
      </c>
      <c r="C23" t="s">
        <v>139</v>
      </c>
      <c r="D23" t="s">
        <v>140</v>
      </c>
      <c r="E23" t="s">
        <v>8</v>
      </c>
      <c r="F23">
        <v>9295</v>
      </c>
      <c r="G23" t="s">
        <v>141</v>
      </c>
      <c r="H23" t="s">
        <v>139</v>
      </c>
      <c r="I23" t="s">
        <v>142</v>
      </c>
      <c r="J23" s="24">
        <v>45931</v>
      </c>
      <c r="K23" t="s">
        <v>253</v>
      </c>
      <c r="L23">
        <v>3</v>
      </c>
      <c r="M23" t="s">
        <v>429</v>
      </c>
      <c r="N23" t="s">
        <v>145</v>
      </c>
      <c r="O23" t="s">
        <v>155</v>
      </c>
      <c r="P23" t="s">
        <v>151</v>
      </c>
      <c r="Q23">
        <v>0</v>
      </c>
      <c r="R23">
        <v>181</v>
      </c>
      <c r="S23">
        <v>5430</v>
      </c>
      <c r="T23">
        <v>1200</v>
      </c>
      <c r="U23">
        <v>0</v>
      </c>
      <c r="V23">
        <v>0</v>
      </c>
      <c r="W23">
        <v>0</v>
      </c>
      <c r="X23">
        <v>0</v>
      </c>
      <c r="Y23">
        <v>0</v>
      </c>
      <c r="Z23">
        <v>0</v>
      </c>
      <c r="AA23">
        <v>4230</v>
      </c>
      <c r="AB23">
        <v>0</v>
      </c>
      <c r="AC23">
        <v>4230</v>
      </c>
      <c r="AD23">
        <v>0</v>
      </c>
      <c r="AE23">
        <v>0</v>
      </c>
      <c r="AF23">
        <v>141</v>
      </c>
      <c r="AG23">
        <v>0</v>
      </c>
      <c r="AH23">
        <v>40</v>
      </c>
      <c r="AI23">
        <v>0</v>
      </c>
      <c r="AJ23">
        <v>0</v>
      </c>
      <c r="AK23">
        <v>0</v>
      </c>
      <c r="AL23">
        <v>0</v>
      </c>
      <c r="AM23">
        <v>3</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s="25">
        <v>45944</v>
      </c>
      <c r="BK23">
        <v>0</v>
      </c>
      <c r="BL23" s="27" t="str">
        <f>VLOOKUP(O23,DropDownList!$H$1:$I$7,2,FALSE)</f>
        <v>2022/23</v>
      </c>
      <c r="BM23" s="27" t="str">
        <f t="shared" si="0"/>
        <v>PCPF</v>
      </c>
    </row>
    <row r="24" spans="1:65" x14ac:dyDescent="0.2">
      <c r="A24">
        <v>2025</v>
      </c>
      <c r="B24">
        <v>10</v>
      </c>
      <c r="C24" t="s">
        <v>139</v>
      </c>
      <c r="D24" t="s">
        <v>140</v>
      </c>
      <c r="E24" t="s">
        <v>8</v>
      </c>
      <c r="F24">
        <v>9295</v>
      </c>
      <c r="G24" t="s">
        <v>141</v>
      </c>
      <c r="H24" t="s">
        <v>139</v>
      </c>
      <c r="I24" t="s">
        <v>142</v>
      </c>
      <c r="J24" s="24">
        <v>45931</v>
      </c>
      <c r="K24" t="s">
        <v>253</v>
      </c>
      <c r="L24">
        <v>3</v>
      </c>
      <c r="M24" t="s">
        <v>429</v>
      </c>
      <c r="N24" t="s">
        <v>145</v>
      </c>
      <c r="O24" t="s">
        <v>147</v>
      </c>
      <c r="P24" t="s">
        <v>146</v>
      </c>
      <c r="Q24">
        <v>6305.04</v>
      </c>
      <c r="R24">
        <v>2085</v>
      </c>
      <c r="S24">
        <v>33430</v>
      </c>
      <c r="T24">
        <v>340</v>
      </c>
      <c r="U24">
        <v>865</v>
      </c>
      <c r="V24">
        <v>251</v>
      </c>
      <c r="W24">
        <v>4075.82</v>
      </c>
      <c r="X24">
        <v>4075.82</v>
      </c>
      <c r="Y24">
        <v>0</v>
      </c>
      <c r="Z24">
        <v>0</v>
      </c>
      <c r="AA24">
        <v>26784.959999999999</v>
      </c>
      <c r="AB24">
        <v>0</v>
      </c>
      <c r="AC24">
        <v>0</v>
      </c>
      <c r="AD24">
        <v>247</v>
      </c>
      <c r="AE24">
        <v>4</v>
      </c>
      <c r="AF24">
        <v>1681</v>
      </c>
      <c r="AG24">
        <v>9</v>
      </c>
      <c r="AH24">
        <v>19</v>
      </c>
      <c r="AI24">
        <v>376</v>
      </c>
      <c r="AJ24">
        <v>0</v>
      </c>
      <c r="AK24">
        <v>0</v>
      </c>
      <c r="AL24">
        <v>0</v>
      </c>
      <c r="AM24">
        <v>0</v>
      </c>
      <c r="AN24">
        <v>0</v>
      </c>
      <c r="AO24">
        <v>1336</v>
      </c>
      <c r="AP24">
        <v>3891</v>
      </c>
      <c r="AQ24">
        <v>1425</v>
      </c>
      <c r="AR24">
        <v>0</v>
      </c>
      <c r="AS24">
        <v>472</v>
      </c>
      <c r="AT24">
        <v>295</v>
      </c>
      <c r="AU24">
        <v>48</v>
      </c>
      <c r="AV24">
        <v>22</v>
      </c>
      <c r="AW24">
        <v>7</v>
      </c>
      <c r="AX24">
        <v>0</v>
      </c>
      <c r="AY24">
        <v>354</v>
      </c>
      <c r="AZ24">
        <v>688</v>
      </c>
      <c r="BA24">
        <v>328</v>
      </c>
      <c r="BB24">
        <v>47</v>
      </c>
      <c r="BC24">
        <v>13</v>
      </c>
      <c r="BD24">
        <v>13</v>
      </c>
      <c r="BE24">
        <v>0</v>
      </c>
      <c r="BF24">
        <v>2075</v>
      </c>
      <c r="BG24">
        <v>6210</v>
      </c>
      <c r="BH24">
        <v>0</v>
      </c>
      <c r="BI24">
        <v>862</v>
      </c>
      <c r="BJ24" s="25">
        <v>45944</v>
      </c>
      <c r="BK24">
        <v>1</v>
      </c>
      <c r="BL24" s="27" t="str">
        <f>VLOOKUP(O24,DropDownList!$H$1:$I$7,2,FALSE)</f>
        <v>2024/25</v>
      </c>
      <c r="BM24" s="27" t="str">
        <f t="shared" si="0"/>
        <v>VSUR</v>
      </c>
    </row>
    <row r="25" spans="1:65" x14ac:dyDescent="0.2">
      <c r="A25">
        <v>2025</v>
      </c>
      <c r="B25">
        <v>10</v>
      </c>
      <c r="C25" t="s">
        <v>139</v>
      </c>
      <c r="D25" t="s">
        <v>140</v>
      </c>
      <c r="E25" t="s">
        <v>8</v>
      </c>
      <c r="F25">
        <v>9295</v>
      </c>
      <c r="G25" t="s">
        <v>141</v>
      </c>
      <c r="H25" t="s">
        <v>139</v>
      </c>
      <c r="I25" t="s">
        <v>142</v>
      </c>
      <c r="J25" s="24">
        <v>45931</v>
      </c>
      <c r="K25" t="s">
        <v>253</v>
      </c>
      <c r="L25">
        <v>3</v>
      </c>
      <c r="M25" t="s">
        <v>429</v>
      </c>
      <c r="N25" t="s">
        <v>145</v>
      </c>
      <c r="O25" t="s">
        <v>147</v>
      </c>
      <c r="P25" t="s">
        <v>152</v>
      </c>
      <c r="Q25">
        <v>0</v>
      </c>
      <c r="R25">
        <v>1777</v>
      </c>
      <c r="S25">
        <v>71080</v>
      </c>
      <c r="T25">
        <v>42760</v>
      </c>
      <c r="U25">
        <v>0</v>
      </c>
      <c r="V25">
        <v>0</v>
      </c>
      <c r="W25">
        <v>0</v>
      </c>
      <c r="X25">
        <v>0</v>
      </c>
      <c r="Y25">
        <v>0</v>
      </c>
      <c r="Z25">
        <v>0</v>
      </c>
      <c r="AA25">
        <v>28320</v>
      </c>
      <c r="AB25">
        <v>0</v>
      </c>
      <c r="AC25">
        <v>28320</v>
      </c>
      <c r="AD25">
        <v>0</v>
      </c>
      <c r="AE25">
        <v>0</v>
      </c>
      <c r="AF25">
        <v>708</v>
      </c>
      <c r="AG25">
        <v>0</v>
      </c>
      <c r="AH25">
        <v>1069</v>
      </c>
      <c r="AI25">
        <v>0</v>
      </c>
      <c r="AJ25">
        <v>0</v>
      </c>
      <c r="AK25">
        <v>0</v>
      </c>
      <c r="AL25">
        <v>0</v>
      </c>
      <c r="AM25">
        <v>6</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s="25">
        <v>45944</v>
      </c>
      <c r="BK25">
        <v>0</v>
      </c>
      <c r="BL25" s="27" t="str">
        <f>VLOOKUP(O25,DropDownList!$H$1:$I$7,2,FALSE)</f>
        <v>2024/25</v>
      </c>
      <c r="BM25" s="27" t="str">
        <f t="shared" si="0"/>
        <v>PCOA</v>
      </c>
    </row>
    <row r="26" spans="1:65" x14ac:dyDescent="0.2">
      <c r="A26">
        <v>2025</v>
      </c>
      <c r="B26">
        <v>10</v>
      </c>
      <c r="C26" t="s">
        <v>139</v>
      </c>
      <c r="D26" t="s">
        <v>140</v>
      </c>
      <c r="E26" t="s">
        <v>8</v>
      </c>
      <c r="F26">
        <v>9295</v>
      </c>
      <c r="G26" t="s">
        <v>141</v>
      </c>
      <c r="H26" t="s">
        <v>139</v>
      </c>
      <c r="I26" t="s">
        <v>142</v>
      </c>
      <c r="J26" s="24">
        <v>45931</v>
      </c>
      <c r="K26" t="s">
        <v>253</v>
      </c>
      <c r="L26">
        <v>3</v>
      </c>
      <c r="M26" t="s">
        <v>429</v>
      </c>
      <c r="N26" t="s">
        <v>145</v>
      </c>
      <c r="O26" t="s">
        <v>155</v>
      </c>
      <c r="P26" t="s">
        <v>154</v>
      </c>
      <c r="Q26">
        <v>106390.09</v>
      </c>
      <c r="R26">
        <v>1947</v>
      </c>
      <c r="S26">
        <v>529858.69999999995</v>
      </c>
      <c r="T26">
        <v>7637.22</v>
      </c>
      <c r="U26">
        <v>427</v>
      </c>
      <c r="V26">
        <v>205</v>
      </c>
      <c r="W26">
        <v>50108.36</v>
      </c>
      <c r="X26">
        <v>50488.36</v>
      </c>
      <c r="Y26">
        <v>0</v>
      </c>
      <c r="Z26">
        <v>0</v>
      </c>
      <c r="AA26">
        <v>415831.39</v>
      </c>
      <c r="AB26">
        <v>2748.07</v>
      </c>
      <c r="AC26">
        <v>386067.24</v>
      </c>
      <c r="AD26">
        <v>78</v>
      </c>
      <c r="AE26">
        <v>127</v>
      </c>
      <c r="AF26">
        <v>1487</v>
      </c>
      <c r="AG26">
        <v>263</v>
      </c>
      <c r="AH26">
        <v>23</v>
      </c>
      <c r="AI26">
        <v>164</v>
      </c>
      <c r="AJ26">
        <v>0</v>
      </c>
      <c r="AK26">
        <v>0</v>
      </c>
      <c r="AL26">
        <v>0</v>
      </c>
      <c r="AM26">
        <v>0</v>
      </c>
      <c r="AN26">
        <v>0</v>
      </c>
      <c r="AO26">
        <v>1336</v>
      </c>
      <c r="AP26">
        <v>6512</v>
      </c>
      <c r="AQ26">
        <v>1597</v>
      </c>
      <c r="AR26">
        <v>1</v>
      </c>
      <c r="AS26">
        <v>922</v>
      </c>
      <c r="AT26">
        <v>709</v>
      </c>
      <c r="AU26">
        <v>126</v>
      </c>
      <c r="AV26">
        <v>59</v>
      </c>
      <c r="AW26">
        <v>5</v>
      </c>
      <c r="AX26">
        <v>0</v>
      </c>
      <c r="AY26">
        <v>579</v>
      </c>
      <c r="AZ26">
        <v>1217</v>
      </c>
      <c r="BA26">
        <v>782</v>
      </c>
      <c r="BB26">
        <v>145</v>
      </c>
      <c r="BC26">
        <v>57</v>
      </c>
      <c r="BD26">
        <v>40</v>
      </c>
      <c r="BE26">
        <v>1</v>
      </c>
      <c r="BF26">
        <v>1933</v>
      </c>
      <c r="BG26">
        <v>52602</v>
      </c>
      <c r="BH26">
        <v>10</v>
      </c>
      <c r="BI26">
        <v>421</v>
      </c>
      <c r="BJ26" s="25">
        <v>45944</v>
      </c>
      <c r="BK26">
        <v>7</v>
      </c>
      <c r="BL26" s="27" t="str">
        <f>VLOOKUP(O26,DropDownList!$H$1:$I$7,2,FALSE)</f>
        <v>2022/23</v>
      </c>
      <c r="BM26" s="27" t="str">
        <f t="shared" si="0"/>
        <v>JP COURT</v>
      </c>
    </row>
    <row r="27" spans="1:65" x14ac:dyDescent="0.2">
      <c r="A27">
        <v>2025</v>
      </c>
      <c r="B27">
        <v>10</v>
      </c>
      <c r="C27" t="s">
        <v>139</v>
      </c>
      <c r="D27" t="s">
        <v>140</v>
      </c>
      <c r="E27" t="s">
        <v>8</v>
      </c>
      <c r="F27">
        <v>9295</v>
      </c>
      <c r="G27" t="s">
        <v>141</v>
      </c>
      <c r="H27" t="s">
        <v>139</v>
      </c>
      <c r="I27" t="s">
        <v>142</v>
      </c>
      <c r="J27" s="24">
        <v>45931</v>
      </c>
      <c r="K27" t="s">
        <v>253</v>
      </c>
      <c r="L27">
        <v>3</v>
      </c>
      <c r="M27" t="s">
        <v>429</v>
      </c>
      <c r="N27" t="s">
        <v>145</v>
      </c>
      <c r="O27" t="s">
        <v>147</v>
      </c>
      <c r="P27" t="s">
        <v>148</v>
      </c>
      <c r="Q27">
        <v>37216.160000000003</v>
      </c>
      <c r="R27">
        <v>1052</v>
      </c>
      <c r="S27">
        <v>63120</v>
      </c>
      <c r="T27">
        <v>2185</v>
      </c>
      <c r="U27">
        <v>657</v>
      </c>
      <c r="V27">
        <v>409</v>
      </c>
      <c r="W27">
        <v>24020.45</v>
      </c>
      <c r="X27">
        <v>24020.45</v>
      </c>
      <c r="Y27">
        <v>0</v>
      </c>
      <c r="Z27">
        <v>0</v>
      </c>
      <c r="AA27">
        <v>23718.84</v>
      </c>
      <c r="AB27">
        <v>0</v>
      </c>
      <c r="AC27">
        <v>23718.84</v>
      </c>
      <c r="AD27">
        <v>391</v>
      </c>
      <c r="AE27">
        <v>18</v>
      </c>
      <c r="AF27">
        <v>358</v>
      </c>
      <c r="AG27">
        <v>68</v>
      </c>
      <c r="AH27">
        <v>35</v>
      </c>
      <c r="AI27">
        <v>589</v>
      </c>
      <c r="AJ27">
        <v>0</v>
      </c>
      <c r="AK27">
        <v>0</v>
      </c>
      <c r="AL27">
        <v>0</v>
      </c>
      <c r="AM27">
        <v>0</v>
      </c>
      <c r="AN27">
        <v>0</v>
      </c>
      <c r="AO27">
        <v>861</v>
      </c>
      <c r="AP27">
        <v>2761</v>
      </c>
      <c r="AQ27">
        <v>930</v>
      </c>
      <c r="AR27">
        <v>0</v>
      </c>
      <c r="AS27">
        <v>132</v>
      </c>
      <c r="AT27">
        <v>200</v>
      </c>
      <c r="AU27">
        <v>3</v>
      </c>
      <c r="AV27">
        <v>0</v>
      </c>
      <c r="AW27">
        <v>0</v>
      </c>
      <c r="AX27">
        <v>0</v>
      </c>
      <c r="AY27">
        <v>376</v>
      </c>
      <c r="AZ27">
        <v>693</v>
      </c>
      <c r="BA27">
        <v>294</v>
      </c>
      <c r="BB27">
        <v>7</v>
      </c>
      <c r="BC27">
        <v>1</v>
      </c>
      <c r="BD27">
        <v>4</v>
      </c>
      <c r="BE27">
        <v>0</v>
      </c>
      <c r="BF27">
        <v>893</v>
      </c>
      <c r="BG27">
        <v>35340</v>
      </c>
      <c r="BH27">
        <v>2</v>
      </c>
      <c r="BI27">
        <v>657</v>
      </c>
      <c r="BJ27" s="25">
        <v>45944</v>
      </c>
      <c r="BK27">
        <v>0</v>
      </c>
      <c r="BL27" s="27" t="str">
        <f>VLOOKUP(O27,DropDownList!$H$1:$I$7,2,FALSE)</f>
        <v>2024/25</v>
      </c>
      <c r="BM27" s="27" t="str">
        <f t="shared" si="0"/>
        <v>PRAS</v>
      </c>
    </row>
    <row r="28" spans="1:65" x14ac:dyDescent="0.2">
      <c r="A28">
        <v>2025</v>
      </c>
      <c r="B28">
        <v>10</v>
      </c>
      <c r="C28" t="s">
        <v>139</v>
      </c>
      <c r="D28" t="s">
        <v>140</v>
      </c>
      <c r="E28" t="s">
        <v>8</v>
      </c>
      <c r="F28">
        <v>9295</v>
      </c>
      <c r="G28" t="s">
        <v>141</v>
      </c>
      <c r="H28" t="s">
        <v>139</v>
      </c>
      <c r="I28" t="s">
        <v>142</v>
      </c>
      <c r="J28" s="24">
        <v>45931</v>
      </c>
      <c r="K28" t="s">
        <v>253</v>
      </c>
      <c r="L28">
        <v>3</v>
      </c>
      <c r="M28" t="s">
        <v>429</v>
      </c>
      <c r="N28" t="s">
        <v>145</v>
      </c>
      <c r="O28" t="s">
        <v>155</v>
      </c>
      <c r="P28" t="s">
        <v>152</v>
      </c>
      <c r="Q28">
        <v>0</v>
      </c>
      <c r="R28">
        <v>2256</v>
      </c>
      <c r="S28">
        <v>90240</v>
      </c>
      <c r="T28">
        <v>53280</v>
      </c>
      <c r="U28">
        <v>0</v>
      </c>
      <c r="V28">
        <v>0</v>
      </c>
      <c r="W28">
        <v>0</v>
      </c>
      <c r="X28">
        <v>0</v>
      </c>
      <c r="Y28">
        <v>0</v>
      </c>
      <c r="Z28">
        <v>0</v>
      </c>
      <c r="AA28">
        <v>36960</v>
      </c>
      <c r="AB28">
        <v>0</v>
      </c>
      <c r="AC28">
        <v>36960</v>
      </c>
      <c r="AD28">
        <v>0</v>
      </c>
      <c r="AE28">
        <v>0</v>
      </c>
      <c r="AF28">
        <v>924</v>
      </c>
      <c r="AG28">
        <v>0</v>
      </c>
      <c r="AH28">
        <v>1332</v>
      </c>
      <c r="AI28">
        <v>0</v>
      </c>
      <c r="AJ28">
        <v>0</v>
      </c>
      <c r="AK28">
        <v>0</v>
      </c>
      <c r="AL28">
        <v>0</v>
      </c>
      <c r="AM28">
        <v>2</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s="25">
        <v>45944</v>
      </c>
      <c r="BK28">
        <v>0</v>
      </c>
      <c r="BL28" s="27" t="str">
        <f>VLOOKUP(O28,DropDownList!$H$1:$I$7,2,FALSE)</f>
        <v>2022/23</v>
      </c>
      <c r="BM28" s="27" t="str">
        <f t="shared" si="0"/>
        <v>PCOA</v>
      </c>
    </row>
    <row r="29" spans="1:65" x14ac:dyDescent="0.2">
      <c r="A29">
        <v>2025</v>
      </c>
      <c r="B29">
        <v>10</v>
      </c>
      <c r="C29" t="s">
        <v>139</v>
      </c>
      <c r="D29" t="s">
        <v>140</v>
      </c>
      <c r="E29" t="s">
        <v>8</v>
      </c>
      <c r="F29">
        <v>9295</v>
      </c>
      <c r="G29" t="s">
        <v>141</v>
      </c>
      <c r="H29" t="s">
        <v>139</v>
      </c>
      <c r="I29" t="s">
        <v>142</v>
      </c>
      <c r="J29" s="24">
        <v>45931</v>
      </c>
      <c r="K29" t="s">
        <v>253</v>
      </c>
      <c r="L29">
        <v>3</v>
      </c>
      <c r="M29" t="s">
        <v>429</v>
      </c>
      <c r="N29" t="s">
        <v>145</v>
      </c>
      <c r="O29" t="s">
        <v>156</v>
      </c>
      <c r="P29" t="s">
        <v>151</v>
      </c>
      <c r="Q29">
        <v>0</v>
      </c>
      <c r="R29">
        <v>19</v>
      </c>
      <c r="S29">
        <v>570</v>
      </c>
      <c r="T29">
        <v>60</v>
      </c>
      <c r="U29">
        <v>0</v>
      </c>
      <c r="V29">
        <v>0</v>
      </c>
      <c r="W29">
        <v>0</v>
      </c>
      <c r="X29">
        <v>0</v>
      </c>
      <c r="Y29">
        <v>0</v>
      </c>
      <c r="Z29">
        <v>0</v>
      </c>
      <c r="AA29">
        <v>510</v>
      </c>
      <c r="AB29">
        <v>0</v>
      </c>
      <c r="AC29">
        <v>510</v>
      </c>
      <c r="AD29">
        <v>0</v>
      </c>
      <c r="AE29">
        <v>0</v>
      </c>
      <c r="AF29">
        <v>17</v>
      </c>
      <c r="AG29">
        <v>0</v>
      </c>
      <c r="AH29">
        <v>2</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s="25">
        <v>45944</v>
      </c>
      <c r="BK29">
        <v>0</v>
      </c>
      <c r="BL29" s="27" t="str">
        <f>VLOOKUP(O29,DropDownList!$H$1:$I$7,2,FALSE)</f>
        <v>2023/24</v>
      </c>
      <c r="BM29" s="27" t="str">
        <f t="shared" si="0"/>
        <v>PCPF</v>
      </c>
    </row>
    <row r="30" spans="1:65" x14ac:dyDescent="0.2">
      <c r="A30">
        <v>2025</v>
      </c>
      <c r="B30">
        <v>10</v>
      </c>
      <c r="C30" t="s">
        <v>139</v>
      </c>
      <c r="D30" t="s">
        <v>157</v>
      </c>
      <c r="E30" t="s">
        <v>8</v>
      </c>
      <c r="F30">
        <v>9761</v>
      </c>
      <c r="G30" t="s">
        <v>158</v>
      </c>
      <c r="H30" t="s">
        <v>139</v>
      </c>
      <c r="I30" t="s">
        <v>142</v>
      </c>
      <c r="J30" s="24">
        <v>45931</v>
      </c>
      <c r="K30" t="s">
        <v>253</v>
      </c>
      <c r="L30">
        <v>3</v>
      </c>
      <c r="M30" t="s">
        <v>429</v>
      </c>
      <c r="N30" t="s">
        <v>145</v>
      </c>
      <c r="O30" t="s">
        <v>156</v>
      </c>
      <c r="P30" t="s">
        <v>161</v>
      </c>
      <c r="Q30">
        <v>5631.43</v>
      </c>
      <c r="R30">
        <v>2018</v>
      </c>
      <c r="S30">
        <v>48870</v>
      </c>
      <c r="T30">
        <v>1750</v>
      </c>
      <c r="U30">
        <v>719</v>
      </c>
      <c r="V30">
        <v>143</v>
      </c>
      <c r="W30">
        <v>2788.12</v>
      </c>
      <c r="X30">
        <v>2788.12</v>
      </c>
      <c r="Y30">
        <v>0</v>
      </c>
      <c r="Z30">
        <v>0</v>
      </c>
      <c r="AA30">
        <v>41488.57</v>
      </c>
      <c r="AB30">
        <v>0</v>
      </c>
      <c r="AC30">
        <v>0</v>
      </c>
      <c r="AD30">
        <v>140</v>
      </c>
      <c r="AE30">
        <v>3</v>
      </c>
      <c r="AF30">
        <v>1647</v>
      </c>
      <c r="AG30">
        <v>13</v>
      </c>
      <c r="AH30">
        <v>80</v>
      </c>
      <c r="AI30">
        <v>278</v>
      </c>
      <c r="AJ30">
        <v>0</v>
      </c>
      <c r="AK30">
        <v>0</v>
      </c>
      <c r="AL30">
        <v>0</v>
      </c>
      <c r="AM30">
        <v>0</v>
      </c>
      <c r="AN30">
        <v>0</v>
      </c>
      <c r="AO30">
        <v>1377</v>
      </c>
      <c r="AP30">
        <v>5674</v>
      </c>
      <c r="AQ30">
        <v>1503</v>
      </c>
      <c r="AR30">
        <v>8</v>
      </c>
      <c r="AS30">
        <v>587</v>
      </c>
      <c r="AT30">
        <v>553</v>
      </c>
      <c r="AU30">
        <v>140</v>
      </c>
      <c r="AV30">
        <v>62</v>
      </c>
      <c r="AW30">
        <v>61</v>
      </c>
      <c r="AX30">
        <v>0</v>
      </c>
      <c r="AY30">
        <v>669</v>
      </c>
      <c r="AZ30">
        <v>1148</v>
      </c>
      <c r="BA30">
        <v>582</v>
      </c>
      <c r="BB30">
        <v>85</v>
      </c>
      <c r="BC30">
        <v>41</v>
      </c>
      <c r="BD30">
        <v>22</v>
      </c>
      <c r="BE30">
        <v>0</v>
      </c>
      <c r="BF30">
        <v>1943</v>
      </c>
      <c r="BG30">
        <v>5460</v>
      </c>
      <c r="BH30">
        <v>0</v>
      </c>
      <c r="BI30">
        <v>711</v>
      </c>
      <c r="BJ30" s="25">
        <v>45944</v>
      </c>
      <c r="BK30">
        <v>4</v>
      </c>
      <c r="BL30" s="27" t="str">
        <f>VLOOKUP(O30,DropDownList!$H$1:$I$7,2,FALSE)</f>
        <v>2023/24</v>
      </c>
      <c r="BM30" s="27" t="str">
        <f t="shared" si="0"/>
        <v>VSUR</v>
      </c>
    </row>
    <row r="31" spans="1:65" x14ac:dyDescent="0.2">
      <c r="A31">
        <v>2025</v>
      </c>
      <c r="B31">
        <v>10</v>
      </c>
      <c r="C31" t="s">
        <v>139</v>
      </c>
      <c r="D31" t="s">
        <v>157</v>
      </c>
      <c r="E31" t="s">
        <v>8</v>
      </c>
      <c r="F31">
        <v>9761</v>
      </c>
      <c r="G31" t="s">
        <v>158</v>
      </c>
      <c r="H31" t="s">
        <v>139</v>
      </c>
      <c r="I31" t="s">
        <v>142</v>
      </c>
      <c r="J31" s="24">
        <v>45931</v>
      </c>
      <c r="K31" t="s">
        <v>253</v>
      </c>
      <c r="L31">
        <v>3</v>
      </c>
      <c r="M31" t="s">
        <v>429</v>
      </c>
      <c r="N31" t="s">
        <v>145</v>
      </c>
      <c r="O31" t="s">
        <v>149</v>
      </c>
      <c r="P31" t="s">
        <v>161</v>
      </c>
      <c r="Q31">
        <v>3230.66</v>
      </c>
      <c r="R31">
        <v>507</v>
      </c>
      <c r="S31">
        <v>11180</v>
      </c>
      <c r="T31">
        <v>275</v>
      </c>
      <c r="U31">
        <v>339</v>
      </c>
      <c r="V31">
        <v>145</v>
      </c>
      <c r="W31">
        <v>2870</v>
      </c>
      <c r="X31">
        <v>2870</v>
      </c>
      <c r="Y31">
        <v>0</v>
      </c>
      <c r="Z31">
        <v>0</v>
      </c>
      <c r="AA31">
        <v>7674.34</v>
      </c>
      <c r="AB31">
        <v>0</v>
      </c>
      <c r="AC31">
        <v>0</v>
      </c>
      <c r="AD31">
        <v>142</v>
      </c>
      <c r="AE31">
        <v>3</v>
      </c>
      <c r="AF31">
        <v>329</v>
      </c>
      <c r="AG31">
        <v>4</v>
      </c>
      <c r="AH31">
        <v>11</v>
      </c>
      <c r="AI31">
        <v>163</v>
      </c>
      <c r="AJ31">
        <v>0</v>
      </c>
      <c r="AK31">
        <v>0</v>
      </c>
      <c r="AL31">
        <v>0</v>
      </c>
      <c r="AM31">
        <v>0</v>
      </c>
      <c r="AN31">
        <v>0</v>
      </c>
      <c r="AO31">
        <v>324</v>
      </c>
      <c r="AP31">
        <v>584</v>
      </c>
      <c r="AQ31">
        <v>324</v>
      </c>
      <c r="AR31">
        <v>3</v>
      </c>
      <c r="AS31">
        <v>53</v>
      </c>
      <c r="AT31">
        <v>21</v>
      </c>
      <c r="AU31">
        <v>8</v>
      </c>
      <c r="AV31">
        <v>0</v>
      </c>
      <c r="AW31">
        <v>9</v>
      </c>
      <c r="AX31">
        <v>0</v>
      </c>
      <c r="AY31">
        <v>32</v>
      </c>
      <c r="AZ31">
        <v>68</v>
      </c>
      <c r="BA31">
        <v>19</v>
      </c>
      <c r="BB31">
        <v>1</v>
      </c>
      <c r="BC31">
        <v>0</v>
      </c>
      <c r="BD31">
        <v>0</v>
      </c>
      <c r="BE31">
        <v>0</v>
      </c>
      <c r="BF31">
        <v>492</v>
      </c>
      <c r="BG31">
        <v>3205</v>
      </c>
      <c r="BH31">
        <v>0</v>
      </c>
      <c r="BI31">
        <v>332</v>
      </c>
      <c r="BJ31" s="25">
        <v>45944</v>
      </c>
      <c r="BK31">
        <v>0</v>
      </c>
      <c r="BL31" s="27" t="str">
        <f>VLOOKUP(O31,DropDownList!$H$1:$I$7,2,FALSE)</f>
        <v>2025/26</v>
      </c>
      <c r="BM31" s="27" t="str">
        <f t="shared" si="0"/>
        <v>VSUR</v>
      </c>
    </row>
    <row r="32" spans="1:65" x14ac:dyDescent="0.2">
      <c r="A32">
        <v>2025</v>
      </c>
      <c r="B32">
        <v>10</v>
      </c>
      <c r="C32" t="s">
        <v>139</v>
      </c>
      <c r="D32" t="s">
        <v>157</v>
      </c>
      <c r="E32" t="s">
        <v>8</v>
      </c>
      <c r="F32">
        <v>9761</v>
      </c>
      <c r="G32" t="s">
        <v>158</v>
      </c>
      <c r="H32" t="s">
        <v>139</v>
      </c>
      <c r="I32" t="s">
        <v>142</v>
      </c>
      <c r="J32" s="24">
        <v>45931</v>
      </c>
      <c r="K32" t="s">
        <v>253</v>
      </c>
      <c r="L32">
        <v>3</v>
      </c>
      <c r="M32" t="s">
        <v>429</v>
      </c>
      <c r="N32" t="s">
        <v>145</v>
      </c>
      <c r="O32" t="s">
        <v>149</v>
      </c>
      <c r="P32" t="s">
        <v>159</v>
      </c>
      <c r="Q32">
        <v>119008.91</v>
      </c>
      <c r="R32">
        <v>18</v>
      </c>
      <c r="S32">
        <v>385062.65</v>
      </c>
      <c r="T32">
        <v>0</v>
      </c>
      <c r="U32">
        <v>6</v>
      </c>
      <c r="V32">
        <v>0</v>
      </c>
      <c r="W32">
        <v>0</v>
      </c>
      <c r="X32">
        <v>0</v>
      </c>
      <c r="Y32">
        <v>0</v>
      </c>
      <c r="Z32">
        <v>0</v>
      </c>
      <c r="AA32">
        <v>266053.74</v>
      </c>
      <c r="AB32">
        <v>0</v>
      </c>
      <c r="AC32">
        <v>0</v>
      </c>
      <c r="AD32">
        <v>0</v>
      </c>
      <c r="AE32">
        <v>0</v>
      </c>
      <c r="AF32">
        <v>12</v>
      </c>
      <c r="AG32">
        <v>6</v>
      </c>
      <c r="AH32">
        <v>0</v>
      </c>
      <c r="AI32">
        <v>0</v>
      </c>
      <c r="AJ32">
        <v>0</v>
      </c>
      <c r="AK32">
        <v>0</v>
      </c>
      <c r="AL32">
        <v>0</v>
      </c>
      <c r="AM32">
        <v>0</v>
      </c>
      <c r="AN32">
        <v>0</v>
      </c>
      <c r="AO32">
        <v>2</v>
      </c>
      <c r="AP32">
        <v>2</v>
      </c>
      <c r="AQ32">
        <v>0</v>
      </c>
      <c r="AR32">
        <v>0</v>
      </c>
      <c r="AS32">
        <v>0</v>
      </c>
      <c r="AT32">
        <v>0</v>
      </c>
      <c r="AU32">
        <v>0</v>
      </c>
      <c r="AV32">
        <v>0</v>
      </c>
      <c r="AW32">
        <v>0</v>
      </c>
      <c r="AX32">
        <v>0</v>
      </c>
      <c r="AY32">
        <v>0</v>
      </c>
      <c r="AZ32">
        <v>0</v>
      </c>
      <c r="BA32">
        <v>0</v>
      </c>
      <c r="BB32">
        <v>0</v>
      </c>
      <c r="BC32">
        <v>0</v>
      </c>
      <c r="BD32">
        <v>0</v>
      </c>
      <c r="BE32">
        <v>0</v>
      </c>
      <c r="BF32">
        <v>0</v>
      </c>
      <c r="BG32">
        <v>0</v>
      </c>
      <c r="BH32">
        <v>0</v>
      </c>
      <c r="BI32">
        <v>0</v>
      </c>
      <c r="BJ32" s="25">
        <v>45944</v>
      </c>
      <c r="BK32">
        <v>0</v>
      </c>
      <c r="BL32" s="27" t="str">
        <f>VLOOKUP(O32,DropDownList!$H$1:$I$7,2,FALSE)</f>
        <v>2025/26</v>
      </c>
      <c r="BM32" s="27" t="str">
        <f t="shared" si="0"/>
        <v>CONF</v>
      </c>
    </row>
    <row r="33" spans="1:65" x14ac:dyDescent="0.2">
      <c r="A33">
        <v>2025</v>
      </c>
      <c r="B33">
        <v>10</v>
      </c>
      <c r="C33" t="s">
        <v>139</v>
      </c>
      <c r="D33" t="s">
        <v>157</v>
      </c>
      <c r="E33" t="s">
        <v>8</v>
      </c>
      <c r="F33">
        <v>9761</v>
      </c>
      <c r="G33" t="s">
        <v>158</v>
      </c>
      <c r="H33" t="s">
        <v>139</v>
      </c>
      <c r="I33" t="s">
        <v>142</v>
      </c>
      <c r="J33" s="24">
        <v>45931</v>
      </c>
      <c r="K33" t="s">
        <v>253</v>
      </c>
      <c r="L33">
        <v>3</v>
      </c>
      <c r="M33" t="s">
        <v>429</v>
      </c>
      <c r="N33" t="s">
        <v>145</v>
      </c>
      <c r="O33" t="s">
        <v>147</v>
      </c>
      <c r="P33" t="s">
        <v>161</v>
      </c>
      <c r="Q33">
        <v>22585.73</v>
      </c>
      <c r="R33">
        <v>2307</v>
      </c>
      <c r="S33">
        <v>117844.98</v>
      </c>
      <c r="T33">
        <v>1485</v>
      </c>
      <c r="U33">
        <v>1160</v>
      </c>
      <c r="V33">
        <v>286</v>
      </c>
      <c r="W33">
        <v>18151</v>
      </c>
      <c r="X33">
        <v>18151</v>
      </c>
      <c r="Y33">
        <v>0</v>
      </c>
      <c r="Z33">
        <v>0</v>
      </c>
      <c r="AA33">
        <v>93774.25</v>
      </c>
      <c r="AB33">
        <v>0</v>
      </c>
      <c r="AC33">
        <v>0</v>
      </c>
      <c r="AD33">
        <v>275</v>
      </c>
      <c r="AE33">
        <v>11</v>
      </c>
      <c r="AF33">
        <v>1708</v>
      </c>
      <c r="AG33">
        <v>26</v>
      </c>
      <c r="AH33">
        <v>68</v>
      </c>
      <c r="AI33">
        <v>505</v>
      </c>
      <c r="AJ33">
        <v>0</v>
      </c>
      <c r="AK33">
        <v>0</v>
      </c>
      <c r="AL33">
        <v>0</v>
      </c>
      <c r="AM33">
        <v>0</v>
      </c>
      <c r="AN33">
        <v>0</v>
      </c>
      <c r="AO33">
        <v>1586</v>
      </c>
      <c r="AP33">
        <v>4799</v>
      </c>
      <c r="AQ33">
        <v>1667</v>
      </c>
      <c r="AR33">
        <v>0</v>
      </c>
      <c r="AS33">
        <v>435</v>
      </c>
      <c r="AT33">
        <v>389</v>
      </c>
      <c r="AU33">
        <v>58</v>
      </c>
      <c r="AV33">
        <v>21</v>
      </c>
      <c r="AW33">
        <v>50</v>
      </c>
      <c r="AX33">
        <v>0</v>
      </c>
      <c r="AY33">
        <v>564</v>
      </c>
      <c r="AZ33">
        <v>938</v>
      </c>
      <c r="BA33">
        <v>337</v>
      </c>
      <c r="BB33">
        <v>58</v>
      </c>
      <c r="BC33">
        <v>19</v>
      </c>
      <c r="BD33">
        <v>15</v>
      </c>
      <c r="BE33">
        <v>1</v>
      </c>
      <c r="BF33">
        <v>2241</v>
      </c>
      <c r="BG33">
        <v>22235</v>
      </c>
      <c r="BH33">
        <v>0</v>
      </c>
      <c r="BI33">
        <v>1145</v>
      </c>
      <c r="BJ33" s="25">
        <v>45944</v>
      </c>
      <c r="BK33">
        <v>1</v>
      </c>
      <c r="BL33" s="27" t="str">
        <f>VLOOKUP(O33,DropDownList!$H$1:$I$7,2,FALSE)</f>
        <v>2024/25</v>
      </c>
      <c r="BM33" s="27" t="str">
        <f t="shared" si="0"/>
        <v>VSUR</v>
      </c>
    </row>
    <row r="34" spans="1:65" x14ac:dyDescent="0.2">
      <c r="A34">
        <v>2025</v>
      </c>
      <c r="B34">
        <v>10</v>
      </c>
      <c r="C34" t="s">
        <v>139</v>
      </c>
      <c r="D34" t="s">
        <v>157</v>
      </c>
      <c r="E34" t="s">
        <v>8</v>
      </c>
      <c r="F34">
        <v>9761</v>
      </c>
      <c r="G34" t="s">
        <v>158</v>
      </c>
      <c r="H34" t="s">
        <v>139</v>
      </c>
      <c r="I34" t="s">
        <v>142</v>
      </c>
      <c r="J34" s="24">
        <v>45931</v>
      </c>
      <c r="K34" t="s">
        <v>253</v>
      </c>
      <c r="L34">
        <v>3</v>
      </c>
      <c r="M34" t="s">
        <v>429</v>
      </c>
      <c r="N34" t="s">
        <v>145</v>
      </c>
      <c r="O34" t="s">
        <v>147</v>
      </c>
      <c r="P34" t="s">
        <v>150</v>
      </c>
      <c r="Q34">
        <v>0</v>
      </c>
      <c r="R34">
        <v>3</v>
      </c>
      <c r="S34">
        <v>500</v>
      </c>
      <c r="T34">
        <v>100</v>
      </c>
      <c r="U34">
        <v>0</v>
      </c>
      <c r="V34">
        <v>0</v>
      </c>
      <c r="W34">
        <v>0</v>
      </c>
      <c r="X34">
        <v>0</v>
      </c>
      <c r="Y34">
        <v>2</v>
      </c>
      <c r="Z34">
        <v>400</v>
      </c>
      <c r="AA34">
        <v>400</v>
      </c>
      <c r="AB34">
        <v>400</v>
      </c>
      <c r="AC34">
        <v>0</v>
      </c>
      <c r="AD34">
        <v>0</v>
      </c>
      <c r="AE34">
        <v>0</v>
      </c>
      <c r="AF34">
        <v>2</v>
      </c>
      <c r="AG34">
        <v>0</v>
      </c>
      <c r="AH34">
        <v>1</v>
      </c>
      <c r="AI34">
        <v>0</v>
      </c>
      <c r="AJ34">
        <v>2</v>
      </c>
      <c r="AK34">
        <v>0</v>
      </c>
      <c r="AL34">
        <v>1</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s="25">
        <v>45944</v>
      </c>
      <c r="BK34">
        <v>0</v>
      </c>
      <c r="BL34" s="27" t="str">
        <f>VLOOKUP(O34,DropDownList!$H$1:$I$7,2,FALSE)</f>
        <v>2024/25</v>
      </c>
      <c r="BM34" s="27" t="str">
        <f t="shared" si="0"/>
        <v>FISCAL FINES</v>
      </c>
    </row>
    <row r="35" spans="1:65" x14ac:dyDescent="0.2">
      <c r="A35">
        <v>2025</v>
      </c>
      <c r="B35">
        <v>10</v>
      </c>
      <c r="C35" t="s">
        <v>139</v>
      </c>
      <c r="D35" t="s">
        <v>157</v>
      </c>
      <c r="E35" t="s">
        <v>8</v>
      </c>
      <c r="F35">
        <v>9761</v>
      </c>
      <c r="G35" t="s">
        <v>158</v>
      </c>
      <c r="H35" t="s">
        <v>139</v>
      </c>
      <c r="I35" t="s">
        <v>142</v>
      </c>
      <c r="J35" s="24">
        <v>45931</v>
      </c>
      <c r="K35" t="s">
        <v>253</v>
      </c>
      <c r="L35">
        <v>3</v>
      </c>
      <c r="M35" t="s">
        <v>429</v>
      </c>
      <c r="N35" t="s">
        <v>145</v>
      </c>
      <c r="O35" t="s">
        <v>149</v>
      </c>
      <c r="P35" t="s">
        <v>160</v>
      </c>
      <c r="Q35">
        <v>119050.82</v>
      </c>
      <c r="R35">
        <v>551</v>
      </c>
      <c r="S35">
        <v>242550.38</v>
      </c>
      <c r="T35">
        <v>16040</v>
      </c>
      <c r="U35">
        <v>354</v>
      </c>
      <c r="V35">
        <v>260</v>
      </c>
      <c r="W35">
        <v>47831.51</v>
      </c>
      <c r="X35">
        <v>88710.64</v>
      </c>
      <c r="Y35">
        <v>0</v>
      </c>
      <c r="Z35">
        <v>0</v>
      </c>
      <c r="AA35">
        <v>107459.56</v>
      </c>
      <c r="AB35">
        <v>13883.74</v>
      </c>
      <c r="AC35">
        <v>85221.45</v>
      </c>
      <c r="AD35">
        <v>140</v>
      </c>
      <c r="AE35">
        <v>120</v>
      </c>
      <c r="AF35">
        <v>169</v>
      </c>
      <c r="AG35">
        <v>189</v>
      </c>
      <c r="AH35">
        <v>28</v>
      </c>
      <c r="AI35">
        <v>165</v>
      </c>
      <c r="AJ35">
        <v>0</v>
      </c>
      <c r="AK35">
        <v>0</v>
      </c>
      <c r="AL35">
        <v>0</v>
      </c>
      <c r="AM35">
        <v>0</v>
      </c>
      <c r="AN35">
        <v>0</v>
      </c>
      <c r="AO35">
        <v>355</v>
      </c>
      <c r="AP35">
        <v>609</v>
      </c>
      <c r="AQ35">
        <v>329</v>
      </c>
      <c r="AR35">
        <v>3</v>
      </c>
      <c r="AS35">
        <v>51</v>
      </c>
      <c r="AT35">
        <v>23</v>
      </c>
      <c r="AU35">
        <v>8</v>
      </c>
      <c r="AV35">
        <v>0</v>
      </c>
      <c r="AW35">
        <v>26</v>
      </c>
      <c r="AX35">
        <v>0</v>
      </c>
      <c r="AY35">
        <v>35</v>
      </c>
      <c r="AZ35">
        <v>68</v>
      </c>
      <c r="BA35">
        <v>17</v>
      </c>
      <c r="BB35">
        <v>2</v>
      </c>
      <c r="BC35">
        <v>0</v>
      </c>
      <c r="BD35">
        <v>0</v>
      </c>
      <c r="BE35">
        <v>0</v>
      </c>
      <c r="BF35">
        <v>519</v>
      </c>
      <c r="BG35">
        <v>60259.01</v>
      </c>
      <c r="BH35">
        <v>0</v>
      </c>
      <c r="BI35">
        <v>347</v>
      </c>
      <c r="BJ35" s="25">
        <v>45944</v>
      </c>
      <c r="BK35">
        <v>0</v>
      </c>
      <c r="BL35" s="27" t="str">
        <f>VLOOKUP(O35,DropDownList!$H$1:$I$7,2,FALSE)</f>
        <v>2025/26</v>
      </c>
      <c r="BM35" s="27" t="str">
        <f t="shared" si="0"/>
        <v>SC COURT</v>
      </c>
    </row>
    <row r="36" spans="1:65" x14ac:dyDescent="0.2">
      <c r="A36">
        <v>2025</v>
      </c>
      <c r="B36">
        <v>10</v>
      </c>
      <c r="C36" t="s">
        <v>139</v>
      </c>
      <c r="D36" t="s">
        <v>157</v>
      </c>
      <c r="E36" t="s">
        <v>8</v>
      </c>
      <c r="F36">
        <v>9761</v>
      </c>
      <c r="G36" t="s">
        <v>158</v>
      </c>
      <c r="H36" t="s">
        <v>139</v>
      </c>
      <c r="I36" t="s">
        <v>142</v>
      </c>
      <c r="J36" s="24">
        <v>45931</v>
      </c>
      <c r="K36" t="s">
        <v>253</v>
      </c>
      <c r="L36">
        <v>3</v>
      </c>
      <c r="M36" t="s">
        <v>429</v>
      </c>
      <c r="N36" t="s">
        <v>145</v>
      </c>
      <c r="O36" t="s">
        <v>155</v>
      </c>
      <c r="P36" t="s">
        <v>161</v>
      </c>
      <c r="Q36">
        <v>4940.47</v>
      </c>
      <c r="R36">
        <v>2043</v>
      </c>
      <c r="S36">
        <v>43215</v>
      </c>
      <c r="T36">
        <v>1538.25</v>
      </c>
      <c r="U36">
        <v>547</v>
      </c>
      <c r="V36">
        <v>132</v>
      </c>
      <c r="W36">
        <v>2870.19</v>
      </c>
      <c r="X36">
        <v>2870.19</v>
      </c>
      <c r="Y36">
        <v>0</v>
      </c>
      <c r="Z36">
        <v>0</v>
      </c>
      <c r="AA36">
        <v>36736.28</v>
      </c>
      <c r="AB36">
        <v>0</v>
      </c>
      <c r="AC36">
        <v>0</v>
      </c>
      <c r="AD36">
        <v>122</v>
      </c>
      <c r="AE36">
        <v>10</v>
      </c>
      <c r="AF36">
        <v>1713</v>
      </c>
      <c r="AG36">
        <v>19</v>
      </c>
      <c r="AH36">
        <v>78</v>
      </c>
      <c r="AI36">
        <v>231</v>
      </c>
      <c r="AJ36">
        <v>0</v>
      </c>
      <c r="AK36">
        <v>0</v>
      </c>
      <c r="AL36">
        <v>0</v>
      </c>
      <c r="AM36">
        <v>0</v>
      </c>
      <c r="AN36">
        <v>0</v>
      </c>
      <c r="AO36">
        <v>1472</v>
      </c>
      <c r="AP36">
        <v>7483</v>
      </c>
      <c r="AQ36">
        <v>1694</v>
      </c>
      <c r="AR36">
        <v>3</v>
      </c>
      <c r="AS36">
        <v>789</v>
      </c>
      <c r="AT36">
        <v>949</v>
      </c>
      <c r="AU36">
        <v>184</v>
      </c>
      <c r="AV36">
        <v>77</v>
      </c>
      <c r="AW36">
        <v>46</v>
      </c>
      <c r="AX36">
        <v>0</v>
      </c>
      <c r="AY36">
        <v>815</v>
      </c>
      <c r="AZ36">
        <v>1503</v>
      </c>
      <c r="BA36">
        <v>912</v>
      </c>
      <c r="BB36">
        <v>124</v>
      </c>
      <c r="BC36">
        <v>45</v>
      </c>
      <c r="BD36">
        <v>41</v>
      </c>
      <c r="BE36">
        <v>0</v>
      </c>
      <c r="BF36">
        <v>1976</v>
      </c>
      <c r="BG36">
        <v>4670</v>
      </c>
      <c r="BH36">
        <v>2</v>
      </c>
      <c r="BI36">
        <v>522</v>
      </c>
      <c r="BJ36" s="25">
        <v>45944</v>
      </c>
      <c r="BK36">
        <v>13</v>
      </c>
      <c r="BL36" s="27" t="str">
        <f>VLOOKUP(O36,DropDownList!$H$1:$I$7,2,FALSE)</f>
        <v>2022/23</v>
      </c>
      <c r="BM36" s="27" t="str">
        <f t="shared" si="0"/>
        <v>VSUR</v>
      </c>
    </row>
    <row r="37" spans="1:65" x14ac:dyDescent="0.2">
      <c r="A37">
        <v>2025</v>
      </c>
      <c r="B37">
        <v>10</v>
      </c>
      <c r="C37" t="s">
        <v>139</v>
      </c>
      <c r="D37" t="s">
        <v>157</v>
      </c>
      <c r="E37" t="s">
        <v>8</v>
      </c>
      <c r="F37">
        <v>9761</v>
      </c>
      <c r="G37" t="s">
        <v>158</v>
      </c>
      <c r="H37" t="s">
        <v>139</v>
      </c>
      <c r="I37" t="s">
        <v>142</v>
      </c>
      <c r="J37" s="24">
        <v>45931</v>
      </c>
      <c r="K37" t="s">
        <v>253</v>
      </c>
      <c r="L37">
        <v>3</v>
      </c>
      <c r="M37" t="s">
        <v>429</v>
      </c>
      <c r="N37" t="s">
        <v>145</v>
      </c>
      <c r="O37" t="s">
        <v>156</v>
      </c>
      <c r="P37" t="s">
        <v>160</v>
      </c>
      <c r="Q37">
        <v>239328.42</v>
      </c>
      <c r="R37">
        <v>2143</v>
      </c>
      <c r="S37">
        <v>941234.37</v>
      </c>
      <c r="T37">
        <v>46562.65</v>
      </c>
      <c r="U37">
        <v>754</v>
      </c>
      <c r="V37">
        <v>311</v>
      </c>
      <c r="W37">
        <v>109154.29</v>
      </c>
      <c r="X37">
        <v>126825.29</v>
      </c>
      <c r="Y37">
        <v>0</v>
      </c>
      <c r="Z37">
        <v>0</v>
      </c>
      <c r="AA37">
        <v>655343.30000000005</v>
      </c>
      <c r="AB37">
        <v>78729.649999999994</v>
      </c>
      <c r="AC37">
        <v>538024.73</v>
      </c>
      <c r="AD37">
        <v>134</v>
      </c>
      <c r="AE37">
        <v>177</v>
      </c>
      <c r="AF37">
        <v>1271</v>
      </c>
      <c r="AG37">
        <v>485</v>
      </c>
      <c r="AH37">
        <v>100</v>
      </c>
      <c r="AI37">
        <v>269</v>
      </c>
      <c r="AJ37">
        <v>0</v>
      </c>
      <c r="AK37">
        <v>0</v>
      </c>
      <c r="AL37">
        <v>0</v>
      </c>
      <c r="AM37">
        <v>0</v>
      </c>
      <c r="AN37">
        <v>0</v>
      </c>
      <c r="AO37">
        <v>1474</v>
      </c>
      <c r="AP37">
        <v>5945</v>
      </c>
      <c r="AQ37">
        <v>1572</v>
      </c>
      <c r="AR37">
        <v>8</v>
      </c>
      <c r="AS37">
        <v>607</v>
      </c>
      <c r="AT37">
        <v>577</v>
      </c>
      <c r="AU37">
        <v>141</v>
      </c>
      <c r="AV37">
        <v>62</v>
      </c>
      <c r="AW37">
        <v>80</v>
      </c>
      <c r="AX37">
        <v>0</v>
      </c>
      <c r="AY37">
        <v>700</v>
      </c>
      <c r="AZ37">
        <v>1211</v>
      </c>
      <c r="BA37">
        <v>614</v>
      </c>
      <c r="BB37">
        <v>89</v>
      </c>
      <c r="BC37">
        <v>42</v>
      </c>
      <c r="BD37">
        <v>22</v>
      </c>
      <c r="BE37">
        <v>1</v>
      </c>
      <c r="BF37">
        <v>2048</v>
      </c>
      <c r="BG37">
        <v>98908</v>
      </c>
      <c r="BH37">
        <v>18</v>
      </c>
      <c r="BI37">
        <v>747</v>
      </c>
      <c r="BJ37" s="25">
        <v>45944</v>
      </c>
      <c r="BK37">
        <v>4</v>
      </c>
      <c r="BL37" s="27" t="str">
        <f>VLOOKUP(O37,DropDownList!$H$1:$I$7,2,FALSE)</f>
        <v>2023/24</v>
      </c>
      <c r="BM37" s="27" t="str">
        <f t="shared" si="0"/>
        <v>SC COURT</v>
      </c>
    </row>
    <row r="38" spans="1:65" x14ac:dyDescent="0.2">
      <c r="A38">
        <v>2025</v>
      </c>
      <c r="B38">
        <v>10</v>
      </c>
      <c r="C38" t="s">
        <v>139</v>
      </c>
      <c r="D38" t="s">
        <v>157</v>
      </c>
      <c r="E38" t="s">
        <v>8</v>
      </c>
      <c r="F38">
        <v>9761</v>
      </c>
      <c r="G38" t="s">
        <v>158</v>
      </c>
      <c r="H38" t="s">
        <v>139</v>
      </c>
      <c r="I38" t="s">
        <v>142</v>
      </c>
      <c r="J38" s="24">
        <v>45931</v>
      </c>
      <c r="K38" t="s">
        <v>253</v>
      </c>
      <c r="L38">
        <v>3</v>
      </c>
      <c r="M38" t="s">
        <v>429</v>
      </c>
      <c r="N38" t="s">
        <v>145</v>
      </c>
      <c r="O38" t="s">
        <v>156</v>
      </c>
      <c r="P38" t="s">
        <v>150</v>
      </c>
      <c r="Q38">
        <v>0</v>
      </c>
      <c r="R38">
        <v>3</v>
      </c>
      <c r="S38">
        <v>500</v>
      </c>
      <c r="T38">
        <v>100</v>
      </c>
      <c r="U38">
        <v>0</v>
      </c>
      <c r="V38">
        <v>0</v>
      </c>
      <c r="W38">
        <v>0</v>
      </c>
      <c r="X38">
        <v>0</v>
      </c>
      <c r="Y38">
        <v>2</v>
      </c>
      <c r="Z38">
        <v>400</v>
      </c>
      <c r="AA38">
        <v>400</v>
      </c>
      <c r="AB38">
        <v>0</v>
      </c>
      <c r="AC38">
        <v>400</v>
      </c>
      <c r="AD38">
        <v>0</v>
      </c>
      <c r="AE38">
        <v>0</v>
      </c>
      <c r="AF38">
        <v>2</v>
      </c>
      <c r="AG38">
        <v>0</v>
      </c>
      <c r="AH38">
        <v>1</v>
      </c>
      <c r="AI38">
        <v>0</v>
      </c>
      <c r="AJ38">
        <v>2</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s="25">
        <v>45944</v>
      </c>
      <c r="BK38">
        <v>0</v>
      </c>
      <c r="BL38" s="27" t="str">
        <f>VLOOKUP(O38,DropDownList!$H$1:$I$7,2,FALSE)</f>
        <v>2023/24</v>
      </c>
      <c r="BM38" s="27" t="str">
        <f t="shared" si="0"/>
        <v>FISCAL FINES</v>
      </c>
    </row>
    <row r="39" spans="1:65" x14ac:dyDescent="0.2">
      <c r="A39">
        <v>2025</v>
      </c>
      <c r="B39">
        <v>10</v>
      </c>
      <c r="C39" t="s">
        <v>139</v>
      </c>
      <c r="D39" t="s">
        <v>157</v>
      </c>
      <c r="E39" t="s">
        <v>8</v>
      </c>
      <c r="F39">
        <v>9761</v>
      </c>
      <c r="G39" t="s">
        <v>158</v>
      </c>
      <c r="H39" t="s">
        <v>139</v>
      </c>
      <c r="I39" t="s">
        <v>142</v>
      </c>
      <c r="J39" s="24">
        <v>45931</v>
      </c>
      <c r="K39" t="s">
        <v>253</v>
      </c>
      <c r="L39">
        <v>3</v>
      </c>
      <c r="M39" t="s">
        <v>429</v>
      </c>
      <c r="N39" t="s">
        <v>145</v>
      </c>
      <c r="O39" t="s">
        <v>147</v>
      </c>
      <c r="P39" t="s">
        <v>160</v>
      </c>
      <c r="Q39">
        <v>419550.82</v>
      </c>
      <c r="R39">
        <v>2506</v>
      </c>
      <c r="S39">
        <v>1168947.03</v>
      </c>
      <c r="T39">
        <v>64423.27</v>
      </c>
      <c r="U39">
        <v>1232</v>
      </c>
      <c r="V39">
        <v>654</v>
      </c>
      <c r="W39">
        <v>202152.37</v>
      </c>
      <c r="X39">
        <v>246153.37</v>
      </c>
      <c r="Y39">
        <v>0</v>
      </c>
      <c r="Z39">
        <v>0</v>
      </c>
      <c r="AA39">
        <v>684972.94</v>
      </c>
      <c r="AB39">
        <v>93898.559999999998</v>
      </c>
      <c r="AC39">
        <v>549510.13</v>
      </c>
      <c r="AD39">
        <v>280</v>
      </c>
      <c r="AE39">
        <v>374</v>
      </c>
      <c r="AF39">
        <v>1141</v>
      </c>
      <c r="AG39">
        <v>721</v>
      </c>
      <c r="AH39">
        <v>125</v>
      </c>
      <c r="AI39">
        <v>511</v>
      </c>
      <c r="AJ39">
        <v>0</v>
      </c>
      <c r="AK39">
        <v>0</v>
      </c>
      <c r="AL39">
        <v>0</v>
      </c>
      <c r="AM39">
        <v>0</v>
      </c>
      <c r="AN39">
        <v>0</v>
      </c>
      <c r="AO39">
        <v>1737</v>
      </c>
      <c r="AP39">
        <v>5063</v>
      </c>
      <c r="AQ39">
        <v>1738</v>
      </c>
      <c r="AR39">
        <v>0</v>
      </c>
      <c r="AS39">
        <v>442</v>
      </c>
      <c r="AT39">
        <v>419</v>
      </c>
      <c r="AU39">
        <v>66</v>
      </c>
      <c r="AV39">
        <v>24</v>
      </c>
      <c r="AW39">
        <v>106</v>
      </c>
      <c r="AX39">
        <v>0</v>
      </c>
      <c r="AY39">
        <v>599</v>
      </c>
      <c r="AZ39">
        <v>975</v>
      </c>
      <c r="BA39">
        <v>341</v>
      </c>
      <c r="BB39">
        <v>61</v>
      </c>
      <c r="BC39">
        <v>20</v>
      </c>
      <c r="BD39">
        <v>15</v>
      </c>
      <c r="BE39">
        <v>1</v>
      </c>
      <c r="BF39">
        <v>2387</v>
      </c>
      <c r="BG39">
        <v>203504.25</v>
      </c>
      <c r="BH39">
        <v>8</v>
      </c>
      <c r="BI39">
        <v>1218</v>
      </c>
      <c r="BJ39" s="25">
        <v>45944</v>
      </c>
      <c r="BK39">
        <v>1</v>
      </c>
      <c r="BL39" s="27" t="str">
        <f>VLOOKUP(O39,DropDownList!$H$1:$I$7,2,FALSE)</f>
        <v>2024/25</v>
      </c>
      <c r="BM39" s="27" t="str">
        <f t="shared" si="0"/>
        <v>SC COURT</v>
      </c>
    </row>
    <row r="40" spans="1:65" x14ac:dyDescent="0.2">
      <c r="A40">
        <v>2025</v>
      </c>
      <c r="B40">
        <v>10</v>
      </c>
      <c r="C40" t="s">
        <v>139</v>
      </c>
      <c r="D40" t="s">
        <v>157</v>
      </c>
      <c r="E40" t="s">
        <v>8</v>
      </c>
      <c r="F40">
        <v>9761</v>
      </c>
      <c r="G40" t="s">
        <v>158</v>
      </c>
      <c r="H40" t="s">
        <v>139</v>
      </c>
      <c r="I40" t="s">
        <v>142</v>
      </c>
      <c r="J40" s="24">
        <v>45931</v>
      </c>
      <c r="K40" t="s">
        <v>253</v>
      </c>
      <c r="L40">
        <v>3</v>
      </c>
      <c r="M40" t="s">
        <v>429</v>
      </c>
      <c r="N40" t="s">
        <v>145</v>
      </c>
      <c r="O40" t="s">
        <v>155</v>
      </c>
      <c r="P40" t="s">
        <v>159</v>
      </c>
      <c r="Q40">
        <v>90223.13</v>
      </c>
      <c r="R40">
        <v>36</v>
      </c>
      <c r="S40">
        <v>782913.64</v>
      </c>
      <c r="T40">
        <v>7201.73</v>
      </c>
      <c r="U40">
        <v>2</v>
      </c>
      <c r="V40">
        <v>1</v>
      </c>
      <c r="W40">
        <v>1</v>
      </c>
      <c r="X40">
        <v>1</v>
      </c>
      <c r="Y40">
        <v>0</v>
      </c>
      <c r="Z40">
        <v>0</v>
      </c>
      <c r="AA40">
        <v>685488.78</v>
      </c>
      <c r="AB40">
        <v>0</v>
      </c>
      <c r="AC40">
        <v>0</v>
      </c>
      <c r="AD40">
        <v>1</v>
      </c>
      <c r="AE40">
        <v>0</v>
      </c>
      <c r="AF40">
        <v>30</v>
      </c>
      <c r="AG40">
        <v>1</v>
      </c>
      <c r="AH40">
        <v>0</v>
      </c>
      <c r="AI40">
        <v>1</v>
      </c>
      <c r="AJ40">
        <v>0</v>
      </c>
      <c r="AK40">
        <v>0</v>
      </c>
      <c r="AL40">
        <v>0</v>
      </c>
      <c r="AM40">
        <v>0</v>
      </c>
      <c r="AN40">
        <v>0</v>
      </c>
      <c r="AO40">
        <v>15</v>
      </c>
      <c r="AP40">
        <v>23</v>
      </c>
      <c r="AQ40">
        <v>10</v>
      </c>
      <c r="AR40">
        <v>1</v>
      </c>
      <c r="AS40">
        <v>0</v>
      </c>
      <c r="AT40">
        <v>0</v>
      </c>
      <c r="AU40">
        <v>1</v>
      </c>
      <c r="AV40">
        <v>0</v>
      </c>
      <c r="AW40">
        <v>0</v>
      </c>
      <c r="AX40">
        <v>0</v>
      </c>
      <c r="AY40">
        <v>0</v>
      </c>
      <c r="AZ40">
        <v>0</v>
      </c>
      <c r="BA40">
        <v>0</v>
      </c>
      <c r="BB40">
        <v>0</v>
      </c>
      <c r="BC40">
        <v>0</v>
      </c>
      <c r="BD40">
        <v>0</v>
      </c>
      <c r="BE40">
        <v>0</v>
      </c>
      <c r="BF40">
        <v>0</v>
      </c>
      <c r="BG40">
        <v>1</v>
      </c>
      <c r="BH40">
        <v>4</v>
      </c>
      <c r="BI40">
        <v>0</v>
      </c>
      <c r="BJ40" s="25">
        <v>45944</v>
      </c>
      <c r="BK40">
        <v>0</v>
      </c>
      <c r="BL40" s="27" t="str">
        <f>VLOOKUP(O40,DropDownList!$H$1:$I$7,2,FALSE)</f>
        <v>2022/23</v>
      </c>
      <c r="BM40" s="27" t="str">
        <f t="shared" si="0"/>
        <v>CONF</v>
      </c>
    </row>
    <row r="41" spans="1:65" x14ac:dyDescent="0.2">
      <c r="A41">
        <v>2025</v>
      </c>
      <c r="B41">
        <v>10</v>
      </c>
      <c r="C41" t="s">
        <v>139</v>
      </c>
      <c r="D41" t="s">
        <v>157</v>
      </c>
      <c r="E41" t="s">
        <v>8</v>
      </c>
      <c r="F41">
        <v>9761</v>
      </c>
      <c r="G41" t="s">
        <v>158</v>
      </c>
      <c r="H41" t="s">
        <v>139</v>
      </c>
      <c r="I41" t="s">
        <v>142</v>
      </c>
      <c r="J41" s="24">
        <v>45931</v>
      </c>
      <c r="K41" t="s">
        <v>253</v>
      </c>
      <c r="L41">
        <v>3</v>
      </c>
      <c r="M41" t="s">
        <v>429</v>
      </c>
      <c r="N41" t="s">
        <v>145</v>
      </c>
      <c r="O41" t="s">
        <v>155</v>
      </c>
      <c r="P41" t="s">
        <v>160</v>
      </c>
      <c r="Q41">
        <v>196091.76</v>
      </c>
      <c r="R41">
        <v>2308</v>
      </c>
      <c r="S41">
        <v>994761.03</v>
      </c>
      <c r="T41">
        <v>54338.28</v>
      </c>
      <c r="U41">
        <v>605</v>
      </c>
      <c r="V41">
        <v>280</v>
      </c>
      <c r="W41">
        <v>104453.22</v>
      </c>
      <c r="X41">
        <v>109709.22</v>
      </c>
      <c r="Y41">
        <v>0</v>
      </c>
      <c r="Z41">
        <v>0</v>
      </c>
      <c r="AA41">
        <v>744330.99</v>
      </c>
      <c r="AB41">
        <v>114033.47</v>
      </c>
      <c r="AC41">
        <v>593321.24</v>
      </c>
      <c r="AD41">
        <v>126</v>
      </c>
      <c r="AE41">
        <v>154</v>
      </c>
      <c r="AF41">
        <v>1538</v>
      </c>
      <c r="AG41">
        <v>365</v>
      </c>
      <c r="AH41">
        <v>135</v>
      </c>
      <c r="AI41">
        <v>240</v>
      </c>
      <c r="AJ41">
        <v>0</v>
      </c>
      <c r="AK41">
        <v>0</v>
      </c>
      <c r="AL41">
        <v>0</v>
      </c>
      <c r="AM41">
        <v>0</v>
      </c>
      <c r="AN41">
        <v>0</v>
      </c>
      <c r="AO41">
        <v>1669</v>
      </c>
      <c r="AP41">
        <v>8183</v>
      </c>
      <c r="AQ41">
        <v>1833</v>
      </c>
      <c r="AR41">
        <v>3</v>
      </c>
      <c r="AS41">
        <v>850</v>
      </c>
      <c r="AT41">
        <v>1041</v>
      </c>
      <c r="AU41">
        <v>203</v>
      </c>
      <c r="AV41">
        <v>84</v>
      </c>
      <c r="AW41">
        <v>101</v>
      </c>
      <c r="AX41">
        <v>0</v>
      </c>
      <c r="AY41">
        <v>892</v>
      </c>
      <c r="AZ41">
        <v>1621</v>
      </c>
      <c r="BA41">
        <v>985</v>
      </c>
      <c r="BB41">
        <v>131</v>
      </c>
      <c r="BC41">
        <v>49</v>
      </c>
      <c r="BD41">
        <v>46</v>
      </c>
      <c r="BE41">
        <v>0</v>
      </c>
      <c r="BF41">
        <v>2180</v>
      </c>
      <c r="BG41">
        <v>91985.66</v>
      </c>
      <c r="BH41">
        <v>30</v>
      </c>
      <c r="BI41">
        <v>576</v>
      </c>
      <c r="BJ41" s="25">
        <v>45944</v>
      </c>
      <c r="BK41">
        <v>14</v>
      </c>
      <c r="BL41" s="27" t="str">
        <f>VLOOKUP(O41,DropDownList!$H$1:$I$7,2,FALSE)</f>
        <v>2022/23</v>
      </c>
      <c r="BM41" s="27" t="str">
        <f t="shared" si="0"/>
        <v>SC COURT</v>
      </c>
    </row>
    <row r="42" spans="1:65" x14ac:dyDescent="0.2">
      <c r="A42">
        <v>2025</v>
      </c>
      <c r="B42">
        <v>10</v>
      </c>
      <c r="C42" t="s">
        <v>139</v>
      </c>
      <c r="D42" t="s">
        <v>157</v>
      </c>
      <c r="E42" t="s">
        <v>8</v>
      </c>
      <c r="F42">
        <v>9761</v>
      </c>
      <c r="G42" t="s">
        <v>158</v>
      </c>
      <c r="H42" t="s">
        <v>139</v>
      </c>
      <c r="I42" t="s">
        <v>142</v>
      </c>
      <c r="J42" s="24">
        <v>45931</v>
      </c>
      <c r="K42" t="s">
        <v>253</v>
      </c>
      <c r="L42">
        <v>3</v>
      </c>
      <c r="M42" t="s">
        <v>429</v>
      </c>
      <c r="N42" t="s">
        <v>145</v>
      </c>
      <c r="O42" t="s">
        <v>147</v>
      </c>
      <c r="P42" t="s">
        <v>159</v>
      </c>
      <c r="Q42">
        <v>309040.44</v>
      </c>
      <c r="R42">
        <v>42</v>
      </c>
      <c r="S42">
        <v>1962216.7</v>
      </c>
      <c r="T42">
        <v>4370</v>
      </c>
      <c r="U42">
        <v>7</v>
      </c>
      <c r="V42">
        <v>3</v>
      </c>
      <c r="W42">
        <v>236206.61</v>
      </c>
      <c r="X42">
        <v>236206.61</v>
      </c>
      <c r="Y42">
        <v>0</v>
      </c>
      <c r="Z42">
        <v>0</v>
      </c>
      <c r="AA42">
        <v>1648806.26</v>
      </c>
      <c r="AB42">
        <v>0</v>
      </c>
      <c r="AC42">
        <v>0</v>
      </c>
      <c r="AD42">
        <v>3</v>
      </c>
      <c r="AE42">
        <v>0</v>
      </c>
      <c r="AF42">
        <v>32</v>
      </c>
      <c r="AG42">
        <v>4</v>
      </c>
      <c r="AH42">
        <v>0</v>
      </c>
      <c r="AI42">
        <v>3</v>
      </c>
      <c r="AJ42">
        <v>0</v>
      </c>
      <c r="AK42">
        <v>0</v>
      </c>
      <c r="AL42">
        <v>0</v>
      </c>
      <c r="AM42">
        <v>0</v>
      </c>
      <c r="AN42">
        <v>0</v>
      </c>
      <c r="AO42">
        <v>17</v>
      </c>
      <c r="AP42">
        <v>23</v>
      </c>
      <c r="AQ42">
        <v>7</v>
      </c>
      <c r="AR42">
        <v>0</v>
      </c>
      <c r="AS42">
        <v>0</v>
      </c>
      <c r="AT42">
        <v>0</v>
      </c>
      <c r="AU42">
        <v>2</v>
      </c>
      <c r="AV42">
        <v>1</v>
      </c>
      <c r="AW42">
        <v>0</v>
      </c>
      <c r="AX42">
        <v>0</v>
      </c>
      <c r="AY42">
        <v>0</v>
      </c>
      <c r="AZ42">
        <v>0</v>
      </c>
      <c r="BA42">
        <v>0</v>
      </c>
      <c r="BB42">
        <v>0</v>
      </c>
      <c r="BC42">
        <v>0</v>
      </c>
      <c r="BD42">
        <v>0</v>
      </c>
      <c r="BE42">
        <v>0</v>
      </c>
      <c r="BF42">
        <v>0</v>
      </c>
      <c r="BG42">
        <v>236206.61</v>
      </c>
      <c r="BH42">
        <v>3</v>
      </c>
      <c r="BI42">
        <v>0</v>
      </c>
      <c r="BJ42" s="25">
        <v>45944</v>
      </c>
      <c r="BK42">
        <v>0</v>
      </c>
      <c r="BL42" s="27" t="str">
        <f>VLOOKUP(O42,DropDownList!$H$1:$I$7,2,FALSE)</f>
        <v>2024/25</v>
      </c>
      <c r="BM42" s="27" t="str">
        <f t="shared" si="0"/>
        <v>CONF</v>
      </c>
    </row>
    <row r="43" spans="1:65" x14ac:dyDescent="0.2">
      <c r="A43">
        <v>2025</v>
      </c>
      <c r="B43">
        <v>10</v>
      </c>
      <c r="C43" t="s">
        <v>139</v>
      </c>
      <c r="D43" t="s">
        <v>157</v>
      </c>
      <c r="E43" t="s">
        <v>8</v>
      </c>
      <c r="F43">
        <v>9761</v>
      </c>
      <c r="G43" t="s">
        <v>158</v>
      </c>
      <c r="H43" t="s">
        <v>139</v>
      </c>
      <c r="I43" t="s">
        <v>142</v>
      </c>
      <c r="J43" s="24">
        <v>45931</v>
      </c>
      <c r="K43" t="s">
        <v>253</v>
      </c>
      <c r="L43">
        <v>3</v>
      </c>
      <c r="M43" t="s">
        <v>429</v>
      </c>
      <c r="N43" t="s">
        <v>145</v>
      </c>
      <c r="O43" t="s">
        <v>156</v>
      </c>
      <c r="P43" t="s">
        <v>159</v>
      </c>
      <c r="Q43">
        <v>0</v>
      </c>
      <c r="R43">
        <v>52</v>
      </c>
      <c r="S43">
        <v>1054132.3999999999</v>
      </c>
      <c r="T43">
        <v>365226.9</v>
      </c>
      <c r="U43">
        <v>0</v>
      </c>
      <c r="V43">
        <v>0</v>
      </c>
      <c r="W43">
        <v>0</v>
      </c>
      <c r="X43">
        <v>0</v>
      </c>
      <c r="Y43">
        <v>0</v>
      </c>
      <c r="Z43">
        <v>0</v>
      </c>
      <c r="AA43">
        <v>688905.5</v>
      </c>
      <c r="AB43">
        <v>0</v>
      </c>
      <c r="AC43">
        <v>0</v>
      </c>
      <c r="AD43">
        <v>0</v>
      </c>
      <c r="AE43">
        <v>0</v>
      </c>
      <c r="AF43">
        <v>39</v>
      </c>
      <c r="AG43">
        <v>0</v>
      </c>
      <c r="AH43">
        <v>0</v>
      </c>
      <c r="AI43">
        <v>0</v>
      </c>
      <c r="AJ43">
        <v>0</v>
      </c>
      <c r="AK43">
        <v>0</v>
      </c>
      <c r="AL43">
        <v>0</v>
      </c>
      <c r="AM43">
        <v>0</v>
      </c>
      <c r="AN43">
        <v>0</v>
      </c>
      <c r="AO43">
        <v>21</v>
      </c>
      <c r="AP43">
        <v>33</v>
      </c>
      <c r="AQ43">
        <v>13</v>
      </c>
      <c r="AR43">
        <v>2</v>
      </c>
      <c r="AS43">
        <v>0</v>
      </c>
      <c r="AT43">
        <v>0</v>
      </c>
      <c r="AU43">
        <v>1</v>
      </c>
      <c r="AV43">
        <v>0</v>
      </c>
      <c r="AW43">
        <v>0</v>
      </c>
      <c r="AX43">
        <v>0</v>
      </c>
      <c r="AY43">
        <v>0</v>
      </c>
      <c r="AZ43">
        <v>0</v>
      </c>
      <c r="BA43">
        <v>0</v>
      </c>
      <c r="BB43">
        <v>0</v>
      </c>
      <c r="BC43">
        <v>0</v>
      </c>
      <c r="BD43">
        <v>0</v>
      </c>
      <c r="BE43">
        <v>0</v>
      </c>
      <c r="BF43">
        <v>0</v>
      </c>
      <c r="BG43">
        <v>0</v>
      </c>
      <c r="BH43">
        <v>13</v>
      </c>
      <c r="BI43">
        <v>0</v>
      </c>
      <c r="BJ43" s="25">
        <v>45944</v>
      </c>
      <c r="BK43">
        <v>0</v>
      </c>
      <c r="BL43" s="27" t="str">
        <f>VLOOKUP(O43,DropDownList!$H$1:$I$7,2,FALSE)</f>
        <v>2023/24</v>
      </c>
      <c r="BM43" s="27" t="str">
        <f t="shared" si="0"/>
        <v>CONF</v>
      </c>
    </row>
    <row r="44" spans="1:65" x14ac:dyDescent="0.2">
      <c r="A44">
        <v>2025</v>
      </c>
      <c r="B44">
        <v>10</v>
      </c>
      <c r="C44" t="s">
        <v>162</v>
      </c>
      <c r="D44" t="s">
        <v>163</v>
      </c>
      <c r="E44" t="s">
        <v>10</v>
      </c>
      <c r="F44">
        <v>9251</v>
      </c>
      <c r="G44" t="s">
        <v>141</v>
      </c>
      <c r="H44" t="s">
        <v>164</v>
      </c>
      <c r="I44" t="s">
        <v>164</v>
      </c>
      <c r="J44" s="24">
        <v>45931</v>
      </c>
      <c r="K44" t="s">
        <v>253</v>
      </c>
      <c r="L44">
        <v>3</v>
      </c>
      <c r="M44" t="s">
        <v>429</v>
      </c>
      <c r="N44" t="s">
        <v>145</v>
      </c>
      <c r="O44" t="s">
        <v>155</v>
      </c>
      <c r="P44" t="s">
        <v>154</v>
      </c>
      <c r="Q44">
        <v>26204.720000000001</v>
      </c>
      <c r="R44">
        <v>1093</v>
      </c>
      <c r="S44">
        <v>258275</v>
      </c>
      <c r="T44">
        <v>9051.19</v>
      </c>
      <c r="U44">
        <v>123</v>
      </c>
      <c r="V44">
        <v>59</v>
      </c>
      <c r="W44">
        <v>13350.72</v>
      </c>
      <c r="X44">
        <v>13865.72</v>
      </c>
      <c r="Y44">
        <v>0</v>
      </c>
      <c r="Z44">
        <v>0</v>
      </c>
      <c r="AA44">
        <v>223019.09</v>
      </c>
      <c r="AB44">
        <v>1430</v>
      </c>
      <c r="AC44">
        <v>206826.02</v>
      </c>
      <c r="AD44">
        <v>34</v>
      </c>
      <c r="AE44">
        <v>25</v>
      </c>
      <c r="AF44">
        <v>933</v>
      </c>
      <c r="AG44">
        <v>62</v>
      </c>
      <c r="AH44">
        <v>26</v>
      </c>
      <c r="AI44">
        <v>61</v>
      </c>
      <c r="AJ44">
        <v>0</v>
      </c>
      <c r="AK44">
        <v>0</v>
      </c>
      <c r="AL44">
        <v>0</v>
      </c>
      <c r="AM44">
        <v>0</v>
      </c>
      <c r="AN44">
        <v>0</v>
      </c>
      <c r="AO44">
        <v>584</v>
      </c>
      <c r="AP44">
        <v>2757</v>
      </c>
      <c r="AQ44">
        <v>581</v>
      </c>
      <c r="AR44">
        <v>0</v>
      </c>
      <c r="AS44">
        <v>433</v>
      </c>
      <c r="AT44">
        <v>266</v>
      </c>
      <c r="AU44">
        <v>55</v>
      </c>
      <c r="AV44">
        <v>23</v>
      </c>
      <c r="AW44">
        <v>11</v>
      </c>
      <c r="AX44">
        <v>0</v>
      </c>
      <c r="AY44">
        <v>274</v>
      </c>
      <c r="AZ44">
        <v>380</v>
      </c>
      <c r="BA44">
        <v>239</v>
      </c>
      <c r="BB44">
        <v>187</v>
      </c>
      <c r="BC44">
        <v>100</v>
      </c>
      <c r="BD44">
        <v>20</v>
      </c>
      <c r="BE44">
        <v>0</v>
      </c>
      <c r="BF44">
        <v>1074</v>
      </c>
      <c r="BG44">
        <v>14710</v>
      </c>
      <c r="BH44">
        <v>11</v>
      </c>
      <c r="BI44">
        <v>116</v>
      </c>
      <c r="BJ44" s="25">
        <v>45944</v>
      </c>
      <c r="BK44">
        <v>3</v>
      </c>
      <c r="BL44" s="27" t="str">
        <f>VLOOKUP(O44,DropDownList!$H$1:$I$7,2,FALSE)</f>
        <v>2022/23</v>
      </c>
      <c r="BM44" s="27" t="str">
        <f t="shared" si="0"/>
        <v>JP COURT</v>
      </c>
    </row>
    <row r="45" spans="1:65" x14ac:dyDescent="0.2">
      <c r="A45">
        <v>2025</v>
      </c>
      <c r="B45">
        <v>10</v>
      </c>
      <c r="C45" t="s">
        <v>162</v>
      </c>
      <c r="D45" t="s">
        <v>163</v>
      </c>
      <c r="E45" t="s">
        <v>10</v>
      </c>
      <c r="F45">
        <v>9251</v>
      </c>
      <c r="G45" t="s">
        <v>141</v>
      </c>
      <c r="H45" t="s">
        <v>164</v>
      </c>
      <c r="I45" t="s">
        <v>164</v>
      </c>
      <c r="J45" s="24">
        <v>45931</v>
      </c>
      <c r="K45" t="s">
        <v>253</v>
      </c>
      <c r="L45">
        <v>3</v>
      </c>
      <c r="M45" t="s">
        <v>429</v>
      </c>
      <c r="N45" t="s">
        <v>145</v>
      </c>
      <c r="O45" t="s">
        <v>156</v>
      </c>
      <c r="P45" t="s">
        <v>150</v>
      </c>
      <c r="Q45">
        <v>47640.44</v>
      </c>
      <c r="R45">
        <v>850</v>
      </c>
      <c r="S45">
        <v>158189.41</v>
      </c>
      <c r="T45">
        <v>16973.400000000001</v>
      </c>
      <c r="U45">
        <v>242</v>
      </c>
      <c r="V45">
        <v>132</v>
      </c>
      <c r="W45">
        <v>24426.959999999999</v>
      </c>
      <c r="X45">
        <v>25198.21</v>
      </c>
      <c r="Y45">
        <v>737</v>
      </c>
      <c r="Z45">
        <v>141216.01</v>
      </c>
      <c r="AA45">
        <v>93575.57</v>
      </c>
      <c r="AB45">
        <v>40083.39</v>
      </c>
      <c r="AC45">
        <v>53492.18</v>
      </c>
      <c r="AD45">
        <v>102</v>
      </c>
      <c r="AE45">
        <v>30</v>
      </c>
      <c r="AF45">
        <v>484</v>
      </c>
      <c r="AG45">
        <v>96</v>
      </c>
      <c r="AH45">
        <v>113</v>
      </c>
      <c r="AI45">
        <v>146</v>
      </c>
      <c r="AJ45">
        <v>148</v>
      </c>
      <c r="AK45">
        <v>63</v>
      </c>
      <c r="AL45">
        <v>9</v>
      </c>
      <c r="AM45">
        <v>39</v>
      </c>
      <c r="AN45">
        <v>11</v>
      </c>
      <c r="AO45">
        <v>568</v>
      </c>
      <c r="AP45">
        <v>2835</v>
      </c>
      <c r="AQ45">
        <v>650</v>
      </c>
      <c r="AR45">
        <v>0</v>
      </c>
      <c r="AS45">
        <v>346</v>
      </c>
      <c r="AT45">
        <v>398</v>
      </c>
      <c r="AU45">
        <v>13</v>
      </c>
      <c r="AV45">
        <v>10</v>
      </c>
      <c r="AW45">
        <v>0</v>
      </c>
      <c r="AX45">
        <v>0</v>
      </c>
      <c r="AY45">
        <v>312</v>
      </c>
      <c r="AZ45">
        <v>523</v>
      </c>
      <c r="BA45">
        <v>284</v>
      </c>
      <c r="BB45">
        <v>84</v>
      </c>
      <c r="BC45">
        <v>31</v>
      </c>
      <c r="BD45">
        <v>9</v>
      </c>
      <c r="BE45">
        <v>0</v>
      </c>
      <c r="BF45">
        <v>569</v>
      </c>
      <c r="BG45">
        <v>29211.47</v>
      </c>
      <c r="BH45">
        <v>11</v>
      </c>
      <c r="BI45">
        <v>240</v>
      </c>
      <c r="BJ45" s="25">
        <v>45944</v>
      </c>
      <c r="BK45">
        <v>0</v>
      </c>
      <c r="BL45" s="27" t="str">
        <f>VLOOKUP(O45,DropDownList!$H$1:$I$7,2,FALSE)</f>
        <v>2023/24</v>
      </c>
      <c r="BM45" s="27" t="str">
        <f t="shared" si="0"/>
        <v>FISCAL FINES</v>
      </c>
    </row>
    <row r="46" spans="1:65" x14ac:dyDescent="0.2">
      <c r="A46">
        <v>2025</v>
      </c>
      <c r="B46">
        <v>10</v>
      </c>
      <c r="C46" t="s">
        <v>162</v>
      </c>
      <c r="D46" t="s">
        <v>163</v>
      </c>
      <c r="E46" t="s">
        <v>10</v>
      </c>
      <c r="F46">
        <v>9251</v>
      </c>
      <c r="G46" t="s">
        <v>141</v>
      </c>
      <c r="H46" t="s">
        <v>164</v>
      </c>
      <c r="I46" t="s">
        <v>164</v>
      </c>
      <c r="J46" s="24">
        <v>45931</v>
      </c>
      <c r="K46" t="s">
        <v>253</v>
      </c>
      <c r="L46">
        <v>3</v>
      </c>
      <c r="M46" t="s">
        <v>429</v>
      </c>
      <c r="N46" t="s">
        <v>145</v>
      </c>
      <c r="O46" t="s">
        <v>155</v>
      </c>
      <c r="P46" t="s">
        <v>150</v>
      </c>
      <c r="Q46">
        <v>30316.3</v>
      </c>
      <c r="R46">
        <v>994</v>
      </c>
      <c r="S46">
        <v>158921.63</v>
      </c>
      <c r="T46">
        <v>27461.46</v>
      </c>
      <c r="U46">
        <v>190</v>
      </c>
      <c r="V46">
        <v>109</v>
      </c>
      <c r="W46">
        <v>18252.45</v>
      </c>
      <c r="X46">
        <v>18277.45</v>
      </c>
      <c r="Y46">
        <v>830</v>
      </c>
      <c r="Z46">
        <v>131460.17000000001</v>
      </c>
      <c r="AA46">
        <v>101143.87</v>
      </c>
      <c r="AB46">
        <v>33391.93</v>
      </c>
      <c r="AC46">
        <v>67751.94</v>
      </c>
      <c r="AD46">
        <v>77</v>
      </c>
      <c r="AE46">
        <v>32</v>
      </c>
      <c r="AF46">
        <v>619</v>
      </c>
      <c r="AG46">
        <v>86</v>
      </c>
      <c r="AH46">
        <v>164</v>
      </c>
      <c r="AI46">
        <v>104</v>
      </c>
      <c r="AJ46">
        <v>159</v>
      </c>
      <c r="AK46">
        <v>80</v>
      </c>
      <c r="AL46">
        <v>15</v>
      </c>
      <c r="AM46">
        <v>48</v>
      </c>
      <c r="AN46">
        <v>19</v>
      </c>
      <c r="AO46">
        <v>694</v>
      </c>
      <c r="AP46">
        <v>4014</v>
      </c>
      <c r="AQ46">
        <v>785</v>
      </c>
      <c r="AR46">
        <v>0</v>
      </c>
      <c r="AS46">
        <v>565</v>
      </c>
      <c r="AT46">
        <v>566</v>
      </c>
      <c r="AU46">
        <v>29</v>
      </c>
      <c r="AV46">
        <v>10</v>
      </c>
      <c r="AW46">
        <v>0</v>
      </c>
      <c r="AX46">
        <v>0</v>
      </c>
      <c r="AY46">
        <v>448</v>
      </c>
      <c r="AZ46">
        <v>729</v>
      </c>
      <c r="BA46">
        <v>493</v>
      </c>
      <c r="BB46">
        <v>100</v>
      </c>
      <c r="BC46">
        <v>44</v>
      </c>
      <c r="BD46">
        <v>16</v>
      </c>
      <c r="BE46">
        <v>0</v>
      </c>
      <c r="BF46">
        <v>695</v>
      </c>
      <c r="BG46">
        <v>18400.2</v>
      </c>
      <c r="BH46">
        <v>21</v>
      </c>
      <c r="BI46">
        <v>188</v>
      </c>
      <c r="BJ46" s="25">
        <v>45944</v>
      </c>
      <c r="BK46">
        <v>0</v>
      </c>
      <c r="BL46" s="27" t="str">
        <f>VLOOKUP(O46,DropDownList!$H$1:$I$7,2,FALSE)</f>
        <v>2022/23</v>
      </c>
      <c r="BM46" s="27" t="str">
        <f t="shared" si="0"/>
        <v>FISCAL FINES</v>
      </c>
    </row>
    <row r="47" spans="1:65" x14ac:dyDescent="0.2">
      <c r="A47">
        <v>2025</v>
      </c>
      <c r="B47">
        <v>10</v>
      </c>
      <c r="C47" t="s">
        <v>162</v>
      </c>
      <c r="D47" t="s">
        <v>163</v>
      </c>
      <c r="E47" t="s">
        <v>10</v>
      </c>
      <c r="F47">
        <v>9251</v>
      </c>
      <c r="G47" t="s">
        <v>141</v>
      </c>
      <c r="H47" t="s">
        <v>164</v>
      </c>
      <c r="I47" t="s">
        <v>164</v>
      </c>
      <c r="J47" s="24">
        <v>45931</v>
      </c>
      <c r="K47" t="s">
        <v>253</v>
      </c>
      <c r="L47">
        <v>3</v>
      </c>
      <c r="M47" t="s">
        <v>429</v>
      </c>
      <c r="N47" t="s">
        <v>145</v>
      </c>
      <c r="O47" t="s">
        <v>147</v>
      </c>
      <c r="P47" t="s">
        <v>146</v>
      </c>
      <c r="Q47">
        <v>2081.63</v>
      </c>
      <c r="R47">
        <v>1058</v>
      </c>
      <c r="S47">
        <v>15220</v>
      </c>
      <c r="T47">
        <v>130</v>
      </c>
      <c r="U47">
        <v>293</v>
      </c>
      <c r="V47">
        <v>86</v>
      </c>
      <c r="W47">
        <v>1388.34</v>
      </c>
      <c r="X47">
        <v>1388.34</v>
      </c>
      <c r="Y47">
        <v>0</v>
      </c>
      <c r="Z47">
        <v>0</v>
      </c>
      <c r="AA47">
        <v>13008.37</v>
      </c>
      <c r="AB47">
        <v>0</v>
      </c>
      <c r="AC47">
        <v>0</v>
      </c>
      <c r="AD47">
        <v>85</v>
      </c>
      <c r="AE47">
        <v>1</v>
      </c>
      <c r="AF47">
        <v>909</v>
      </c>
      <c r="AG47">
        <v>2</v>
      </c>
      <c r="AH47">
        <v>8</v>
      </c>
      <c r="AI47">
        <v>139</v>
      </c>
      <c r="AJ47">
        <v>0</v>
      </c>
      <c r="AK47">
        <v>0</v>
      </c>
      <c r="AL47">
        <v>0</v>
      </c>
      <c r="AM47">
        <v>0</v>
      </c>
      <c r="AN47">
        <v>0</v>
      </c>
      <c r="AO47">
        <v>566</v>
      </c>
      <c r="AP47">
        <v>1758</v>
      </c>
      <c r="AQ47">
        <v>569</v>
      </c>
      <c r="AR47">
        <v>0</v>
      </c>
      <c r="AS47">
        <v>240</v>
      </c>
      <c r="AT47">
        <v>227</v>
      </c>
      <c r="AU47">
        <v>19</v>
      </c>
      <c r="AV47">
        <v>10</v>
      </c>
      <c r="AW47">
        <v>8</v>
      </c>
      <c r="AX47">
        <v>0</v>
      </c>
      <c r="AY47">
        <v>139</v>
      </c>
      <c r="AZ47">
        <v>230</v>
      </c>
      <c r="BA47">
        <v>90</v>
      </c>
      <c r="BB47">
        <v>88</v>
      </c>
      <c r="BC47">
        <v>23</v>
      </c>
      <c r="BD47">
        <v>2</v>
      </c>
      <c r="BE47">
        <v>0</v>
      </c>
      <c r="BF47">
        <v>1048</v>
      </c>
      <c r="BG47">
        <v>2070</v>
      </c>
      <c r="BH47">
        <v>0</v>
      </c>
      <c r="BI47">
        <v>290</v>
      </c>
      <c r="BJ47" s="25">
        <v>45944</v>
      </c>
      <c r="BK47">
        <v>0</v>
      </c>
      <c r="BL47" s="27" t="str">
        <f>VLOOKUP(O47,DropDownList!$H$1:$I$7,2,FALSE)</f>
        <v>2024/25</v>
      </c>
      <c r="BM47" s="27" t="str">
        <f t="shared" si="0"/>
        <v>VSUR</v>
      </c>
    </row>
    <row r="48" spans="1:65" x14ac:dyDescent="0.2">
      <c r="A48">
        <v>2025</v>
      </c>
      <c r="B48">
        <v>10</v>
      </c>
      <c r="C48" t="s">
        <v>162</v>
      </c>
      <c r="D48" t="s">
        <v>163</v>
      </c>
      <c r="E48" t="s">
        <v>10</v>
      </c>
      <c r="F48">
        <v>9251</v>
      </c>
      <c r="G48" t="s">
        <v>141</v>
      </c>
      <c r="H48" t="s">
        <v>164</v>
      </c>
      <c r="I48" t="s">
        <v>164</v>
      </c>
      <c r="J48" s="24">
        <v>45931</v>
      </c>
      <c r="K48" t="s">
        <v>253</v>
      </c>
      <c r="L48">
        <v>3</v>
      </c>
      <c r="M48" t="s">
        <v>429</v>
      </c>
      <c r="N48" t="s">
        <v>145</v>
      </c>
      <c r="O48" t="s">
        <v>155</v>
      </c>
      <c r="P48" t="s">
        <v>151</v>
      </c>
      <c r="Q48">
        <v>0</v>
      </c>
      <c r="R48">
        <v>180</v>
      </c>
      <c r="S48">
        <v>5400</v>
      </c>
      <c r="T48">
        <v>1110</v>
      </c>
      <c r="U48">
        <v>0</v>
      </c>
      <c r="V48">
        <v>0</v>
      </c>
      <c r="W48">
        <v>0</v>
      </c>
      <c r="X48">
        <v>0</v>
      </c>
      <c r="Y48">
        <v>0</v>
      </c>
      <c r="Z48">
        <v>0</v>
      </c>
      <c r="AA48">
        <v>4290</v>
      </c>
      <c r="AB48">
        <v>0</v>
      </c>
      <c r="AC48">
        <v>4290</v>
      </c>
      <c r="AD48">
        <v>0</v>
      </c>
      <c r="AE48">
        <v>0</v>
      </c>
      <c r="AF48">
        <v>143</v>
      </c>
      <c r="AG48">
        <v>0</v>
      </c>
      <c r="AH48">
        <v>37</v>
      </c>
      <c r="AI48">
        <v>0</v>
      </c>
      <c r="AJ48">
        <v>0</v>
      </c>
      <c r="AK48">
        <v>0</v>
      </c>
      <c r="AL48">
        <v>0</v>
      </c>
      <c r="AM48">
        <v>3</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s="25">
        <v>45944</v>
      </c>
      <c r="BK48">
        <v>0</v>
      </c>
      <c r="BL48" s="27" t="str">
        <f>VLOOKUP(O48,DropDownList!$H$1:$I$7,2,FALSE)</f>
        <v>2022/23</v>
      </c>
      <c r="BM48" s="27" t="str">
        <f t="shared" si="0"/>
        <v>PCPF</v>
      </c>
    </row>
    <row r="49" spans="1:65" x14ac:dyDescent="0.2">
      <c r="A49">
        <v>2025</v>
      </c>
      <c r="B49">
        <v>10</v>
      </c>
      <c r="C49" t="s">
        <v>162</v>
      </c>
      <c r="D49" t="s">
        <v>163</v>
      </c>
      <c r="E49" t="s">
        <v>10</v>
      </c>
      <c r="F49">
        <v>9251</v>
      </c>
      <c r="G49" t="s">
        <v>141</v>
      </c>
      <c r="H49" t="s">
        <v>164</v>
      </c>
      <c r="I49" t="s">
        <v>164</v>
      </c>
      <c r="J49" s="24">
        <v>45931</v>
      </c>
      <c r="K49" t="s">
        <v>253</v>
      </c>
      <c r="L49">
        <v>3</v>
      </c>
      <c r="M49" t="s">
        <v>429</v>
      </c>
      <c r="N49" t="s">
        <v>145</v>
      </c>
      <c r="O49" t="s">
        <v>155</v>
      </c>
      <c r="P49" t="s">
        <v>153</v>
      </c>
      <c r="Q49">
        <v>0</v>
      </c>
      <c r="R49">
        <v>21</v>
      </c>
      <c r="S49">
        <v>1515</v>
      </c>
      <c r="T49">
        <v>660</v>
      </c>
      <c r="U49">
        <v>0</v>
      </c>
      <c r="V49">
        <v>0</v>
      </c>
      <c r="W49">
        <v>0</v>
      </c>
      <c r="X49">
        <v>0</v>
      </c>
      <c r="Y49">
        <v>0</v>
      </c>
      <c r="Z49">
        <v>0</v>
      </c>
      <c r="AA49">
        <v>855</v>
      </c>
      <c r="AB49">
        <v>0</v>
      </c>
      <c r="AC49">
        <v>855</v>
      </c>
      <c r="AD49">
        <v>0</v>
      </c>
      <c r="AE49">
        <v>0</v>
      </c>
      <c r="AF49">
        <v>11</v>
      </c>
      <c r="AG49">
        <v>0</v>
      </c>
      <c r="AH49">
        <v>10</v>
      </c>
      <c r="AI49">
        <v>0</v>
      </c>
      <c r="AJ49">
        <v>0</v>
      </c>
      <c r="AK49">
        <v>0</v>
      </c>
      <c r="AL49">
        <v>0</v>
      </c>
      <c r="AM49">
        <v>0</v>
      </c>
      <c r="AN49">
        <v>0</v>
      </c>
      <c r="AO49">
        <v>16</v>
      </c>
      <c r="AP49">
        <v>53</v>
      </c>
      <c r="AQ49">
        <v>16</v>
      </c>
      <c r="AR49">
        <v>0</v>
      </c>
      <c r="AS49">
        <v>10</v>
      </c>
      <c r="AT49">
        <v>5</v>
      </c>
      <c r="AU49">
        <v>0</v>
      </c>
      <c r="AV49">
        <v>0</v>
      </c>
      <c r="AW49">
        <v>0</v>
      </c>
      <c r="AX49">
        <v>0</v>
      </c>
      <c r="AY49">
        <v>2</v>
      </c>
      <c r="AZ49">
        <v>6</v>
      </c>
      <c r="BA49">
        <v>3</v>
      </c>
      <c r="BB49">
        <v>4</v>
      </c>
      <c r="BC49">
        <v>2</v>
      </c>
      <c r="BD49">
        <v>0</v>
      </c>
      <c r="BE49">
        <v>0</v>
      </c>
      <c r="BF49">
        <v>16</v>
      </c>
      <c r="BG49">
        <v>0</v>
      </c>
      <c r="BH49">
        <v>0</v>
      </c>
      <c r="BI49">
        <v>0</v>
      </c>
      <c r="BJ49" s="25">
        <v>45944</v>
      </c>
      <c r="BK49">
        <v>0</v>
      </c>
      <c r="BL49" s="27" t="str">
        <f>VLOOKUP(O49,DropDownList!$H$1:$I$7,2,FALSE)</f>
        <v>2022/23</v>
      </c>
      <c r="BM49" s="27" t="str">
        <f t="shared" si="0"/>
        <v>PREG</v>
      </c>
    </row>
    <row r="50" spans="1:65" x14ac:dyDescent="0.2">
      <c r="A50">
        <v>2025</v>
      </c>
      <c r="B50">
        <v>10</v>
      </c>
      <c r="C50" t="s">
        <v>162</v>
      </c>
      <c r="D50" t="s">
        <v>163</v>
      </c>
      <c r="E50" t="s">
        <v>10</v>
      </c>
      <c r="F50">
        <v>9251</v>
      </c>
      <c r="G50" t="s">
        <v>141</v>
      </c>
      <c r="H50" t="s">
        <v>164</v>
      </c>
      <c r="I50" t="s">
        <v>164</v>
      </c>
      <c r="J50" s="24">
        <v>45931</v>
      </c>
      <c r="K50" t="s">
        <v>253</v>
      </c>
      <c r="L50">
        <v>3</v>
      </c>
      <c r="M50" t="s">
        <v>429</v>
      </c>
      <c r="N50" t="s">
        <v>145</v>
      </c>
      <c r="O50" t="s">
        <v>147</v>
      </c>
      <c r="P50" t="s">
        <v>148</v>
      </c>
      <c r="Q50">
        <v>1279.48</v>
      </c>
      <c r="R50">
        <v>67</v>
      </c>
      <c r="S50">
        <v>4020</v>
      </c>
      <c r="T50">
        <v>80</v>
      </c>
      <c r="U50">
        <v>24</v>
      </c>
      <c r="V50">
        <v>15</v>
      </c>
      <c r="W50">
        <v>818.84</v>
      </c>
      <c r="X50">
        <v>818.84</v>
      </c>
      <c r="Y50">
        <v>0</v>
      </c>
      <c r="Z50">
        <v>0</v>
      </c>
      <c r="AA50">
        <v>2660.52</v>
      </c>
      <c r="AB50">
        <v>0</v>
      </c>
      <c r="AC50">
        <v>2660.52</v>
      </c>
      <c r="AD50">
        <v>13</v>
      </c>
      <c r="AE50">
        <v>2</v>
      </c>
      <c r="AF50">
        <v>41</v>
      </c>
      <c r="AG50">
        <v>4</v>
      </c>
      <c r="AH50">
        <v>1</v>
      </c>
      <c r="AI50">
        <v>20</v>
      </c>
      <c r="AJ50">
        <v>0</v>
      </c>
      <c r="AK50">
        <v>0</v>
      </c>
      <c r="AL50">
        <v>0</v>
      </c>
      <c r="AM50">
        <v>0</v>
      </c>
      <c r="AN50">
        <v>0</v>
      </c>
      <c r="AO50">
        <v>44</v>
      </c>
      <c r="AP50">
        <v>166</v>
      </c>
      <c r="AQ50">
        <v>49</v>
      </c>
      <c r="AR50">
        <v>4</v>
      </c>
      <c r="AS50">
        <v>6</v>
      </c>
      <c r="AT50">
        <v>24</v>
      </c>
      <c r="AU50">
        <v>0</v>
      </c>
      <c r="AV50">
        <v>0</v>
      </c>
      <c r="AW50">
        <v>0</v>
      </c>
      <c r="AX50">
        <v>0</v>
      </c>
      <c r="AY50">
        <v>16</v>
      </c>
      <c r="AZ50">
        <v>37</v>
      </c>
      <c r="BA50">
        <v>20</v>
      </c>
      <c r="BB50">
        <v>1</v>
      </c>
      <c r="BC50">
        <v>0</v>
      </c>
      <c r="BD50">
        <v>0</v>
      </c>
      <c r="BE50">
        <v>0</v>
      </c>
      <c r="BF50">
        <v>44</v>
      </c>
      <c r="BG50">
        <v>1200</v>
      </c>
      <c r="BH50">
        <v>1</v>
      </c>
      <c r="BI50">
        <v>24</v>
      </c>
      <c r="BJ50" s="25">
        <v>45944</v>
      </c>
      <c r="BK50">
        <v>0</v>
      </c>
      <c r="BL50" s="27" t="str">
        <f>VLOOKUP(O50,DropDownList!$H$1:$I$7,2,FALSE)</f>
        <v>2024/25</v>
      </c>
      <c r="BM50" s="27" t="str">
        <f t="shared" si="0"/>
        <v>PRAS</v>
      </c>
    </row>
    <row r="51" spans="1:65" x14ac:dyDescent="0.2">
      <c r="A51">
        <v>2025</v>
      </c>
      <c r="B51">
        <v>10</v>
      </c>
      <c r="C51" t="s">
        <v>162</v>
      </c>
      <c r="D51" t="s">
        <v>163</v>
      </c>
      <c r="E51" t="s">
        <v>10</v>
      </c>
      <c r="F51">
        <v>9251</v>
      </c>
      <c r="G51" t="s">
        <v>141</v>
      </c>
      <c r="H51" t="s">
        <v>164</v>
      </c>
      <c r="I51" t="s">
        <v>164</v>
      </c>
      <c r="J51" s="24">
        <v>45931</v>
      </c>
      <c r="K51" t="s">
        <v>253</v>
      </c>
      <c r="L51">
        <v>3</v>
      </c>
      <c r="M51" t="s">
        <v>429</v>
      </c>
      <c r="N51" t="s">
        <v>145</v>
      </c>
      <c r="O51" t="s">
        <v>155</v>
      </c>
      <c r="P51" t="s">
        <v>148</v>
      </c>
      <c r="Q51">
        <v>1150.94</v>
      </c>
      <c r="R51">
        <v>197</v>
      </c>
      <c r="S51">
        <v>11820</v>
      </c>
      <c r="T51">
        <v>2037.51</v>
      </c>
      <c r="U51">
        <v>21</v>
      </c>
      <c r="V51">
        <v>10</v>
      </c>
      <c r="W51">
        <v>575</v>
      </c>
      <c r="X51">
        <v>575</v>
      </c>
      <c r="Y51">
        <v>0</v>
      </c>
      <c r="Z51">
        <v>0</v>
      </c>
      <c r="AA51">
        <v>8631.5499999999993</v>
      </c>
      <c r="AB51">
        <v>0</v>
      </c>
      <c r="AC51">
        <v>8631.5499999999993</v>
      </c>
      <c r="AD51">
        <v>9</v>
      </c>
      <c r="AE51">
        <v>1</v>
      </c>
      <c r="AF51">
        <v>137</v>
      </c>
      <c r="AG51">
        <v>4</v>
      </c>
      <c r="AH51">
        <v>32</v>
      </c>
      <c r="AI51">
        <v>17</v>
      </c>
      <c r="AJ51">
        <v>0</v>
      </c>
      <c r="AK51">
        <v>0</v>
      </c>
      <c r="AL51">
        <v>0</v>
      </c>
      <c r="AM51">
        <v>0</v>
      </c>
      <c r="AN51">
        <v>0</v>
      </c>
      <c r="AO51">
        <v>134</v>
      </c>
      <c r="AP51">
        <v>666</v>
      </c>
      <c r="AQ51">
        <v>139</v>
      </c>
      <c r="AR51">
        <v>0</v>
      </c>
      <c r="AS51">
        <v>73</v>
      </c>
      <c r="AT51">
        <v>78</v>
      </c>
      <c r="AU51">
        <v>0</v>
      </c>
      <c r="AV51">
        <v>0</v>
      </c>
      <c r="AW51">
        <v>0</v>
      </c>
      <c r="AX51">
        <v>0</v>
      </c>
      <c r="AY51">
        <v>96</v>
      </c>
      <c r="AZ51">
        <v>140</v>
      </c>
      <c r="BA51">
        <v>88</v>
      </c>
      <c r="BB51">
        <v>9</v>
      </c>
      <c r="BC51">
        <v>4</v>
      </c>
      <c r="BD51">
        <v>3</v>
      </c>
      <c r="BE51">
        <v>0</v>
      </c>
      <c r="BF51">
        <v>134</v>
      </c>
      <c r="BG51">
        <v>1020</v>
      </c>
      <c r="BH51">
        <v>7</v>
      </c>
      <c r="BI51">
        <v>20</v>
      </c>
      <c r="BJ51" s="25">
        <v>45944</v>
      </c>
      <c r="BK51">
        <v>0</v>
      </c>
      <c r="BL51" s="27" t="str">
        <f>VLOOKUP(O51,DropDownList!$H$1:$I$7,2,FALSE)</f>
        <v>2022/23</v>
      </c>
      <c r="BM51" s="27" t="str">
        <f t="shared" si="0"/>
        <v>PRAS</v>
      </c>
    </row>
    <row r="52" spans="1:65" x14ac:dyDescent="0.2">
      <c r="A52">
        <v>2025</v>
      </c>
      <c r="B52">
        <v>10</v>
      </c>
      <c r="C52" t="s">
        <v>162</v>
      </c>
      <c r="D52" t="s">
        <v>163</v>
      </c>
      <c r="E52" t="s">
        <v>10</v>
      </c>
      <c r="F52">
        <v>9251</v>
      </c>
      <c r="G52" t="s">
        <v>141</v>
      </c>
      <c r="H52" t="s">
        <v>164</v>
      </c>
      <c r="I52" t="s">
        <v>164</v>
      </c>
      <c r="J52" s="24">
        <v>45931</v>
      </c>
      <c r="K52" t="s">
        <v>253</v>
      </c>
      <c r="L52">
        <v>3</v>
      </c>
      <c r="M52" t="s">
        <v>429</v>
      </c>
      <c r="N52" t="s">
        <v>145</v>
      </c>
      <c r="O52" t="s">
        <v>147</v>
      </c>
      <c r="P52" t="s">
        <v>151</v>
      </c>
      <c r="Q52">
        <v>0</v>
      </c>
      <c r="R52">
        <v>154</v>
      </c>
      <c r="S52">
        <v>4620</v>
      </c>
      <c r="T52">
        <v>1080</v>
      </c>
      <c r="U52">
        <v>0</v>
      </c>
      <c r="V52">
        <v>0</v>
      </c>
      <c r="W52">
        <v>0</v>
      </c>
      <c r="X52">
        <v>0</v>
      </c>
      <c r="Y52">
        <v>0</v>
      </c>
      <c r="Z52">
        <v>0</v>
      </c>
      <c r="AA52">
        <v>3540</v>
      </c>
      <c r="AB52">
        <v>0</v>
      </c>
      <c r="AC52">
        <v>3540</v>
      </c>
      <c r="AD52">
        <v>0</v>
      </c>
      <c r="AE52">
        <v>0</v>
      </c>
      <c r="AF52">
        <v>118</v>
      </c>
      <c r="AG52">
        <v>0</v>
      </c>
      <c r="AH52">
        <v>36</v>
      </c>
      <c r="AI52">
        <v>0</v>
      </c>
      <c r="AJ52">
        <v>0</v>
      </c>
      <c r="AK52">
        <v>0</v>
      </c>
      <c r="AL52">
        <v>0</v>
      </c>
      <c r="AM52">
        <v>11</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s="25">
        <v>45944</v>
      </c>
      <c r="BK52">
        <v>0</v>
      </c>
      <c r="BL52" s="27" t="str">
        <f>VLOOKUP(O52,DropDownList!$H$1:$I$7,2,FALSE)</f>
        <v>2024/25</v>
      </c>
      <c r="BM52" s="27" t="str">
        <f t="shared" si="0"/>
        <v>PCPF</v>
      </c>
    </row>
    <row r="53" spans="1:65" x14ac:dyDescent="0.2">
      <c r="A53">
        <v>2025</v>
      </c>
      <c r="B53">
        <v>10</v>
      </c>
      <c r="C53" t="s">
        <v>162</v>
      </c>
      <c r="D53" t="s">
        <v>163</v>
      </c>
      <c r="E53" t="s">
        <v>10</v>
      </c>
      <c r="F53">
        <v>9251</v>
      </c>
      <c r="G53" t="s">
        <v>141</v>
      </c>
      <c r="H53" t="s">
        <v>164</v>
      </c>
      <c r="I53" t="s">
        <v>164</v>
      </c>
      <c r="J53" s="24">
        <v>45931</v>
      </c>
      <c r="K53" t="s">
        <v>253</v>
      </c>
      <c r="L53">
        <v>3</v>
      </c>
      <c r="M53" t="s">
        <v>429</v>
      </c>
      <c r="N53" t="s">
        <v>145</v>
      </c>
      <c r="O53" t="s">
        <v>156</v>
      </c>
      <c r="P53" t="s">
        <v>146</v>
      </c>
      <c r="Q53">
        <v>985.16</v>
      </c>
      <c r="R53">
        <v>702</v>
      </c>
      <c r="S53">
        <v>11840</v>
      </c>
      <c r="T53">
        <v>320</v>
      </c>
      <c r="U53">
        <v>141</v>
      </c>
      <c r="V53">
        <v>26</v>
      </c>
      <c r="W53">
        <v>415</v>
      </c>
      <c r="X53">
        <v>415</v>
      </c>
      <c r="Y53">
        <v>0</v>
      </c>
      <c r="Z53">
        <v>0</v>
      </c>
      <c r="AA53">
        <v>10534.84</v>
      </c>
      <c r="AB53">
        <v>0</v>
      </c>
      <c r="AC53">
        <v>0</v>
      </c>
      <c r="AD53">
        <v>25</v>
      </c>
      <c r="AE53">
        <v>1</v>
      </c>
      <c r="AF53">
        <v>623</v>
      </c>
      <c r="AG53">
        <v>3</v>
      </c>
      <c r="AH53">
        <v>19</v>
      </c>
      <c r="AI53">
        <v>57</v>
      </c>
      <c r="AJ53">
        <v>0</v>
      </c>
      <c r="AK53">
        <v>0</v>
      </c>
      <c r="AL53">
        <v>0</v>
      </c>
      <c r="AM53">
        <v>0</v>
      </c>
      <c r="AN53">
        <v>0</v>
      </c>
      <c r="AO53">
        <v>392</v>
      </c>
      <c r="AP53">
        <v>1550</v>
      </c>
      <c r="AQ53">
        <v>413</v>
      </c>
      <c r="AR53">
        <v>0</v>
      </c>
      <c r="AS53">
        <v>220</v>
      </c>
      <c r="AT53">
        <v>153</v>
      </c>
      <c r="AU53">
        <v>32</v>
      </c>
      <c r="AV53">
        <v>15</v>
      </c>
      <c r="AW53">
        <v>5</v>
      </c>
      <c r="AX53">
        <v>0</v>
      </c>
      <c r="AY53">
        <v>165</v>
      </c>
      <c r="AZ53">
        <v>236</v>
      </c>
      <c r="BA53">
        <v>106</v>
      </c>
      <c r="BB53">
        <v>80</v>
      </c>
      <c r="BC53">
        <v>38</v>
      </c>
      <c r="BD53">
        <v>11</v>
      </c>
      <c r="BE53">
        <v>0</v>
      </c>
      <c r="BF53">
        <v>694</v>
      </c>
      <c r="BG53">
        <v>970</v>
      </c>
      <c r="BH53">
        <v>0</v>
      </c>
      <c r="BI53">
        <v>139</v>
      </c>
      <c r="BJ53" s="25">
        <v>45944</v>
      </c>
      <c r="BK53">
        <v>1</v>
      </c>
      <c r="BL53" s="27" t="str">
        <f>VLOOKUP(O53,DropDownList!$H$1:$I$7,2,FALSE)</f>
        <v>2023/24</v>
      </c>
      <c r="BM53" s="27" t="str">
        <f t="shared" si="0"/>
        <v>VSUR</v>
      </c>
    </row>
    <row r="54" spans="1:65" x14ac:dyDescent="0.2">
      <c r="A54">
        <v>2025</v>
      </c>
      <c r="B54">
        <v>10</v>
      </c>
      <c r="C54" t="s">
        <v>162</v>
      </c>
      <c r="D54" t="s">
        <v>163</v>
      </c>
      <c r="E54" t="s">
        <v>10</v>
      </c>
      <c r="F54">
        <v>9251</v>
      </c>
      <c r="G54" t="s">
        <v>141</v>
      </c>
      <c r="H54" t="s">
        <v>164</v>
      </c>
      <c r="I54" t="s">
        <v>164</v>
      </c>
      <c r="J54" s="24">
        <v>45931</v>
      </c>
      <c r="K54" t="s">
        <v>253</v>
      </c>
      <c r="L54">
        <v>3</v>
      </c>
      <c r="M54" t="s">
        <v>429</v>
      </c>
      <c r="N54" t="s">
        <v>145</v>
      </c>
      <c r="O54" t="s">
        <v>149</v>
      </c>
      <c r="P54" t="s">
        <v>146</v>
      </c>
      <c r="Q54">
        <v>1320</v>
      </c>
      <c r="R54">
        <v>277</v>
      </c>
      <c r="S54">
        <v>4230</v>
      </c>
      <c r="T54">
        <v>0</v>
      </c>
      <c r="U54">
        <v>154</v>
      </c>
      <c r="V54">
        <v>68</v>
      </c>
      <c r="W54">
        <v>1050</v>
      </c>
      <c r="X54">
        <v>1050</v>
      </c>
      <c r="Y54">
        <v>0</v>
      </c>
      <c r="Z54">
        <v>0</v>
      </c>
      <c r="AA54">
        <v>2910</v>
      </c>
      <c r="AB54">
        <v>0</v>
      </c>
      <c r="AC54">
        <v>0</v>
      </c>
      <c r="AD54">
        <v>68</v>
      </c>
      <c r="AE54">
        <v>0</v>
      </c>
      <c r="AF54">
        <v>191</v>
      </c>
      <c r="AG54">
        <v>0</v>
      </c>
      <c r="AH54">
        <v>0</v>
      </c>
      <c r="AI54">
        <v>86</v>
      </c>
      <c r="AJ54">
        <v>0</v>
      </c>
      <c r="AK54">
        <v>0</v>
      </c>
      <c r="AL54">
        <v>0</v>
      </c>
      <c r="AM54">
        <v>0</v>
      </c>
      <c r="AN54">
        <v>0</v>
      </c>
      <c r="AO54">
        <v>180</v>
      </c>
      <c r="AP54">
        <v>348</v>
      </c>
      <c r="AQ54">
        <v>179</v>
      </c>
      <c r="AR54">
        <v>0</v>
      </c>
      <c r="AS54">
        <v>51</v>
      </c>
      <c r="AT54">
        <v>15</v>
      </c>
      <c r="AU54">
        <v>2</v>
      </c>
      <c r="AV54">
        <v>0</v>
      </c>
      <c r="AW54">
        <v>0</v>
      </c>
      <c r="AX54">
        <v>0</v>
      </c>
      <c r="AY54">
        <v>25</v>
      </c>
      <c r="AZ54">
        <v>36</v>
      </c>
      <c r="BA54">
        <v>4</v>
      </c>
      <c r="BB54">
        <v>6</v>
      </c>
      <c r="BC54">
        <v>0</v>
      </c>
      <c r="BD54">
        <v>2</v>
      </c>
      <c r="BE54">
        <v>0</v>
      </c>
      <c r="BF54">
        <v>277</v>
      </c>
      <c r="BG54">
        <v>1320</v>
      </c>
      <c r="BH54">
        <v>0</v>
      </c>
      <c r="BI54">
        <v>154</v>
      </c>
      <c r="BJ54" s="25">
        <v>45944</v>
      </c>
      <c r="BK54">
        <v>0</v>
      </c>
      <c r="BL54" s="27" t="str">
        <f>VLOOKUP(O54,DropDownList!$H$1:$I$7,2,FALSE)</f>
        <v>2025/26</v>
      </c>
      <c r="BM54" s="27" t="str">
        <f t="shared" si="0"/>
        <v>VSUR</v>
      </c>
    </row>
    <row r="55" spans="1:65" x14ac:dyDescent="0.2">
      <c r="A55">
        <v>2025</v>
      </c>
      <c r="B55">
        <v>10</v>
      </c>
      <c r="C55" t="s">
        <v>162</v>
      </c>
      <c r="D55" t="s">
        <v>163</v>
      </c>
      <c r="E55" t="s">
        <v>10</v>
      </c>
      <c r="F55">
        <v>9251</v>
      </c>
      <c r="G55" t="s">
        <v>141</v>
      </c>
      <c r="H55" t="s">
        <v>164</v>
      </c>
      <c r="I55" t="s">
        <v>164</v>
      </c>
      <c r="J55" s="24">
        <v>45931</v>
      </c>
      <c r="K55" t="s">
        <v>253</v>
      </c>
      <c r="L55">
        <v>3</v>
      </c>
      <c r="M55" t="s">
        <v>429</v>
      </c>
      <c r="N55" t="s">
        <v>145</v>
      </c>
      <c r="O55" t="s">
        <v>147</v>
      </c>
      <c r="P55" t="s">
        <v>154</v>
      </c>
      <c r="Q55">
        <v>55010.47</v>
      </c>
      <c r="R55">
        <v>1058</v>
      </c>
      <c r="S55">
        <v>236977.75</v>
      </c>
      <c r="T55">
        <v>2130</v>
      </c>
      <c r="U55">
        <v>292</v>
      </c>
      <c r="V55">
        <v>172</v>
      </c>
      <c r="W55">
        <v>30677.24</v>
      </c>
      <c r="X55">
        <v>34672.239999999998</v>
      </c>
      <c r="Y55">
        <v>0</v>
      </c>
      <c r="Z55">
        <v>0</v>
      </c>
      <c r="AA55">
        <v>179837.28</v>
      </c>
      <c r="AB55">
        <v>310</v>
      </c>
      <c r="AC55">
        <v>166468.91</v>
      </c>
      <c r="AD55">
        <v>86</v>
      </c>
      <c r="AE55">
        <v>86</v>
      </c>
      <c r="AF55">
        <v>756</v>
      </c>
      <c r="AG55">
        <v>153</v>
      </c>
      <c r="AH55">
        <v>8</v>
      </c>
      <c r="AI55">
        <v>139</v>
      </c>
      <c r="AJ55">
        <v>0</v>
      </c>
      <c r="AK55">
        <v>0</v>
      </c>
      <c r="AL55">
        <v>0</v>
      </c>
      <c r="AM55">
        <v>0</v>
      </c>
      <c r="AN55">
        <v>0</v>
      </c>
      <c r="AO55">
        <v>566</v>
      </c>
      <c r="AP55">
        <v>1746</v>
      </c>
      <c r="AQ55">
        <v>566</v>
      </c>
      <c r="AR55">
        <v>0</v>
      </c>
      <c r="AS55">
        <v>237</v>
      </c>
      <c r="AT55">
        <v>222</v>
      </c>
      <c r="AU55">
        <v>19</v>
      </c>
      <c r="AV55">
        <v>10</v>
      </c>
      <c r="AW55">
        <v>8</v>
      </c>
      <c r="AX55">
        <v>0</v>
      </c>
      <c r="AY55">
        <v>139</v>
      </c>
      <c r="AZ55">
        <v>231</v>
      </c>
      <c r="BA55">
        <v>90</v>
      </c>
      <c r="BB55">
        <v>86</v>
      </c>
      <c r="BC55">
        <v>23</v>
      </c>
      <c r="BD55">
        <v>2</v>
      </c>
      <c r="BE55">
        <v>0</v>
      </c>
      <c r="BF55">
        <v>1048</v>
      </c>
      <c r="BG55">
        <v>32376</v>
      </c>
      <c r="BH55">
        <v>2</v>
      </c>
      <c r="BI55">
        <v>289</v>
      </c>
      <c r="BJ55" s="25">
        <v>45944</v>
      </c>
      <c r="BK55">
        <v>0</v>
      </c>
      <c r="BL55" s="27" t="str">
        <f>VLOOKUP(O55,DropDownList!$H$1:$I$7,2,FALSE)</f>
        <v>2024/25</v>
      </c>
      <c r="BM55" s="27" t="str">
        <f t="shared" si="0"/>
        <v>JP COURT</v>
      </c>
    </row>
    <row r="56" spans="1:65" x14ac:dyDescent="0.2">
      <c r="A56">
        <v>2025</v>
      </c>
      <c r="B56">
        <v>10</v>
      </c>
      <c r="C56" t="s">
        <v>162</v>
      </c>
      <c r="D56" t="s">
        <v>163</v>
      </c>
      <c r="E56" t="s">
        <v>10</v>
      </c>
      <c r="F56">
        <v>9251</v>
      </c>
      <c r="G56" t="s">
        <v>141</v>
      </c>
      <c r="H56" t="s">
        <v>164</v>
      </c>
      <c r="I56" t="s">
        <v>164</v>
      </c>
      <c r="J56" s="24">
        <v>45931</v>
      </c>
      <c r="K56" t="s">
        <v>253</v>
      </c>
      <c r="L56">
        <v>3</v>
      </c>
      <c r="M56" t="s">
        <v>429</v>
      </c>
      <c r="N56" t="s">
        <v>145</v>
      </c>
      <c r="O56" t="s">
        <v>149</v>
      </c>
      <c r="P56" t="s">
        <v>151</v>
      </c>
      <c r="Q56">
        <v>0</v>
      </c>
      <c r="R56">
        <v>32</v>
      </c>
      <c r="S56">
        <v>990</v>
      </c>
      <c r="T56">
        <v>390</v>
      </c>
      <c r="U56">
        <v>0</v>
      </c>
      <c r="V56">
        <v>0</v>
      </c>
      <c r="W56">
        <v>0</v>
      </c>
      <c r="X56">
        <v>0</v>
      </c>
      <c r="Y56">
        <v>0</v>
      </c>
      <c r="Z56">
        <v>0</v>
      </c>
      <c r="AA56">
        <v>600</v>
      </c>
      <c r="AB56">
        <v>0</v>
      </c>
      <c r="AC56">
        <v>600</v>
      </c>
      <c r="AD56">
        <v>0</v>
      </c>
      <c r="AE56">
        <v>0</v>
      </c>
      <c r="AF56">
        <v>20</v>
      </c>
      <c r="AG56">
        <v>0</v>
      </c>
      <c r="AH56">
        <v>12</v>
      </c>
      <c r="AI56">
        <v>0</v>
      </c>
      <c r="AJ56">
        <v>0</v>
      </c>
      <c r="AK56">
        <v>0</v>
      </c>
      <c r="AL56">
        <v>0</v>
      </c>
      <c r="AM56">
        <v>5</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s="25">
        <v>45944</v>
      </c>
      <c r="BK56">
        <v>0</v>
      </c>
      <c r="BL56" s="27" t="str">
        <f>VLOOKUP(O56,DropDownList!$H$1:$I$7,2,FALSE)</f>
        <v>2025/26</v>
      </c>
      <c r="BM56" s="27" t="str">
        <f t="shared" si="0"/>
        <v>PCPF</v>
      </c>
    </row>
    <row r="57" spans="1:65" x14ac:dyDescent="0.2">
      <c r="A57">
        <v>2025</v>
      </c>
      <c r="B57">
        <v>10</v>
      </c>
      <c r="C57" t="s">
        <v>162</v>
      </c>
      <c r="D57" t="s">
        <v>163</v>
      </c>
      <c r="E57" t="s">
        <v>10</v>
      </c>
      <c r="F57">
        <v>9251</v>
      </c>
      <c r="G57" t="s">
        <v>141</v>
      </c>
      <c r="H57" t="s">
        <v>164</v>
      </c>
      <c r="I57" t="s">
        <v>164</v>
      </c>
      <c r="J57" s="24">
        <v>45931</v>
      </c>
      <c r="K57" t="s">
        <v>253</v>
      </c>
      <c r="L57">
        <v>3</v>
      </c>
      <c r="M57" t="s">
        <v>429</v>
      </c>
      <c r="N57" t="s">
        <v>145</v>
      </c>
      <c r="O57" t="s">
        <v>147</v>
      </c>
      <c r="P57" t="s">
        <v>150</v>
      </c>
      <c r="Q57">
        <v>53867.43</v>
      </c>
      <c r="R57">
        <v>589</v>
      </c>
      <c r="S57">
        <v>109907.47</v>
      </c>
      <c r="T57">
        <v>9592.0400000000009</v>
      </c>
      <c r="U57">
        <v>310</v>
      </c>
      <c r="V57">
        <v>174</v>
      </c>
      <c r="W57">
        <v>29017.11</v>
      </c>
      <c r="X57">
        <v>30071.43</v>
      </c>
      <c r="Y57">
        <v>537</v>
      </c>
      <c r="Z57">
        <v>100315.43</v>
      </c>
      <c r="AA57">
        <v>46448</v>
      </c>
      <c r="AB57">
        <v>21790.2</v>
      </c>
      <c r="AC57">
        <v>24657.8</v>
      </c>
      <c r="AD57">
        <v>142</v>
      </c>
      <c r="AE57">
        <v>32</v>
      </c>
      <c r="AF57">
        <v>224</v>
      </c>
      <c r="AG57">
        <v>112</v>
      </c>
      <c r="AH57">
        <v>52</v>
      </c>
      <c r="AI57">
        <v>198</v>
      </c>
      <c r="AJ57">
        <v>89</v>
      </c>
      <c r="AK57">
        <v>25</v>
      </c>
      <c r="AL57">
        <v>8</v>
      </c>
      <c r="AM57">
        <v>20</v>
      </c>
      <c r="AN57">
        <v>6</v>
      </c>
      <c r="AO57">
        <v>421</v>
      </c>
      <c r="AP57">
        <v>1634</v>
      </c>
      <c r="AQ57">
        <v>472</v>
      </c>
      <c r="AR57">
        <v>39</v>
      </c>
      <c r="AS57">
        <v>145</v>
      </c>
      <c r="AT57">
        <v>195</v>
      </c>
      <c r="AU57">
        <v>11</v>
      </c>
      <c r="AV57">
        <v>5</v>
      </c>
      <c r="AW57">
        <v>0</v>
      </c>
      <c r="AX57">
        <v>0</v>
      </c>
      <c r="AY57">
        <v>154</v>
      </c>
      <c r="AZ57">
        <v>305</v>
      </c>
      <c r="BA57">
        <v>152</v>
      </c>
      <c r="BB57">
        <v>48</v>
      </c>
      <c r="BC57">
        <v>18</v>
      </c>
      <c r="BD57">
        <v>3</v>
      </c>
      <c r="BE57">
        <v>0</v>
      </c>
      <c r="BF57">
        <v>412</v>
      </c>
      <c r="BG57">
        <v>36921.519999999997</v>
      </c>
      <c r="BH57">
        <v>3</v>
      </c>
      <c r="BI57">
        <v>307</v>
      </c>
      <c r="BJ57" s="25">
        <v>45944</v>
      </c>
      <c r="BK57">
        <v>0</v>
      </c>
      <c r="BL57" s="27" t="str">
        <f>VLOOKUP(O57,DropDownList!$H$1:$I$7,2,FALSE)</f>
        <v>2024/25</v>
      </c>
      <c r="BM57" s="27" t="str">
        <f t="shared" si="0"/>
        <v>FISCAL FINES</v>
      </c>
    </row>
    <row r="58" spans="1:65" x14ac:dyDescent="0.2">
      <c r="A58">
        <v>2025</v>
      </c>
      <c r="B58">
        <v>10</v>
      </c>
      <c r="C58" t="s">
        <v>162</v>
      </c>
      <c r="D58" t="s">
        <v>163</v>
      </c>
      <c r="E58" t="s">
        <v>10</v>
      </c>
      <c r="F58">
        <v>9251</v>
      </c>
      <c r="G58" t="s">
        <v>141</v>
      </c>
      <c r="H58" t="s">
        <v>164</v>
      </c>
      <c r="I58" t="s">
        <v>164</v>
      </c>
      <c r="J58" s="24">
        <v>45931</v>
      </c>
      <c r="K58" t="s">
        <v>253</v>
      </c>
      <c r="L58">
        <v>3</v>
      </c>
      <c r="M58" t="s">
        <v>429</v>
      </c>
      <c r="N58" t="s">
        <v>145</v>
      </c>
      <c r="O58" t="s">
        <v>149</v>
      </c>
      <c r="P58" t="s">
        <v>148</v>
      </c>
      <c r="Q58">
        <v>540</v>
      </c>
      <c r="R58">
        <v>13</v>
      </c>
      <c r="S58">
        <v>780</v>
      </c>
      <c r="T58">
        <v>0</v>
      </c>
      <c r="U58">
        <v>9</v>
      </c>
      <c r="V58">
        <v>8</v>
      </c>
      <c r="W58">
        <v>480</v>
      </c>
      <c r="X58">
        <v>480</v>
      </c>
      <c r="Y58">
        <v>0</v>
      </c>
      <c r="Z58">
        <v>0</v>
      </c>
      <c r="AA58">
        <v>240</v>
      </c>
      <c r="AB58">
        <v>0</v>
      </c>
      <c r="AC58">
        <v>240</v>
      </c>
      <c r="AD58">
        <v>8</v>
      </c>
      <c r="AE58">
        <v>0</v>
      </c>
      <c r="AF58">
        <v>4</v>
      </c>
      <c r="AG58">
        <v>0</v>
      </c>
      <c r="AH58">
        <v>0</v>
      </c>
      <c r="AI58">
        <v>9</v>
      </c>
      <c r="AJ58">
        <v>0</v>
      </c>
      <c r="AK58">
        <v>0</v>
      </c>
      <c r="AL58">
        <v>0</v>
      </c>
      <c r="AM58">
        <v>0</v>
      </c>
      <c r="AN58">
        <v>0</v>
      </c>
      <c r="AO58">
        <v>10</v>
      </c>
      <c r="AP58">
        <v>20</v>
      </c>
      <c r="AQ58">
        <v>12</v>
      </c>
      <c r="AR58">
        <v>0</v>
      </c>
      <c r="AS58">
        <v>0</v>
      </c>
      <c r="AT58">
        <v>0</v>
      </c>
      <c r="AU58">
        <v>0</v>
      </c>
      <c r="AV58">
        <v>0</v>
      </c>
      <c r="AW58">
        <v>0</v>
      </c>
      <c r="AX58">
        <v>0</v>
      </c>
      <c r="AY58">
        <v>1</v>
      </c>
      <c r="AZ58">
        <v>4</v>
      </c>
      <c r="BA58">
        <v>1</v>
      </c>
      <c r="BB58">
        <v>0</v>
      </c>
      <c r="BC58">
        <v>0</v>
      </c>
      <c r="BD58">
        <v>0</v>
      </c>
      <c r="BE58">
        <v>0</v>
      </c>
      <c r="BF58">
        <v>10</v>
      </c>
      <c r="BG58">
        <v>540</v>
      </c>
      <c r="BH58">
        <v>0</v>
      </c>
      <c r="BI58">
        <v>9</v>
      </c>
      <c r="BJ58" s="25">
        <v>45944</v>
      </c>
      <c r="BK58">
        <v>0</v>
      </c>
      <c r="BL58" s="27" t="str">
        <f>VLOOKUP(O58,DropDownList!$H$1:$I$7,2,FALSE)</f>
        <v>2025/26</v>
      </c>
      <c r="BM58" s="27" t="str">
        <f t="shared" si="0"/>
        <v>PRAS</v>
      </c>
    </row>
    <row r="59" spans="1:65" x14ac:dyDescent="0.2">
      <c r="A59">
        <v>2025</v>
      </c>
      <c r="B59">
        <v>10</v>
      </c>
      <c r="C59" t="s">
        <v>162</v>
      </c>
      <c r="D59" t="s">
        <v>163</v>
      </c>
      <c r="E59" t="s">
        <v>10</v>
      </c>
      <c r="F59">
        <v>9251</v>
      </c>
      <c r="G59" t="s">
        <v>141</v>
      </c>
      <c r="H59" t="s">
        <v>164</v>
      </c>
      <c r="I59" t="s">
        <v>164</v>
      </c>
      <c r="J59" s="24">
        <v>45931</v>
      </c>
      <c r="K59" t="s">
        <v>253</v>
      </c>
      <c r="L59">
        <v>3</v>
      </c>
      <c r="M59" t="s">
        <v>429</v>
      </c>
      <c r="N59" t="s">
        <v>145</v>
      </c>
      <c r="O59" t="s">
        <v>149</v>
      </c>
      <c r="P59" t="s">
        <v>153</v>
      </c>
      <c r="Q59">
        <v>315</v>
      </c>
      <c r="R59">
        <v>9</v>
      </c>
      <c r="S59">
        <v>405</v>
      </c>
      <c r="T59">
        <v>0</v>
      </c>
      <c r="U59">
        <v>7</v>
      </c>
      <c r="V59">
        <v>5</v>
      </c>
      <c r="W59">
        <v>225</v>
      </c>
      <c r="X59">
        <v>225</v>
      </c>
      <c r="Y59">
        <v>0</v>
      </c>
      <c r="Z59">
        <v>0</v>
      </c>
      <c r="AA59">
        <v>90</v>
      </c>
      <c r="AB59">
        <v>0</v>
      </c>
      <c r="AC59">
        <v>90</v>
      </c>
      <c r="AD59">
        <v>5</v>
      </c>
      <c r="AE59">
        <v>0</v>
      </c>
      <c r="AF59">
        <v>2</v>
      </c>
      <c r="AG59">
        <v>0</v>
      </c>
      <c r="AH59">
        <v>0</v>
      </c>
      <c r="AI59">
        <v>7</v>
      </c>
      <c r="AJ59">
        <v>0</v>
      </c>
      <c r="AK59">
        <v>0</v>
      </c>
      <c r="AL59">
        <v>0</v>
      </c>
      <c r="AM59">
        <v>0</v>
      </c>
      <c r="AN59">
        <v>0</v>
      </c>
      <c r="AO59">
        <v>4</v>
      </c>
      <c r="AP59">
        <v>4</v>
      </c>
      <c r="AQ59">
        <v>4</v>
      </c>
      <c r="AR59">
        <v>0</v>
      </c>
      <c r="AS59">
        <v>0</v>
      </c>
      <c r="AT59">
        <v>0</v>
      </c>
      <c r="AU59">
        <v>0</v>
      </c>
      <c r="AV59">
        <v>0</v>
      </c>
      <c r="AW59">
        <v>0</v>
      </c>
      <c r="AX59">
        <v>0</v>
      </c>
      <c r="AY59">
        <v>0</v>
      </c>
      <c r="AZ59">
        <v>0</v>
      </c>
      <c r="BA59">
        <v>0</v>
      </c>
      <c r="BB59">
        <v>0</v>
      </c>
      <c r="BC59">
        <v>0</v>
      </c>
      <c r="BD59">
        <v>0</v>
      </c>
      <c r="BE59">
        <v>0</v>
      </c>
      <c r="BF59">
        <v>4</v>
      </c>
      <c r="BG59">
        <v>315</v>
      </c>
      <c r="BH59">
        <v>0</v>
      </c>
      <c r="BI59">
        <v>4</v>
      </c>
      <c r="BJ59" s="25">
        <v>45944</v>
      </c>
      <c r="BK59">
        <v>0</v>
      </c>
      <c r="BL59" s="27" t="str">
        <f>VLOOKUP(O59,DropDownList!$H$1:$I$7,2,FALSE)</f>
        <v>2025/26</v>
      </c>
      <c r="BM59" s="27" t="str">
        <f t="shared" si="0"/>
        <v>PREG</v>
      </c>
    </row>
    <row r="60" spans="1:65" x14ac:dyDescent="0.2">
      <c r="A60">
        <v>2025</v>
      </c>
      <c r="B60">
        <v>10</v>
      </c>
      <c r="C60" t="s">
        <v>162</v>
      </c>
      <c r="D60" t="s">
        <v>163</v>
      </c>
      <c r="E60" t="s">
        <v>10</v>
      </c>
      <c r="F60">
        <v>9251</v>
      </c>
      <c r="G60" t="s">
        <v>141</v>
      </c>
      <c r="H60" t="s">
        <v>164</v>
      </c>
      <c r="I60" t="s">
        <v>164</v>
      </c>
      <c r="J60" s="24">
        <v>45931</v>
      </c>
      <c r="K60" t="s">
        <v>253</v>
      </c>
      <c r="L60">
        <v>3</v>
      </c>
      <c r="M60" t="s">
        <v>429</v>
      </c>
      <c r="N60" t="s">
        <v>145</v>
      </c>
      <c r="O60" t="s">
        <v>156</v>
      </c>
      <c r="P60" t="s">
        <v>148</v>
      </c>
      <c r="Q60">
        <v>1120</v>
      </c>
      <c r="R60">
        <v>110</v>
      </c>
      <c r="S60">
        <v>6600</v>
      </c>
      <c r="T60">
        <v>1043.1199999999999</v>
      </c>
      <c r="U60">
        <v>20</v>
      </c>
      <c r="V60">
        <v>11</v>
      </c>
      <c r="W60">
        <v>660</v>
      </c>
      <c r="X60">
        <v>660</v>
      </c>
      <c r="Y60">
        <v>0</v>
      </c>
      <c r="Z60">
        <v>0</v>
      </c>
      <c r="AA60">
        <v>4436.88</v>
      </c>
      <c r="AB60">
        <v>0</v>
      </c>
      <c r="AC60">
        <v>4436.88</v>
      </c>
      <c r="AD60">
        <v>11</v>
      </c>
      <c r="AE60">
        <v>0</v>
      </c>
      <c r="AF60">
        <v>72</v>
      </c>
      <c r="AG60">
        <v>2</v>
      </c>
      <c r="AH60">
        <v>17</v>
      </c>
      <c r="AI60">
        <v>18</v>
      </c>
      <c r="AJ60">
        <v>0</v>
      </c>
      <c r="AK60">
        <v>0</v>
      </c>
      <c r="AL60">
        <v>0</v>
      </c>
      <c r="AM60">
        <v>0</v>
      </c>
      <c r="AN60">
        <v>0</v>
      </c>
      <c r="AO60">
        <v>76</v>
      </c>
      <c r="AP60">
        <v>329</v>
      </c>
      <c r="AQ60">
        <v>83</v>
      </c>
      <c r="AR60">
        <v>0</v>
      </c>
      <c r="AS60">
        <v>25</v>
      </c>
      <c r="AT60">
        <v>44</v>
      </c>
      <c r="AU60">
        <v>2</v>
      </c>
      <c r="AV60">
        <v>0</v>
      </c>
      <c r="AW60">
        <v>0</v>
      </c>
      <c r="AX60">
        <v>0</v>
      </c>
      <c r="AY60">
        <v>43</v>
      </c>
      <c r="AZ60">
        <v>70</v>
      </c>
      <c r="BA60">
        <v>34</v>
      </c>
      <c r="BB60">
        <v>8</v>
      </c>
      <c r="BC60">
        <v>4</v>
      </c>
      <c r="BD60">
        <v>0</v>
      </c>
      <c r="BE60">
        <v>0</v>
      </c>
      <c r="BF60">
        <v>76</v>
      </c>
      <c r="BG60">
        <v>1080</v>
      </c>
      <c r="BH60">
        <v>1</v>
      </c>
      <c r="BI60">
        <v>20</v>
      </c>
      <c r="BJ60" s="25">
        <v>45944</v>
      </c>
      <c r="BK60">
        <v>0</v>
      </c>
      <c r="BL60" s="27" t="str">
        <f>VLOOKUP(O60,DropDownList!$H$1:$I$7,2,FALSE)</f>
        <v>2023/24</v>
      </c>
      <c r="BM60" s="27" t="str">
        <f t="shared" si="0"/>
        <v>PRAS</v>
      </c>
    </row>
    <row r="61" spans="1:65" x14ac:dyDescent="0.2">
      <c r="A61">
        <v>2025</v>
      </c>
      <c r="B61">
        <v>10</v>
      </c>
      <c r="C61" t="s">
        <v>162</v>
      </c>
      <c r="D61" t="s">
        <v>163</v>
      </c>
      <c r="E61" t="s">
        <v>10</v>
      </c>
      <c r="F61">
        <v>9251</v>
      </c>
      <c r="G61" t="s">
        <v>141</v>
      </c>
      <c r="H61" t="s">
        <v>164</v>
      </c>
      <c r="I61" t="s">
        <v>164</v>
      </c>
      <c r="J61" s="24">
        <v>45931</v>
      </c>
      <c r="K61" t="s">
        <v>253</v>
      </c>
      <c r="L61">
        <v>3</v>
      </c>
      <c r="M61" t="s">
        <v>429</v>
      </c>
      <c r="N61" t="s">
        <v>145</v>
      </c>
      <c r="O61" t="s">
        <v>156</v>
      </c>
      <c r="P61" t="s">
        <v>153</v>
      </c>
      <c r="Q61">
        <v>225</v>
      </c>
      <c r="R61">
        <v>8</v>
      </c>
      <c r="S61">
        <v>615</v>
      </c>
      <c r="T61">
        <v>0</v>
      </c>
      <c r="U61">
        <v>5</v>
      </c>
      <c r="V61">
        <v>5</v>
      </c>
      <c r="W61">
        <v>225</v>
      </c>
      <c r="X61">
        <v>225</v>
      </c>
      <c r="Y61">
        <v>0</v>
      </c>
      <c r="Z61">
        <v>0</v>
      </c>
      <c r="AA61">
        <v>390</v>
      </c>
      <c r="AB61">
        <v>0</v>
      </c>
      <c r="AC61">
        <v>390</v>
      </c>
      <c r="AD61">
        <v>5</v>
      </c>
      <c r="AE61">
        <v>0</v>
      </c>
      <c r="AF61">
        <v>3</v>
      </c>
      <c r="AG61">
        <v>0</v>
      </c>
      <c r="AH61">
        <v>0</v>
      </c>
      <c r="AI61">
        <v>5</v>
      </c>
      <c r="AJ61">
        <v>0</v>
      </c>
      <c r="AK61">
        <v>0</v>
      </c>
      <c r="AL61">
        <v>0</v>
      </c>
      <c r="AM61">
        <v>0</v>
      </c>
      <c r="AN61">
        <v>0</v>
      </c>
      <c r="AO61">
        <v>7</v>
      </c>
      <c r="AP61">
        <v>20</v>
      </c>
      <c r="AQ61">
        <v>7</v>
      </c>
      <c r="AR61">
        <v>0</v>
      </c>
      <c r="AS61">
        <v>0</v>
      </c>
      <c r="AT61">
        <v>9</v>
      </c>
      <c r="AU61">
        <v>0</v>
      </c>
      <c r="AV61">
        <v>0</v>
      </c>
      <c r="AW61">
        <v>0</v>
      </c>
      <c r="AX61">
        <v>0</v>
      </c>
      <c r="AY61">
        <v>1</v>
      </c>
      <c r="AZ61">
        <v>1</v>
      </c>
      <c r="BA61">
        <v>0</v>
      </c>
      <c r="BB61">
        <v>0</v>
      </c>
      <c r="BC61">
        <v>0</v>
      </c>
      <c r="BD61">
        <v>0</v>
      </c>
      <c r="BE61">
        <v>0</v>
      </c>
      <c r="BF61">
        <v>7</v>
      </c>
      <c r="BG61">
        <v>225</v>
      </c>
      <c r="BH61">
        <v>0</v>
      </c>
      <c r="BI61">
        <v>5</v>
      </c>
      <c r="BJ61" s="25">
        <v>45944</v>
      </c>
      <c r="BK61">
        <v>0</v>
      </c>
      <c r="BL61" s="27" t="str">
        <f>VLOOKUP(O61,DropDownList!$H$1:$I$7,2,FALSE)</f>
        <v>2023/24</v>
      </c>
      <c r="BM61" s="27" t="str">
        <f t="shared" si="0"/>
        <v>PREG</v>
      </c>
    </row>
    <row r="62" spans="1:65" x14ac:dyDescent="0.2">
      <c r="A62">
        <v>2025</v>
      </c>
      <c r="B62">
        <v>10</v>
      </c>
      <c r="C62" t="s">
        <v>162</v>
      </c>
      <c r="D62" t="s">
        <v>163</v>
      </c>
      <c r="E62" t="s">
        <v>10</v>
      </c>
      <c r="F62">
        <v>9251</v>
      </c>
      <c r="G62" t="s">
        <v>141</v>
      </c>
      <c r="H62" t="s">
        <v>164</v>
      </c>
      <c r="I62" t="s">
        <v>164</v>
      </c>
      <c r="J62" s="24">
        <v>45931</v>
      </c>
      <c r="K62" t="s">
        <v>253</v>
      </c>
      <c r="L62">
        <v>3</v>
      </c>
      <c r="M62" t="s">
        <v>429</v>
      </c>
      <c r="N62" t="s">
        <v>145</v>
      </c>
      <c r="O62" t="s">
        <v>149</v>
      </c>
      <c r="P62" t="s">
        <v>150</v>
      </c>
      <c r="Q62">
        <v>13423.75</v>
      </c>
      <c r="R62">
        <v>128</v>
      </c>
      <c r="S62">
        <v>24448.03</v>
      </c>
      <c r="T62">
        <v>1987.91</v>
      </c>
      <c r="U62">
        <v>80</v>
      </c>
      <c r="V62">
        <v>75</v>
      </c>
      <c r="W62">
        <v>8489.19</v>
      </c>
      <c r="X62">
        <v>12780.83</v>
      </c>
      <c r="Y62">
        <v>116</v>
      </c>
      <c r="Z62">
        <v>22460.12</v>
      </c>
      <c r="AA62">
        <v>9036.3700000000008</v>
      </c>
      <c r="AB62">
        <v>4225.13</v>
      </c>
      <c r="AC62">
        <v>4811.24</v>
      </c>
      <c r="AD62">
        <v>62</v>
      </c>
      <c r="AE62">
        <v>13</v>
      </c>
      <c r="AF62">
        <v>36</v>
      </c>
      <c r="AG62">
        <v>15</v>
      </c>
      <c r="AH62">
        <v>12</v>
      </c>
      <c r="AI62">
        <v>65</v>
      </c>
      <c r="AJ62">
        <v>22</v>
      </c>
      <c r="AK62">
        <v>9</v>
      </c>
      <c r="AL62">
        <v>5</v>
      </c>
      <c r="AM62">
        <v>2</v>
      </c>
      <c r="AN62">
        <v>0</v>
      </c>
      <c r="AO62">
        <v>83</v>
      </c>
      <c r="AP62">
        <v>163</v>
      </c>
      <c r="AQ62">
        <v>89</v>
      </c>
      <c r="AR62">
        <v>0</v>
      </c>
      <c r="AS62">
        <v>11</v>
      </c>
      <c r="AT62">
        <v>19</v>
      </c>
      <c r="AU62">
        <v>0</v>
      </c>
      <c r="AV62">
        <v>0</v>
      </c>
      <c r="AW62">
        <v>0</v>
      </c>
      <c r="AX62">
        <v>0</v>
      </c>
      <c r="AY62">
        <v>3</v>
      </c>
      <c r="AZ62">
        <v>19</v>
      </c>
      <c r="BA62">
        <v>7</v>
      </c>
      <c r="BB62">
        <v>0</v>
      </c>
      <c r="BC62">
        <v>0</v>
      </c>
      <c r="BD62">
        <v>0</v>
      </c>
      <c r="BE62">
        <v>0</v>
      </c>
      <c r="BF62">
        <v>81</v>
      </c>
      <c r="BG62">
        <v>11862.09</v>
      </c>
      <c r="BH62">
        <v>0</v>
      </c>
      <c r="BI62">
        <v>78</v>
      </c>
      <c r="BJ62" s="25">
        <v>45944</v>
      </c>
      <c r="BK62">
        <v>0</v>
      </c>
      <c r="BL62" s="27" t="str">
        <f>VLOOKUP(O62,DropDownList!$H$1:$I$7,2,FALSE)</f>
        <v>2025/26</v>
      </c>
      <c r="BM62" s="27" t="str">
        <f t="shared" si="0"/>
        <v>FISCAL FINES</v>
      </c>
    </row>
    <row r="63" spans="1:65" x14ac:dyDescent="0.2">
      <c r="A63">
        <v>2025</v>
      </c>
      <c r="B63">
        <v>10</v>
      </c>
      <c r="C63" t="s">
        <v>162</v>
      </c>
      <c r="D63" t="s">
        <v>163</v>
      </c>
      <c r="E63" t="s">
        <v>10</v>
      </c>
      <c r="F63">
        <v>9251</v>
      </c>
      <c r="G63" t="s">
        <v>141</v>
      </c>
      <c r="H63" t="s">
        <v>164</v>
      </c>
      <c r="I63" t="s">
        <v>164</v>
      </c>
      <c r="J63" s="24">
        <v>45931</v>
      </c>
      <c r="K63" t="s">
        <v>253</v>
      </c>
      <c r="L63">
        <v>3</v>
      </c>
      <c r="M63" t="s">
        <v>429</v>
      </c>
      <c r="N63" t="s">
        <v>145</v>
      </c>
      <c r="O63" t="s">
        <v>155</v>
      </c>
      <c r="P63" t="s">
        <v>152</v>
      </c>
      <c r="Q63">
        <v>0</v>
      </c>
      <c r="R63">
        <v>426</v>
      </c>
      <c r="S63">
        <v>17040</v>
      </c>
      <c r="T63">
        <v>7520</v>
      </c>
      <c r="U63">
        <v>0</v>
      </c>
      <c r="V63">
        <v>0</v>
      </c>
      <c r="W63">
        <v>0</v>
      </c>
      <c r="X63">
        <v>0</v>
      </c>
      <c r="Y63">
        <v>0</v>
      </c>
      <c r="Z63">
        <v>0</v>
      </c>
      <c r="AA63">
        <v>9520</v>
      </c>
      <c r="AB63">
        <v>0</v>
      </c>
      <c r="AC63">
        <v>9520</v>
      </c>
      <c r="AD63">
        <v>0</v>
      </c>
      <c r="AE63">
        <v>0</v>
      </c>
      <c r="AF63">
        <v>238</v>
      </c>
      <c r="AG63">
        <v>0</v>
      </c>
      <c r="AH63">
        <v>188</v>
      </c>
      <c r="AI63">
        <v>0</v>
      </c>
      <c r="AJ63">
        <v>0</v>
      </c>
      <c r="AK63">
        <v>0</v>
      </c>
      <c r="AL63">
        <v>0</v>
      </c>
      <c r="AM63">
        <v>2</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s="25">
        <v>45944</v>
      </c>
      <c r="BK63">
        <v>0</v>
      </c>
      <c r="BL63" s="27" t="str">
        <f>VLOOKUP(O63,DropDownList!$H$1:$I$7,2,FALSE)</f>
        <v>2022/23</v>
      </c>
      <c r="BM63" s="27" t="str">
        <f t="shared" si="0"/>
        <v>PCOA</v>
      </c>
    </row>
    <row r="64" spans="1:65" x14ac:dyDescent="0.2">
      <c r="A64">
        <v>2025</v>
      </c>
      <c r="B64">
        <v>10</v>
      </c>
      <c r="C64" t="s">
        <v>162</v>
      </c>
      <c r="D64" t="s">
        <v>163</v>
      </c>
      <c r="E64" t="s">
        <v>10</v>
      </c>
      <c r="F64">
        <v>9251</v>
      </c>
      <c r="G64" t="s">
        <v>141</v>
      </c>
      <c r="H64" t="s">
        <v>164</v>
      </c>
      <c r="I64" t="s">
        <v>164</v>
      </c>
      <c r="J64" s="24">
        <v>45931</v>
      </c>
      <c r="K64" t="s">
        <v>253</v>
      </c>
      <c r="L64">
        <v>3</v>
      </c>
      <c r="M64" t="s">
        <v>429</v>
      </c>
      <c r="N64" t="s">
        <v>145</v>
      </c>
      <c r="O64" t="s">
        <v>149</v>
      </c>
      <c r="P64" t="s">
        <v>154</v>
      </c>
      <c r="Q64">
        <v>34367.269999999997</v>
      </c>
      <c r="R64">
        <v>276</v>
      </c>
      <c r="S64">
        <v>69542.149999999994</v>
      </c>
      <c r="T64">
        <v>0</v>
      </c>
      <c r="U64">
        <v>153</v>
      </c>
      <c r="V64">
        <v>115</v>
      </c>
      <c r="W64">
        <v>17720.150000000001</v>
      </c>
      <c r="X64">
        <v>25770.15</v>
      </c>
      <c r="Y64">
        <v>0</v>
      </c>
      <c r="Z64">
        <v>0</v>
      </c>
      <c r="AA64">
        <v>35174.879999999997</v>
      </c>
      <c r="AB64">
        <v>0</v>
      </c>
      <c r="AC64">
        <v>32244.880000000001</v>
      </c>
      <c r="AD64">
        <v>68</v>
      </c>
      <c r="AE64">
        <v>47</v>
      </c>
      <c r="AF64">
        <v>123</v>
      </c>
      <c r="AG64">
        <v>67</v>
      </c>
      <c r="AH64">
        <v>0</v>
      </c>
      <c r="AI64">
        <v>86</v>
      </c>
      <c r="AJ64">
        <v>0</v>
      </c>
      <c r="AK64">
        <v>0</v>
      </c>
      <c r="AL64">
        <v>0</v>
      </c>
      <c r="AM64">
        <v>0</v>
      </c>
      <c r="AN64">
        <v>0</v>
      </c>
      <c r="AO64">
        <v>179</v>
      </c>
      <c r="AP64">
        <v>344</v>
      </c>
      <c r="AQ64">
        <v>177</v>
      </c>
      <c r="AR64">
        <v>0</v>
      </c>
      <c r="AS64">
        <v>51</v>
      </c>
      <c r="AT64">
        <v>15</v>
      </c>
      <c r="AU64">
        <v>2</v>
      </c>
      <c r="AV64">
        <v>0</v>
      </c>
      <c r="AW64">
        <v>0</v>
      </c>
      <c r="AX64">
        <v>0</v>
      </c>
      <c r="AY64">
        <v>24</v>
      </c>
      <c r="AZ64">
        <v>35</v>
      </c>
      <c r="BA64">
        <v>4</v>
      </c>
      <c r="BB64">
        <v>6</v>
      </c>
      <c r="BC64">
        <v>0</v>
      </c>
      <c r="BD64">
        <v>2</v>
      </c>
      <c r="BE64">
        <v>0</v>
      </c>
      <c r="BF64">
        <v>276</v>
      </c>
      <c r="BG64">
        <v>22277.15</v>
      </c>
      <c r="BH64">
        <v>0</v>
      </c>
      <c r="BI64">
        <v>153</v>
      </c>
      <c r="BJ64" s="25">
        <v>45944</v>
      </c>
      <c r="BK64">
        <v>0</v>
      </c>
      <c r="BL64" s="27" t="str">
        <f>VLOOKUP(O64,DropDownList!$H$1:$I$7,2,FALSE)</f>
        <v>2025/26</v>
      </c>
      <c r="BM64" s="27" t="str">
        <f t="shared" si="0"/>
        <v>JP COURT</v>
      </c>
    </row>
    <row r="65" spans="1:65" x14ac:dyDescent="0.2">
      <c r="A65">
        <v>2025</v>
      </c>
      <c r="B65">
        <v>10</v>
      </c>
      <c r="C65" t="s">
        <v>162</v>
      </c>
      <c r="D65" t="s">
        <v>163</v>
      </c>
      <c r="E65" t="s">
        <v>10</v>
      </c>
      <c r="F65">
        <v>9251</v>
      </c>
      <c r="G65" t="s">
        <v>141</v>
      </c>
      <c r="H65" t="s">
        <v>164</v>
      </c>
      <c r="I65" t="s">
        <v>164</v>
      </c>
      <c r="J65" s="24">
        <v>45931</v>
      </c>
      <c r="K65" t="s">
        <v>253</v>
      </c>
      <c r="L65">
        <v>3</v>
      </c>
      <c r="M65" t="s">
        <v>429</v>
      </c>
      <c r="N65" t="s">
        <v>145</v>
      </c>
      <c r="O65" t="s">
        <v>149</v>
      </c>
      <c r="P65" t="s">
        <v>152</v>
      </c>
      <c r="Q65">
        <v>0</v>
      </c>
      <c r="R65">
        <v>31</v>
      </c>
      <c r="S65">
        <v>1240</v>
      </c>
      <c r="T65">
        <v>600</v>
      </c>
      <c r="U65">
        <v>0</v>
      </c>
      <c r="V65">
        <v>0</v>
      </c>
      <c r="W65">
        <v>0</v>
      </c>
      <c r="X65">
        <v>0</v>
      </c>
      <c r="Y65">
        <v>0</v>
      </c>
      <c r="Z65">
        <v>0</v>
      </c>
      <c r="AA65">
        <v>640</v>
      </c>
      <c r="AB65">
        <v>0</v>
      </c>
      <c r="AC65">
        <v>640</v>
      </c>
      <c r="AD65">
        <v>0</v>
      </c>
      <c r="AE65">
        <v>0</v>
      </c>
      <c r="AF65">
        <v>16</v>
      </c>
      <c r="AG65">
        <v>0</v>
      </c>
      <c r="AH65">
        <v>15</v>
      </c>
      <c r="AI65">
        <v>0</v>
      </c>
      <c r="AJ65">
        <v>0</v>
      </c>
      <c r="AK65">
        <v>0</v>
      </c>
      <c r="AL65">
        <v>0</v>
      </c>
      <c r="AM65">
        <v>2</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s="25">
        <v>45944</v>
      </c>
      <c r="BK65">
        <v>0</v>
      </c>
      <c r="BL65" s="27" t="str">
        <f>VLOOKUP(O65,DropDownList!$H$1:$I$7,2,FALSE)</f>
        <v>2025/26</v>
      </c>
      <c r="BM65" s="27" t="str">
        <f t="shared" si="0"/>
        <v>PCOA</v>
      </c>
    </row>
    <row r="66" spans="1:65" x14ac:dyDescent="0.2">
      <c r="A66">
        <v>2025</v>
      </c>
      <c r="B66">
        <v>10</v>
      </c>
      <c r="C66" t="s">
        <v>162</v>
      </c>
      <c r="D66" t="s">
        <v>163</v>
      </c>
      <c r="E66" t="s">
        <v>10</v>
      </c>
      <c r="F66">
        <v>9251</v>
      </c>
      <c r="G66" t="s">
        <v>141</v>
      </c>
      <c r="H66" t="s">
        <v>164</v>
      </c>
      <c r="I66" t="s">
        <v>164</v>
      </c>
      <c r="J66" s="24">
        <v>45931</v>
      </c>
      <c r="K66" t="s">
        <v>253</v>
      </c>
      <c r="L66">
        <v>3</v>
      </c>
      <c r="M66" t="s">
        <v>429</v>
      </c>
      <c r="N66" t="s">
        <v>145</v>
      </c>
      <c r="O66" t="s">
        <v>156</v>
      </c>
      <c r="P66" t="s">
        <v>154</v>
      </c>
      <c r="Q66">
        <v>30852.84</v>
      </c>
      <c r="R66">
        <v>703</v>
      </c>
      <c r="S66">
        <v>196685</v>
      </c>
      <c r="T66">
        <v>5448.79</v>
      </c>
      <c r="U66">
        <v>141</v>
      </c>
      <c r="V66">
        <v>56</v>
      </c>
      <c r="W66">
        <v>12131.1</v>
      </c>
      <c r="X66">
        <v>12688.1</v>
      </c>
      <c r="Y66">
        <v>0</v>
      </c>
      <c r="Z66">
        <v>0</v>
      </c>
      <c r="AA66">
        <v>160383.37</v>
      </c>
      <c r="AB66">
        <v>574.33000000000004</v>
      </c>
      <c r="AC66">
        <v>149274.20000000001</v>
      </c>
      <c r="AD66">
        <v>24</v>
      </c>
      <c r="AE66">
        <v>32</v>
      </c>
      <c r="AF66">
        <v>540</v>
      </c>
      <c r="AG66">
        <v>86</v>
      </c>
      <c r="AH66">
        <v>19</v>
      </c>
      <c r="AI66">
        <v>55</v>
      </c>
      <c r="AJ66">
        <v>0</v>
      </c>
      <c r="AK66">
        <v>0</v>
      </c>
      <c r="AL66">
        <v>0</v>
      </c>
      <c r="AM66">
        <v>0</v>
      </c>
      <c r="AN66">
        <v>0</v>
      </c>
      <c r="AO66">
        <v>392</v>
      </c>
      <c r="AP66">
        <v>1538</v>
      </c>
      <c r="AQ66">
        <v>411</v>
      </c>
      <c r="AR66">
        <v>0</v>
      </c>
      <c r="AS66">
        <v>220</v>
      </c>
      <c r="AT66">
        <v>154</v>
      </c>
      <c r="AU66">
        <v>32</v>
      </c>
      <c r="AV66">
        <v>15</v>
      </c>
      <c r="AW66">
        <v>5</v>
      </c>
      <c r="AX66">
        <v>0</v>
      </c>
      <c r="AY66">
        <v>160</v>
      </c>
      <c r="AZ66">
        <v>233</v>
      </c>
      <c r="BA66">
        <v>104</v>
      </c>
      <c r="BB66">
        <v>80</v>
      </c>
      <c r="BC66">
        <v>38</v>
      </c>
      <c r="BD66">
        <v>11</v>
      </c>
      <c r="BE66">
        <v>0</v>
      </c>
      <c r="BF66">
        <v>695</v>
      </c>
      <c r="BG66">
        <v>16525</v>
      </c>
      <c r="BH66">
        <v>3</v>
      </c>
      <c r="BI66">
        <v>139</v>
      </c>
      <c r="BJ66" s="25">
        <v>45944</v>
      </c>
      <c r="BK66">
        <v>1</v>
      </c>
      <c r="BL66" s="27" t="str">
        <f>VLOOKUP(O66,DropDownList!$H$1:$I$7,2,FALSE)</f>
        <v>2023/24</v>
      </c>
      <c r="BM66" s="27" t="str">
        <f t="shared" si="0"/>
        <v>JP COURT</v>
      </c>
    </row>
    <row r="67" spans="1:65" x14ac:dyDescent="0.2">
      <c r="A67">
        <v>2025</v>
      </c>
      <c r="B67">
        <v>10</v>
      </c>
      <c r="C67" t="s">
        <v>162</v>
      </c>
      <c r="D67" t="s">
        <v>163</v>
      </c>
      <c r="E67" t="s">
        <v>10</v>
      </c>
      <c r="F67">
        <v>9251</v>
      </c>
      <c r="G67" t="s">
        <v>141</v>
      </c>
      <c r="H67" t="s">
        <v>164</v>
      </c>
      <c r="I67" t="s">
        <v>164</v>
      </c>
      <c r="J67" s="24">
        <v>45931</v>
      </c>
      <c r="K67" t="s">
        <v>253</v>
      </c>
      <c r="L67">
        <v>3</v>
      </c>
      <c r="M67" t="s">
        <v>429</v>
      </c>
      <c r="N67" t="s">
        <v>145</v>
      </c>
      <c r="O67" t="s">
        <v>156</v>
      </c>
      <c r="P67" t="s">
        <v>152</v>
      </c>
      <c r="Q67">
        <v>0</v>
      </c>
      <c r="R67">
        <v>270</v>
      </c>
      <c r="S67">
        <v>10800</v>
      </c>
      <c r="T67">
        <v>4560</v>
      </c>
      <c r="U67">
        <v>0</v>
      </c>
      <c r="V67">
        <v>0</v>
      </c>
      <c r="W67">
        <v>0</v>
      </c>
      <c r="X67">
        <v>0</v>
      </c>
      <c r="Y67">
        <v>0</v>
      </c>
      <c r="Z67">
        <v>0</v>
      </c>
      <c r="AA67">
        <v>6240</v>
      </c>
      <c r="AB67">
        <v>0</v>
      </c>
      <c r="AC67">
        <v>6240</v>
      </c>
      <c r="AD67">
        <v>0</v>
      </c>
      <c r="AE67">
        <v>0</v>
      </c>
      <c r="AF67">
        <v>156</v>
      </c>
      <c r="AG67">
        <v>0</v>
      </c>
      <c r="AH67">
        <v>114</v>
      </c>
      <c r="AI67">
        <v>0</v>
      </c>
      <c r="AJ67">
        <v>0</v>
      </c>
      <c r="AK67">
        <v>0</v>
      </c>
      <c r="AL67">
        <v>0</v>
      </c>
      <c r="AM67">
        <v>3</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s="25">
        <v>45944</v>
      </c>
      <c r="BK67">
        <v>0</v>
      </c>
      <c r="BL67" s="27" t="str">
        <f>VLOOKUP(O67,DropDownList!$H$1:$I$7,2,FALSE)</f>
        <v>2023/24</v>
      </c>
      <c r="BM67" s="27" t="str">
        <f t="shared" ref="BM67:BM130" si="1">IF(RIGHT(P67,4)="VSUR","VSUR",IF(RIGHT(P67,4)="CONF","CONF",P67))</f>
        <v>PCOA</v>
      </c>
    </row>
    <row r="68" spans="1:65" x14ac:dyDescent="0.2">
      <c r="A68">
        <v>2025</v>
      </c>
      <c r="B68">
        <v>10</v>
      </c>
      <c r="C68" t="s">
        <v>162</v>
      </c>
      <c r="D68" t="s">
        <v>163</v>
      </c>
      <c r="E68" t="s">
        <v>10</v>
      </c>
      <c r="F68">
        <v>9251</v>
      </c>
      <c r="G68" t="s">
        <v>141</v>
      </c>
      <c r="H68" t="s">
        <v>164</v>
      </c>
      <c r="I68" t="s">
        <v>164</v>
      </c>
      <c r="J68" s="24">
        <v>45931</v>
      </c>
      <c r="K68" t="s">
        <v>253</v>
      </c>
      <c r="L68">
        <v>3</v>
      </c>
      <c r="M68" t="s">
        <v>429</v>
      </c>
      <c r="N68" t="s">
        <v>145</v>
      </c>
      <c r="O68" t="s">
        <v>147</v>
      </c>
      <c r="P68" t="s">
        <v>153</v>
      </c>
      <c r="Q68">
        <v>360</v>
      </c>
      <c r="R68">
        <v>18</v>
      </c>
      <c r="S68">
        <v>1140</v>
      </c>
      <c r="T68">
        <v>525</v>
      </c>
      <c r="U68">
        <v>8</v>
      </c>
      <c r="V68">
        <v>8</v>
      </c>
      <c r="W68">
        <v>360</v>
      </c>
      <c r="X68">
        <v>360</v>
      </c>
      <c r="Y68">
        <v>0</v>
      </c>
      <c r="Z68">
        <v>0</v>
      </c>
      <c r="AA68">
        <v>255</v>
      </c>
      <c r="AB68">
        <v>0</v>
      </c>
      <c r="AC68">
        <v>255</v>
      </c>
      <c r="AD68">
        <v>8</v>
      </c>
      <c r="AE68">
        <v>0</v>
      </c>
      <c r="AF68">
        <v>5</v>
      </c>
      <c r="AG68">
        <v>0</v>
      </c>
      <c r="AH68">
        <v>5</v>
      </c>
      <c r="AI68">
        <v>8</v>
      </c>
      <c r="AJ68">
        <v>0</v>
      </c>
      <c r="AK68">
        <v>0</v>
      </c>
      <c r="AL68">
        <v>0</v>
      </c>
      <c r="AM68">
        <v>0</v>
      </c>
      <c r="AN68">
        <v>0</v>
      </c>
      <c r="AO68">
        <v>12</v>
      </c>
      <c r="AP68">
        <v>22</v>
      </c>
      <c r="AQ68">
        <v>12</v>
      </c>
      <c r="AR68">
        <v>2</v>
      </c>
      <c r="AS68">
        <v>2</v>
      </c>
      <c r="AT68">
        <v>6</v>
      </c>
      <c r="AU68">
        <v>0</v>
      </c>
      <c r="AV68">
        <v>0</v>
      </c>
      <c r="AW68">
        <v>0</v>
      </c>
      <c r="AX68">
        <v>0</v>
      </c>
      <c r="AY68">
        <v>0</v>
      </c>
      <c r="AZ68">
        <v>0</v>
      </c>
      <c r="BA68">
        <v>0</v>
      </c>
      <c r="BB68">
        <v>0</v>
      </c>
      <c r="BC68">
        <v>0</v>
      </c>
      <c r="BD68">
        <v>0</v>
      </c>
      <c r="BE68">
        <v>0</v>
      </c>
      <c r="BF68">
        <v>12</v>
      </c>
      <c r="BG68">
        <v>360</v>
      </c>
      <c r="BH68">
        <v>0</v>
      </c>
      <c r="BI68">
        <v>8</v>
      </c>
      <c r="BJ68" s="25">
        <v>45944</v>
      </c>
      <c r="BK68">
        <v>0</v>
      </c>
      <c r="BL68" s="27" t="str">
        <f>VLOOKUP(O68,DropDownList!$H$1:$I$7,2,FALSE)</f>
        <v>2024/25</v>
      </c>
      <c r="BM68" s="27" t="str">
        <f t="shared" si="1"/>
        <v>PREG</v>
      </c>
    </row>
    <row r="69" spans="1:65" x14ac:dyDescent="0.2">
      <c r="A69">
        <v>2025</v>
      </c>
      <c r="B69">
        <v>10</v>
      </c>
      <c r="C69" t="s">
        <v>162</v>
      </c>
      <c r="D69" t="s">
        <v>163</v>
      </c>
      <c r="E69" t="s">
        <v>10</v>
      </c>
      <c r="F69">
        <v>9251</v>
      </c>
      <c r="G69" t="s">
        <v>141</v>
      </c>
      <c r="H69" t="s">
        <v>164</v>
      </c>
      <c r="I69" t="s">
        <v>164</v>
      </c>
      <c r="J69" s="24">
        <v>45931</v>
      </c>
      <c r="K69" t="s">
        <v>253</v>
      </c>
      <c r="L69">
        <v>3</v>
      </c>
      <c r="M69" t="s">
        <v>429</v>
      </c>
      <c r="N69" t="s">
        <v>145</v>
      </c>
      <c r="O69" t="s">
        <v>156</v>
      </c>
      <c r="P69" t="s">
        <v>151</v>
      </c>
      <c r="Q69">
        <v>0</v>
      </c>
      <c r="R69">
        <v>58</v>
      </c>
      <c r="S69">
        <v>1740</v>
      </c>
      <c r="T69">
        <v>330</v>
      </c>
      <c r="U69">
        <v>0</v>
      </c>
      <c r="V69">
        <v>0</v>
      </c>
      <c r="W69">
        <v>0</v>
      </c>
      <c r="X69">
        <v>0</v>
      </c>
      <c r="Y69">
        <v>0</v>
      </c>
      <c r="Z69">
        <v>0</v>
      </c>
      <c r="AA69">
        <v>1410</v>
      </c>
      <c r="AB69">
        <v>0</v>
      </c>
      <c r="AC69">
        <v>1410</v>
      </c>
      <c r="AD69">
        <v>0</v>
      </c>
      <c r="AE69">
        <v>0</v>
      </c>
      <c r="AF69">
        <v>47</v>
      </c>
      <c r="AG69">
        <v>0</v>
      </c>
      <c r="AH69">
        <v>11</v>
      </c>
      <c r="AI69">
        <v>0</v>
      </c>
      <c r="AJ69">
        <v>0</v>
      </c>
      <c r="AK69">
        <v>0</v>
      </c>
      <c r="AL69">
        <v>0</v>
      </c>
      <c r="AM69">
        <v>1</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s="25">
        <v>45944</v>
      </c>
      <c r="BK69">
        <v>0</v>
      </c>
      <c r="BL69" s="27" t="str">
        <f>VLOOKUP(O69,DropDownList!$H$1:$I$7,2,FALSE)</f>
        <v>2023/24</v>
      </c>
      <c r="BM69" s="27" t="str">
        <f t="shared" si="1"/>
        <v>PCPF</v>
      </c>
    </row>
    <row r="70" spans="1:65" x14ac:dyDescent="0.2">
      <c r="A70">
        <v>2025</v>
      </c>
      <c r="B70">
        <v>10</v>
      </c>
      <c r="C70" t="s">
        <v>162</v>
      </c>
      <c r="D70" t="s">
        <v>163</v>
      </c>
      <c r="E70" t="s">
        <v>10</v>
      </c>
      <c r="F70">
        <v>9251</v>
      </c>
      <c r="G70" t="s">
        <v>141</v>
      </c>
      <c r="H70" t="s">
        <v>164</v>
      </c>
      <c r="I70" t="s">
        <v>164</v>
      </c>
      <c r="J70" s="24">
        <v>45931</v>
      </c>
      <c r="K70" t="s">
        <v>253</v>
      </c>
      <c r="L70">
        <v>3</v>
      </c>
      <c r="M70" t="s">
        <v>429</v>
      </c>
      <c r="N70" t="s">
        <v>145</v>
      </c>
      <c r="O70" t="s">
        <v>155</v>
      </c>
      <c r="P70" t="s">
        <v>146</v>
      </c>
      <c r="Q70">
        <v>911.93</v>
      </c>
      <c r="R70">
        <v>1079</v>
      </c>
      <c r="S70">
        <v>15990</v>
      </c>
      <c r="T70">
        <v>405</v>
      </c>
      <c r="U70">
        <v>121</v>
      </c>
      <c r="V70">
        <v>35</v>
      </c>
      <c r="W70">
        <v>524.67999999999995</v>
      </c>
      <c r="X70">
        <v>524.67999999999995</v>
      </c>
      <c r="Y70">
        <v>0</v>
      </c>
      <c r="Z70">
        <v>0</v>
      </c>
      <c r="AA70">
        <v>14673.07</v>
      </c>
      <c r="AB70">
        <v>0</v>
      </c>
      <c r="AC70">
        <v>0</v>
      </c>
      <c r="AD70">
        <v>33</v>
      </c>
      <c r="AE70">
        <v>2</v>
      </c>
      <c r="AF70">
        <v>991</v>
      </c>
      <c r="AG70">
        <v>3</v>
      </c>
      <c r="AH70">
        <v>25</v>
      </c>
      <c r="AI70">
        <v>59</v>
      </c>
      <c r="AJ70">
        <v>0</v>
      </c>
      <c r="AK70">
        <v>0</v>
      </c>
      <c r="AL70">
        <v>0</v>
      </c>
      <c r="AM70">
        <v>0</v>
      </c>
      <c r="AN70">
        <v>0</v>
      </c>
      <c r="AO70">
        <v>574</v>
      </c>
      <c r="AP70">
        <v>2747</v>
      </c>
      <c r="AQ70">
        <v>581</v>
      </c>
      <c r="AR70">
        <v>0</v>
      </c>
      <c r="AS70">
        <v>430</v>
      </c>
      <c r="AT70">
        <v>268</v>
      </c>
      <c r="AU70">
        <v>55</v>
      </c>
      <c r="AV70">
        <v>22</v>
      </c>
      <c r="AW70">
        <v>10</v>
      </c>
      <c r="AX70">
        <v>0</v>
      </c>
      <c r="AY70">
        <v>268</v>
      </c>
      <c r="AZ70">
        <v>379</v>
      </c>
      <c r="BA70">
        <v>239</v>
      </c>
      <c r="BB70">
        <v>187</v>
      </c>
      <c r="BC70">
        <v>99</v>
      </c>
      <c r="BD70">
        <v>21</v>
      </c>
      <c r="BE70">
        <v>0</v>
      </c>
      <c r="BF70">
        <v>1061</v>
      </c>
      <c r="BG70">
        <v>850</v>
      </c>
      <c r="BH70">
        <v>1</v>
      </c>
      <c r="BI70">
        <v>114</v>
      </c>
      <c r="BJ70" s="25">
        <v>45944</v>
      </c>
      <c r="BK70">
        <v>3</v>
      </c>
      <c r="BL70" s="27" t="str">
        <f>VLOOKUP(O70,DropDownList!$H$1:$I$7,2,FALSE)</f>
        <v>2022/23</v>
      </c>
      <c r="BM70" s="27" t="str">
        <f t="shared" si="1"/>
        <v>VSUR</v>
      </c>
    </row>
    <row r="71" spans="1:65" x14ac:dyDescent="0.2">
      <c r="A71">
        <v>2025</v>
      </c>
      <c r="B71">
        <v>10</v>
      </c>
      <c r="C71" t="s">
        <v>162</v>
      </c>
      <c r="D71" t="s">
        <v>163</v>
      </c>
      <c r="E71" t="s">
        <v>10</v>
      </c>
      <c r="F71">
        <v>9251</v>
      </c>
      <c r="G71" t="s">
        <v>141</v>
      </c>
      <c r="H71" t="s">
        <v>164</v>
      </c>
      <c r="I71" t="s">
        <v>164</v>
      </c>
      <c r="J71" s="24">
        <v>45931</v>
      </c>
      <c r="K71" t="s">
        <v>253</v>
      </c>
      <c r="L71">
        <v>3</v>
      </c>
      <c r="M71" t="s">
        <v>429</v>
      </c>
      <c r="N71" t="s">
        <v>145</v>
      </c>
      <c r="O71" t="s">
        <v>147</v>
      </c>
      <c r="P71" t="s">
        <v>152</v>
      </c>
      <c r="Q71">
        <v>0</v>
      </c>
      <c r="R71">
        <v>156</v>
      </c>
      <c r="S71">
        <v>6240</v>
      </c>
      <c r="T71">
        <v>2760</v>
      </c>
      <c r="U71">
        <v>0</v>
      </c>
      <c r="V71">
        <v>0</v>
      </c>
      <c r="W71">
        <v>0</v>
      </c>
      <c r="X71">
        <v>0</v>
      </c>
      <c r="Y71">
        <v>0</v>
      </c>
      <c r="Z71">
        <v>0</v>
      </c>
      <c r="AA71">
        <v>3480</v>
      </c>
      <c r="AB71">
        <v>0</v>
      </c>
      <c r="AC71">
        <v>3480</v>
      </c>
      <c r="AD71">
        <v>0</v>
      </c>
      <c r="AE71">
        <v>0</v>
      </c>
      <c r="AF71">
        <v>87</v>
      </c>
      <c r="AG71">
        <v>0</v>
      </c>
      <c r="AH71">
        <v>69</v>
      </c>
      <c r="AI71">
        <v>0</v>
      </c>
      <c r="AJ71">
        <v>0</v>
      </c>
      <c r="AK71">
        <v>0</v>
      </c>
      <c r="AL71">
        <v>0</v>
      </c>
      <c r="AM71">
        <v>3</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s="25">
        <v>45944</v>
      </c>
      <c r="BK71">
        <v>0</v>
      </c>
      <c r="BL71" s="27" t="str">
        <f>VLOOKUP(O71,DropDownList!$H$1:$I$7,2,FALSE)</f>
        <v>2024/25</v>
      </c>
      <c r="BM71" s="27" t="str">
        <f t="shared" si="1"/>
        <v>PCOA</v>
      </c>
    </row>
    <row r="72" spans="1:65" x14ac:dyDescent="0.2">
      <c r="A72">
        <v>2025</v>
      </c>
      <c r="B72">
        <v>10</v>
      </c>
      <c r="C72" t="s">
        <v>162</v>
      </c>
      <c r="D72" t="s">
        <v>165</v>
      </c>
      <c r="E72" t="s">
        <v>10</v>
      </c>
      <c r="F72">
        <v>9701</v>
      </c>
      <c r="G72" t="s">
        <v>158</v>
      </c>
      <c r="H72" t="s">
        <v>164</v>
      </c>
      <c r="I72" t="s">
        <v>164</v>
      </c>
      <c r="J72" s="24">
        <v>45931</v>
      </c>
      <c r="K72" t="s">
        <v>253</v>
      </c>
      <c r="L72">
        <v>3</v>
      </c>
      <c r="M72" t="s">
        <v>429</v>
      </c>
      <c r="N72" t="s">
        <v>145</v>
      </c>
      <c r="O72" t="s">
        <v>155</v>
      </c>
      <c r="P72" t="s">
        <v>160</v>
      </c>
      <c r="Q72">
        <v>62553.45</v>
      </c>
      <c r="R72">
        <v>1439</v>
      </c>
      <c r="S72">
        <v>672650.87</v>
      </c>
      <c r="T72">
        <v>58546.26</v>
      </c>
      <c r="U72">
        <v>209</v>
      </c>
      <c r="V72">
        <v>83</v>
      </c>
      <c r="W72">
        <v>28752.41</v>
      </c>
      <c r="X72">
        <v>30497.41</v>
      </c>
      <c r="Y72">
        <v>0</v>
      </c>
      <c r="Z72">
        <v>0</v>
      </c>
      <c r="AA72">
        <v>551551.16</v>
      </c>
      <c r="AB72">
        <v>14418.59</v>
      </c>
      <c r="AC72">
        <v>508171.63</v>
      </c>
      <c r="AD72">
        <v>37</v>
      </c>
      <c r="AE72">
        <v>46</v>
      </c>
      <c r="AF72">
        <v>1040</v>
      </c>
      <c r="AG72">
        <v>127</v>
      </c>
      <c r="AH72">
        <v>149</v>
      </c>
      <c r="AI72">
        <v>82</v>
      </c>
      <c r="AJ72">
        <v>0</v>
      </c>
      <c r="AK72">
        <v>0</v>
      </c>
      <c r="AL72">
        <v>0</v>
      </c>
      <c r="AM72">
        <v>0</v>
      </c>
      <c r="AN72">
        <v>0</v>
      </c>
      <c r="AO72">
        <v>1010</v>
      </c>
      <c r="AP72">
        <v>4346</v>
      </c>
      <c r="AQ72">
        <v>929</v>
      </c>
      <c r="AR72">
        <v>0</v>
      </c>
      <c r="AS72">
        <v>549</v>
      </c>
      <c r="AT72">
        <v>375</v>
      </c>
      <c r="AU72">
        <v>100</v>
      </c>
      <c r="AV72">
        <v>42</v>
      </c>
      <c r="AW72">
        <v>82</v>
      </c>
      <c r="AX72">
        <v>0</v>
      </c>
      <c r="AY72">
        <v>570</v>
      </c>
      <c r="AZ72">
        <v>669</v>
      </c>
      <c r="BA72">
        <v>368</v>
      </c>
      <c r="BB72">
        <v>204</v>
      </c>
      <c r="BC72">
        <v>120</v>
      </c>
      <c r="BD72">
        <v>75</v>
      </c>
      <c r="BE72">
        <v>1</v>
      </c>
      <c r="BF72">
        <v>1332</v>
      </c>
      <c r="BG72">
        <v>29579.87</v>
      </c>
      <c r="BH72">
        <v>41</v>
      </c>
      <c r="BI72">
        <v>195</v>
      </c>
      <c r="BJ72" s="25">
        <v>45944</v>
      </c>
      <c r="BK72">
        <v>2</v>
      </c>
      <c r="BL72" s="27" t="str">
        <f>VLOOKUP(O72,DropDownList!$H$1:$I$7,2,FALSE)</f>
        <v>2022/23</v>
      </c>
      <c r="BM72" s="27" t="str">
        <f t="shared" si="1"/>
        <v>SC COURT</v>
      </c>
    </row>
    <row r="73" spans="1:65" x14ac:dyDescent="0.2">
      <c r="A73">
        <v>2025</v>
      </c>
      <c r="B73">
        <v>10</v>
      </c>
      <c r="C73" t="s">
        <v>162</v>
      </c>
      <c r="D73" t="s">
        <v>165</v>
      </c>
      <c r="E73" t="s">
        <v>10</v>
      </c>
      <c r="F73">
        <v>9701</v>
      </c>
      <c r="G73" t="s">
        <v>158</v>
      </c>
      <c r="H73" t="s">
        <v>164</v>
      </c>
      <c r="I73" t="s">
        <v>164</v>
      </c>
      <c r="J73" s="24">
        <v>45931</v>
      </c>
      <c r="K73" t="s">
        <v>253</v>
      </c>
      <c r="L73">
        <v>3</v>
      </c>
      <c r="M73" t="s">
        <v>429</v>
      </c>
      <c r="N73" t="s">
        <v>145</v>
      </c>
      <c r="O73" t="s">
        <v>147</v>
      </c>
      <c r="P73" t="s">
        <v>161</v>
      </c>
      <c r="Q73">
        <v>21974.959999999999</v>
      </c>
      <c r="R73">
        <v>1195</v>
      </c>
      <c r="S73">
        <v>68200</v>
      </c>
      <c r="T73">
        <v>1685.32</v>
      </c>
      <c r="U73">
        <v>579</v>
      </c>
      <c r="V73">
        <v>102</v>
      </c>
      <c r="W73">
        <v>2455.33</v>
      </c>
      <c r="X73">
        <v>2455.33</v>
      </c>
      <c r="Y73">
        <v>0</v>
      </c>
      <c r="Z73">
        <v>0</v>
      </c>
      <c r="AA73">
        <v>44539.72</v>
      </c>
      <c r="AB73">
        <v>0</v>
      </c>
      <c r="AC73">
        <v>0</v>
      </c>
      <c r="AD73">
        <v>99</v>
      </c>
      <c r="AE73">
        <v>3</v>
      </c>
      <c r="AF73">
        <v>889</v>
      </c>
      <c r="AG73">
        <v>15</v>
      </c>
      <c r="AH73">
        <v>66</v>
      </c>
      <c r="AI73">
        <v>223</v>
      </c>
      <c r="AJ73">
        <v>0</v>
      </c>
      <c r="AK73">
        <v>0</v>
      </c>
      <c r="AL73">
        <v>0</v>
      </c>
      <c r="AM73">
        <v>0</v>
      </c>
      <c r="AN73">
        <v>0</v>
      </c>
      <c r="AO73">
        <v>811</v>
      </c>
      <c r="AP73">
        <v>2604</v>
      </c>
      <c r="AQ73">
        <v>769</v>
      </c>
      <c r="AR73">
        <v>7</v>
      </c>
      <c r="AS73">
        <v>220</v>
      </c>
      <c r="AT73">
        <v>391</v>
      </c>
      <c r="AU73">
        <v>28</v>
      </c>
      <c r="AV73">
        <v>16</v>
      </c>
      <c r="AW73">
        <v>79</v>
      </c>
      <c r="AX73">
        <v>0</v>
      </c>
      <c r="AY73">
        <v>323</v>
      </c>
      <c r="AZ73">
        <v>406</v>
      </c>
      <c r="BA73">
        <v>106</v>
      </c>
      <c r="BB73">
        <v>81</v>
      </c>
      <c r="BC73">
        <v>38</v>
      </c>
      <c r="BD73">
        <v>8</v>
      </c>
      <c r="BE73">
        <v>0</v>
      </c>
      <c r="BF73">
        <v>1097</v>
      </c>
      <c r="BG73">
        <v>21820</v>
      </c>
      <c r="BH73">
        <v>2</v>
      </c>
      <c r="BI73">
        <v>537</v>
      </c>
      <c r="BJ73" s="25">
        <v>45944</v>
      </c>
      <c r="BK73">
        <v>1</v>
      </c>
      <c r="BL73" s="27" t="str">
        <f>VLOOKUP(O73,DropDownList!$H$1:$I$7,2,FALSE)</f>
        <v>2024/25</v>
      </c>
      <c r="BM73" s="27" t="str">
        <f t="shared" si="1"/>
        <v>VSUR</v>
      </c>
    </row>
    <row r="74" spans="1:65" x14ac:dyDescent="0.2">
      <c r="A74">
        <v>2025</v>
      </c>
      <c r="B74">
        <v>10</v>
      </c>
      <c r="C74" t="s">
        <v>162</v>
      </c>
      <c r="D74" t="s">
        <v>165</v>
      </c>
      <c r="E74" t="s">
        <v>10</v>
      </c>
      <c r="F74">
        <v>9701</v>
      </c>
      <c r="G74" t="s">
        <v>158</v>
      </c>
      <c r="H74" t="s">
        <v>164</v>
      </c>
      <c r="I74" t="s">
        <v>164</v>
      </c>
      <c r="J74" s="24">
        <v>45931</v>
      </c>
      <c r="K74" t="s">
        <v>253</v>
      </c>
      <c r="L74">
        <v>3</v>
      </c>
      <c r="M74" t="s">
        <v>429</v>
      </c>
      <c r="N74" t="s">
        <v>145</v>
      </c>
      <c r="O74" t="s">
        <v>156</v>
      </c>
      <c r="P74" t="s">
        <v>160</v>
      </c>
      <c r="Q74">
        <v>111813.41</v>
      </c>
      <c r="R74">
        <v>1246</v>
      </c>
      <c r="S74">
        <v>675735.48</v>
      </c>
      <c r="T74">
        <v>47085.79</v>
      </c>
      <c r="U74">
        <v>294</v>
      </c>
      <c r="V74">
        <v>132</v>
      </c>
      <c r="W74">
        <v>47717.21</v>
      </c>
      <c r="X74">
        <v>57210.9</v>
      </c>
      <c r="Y74">
        <v>0</v>
      </c>
      <c r="Z74">
        <v>0</v>
      </c>
      <c r="AA74">
        <v>516836.28</v>
      </c>
      <c r="AB74">
        <v>29305.38</v>
      </c>
      <c r="AC74">
        <v>462459.16</v>
      </c>
      <c r="AD74">
        <v>53</v>
      </c>
      <c r="AE74">
        <v>79</v>
      </c>
      <c r="AF74">
        <v>808</v>
      </c>
      <c r="AG74">
        <v>187</v>
      </c>
      <c r="AH74">
        <v>132</v>
      </c>
      <c r="AI74">
        <v>107</v>
      </c>
      <c r="AJ74">
        <v>0</v>
      </c>
      <c r="AK74">
        <v>0</v>
      </c>
      <c r="AL74">
        <v>0</v>
      </c>
      <c r="AM74">
        <v>0</v>
      </c>
      <c r="AN74">
        <v>0</v>
      </c>
      <c r="AO74">
        <v>823</v>
      </c>
      <c r="AP74">
        <v>3182</v>
      </c>
      <c r="AQ74">
        <v>743</v>
      </c>
      <c r="AR74">
        <v>1</v>
      </c>
      <c r="AS74">
        <v>372</v>
      </c>
      <c r="AT74">
        <v>407</v>
      </c>
      <c r="AU74">
        <v>69</v>
      </c>
      <c r="AV74">
        <v>31</v>
      </c>
      <c r="AW74">
        <v>111</v>
      </c>
      <c r="AX74">
        <v>0</v>
      </c>
      <c r="AY74">
        <v>332</v>
      </c>
      <c r="AZ74">
        <v>466</v>
      </c>
      <c r="BA74">
        <v>226</v>
      </c>
      <c r="BB74">
        <v>137</v>
      </c>
      <c r="BC74">
        <v>86</v>
      </c>
      <c r="BD74">
        <v>22</v>
      </c>
      <c r="BE74">
        <v>0</v>
      </c>
      <c r="BF74">
        <v>1113</v>
      </c>
      <c r="BG74">
        <v>42011</v>
      </c>
      <c r="BH74">
        <v>12</v>
      </c>
      <c r="BI74">
        <v>272</v>
      </c>
      <c r="BJ74" s="25">
        <v>45944</v>
      </c>
      <c r="BK74">
        <v>0</v>
      </c>
      <c r="BL74" s="27" t="str">
        <f>VLOOKUP(O74,DropDownList!$H$1:$I$7,2,FALSE)</f>
        <v>2023/24</v>
      </c>
      <c r="BM74" s="27" t="str">
        <f t="shared" si="1"/>
        <v>SC COURT</v>
      </c>
    </row>
    <row r="75" spans="1:65" x14ac:dyDescent="0.2">
      <c r="A75">
        <v>2025</v>
      </c>
      <c r="B75">
        <v>10</v>
      </c>
      <c r="C75" t="s">
        <v>162</v>
      </c>
      <c r="D75" t="s">
        <v>165</v>
      </c>
      <c r="E75" t="s">
        <v>10</v>
      </c>
      <c r="F75">
        <v>9701</v>
      </c>
      <c r="G75" t="s">
        <v>158</v>
      </c>
      <c r="H75" t="s">
        <v>164</v>
      </c>
      <c r="I75" t="s">
        <v>164</v>
      </c>
      <c r="J75" s="24">
        <v>45931</v>
      </c>
      <c r="K75" t="s">
        <v>253</v>
      </c>
      <c r="L75">
        <v>3</v>
      </c>
      <c r="M75" t="s">
        <v>429</v>
      </c>
      <c r="N75" t="s">
        <v>145</v>
      </c>
      <c r="O75" t="s">
        <v>155</v>
      </c>
      <c r="P75" t="s">
        <v>159</v>
      </c>
      <c r="Q75">
        <v>27080</v>
      </c>
      <c r="R75">
        <v>29</v>
      </c>
      <c r="S75">
        <v>125837.84</v>
      </c>
      <c r="T75">
        <v>3206.7</v>
      </c>
      <c r="U75">
        <v>2</v>
      </c>
      <c r="V75">
        <v>1</v>
      </c>
      <c r="W75">
        <v>27080</v>
      </c>
      <c r="X75">
        <v>27080</v>
      </c>
      <c r="Y75">
        <v>0</v>
      </c>
      <c r="Z75">
        <v>0</v>
      </c>
      <c r="AA75">
        <v>95551.14</v>
      </c>
      <c r="AB75">
        <v>0</v>
      </c>
      <c r="AC75">
        <v>0</v>
      </c>
      <c r="AD75">
        <v>1</v>
      </c>
      <c r="AE75">
        <v>0</v>
      </c>
      <c r="AF75">
        <v>24</v>
      </c>
      <c r="AG75">
        <v>0</v>
      </c>
      <c r="AH75">
        <v>0</v>
      </c>
      <c r="AI75">
        <v>1</v>
      </c>
      <c r="AJ75">
        <v>0</v>
      </c>
      <c r="AK75">
        <v>0</v>
      </c>
      <c r="AL75">
        <v>0</v>
      </c>
      <c r="AM75">
        <v>0</v>
      </c>
      <c r="AN75">
        <v>0</v>
      </c>
      <c r="AO75">
        <v>4</v>
      </c>
      <c r="AP75">
        <v>14</v>
      </c>
      <c r="AQ75">
        <v>2</v>
      </c>
      <c r="AR75">
        <v>0</v>
      </c>
      <c r="AS75">
        <v>1</v>
      </c>
      <c r="AT75">
        <v>1</v>
      </c>
      <c r="AU75">
        <v>2</v>
      </c>
      <c r="AV75">
        <v>1</v>
      </c>
      <c r="AW75">
        <v>0</v>
      </c>
      <c r="AX75">
        <v>0</v>
      </c>
      <c r="AY75">
        <v>1</v>
      </c>
      <c r="AZ75">
        <v>2</v>
      </c>
      <c r="BA75">
        <v>2</v>
      </c>
      <c r="BB75">
        <v>0</v>
      </c>
      <c r="BC75">
        <v>0</v>
      </c>
      <c r="BD75">
        <v>0</v>
      </c>
      <c r="BE75">
        <v>0</v>
      </c>
      <c r="BF75">
        <v>1</v>
      </c>
      <c r="BG75">
        <v>27080</v>
      </c>
      <c r="BH75">
        <v>4</v>
      </c>
      <c r="BI75">
        <v>1</v>
      </c>
      <c r="BJ75" s="25">
        <v>45944</v>
      </c>
      <c r="BK75">
        <v>0</v>
      </c>
      <c r="BL75" s="27" t="str">
        <f>VLOOKUP(O75,DropDownList!$H$1:$I$7,2,FALSE)</f>
        <v>2022/23</v>
      </c>
      <c r="BM75" s="27" t="str">
        <f t="shared" si="1"/>
        <v>CONF</v>
      </c>
    </row>
    <row r="76" spans="1:65" x14ac:dyDescent="0.2">
      <c r="A76">
        <v>2025</v>
      </c>
      <c r="B76">
        <v>10</v>
      </c>
      <c r="C76" t="s">
        <v>162</v>
      </c>
      <c r="D76" t="s">
        <v>165</v>
      </c>
      <c r="E76" t="s">
        <v>10</v>
      </c>
      <c r="F76">
        <v>9701</v>
      </c>
      <c r="G76" t="s">
        <v>158</v>
      </c>
      <c r="H76" t="s">
        <v>164</v>
      </c>
      <c r="I76" t="s">
        <v>164</v>
      </c>
      <c r="J76" s="24">
        <v>45931</v>
      </c>
      <c r="K76" t="s">
        <v>253</v>
      </c>
      <c r="L76">
        <v>3</v>
      </c>
      <c r="M76" t="s">
        <v>429</v>
      </c>
      <c r="N76" t="s">
        <v>145</v>
      </c>
      <c r="O76" t="s">
        <v>147</v>
      </c>
      <c r="P76" t="s">
        <v>159</v>
      </c>
      <c r="Q76">
        <v>77886.25</v>
      </c>
      <c r="R76">
        <v>36</v>
      </c>
      <c r="S76">
        <v>414642.03</v>
      </c>
      <c r="T76">
        <v>355</v>
      </c>
      <c r="U76">
        <v>6</v>
      </c>
      <c r="V76">
        <v>4</v>
      </c>
      <c r="W76">
        <v>63002.400000000001</v>
      </c>
      <c r="X76">
        <v>76485</v>
      </c>
      <c r="Y76">
        <v>0</v>
      </c>
      <c r="Z76">
        <v>0</v>
      </c>
      <c r="AA76">
        <v>336400.78</v>
      </c>
      <c r="AB76">
        <v>0</v>
      </c>
      <c r="AC76">
        <v>0</v>
      </c>
      <c r="AD76">
        <v>3</v>
      </c>
      <c r="AE76">
        <v>1</v>
      </c>
      <c r="AF76">
        <v>28</v>
      </c>
      <c r="AG76">
        <v>3</v>
      </c>
      <c r="AH76">
        <v>0</v>
      </c>
      <c r="AI76">
        <v>3</v>
      </c>
      <c r="AJ76">
        <v>0</v>
      </c>
      <c r="AK76">
        <v>0</v>
      </c>
      <c r="AL76">
        <v>0</v>
      </c>
      <c r="AM76">
        <v>0</v>
      </c>
      <c r="AN76">
        <v>0</v>
      </c>
      <c r="AO76">
        <v>11</v>
      </c>
      <c r="AP76">
        <v>17</v>
      </c>
      <c r="AQ76">
        <v>8</v>
      </c>
      <c r="AR76">
        <v>0</v>
      </c>
      <c r="AS76">
        <v>0</v>
      </c>
      <c r="AT76">
        <v>0</v>
      </c>
      <c r="AU76">
        <v>5</v>
      </c>
      <c r="AV76">
        <v>1</v>
      </c>
      <c r="AW76">
        <v>0</v>
      </c>
      <c r="AX76">
        <v>0</v>
      </c>
      <c r="AY76">
        <v>0</v>
      </c>
      <c r="AZ76">
        <v>0</v>
      </c>
      <c r="BA76">
        <v>0</v>
      </c>
      <c r="BB76">
        <v>0</v>
      </c>
      <c r="BC76">
        <v>0</v>
      </c>
      <c r="BD76">
        <v>0</v>
      </c>
      <c r="BE76">
        <v>0</v>
      </c>
      <c r="BF76">
        <v>0</v>
      </c>
      <c r="BG76">
        <v>59755</v>
      </c>
      <c r="BH76">
        <v>2</v>
      </c>
      <c r="BI76">
        <v>0</v>
      </c>
      <c r="BJ76" s="25">
        <v>45944</v>
      </c>
      <c r="BK76">
        <v>0</v>
      </c>
      <c r="BL76" s="27" t="str">
        <f>VLOOKUP(O76,DropDownList!$H$1:$I$7,2,FALSE)</f>
        <v>2024/25</v>
      </c>
      <c r="BM76" s="27" t="str">
        <f t="shared" si="1"/>
        <v>CONF</v>
      </c>
    </row>
    <row r="77" spans="1:65" x14ac:dyDescent="0.2">
      <c r="A77">
        <v>2025</v>
      </c>
      <c r="B77">
        <v>10</v>
      </c>
      <c r="C77" t="s">
        <v>162</v>
      </c>
      <c r="D77" t="s">
        <v>165</v>
      </c>
      <c r="E77" t="s">
        <v>10</v>
      </c>
      <c r="F77">
        <v>9701</v>
      </c>
      <c r="G77" t="s">
        <v>158</v>
      </c>
      <c r="H77" t="s">
        <v>164</v>
      </c>
      <c r="I77" t="s">
        <v>164</v>
      </c>
      <c r="J77" s="24">
        <v>45931</v>
      </c>
      <c r="K77" t="s">
        <v>253</v>
      </c>
      <c r="L77">
        <v>3</v>
      </c>
      <c r="M77" t="s">
        <v>429</v>
      </c>
      <c r="N77" t="s">
        <v>145</v>
      </c>
      <c r="O77" t="s">
        <v>155</v>
      </c>
      <c r="P77" t="s">
        <v>161</v>
      </c>
      <c r="Q77">
        <v>1590.86</v>
      </c>
      <c r="R77">
        <v>1341</v>
      </c>
      <c r="S77">
        <v>32820</v>
      </c>
      <c r="T77">
        <v>2308.1999999999998</v>
      </c>
      <c r="U77">
        <v>194</v>
      </c>
      <c r="V77">
        <v>38</v>
      </c>
      <c r="W77">
        <v>823.97</v>
      </c>
      <c r="X77">
        <v>823.97</v>
      </c>
      <c r="Y77">
        <v>0</v>
      </c>
      <c r="Z77">
        <v>0</v>
      </c>
      <c r="AA77">
        <v>28920.94</v>
      </c>
      <c r="AB77">
        <v>0</v>
      </c>
      <c r="AC77">
        <v>0</v>
      </c>
      <c r="AD77">
        <v>35</v>
      </c>
      <c r="AE77">
        <v>3</v>
      </c>
      <c r="AF77">
        <v>1130</v>
      </c>
      <c r="AG77">
        <v>6</v>
      </c>
      <c r="AH77">
        <v>127</v>
      </c>
      <c r="AI77">
        <v>76</v>
      </c>
      <c r="AJ77">
        <v>0</v>
      </c>
      <c r="AK77">
        <v>0</v>
      </c>
      <c r="AL77">
        <v>0</v>
      </c>
      <c r="AM77">
        <v>0</v>
      </c>
      <c r="AN77">
        <v>0</v>
      </c>
      <c r="AO77">
        <v>946</v>
      </c>
      <c r="AP77">
        <v>4081</v>
      </c>
      <c r="AQ77">
        <v>884</v>
      </c>
      <c r="AR77">
        <v>0</v>
      </c>
      <c r="AS77">
        <v>528</v>
      </c>
      <c r="AT77">
        <v>352</v>
      </c>
      <c r="AU77">
        <v>90</v>
      </c>
      <c r="AV77">
        <v>38</v>
      </c>
      <c r="AW77">
        <v>66</v>
      </c>
      <c r="AX77">
        <v>0</v>
      </c>
      <c r="AY77">
        <v>528</v>
      </c>
      <c r="AZ77">
        <v>625</v>
      </c>
      <c r="BA77">
        <v>344</v>
      </c>
      <c r="BB77">
        <v>194</v>
      </c>
      <c r="BC77">
        <v>113</v>
      </c>
      <c r="BD77">
        <v>71</v>
      </c>
      <c r="BE77">
        <v>1</v>
      </c>
      <c r="BF77">
        <v>1259</v>
      </c>
      <c r="BG77">
        <v>1555</v>
      </c>
      <c r="BH77">
        <v>2</v>
      </c>
      <c r="BI77">
        <v>181</v>
      </c>
      <c r="BJ77" s="25">
        <v>45944</v>
      </c>
      <c r="BK77">
        <v>2</v>
      </c>
      <c r="BL77" s="27" t="str">
        <f>VLOOKUP(O77,DropDownList!$H$1:$I$7,2,FALSE)</f>
        <v>2022/23</v>
      </c>
      <c r="BM77" s="27" t="str">
        <f t="shared" si="1"/>
        <v>VSUR</v>
      </c>
    </row>
    <row r="78" spans="1:65" x14ac:dyDescent="0.2">
      <c r="A78">
        <v>2025</v>
      </c>
      <c r="B78">
        <v>10</v>
      </c>
      <c r="C78" t="s">
        <v>162</v>
      </c>
      <c r="D78" t="s">
        <v>165</v>
      </c>
      <c r="E78" t="s">
        <v>10</v>
      </c>
      <c r="F78">
        <v>9701</v>
      </c>
      <c r="G78" t="s">
        <v>158</v>
      </c>
      <c r="H78" t="s">
        <v>164</v>
      </c>
      <c r="I78" t="s">
        <v>164</v>
      </c>
      <c r="J78" s="24">
        <v>45931</v>
      </c>
      <c r="K78" t="s">
        <v>253</v>
      </c>
      <c r="L78">
        <v>3</v>
      </c>
      <c r="M78" t="s">
        <v>429</v>
      </c>
      <c r="N78" t="s">
        <v>145</v>
      </c>
      <c r="O78" t="s">
        <v>149</v>
      </c>
      <c r="P78" t="s">
        <v>160</v>
      </c>
      <c r="Q78">
        <v>71702.16</v>
      </c>
      <c r="R78">
        <v>285</v>
      </c>
      <c r="S78">
        <v>192004.65</v>
      </c>
      <c r="T78">
        <v>10280</v>
      </c>
      <c r="U78">
        <v>174</v>
      </c>
      <c r="V78">
        <v>115</v>
      </c>
      <c r="W78">
        <v>26249.65</v>
      </c>
      <c r="X78">
        <v>52468.05</v>
      </c>
      <c r="Y78">
        <v>0</v>
      </c>
      <c r="Z78">
        <v>0</v>
      </c>
      <c r="AA78">
        <v>110022.49</v>
      </c>
      <c r="AB78">
        <v>905</v>
      </c>
      <c r="AC78">
        <v>101670.39</v>
      </c>
      <c r="AD78">
        <v>75</v>
      </c>
      <c r="AE78">
        <v>40</v>
      </c>
      <c r="AF78">
        <v>88</v>
      </c>
      <c r="AG78">
        <v>79</v>
      </c>
      <c r="AH78">
        <v>22</v>
      </c>
      <c r="AI78">
        <v>95</v>
      </c>
      <c r="AJ78">
        <v>0</v>
      </c>
      <c r="AK78">
        <v>0</v>
      </c>
      <c r="AL78">
        <v>0</v>
      </c>
      <c r="AM78">
        <v>0</v>
      </c>
      <c r="AN78">
        <v>0</v>
      </c>
      <c r="AO78">
        <v>179</v>
      </c>
      <c r="AP78">
        <v>354</v>
      </c>
      <c r="AQ78">
        <v>155</v>
      </c>
      <c r="AR78">
        <v>0</v>
      </c>
      <c r="AS78">
        <v>32</v>
      </c>
      <c r="AT78">
        <v>32</v>
      </c>
      <c r="AU78">
        <v>0</v>
      </c>
      <c r="AV78">
        <v>0</v>
      </c>
      <c r="AW78">
        <v>28</v>
      </c>
      <c r="AX78">
        <v>0</v>
      </c>
      <c r="AY78">
        <v>27</v>
      </c>
      <c r="AZ78">
        <v>43</v>
      </c>
      <c r="BA78">
        <v>4</v>
      </c>
      <c r="BB78">
        <v>5</v>
      </c>
      <c r="BC78">
        <v>1</v>
      </c>
      <c r="BD78">
        <v>0</v>
      </c>
      <c r="BE78">
        <v>0</v>
      </c>
      <c r="BF78">
        <v>252</v>
      </c>
      <c r="BG78">
        <v>46093</v>
      </c>
      <c r="BH78">
        <v>1</v>
      </c>
      <c r="BI78">
        <v>163</v>
      </c>
      <c r="BJ78" s="25">
        <v>45944</v>
      </c>
      <c r="BK78">
        <v>0</v>
      </c>
      <c r="BL78" s="27" t="str">
        <f>VLOOKUP(O78,DropDownList!$H$1:$I$7,2,FALSE)</f>
        <v>2025/26</v>
      </c>
      <c r="BM78" s="27" t="str">
        <f t="shared" si="1"/>
        <v>SC COURT</v>
      </c>
    </row>
    <row r="79" spans="1:65" x14ac:dyDescent="0.2">
      <c r="A79">
        <v>2025</v>
      </c>
      <c r="B79">
        <v>10</v>
      </c>
      <c r="C79" t="s">
        <v>162</v>
      </c>
      <c r="D79" t="s">
        <v>165</v>
      </c>
      <c r="E79" t="s">
        <v>10</v>
      </c>
      <c r="F79">
        <v>9701</v>
      </c>
      <c r="G79" t="s">
        <v>158</v>
      </c>
      <c r="H79" t="s">
        <v>164</v>
      </c>
      <c r="I79" t="s">
        <v>164</v>
      </c>
      <c r="J79" s="24">
        <v>45931</v>
      </c>
      <c r="K79" t="s">
        <v>253</v>
      </c>
      <c r="L79">
        <v>3</v>
      </c>
      <c r="M79" t="s">
        <v>429</v>
      </c>
      <c r="N79" t="s">
        <v>145</v>
      </c>
      <c r="O79" t="s">
        <v>147</v>
      </c>
      <c r="P79" t="s">
        <v>160</v>
      </c>
      <c r="Q79">
        <v>216718.77</v>
      </c>
      <c r="R79">
        <v>1258</v>
      </c>
      <c r="S79">
        <v>723989.46</v>
      </c>
      <c r="T79">
        <v>52718.18</v>
      </c>
      <c r="U79">
        <v>603</v>
      </c>
      <c r="V79">
        <v>275</v>
      </c>
      <c r="W79">
        <v>82562.27</v>
      </c>
      <c r="X79">
        <v>107186.23</v>
      </c>
      <c r="Y79">
        <v>0</v>
      </c>
      <c r="Z79">
        <v>0</v>
      </c>
      <c r="AA79">
        <v>454552.51</v>
      </c>
      <c r="AB79">
        <v>20421.48</v>
      </c>
      <c r="AC79">
        <v>407546.31</v>
      </c>
      <c r="AD79">
        <v>106</v>
      </c>
      <c r="AE79">
        <v>169</v>
      </c>
      <c r="AF79">
        <v>552</v>
      </c>
      <c r="AG79">
        <v>372</v>
      </c>
      <c r="AH79">
        <v>92</v>
      </c>
      <c r="AI79">
        <v>231</v>
      </c>
      <c r="AJ79">
        <v>0</v>
      </c>
      <c r="AK79">
        <v>0</v>
      </c>
      <c r="AL79">
        <v>0</v>
      </c>
      <c r="AM79">
        <v>0</v>
      </c>
      <c r="AN79">
        <v>0</v>
      </c>
      <c r="AO79">
        <v>857</v>
      </c>
      <c r="AP79">
        <v>2664</v>
      </c>
      <c r="AQ79">
        <v>783</v>
      </c>
      <c r="AR79">
        <v>7</v>
      </c>
      <c r="AS79">
        <v>224</v>
      </c>
      <c r="AT79">
        <v>400</v>
      </c>
      <c r="AU79">
        <v>26</v>
      </c>
      <c r="AV79">
        <v>14</v>
      </c>
      <c r="AW79">
        <v>106</v>
      </c>
      <c r="AX79">
        <v>0</v>
      </c>
      <c r="AY79">
        <v>325</v>
      </c>
      <c r="AZ79">
        <v>410</v>
      </c>
      <c r="BA79">
        <v>108</v>
      </c>
      <c r="BB79">
        <v>79</v>
      </c>
      <c r="BC79">
        <v>36</v>
      </c>
      <c r="BD79">
        <v>9</v>
      </c>
      <c r="BE79">
        <v>0</v>
      </c>
      <c r="BF79">
        <v>1130</v>
      </c>
      <c r="BG79">
        <v>95017.46</v>
      </c>
      <c r="BH79">
        <v>11</v>
      </c>
      <c r="BI79">
        <v>555</v>
      </c>
      <c r="BJ79" s="25">
        <v>45944</v>
      </c>
      <c r="BK79">
        <v>1</v>
      </c>
      <c r="BL79" s="27" t="str">
        <f>VLOOKUP(O79,DropDownList!$H$1:$I$7,2,FALSE)</f>
        <v>2024/25</v>
      </c>
      <c r="BM79" s="27" t="str">
        <f t="shared" si="1"/>
        <v>SC COURT</v>
      </c>
    </row>
    <row r="80" spans="1:65" x14ac:dyDescent="0.2">
      <c r="A80">
        <v>2025</v>
      </c>
      <c r="B80">
        <v>10</v>
      </c>
      <c r="C80" t="s">
        <v>162</v>
      </c>
      <c r="D80" t="s">
        <v>165</v>
      </c>
      <c r="E80" t="s">
        <v>10</v>
      </c>
      <c r="F80">
        <v>9701</v>
      </c>
      <c r="G80" t="s">
        <v>158</v>
      </c>
      <c r="H80" t="s">
        <v>164</v>
      </c>
      <c r="I80" t="s">
        <v>164</v>
      </c>
      <c r="J80" s="24">
        <v>45931</v>
      </c>
      <c r="K80" t="s">
        <v>253</v>
      </c>
      <c r="L80">
        <v>3</v>
      </c>
      <c r="M80" t="s">
        <v>429</v>
      </c>
      <c r="N80" t="s">
        <v>145</v>
      </c>
      <c r="O80" t="s">
        <v>149</v>
      </c>
      <c r="P80" t="s">
        <v>161</v>
      </c>
      <c r="Q80">
        <v>2164.15</v>
      </c>
      <c r="R80">
        <v>279</v>
      </c>
      <c r="S80">
        <v>32516.25</v>
      </c>
      <c r="T80">
        <v>405</v>
      </c>
      <c r="U80">
        <v>172</v>
      </c>
      <c r="V80">
        <v>76</v>
      </c>
      <c r="W80">
        <v>1715</v>
      </c>
      <c r="X80">
        <v>1715</v>
      </c>
      <c r="Y80">
        <v>0</v>
      </c>
      <c r="Z80">
        <v>0</v>
      </c>
      <c r="AA80">
        <v>29947.1</v>
      </c>
      <c r="AB80">
        <v>0</v>
      </c>
      <c r="AC80">
        <v>0</v>
      </c>
      <c r="AD80">
        <v>76</v>
      </c>
      <c r="AE80">
        <v>0</v>
      </c>
      <c r="AF80">
        <v>164</v>
      </c>
      <c r="AG80">
        <v>1</v>
      </c>
      <c r="AH80">
        <v>18</v>
      </c>
      <c r="AI80">
        <v>96</v>
      </c>
      <c r="AJ80">
        <v>0</v>
      </c>
      <c r="AK80">
        <v>0</v>
      </c>
      <c r="AL80">
        <v>0</v>
      </c>
      <c r="AM80">
        <v>0</v>
      </c>
      <c r="AN80">
        <v>0</v>
      </c>
      <c r="AO80">
        <v>174</v>
      </c>
      <c r="AP80">
        <v>353</v>
      </c>
      <c r="AQ80">
        <v>155</v>
      </c>
      <c r="AR80">
        <v>0</v>
      </c>
      <c r="AS80">
        <v>32</v>
      </c>
      <c r="AT80">
        <v>32</v>
      </c>
      <c r="AU80">
        <v>0</v>
      </c>
      <c r="AV80">
        <v>0</v>
      </c>
      <c r="AW80">
        <v>29</v>
      </c>
      <c r="AX80">
        <v>0</v>
      </c>
      <c r="AY80">
        <v>27</v>
      </c>
      <c r="AZ80">
        <v>42</v>
      </c>
      <c r="BA80">
        <v>4</v>
      </c>
      <c r="BB80">
        <v>5</v>
      </c>
      <c r="BC80">
        <v>1</v>
      </c>
      <c r="BD80">
        <v>0</v>
      </c>
      <c r="BE80">
        <v>0</v>
      </c>
      <c r="BF80">
        <v>249</v>
      </c>
      <c r="BG80">
        <v>2160</v>
      </c>
      <c r="BH80">
        <v>0</v>
      </c>
      <c r="BI80">
        <v>161</v>
      </c>
      <c r="BJ80" s="25">
        <v>45944</v>
      </c>
      <c r="BK80">
        <v>0</v>
      </c>
      <c r="BL80" s="27" t="str">
        <f>VLOOKUP(O80,DropDownList!$H$1:$I$7,2,FALSE)</f>
        <v>2025/26</v>
      </c>
      <c r="BM80" s="27" t="str">
        <f t="shared" si="1"/>
        <v>VSUR</v>
      </c>
    </row>
    <row r="81" spans="1:65" x14ac:dyDescent="0.2">
      <c r="A81">
        <v>2025</v>
      </c>
      <c r="B81">
        <v>10</v>
      </c>
      <c r="C81" t="s">
        <v>162</v>
      </c>
      <c r="D81" t="s">
        <v>165</v>
      </c>
      <c r="E81" t="s">
        <v>10</v>
      </c>
      <c r="F81">
        <v>9701</v>
      </c>
      <c r="G81" t="s">
        <v>158</v>
      </c>
      <c r="H81" t="s">
        <v>164</v>
      </c>
      <c r="I81" t="s">
        <v>164</v>
      </c>
      <c r="J81" s="24">
        <v>45931</v>
      </c>
      <c r="K81" t="s">
        <v>253</v>
      </c>
      <c r="L81">
        <v>3</v>
      </c>
      <c r="M81" t="s">
        <v>429</v>
      </c>
      <c r="N81" t="s">
        <v>145</v>
      </c>
      <c r="O81" t="s">
        <v>156</v>
      </c>
      <c r="P81" t="s">
        <v>159</v>
      </c>
      <c r="Q81">
        <v>0</v>
      </c>
      <c r="R81">
        <v>28</v>
      </c>
      <c r="S81">
        <v>238691.24</v>
      </c>
      <c r="T81">
        <v>1199.28</v>
      </c>
      <c r="U81">
        <v>1</v>
      </c>
      <c r="V81">
        <v>0</v>
      </c>
      <c r="W81">
        <v>0</v>
      </c>
      <c r="X81">
        <v>0</v>
      </c>
      <c r="Y81">
        <v>0</v>
      </c>
      <c r="Z81">
        <v>0</v>
      </c>
      <c r="AA81">
        <v>237491.96</v>
      </c>
      <c r="AB81">
        <v>0</v>
      </c>
      <c r="AC81">
        <v>0</v>
      </c>
      <c r="AD81">
        <v>0</v>
      </c>
      <c r="AE81">
        <v>0</v>
      </c>
      <c r="AF81">
        <v>23</v>
      </c>
      <c r="AG81">
        <v>0</v>
      </c>
      <c r="AH81">
        <v>1</v>
      </c>
      <c r="AI81">
        <v>0</v>
      </c>
      <c r="AJ81">
        <v>0</v>
      </c>
      <c r="AK81">
        <v>0</v>
      </c>
      <c r="AL81">
        <v>0</v>
      </c>
      <c r="AM81">
        <v>0</v>
      </c>
      <c r="AN81">
        <v>0</v>
      </c>
      <c r="AO81">
        <v>5</v>
      </c>
      <c r="AP81">
        <v>13</v>
      </c>
      <c r="AQ81">
        <v>1</v>
      </c>
      <c r="AR81">
        <v>0</v>
      </c>
      <c r="AS81">
        <v>1</v>
      </c>
      <c r="AT81">
        <v>1</v>
      </c>
      <c r="AU81">
        <v>3</v>
      </c>
      <c r="AV81">
        <v>1</v>
      </c>
      <c r="AW81">
        <v>0</v>
      </c>
      <c r="AX81">
        <v>0</v>
      </c>
      <c r="AY81">
        <v>1</v>
      </c>
      <c r="AZ81">
        <v>1</v>
      </c>
      <c r="BA81">
        <v>0</v>
      </c>
      <c r="BB81">
        <v>0</v>
      </c>
      <c r="BC81">
        <v>0</v>
      </c>
      <c r="BD81">
        <v>1</v>
      </c>
      <c r="BE81">
        <v>0</v>
      </c>
      <c r="BF81">
        <v>1</v>
      </c>
      <c r="BG81">
        <v>0</v>
      </c>
      <c r="BH81">
        <v>4</v>
      </c>
      <c r="BI81">
        <v>1</v>
      </c>
      <c r="BJ81" s="25">
        <v>45944</v>
      </c>
      <c r="BK81">
        <v>0</v>
      </c>
      <c r="BL81" s="27" t="str">
        <f>VLOOKUP(O81,DropDownList!$H$1:$I$7,2,FALSE)</f>
        <v>2023/24</v>
      </c>
      <c r="BM81" s="27" t="str">
        <f t="shared" si="1"/>
        <v>CONF</v>
      </c>
    </row>
    <row r="82" spans="1:65" x14ac:dyDescent="0.2">
      <c r="A82">
        <v>2025</v>
      </c>
      <c r="B82">
        <v>10</v>
      </c>
      <c r="C82" t="s">
        <v>162</v>
      </c>
      <c r="D82" t="s">
        <v>165</v>
      </c>
      <c r="E82" t="s">
        <v>10</v>
      </c>
      <c r="F82">
        <v>9701</v>
      </c>
      <c r="G82" t="s">
        <v>158</v>
      </c>
      <c r="H82" t="s">
        <v>164</v>
      </c>
      <c r="I82" t="s">
        <v>164</v>
      </c>
      <c r="J82" s="24">
        <v>45931</v>
      </c>
      <c r="K82" t="s">
        <v>253</v>
      </c>
      <c r="L82">
        <v>3</v>
      </c>
      <c r="M82" t="s">
        <v>429</v>
      </c>
      <c r="N82" t="s">
        <v>145</v>
      </c>
      <c r="O82" t="s">
        <v>156</v>
      </c>
      <c r="P82" t="s">
        <v>161</v>
      </c>
      <c r="Q82">
        <v>2184.91</v>
      </c>
      <c r="R82">
        <v>1181</v>
      </c>
      <c r="S82">
        <v>39290</v>
      </c>
      <c r="T82">
        <v>2015</v>
      </c>
      <c r="U82">
        <v>276</v>
      </c>
      <c r="V82">
        <v>46</v>
      </c>
      <c r="W82">
        <v>1110</v>
      </c>
      <c r="X82">
        <v>1110</v>
      </c>
      <c r="Y82">
        <v>0</v>
      </c>
      <c r="Z82">
        <v>0</v>
      </c>
      <c r="AA82">
        <v>35090.089999999997</v>
      </c>
      <c r="AB82">
        <v>0</v>
      </c>
      <c r="AC82">
        <v>0</v>
      </c>
      <c r="AD82">
        <v>45</v>
      </c>
      <c r="AE82">
        <v>1</v>
      </c>
      <c r="AF82">
        <v>963</v>
      </c>
      <c r="AG82">
        <v>6</v>
      </c>
      <c r="AH82">
        <v>112</v>
      </c>
      <c r="AI82">
        <v>100</v>
      </c>
      <c r="AJ82">
        <v>0</v>
      </c>
      <c r="AK82">
        <v>0</v>
      </c>
      <c r="AL82">
        <v>0</v>
      </c>
      <c r="AM82">
        <v>0</v>
      </c>
      <c r="AN82">
        <v>0</v>
      </c>
      <c r="AO82">
        <v>774</v>
      </c>
      <c r="AP82">
        <v>3111</v>
      </c>
      <c r="AQ82">
        <v>726</v>
      </c>
      <c r="AR82">
        <v>1</v>
      </c>
      <c r="AS82">
        <v>361</v>
      </c>
      <c r="AT82">
        <v>412</v>
      </c>
      <c r="AU82">
        <v>68</v>
      </c>
      <c r="AV82">
        <v>29</v>
      </c>
      <c r="AW82">
        <v>88</v>
      </c>
      <c r="AX82">
        <v>0</v>
      </c>
      <c r="AY82">
        <v>322</v>
      </c>
      <c r="AZ82">
        <v>459</v>
      </c>
      <c r="BA82">
        <v>224</v>
      </c>
      <c r="BB82">
        <v>135</v>
      </c>
      <c r="BC82">
        <v>85</v>
      </c>
      <c r="BD82">
        <v>22</v>
      </c>
      <c r="BE82">
        <v>0</v>
      </c>
      <c r="BF82">
        <v>1074</v>
      </c>
      <c r="BG82">
        <v>2115</v>
      </c>
      <c r="BH82">
        <v>0</v>
      </c>
      <c r="BI82">
        <v>258</v>
      </c>
      <c r="BJ82" s="25">
        <v>45944</v>
      </c>
      <c r="BK82">
        <v>0</v>
      </c>
      <c r="BL82" s="27" t="str">
        <f>VLOOKUP(O82,DropDownList!$H$1:$I$7,2,FALSE)</f>
        <v>2023/24</v>
      </c>
      <c r="BM82" s="27" t="str">
        <f t="shared" si="1"/>
        <v>VSUR</v>
      </c>
    </row>
    <row r="83" spans="1:65" x14ac:dyDescent="0.2">
      <c r="A83">
        <v>2025</v>
      </c>
      <c r="B83">
        <v>10</v>
      </c>
      <c r="C83" t="s">
        <v>162</v>
      </c>
      <c r="D83" t="s">
        <v>165</v>
      </c>
      <c r="E83" t="s">
        <v>10</v>
      </c>
      <c r="F83">
        <v>9701</v>
      </c>
      <c r="G83" t="s">
        <v>158</v>
      </c>
      <c r="H83" t="s">
        <v>164</v>
      </c>
      <c r="I83" t="s">
        <v>164</v>
      </c>
      <c r="J83" s="24">
        <v>45931</v>
      </c>
      <c r="K83" t="s">
        <v>253</v>
      </c>
      <c r="L83">
        <v>3</v>
      </c>
      <c r="M83" t="s">
        <v>429</v>
      </c>
      <c r="N83" t="s">
        <v>145</v>
      </c>
      <c r="O83" t="s">
        <v>149</v>
      </c>
      <c r="P83" t="s">
        <v>159</v>
      </c>
      <c r="Q83">
        <v>50</v>
      </c>
      <c r="R83">
        <v>4</v>
      </c>
      <c r="S83">
        <v>79091</v>
      </c>
      <c r="T83">
        <v>0</v>
      </c>
      <c r="U83">
        <v>1</v>
      </c>
      <c r="V83">
        <v>0</v>
      </c>
      <c r="W83">
        <v>0</v>
      </c>
      <c r="X83">
        <v>0</v>
      </c>
      <c r="Y83">
        <v>0</v>
      </c>
      <c r="Z83">
        <v>0</v>
      </c>
      <c r="AA83">
        <v>79041</v>
      </c>
      <c r="AB83">
        <v>0</v>
      </c>
      <c r="AC83">
        <v>0</v>
      </c>
      <c r="AD83">
        <v>0</v>
      </c>
      <c r="AE83">
        <v>0</v>
      </c>
      <c r="AF83">
        <v>3</v>
      </c>
      <c r="AG83">
        <v>1</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s="25">
        <v>45944</v>
      </c>
      <c r="BK83">
        <v>0</v>
      </c>
      <c r="BL83" s="27" t="str">
        <f>VLOOKUP(O83,DropDownList!$H$1:$I$7,2,FALSE)</f>
        <v>2025/26</v>
      </c>
      <c r="BM83" s="27" t="str">
        <f t="shared" si="1"/>
        <v>CONF</v>
      </c>
    </row>
    <row r="84" spans="1:65" x14ac:dyDescent="0.2">
      <c r="A84">
        <v>2025</v>
      </c>
      <c r="B84">
        <v>10</v>
      </c>
      <c r="C84" t="s">
        <v>162</v>
      </c>
      <c r="D84" t="s">
        <v>166</v>
      </c>
      <c r="E84" t="s">
        <v>11</v>
      </c>
      <c r="F84">
        <v>9252</v>
      </c>
      <c r="G84" t="s">
        <v>141</v>
      </c>
      <c r="H84" t="s">
        <v>164</v>
      </c>
      <c r="I84" t="s">
        <v>164</v>
      </c>
      <c r="J84" s="24">
        <v>45931</v>
      </c>
      <c r="K84" t="s">
        <v>253</v>
      </c>
      <c r="L84">
        <v>3</v>
      </c>
      <c r="M84" t="s">
        <v>429</v>
      </c>
      <c r="N84" t="s">
        <v>145</v>
      </c>
      <c r="O84" t="s">
        <v>155</v>
      </c>
      <c r="P84" t="s">
        <v>152</v>
      </c>
      <c r="Q84">
        <v>0</v>
      </c>
      <c r="R84">
        <v>5</v>
      </c>
      <c r="S84">
        <v>200</v>
      </c>
      <c r="T84">
        <v>40</v>
      </c>
      <c r="U84">
        <v>0</v>
      </c>
      <c r="V84">
        <v>0</v>
      </c>
      <c r="W84">
        <v>0</v>
      </c>
      <c r="X84">
        <v>0</v>
      </c>
      <c r="Y84">
        <v>0</v>
      </c>
      <c r="Z84">
        <v>0</v>
      </c>
      <c r="AA84">
        <v>160</v>
      </c>
      <c r="AB84">
        <v>0</v>
      </c>
      <c r="AC84">
        <v>160</v>
      </c>
      <c r="AD84">
        <v>0</v>
      </c>
      <c r="AE84">
        <v>0</v>
      </c>
      <c r="AF84">
        <v>4</v>
      </c>
      <c r="AG84">
        <v>0</v>
      </c>
      <c r="AH84">
        <v>1</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s="25">
        <v>45944</v>
      </c>
      <c r="BK84">
        <v>0</v>
      </c>
      <c r="BL84" s="27" t="str">
        <f>VLOOKUP(O84,DropDownList!$H$1:$I$7,2,FALSE)</f>
        <v>2022/23</v>
      </c>
      <c r="BM84" s="27" t="str">
        <f t="shared" si="1"/>
        <v>PCOA</v>
      </c>
    </row>
    <row r="85" spans="1:65" x14ac:dyDescent="0.2">
      <c r="A85">
        <v>2025</v>
      </c>
      <c r="B85">
        <v>10</v>
      </c>
      <c r="C85" t="s">
        <v>162</v>
      </c>
      <c r="D85" t="s">
        <v>166</v>
      </c>
      <c r="E85" t="s">
        <v>11</v>
      </c>
      <c r="F85">
        <v>9252</v>
      </c>
      <c r="G85" t="s">
        <v>141</v>
      </c>
      <c r="H85" t="s">
        <v>164</v>
      </c>
      <c r="I85" t="s">
        <v>164</v>
      </c>
      <c r="J85" s="24">
        <v>45931</v>
      </c>
      <c r="K85" t="s">
        <v>253</v>
      </c>
      <c r="L85">
        <v>3</v>
      </c>
      <c r="M85" t="s">
        <v>429</v>
      </c>
      <c r="N85" t="s">
        <v>145</v>
      </c>
      <c r="O85" t="s">
        <v>155</v>
      </c>
      <c r="P85" t="s">
        <v>154</v>
      </c>
      <c r="Q85">
        <v>2032.94</v>
      </c>
      <c r="R85">
        <v>42</v>
      </c>
      <c r="S85">
        <v>10270</v>
      </c>
      <c r="T85">
        <v>865.3</v>
      </c>
      <c r="U85">
        <v>8</v>
      </c>
      <c r="V85">
        <v>3</v>
      </c>
      <c r="W85">
        <v>820</v>
      </c>
      <c r="X85">
        <v>820</v>
      </c>
      <c r="Y85">
        <v>0</v>
      </c>
      <c r="Z85">
        <v>0</v>
      </c>
      <c r="AA85">
        <v>7371.76</v>
      </c>
      <c r="AB85">
        <v>100</v>
      </c>
      <c r="AC85">
        <v>6701.76</v>
      </c>
      <c r="AD85">
        <v>1</v>
      </c>
      <c r="AE85">
        <v>2</v>
      </c>
      <c r="AF85">
        <v>31</v>
      </c>
      <c r="AG85">
        <v>4</v>
      </c>
      <c r="AH85">
        <v>0</v>
      </c>
      <c r="AI85">
        <v>4</v>
      </c>
      <c r="AJ85">
        <v>0</v>
      </c>
      <c r="AK85">
        <v>0</v>
      </c>
      <c r="AL85">
        <v>0</v>
      </c>
      <c r="AM85">
        <v>0</v>
      </c>
      <c r="AN85">
        <v>0</v>
      </c>
      <c r="AO85">
        <v>28</v>
      </c>
      <c r="AP85">
        <v>179</v>
      </c>
      <c r="AQ85">
        <v>26</v>
      </c>
      <c r="AR85">
        <v>0</v>
      </c>
      <c r="AS85">
        <v>36</v>
      </c>
      <c r="AT85">
        <v>11</v>
      </c>
      <c r="AU85">
        <v>11</v>
      </c>
      <c r="AV85">
        <v>0</v>
      </c>
      <c r="AW85">
        <v>1</v>
      </c>
      <c r="AX85">
        <v>0</v>
      </c>
      <c r="AY85">
        <v>17</v>
      </c>
      <c r="AZ85">
        <v>31</v>
      </c>
      <c r="BA85">
        <v>22</v>
      </c>
      <c r="BB85">
        <v>5</v>
      </c>
      <c r="BC85">
        <v>3</v>
      </c>
      <c r="BD85">
        <v>1</v>
      </c>
      <c r="BE85">
        <v>0</v>
      </c>
      <c r="BF85">
        <v>41</v>
      </c>
      <c r="BG85">
        <v>1300</v>
      </c>
      <c r="BH85">
        <v>3</v>
      </c>
      <c r="BI85">
        <v>8</v>
      </c>
      <c r="BJ85" s="25">
        <v>45944</v>
      </c>
      <c r="BK85">
        <v>0</v>
      </c>
      <c r="BL85" s="27" t="str">
        <f>VLOOKUP(O85,DropDownList!$H$1:$I$7,2,FALSE)</f>
        <v>2022/23</v>
      </c>
      <c r="BM85" s="27" t="str">
        <f t="shared" si="1"/>
        <v>JP COURT</v>
      </c>
    </row>
    <row r="86" spans="1:65" x14ac:dyDescent="0.2">
      <c r="A86">
        <v>2025</v>
      </c>
      <c r="B86">
        <v>10</v>
      </c>
      <c r="C86" t="s">
        <v>162</v>
      </c>
      <c r="D86" t="s">
        <v>166</v>
      </c>
      <c r="E86" t="s">
        <v>11</v>
      </c>
      <c r="F86">
        <v>9252</v>
      </c>
      <c r="G86" t="s">
        <v>141</v>
      </c>
      <c r="H86" t="s">
        <v>164</v>
      </c>
      <c r="I86" t="s">
        <v>164</v>
      </c>
      <c r="J86" s="24">
        <v>45931</v>
      </c>
      <c r="K86" t="s">
        <v>253</v>
      </c>
      <c r="L86">
        <v>3</v>
      </c>
      <c r="M86" t="s">
        <v>429</v>
      </c>
      <c r="N86" t="s">
        <v>145</v>
      </c>
      <c r="O86" t="s">
        <v>156</v>
      </c>
      <c r="P86" t="s">
        <v>151</v>
      </c>
      <c r="Q86">
        <v>0</v>
      </c>
      <c r="R86">
        <v>3</v>
      </c>
      <c r="S86">
        <v>90</v>
      </c>
      <c r="T86">
        <v>90</v>
      </c>
      <c r="U86">
        <v>0</v>
      </c>
      <c r="V86">
        <v>0</v>
      </c>
      <c r="W86">
        <v>0</v>
      </c>
      <c r="X86">
        <v>0</v>
      </c>
      <c r="Y86">
        <v>0</v>
      </c>
      <c r="Z86">
        <v>0</v>
      </c>
      <c r="AA86">
        <v>0</v>
      </c>
      <c r="AB86">
        <v>0</v>
      </c>
      <c r="AC86">
        <v>0</v>
      </c>
      <c r="AD86">
        <v>0</v>
      </c>
      <c r="AE86">
        <v>0</v>
      </c>
      <c r="AF86">
        <v>0</v>
      </c>
      <c r="AG86">
        <v>0</v>
      </c>
      <c r="AH86">
        <v>3</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s="25">
        <v>45944</v>
      </c>
      <c r="BK86">
        <v>0</v>
      </c>
      <c r="BL86" s="27" t="str">
        <f>VLOOKUP(O86,DropDownList!$H$1:$I$7,2,FALSE)</f>
        <v>2023/24</v>
      </c>
      <c r="BM86" s="27" t="str">
        <f t="shared" si="1"/>
        <v>PCPF</v>
      </c>
    </row>
    <row r="87" spans="1:65" x14ac:dyDescent="0.2">
      <c r="A87">
        <v>2025</v>
      </c>
      <c r="B87">
        <v>10</v>
      </c>
      <c r="C87" t="s">
        <v>162</v>
      </c>
      <c r="D87" t="s">
        <v>166</v>
      </c>
      <c r="E87" t="s">
        <v>11</v>
      </c>
      <c r="F87">
        <v>9252</v>
      </c>
      <c r="G87" t="s">
        <v>141</v>
      </c>
      <c r="H87" t="s">
        <v>164</v>
      </c>
      <c r="I87" t="s">
        <v>164</v>
      </c>
      <c r="J87" s="24">
        <v>45931</v>
      </c>
      <c r="K87" t="s">
        <v>253</v>
      </c>
      <c r="L87">
        <v>3</v>
      </c>
      <c r="M87" t="s">
        <v>429</v>
      </c>
      <c r="N87" t="s">
        <v>145</v>
      </c>
      <c r="O87" t="s">
        <v>147</v>
      </c>
      <c r="P87" t="s">
        <v>153</v>
      </c>
      <c r="Q87">
        <v>225</v>
      </c>
      <c r="R87">
        <v>5</v>
      </c>
      <c r="S87">
        <v>225</v>
      </c>
      <c r="T87">
        <v>0</v>
      </c>
      <c r="U87">
        <v>5</v>
      </c>
      <c r="V87">
        <v>5</v>
      </c>
      <c r="W87">
        <v>225</v>
      </c>
      <c r="X87">
        <v>225</v>
      </c>
      <c r="Y87">
        <v>0</v>
      </c>
      <c r="Z87">
        <v>0</v>
      </c>
      <c r="AA87">
        <v>0</v>
      </c>
      <c r="AB87">
        <v>0</v>
      </c>
      <c r="AC87">
        <v>0</v>
      </c>
      <c r="AD87">
        <v>5</v>
      </c>
      <c r="AE87">
        <v>0</v>
      </c>
      <c r="AF87">
        <v>0</v>
      </c>
      <c r="AG87">
        <v>0</v>
      </c>
      <c r="AH87">
        <v>0</v>
      </c>
      <c r="AI87">
        <v>5</v>
      </c>
      <c r="AJ87">
        <v>0</v>
      </c>
      <c r="AK87">
        <v>0</v>
      </c>
      <c r="AL87">
        <v>0</v>
      </c>
      <c r="AM87">
        <v>0</v>
      </c>
      <c r="AN87">
        <v>0</v>
      </c>
      <c r="AO87">
        <v>4</v>
      </c>
      <c r="AP87">
        <v>4</v>
      </c>
      <c r="AQ87">
        <v>4</v>
      </c>
      <c r="AR87">
        <v>0</v>
      </c>
      <c r="AS87">
        <v>0</v>
      </c>
      <c r="AT87">
        <v>0</v>
      </c>
      <c r="AU87">
        <v>0</v>
      </c>
      <c r="AV87">
        <v>0</v>
      </c>
      <c r="AW87">
        <v>0</v>
      </c>
      <c r="AX87">
        <v>0</v>
      </c>
      <c r="AY87">
        <v>0</v>
      </c>
      <c r="AZ87">
        <v>0</v>
      </c>
      <c r="BA87">
        <v>0</v>
      </c>
      <c r="BB87">
        <v>0</v>
      </c>
      <c r="BC87">
        <v>0</v>
      </c>
      <c r="BD87">
        <v>0</v>
      </c>
      <c r="BE87">
        <v>0</v>
      </c>
      <c r="BF87">
        <v>4</v>
      </c>
      <c r="BG87">
        <v>225</v>
      </c>
      <c r="BH87">
        <v>0</v>
      </c>
      <c r="BI87">
        <v>4</v>
      </c>
      <c r="BJ87" s="25">
        <v>45944</v>
      </c>
      <c r="BK87">
        <v>0</v>
      </c>
      <c r="BL87" s="27" t="str">
        <f>VLOOKUP(O87,DropDownList!$H$1:$I$7,2,FALSE)</f>
        <v>2024/25</v>
      </c>
      <c r="BM87" s="27" t="str">
        <f t="shared" si="1"/>
        <v>PREG</v>
      </c>
    </row>
    <row r="88" spans="1:65" x14ac:dyDescent="0.2">
      <c r="A88">
        <v>2025</v>
      </c>
      <c r="B88">
        <v>10</v>
      </c>
      <c r="C88" t="s">
        <v>162</v>
      </c>
      <c r="D88" t="s">
        <v>166</v>
      </c>
      <c r="E88" t="s">
        <v>11</v>
      </c>
      <c r="F88">
        <v>9252</v>
      </c>
      <c r="G88" t="s">
        <v>141</v>
      </c>
      <c r="H88" t="s">
        <v>164</v>
      </c>
      <c r="I88" t="s">
        <v>164</v>
      </c>
      <c r="J88" s="24">
        <v>45931</v>
      </c>
      <c r="K88" t="s">
        <v>253</v>
      </c>
      <c r="L88">
        <v>3</v>
      </c>
      <c r="M88" t="s">
        <v>429</v>
      </c>
      <c r="N88" t="s">
        <v>145</v>
      </c>
      <c r="O88" t="s">
        <v>147</v>
      </c>
      <c r="P88" t="s">
        <v>152</v>
      </c>
      <c r="Q88">
        <v>0</v>
      </c>
      <c r="R88">
        <v>1</v>
      </c>
      <c r="S88">
        <v>40</v>
      </c>
      <c r="T88">
        <v>0</v>
      </c>
      <c r="U88">
        <v>0</v>
      </c>
      <c r="V88">
        <v>0</v>
      </c>
      <c r="W88">
        <v>0</v>
      </c>
      <c r="X88">
        <v>0</v>
      </c>
      <c r="Y88">
        <v>0</v>
      </c>
      <c r="Z88">
        <v>0</v>
      </c>
      <c r="AA88">
        <v>40</v>
      </c>
      <c r="AB88">
        <v>0</v>
      </c>
      <c r="AC88">
        <v>40</v>
      </c>
      <c r="AD88">
        <v>0</v>
      </c>
      <c r="AE88">
        <v>0</v>
      </c>
      <c r="AF88">
        <v>1</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s="25">
        <v>45944</v>
      </c>
      <c r="BK88">
        <v>0</v>
      </c>
      <c r="BL88" s="27" t="str">
        <f>VLOOKUP(O88,DropDownList!$H$1:$I$7,2,FALSE)</f>
        <v>2024/25</v>
      </c>
      <c r="BM88" s="27" t="str">
        <f t="shared" si="1"/>
        <v>PCOA</v>
      </c>
    </row>
    <row r="89" spans="1:65" x14ac:dyDescent="0.2">
      <c r="A89">
        <v>2025</v>
      </c>
      <c r="B89">
        <v>10</v>
      </c>
      <c r="C89" t="s">
        <v>162</v>
      </c>
      <c r="D89" t="s">
        <v>166</v>
      </c>
      <c r="E89" t="s">
        <v>11</v>
      </c>
      <c r="F89">
        <v>9252</v>
      </c>
      <c r="G89" t="s">
        <v>141</v>
      </c>
      <c r="H89" t="s">
        <v>164</v>
      </c>
      <c r="I89" t="s">
        <v>164</v>
      </c>
      <c r="J89" s="24">
        <v>45931</v>
      </c>
      <c r="K89" t="s">
        <v>253</v>
      </c>
      <c r="L89">
        <v>3</v>
      </c>
      <c r="M89" t="s">
        <v>429</v>
      </c>
      <c r="N89" t="s">
        <v>145</v>
      </c>
      <c r="O89" t="s">
        <v>147</v>
      </c>
      <c r="P89" t="s">
        <v>146</v>
      </c>
      <c r="Q89">
        <v>220</v>
      </c>
      <c r="R89">
        <v>43</v>
      </c>
      <c r="S89">
        <v>600</v>
      </c>
      <c r="T89">
        <v>0</v>
      </c>
      <c r="U89">
        <v>26</v>
      </c>
      <c r="V89">
        <v>8</v>
      </c>
      <c r="W89">
        <v>100</v>
      </c>
      <c r="X89">
        <v>100</v>
      </c>
      <c r="Y89">
        <v>0</v>
      </c>
      <c r="Z89">
        <v>0</v>
      </c>
      <c r="AA89">
        <v>380</v>
      </c>
      <c r="AB89">
        <v>0</v>
      </c>
      <c r="AC89">
        <v>0</v>
      </c>
      <c r="AD89">
        <v>8</v>
      </c>
      <c r="AE89">
        <v>0</v>
      </c>
      <c r="AF89">
        <v>28</v>
      </c>
      <c r="AG89">
        <v>0</v>
      </c>
      <c r="AH89">
        <v>0</v>
      </c>
      <c r="AI89">
        <v>15</v>
      </c>
      <c r="AJ89">
        <v>0</v>
      </c>
      <c r="AK89">
        <v>0</v>
      </c>
      <c r="AL89">
        <v>0</v>
      </c>
      <c r="AM89">
        <v>0</v>
      </c>
      <c r="AN89">
        <v>0</v>
      </c>
      <c r="AO89">
        <v>31</v>
      </c>
      <c r="AP89">
        <v>150</v>
      </c>
      <c r="AQ89">
        <v>30</v>
      </c>
      <c r="AR89">
        <v>0</v>
      </c>
      <c r="AS89">
        <v>13</v>
      </c>
      <c r="AT89">
        <v>10</v>
      </c>
      <c r="AU89">
        <v>6</v>
      </c>
      <c r="AV89">
        <v>3</v>
      </c>
      <c r="AW89">
        <v>0</v>
      </c>
      <c r="AX89">
        <v>0</v>
      </c>
      <c r="AY89">
        <v>19</v>
      </c>
      <c r="AZ89">
        <v>31</v>
      </c>
      <c r="BA89">
        <v>14</v>
      </c>
      <c r="BB89">
        <v>4</v>
      </c>
      <c r="BC89">
        <v>3</v>
      </c>
      <c r="BD89">
        <v>0</v>
      </c>
      <c r="BE89">
        <v>0</v>
      </c>
      <c r="BF89">
        <v>43</v>
      </c>
      <c r="BG89">
        <v>220</v>
      </c>
      <c r="BH89">
        <v>0</v>
      </c>
      <c r="BI89">
        <v>26</v>
      </c>
      <c r="BJ89" s="25">
        <v>45944</v>
      </c>
      <c r="BK89">
        <v>0</v>
      </c>
      <c r="BL89" s="27" t="str">
        <f>VLOOKUP(O89,DropDownList!$H$1:$I$7,2,FALSE)</f>
        <v>2024/25</v>
      </c>
      <c r="BM89" s="27" t="str">
        <f t="shared" si="1"/>
        <v>VSUR</v>
      </c>
    </row>
    <row r="90" spans="1:65" x14ac:dyDescent="0.2">
      <c r="A90">
        <v>2025</v>
      </c>
      <c r="B90">
        <v>10</v>
      </c>
      <c r="C90" t="s">
        <v>162</v>
      </c>
      <c r="D90" t="s">
        <v>166</v>
      </c>
      <c r="E90" t="s">
        <v>11</v>
      </c>
      <c r="F90">
        <v>9252</v>
      </c>
      <c r="G90" t="s">
        <v>141</v>
      </c>
      <c r="H90" t="s">
        <v>164</v>
      </c>
      <c r="I90" t="s">
        <v>164</v>
      </c>
      <c r="J90" s="24">
        <v>45931</v>
      </c>
      <c r="K90" t="s">
        <v>253</v>
      </c>
      <c r="L90">
        <v>3</v>
      </c>
      <c r="M90" t="s">
        <v>429</v>
      </c>
      <c r="N90" t="s">
        <v>145</v>
      </c>
      <c r="O90" t="s">
        <v>155</v>
      </c>
      <c r="P90" t="s">
        <v>151</v>
      </c>
      <c r="Q90">
        <v>0</v>
      </c>
      <c r="R90">
        <v>21</v>
      </c>
      <c r="S90">
        <v>630</v>
      </c>
      <c r="T90">
        <v>60</v>
      </c>
      <c r="U90">
        <v>0</v>
      </c>
      <c r="V90">
        <v>0</v>
      </c>
      <c r="W90">
        <v>0</v>
      </c>
      <c r="X90">
        <v>0</v>
      </c>
      <c r="Y90">
        <v>0</v>
      </c>
      <c r="Z90">
        <v>0</v>
      </c>
      <c r="AA90">
        <v>570</v>
      </c>
      <c r="AB90">
        <v>0</v>
      </c>
      <c r="AC90">
        <v>570</v>
      </c>
      <c r="AD90">
        <v>0</v>
      </c>
      <c r="AE90">
        <v>0</v>
      </c>
      <c r="AF90">
        <v>19</v>
      </c>
      <c r="AG90">
        <v>0</v>
      </c>
      <c r="AH90">
        <v>2</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s="25">
        <v>45944</v>
      </c>
      <c r="BK90">
        <v>0</v>
      </c>
      <c r="BL90" s="27" t="str">
        <f>VLOOKUP(O90,DropDownList!$H$1:$I$7,2,FALSE)</f>
        <v>2022/23</v>
      </c>
      <c r="BM90" s="27" t="str">
        <f t="shared" si="1"/>
        <v>PCPF</v>
      </c>
    </row>
    <row r="91" spans="1:65" x14ac:dyDescent="0.2">
      <c r="A91">
        <v>2025</v>
      </c>
      <c r="B91">
        <v>10</v>
      </c>
      <c r="C91" t="s">
        <v>162</v>
      </c>
      <c r="D91" t="s">
        <v>166</v>
      </c>
      <c r="E91" t="s">
        <v>11</v>
      </c>
      <c r="F91">
        <v>9252</v>
      </c>
      <c r="G91" t="s">
        <v>141</v>
      </c>
      <c r="H91" t="s">
        <v>164</v>
      </c>
      <c r="I91" t="s">
        <v>164</v>
      </c>
      <c r="J91" s="24">
        <v>45931</v>
      </c>
      <c r="K91" t="s">
        <v>253</v>
      </c>
      <c r="L91">
        <v>3</v>
      </c>
      <c r="M91" t="s">
        <v>429</v>
      </c>
      <c r="N91" t="s">
        <v>145</v>
      </c>
      <c r="O91" t="s">
        <v>155</v>
      </c>
      <c r="P91" t="s">
        <v>153</v>
      </c>
      <c r="Q91">
        <v>0</v>
      </c>
      <c r="R91">
        <v>3</v>
      </c>
      <c r="S91">
        <v>135</v>
      </c>
      <c r="T91">
        <v>135</v>
      </c>
      <c r="U91">
        <v>0</v>
      </c>
      <c r="V91">
        <v>0</v>
      </c>
      <c r="W91">
        <v>0</v>
      </c>
      <c r="X91">
        <v>0</v>
      </c>
      <c r="Y91">
        <v>0</v>
      </c>
      <c r="Z91">
        <v>0</v>
      </c>
      <c r="AA91">
        <v>0</v>
      </c>
      <c r="AB91">
        <v>0</v>
      </c>
      <c r="AC91">
        <v>0</v>
      </c>
      <c r="AD91">
        <v>0</v>
      </c>
      <c r="AE91">
        <v>0</v>
      </c>
      <c r="AF91">
        <v>0</v>
      </c>
      <c r="AG91">
        <v>0</v>
      </c>
      <c r="AH91">
        <v>3</v>
      </c>
      <c r="AI91">
        <v>0</v>
      </c>
      <c r="AJ91">
        <v>0</v>
      </c>
      <c r="AK91">
        <v>0</v>
      </c>
      <c r="AL91">
        <v>0</v>
      </c>
      <c r="AM91">
        <v>0</v>
      </c>
      <c r="AN91">
        <v>0</v>
      </c>
      <c r="AO91">
        <v>3</v>
      </c>
      <c r="AP91">
        <v>3</v>
      </c>
      <c r="AQ91">
        <v>3</v>
      </c>
      <c r="AR91">
        <v>0</v>
      </c>
      <c r="AS91">
        <v>0</v>
      </c>
      <c r="AT91">
        <v>0</v>
      </c>
      <c r="AU91">
        <v>0</v>
      </c>
      <c r="AV91">
        <v>0</v>
      </c>
      <c r="AW91">
        <v>0</v>
      </c>
      <c r="AX91">
        <v>0</v>
      </c>
      <c r="AY91">
        <v>0</v>
      </c>
      <c r="AZ91">
        <v>0</v>
      </c>
      <c r="BA91">
        <v>0</v>
      </c>
      <c r="BB91">
        <v>0</v>
      </c>
      <c r="BC91">
        <v>0</v>
      </c>
      <c r="BD91">
        <v>0</v>
      </c>
      <c r="BE91">
        <v>0</v>
      </c>
      <c r="BF91">
        <v>3</v>
      </c>
      <c r="BG91">
        <v>0</v>
      </c>
      <c r="BH91">
        <v>0</v>
      </c>
      <c r="BI91">
        <v>0</v>
      </c>
      <c r="BJ91" s="25">
        <v>45944</v>
      </c>
      <c r="BK91">
        <v>0</v>
      </c>
      <c r="BL91" s="27" t="str">
        <f>VLOOKUP(O91,DropDownList!$H$1:$I$7,2,FALSE)</f>
        <v>2022/23</v>
      </c>
      <c r="BM91" s="27" t="str">
        <f t="shared" si="1"/>
        <v>PREG</v>
      </c>
    </row>
    <row r="92" spans="1:65" x14ac:dyDescent="0.2">
      <c r="A92">
        <v>2025</v>
      </c>
      <c r="B92">
        <v>10</v>
      </c>
      <c r="C92" t="s">
        <v>162</v>
      </c>
      <c r="D92" t="s">
        <v>166</v>
      </c>
      <c r="E92" t="s">
        <v>11</v>
      </c>
      <c r="F92">
        <v>9252</v>
      </c>
      <c r="G92" t="s">
        <v>141</v>
      </c>
      <c r="H92" t="s">
        <v>164</v>
      </c>
      <c r="I92" t="s">
        <v>164</v>
      </c>
      <c r="J92" s="24">
        <v>45931</v>
      </c>
      <c r="K92" t="s">
        <v>253</v>
      </c>
      <c r="L92">
        <v>3</v>
      </c>
      <c r="M92" t="s">
        <v>429</v>
      </c>
      <c r="N92" t="s">
        <v>145</v>
      </c>
      <c r="O92" t="s">
        <v>155</v>
      </c>
      <c r="P92" t="s">
        <v>148</v>
      </c>
      <c r="Q92">
        <v>60</v>
      </c>
      <c r="R92">
        <v>2</v>
      </c>
      <c r="S92">
        <v>120</v>
      </c>
      <c r="T92">
        <v>0</v>
      </c>
      <c r="U92">
        <v>1</v>
      </c>
      <c r="V92">
        <v>0</v>
      </c>
      <c r="W92">
        <v>0</v>
      </c>
      <c r="X92">
        <v>0</v>
      </c>
      <c r="Y92">
        <v>0</v>
      </c>
      <c r="Z92">
        <v>0</v>
      </c>
      <c r="AA92">
        <v>60</v>
      </c>
      <c r="AB92">
        <v>0</v>
      </c>
      <c r="AC92">
        <v>60</v>
      </c>
      <c r="AD92">
        <v>0</v>
      </c>
      <c r="AE92">
        <v>0</v>
      </c>
      <c r="AF92">
        <v>1</v>
      </c>
      <c r="AG92">
        <v>0</v>
      </c>
      <c r="AH92">
        <v>0</v>
      </c>
      <c r="AI92">
        <v>1</v>
      </c>
      <c r="AJ92">
        <v>0</v>
      </c>
      <c r="AK92">
        <v>0</v>
      </c>
      <c r="AL92">
        <v>0</v>
      </c>
      <c r="AM92">
        <v>0</v>
      </c>
      <c r="AN92">
        <v>0</v>
      </c>
      <c r="AO92">
        <v>2</v>
      </c>
      <c r="AP92">
        <v>14</v>
      </c>
      <c r="AQ92">
        <v>2</v>
      </c>
      <c r="AR92">
        <v>0</v>
      </c>
      <c r="AS92">
        <v>0</v>
      </c>
      <c r="AT92">
        <v>2</v>
      </c>
      <c r="AU92">
        <v>1</v>
      </c>
      <c r="AV92">
        <v>0</v>
      </c>
      <c r="AW92">
        <v>0</v>
      </c>
      <c r="AX92">
        <v>0</v>
      </c>
      <c r="AY92">
        <v>3</v>
      </c>
      <c r="AZ92">
        <v>3</v>
      </c>
      <c r="BA92">
        <v>1</v>
      </c>
      <c r="BB92">
        <v>0</v>
      </c>
      <c r="BC92">
        <v>0</v>
      </c>
      <c r="BD92">
        <v>0</v>
      </c>
      <c r="BE92">
        <v>0</v>
      </c>
      <c r="BF92">
        <v>2</v>
      </c>
      <c r="BG92">
        <v>60</v>
      </c>
      <c r="BH92">
        <v>0</v>
      </c>
      <c r="BI92">
        <v>1</v>
      </c>
      <c r="BJ92" s="25">
        <v>45944</v>
      </c>
      <c r="BK92">
        <v>0</v>
      </c>
      <c r="BL92" s="27" t="str">
        <f>VLOOKUP(O92,DropDownList!$H$1:$I$7,2,FALSE)</f>
        <v>2022/23</v>
      </c>
      <c r="BM92" s="27" t="str">
        <f t="shared" si="1"/>
        <v>PRAS</v>
      </c>
    </row>
    <row r="93" spans="1:65" x14ac:dyDescent="0.2">
      <c r="A93">
        <v>2025</v>
      </c>
      <c r="B93">
        <v>10</v>
      </c>
      <c r="C93" t="s">
        <v>162</v>
      </c>
      <c r="D93" t="s">
        <v>166</v>
      </c>
      <c r="E93" t="s">
        <v>11</v>
      </c>
      <c r="F93">
        <v>9252</v>
      </c>
      <c r="G93" t="s">
        <v>141</v>
      </c>
      <c r="H93" t="s">
        <v>164</v>
      </c>
      <c r="I93" t="s">
        <v>164</v>
      </c>
      <c r="J93" s="24">
        <v>45931</v>
      </c>
      <c r="K93" t="s">
        <v>253</v>
      </c>
      <c r="L93">
        <v>3</v>
      </c>
      <c r="M93" t="s">
        <v>429</v>
      </c>
      <c r="N93" t="s">
        <v>145</v>
      </c>
      <c r="O93" t="s">
        <v>147</v>
      </c>
      <c r="P93" t="s">
        <v>151</v>
      </c>
      <c r="Q93">
        <v>0</v>
      </c>
      <c r="R93">
        <v>3</v>
      </c>
      <c r="S93">
        <v>90</v>
      </c>
      <c r="T93">
        <v>0</v>
      </c>
      <c r="U93">
        <v>0</v>
      </c>
      <c r="V93">
        <v>0</v>
      </c>
      <c r="W93">
        <v>0</v>
      </c>
      <c r="X93">
        <v>0</v>
      </c>
      <c r="Y93">
        <v>0</v>
      </c>
      <c r="Z93">
        <v>0</v>
      </c>
      <c r="AA93">
        <v>90</v>
      </c>
      <c r="AB93">
        <v>0</v>
      </c>
      <c r="AC93">
        <v>90</v>
      </c>
      <c r="AD93">
        <v>0</v>
      </c>
      <c r="AE93">
        <v>0</v>
      </c>
      <c r="AF93">
        <v>3</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s="25">
        <v>45944</v>
      </c>
      <c r="BK93">
        <v>0</v>
      </c>
      <c r="BL93" s="27" t="str">
        <f>VLOOKUP(O93,DropDownList!$H$1:$I$7,2,FALSE)</f>
        <v>2024/25</v>
      </c>
      <c r="BM93" s="27" t="str">
        <f t="shared" si="1"/>
        <v>PCPF</v>
      </c>
    </row>
    <row r="94" spans="1:65" x14ac:dyDescent="0.2">
      <c r="A94">
        <v>2025</v>
      </c>
      <c r="B94">
        <v>10</v>
      </c>
      <c r="C94" t="s">
        <v>162</v>
      </c>
      <c r="D94" t="s">
        <v>166</v>
      </c>
      <c r="E94" t="s">
        <v>11</v>
      </c>
      <c r="F94">
        <v>9252</v>
      </c>
      <c r="G94" t="s">
        <v>141</v>
      </c>
      <c r="H94" t="s">
        <v>164</v>
      </c>
      <c r="I94" t="s">
        <v>164</v>
      </c>
      <c r="J94" s="24">
        <v>45931</v>
      </c>
      <c r="K94" t="s">
        <v>253</v>
      </c>
      <c r="L94">
        <v>3</v>
      </c>
      <c r="M94" t="s">
        <v>429</v>
      </c>
      <c r="N94" t="s">
        <v>145</v>
      </c>
      <c r="O94" t="s">
        <v>156</v>
      </c>
      <c r="P94" t="s">
        <v>154</v>
      </c>
      <c r="Q94">
        <v>1860.99</v>
      </c>
      <c r="R94">
        <v>39</v>
      </c>
      <c r="S94">
        <v>9030</v>
      </c>
      <c r="T94">
        <v>784.68</v>
      </c>
      <c r="U94">
        <v>8</v>
      </c>
      <c r="V94">
        <v>6</v>
      </c>
      <c r="W94">
        <v>1410.99</v>
      </c>
      <c r="X94">
        <v>1510.99</v>
      </c>
      <c r="Y94">
        <v>0</v>
      </c>
      <c r="Z94">
        <v>0</v>
      </c>
      <c r="AA94">
        <v>6384.33</v>
      </c>
      <c r="AB94">
        <v>0</v>
      </c>
      <c r="AC94">
        <v>5944.33</v>
      </c>
      <c r="AD94">
        <v>3</v>
      </c>
      <c r="AE94">
        <v>3</v>
      </c>
      <c r="AF94">
        <v>28</v>
      </c>
      <c r="AG94">
        <v>4</v>
      </c>
      <c r="AH94">
        <v>2</v>
      </c>
      <c r="AI94">
        <v>4</v>
      </c>
      <c r="AJ94">
        <v>0</v>
      </c>
      <c r="AK94">
        <v>0</v>
      </c>
      <c r="AL94">
        <v>0</v>
      </c>
      <c r="AM94">
        <v>0</v>
      </c>
      <c r="AN94">
        <v>0</v>
      </c>
      <c r="AO94">
        <v>20</v>
      </c>
      <c r="AP94">
        <v>102</v>
      </c>
      <c r="AQ94">
        <v>22</v>
      </c>
      <c r="AR94">
        <v>0</v>
      </c>
      <c r="AS94">
        <v>13</v>
      </c>
      <c r="AT94">
        <v>4</v>
      </c>
      <c r="AU94">
        <v>4</v>
      </c>
      <c r="AV94">
        <v>2</v>
      </c>
      <c r="AW94">
        <v>1</v>
      </c>
      <c r="AX94">
        <v>0</v>
      </c>
      <c r="AY94">
        <v>9</v>
      </c>
      <c r="AZ94">
        <v>17</v>
      </c>
      <c r="BA94">
        <v>12</v>
      </c>
      <c r="BB94">
        <v>6</v>
      </c>
      <c r="BC94">
        <v>4</v>
      </c>
      <c r="BD94">
        <v>3</v>
      </c>
      <c r="BE94">
        <v>0</v>
      </c>
      <c r="BF94">
        <v>38</v>
      </c>
      <c r="BG94">
        <v>1370</v>
      </c>
      <c r="BH94">
        <v>1</v>
      </c>
      <c r="BI94">
        <v>8</v>
      </c>
      <c r="BJ94" s="25">
        <v>45944</v>
      </c>
      <c r="BK94">
        <v>0</v>
      </c>
      <c r="BL94" s="27" t="str">
        <f>VLOOKUP(O94,DropDownList!$H$1:$I$7,2,FALSE)</f>
        <v>2023/24</v>
      </c>
      <c r="BM94" s="27" t="str">
        <f t="shared" si="1"/>
        <v>JP COURT</v>
      </c>
    </row>
    <row r="95" spans="1:65" x14ac:dyDescent="0.2">
      <c r="A95">
        <v>2025</v>
      </c>
      <c r="B95">
        <v>10</v>
      </c>
      <c r="C95" t="s">
        <v>162</v>
      </c>
      <c r="D95" t="s">
        <v>166</v>
      </c>
      <c r="E95" t="s">
        <v>11</v>
      </c>
      <c r="F95">
        <v>9252</v>
      </c>
      <c r="G95" t="s">
        <v>141</v>
      </c>
      <c r="H95" t="s">
        <v>164</v>
      </c>
      <c r="I95" t="s">
        <v>164</v>
      </c>
      <c r="J95" s="24">
        <v>45931</v>
      </c>
      <c r="K95" t="s">
        <v>253</v>
      </c>
      <c r="L95">
        <v>3</v>
      </c>
      <c r="M95" t="s">
        <v>429</v>
      </c>
      <c r="N95" t="s">
        <v>145</v>
      </c>
      <c r="O95" t="s">
        <v>156</v>
      </c>
      <c r="P95" t="s">
        <v>146</v>
      </c>
      <c r="Q95">
        <v>80</v>
      </c>
      <c r="R95">
        <v>37</v>
      </c>
      <c r="S95">
        <v>540</v>
      </c>
      <c r="T95">
        <v>20</v>
      </c>
      <c r="U95">
        <v>8</v>
      </c>
      <c r="V95">
        <v>3</v>
      </c>
      <c r="W95">
        <v>60</v>
      </c>
      <c r="X95">
        <v>60</v>
      </c>
      <c r="Y95">
        <v>0</v>
      </c>
      <c r="Z95">
        <v>0</v>
      </c>
      <c r="AA95">
        <v>440</v>
      </c>
      <c r="AB95">
        <v>0</v>
      </c>
      <c r="AC95">
        <v>0</v>
      </c>
      <c r="AD95">
        <v>3</v>
      </c>
      <c r="AE95">
        <v>0</v>
      </c>
      <c r="AF95">
        <v>32</v>
      </c>
      <c r="AG95">
        <v>0</v>
      </c>
      <c r="AH95">
        <v>1</v>
      </c>
      <c r="AI95">
        <v>4</v>
      </c>
      <c r="AJ95">
        <v>0</v>
      </c>
      <c r="AK95">
        <v>0</v>
      </c>
      <c r="AL95">
        <v>0</v>
      </c>
      <c r="AM95">
        <v>0</v>
      </c>
      <c r="AN95">
        <v>0</v>
      </c>
      <c r="AO95">
        <v>18</v>
      </c>
      <c r="AP95">
        <v>100</v>
      </c>
      <c r="AQ95">
        <v>21</v>
      </c>
      <c r="AR95">
        <v>0</v>
      </c>
      <c r="AS95">
        <v>13</v>
      </c>
      <c r="AT95">
        <v>4</v>
      </c>
      <c r="AU95">
        <v>4</v>
      </c>
      <c r="AV95">
        <v>2</v>
      </c>
      <c r="AW95">
        <v>0</v>
      </c>
      <c r="AX95">
        <v>0</v>
      </c>
      <c r="AY95">
        <v>9</v>
      </c>
      <c r="AZ95">
        <v>17</v>
      </c>
      <c r="BA95">
        <v>12</v>
      </c>
      <c r="BB95">
        <v>6</v>
      </c>
      <c r="BC95">
        <v>4</v>
      </c>
      <c r="BD95">
        <v>3</v>
      </c>
      <c r="BE95">
        <v>0</v>
      </c>
      <c r="BF95">
        <v>37</v>
      </c>
      <c r="BG95">
        <v>80</v>
      </c>
      <c r="BH95">
        <v>0</v>
      </c>
      <c r="BI95">
        <v>8</v>
      </c>
      <c r="BJ95" s="25">
        <v>45944</v>
      </c>
      <c r="BK95">
        <v>0</v>
      </c>
      <c r="BL95" s="27" t="str">
        <f>VLOOKUP(O95,DropDownList!$H$1:$I$7,2,FALSE)</f>
        <v>2023/24</v>
      </c>
      <c r="BM95" s="27" t="str">
        <f t="shared" si="1"/>
        <v>VSUR</v>
      </c>
    </row>
    <row r="96" spans="1:65" x14ac:dyDescent="0.2">
      <c r="A96">
        <v>2025</v>
      </c>
      <c r="B96">
        <v>10</v>
      </c>
      <c r="C96" t="s">
        <v>162</v>
      </c>
      <c r="D96" t="s">
        <v>166</v>
      </c>
      <c r="E96" t="s">
        <v>11</v>
      </c>
      <c r="F96">
        <v>9252</v>
      </c>
      <c r="G96" t="s">
        <v>141</v>
      </c>
      <c r="H96" t="s">
        <v>164</v>
      </c>
      <c r="I96" t="s">
        <v>164</v>
      </c>
      <c r="J96" s="24">
        <v>45931</v>
      </c>
      <c r="K96" t="s">
        <v>253</v>
      </c>
      <c r="L96">
        <v>3</v>
      </c>
      <c r="M96" t="s">
        <v>429</v>
      </c>
      <c r="N96" t="s">
        <v>145</v>
      </c>
      <c r="O96" t="s">
        <v>155</v>
      </c>
      <c r="P96" t="s">
        <v>150</v>
      </c>
      <c r="Q96">
        <v>1347.13</v>
      </c>
      <c r="R96">
        <v>64</v>
      </c>
      <c r="S96">
        <v>9324.85</v>
      </c>
      <c r="T96">
        <v>955</v>
      </c>
      <c r="U96">
        <v>13</v>
      </c>
      <c r="V96">
        <v>7</v>
      </c>
      <c r="W96">
        <v>957.1</v>
      </c>
      <c r="X96">
        <v>957.1</v>
      </c>
      <c r="Y96">
        <v>56</v>
      </c>
      <c r="Z96">
        <v>8369.85</v>
      </c>
      <c r="AA96">
        <v>7022.72</v>
      </c>
      <c r="AB96">
        <v>2724.83</v>
      </c>
      <c r="AC96">
        <v>4297.8900000000003</v>
      </c>
      <c r="AD96">
        <v>5</v>
      </c>
      <c r="AE96">
        <v>2</v>
      </c>
      <c r="AF96">
        <v>43</v>
      </c>
      <c r="AG96">
        <v>5</v>
      </c>
      <c r="AH96">
        <v>8</v>
      </c>
      <c r="AI96">
        <v>8</v>
      </c>
      <c r="AJ96">
        <v>12</v>
      </c>
      <c r="AK96">
        <v>6</v>
      </c>
      <c r="AL96">
        <v>3</v>
      </c>
      <c r="AM96">
        <v>3</v>
      </c>
      <c r="AN96">
        <v>0</v>
      </c>
      <c r="AO96">
        <v>42</v>
      </c>
      <c r="AP96">
        <v>274</v>
      </c>
      <c r="AQ96">
        <v>47</v>
      </c>
      <c r="AR96">
        <v>0</v>
      </c>
      <c r="AS96">
        <v>36</v>
      </c>
      <c r="AT96">
        <v>20</v>
      </c>
      <c r="AU96">
        <v>4</v>
      </c>
      <c r="AV96">
        <v>1</v>
      </c>
      <c r="AW96">
        <v>0</v>
      </c>
      <c r="AX96">
        <v>0</v>
      </c>
      <c r="AY96">
        <v>33</v>
      </c>
      <c r="AZ96">
        <v>65</v>
      </c>
      <c r="BA96">
        <v>48</v>
      </c>
      <c r="BB96">
        <v>6</v>
      </c>
      <c r="BC96">
        <v>3</v>
      </c>
      <c r="BD96">
        <v>1</v>
      </c>
      <c r="BE96">
        <v>0</v>
      </c>
      <c r="BF96">
        <v>42</v>
      </c>
      <c r="BG96">
        <v>1170.02</v>
      </c>
      <c r="BH96">
        <v>0</v>
      </c>
      <c r="BI96">
        <v>13</v>
      </c>
      <c r="BJ96" s="25">
        <v>45944</v>
      </c>
      <c r="BK96">
        <v>0</v>
      </c>
      <c r="BL96" s="27" t="str">
        <f>VLOOKUP(O96,DropDownList!$H$1:$I$7,2,FALSE)</f>
        <v>2022/23</v>
      </c>
      <c r="BM96" s="27" t="str">
        <f t="shared" si="1"/>
        <v>FISCAL FINES</v>
      </c>
    </row>
    <row r="97" spans="1:65" x14ac:dyDescent="0.2">
      <c r="A97">
        <v>2025</v>
      </c>
      <c r="B97">
        <v>10</v>
      </c>
      <c r="C97" t="s">
        <v>162</v>
      </c>
      <c r="D97" t="s">
        <v>166</v>
      </c>
      <c r="E97" t="s">
        <v>11</v>
      </c>
      <c r="F97">
        <v>9252</v>
      </c>
      <c r="G97" t="s">
        <v>141</v>
      </c>
      <c r="H97" t="s">
        <v>164</v>
      </c>
      <c r="I97" t="s">
        <v>164</v>
      </c>
      <c r="J97" s="24">
        <v>45931</v>
      </c>
      <c r="K97" t="s">
        <v>253</v>
      </c>
      <c r="L97">
        <v>3</v>
      </c>
      <c r="M97" t="s">
        <v>429</v>
      </c>
      <c r="N97" t="s">
        <v>145</v>
      </c>
      <c r="O97" t="s">
        <v>147</v>
      </c>
      <c r="P97" t="s">
        <v>154</v>
      </c>
      <c r="Q97">
        <v>5344.68</v>
      </c>
      <c r="R97">
        <v>43</v>
      </c>
      <c r="S97">
        <v>9425</v>
      </c>
      <c r="T97">
        <v>0</v>
      </c>
      <c r="U97">
        <v>26</v>
      </c>
      <c r="V97">
        <v>10</v>
      </c>
      <c r="W97">
        <v>1790</v>
      </c>
      <c r="X97">
        <v>1830</v>
      </c>
      <c r="Y97">
        <v>0</v>
      </c>
      <c r="Z97">
        <v>0</v>
      </c>
      <c r="AA97">
        <v>4080.32</v>
      </c>
      <c r="AB97">
        <v>0</v>
      </c>
      <c r="AC97">
        <v>3700.32</v>
      </c>
      <c r="AD97">
        <v>8</v>
      </c>
      <c r="AE97">
        <v>2</v>
      </c>
      <c r="AF97">
        <v>17</v>
      </c>
      <c r="AG97">
        <v>11</v>
      </c>
      <c r="AH97">
        <v>0</v>
      </c>
      <c r="AI97">
        <v>15</v>
      </c>
      <c r="AJ97">
        <v>0</v>
      </c>
      <c r="AK97">
        <v>0</v>
      </c>
      <c r="AL97">
        <v>0</v>
      </c>
      <c r="AM97">
        <v>0</v>
      </c>
      <c r="AN97">
        <v>0</v>
      </c>
      <c r="AO97">
        <v>31</v>
      </c>
      <c r="AP97">
        <v>150</v>
      </c>
      <c r="AQ97">
        <v>30</v>
      </c>
      <c r="AR97">
        <v>0</v>
      </c>
      <c r="AS97">
        <v>13</v>
      </c>
      <c r="AT97">
        <v>10</v>
      </c>
      <c r="AU97">
        <v>6</v>
      </c>
      <c r="AV97">
        <v>3</v>
      </c>
      <c r="AW97">
        <v>0</v>
      </c>
      <c r="AX97">
        <v>0</v>
      </c>
      <c r="AY97">
        <v>19</v>
      </c>
      <c r="AZ97">
        <v>31</v>
      </c>
      <c r="BA97">
        <v>14</v>
      </c>
      <c r="BB97">
        <v>4</v>
      </c>
      <c r="BC97">
        <v>3</v>
      </c>
      <c r="BD97">
        <v>0</v>
      </c>
      <c r="BE97">
        <v>0</v>
      </c>
      <c r="BF97">
        <v>43</v>
      </c>
      <c r="BG97">
        <v>3300</v>
      </c>
      <c r="BH97">
        <v>0</v>
      </c>
      <c r="BI97">
        <v>26</v>
      </c>
      <c r="BJ97" s="25">
        <v>45944</v>
      </c>
      <c r="BK97">
        <v>0</v>
      </c>
      <c r="BL97" s="27" t="str">
        <f>VLOOKUP(O97,DropDownList!$H$1:$I$7,2,FALSE)</f>
        <v>2024/25</v>
      </c>
      <c r="BM97" s="27" t="str">
        <f t="shared" si="1"/>
        <v>JP COURT</v>
      </c>
    </row>
    <row r="98" spans="1:65" x14ac:dyDescent="0.2">
      <c r="A98">
        <v>2025</v>
      </c>
      <c r="B98">
        <v>10</v>
      </c>
      <c r="C98" t="s">
        <v>162</v>
      </c>
      <c r="D98" t="s">
        <v>166</v>
      </c>
      <c r="E98" t="s">
        <v>11</v>
      </c>
      <c r="F98">
        <v>9252</v>
      </c>
      <c r="G98" t="s">
        <v>141</v>
      </c>
      <c r="H98" t="s">
        <v>164</v>
      </c>
      <c r="I98" t="s">
        <v>164</v>
      </c>
      <c r="J98" s="24">
        <v>45931</v>
      </c>
      <c r="K98" t="s">
        <v>253</v>
      </c>
      <c r="L98">
        <v>3</v>
      </c>
      <c r="M98" t="s">
        <v>429</v>
      </c>
      <c r="N98" t="s">
        <v>145</v>
      </c>
      <c r="O98" t="s">
        <v>147</v>
      </c>
      <c r="P98" t="s">
        <v>150</v>
      </c>
      <c r="Q98">
        <v>3428.25</v>
      </c>
      <c r="R98">
        <v>41</v>
      </c>
      <c r="S98">
        <v>8133.56</v>
      </c>
      <c r="T98">
        <v>710.4</v>
      </c>
      <c r="U98">
        <v>16</v>
      </c>
      <c r="V98">
        <v>11</v>
      </c>
      <c r="W98">
        <v>2085.83</v>
      </c>
      <c r="X98">
        <v>2085.83</v>
      </c>
      <c r="Y98">
        <v>38</v>
      </c>
      <c r="Z98">
        <v>7423.16</v>
      </c>
      <c r="AA98">
        <v>3994.91</v>
      </c>
      <c r="AB98">
        <v>1999.49</v>
      </c>
      <c r="AC98">
        <v>1995.42</v>
      </c>
      <c r="AD98">
        <v>10</v>
      </c>
      <c r="AE98">
        <v>1</v>
      </c>
      <c r="AF98">
        <v>22</v>
      </c>
      <c r="AG98">
        <v>5</v>
      </c>
      <c r="AH98">
        <v>3</v>
      </c>
      <c r="AI98">
        <v>11</v>
      </c>
      <c r="AJ98">
        <v>10</v>
      </c>
      <c r="AK98">
        <v>5</v>
      </c>
      <c r="AL98">
        <v>1</v>
      </c>
      <c r="AM98">
        <v>1</v>
      </c>
      <c r="AN98">
        <v>0</v>
      </c>
      <c r="AO98">
        <v>23</v>
      </c>
      <c r="AP98">
        <v>91</v>
      </c>
      <c r="AQ98">
        <v>24</v>
      </c>
      <c r="AR98">
        <v>0</v>
      </c>
      <c r="AS98">
        <v>10</v>
      </c>
      <c r="AT98">
        <v>16</v>
      </c>
      <c r="AU98">
        <v>0</v>
      </c>
      <c r="AV98">
        <v>0</v>
      </c>
      <c r="AW98">
        <v>0</v>
      </c>
      <c r="AX98">
        <v>0</v>
      </c>
      <c r="AY98">
        <v>8</v>
      </c>
      <c r="AZ98">
        <v>16</v>
      </c>
      <c r="BA98">
        <v>8</v>
      </c>
      <c r="BB98">
        <v>3</v>
      </c>
      <c r="BC98">
        <v>2</v>
      </c>
      <c r="BD98">
        <v>0</v>
      </c>
      <c r="BE98">
        <v>0</v>
      </c>
      <c r="BF98">
        <v>24</v>
      </c>
      <c r="BG98">
        <v>1927.07</v>
      </c>
      <c r="BH98">
        <v>0</v>
      </c>
      <c r="BI98">
        <v>16</v>
      </c>
      <c r="BJ98" s="25">
        <v>45944</v>
      </c>
      <c r="BK98">
        <v>0</v>
      </c>
      <c r="BL98" s="27" t="str">
        <f>VLOOKUP(O98,DropDownList!$H$1:$I$7,2,FALSE)</f>
        <v>2024/25</v>
      </c>
      <c r="BM98" s="27" t="str">
        <f t="shared" si="1"/>
        <v>FISCAL FINES</v>
      </c>
    </row>
    <row r="99" spans="1:65" x14ac:dyDescent="0.2">
      <c r="A99">
        <v>2025</v>
      </c>
      <c r="B99">
        <v>10</v>
      </c>
      <c r="C99" t="s">
        <v>162</v>
      </c>
      <c r="D99" t="s">
        <v>166</v>
      </c>
      <c r="E99" t="s">
        <v>11</v>
      </c>
      <c r="F99">
        <v>9252</v>
      </c>
      <c r="G99" t="s">
        <v>141</v>
      </c>
      <c r="H99" t="s">
        <v>164</v>
      </c>
      <c r="I99" t="s">
        <v>164</v>
      </c>
      <c r="J99" s="24">
        <v>45931</v>
      </c>
      <c r="K99" t="s">
        <v>253</v>
      </c>
      <c r="L99">
        <v>3</v>
      </c>
      <c r="M99" t="s">
        <v>429</v>
      </c>
      <c r="N99" t="s">
        <v>145</v>
      </c>
      <c r="O99" t="s">
        <v>149</v>
      </c>
      <c r="P99" t="s">
        <v>146</v>
      </c>
      <c r="Q99">
        <v>60</v>
      </c>
      <c r="R99">
        <v>3</v>
      </c>
      <c r="S99">
        <v>70</v>
      </c>
      <c r="T99">
        <v>0</v>
      </c>
      <c r="U99">
        <v>2</v>
      </c>
      <c r="V99">
        <v>0</v>
      </c>
      <c r="W99">
        <v>0</v>
      </c>
      <c r="X99">
        <v>0</v>
      </c>
      <c r="Y99">
        <v>0</v>
      </c>
      <c r="Z99">
        <v>0</v>
      </c>
      <c r="AA99">
        <v>10</v>
      </c>
      <c r="AB99">
        <v>0</v>
      </c>
      <c r="AC99">
        <v>0</v>
      </c>
      <c r="AD99">
        <v>0</v>
      </c>
      <c r="AE99">
        <v>0</v>
      </c>
      <c r="AF99">
        <v>1</v>
      </c>
      <c r="AG99">
        <v>0</v>
      </c>
      <c r="AH99">
        <v>0</v>
      </c>
      <c r="AI99">
        <v>2</v>
      </c>
      <c r="AJ99">
        <v>0</v>
      </c>
      <c r="AK99">
        <v>0</v>
      </c>
      <c r="AL99">
        <v>0</v>
      </c>
      <c r="AM99">
        <v>0</v>
      </c>
      <c r="AN99">
        <v>0</v>
      </c>
      <c r="AO99">
        <v>3</v>
      </c>
      <c r="AP99">
        <v>7</v>
      </c>
      <c r="AQ99">
        <v>3</v>
      </c>
      <c r="AR99">
        <v>0</v>
      </c>
      <c r="AS99">
        <v>0</v>
      </c>
      <c r="AT99">
        <v>0</v>
      </c>
      <c r="AU99">
        <v>0</v>
      </c>
      <c r="AV99">
        <v>0</v>
      </c>
      <c r="AW99">
        <v>0</v>
      </c>
      <c r="AX99">
        <v>0</v>
      </c>
      <c r="AY99">
        <v>2</v>
      </c>
      <c r="AZ99">
        <v>2</v>
      </c>
      <c r="BA99">
        <v>0</v>
      </c>
      <c r="BB99">
        <v>0</v>
      </c>
      <c r="BC99">
        <v>0</v>
      </c>
      <c r="BD99">
        <v>0</v>
      </c>
      <c r="BE99">
        <v>0</v>
      </c>
      <c r="BF99">
        <v>3</v>
      </c>
      <c r="BG99">
        <v>60</v>
      </c>
      <c r="BH99">
        <v>0</v>
      </c>
      <c r="BI99">
        <v>2</v>
      </c>
      <c r="BJ99" s="25">
        <v>45944</v>
      </c>
      <c r="BK99">
        <v>0</v>
      </c>
      <c r="BL99" s="27" t="str">
        <f>VLOOKUP(O99,DropDownList!$H$1:$I$7,2,FALSE)</f>
        <v>2025/26</v>
      </c>
      <c r="BM99" s="27" t="str">
        <f t="shared" si="1"/>
        <v>VSUR</v>
      </c>
    </row>
    <row r="100" spans="1:65" x14ac:dyDescent="0.2">
      <c r="A100">
        <v>2025</v>
      </c>
      <c r="B100">
        <v>10</v>
      </c>
      <c r="C100" t="s">
        <v>162</v>
      </c>
      <c r="D100" t="s">
        <v>166</v>
      </c>
      <c r="E100" t="s">
        <v>11</v>
      </c>
      <c r="F100">
        <v>9252</v>
      </c>
      <c r="G100" t="s">
        <v>141</v>
      </c>
      <c r="H100" t="s">
        <v>164</v>
      </c>
      <c r="I100" t="s">
        <v>164</v>
      </c>
      <c r="J100" s="24">
        <v>45931</v>
      </c>
      <c r="K100" t="s">
        <v>253</v>
      </c>
      <c r="L100">
        <v>3</v>
      </c>
      <c r="M100" t="s">
        <v>429</v>
      </c>
      <c r="N100" t="s">
        <v>145</v>
      </c>
      <c r="O100" t="s">
        <v>156</v>
      </c>
      <c r="P100" t="s">
        <v>153</v>
      </c>
      <c r="Q100">
        <v>0</v>
      </c>
      <c r="R100">
        <v>4</v>
      </c>
      <c r="S100">
        <v>180</v>
      </c>
      <c r="T100">
        <v>90</v>
      </c>
      <c r="U100">
        <v>0</v>
      </c>
      <c r="V100">
        <v>0</v>
      </c>
      <c r="W100">
        <v>0</v>
      </c>
      <c r="X100">
        <v>0</v>
      </c>
      <c r="Y100">
        <v>0</v>
      </c>
      <c r="Z100">
        <v>0</v>
      </c>
      <c r="AA100">
        <v>90</v>
      </c>
      <c r="AB100">
        <v>0</v>
      </c>
      <c r="AC100">
        <v>90</v>
      </c>
      <c r="AD100">
        <v>0</v>
      </c>
      <c r="AE100">
        <v>0</v>
      </c>
      <c r="AF100">
        <v>2</v>
      </c>
      <c r="AG100">
        <v>0</v>
      </c>
      <c r="AH100">
        <v>2</v>
      </c>
      <c r="AI100">
        <v>0</v>
      </c>
      <c r="AJ100">
        <v>0</v>
      </c>
      <c r="AK100">
        <v>0</v>
      </c>
      <c r="AL100">
        <v>0</v>
      </c>
      <c r="AM100">
        <v>0</v>
      </c>
      <c r="AN100">
        <v>0</v>
      </c>
      <c r="AO100">
        <v>2</v>
      </c>
      <c r="AP100">
        <v>2</v>
      </c>
      <c r="AQ100">
        <v>2</v>
      </c>
      <c r="AR100">
        <v>0</v>
      </c>
      <c r="AS100">
        <v>0</v>
      </c>
      <c r="AT100">
        <v>0</v>
      </c>
      <c r="AU100">
        <v>0</v>
      </c>
      <c r="AV100">
        <v>0</v>
      </c>
      <c r="AW100">
        <v>0</v>
      </c>
      <c r="AX100">
        <v>0</v>
      </c>
      <c r="AY100">
        <v>0</v>
      </c>
      <c r="AZ100">
        <v>0</v>
      </c>
      <c r="BA100">
        <v>0</v>
      </c>
      <c r="BB100">
        <v>0</v>
      </c>
      <c r="BC100">
        <v>0</v>
      </c>
      <c r="BD100">
        <v>0</v>
      </c>
      <c r="BE100">
        <v>0</v>
      </c>
      <c r="BF100">
        <v>2</v>
      </c>
      <c r="BG100">
        <v>0</v>
      </c>
      <c r="BH100">
        <v>0</v>
      </c>
      <c r="BI100">
        <v>0</v>
      </c>
      <c r="BJ100" s="25">
        <v>45944</v>
      </c>
      <c r="BK100">
        <v>0</v>
      </c>
      <c r="BL100" s="27" t="str">
        <f>VLOOKUP(O100,DropDownList!$H$1:$I$7,2,FALSE)</f>
        <v>2023/24</v>
      </c>
      <c r="BM100" s="27" t="str">
        <f t="shared" si="1"/>
        <v>PREG</v>
      </c>
    </row>
    <row r="101" spans="1:65" x14ac:dyDescent="0.2">
      <c r="A101">
        <v>2025</v>
      </c>
      <c r="B101">
        <v>10</v>
      </c>
      <c r="C101" t="s">
        <v>162</v>
      </c>
      <c r="D101" t="s">
        <v>166</v>
      </c>
      <c r="E101" t="s">
        <v>11</v>
      </c>
      <c r="F101">
        <v>9252</v>
      </c>
      <c r="G101" t="s">
        <v>141</v>
      </c>
      <c r="H101" t="s">
        <v>164</v>
      </c>
      <c r="I101" t="s">
        <v>164</v>
      </c>
      <c r="J101" s="24">
        <v>45931</v>
      </c>
      <c r="K101" t="s">
        <v>253</v>
      </c>
      <c r="L101">
        <v>3</v>
      </c>
      <c r="M101" t="s">
        <v>429</v>
      </c>
      <c r="N101" t="s">
        <v>145</v>
      </c>
      <c r="O101" t="s">
        <v>149</v>
      </c>
      <c r="P101" t="s">
        <v>150</v>
      </c>
      <c r="Q101">
        <v>1079.1600000000001</v>
      </c>
      <c r="R101">
        <v>8</v>
      </c>
      <c r="S101">
        <v>1457.07</v>
      </c>
      <c r="T101">
        <v>0</v>
      </c>
      <c r="U101">
        <v>6</v>
      </c>
      <c r="V101">
        <v>6</v>
      </c>
      <c r="W101">
        <v>755.84</v>
      </c>
      <c r="X101">
        <v>1079.1600000000001</v>
      </c>
      <c r="Y101">
        <v>8</v>
      </c>
      <c r="Z101">
        <v>1457.07</v>
      </c>
      <c r="AA101">
        <v>377.91</v>
      </c>
      <c r="AB101">
        <v>132.91</v>
      </c>
      <c r="AC101">
        <v>245</v>
      </c>
      <c r="AD101">
        <v>5</v>
      </c>
      <c r="AE101">
        <v>1</v>
      </c>
      <c r="AF101">
        <v>2</v>
      </c>
      <c r="AG101">
        <v>1</v>
      </c>
      <c r="AH101">
        <v>0</v>
      </c>
      <c r="AI101">
        <v>5</v>
      </c>
      <c r="AJ101">
        <v>1</v>
      </c>
      <c r="AK101">
        <v>2</v>
      </c>
      <c r="AL101">
        <v>0</v>
      </c>
      <c r="AM101">
        <v>0</v>
      </c>
      <c r="AN101">
        <v>0</v>
      </c>
      <c r="AO101">
        <v>6</v>
      </c>
      <c r="AP101">
        <v>11</v>
      </c>
      <c r="AQ101">
        <v>6</v>
      </c>
      <c r="AR101">
        <v>0</v>
      </c>
      <c r="AS101">
        <v>1</v>
      </c>
      <c r="AT101">
        <v>2</v>
      </c>
      <c r="AU101">
        <v>0</v>
      </c>
      <c r="AV101">
        <v>0</v>
      </c>
      <c r="AW101">
        <v>0</v>
      </c>
      <c r="AX101">
        <v>0</v>
      </c>
      <c r="AY101">
        <v>0</v>
      </c>
      <c r="AZ101">
        <v>2</v>
      </c>
      <c r="BA101">
        <v>0</v>
      </c>
      <c r="BB101">
        <v>0</v>
      </c>
      <c r="BC101">
        <v>0</v>
      </c>
      <c r="BD101">
        <v>0</v>
      </c>
      <c r="BE101">
        <v>0</v>
      </c>
      <c r="BF101">
        <v>6</v>
      </c>
      <c r="BG101">
        <v>1024.1600000000001</v>
      </c>
      <c r="BH101">
        <v>0</v>
      </c>
      <c r="BI101">
        <v>6</v>
      </c>
      <c r="BJ101" s="25">
        <v>45944</v>
      </c>
      <c r="BK101">
        <v>0</v>
      </c>
      <c r="BL101" s="27" t="str">
        <f>VLOOKUP(O101,DropDownList!$H$1:$I$7,2,FALSE)</f>
        <v>2025/26</v>
      </c>
      <c r="BM101" s="27" t="str">
        <f t="shared" si="1"/>
        <v>FISCAL FINES</v>
      </c>
    </row>
    <row r="102" spans="1:65" x14ac:dyDescent="0.2">
      <c r="A102">
        <v>2025</v>
      </c>
      <c r="B102">
        <v>10</v>
      </c>
      <c r="C102" t="s">
        <v>162</v>
      </c>
      <c r="D102" t="s">
        <v>166</v>
      </c>
      <c r="E102" t="s">
        <v>11</v>
      </c>
      <c r="F102">
        <v>9252</v>
      </c>
      <c r="G102" t="s">
        <v>141</v>
      </c>
      <c r="H102" t="s">
        <v>164</v>
      </c>
      <c r="I102" t="s">
        <v>164</v>
      </c>
      <c r="J102" s="24">
        <v>45931</v>
      </c>
      <c r="K102" t="s">
        <v>253</v>
      </c>
      <c r="L102">
        <v>3</v>
      </c>
      <c r="M102" t="s">
        <v>429</v>
      </c>
      <c r="N102" t="s">
        <v>145</v>
      </c>
      <c r="O102" t="s">
        <v>149</v>
      </c>
      <c r="P102" t="s">
        <v>154</v>
      </c>
      <c r="Q102">
        <v>970</v>
      </c>
      <c r="R102">
        <v>3</v>
      </c>
      <c r="S102">
        <v>1095</v>
      </c>
      <c r="T102">
        <v>0</v>
      </c>
      <c r="U102">
        <v>2</v>
      </c>
      <c r="V102">
        <v>0</v>
      </c>
      <c r="W102">
        <v>0</v>
      </c>
      <c r="X102">
        <v>0</v>
      </c>
      <c r="Y102">
        <v>0</v>
      </c>
      <c r="Z102">
        <v>0</v>
      </c>
      <c r="AA102">
        <v>125</v>
      </c>
      <c r="AB102">
        <v>0</v>
      </c>
      <c r="AC102">
        <v>115</v>
      </c>
      <c r="AD102">
        <v>0</v>
      </c>
      <c r="AE102">
        <v>0</v>
      </c>
      <c r="AF102">
        <v>1</v>
      </c>
      <c r="AG102">
        <v>0</v>
      </c>
      <c r="AH102">
        <v>0</v>
      </c>
      <c r="AI102">
        <v>2</v>
      </c>
      <c r="AJ102">
        <v>0</v>
      </c>
      <c r="AK102">
        <v>0</v>
      </c>
      <c r="AL102">
        <v>0</v>
      </c>
      <c r="AM102">
        <v>0</v>
      </c>
      <c r="AN102">
        <v>0</v>
      </c>
      <c r="AO102">
        <v>3</v>
      </c>
      <c r="AP102">
        <v>7</v>
      </c>
      <c r="AQ102">
        <v>3</v>
      </c>
      <c r="AR102">
        <v>0</v>
      </c>
      <c r="AS102">
        <v>0</v>
      </c>
      <c r="AT102">
        <v>0</v>
      </c>
      <c r="AU102">
        <v>0</v>
      </c>
      <c r="AV102">
        <v>0</v>
      </c>
      <c r="AW102">
        <v>0</v>
      </c>
      <c r="AX102">
        <v>0</v>
      </c>
      <c r="AY102">
        <v>2</v>
      </c>
      <c r="AZ102">
        <v>2</v>
      </c>
      <c r="BA102">
        <v>0</v>
      </c>
      <c r="BB102">
        <v>0</v>
      </c>
      <c r="BC102">
        <v>0</v>
      </c>
      <c r="BD102">
        <v>0</v>
      </c>
      <c r="BE102">
        <v>0</v>
      </c>
      <c r="BF102">
        <v>3</v>
      </c>
      <c r="BG102">
        <v>970</v>
      </c>
      <c r="BH102">
        <v>0</v>
      </c>
      <c r="BI102">
        <v>2</v>
      </c>
      <c r="BJ102" s="25">
        <v>45944</v>
      </c>
      <c r="BK102">
        <v>0</v>
      </c>
      <c r="BL102" s="27" t="str">
        <f>VLOOKUP(O102,DropDownList!$H$1:$I$7,2,FALSE)</f>
        <v>2025/26</v>
      </c>
      <c r="BM102" s="27" t="str">
        <f t="shared" si="1"/>
        <v>JP COURT</v>
      </c>
    </row>
    <row r="103" spans="1:65" x14ac:dyDescent="0.2">
      <c r="A103">
        <v>2025</v>
      </c>
      <c r="B103">
        <v>10</v>
      </c>
      <c r="C103" t="s">
        <v>162</v>
      </c>
      <c r="D103" t="s">
        <v>166</v>
      </c>
      <c r="E103" t="s">
        <v>11</v>
      </c>
      <c r="F103">
        <v>9252</v>
      </c>
      <c r="G103" t="s">
        <v>141</v>
      </c>
      <c r="H103" t="s">
        <v>164</v>
      </c>
      <c r="I103" t="s">
        <v>164</v>
      </c>
      <c r="J103" s="24">
        <v>45931</v>
      </c>
      <c r="K103" t="s">
        <v>253</v>
      </c>
      <c r="L103">
        <v>3</v>
      </c>
      <c r="M103" t="s">
        <v>429</v>
      </c>
      <c r="N103" t="s">
        <v>145</v>
      </c>
      <c r="O103" t="s">
        <v>149</v>
      </c>
      <c r="P103" t="s">
        <v>152</v>
      </c>
      <c r="Q103">
        <v>0</v>
      </c>
      <c r="R103">
        <v>1</v>
      </c>
      <c r="S103">
        <v>40</v>
      </c>
      <c r="T103">
        <v>0</v>
      </c>
      <c r="U103">
        <v>0</v>
      </c>
      <c r="V103">
        <v>0</v>
      </c>
      <c r="W103">
        <v>0</v>
      </c>
      <c r="X103">
        <v>0</v>
      </c>
      <c r="Y103">
        <v>0</v>
      </c>
      <c r="Z103">
        <v>0</v>
      </c>
      <c r="AA103">
        <v>40</v>
      </c>
      <c r="AB103">
        <v>0</v>
      </c>
      <c r="AC103">
        <v>40</v>
      </c>
      <c r="AD103">
        <v>0</v>
      </c>
      <c r="AE103">
        <v>0</v>
      </c>
      <c r="AF103">
        <v>1</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s="25">
        <v>45944</v>
      </c>
      <c r="BK103">
        <v>0</v>
      </c>
      <c r="BL103" s="27" t="str">
        <f>VLOOKUP(O103,DropDownList!$H$1:$I$7,2,FALSE)</f>
        <v>2025/26</v>
      </c>
      <c r="BM103" s="27" t="str">
        <f t="shared" si="1"/>
        <v>PCOA</v>
      </c>
    </row>
    <row r="104" spans="1:65" x14ac:dyDescent="0.2">
      <c r="A104">
        <v>2025</v>
      </c>
      <c r="B104">
        <v>10</v>
      </c>
      <c r="C104" t="s">
        <v>162</v>
      </c>
      <c r="D104" t="s">
        <v>166</v>
      </c>
      <c r="E104" t="s">
        <v>11</v>
      </c>
      <c r="F104">
        <v>9252</v>
      </c>
      <c r="G104" t="s">
        <v>141</v>
      </c>
      <c r="H104" t="s">
        <v>164</v>
      </c>
      <c r="I104" t="s">
        <v>164</v>
      </c>
      <c r="J104" s="24">
        <v>45931</v>
      </c>
      <c r="K104" t="s">
        <v>253</v>
      </c>
      <c r="L104">
        <v>3</v>
      </c>
      <c r="M104" t="s">
        <v>429</v>
      </c>
      <c r="N104" t="s">
        <v>145</v>
      </c>
      <c r="O104" t="s">
        <v>156</v>
      </c>
      <c r="P104" t="s">
        <v>152</v>
      </c>
      <c r="Q104">
        <v>0</v>
      </c>
      <c r="R104">
        <v>9</v>
      </c>
      <c r="S104">
        <v>360</v>
      </c>
      <c r="T104">
        <v>240</v>
      </c>
      <c r="U104">
        <v>0</v>
      </c>
      <c r="V104">
        <v>0</v>
      </c>
      <c r="W104">
        <v>0</v>
      </c>
      <c r="X104">
        <v>0</v>
      </c>
      <c r="Y104">
        <v>0</v>
      </c>
      <c r="Z104">
        <v>0</v>
      </c>
      <c r="AA104">
        <v>120</v>
      </c>
      <c r="AB104">
        <v>0</v>
      </c>
      <c r="AC104">
        <v>120</v>
      </c>
      <c r="AD104">
        <v>0</v>
      </c>
      <c r="AE104">
        <v>0</v>
      </c>
      <c r="AF104">
        <v>3</v>
      </c>
      <c r="AG104">
        <v>0</v>
      </c>
      <c r="AH104">
        <v>6</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s="25">
        <v>45944</v>
      </c>
      <c r="BK104">
        <v>0</v>
      </c>
      <c r="BL104" s="27" t="str">
        <f>VLOOKUP(O104,DropDownList!$H$1:$I$7,2,FALSE)</f>
        <v>2023/24</v>
      </c>
      <c r="BM104" s="27" t="str">
        <f t="shared" si="1"/>
        <v>PCOA</v>
      </c>
    </row>
    <row r="105" spans="1:65" x14ac:dyDescent="0.2">
      <c r="A105">
        <v>2025</v>
      </c>
      <c r="B105">
        <v>10</v>
      </c>
      <c r="C105" t="s">
        <v>162</v>
      </c>
      <c r="D105" t="s">
        <v>166</v>
      </c>
      <c r="E105" t="s">
        <v>11</v>
      </c>
      <c r="F105">
        <v>9252</v>
      </c>
      <c r="G105" t="s">
        <v>141</v>
      </c>
      <c r="H105" t="s">
        <v>164</v>
      </c>
      <c r="I105" t="s">
        <v>164</v>
      </c>
      <c r="J105" s="24">
        <v>45931</v>
      </c>
      <c r="K105" t="s">
        <v>253</v>
      </c>
      <c r="L105">
        <v>3</v>
      </c>
      <c r="M105" t="s">
        <v>429</v>
      </c>
      <c r="N105" t="s">
        <v>145</v>
      </c>
      <c r="O105" t="s">
        <v>156</v>
      </c>
      <c r="P105" t="s">
        <v>148</v>
      </c>
      <c r="Q105">
        <v>125.22</v>
      </c>
      <c r="R105">
        <v>6</v>
      </c>
      <c r="S105">
        <v>360</v>
      </c>
      <c r="T105">
        <v>0</v>
      </c>
      <c r="U105">
        <v>3</v>
      </c>
      <c r="V105">
        <v>2</v>
      </c>
      <c r="W105">
        <v>80.67</v>
      </c>
      <c r="X105">
        <v>80.67</v>
      </c>
      <c r="Y105">
        <v>0</v>
      </c>
      <c r="Z105">
        <v>0</v>
      </c>
      <c r="AA105">
        <v>234.78</v>
      </c>
      <c r="AB105">
        <v>0</v>
      </c>
      <c r="AC105">
        <v>234.78</v>
      </c>
      <c r="AD105">
        <v>1</v>
      </c>
      <c r="AE105">
        <v>1</v>
      </c>
      <c r="AF105">
        <v>3</v>
      </c>
      <c r="AG105">
        <v>2</v>
      </c>
      <c r="AH105">
        <v>0</v>
      </c>
      <c r="AI105">
        <v>1</v>
      </c>
      <c r="AJ105">
        <v>0</v>
      </c>
      <c r="AK105">
        <v>0</v>
      </c>
      <c r="AL105">
        <v>0</v>
      </c>
      <c r="AM105">
        <v>0</v>
      </c>
      <c r="AN105">
        <v>0</v>
      </c>
      <c r="AO105">
        <v>4</v>
      </c>
      <c r="AP105">
        <v>19</v>
      </c>
      <c r="AQ105">
        <v>4</v>
      </c>
      <c r="AR105">
        <v>0</v>
      </c>
      <c r="AS105">
        <v>3</v>
      </c>
      <c r="AT105">
        <v>1</v>
      </c>
      <c r="AU105">
        <v>0</v>
      </c>
      <c r="AV105">
        <v>0</v>
      </c>
      <c r="AW105">
        <v>0</v>
      </c>
      <c r="AX105">
        <v>0</v>
      </c>
      <c r="AY105">
        <v>3</v>
      </c>
      <c r="AZ105">
        <v>4</v>
      </c>
      <c r="BA105">
        <v>2</v>
      </c>
      <c r="BB105">
        <v>0</v>
      </c>
      <c r="BC105">
        <v>0</v>
      </c>
      <c r="BD105">
        <v>0</v>
      </c>
      <c r="BE105">
        <v>0</v>
      </c>
      <c r="BF105">
        <v>4</v>
      </c>
      <c r="BG105">
        <v>60</v>
      </c>
      <c r="BH105">
        <v>0</v>
      </c>
      <c r="BI105">
        <v>3</v>
      </c>
      <c r="BJ105" s="25">
        <v>45944</v>
      </c>
      <c r="BK105">
        <v>0</v>
      </c>
      <c r="BL105" s="27" t="str">
        <f>VLOOKUP(O105,DropDownList!$H$1:$I$7,2,FALSE)</f>
        <v>2023/24</v>
      </c>
      <c r="BM105" s="27" t="str">
        <f t="shared" si="1"/>
        <v>PRAS</v>
      </c>
    </row>
    <row r="106" spans="1:65" x14ac:dyDescent="0.2">
      <c r="A106">
        <v>2025</v>
      </c>
      <c r="B106">
        <v>10</v>
      </c>
      <c r="C106" t="s">
        <v>162</v>
      </c>
      <c r="D106" t="s">
        <v>166</v>
      </c>
      <c r="E106" t="s">
        <v>11</v>
      </c>
      <c r="F106">
        <v>9252</v>
      </c>
      <c r="G106" t="s">
        <v>141</v>
      </c>
      <c r="H106" t="s">
        <v>164</v>
      </c>
      <c r="I106" t="s">
        <v>164</v>
      </c>
      <c r="J106" s="24">
        <v>45931</v>
      </c>
      <c r="K106" t="s">
        <v>253</v>
      </c>
      <c r="L106">
        <v>3</v>
      </c>
      <c r="M106" t="s">
        <v>429</v>
      </c>
      <c r="N106" t="s">
        <v>145</v>
      </c>
      <c r="O106" t="s">
        <v>156</v>
      </c>
      <c r="P106" t="s">
        <v>150</v>
      </c>
      <c r="Q106">
        <v>1117.28</v>
      </c>
      <c r="R106">
        <v>53</v>
      </c>
      <c r="S106">
        <v>7339.63</v>
      </c>
      <c r="T106">
        <v>613.35</v>
      </c>
      <c r="U106">
        <v>7</v>
      </c>
      <c r="V106">
        <v>2</v>
      </c>
      <c r="W106">
        <v>125</v>
      </c>
      <c r="X106">
        <v>125</v>
      </c>
      <c r="Y106">
        <v>49</v>
      </c>
      <c r="Z106">
        <v>6726.28</v>
      </c>
      <c r="AA106">
        <v>5609</v>
      </c>
      <c r="AB106">
        <v>1018.12</v>
      </c>
      <c r="AC106">
        <v>4590.88</v>
      </c>
      <c r="AD106">
        <v>2</v>
      </c>
      <c r="AE106">
        <v>0</v>
      </c>
      <c r="AF106">
        <v>41</v>
      </c>
      <c r="AG106">
        <v>4</v>
      </c>
      <c r="AH106">
        <v>4</v>
      </c>
      <c r="AI106">
        <v>3</v>
      </c>
      <c r="AJ106">
        <v>13</v>
      </c>
      <c r="AK106">
        <v>3</v>
      </c>
      <c r="AL106">
        <v>1</v>
      </c>
      <c r="AM106">
        <v>1</v>
      </c>
      <c r="AN106">
        <v>1</v>
      </c>
      <c r="AO106">
        <v>32</v>
      </c>
      <c r="AP106">
        <v>114</v>
      </c>
      <c r="AQ106">
        <v>32</v>
      </c>
      <c r="AR106">
        <v>0</v>
      </c>
      <c r="AS106">
        <v>10</v>
      </c>
      <c r="AT106">
        <v>2</v>
      </c>
      <c r="AU106">
        <v>3</v>
      </c>
      <c r="AV106">
        <v>1</v>
      </c>
      <c r="AW106">
        <v>0</v>
      </c>
      <c r="AX106">
        <v>0</v>
      </c>
      <c r="AY106">
        <v>20</v>
      </c>
      <c r="AZ106">
        <v>28</v>
      </c>
      <c r="BA106">
        <v>8</v>
      </c>
      <c r="BB106">
        <v>4</v>
      </c>
      <c r="BC106">
        <v>2</v>
      </c>
      <c r="BD106">
        <v>0</v>
      </c>
      <c r="BE106">
        <v>0</v>
      </c>
      <c r="BF106">
        <v>32</v>
      </c>
      <c r="BG106">
        <v>325</v>
      </c>
      <c r="BH106">
        <v>1</v>
      </c>
      <c r="BI106">
        <v>7</v>
      </c>
      <c r="BJ106" s="25">
        <v>45944</v>
      </c>
      <c r="BK106">
        <v>0</v>
      </c>
      <c r="BL106" s="27" t="str">
        <f>VLOOKUP(O106,DropDownList!$H$1:$I$7,2,FALSE)</f>
        <v>2023/24</v>
      </c>
      <c r="BM106" s="27" t="str">
        <f t="shared" si="1"/>
        <v>FISCAL FINES</v>
      </c>
    </row>
    <row r="107" spans="1:65" x14ac:dyDescent="0.2">
      <c r="A107">
        <v>2025</v>
      </c>
      <c r="B107">
        <v>10</v>
      </c>
      <c r="C107" t="s">
        <v>162</v>
      </c>
      <c r="D107" t="s">
        <v>166</v>
      </c>
      <c r="E107" t="s">
        <v>11</v>
      </c>
      <c r="F107">
        <v>9252</v>
      </c>
      <c r="G107" t="s">
        <v>141</v>
      </c>
      <c r="H107" t="s">
        <v>164</v>
      </c>
      <c r="I107" t="s">
        <v>164</v>
      </c>
      <c r="J107" s="24">
        <v>45931</v>
      </c>
      <c r="K107" t="s">
        <v>253</v>
      </c>
      <c r="L107">
        <v>3</v>
      </c>
      <c r="M107" t="s">
        <v>429</v>
      </c>
      <c r="N107" t="s">
        <v>145</v>
      </c>
      <c r="O107" t="s">
        <v>155</v>
      </c>
      <c r="P107" t="s">
        <v>146</v>
      </c>
      <c r="Q107">
        <v>70</v>
      </c>
      <c r="R107">
        <v>43</v>
      </c>
      <c r="S107">
        <v>640</v>
      </c>
      <c r="T107">
        <v>0</v>
      </c>
      <c r="U107">
        <v>8</v>
      </c>
      <c r="V107">
        <v>1</v>
      </c>
      <c r="W107">
        <v>20</v>
      </c>
      <c r="X107">
        <v>20</v>
      </c>
      <c r="Y107">
        <v>0</v>
      </c>
      <c r="Z107">
        <v>0</v>
      </c>
      <c r="AA107">
        <v>570</v>
      </c>
      <c r="AB107">
        <v>0</v>
      </c>
      <c r="AC107">
        <v>0</v>
      </c>
      <c r="AD107">
        <v>1</v>
      </c>
      <c r="AE107">
        <v>0</v>
      </c>
      <c r="AF107">
        <v>39</v>
      </c>
      <c r="AG107">
        <v>0</v>
      </c>
      <c r="AH107">
        <v>0</v>
      </c>
      <c r="AI107">
        <v>4</v>
      </c>
      <c r="AJ107">
        <v>0</v>
      </c>
      <c r="AK107">
        <v>0</v>
      </c>
      <c r="AL107">
        <v>0</v>
      </c>
      <c r="AM107">
        <v>0</v>
      </c>
      <c r="AN107">
        <v>0</v>
      </c>
      <c r="AO107">
        <v>29</v>
      </c>
      <c r="AP107">
        <v>195</v>
      </c>
      <c r="AQ107">
        <v>28</v>
      </c>
      <c r="AR107">
        <v>0</v>
      </c>
      <c r="AS107">
        <v>37</v>
      </c>
      <c r="AT107">
        <v>12</v>
      </c>
      <c r="AU107">
        <v>13</v>
      </c>
      <c r="AV107">
        <v>0</v>
      </c>
      <c r="AW107">
        <v>2</v>
      </c>
      <c r="AX107">
        <v>0</v>
      </c>
      <c r="AY107">
        <v>19</v>
      </c>
      <c r="AZ107">
        <v>34</v>
      </c>
      <c r="BA107">
        <v>24</v>
      </c>
      <c r="BB107">
        <v>5</v>
      </c>
      <c r="BC107">
        <v>3</v>
      </c>
      <c r="BD107">
        <v>1</v>
      </c>
      <c r="BE107">
        <v>0</v>
      </c>
      <c r="BF107">
        <v>41</v>
      </c>
      <c r="BG107">
        <v>70</v>
      </c>
      <c r="BH107">
        <v>0</v>
      </c>
      <c r="BI107">
        <v>8</v>
      </c>
      <c r="BJ107" s="25">
        <v>45944</v>
      </c>
      <c r="BK107">
        <v>0</v>
      </c>
      <c r="BL107" s="27" t="str">
        <f>VLOOKUP(O107,DropDownList!$H$1:$I$7,2,FALSE)</f>
        <v>2022/23</v>
      </c>
      <c r="BM107" s="27" t="str">
        <f t="shared" si="1"/>
        <v>VSUR</v>
      </c>
    </row>
    <row r="108" spans="1:65" x14ac:dyDescent="0.2">
      <c r="A108">
        <v>2025</v>
      </c>
      <c r="B108">
        <v>10</v>
      </c>
      <c r="C108" t="s">
        <v>162</v>
      </c>
      <c r="D108" t="s">
        <v>167</v>
      </c>
      <c r="E108" t="s">
        <v>11</v>
      </c>
      <c r="F108">
        <v>9711</v>
      </c>
      <c r="G108" t="s">
        <v>158</v>
      </c>
      <c r="H108" t="s">
        <v>164</v>
      </c>
      <c r="I108" t="s">
        <v>164</v>
      </c>
      <c r="J108" s="24">
        <v>45931</v>
      </c>
      <c r="K108" t="s">
        <v>253</v>
      </c>
      <c r="L108">
        <v>3</v>
      </c>
      <c r="M108" t="s">
        <v>429</v>
      </c>
      <c r="N108" t="s">
        <v>145</v>
      </c>
      <c r="O108" t="s">
        <v>156</v>
      </c>
      <c r="P108" t="s">
        <v>160</v>
      </c>
      <c r="Q108">
        <v>3160.08</v>
      </c>
      <c r="R108">
        <v>58</v>
      </c>
      <c r="S108">
        <v>30955</v>
      </c>
      <c r="T108">
        <v>2660.46</v>
      </c>
      <c r="U108">
        <v>12</v>
      </c>
      <c r="V108">
        <v>5</v>
      </c>
      <c r="W108">
        <v>1580.83</v>
      </c>
      <c r="X108">
        <v>1580.83</v>
      </c>
      <c r="Y108">
        <v>0</v>
      </c>
      <c r="Z108">
        <v>0</v>
      </c>
      <c r="AA108">
        <v>25134.46</v>
      </c>
      <c r="AB108">
        <v>50</v>
      </c>
      <c r="AC108">
        <v>23709.46</v>
      </c>
      <c r="AD108">
        <v>2</v>
      </c>
      <c r="AE108">
        <v>3</v>
      </c>
      <c r="AF108">
        <v>40</v>
      </c>
      <c r="AG108">
        <v>10</v>
      </c>
      <c r="AH108">
        <v>3</v>
      </c>
      <c r="AI108">
        <v>2</v>
      </c>
      <c r="AJ108">
        <v>0</v>
      </c>
      <c r="AK108">
        <v>0</v>
      </c>
      <c r="AL108">
        <v>0</v>
      </c>
      <c r="AM108">
        <v>0</v>
      </c>
      <c r="AN108">
        <v>0</v>
      </c>
      <c r="AO108">
        <v>41</v>
      </c>
      <c r="AP108">
        <v>140</v>
      </c>
      <c r="AQ108">
        <v>47</v>
      </c>
      <c r="AR108">
        <v>0</v>
      </c>
      <c r="AS108">
        <v>14</v>
      </c>
      <c r="AT108">
        <v>3</v>
      </c>
      <c r="AU108">
        <v>4</v>
      </c>
      <c r="AV108">
        <v>1</v>
      </c>
      <c r="AW108">
        <v>2</v>
      </c>
      <c r="AX108">
        <v>0</v>
      </c>
      <c r="AY108">
        <v>20</v>
      </c>
      <c r="AZ108">
        <v>27</v>
      </c>
      <c r="BA108">
        <v>12</v>
      </c>
      <c r="BB108">
        <v>3</v>
      </c>
      <c r="BC108">
        <v>2</v>
      </c>
      <c r="BD108">
        <v>1</v>
      </c>
      <c r="BE108">
        <v>0</v>
      </c>
      <c r="BF108">
        <v>54</v>
      </c>
      <c r="BG108">
        <v>770</v>
      </c>
      <c r="BH108">
        <v>3</v>
      </c>
      <c r="BI108">
        <v>11</v>
      </c>
      <c r="BJ108" s="25">
        <v>45944</v>
      </c>
      <c r="BK108">
        <v>0</v>
      </c>
      <c r="BL108" s="27" t="str">
        <f>VLOOKUP(O108,DropDownList!$H$1:$I$7,2,FALSE)</f>
        <v>2023/24</v>
      </c>
      <c r="BM108" s="27" t="str">
        <f t="shared" si="1"/>
        <v>SC COURT</v>
      </c>
    </row>
    <row r="109" spans="1:65" x14ac:dyDescent="0.2">
      <c r="A109">
        <v>2025</v>
      </c>
      <c r="B109">
        <v>10</v>
      </c>
      <c r="C109" t="s">
        <v>162</v>
      </c>
      <c r="D109" t="s">
        <v>167</v>
      </c>
      <c r="E109" t="s">
        <v>11</v>
      </c>
      <c r="F109">
        <v>9711</v>
      </c>
      <c r="G109" t="s">
        <v>158</v>
      </c>
      <c r="H109" t="s">
        <v>164</v>
      </c>
      <c r="I109" t="s">
        <v>164</v>
      </c>
      <c r="J109" s="24">
        <v>45931</v>
      </c>
      <c r="K109" t="s">
        <v>253</v>
      </c>
      <c r="L109">
        <v>3</v>
      </c>
      <c r="M109" t="s">
        <v>429</v>
      </c>
      <c r="N109" t="s">
        <v>145</v>
      </c>
      <c r="O109" t="s">
        <v>149</v>
      </c>
      <c r="P109" t="s">
        <v>160</v>
      </c>
      <c r="Q109">
        <v>3528</v>
      </c>
      <c r="R109">
        <v>17</v>
      </c>
      <c r="S109">
        <v>8743</v>
      </c>
      <c r="T109">
        <v>800</v>
      </c>
      <c r="U109">
        <v>10</v>
      </c>
      <c r="V109">
        <v>7</v>
      </c>
      <c r="W109">
        <v>900</v>
      </c>
      <c r="X109">
        <v>2603</v>
      </c>
      <c r="Y109">
        <v>0</v>
      </c>
      <c r="Z109">
        <v>0</v>
      </c>
      <c r="AA109">
        <v>4415</v>
      </c>
      <c r="AB109">
        <v>0</v>
      </c>
      <c r="AC109">
        <v>4135</v>
      </c>
      <c r="AD109">
        <v>5</v>
      </c>
      <c r="AE109">
        <v>2</v>
      </c>
      <c r="AF109">
        <v>6</v>
      </c>
      <c r="AG109">
        <v>4</v>
      </c>
      <c r="AH109">
        <v>1</v>
      </c>
      <c r="AI109">
        <v>6</v>
      </c>
      <c r="AJ109">
        <v>0</v>
      </c>
      <c r="AK109">
        <v>0</v>
      </c>
      <c r="AL109">
        <v>0</v>
      </c>
      <c r="AM109">
        <v>0</v>
      </c>
      <c r="AN109">
        <v>0</v>
      </c>
      <c r="AO109">
        <v>11</v>
      </c>
      <c r="AP109">
        <v>21</v>
      </c>
      <c r="AQ109">
        <v>10</v>
      </c>
      <c r="AR109">
        <v>0</v>
      </c>
      <c r="AS109">
        <v>3</v>
      </c>
      <c r="AT109">
        <v>2</v>
      </c>
      <c r="AU109">
        <v>0</v>
      </c>
      <c r="AV109">
        <v>0</v>
      </c>
      <c r="AW109">
        <v>1</v>
      </c>
      <c r="AX109">
        <v>0</v>
      </c>
      <c r="AY109">
        <v>1</v>
      </c>
      <c r="AZ109">
        <v>1</v>
      </c>
      <c r="BA109">
        <v>0</v>
      </c>
      <c r="BB109">
        <v>1</v>
      </c>
      <c r="BC109">
        <v>0</v>
      </c>
      <c r="BD109">
        <v>0</v>
      </c>
      <c r="BE109">
        <v>0</v>
      </c>
      <c r="BF109">
        <v>16</v>
      </c>
      <c r="BG109">
        <v>2135</v>
      </c>
      <c r="BH109">
        <v>0</v>
      </c>
      <c r="BI109">
        <v>10</v>
      </c>
      <c r="BJ109" s="25">
        <v>45944</v>
      </c>
      <c r="BK109">
        <v>0</v>
      </c>
      <c r="BL109" s="27" t="str">
        <f>VLOOKUP(O109,DropDownList!$H$1:$I$7,2,FALSE)</f>
        <v>2025/26</v>
      </c>
      <c r="BM109" s="27" t="str">
        <f t="shared" si="1"/>
        <v>SC COURT</v>
      </c>
    </row>
    <row r="110" spans="1:65" x14ac:dyDescent="0.2">
      <c r="A110">
        <v>2025</v>
      </c>
      <c r="B110">
        <v>10</v>
      </c>
      <c r="C110" t="s">
        <v>162</v>
      </c>
      <c r="D110" t="s">
        <v>167</v>
      </c>
      <c r="E110" t="s">
        <v>11</v>
      </c>
      <c r="F110">
        <v>9711</v>
      </c>
      <c r="G110" t="s">
        <v>158</v>
      </c>
      <c r="H110" t="s">
        <v>164</v>
      </c>
      <c r="I110" t="s">
        <v>164</v>
      </c>
      <c r="J110" s="24">
        <v>45931</v>
      </c>
      <c r="K110" t="s">
        <v>253</v>
      </c>
      <c r="L110">
        <v>3</v>
      </c>
      <c r="M110" t="s">
        <v>429</v>
      </c>
      <c r="N110" t="s">
        <v>145</v>
      </c>
      <c r="O110" t="s">
        <v>149</v>
      </c>
      <c r="P110" t="s">
        <v>161</v>
      </c>
      <c r="Q110">
        <v>110</v>
      </c>
      <c r="R110">
        <v>16</v>
      </c>
      <c r="S110">
        <v>390</v>
      </c>
      <c r="T110">
        <v>0</v>
      </c>
      <c r="U110">
        <v>10</v>
      </c>
      <c r="V110">
        <v>5</v>
      </c>
      <c r="W110">
        <v>100</v>
      </c>
      <c r="X110">
        <v>100</v>
      </c>
      <c r="Y110">
        <v>0</v>
      </c>
      <c r="Z110">
        <v>0</v>
      </c>
      <c r="AA110">
        <v>280</v>
      </c>
      <c r="AB110">
        <v>0</v>
      </c>
      <c r="AC110">
        <v>0</v>
      </c>
      <c r="AD110">
        <v>5</v>
      </c>
      <c r="AE110">
        <v>0</v>
      </c>
      <c r="AF110">
        <v>10</v>
      </c>
      <c r="AG110">
        <v>0</v>
      </c>
      <c r="AH110">
        <v>0</v>
      </c>
      <c r="AI110">
        <v>6</v>
      </c>
      <c r="AJ110">
        <v>0</v>
      </c>
      <c r="AK110">
        <v>0</v>
      </c>
      <c r="AL110">
        <v>0</v>
      </c>
      <c r="AM110">
        <v>0</v>
      </c>
      <c r="AN110">
        <v>0</v>
      </c>
      <c r="AO110">
        <v>10</v>
      </c>
      <c r="AP110">
        <v>20</v>
      </c>
      <c r="AQ110">
        <v>10</v>
      </c>
      <c r="AR110">
        <v>0</v>
      </c>
      <c r="AS110">
        <v>3</v>
      </c>
      <c r="AT110">
        <v>2</v>
      </c>
      <c r="AU110">
        <v>0</v>
      </c>
      <c r="AV110">
        <v>0</v>
      </c>
      <c r="AW110">
        <v>0</v>
      </c>
      <c r="AX110">
        <v>0</v>
      </c>
      <c r="AY110">
        <v>1</v>
      </c>
      <c r="AZ110">
        <v>1</v>
      </c>
      <c r="BA110">
        <v>0</v>
      </c>
      <c r="BB110">
        <v>1</v>
      </c>
      <c r="BC110">
        <v>0</v>
      </c>
      <c r="BD110">
        <v>0</v>
      </c>
      <c r="BE110">
        <v>0</v>
      </c>
      <c r="BF110">
        <v>16</v>
      </c>
      <c r="BG110">
        <v>110</v>
      </c>
      <c r="BH110">
        <v>0</v>
      </c>
      <c r="BI110">
        <v>10</v>
      </c>
      <c r="BJ110" s="25">
        <v>45944</v>
      </c>
      <c r="BK110">
        <v>0</v>
      </c>
      <c r="BL110" s="27" t="str">
        <f>VLOOKUP(O110,DropDownList!$H$1:$I$7,2,FALSE)</f>
        <v>2025/26</v>
      </c>
      <c r="BM110" s="27" t="str">
        <f t="shared" si="1"/>
        <v>VSUR</v>
      </c>
    </row>
    <row r="111" spans="1:65" x14ac:dyDescent="0.2">
      <c r="A111">
        <v>2025</v>
      </c>
      <c r="B111">
        <v>10</v>
      </c>
      <c r="C111" t="s">
        <v>162</v>
      </c>
      <c r="D111" t="s">
        <v>167</v>
      </c>
      <c r="E111" t="s">
        <v>11</v>
      </c>
      <c r="F111">
        <v>9711</v>
      </c>
      <c r="G111" t="s">
        <v>158</v>
      </c>
      <c r="H111" t="s">
        <v>164</v>
      </c>
      <c r="I111" t="s">
        <v>164</v>
      </c>
      <c r="J111" s="24">
        <v>45931</v>
      </c>
      <c r="K111" t="s">
        <v>253</v>
      </c>
      <c r="L111">
        <v>3</v>
      </c>
      <c r="M111" t="s">
        <v>429</v>
      </c>
      <c r="N111" t="s">
        <v>145</v>
      </c>
      <c r="O111" t="s">
        <v>155</v>
      </c>
      <c r="P111" t="s">
        <v>160</v>
      </c>
      <c r="Q111">
        <v>7688.89</v>
      </c>
      <c r="R111">
        <v>70</v>
      </c>
      <c r="S111">
        <v>40205</v>
      </c>
      <c r="T111">
        <v>1780.91</v>
      </c>
      <c r="U111">
        <v>15</v>
      </c>
      <c r="V111">
        <v>8</v>
      </c>
      <c r="W111">
        <v>5555.87</v>
      </c>
      <c r="X111">
        <v>5555.87</v>
      </c>
      <c r="Y111">
        <v>0</v>
      </c>
      <c r="Z111">
        <v>0</v>
      </c>
      <c r="AA111">
        <v>30735.200000000001</v>
      </c>
      <c r="AB111">
        <v>2164.7800000000002</v>
      </c>
      <c r="AC111">
        <v>26875.42</v>
      </c>
      <c r="AD111">
        <v>2</v>
      </c>
      <c r="AE111">
        <v>6</v>
      </c>
      <c r="AF111">
        <v>49</v>
      </c>
      <c r="AG111">
        <v>11</v>
      </c>
      <c r="AH111">
        <v>3</v>
      </c>
      <c r="AI111">
        <v>4</v>
      </c>
      <c r="AJ111">
        <v>0</v>
      </c>
      <c r="AK111">
        <v>0</v>
      </c>
      <c r="AL111">
        <v>0</v>
      </c>
      <c r="AM111">
        <v>0</v>
      </c>
      <c r="AN111">
        <v>0</v>
      </c>
      <c r="AO111">
        <v>43</v>
      </c>
      <c r="AP111">
        <v>221</v>
      </c>
      <c r="AQ111">
        <v>52</v>
      </c>
      <c r="AR111">
        <v>0</v>
      </c>
      <c r="AS111">
        <v>27</v>
      </c>
      <c r="AT111">
        <v>5</v>
      </c>
      <c r="AU111">
        <v>10</v>
      </c>
      <c r="AV111">
        <v>0</v>
      </c>
      <c r="AW111">
        <v>4</v>
      </c>
      <c r="AX111">
        <v>0</v>
      </c>
      <c r="AY111">
        <v>22</v>
      </c>
      <c r="AZ111">
        <v>37</v>
      </c>
      <c r="BA111">
        <v>25</v>
      </c>
      <c r="BB111">
        <v>9</v>
      </c>
      <c r="BC111">
        <v>6</v>
      </c>
      <c r="BD111">
        <v>1</v>
      </c>
      <c r="BE111">
        <v>0</v>
      </c>
      <c r="BF111">
        <v>63</v>
      </c>
      <c r="BG111">
        <v>3245</v>
      </c>
      <c r="BH111">
        <v>3</v>
      </c>
      <c r="BI111">
        <v>11</v>
      </c>
      <c r="BJ111" s="25">
        <v>45944</v>
      </c>
      <c r="BK111">
        <v>2</v>
      </c>
      <c r="BL111" s="27" t="str">
        <f>VLOOKUP(O111,DropDownList!$H$1:$I$7,2,FALSE)</f>
        <v>2022/23</v>
      </c>
      <c r="BM111" s="27" t="str">
        <f t="shared" si="1"/>
        <v>SC COURT</v>
      </c>
    </row>
    <row r="112" spans="1:65" x14ac:dyDescent="0.2">
      <c r="A112">
        <v>2025</v>
      </c>
      <c r="B112">
        <v>10</v>
      </c>
      <c r="C112" t="s">
        <v>162</v>
      </c>
      <c r="D112" t="s">
        <v>167</v>
      </c>
      <c r="E112" t="s">
        <v>11</v>
      </c>
      <c r="F112">
        <v>9711</v>
      </c>
      <c r="G112" t="s">
        <v>158</v>
      </c>
      <c r="H112" t="s">
        <v>164</v>
      </c>
      <c r="I112" t="s">
        <v>164</v>
      </c>
      <c r="J112" s="24">
        <v>45931</v>
      </c>
      <c r="K112" t="s">
        <v>253</v>
      </c>
      <c r="L112">
        <v>3</v>
      </c>
      <c r="M112" t="s">
        <v>429</v>
      </c>
      <c r="N112" t="s">
        <v>145</v>
      </c>
      <c r="O112" t="s">
        <v>155</v>
      </c>
      <c r="P112" t="s">
        <v>161</v>
      </c>
      <c r="Q112">
        <v>145</v>
      </c>
      <c r="R112">
        <v>65</v>
      </c>
      <c r="S112">
        <v>1860</v>
      </c>
      <c r="T112">
        <v>20</v>
      </c>
      <c r="U112">
        <v>15</v>
      </c>
      <c r="V112">
        <v>2</v>
      </c>
      <c r="W112">
        <v>115</v>
      </c>
      <c r="X112">
        <v>115</v>
      </c>
      <c r="Y112">
        <v>0</v>
      </c>
      <c r="Z112">
        <v>0</v>
      </c>
      <c r="AA112">
        <v>1695</v>
      </c>
      <c r="AB112">
        <v>0</v>
      </c>
      <c r="AC112">
        <v>0</v>
      </c>
      <c r="AD112">
        <v>2</v>
      </c>
      <c r="AE112">
        <v>0</v>
      </c>
      <c r="AF112">
        <v>60</v>
      </c>
      <c r="AG112">
        <v>0</v>
      </c>
      <c r="AH112">
        <v>1</v>
      </c>
      <c r="AI112">
        <v>4</v>
      </c>
      <c r="AJ112">
        <v>0</v>
      </c>
      <c r="AK112">
        <v>0</v>
      </c>
      <c r="AL112">
        <v>0</v>
      </c>
      <c r="AM112">
        <v>0</v>
      </c>
      <c r="AN112">
        <v>0</v>
      </c>
      <c r="AO112">
        <v>39</v>
      </c>
      <c r="AP112">
        <v>214</v>
      </c>
      <c r="AQ112">
        <v>48</v>
      </c>
      <c r="AR112">
        <v>0</v>
      </c>
      <c r="AS112">
        <v>25</v>
      </c>
      <c r="AT112">
        <v>4</v>
      </c>
      <c r="AU112">
        <v>10</v>
      </c>
      <c r="AV112">
        <v>0</v>
      </c>
      <c r="AW112">
        <v>2</v>
      </c>
      <c r="AX112">
        <v>0</v>
      </c>
      <c r="AY112">
        <v>24</v>
      </c>
      <c r="AZ112">
        <v>38</v>
      </c>
      <c r="BA112">
        <v>26</v>
      </c>
      <c r="BB112">
        <v>9</v>
      </c>
      <c r="BC112">
        <v>6</v>
      </c>
      <c r="BD112">
        <v>1</v>
      </c>
      <c r="BE112">
        <v>0</v>
      </c>
      <c r="BF112">
        <v>60</v>
      </c>
      <c r="BG112">
        <v>145</v>
      </c>
      <c r="BH112">
        <v>0</v>
      </c>
      <c r="BI112">
        <v>11</v>
      </c>
      <c r="BJ112" s="25">
        <v>45944</v>
      </c>
      <c r="BK112">
        <v>2</v>
      </c>
      <c r="BL112" s="27" t="str">
        <f>VLOOKUP(O112,DropDownList!$H$1:$I$7,2,FALSE)</f>
        <v>2022/23</v>
      </c>
      <c r="BM112" s="27" t="str">
        <f t="shared" si="1"/>
        <v>VSUR</v>
      </c>
    </row>
    <row r="113" spans="1:65" x14ac:dyDescent="0.2">
      <c r="A113">
        <v>2025</v>
      </c>
      <c r="B113">
        <v>10</v>
      </c>
      <c r="C113" t="s">
        <v>162</v>
      </c>
      <c r="D113" t="s">
        <v>167</v>
      </c>
      <c r="E113" t="s">
        <v>11</v>
      </c>
      <c r="F113">
        <v>9711</v>
      </c>
      <c r="G113" t="s">
        <v>158</v>
      </c>
      <c r="H113" t="s">
        <v>164</v>
      </c>
      <c r="I113" t="s">
        <v>164</v>
      </c>
      <c r="J113" s="24">
        <v>45931</v>
      </c>
      <c r="K113" t="s">
        <v>253</v>
      </c>
      <c r="L113">
        <v>3</v>
      </c>
      <c r="M113" t="s">
        <v>429</v>
      </c>
      <c r="N113" t="s">
        <v>145</v>
      </c>
      <c r="O113" t="s">
        <v>147</v>
      </c>
      <c r="P113" t="s">
        <v>161</v>
      </c>
      <c r="Q113">
        <v>170</v>
      </c>
      <c r="R113">
        <v>71</v>
      </c>
      <c r="S113">
        <v>1825</v>
      </c>
      <c r="T113">
        <v>30</v>
      </c>
      <c r="U113">
        <v>25</v>
      </c>
      <c r="V113">
        <v>2</v>
      </c>
      <c r="W113">
        <v>40</v>
      </c>
      <c r="X113">
        <v>40</v>
      </c>
      <c r="Y113">
        <v>0</v>
      </c>
      <c r="Z113">
        <v>0</v>
      </c>
      <c r="AA113">
        <v>1625</v>
      </c>
      <c r="AB113">
        <v>0</v>
      </c>
      <c r="AC113">
        <v>0</v>
      </c>
      <c r="AD113">
        <v>2</v>
      </c>
      <c r="AE113">
        <v>0</v>
      </c>
      <c r="AF113">
        <v>60</v>
      </c>
      <c r="AG113">
        <v>0</v>
      </c>
      <c r="AH113">
        <v>2</v>
      </c>
      <c r="AI113">
        <v>9</v>
      </c>
      <c r="AJ113">
        <v>0</v>
      </c>
      <c r="AK113">
        <v>0</v>
      </c>
      <c r="AL113">
        <v>0</v>
      </c>
      <c r="AM113">
        <v>0</v>
      </c>
      <c r="AN113">
        <v>0</v>
      </c>
      <c r="AO113">
        <v>39</v>
      </c>
      <c r="AP113">
        <v>141</v>
      </c>
      <c r="AQ113">
        <v>43</v>
      </c>
      <c r="AR113">
        <v>0</v>
      </c>
      <c r="AS113">
        <v>16</v>
      </c>
      <c r="AT113">
        <v>8</v>
      </c>
      <c r="AU113">
        <v>3</v>
      </c>
      <c r="AV113">
        <v>0</v>
      </c>
      <c r="AW113">
        <v>1</v>
      </c>
      <c r="AX113">
        <v>0</v>
      </c>
      <c r="AY113">
        <v>21</v>
      </c>
      <c r="AZ113">
        <v>31</v>
      </c>
      <c r="BA113">
        <v>12</v>
      </c>
      <c r="BB113">
        <v>1</v>
      </c>
      <c r="BC113">
        <v>0</v>
      </c>
      <c r="BD113">
        <v>0</v>
      </c>
      <c r="BE113">
        <v>0</v>
      </c>
      <c r="BF113">
        <v>70</v>
      </c>
      <c r="BG113">
        <v>170</v>
      </c>
      <c r="BH113">
        <v>0</v>
      </c>
      <c r="BI113">
        <v>25</v>
      </c>
      <c r="BJ113" s="25">
        <v>45944</v>
      </c>
      <c r="BK113">
        <v>0</v>
      </c>
      <c r="BL113" s="27" t="str">
        <f>VLOOKUP(O113,DropDownList!$H$1:$I$7,2,FALSE)</f>
        <v>2024/25</v>
      </c>
      <c r="BM113" s="27" t="str">
        <f t="shared" si="1"/>
        <v>VSUR</v>
      </c>
    </row>
    <row r="114" spans="1:65" x14ac:dyDescent="0.2">
      <c r="A114">
        <v>2025</v>
      </c>
      <c r="B114">
        <v>10</v>
      </c>
      <c r="C114" t="s">
        <v>162</v>
      </c>
      <c r="D114" t="s">
        <v>167</v>
      </c>
      <c r="E114" t="s">
        <v>11</v>
      </c>
      <c r="F114">
        <v>9711</v>
      </c>
      <c r="G114" t="s">
        <v>158</v>
      </c>
      <c r="H114" t="s">
        <v>164</v>
      </c>
      <c r="I114" t="s">
        <v>164</v>
      </c>
      <c r="J114" s="24">
        <v>45931</v>
      </c>
      <c r="K114" t="s">
        <v>253</v>
      </c>
      <c r="L114">
        <v>3</v>
      </c>
      <c r="M114" t="s">
        <v>429</v>
      </c>
      <c r="N114" t="s">
        <v>145</v>
      </c>
      <c r="O114" t="s">
        <v>147</v>
      </c>
      <c r="P114" t="s">
        <v>160</v>
      </c>
      <c r="Q114">
        <v>7957.8</v>
      </c>
      <c r="R114">
        <v>73</v>
      </c>
      <c r="S114">
        <v>36680</v>
      </c>
      <c r="T114">
        <v>1360</v>
      </c>
      <c r="U114">
        <v>25</v>
      </c>
      <c r="V114">
        <v>5</v>
      </c>
      <c r="W114">
        <v>1660</v>
      </c>
      <c r="X114">
        <v>1880</v>
      </c>
      <c r="Y114">
        <v>0</v>
      </c>
      <c r="Z114">
        <v>0</v>
      </c>
      <c r="AA114">
        <v>27362.2</v>
      </c>
      <c r="AB114">
        <v>175</v>
      </c>
      <c r="AC114">
        <v>25542.2</v>
      </c>
      <c r="AD114">
        <v>2</v>
      </c>
      <c r="AE114">
        <v>3</v>
      </c>
      <c r="AF114">
        <v>44</v>
      </c>
      <c r="AG114">
        <v>16</v>
      </c>
      <c r="AH114">
        <v>4</v>
      </c>
      <c r="AI114">
        <v>9</v>
      </c>
      <c r="AJ114">
        <v>0</v>
      </c>
      <c r="AK114">
        <v>0</v>
      </c>
      <c r="AL114">
        <v>0</v>
      </c>
      <c r="AM114">
        <v>0</v>
      </c>
      <c r="AN114">
        <v>0</v>
      </c>
      <c r="AO114">
        <v>41</v>
      </c>
      <c r="AP114">
        <v>134</v>
      </c>
      <c r="AQ114">
        <v>41</v>
      </c>
      <c r="AR114">
        <v>0</v>
      </c>
      <c r="AS114">
        <v>15</v>
      </c>
      <c r="AT114">
        <v>7</v>
      </c>
      <c r="AU114">
        <v>3</v>
      </c>
      <c r="AV114">
        <v>0</v>
      </c>
      <c r="AW114">
        <v>3</v>
      </c>
      <c r="AX114">
        <v>0</v>
      </c>
      <c r="AY114">
        <v>20</v>
      </c>
      <c r="AZ114">
        <v>29</v>
      </c>
      <c r="BA114">
        <v>11</v>
      </c>
      <c r="BB114">
        <v>1</v>
      </c>
      <c r="BC114">
        <v>0</v>
      </c>
      <c r="BD114">
        <v>0</v>
      </c>
      <c r="BE114">
        <v>0</v>
      </c>
      <c r="BF114">
        <v>70</v>
      </c>
      <c r="BG114">
        <v>3275</v>
      </c>
      <c r="BH114">
        <v>0</v>
      </c>
      <c r="BI114">
        <v>25</v>
      </c>
      <c r="BJ114" s="25">
        <v>45944</v>
      </c>
      <c r="BK114">
        <v>0</v>
      </c>
      <c r="BL114" s="27" t="str">
        <f>VLOOKUP(O114,DropDownList!$H$1:$I$7,2,FALSE)</f>
        <v>2024/25</v>
      </c>
      <c r="BM114" s="27" t="str">
        <f t="shared" si="1"/>
        <v>SC COURT</v>
      </c>
    </row>
    <row r="115" spans="1:65" x14ac:dyDescent="0.2">
      <c r="A115">
        <v>2025</v>
      </c>
      <c r="B115">
        <v>10</v>
      </c>
      <c r="C115" t="s">
        <v>162</v>
      </c>
      <c r="D115" t="s">
        <v>167</v>
      </c>
      <c r="E115" t="s">
        <v>11</v>
      </c>
      <c r="F115">
        <v>9711</v>
      </c>
      <c r="G115" t="s">
        <v>158</v>
      </c>
      <c r="H115" t="s">
        <v>164</v>
      </c>
      <c r="I115" t="s">
        <v>164</v>
      </c>
      <c r="J115" s="24">
        <v>45931</v>
      </c>
      <c r="K115" t="s">
        <v>253</v>
      </c>
      <c r="L115">
        <v>3</v>
      </c>
      <c r="M115" t="s">
        <v>429</v>
      </c>
      <c r="N115" t="s">
        <v>145</v>
      </c>
      <c r="O115" t="s">
        <v>156</v>
      </c>
      <c r="P115" t="s">
        <v>161</v>
      </c>
      <c r="Q115">
        <v>30</v>
      </c>
      <c r="R115">
        <v>54</v>
      </c>
      <c r="S115">
        <v>1445</v>
      </c>
      <c r="T115">
        <v>40</v>
      </c>
      <c r="U115">
        <v>10</v>
      </c>
      <c r="V115">
        <v>2</v>
      </c>
      <c r="W115">
        <v>30</v>
      </c>
      <c r="X115">
        <v>30</v>
      </c>
      <c r="Y115">
        <v>0</v>
      </c>
      <c r="Z115">
        <v>0</v>
      </c>
      <c r="AA115">
        <v>1375</v>
      </c>
      <c r="AB115">
        <v>0</v>
      </c>
      <c r="AC115">
        <v>0</v>
      </c>
      <c r="AD115">
        <v>2</v>
      </c>
      <c r="AE115">
        <v>0</v>
      </c>
      <c r="AF115">
        <v>51</v>
      </c>
      <c r="AG115">
        <v>0</v>
      </c>
      <c r="AH115">
        <v>1</v>
      </c>
      <c r="AI115">
        <v>2</v>
      </c>
      <c r="AJ115">
        <v>0</v>
      </c>
      <c r="AK115">
        <v>0</v>
      </c>
      <c r="AL115">
        <v>0</v>
      </c>
      <c r="AM115">
        <v>0</v>
      </c>
      <c r="AN115">
        <v>0</v>
      </c>
      <c r="AO115">
        <v>38</v>
      </c>
      <c r="AP115">
        <v>143</v>
      </c>
      <c r="AQ115">
        <v>46</v>
      </c>
      <c r="AR115">
        <v>0</v>
      </c>
      <c r="AS115">
        <v>16</v>
      </c>
      <c r="AT115">
        <v>2</v>
      </c>
      <c r="AU115">
        <v>5</v>
      </c>
      <c r="AV115">
        <v>3</v>
      </c>
      <c r="AW115">
        <v>1</v>
      </c>
      <c r="AX115">
        <v>0</v>
      </c>
      <c r="AY115">
        <v>19</v>
      </c>
      <c r="AZ115">
        <v>28</v>
      </c>
      <c r="BA115">
        <v>13</v>
      </c>
      <c r="BB115">
        <v>4</v>
      </c>
      <c r="BC115">
        <v>3</v>
      </c>
      <c r="BD115">
        <v>1</v>
      </c>
      <c r="BE115">
        <v>0</v>
      </c>
      <c r="BF115">
        <v>53</v>
      </c>
      <c r="BG115">
        <v>30</v>
      </c>
      <c r="BH115">
        <v>0</v>
      </c>
      <c r="BI115">
        <v>10</v>
      </c>
      <c r="BJ115" s="25">
        <v>45944</v>
      </c>
      <c r="BK115">
        <v>0</v>
      </c>
      <c r="BL115" s="27" t="str">
        <f>VLOOKUP(O115,DropDownList!$H$1:$I$7,2,FALSE)</f>
        <v>2023/24</v>
      </c>
      <c r="BM115" s="27" t="str">
        <f t="shared" si="1"/>
        <v>VSUR</v>
      </c>
    </row>
    <row r="116" spans="1:65" x14ac:dyDescent="0.2">
      <c r="A116">
        <v>2025</v>
      </c>
      <c r="B116">
        <v>10</v>
      </c>
      <c r="C116" t="s">
        <v>162</v>
      </c>
      <c r="D116" t="s">
        <v>168</v>
      </c>
      <c r="E116" t="s">
        <v>12</v>
      </c>
      <c r="F116">
        <v>9341</v>
      </c>
      <c r="G116" t="s">
        <v>141</v>
      </c>
      <c r="H116" t="s">
        <v>164</v>
      </c>
      <c r="I116" t="s">
        <v>164</v>
      </c>
      <c r="J116" s="24">
        <v>45931</v>
      </c>
      <c r="K116" t="s">
        <v>253</v>
      </c>
      <c r="L116">
        <v>3</v>
      </c>
      <c r="M116" t="s">
        <v>429</v>
      </c>
      <c r="N116" t="s">
        <v>145</v>
      </c>
      <c r="O116" t="s">
        <v>149</v>
      </c>
      <c r="P116" t="s">
        <v>146</v>
      </c>
      <c r="Q116">
        <v>190</v>
      </c>
      <c r="R116">
        <v>34</v>
      </c>
      <c r="S116">
        <v>540</v>
      </c>
      <c r="T116">
        <v>0</v>
      </c>
      <c r="U116">
        <v>17</v>
      </c>
      <c r="V116">
        <v>11</v>
      </c>
      <c r="W116">
        <v>180</v>
      </c>
      <c r="X116">
        <v>180</v>
      </c>
      <c r="Y116">
        <v>0</v>
      </c>
      <c r="Z116">
        <v>0</v>
      </c>
      <c r="AA116">
        <v>350</v>
      </c>
      <c r="AB116">
        <v>0</v>
      </c>
      <c r="AC116">
        <v>0</v>
      </c>
      <c r="AD116">
        <v>11</v>
      </c>
      <c r="AE116">
        <v>0</v>
      </c>
      <c r="AF116">
        <v>22</v>
      </c>
      <c r="AG116">
        <v>0</v>
      </c>
      <c r="AH116">
        <v>0</v>
      </c>
      <c r="AI116">
        <v>12</v>
      </c>
      <c r="AJ116">
        <v>0</v>
      </c>
      <c r="AK116">
        <v>0</v>
      </c>
      <c r="AL116">
        <v>0</v>
      </c>
      <c r="AM116">
        <v>0</v>
      </c>
      <c r="AN116">
        <v>0</v>
      </c>
      <c r="AO116">
        <v>18</v>
      </c>
      <c r="AP116">
        <v>30</v>
      </c>
      <c r="AQ116">
        <v>18</v>
      </c>
      <c r="AR116">
        <v>0</v>
      </c>
      <c r="AS116">
        <v>1</v>
      </c>
      <c r="AT116">
        <v>0</v>
      </c>
      <c r="AU116">
        <v>0</v>
      </c>
      <c r="AV116">
        <v>0</v>
      </c>
      <c r="AW116">
        <v>0</v>
      </c>
      <c r="AX116">
        <v>0</v>
      </c>
      <c r="AY116">
        <v>1</v>
      </c>
      <c r="AZ116">
        <v>5</v>
      </c>
      <c r="BA116">
        <v>0</v>
      </c>
      <c r="BB116">
        <v>0</v>
      </c>
      <c r="BC116">
        <v>0</v>
      </c>
      <c r="BD116">
        <v>0</v>
      </c>
      <c r="BE116">
        <v>0</v>
      </c>
      <c r="BF116">
        <v>34</v>
      </c>
      <c r="BG116">
        <v>190</v>
      </c>
      <c r="BH116">
        <v>0</v>
      </c>
      <c r="BI116">
        <v>17</v>
      </c>
      <c r="BJ116" s="25">
        <v>45944</v>
      </c>
      <c r="BK116">
        <v>0</v>
      </c>
      <c r="BL116" s="27" t="str">
        <f>VLOOKUP(O116,DropDownList!$H$1:$I$7,2,FALSE)</f>
        <v>2025/26</v>
      </c>
      <c r="BM116" s="27" t="str">
        <f t="shared" si="1"/>
        <v>VSUR</v>
      </c>
    </row>
    <row r="117" spans="1:65" x14ac:dyDescent="0.2">
      <c r="A117">
        <v>2025</v>
      </c>
      <c r="B117">
        <v>10</v>
      </c>
      <c r="C117" t="s">
        <v>162</v>
      </c>
      <c r="D117" t="s">
        <v>168</v>
      </c>
      <c r="E117" t="s">
        <v>12</v>
      </c>
      <c r="F117">
        <v>9341</v>
      </c>
      <c r="G117" t="s">
        <v>141</v>
      </c>
      <c r="H117" t="s">
        <v>164</v>
      </c>
      <c r="I117" t="s">
        <v>164</v>
      </c>
      <c r="J117" s="24">
        <v>45931</v>
      </c>
      <c r="K117" t="s">
        <v>253</v>
      </c>
      <c r="L117">
        <v>3</v>
      </c>
      <c r="M117" t="s">
        <v>429</v>
      </c>
      <c r="N117" t="s">
        <v>145</v>
      </c>
      <c r="O117" t="s">
        <v>149</v>
      </c>
      <c r="P117" t="s">
        <v>153</v>
      </c>
      <c r="Q117">
        <v>90</v>
      </c>
      <c r="R117">
        <v>5</v>
      </c>
      <c r="S117">
        <v>225</v>
      </c>
      <c r="T117">
        <v>0</v>
      </c>
      <c r="U117">
        <v>2</v>
      </c>
      <c r="V117">
        <v>0</v>
      </c>
      <c r="W117">
        <v>0</v>
      </c>
      <c r="X117">
        <v>0</v>
      </c>
      <c r="Y117">
        <v>0</v>
      </c>
      <c r="Z117">
        <v>0</v>
      </c>
      <c r="AA117">
        <v>135</v>
      </c>
      <c r="AB117">
        <v>0</v>
      </c>
      <c r="AC117">
        <v>135</v>
      </c>
      <c r="AD117">
        <v>0</v>
      </c>
      <c r="AE117">
        <v>0</v>
      </c>
      <c r="AF117">
        <v>3</v>
      </c>
      <c r="AG117">
        <v>0</v>
      </c>
      <c r="AH117">
        <v>0</v>
      </c>
      <c r="AI117">
        <v>2</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90</v>
      </c>
      <c r="BH117">
        <v>0</v>
      </c>
      <c r="BI117">
        <v>0</v>
      </c>
      <c r="BJ117" s="25">
        <v>45944</v>
      </c>
      <c r="BK117">
        <v>0</v>
      </c>
      <c r="BL117" s="27" t="str">
        <f>VLOOKUP(O117,DropDownList!$H$1:$I$7,2,FALSE)</f>
        <v>2025/26</v>
      </c>
      <c r="BM117" s="27" t="str">
        <f t="shared" si="1"/>
        <v>PREG</v>
      </c>
    </row>
    <row r="118" spans="1:65" x14ac:dyDescent="0.2">
      <c r="A118">
        <v>2025</v>
      </c>
      <c r="B118">
        <v>10</v>
      </c>
      <c r="C118" t="s">
        <v>162</v>
      </c>
      <c r="D118" t="s">
        <v>168</v>
      </c>
      <c r="E118" t="s">
        <v>12</v>
      </c>
      <c r="F118">
        <v>9341</v>
      </c>
      <c r="G118" t="s">
        <v>141</v>
      </c>
      <c r="H118" t="s">
        <v>164</v>
      </c>
      <c r="I118" t="s">
        <v>164</v>
      </c>
      <c r="J118" s="24">
        <v>45931</v>
      </c>
      <c r="K118" t="s">
        <v>253</v>
      </c>
      <c r="L118">
        <v>3</v>
      </c>
      <c r="M118" t="s">
        <v>429</v>
      </c>
      <c r="N118" t="s">
        <v>145</v>
      </c>
      <c r="O118" t="s">
        <v>155</v>
      </c>
      <c r="P118" t="s">
        <v>152</v>
      </c>
      <c r="Q118">
        <v>0</v>
      </c>
      <c r="R118">
        <v>28</v>
      </c>
      <c r="S118">
        <v>1120</v>
      </c>
      <c r="T118">
        <v>560</v>
      </c>
      <c r="U118">
        <v>0</v>
      </c>
      <c r="V118">
        <v>0</v>
      </c>
      <c r="W118">
        <v>0</v>
      </c>
      <c r="X118">
        <v>0</v>
      </c>
      <c r="Y118">
        <v>0</v>
      </c>
      <c r="Z118">
        <v>0</v>
      </c>
      <c r="AA118">
        <v>560</v>
      </c>
      <c r="AB118">
        <v>0</v>
      </c>
      <c r="AC118">
        <v>560</v>
      </c>
      <c r="AD118">
        <v>0</v>
      </c>
      <c r="AE118">
        <v>0</v>
      </c>
      <c r="AF118">
        <v>14</v>
      </c>
      <c r="AG118">
        <v>0</v>
      </c>
      <c r="AH118">
        <v>14</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s="25">
        <v>45944</v>
      </c>
      <c r="BK118">
        <v>0</v>
      </c>
      <c r="BL118" s="27" t="str">
        <f>VLOOKUP(O118,DropDownList!$H$1:$I$7,2,FALSE)</f>
        <v>2022/23</v>
      </c>
      <c r="BM118" s="27" t="str">
        <f t="shared" si="1"/>
        <v>PCOA</v>
      </c>
    </row>
    <row r="119" spans="1:65" x14ac:dyDescent="0.2">
      <c r="A119">
        <v>2025</v>
      </c>
      <c r="B119">
        <v>10</v>
      </c>
      <c r="C119" t="s">
        <v>162</v>
      </c>
      <c r="D119" t="s">
        <v>168</v>
      </c>
      <c r="E119" t="s">
        <v>12</v>
      </c>
      <c r="F119">
        <v>9341</v>
      </c>
      <c r="G119" t="s">
        <v>141</v>
      </c>
      <c r="H119" t="s">
        <v>164</v>
      </c>
      <c r="I119" t="s">
        <v>164</v>
      </c>
      <c r="J119" s="24">
        <v>45931</v>
      </c>
      <c r="K119" t="s">
        <v>253</v>
      </c>
      <c r="L119">
        <v>3</v>
      </c>
      <c r="M119" t="s">
        <v>429</v>
      </c>
      <c r="N119" t="s">
        <v>145</v>
      </c>
      <c r="O119" t="s">
        <v>147</v>
      </c>
      <c r="P119" t="s">
        <v>153</v>
      </c>
      <c r="Q119">
        <v>270</v>
      </c>
      <c r="R119">
        <v>74</v>
      </c>
      <c r="S119">
        <v>3330</v>
      </c>
      <c r="T119">
        <v>1905</v>
      </c>
      <c r="U119">
        <v>6</v>
      </c>
      <c r="V119">
        <v>6</v>
      </c>
      <c r="W119">
        <v>270</v>
      </c>
      <c r="X119">
        <v>270</v>
      </c>
      <c r="Y119">
        <v>0</v>
      </c>
      <c r="Z119">
        <v>0</v>
      </c>
      <c r="AA119">
        <v>1155</v>
      </c>
      <c r="AB119">
        <v>0</v>
      </c>
      <c r="AC119">
        <v>1155</v>
      </c>
      <c r="AD119">
        <v>6</v>
      </c>
      <c r="AE119">
        <v>0</v>
      </c>
      <c r="AF119">
        <v>25</v>
      </c>
      <c r="AG119">
        <v>0</v>
      </c>
      <c r="AH119">
        <v>42</v>
      </c>
      <c r="AI119">
        <v>6</v>
      </c>
      <c r="AJ119">
        <v>0</v>
      </c>
      <c r="AK119">
        <v>0</v>
      </c>
      <c r="AL119">
        <v>0</v>
      </c>
      <c r="AM119">
        <v>0</v>
      </c>
      <c r="AN119">
        <v>0</v>
      </c>
      <c r="AO119">
        <v>59</v>
      </c>
      <c r="AP119">
        <v>60</v>
      </c>
      <c r="AQ119">
        <v>60</v>
      </c>
      <c r="AR119">
        <v>0</v>
      </c>
      <c r="AS119">
        <v>0</v>
      </c>
      <c r="AT119">
        <v>0</v>
      </c>
      <c r="AU119">
        <v>0</v>
      </c>
      <c r="AV119">
        <v>0</v>
      </c>
      <c r="AW119">
        <v>0</v>
      </c>
      <c r="AX119">
        <v>0</v>
      </c>
      <c r="AY119">
        <v>0</v>
      </c>
      <c r="AZ119">
        <v>0</v>
      </c>
      <c r="BA119">
        <v>0</v>
      </c>
      <c r="BB119">
        <v>0</v>
      </c>
      <c r="BC119">
        <v>0</v>
      </c>
      <c r="BD119">
        <v>0</v>
      </c>
      <c r="BE119">
        <v>0</v>
      </c>
      <c r="BF119">
        <v>59</v>
      </c>
      <c r="BG119">
        <v>270</v>
      </c>
      <c r="BH119">
        <v>1</v>
      </c>
      <c r="BI119">
        <v>6</v>
      </c>
      <c r="BJ119" s="25">
        <v>45944</v>
      </c>
      <c r="BK119">
        <v>0</v>
      </c>
      <c r="BL119" s="27" t="str">
        <f>VLOOKUP(O119,DropDownList!$H$1:$I$7,2,FALSE)</f>
        <v>2024/25</v>
      </c>
      <c r="BM119" s="27" t="str">
        <f t="shared" si="1"/>
        <v>PREG</v>
      </c>
    </row>
    <row r="120" spans="1:65" x14ac:dyDescent="0.2">
      <c r="A120">
        <v>2025</v>
      </c>
      <c r="B120">
        <v>10</v>
      </c>
      <c r="C120" t="s">
        <v>162</v>
      </c>
      <c r="D120" t="s">
        <v>168</v>
      </c>
      <c r="E120" t="s">
        <v>12</v>
      </c>
      <c r="F120">
        <v>9341</v>
      </c>
      <c r="G120" t="s">
        <v>141</v>
      </c>
      <c r="H120" t="s">
        <v>164</v>
      </c>
      <c r="I120" t="s">
        <v>164</v>
      </c>
      <c r="J120" s="24">
        <v>45931</v>
      </c>
      <c r="K120" t="s">
        <v>253</v>
      </c>
      <c r="L120">
        <v>3</v>
      </c>
      <c r="M120" t="s">
        <v>429</v>
      </c>
      <c r="N120" t="s">
        <v>145</v>
      </c>
      <c r="O120" t="s">
        <v>156</v>
      </c>
      <c r="P120" t="s">
        <v>151</v>
      </c>
      <c r="Q120">
        <v>0</v>
      </c>
      <c r="R120">
        <v>247</v>
      </c>
      <c r="S120">
        <v>7410</v>
      </c>
      <c r="T120">
        <v>1410</v>
      </c>
      <c r="U120">
        <v>0</v>
      </c>
      <c r="V120">
        <v>0</v>
      </c>
      <c r="W120">
        <v>0</v>
      </c>
      <c r="X120">
        <v>0</v>
      </c>
      <c r="Y120">
        <v>0</v>
      </c>
      <c r="Z120">
        <v>0</v>
      </c>
      <c r="AA120">
        <v>6000</v>
      </c>
      <c r="AB120">
        <v>0</v>
      </c>
      <c r="AC120">
        <v>6000</v>
      </c>
      <c r="AD120">
        <v>0</v>
      </c>
      <c r="AE120">
        <v>0</v>
      </c>
      <c r="AF120">
        <v>200</v>
      </c>
      <c r="AG120">
        <v>0</v>
      </c>
      <c r="AH120">
        <v>47</v>
      </c>
      <c r="AI120">
        <v>0</v>
      </c>
      <c r="AJ120">
        <v>0</v>
      </c>
      <c r="AK120">
        <v>0</v>
      </c>
      <c r="AL120">
        <v>0</v>
      </c>
      <c r="AM120">
        <v>6</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s="25">
        <v>45944</v>
      </c>
      <c r="BK120">
        <v>0</v>
      </c>
      <c r="BL120" s="27" t="str">
        <f>VLOOKUP(O120,DropDownList!$H$1:$I$7,2,FALSE)</f>
        <v>2023/24</v>
      </c>
      <c r="BM120" s="27" t="str">
        <f t="shared" si="1"/>
        <v>PCPF</v>
      </c>
    </row>
    <row r="121" spans="1:65" x14ac:dyDescent="0.2">
      <c r="A121">
        <v>2025</v>
      </c>
      <c r="B121">
        <v>10</v>
      </c>
      <c r="C121" t="s">
        <v>162</v>
      </c>
      <c r="D121" t="s">
        <v>168</v>
      </c>
      <c r="E121" t="s">
        <v>12</v>
      </c>
      <c r="F121">
        <v>9341</v>
      </c>
      <c r="G121" t="s">
        <v>141</v>
      </c>
      <c r="H121" t="s">
        <v>164</v>
      </c>
      <c r="I121" t="s">
        <v>164</v>
      </c>
      <c r="J121" s="24">
        <v>45931</v>
      </c>
      <c r="K121" t="s">
        <v>253</v>
      </c>
      <c r="L121">
        <v>3</v>
      </c>
      <c r="M121" t="s">
        <v>429</v>
      </c>
      <c r="N121" t="s">
        <v>145</v>
      </c>
      <c r="O121" t="s">
        <v>156</v>
      </c>
      <c r="P121" t="s">
        <v>146</v>
      </c>
      <c r="Q121">
        <v>280</v>
      </c>
      <c r="R121">
        <v>150</v>
      </c>
      <c r="S121">
        <v>2570</v>
      </c>
      <c r="T121">
        <v>0</v>
      </c>
      <c r="U121">
        <v>27</v>
      </c>
      <c r="V121">
        <v>8</v>
      </c>
      <c r="W121">
        <v>150</v>
      </c>
      <c r="X121">
        <v>150</v>
      </c>
      <c r="Y121">
        <v>0</v>
      </c>
      <c r="Z121">
        <v>0</v>
      </c>
      <c r="AA121">
        <v>2290</v>
      </c>
      <c r="AB121">
        <v>0</v>
      </c>
      <c r="AC121">
        <v>0</v>
      </c>
      <c r="AD121">
        <v>8</v>
      </c>
      <c r="AE121">
        <v>0</v>
      </c>
      <c r="AF121">
        <v>135</v>
      </c>
      <c r="AG121">
        <v>0</v>
      </c>
      <c r="AH121">
        <v>0</v>
      </c>
      <c r="AI121">
        <v>15</v>
      </c>
      <c r="AJ121">
        <v>0</v>
      </c>
      <c r="AK121">
        <v>0</v>
      </c>
      <c r="AL121">
        <v>0</v>
      </c>
      <c r="AM121">
        <v>0</v>
      </c>
      <c r="AN121">
        <v>0</v>
      </c>
      <c r="AO121">
        <v>73</v>
      </c>
      <c r="AP121">
        <v>303</v>
      </c>
      <c r="AQ121">
        <v>75</v>
      </c>
      <c r="AR121">
        <v>0</v>
      </c>
      <c r="AS121">
        <v>47</v>
      </c>
      <c r="AT121">
        <v>1</v>
      </c>
      <c r="AU121">
        <v>8</v>
      </c>
      <c r="AV121">
        <v>2</v>
      </c>
      <c r="AW121">
        <v>0</v>
      </c>
      <c r="AX121">
        <v>0</v>
      </c>
      <c r="AY121">
        <v>32</v>
      </c>
      <c r="AZ121">
        <v>59</v>
      </c>
      <c r="BA121">
        <v>37</v>
      </c>
      <c r="BB121">
        <v>17</v>
      </c>
      <c r="BC121">
        <v>9</v>
      </c>
      <c r="BD121">
        <v>0</v>
      </c>
      <c r="BE121">
        <v>0</v>
      </c>
      <c r="BF121">
        <v>148</v>
      </c>
      <c r="BG121">
        <v>280</v>
      </c>
      <c r="BH121">
        <v>0</v>
      </c>
      <c r="BI121">
        <v>26</v>
      </c>
      <c r="BJ121" s="25">
        <v>45944</v>
      </c>
      <c r="BK121">
        <v>0</v>
      </c>
      <c r="BL121" s="27" t="str">
        <f>VLOOKUP(O121,DropDownList!$H$1:$I$7,2,FALSE)</f>
        <v>2023/24</v>
      </c>
      <c r="BM121" s="27" t="str">
        <f t="shared" si="1"/>
        <v>VSUR</v>
      </c>
    </row>
    <row r="122" spans="1:65" x14ac:dyDescent="0.2">
      <c r="A122">
        <v>2025</v>
      </c>
      <c r="B122">
        <v>10</v>
      </c>
      <c r="C122" t="s">
        <v>162</v>
      </c>
      <c r="D122" t="s">
        <v>168</v>
      </c>
      <c r="E122" t="s">
        <v>12</v>
      </c>
      <c r="F122">
        <v>9341</v>
      </c>
      <c r="G122" t="s">
        <v>141</v>
      </c>
      <c r="H122" t="s">
        <v>164</v>
      </c>
      <c r="I122" t="s">
        <v>164</v>
      </c>
      <c r="J122" s="24">
        <v>45931</v>
      </c>
      <c r="K122" t="s">
        <v>253</v>
      </c>
      <c r="L122">
        <v>3</v>
      </c>
      <c r="M122" t="s">
        <v>429</v>
      </c>
      <c r="N122" t="s">
        <v>145</v>
      </c>
      <c r="O122" t="s">
        <v>155</v>
      </c>
      <c r="P122" t="s">
        <v>150</v>
      </c>
      <c r="Q122">
        <v>3277.51</v>
      </c>
      <c r="R122">
        <v>161</v>
      </c>
      <c r="S122">
        <v>27285.23</v>
      </c>
      <c r="T122">
        <v>2234.13</v>
      </c>
      <c r="U122">
        <v>25</v>
      </c>
      <c r="V122">
        <v>10</v>
      </c>
      <c r="W122">
        <v>1112.92</v>
      </c>
      <c r="X122">
        <v>1112.92</v>
      </c>
      <c r="Y122">
        <v>145</v>
      </c>
      <c r="Z122">
        <v>25051.1</v>
      </c>
      <c r="AA122">
        <v>21773.59</v>
      </c>
      <c r="AB122">
        <v>8748.7999999999993</v>
      </c>
      <c r="AC122">
        <v>13024.79</v>
      </c>
      <c r="AD122">
        <v>7</v>
      </c>
      <c r="AE122">
        <v>3</v>
      </c>
      <c r="AF122">
        <v>119</v>
      </c>
      <c r="AG122">
        <v>13</v>
      </c>
      <c r="AH122">
        <v>16</v>
      </c>
      <c r="AI122">
        <v>12</v>
      </c>
      <c r="AJ122">
        <v>41</v>
      </c>
      <c r="AK122">
        <v>17</v>
      </c>
      <c r="AL122">
        <v>2</v>
      </c>
      <c r="AM122">
        <v>10</v>
      </c>
      <c r="AN122">
        <v>1</v>
      </c>
      <c r="AO122">
        <v>95</v>
      </c>
      <c r="AP122">
        <v>449</v>
      </c>
      <c r="AQ122">
        <v>112</v>
      </c>
      <c r="AR122">
        <v>0</v>
      </c>
      <c r="AS122">
        <v>54</v>
      </c>
      <c r="AT122">
        <v>12</v>
      </c>
      <c r="AU122">
        <v>2</v>
      </c>
      <c r="AV122">
        <v>2</v>
      </c>
      <c r="AW122">
        <v>0</v>
      </c>
      <c r="AX122">
        <v>0</v>
      </c>
      <c r="AY122">
        <v>54</v>
      </c>
      <c r="AZ122">
        <v>106</v>
      </c>
      <c r="BA122">
        <v>70</v>
      </c>
      <c r="BB122">
        <v>13</v>
      </c>
      <c r="BC122">
        <v>7</v>
      </c>
      <c r="BD122">
        <v>1</v>
      </c>
      <c r="BE122">
        <v>0</v>
      </c>
      <c r="BF122">
        <v>96</v>
      </c>
      <c r="BG122">
        <v>1597.94</v>
      </c>
      <c r="BH122">
        <v>1</v>
      </c>
      <c r="BI122">
        <v>25</v>
      </c>
      <c r="BJ122" s="25">
        <v>45944</v>
      </c>
      <c r="BK122">
        <v>0</v>
      </c>
      <c r="BL122" s="27" t="str">
        <f>VLOOKUP(O122,DropDownList!$H$1:$I$7,2,FALSE)</f>
        <v>2022/23</v>
      </c>
      <c r="BM122" s="27" t="str">
        <f t="shared" si="1"/>
        <v>FISCAL FINES</v>
      </c>
    </row>
    <row r="123" spans="1:65" x14ac:dyDescent="0.2">
      <c r="A123">
        <v>2025</v>
      </c>
      <c r="B123">
        <v>10</v>
      </c>
      <c r="C123" t="s">
        <v>162</v>
      </c>
      <c r="D123" t="s">
        <v>168</v>
      </c>
      <c r="E123" t="s">
        <v>12</v>
      </c>
      <c r="F123">
        <v>9341</v>
      </c>
      <c r="G123" t="s">
        <v>141</v>
      </c>
      <c r="H123" t="s">
        <v>164</v>
      </c>
      <c r="I123" t="s">
        <v>164</v>
      </c>
      <c r="J123" s="24">
        <v>45931</v>
      </c>
      <c r="K123" t="s">
        <v>253</v>
      </c>
      <c r="L123">
        <v>3</v>
      </c>
      <c r="M123" t="s">
        <v>429</v>
      </c>
      <c r="N123" t="s">
        <v>145</v>
      </c>
      <c r="O123" t="s">
        <v>147</v>
      </c>
      <c r="P123" t="s">
        <v>154</v>
      </c>
      <c r="Q123">
        <v>14227.66</v>
      </c>
      <c r="R123">
        <v>153</v>
      </c>
      <c r="S123">
        <v>42510</v>
      </c>
      <c r="T123">
        <v>60</v>
      </c>
      <c r="U123">
        <v>68</v>
      </c>
      <c r="V123">
        <v>40</v>
      </c>
      <c r="W123">
        <v>7305.35</v>
      </c>
      <c r="X123">
        <v>7820.35</v>
      </c>
      <c r="Y123">
        <v>0</v>
      </c>
      <c r="Z123">
        <v>0</v>
      </c>
      <c r="AA123">
        <v>28222.34</v>
      </c>
      <c r="AB123">
        <v>1080</v>
      </c>
      <c r="AC123">
        <v>25182.67</v>
      </c>
      <c r="AD123">
        <v>19</v>
      </c>
      <c r="AE123">
        <v>21</v>
      </c>
      <c r="AF123">
        <v>84</v>
      </c>
      <c r="AG123">
        <v>33</v>
      </c>
      <c r="AH123">
        <v>1</v>
      </c>
      <c r="AI123">
        <v>35</v>
      </c>
      <c r="AJ123">
        <v>0</v>
      </c>
      <c r="AK123">
        <v>0</v>
      </c>
      <c r="AL123">
        <v>0</v>
      </c>
      <c r="AM123">
        <v>0</v>
      </c>
      <c r="AN123">
        <v>0</v>
      </c>
      <c r="AO123">
        <v>107</v>
      </c>
      <c r="AP123">
        <v>382</v>
      </c>
      <c r="AQ123">
        <v>123</v>
      </c>
      <c r="AR123">
        <v>0</v>
      </c>
      <c r="AS123">
        <v>58</v>
      </c>
      <c r="AT123">
        <v>0</v>
      </c>
      <c r="AU123">
        <v>10</v>
      </c>
      <c r="AV123">
        <v>3</v>
      </c>
      <c r="AW123">
        <v>0</v>
      </c>
      <c r="AX123">
        <v>0</v>
      </c>
      <c r="AY123">
        <v>32</v>
      </c>
      <c r="AZ123">
        <v>66</v>
      </c>
      <c r="BA123">
        <v>31</v>
      </c>
      <c r="BB123">
        <v>24</v>
      </c>
      <c r="BC123">
        <v>7</v>
      </c>
      <c r="BD123">
        <v>2</v>
      </c>
      <c r="BE123">
        <v>0</v>
      </c>
      <c r="BF123">
        <v>153</v>
      </c>
      <c r="BG123">
        <v>9430</v>
      </c>
      <c r="BH123">
        <v>0</v>
      </c>
      <c r="BI123">
        <v>68</v>
      </c>
      <c r="BJ123" s="25">
        <v>45944</v>
      </c>
      <c r="BK123">
        <v>0</v>
      </c>
      <c r="BL123" s="27" t="str">
        <f>VLOOKUP(O123,DropDownList!$H$1:$I$7,2,FALSE)</f>
        <v>2024/25</v>
      </c>
      <c r="BM123" s="27" t="str">
        <f t="shared" si="1"/>
        <v>JP COURT</v>
      </c>
    </row>
    <row r="124" spans="1:65" x14ac:dyDescent="0.2">
      <c r="A124">
        <v>2025</v>
      </c>
      <c r="B124">
        <v>10</v>
      </c>
      <c r="C124" t="s">
        <v>162</v>
      </c>
      <c r="D124" t="s">
        <v>168</v>
      </c>
      <c r="E124" t="s">
        <v>12</v>
      </c>
      <c r="F124">
        <v>9341</v>
      </c>
      <c r="G124" t="s">
        <v>141</v>
      </c>
      <c r="H124" t="s">
        <v>164</v>
      </c>
      <c r="I124" t="s">
        <v>164</v>
      </c>
      <c r="J124" s="24">
        <v>45931</v>
      </c>
      <c r="K124" t="s">
        <v>253</v>
      </c>
      <c r="L124">
        <v>3</v>
      </c>
      <c r="M124" t="s">
        <v>429</v>
      </c>
      <c r="N124" t="s">
        <v>145</v>
      </c>
      <c r="O124" t="s">
        <v>149</v>
      </c>
      <c r="P124" t="s">
        <v>151</v>
      </c>
      <c r="Q124">
        <v>0</v>
      </c>
      <c r="R124">
        <v>41</v>
      </c>
      <c r="S124">
        <v>1230</v>
      </c>
      <c r="T124">
        <v>300</v>
      </c>
      <c r="U124">
        <v>1</v>
      </c>
      <c r="V124">
        <v>0</v>
      </c>
      <c r="W124">
        <v>0</v>
      </c>
      <c r="X124">
        <v>0</v>
      </c>
      <c r="Y124">
        <v>0</v>
      </c>
      <c r="Z124">
        <v>0</v>
      </c>
      <c r="AA124">
        <v>930</v>
      </c>
      <c r="AB124">
        <v>0</v>
      </c>
      <c r="AC124">
        <v>930</v>
      </c>
      <c r="AD124">
        <v>0</v>
      </c>
      <c r="AE124">
        <v>0</v>
      </c>
      <c r="AF124">
        <v>31</v>
      </c>
      <c r="AG124">
        <v>0</v>
      </c>
      <c r="AH124">
        <v>10</v>
      </c>
      <c r="AI124">
        <v>0</v>
      </c>
      <c r="AJ124">
        <v>0</v>
      </c>
      <c r="AK124">
        <v>0</v>
      </c>
      <c r="AL124">
        <v>0</v>
      </c>
      <c r="AM124">
        <v>5</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s="25">
        <v>45944</v>
      </c>
      <c r="BK124">
        <v>0</v>
      </c>
      <c r="BL124" s="27" t="str">
        <f>VLOOKUP(O124,DropDownList!$H$1:$I$7,2,FALSE)</f>
        <v>2025/26</v>
      </c>
      <c r="BM124" s="27" t="str">
        <f t="shared" si="1"/>
        <v>PCPF</v>
      </c>
    </row>
    <row r="125" spans="1:65" x14ac:dyDescent="0.2">
      <c r="A125">
        <v>2025</v>
      </c>
      <c r="B125">
        <v>10</v>
      </c>
      <c r="C125" t="s">
        <v>162</v>
      </c>
      <c r="D125" t="s">
        <v>168</v>
      </c>
      <c r="E125" t="s">
        <v>12</v>
      </c>
      <c r="F125">
        <v>9341</v>
      </c>
      <c r="G125" t="s">
        <v>141</v>
      </c>
      <c r="H125" t="s">
        <v>164</v>
      </c>
      <c r="I125" t="s">
        <v>164</v>
      </c>
      <c r="J125" s="24">
        <v>45931</v>
      </c>
      <c r="K125" t="s">
        <v>253</v>
      </c>
      <c r="L125">
        <v>3</v>
      </c>
      <c r="M125" t="s">
        <v>429</v>
      </c>
      <c r="N125" t="s">
        <v>145</v>
      </c>
      <c r="O125" t="s">
        <v>147</v>
      </c>
      <c r="P125" t="s">
        <v>150</v>
      </c>
      <c r="Q125">
        <v>8809.07</v>
      </c>
      <c r="R125">
        <v>118</v>
      </c>
      <c r="S125">
        <v>22232.35</v>
      </c>
      <c r="T125">
        <v>2657.47</v>
      </c>
      <c r="U125">
        <v>45</v>
      </c>
      <c r="V125">
        <v>34</v>
      </c>
      <c r="W125">
        <v>6180.84</v>
      </c>
      <c r="X125">
        <v>7248.4</v>
      </c>
      <c r="Y125">
        <v>108</v>
      </c>
      <c r="Z125">
        <v>19574.88</v>
      </c>
      <c r="AA125">
        <v>10765.81</v>
      </c>
      <c r="AB125">
        <v>4233.3500000000004</v>
      </c>
      <c r="AC125">
        <v>6532.46</v>
      </c>
      <c r="AD125">
        <v>26</v>
      </c>
      <c r="AE125">
        <v>8</v>
      </c>
      <c r="AF125">
        <v>62</v>
      </c>
      <c r="AG125">
        <v>14</v>
      </c>
      <c r="AH125">
        <v>10</v>
      </c>
      <c r="AI125">
        <v>31</v>
      </c>
      <c r="AJ125">
        <v>24</v>
      </c>
      <c r="AK125">
        <v>14</v>
      </c>
      <c r="AL125">
        <v>2</v>
      </c>
      <c r="AM125">
        <v>6</v>
      </c>
      <c r="AN125">
        <v>1</v>
      </c>
      <c r="AO125">
        <v>76</v>
      </c>
      <c r="AP125">
        <v>257</v>
      </c>
      <c r="AQ125">
        <v>85</v>
      </c>
      <c r="AR125">
        <v>0</v>
      </c>
      <c r="AS125">
        <v>47</v>
      </c>
      <c r="AT125">
        <v>0</v>
      </c>
      <c r="AU125">
        <v>1</v>
      </c>
      <c r="AV125">
        <v>0</v>
      </c>
      <c r="AW125">
        <v>0</v>
      </c>
      <c r="AX125">
        <v>0</v>
      </c>
      <c r="AY125">
        <v>16</v>
      </c>
      <c r="AZ125">
        <v>51</v>
      </c>
      <c r="BA125">
        <v>33</v>
      </c>
      <c r="BB125">
        <v>7</v>
      </c>
      <c r="BC125">
        <v>1</v>
      </c>
      <c r="BD125">
        <v>1</v>
      </c>
      <c r="BE125">
        <v>0</v>
      </c>
      <c r="BF125">
        <v>78</v>
      </c>
      <c r="BG125">
        <v>5468.82</v>
      </c>
      <c r="BH125">
        <v>1</v>
      </c>
      <c r="BI125">
        <v>45</v>
      </c>
      <c r="BJ125" s="25">
        <v>45944</v>
      </c>
      <c r="BK125">
        <v>0</v>
      </c>
      <c r="BL125" s="27" t="str">
        <f>VLOOKUP(O125,DropDownList!$H$1:$I$7,2,FALSE)</f>
        <v>2024/25</v>
      </c>
      <c r="BM125" s="27" t="str">
        <f t="shared" si="1"/>
        <v>FISCAL FINES</v>
      </c>
    </row>
    <row r="126" spans="1:65" x14ac:dyDescent="0.2">
      <c r="A126">
        <v>2025</v>
      </c>
      <c r="B126">
        <v>10</v>
      </c>
      <c r="C126" t="s">
        <v>162</v>
      </c>
      <c r="D126" t="s">
        <v>168</v>
      </c>
      <c r="E126" t="s">
        <v>12</v>
      </c>
      <c r="F126">
        <v>9341</v>
      </c>
      <c r="G126" t="s">
        <v>141</v>
      </c>
      <c r="H126" t="s">
        <v>164</v>
      </c>
      <c r="I126" t="s">
        <v>164</v>
      </c>
      <c r="J126" s="24">
        <v>45931</v>
      </c>
      <c r="K126" t="s">
        <v>253</v>
      </c>
      <c r="L126">
        <v>3</v>
      </c>
      <c r="M126" t="s">
        <v>429</v>
      </c>
      <c r="N126" t="s">
        <v>145</v>
      </c>
      <c r="O126" t="s">
        <v>156</v>
      </c>
      <c r="P126" t="s">
        <v>153</v>
      </c>
      <c r="Q126">
        <v>0</v>
      </c>
      <c r="R126">
        <v>78</v>
      </c>
      <c r="S126">
        <v>3510</v>
      </c>
      <c r="T126">
        <v>2610</v>
      </c>
      <c r="U126">
        <v>0</v>
      </c>
      <c r="V126">
        <v>0</v>
      </c>
      <c r="W126">
        <v>0</v>
      </c>
      <c r="X126">
        <v>0</v>
      </c>
      <c r="Y126">
        <v>0</v>
      </c>
      <c r="Z126">
        <v>0</v>
      </c>
      <c r="AA126">
        <v>900</v>
      </c>
      <c r="AB126">
        <v>0</v>
      </c>
      <c r="AC126">
        <v>900</v>
      </c>
      <c r="AD126">
        <v>0</v>
      </c>
      <c r="AE126">
        <v>0</v>
      </c>
      <c r="AF126">
        <v>20</v>
      </c>
      <c r="AG126">
        <v>0</v>
      </c>
      <c r="AH126">
        <v>58</v>
      </c>
      <c r="AI126">
        <v>0</v>
      </c>
      <c r="AJ126">
        <v>0</v>
      </c>
      <c r="AK126">
        <v>0</v>
      </c>
      <c r="AL126">
        <v>0</v>
      </c>
      <c r="AM126">
        <v>0</v>
      </c>
      <c r="AN126">
        <v>0</v>
      </c>
      <c r="AO126">
        <v>66</v>
      </c>
      <c r="AP126">
        <v>67</v>
      </c>
      <c r="AQ126">
        <v>67</v>
      </c>
      <c r="AR126">
        <v>0</v>
      </c>
      <c r="AS126">
        <v>0</v>
      </c>
      <c r="AT126">
        <v>0</v>
      </c>
      <c r="AU126">
        <v>0</v>
      </c>
      <c r="AV126">
        <v>0</v>
      </c>
      <c r="AW126">
        <v>0</v>
      </c>
      <c r="AX126">
        <v>0</v>
      </c>
      <c r="AY126">
        <v>0</v>
      </c>
      <c r="AZ126">
        <v>0</v>
      </c>
      <c r="BA126">
        <v>0</v>
      </c>
      <c r="BB126">
        <v>0</v>
      </c>
      <c r="BC126">
        <v>0</v>
      </c>
      <c r="BD126">
        <v>0</v>
      </c>
      <c r="BE126">
        <v>0</v>
      </c>
      <c r="BF126">
        <v>66</v>
      </c>
      <c r="BG126">
        <v>0</v>
      </c>
      <c r="BH126">
        <v>0</v>
      </c>
      <c r="BI126">
        <v>0</v>
      </c>
      <c r="BJ126" s="25">
        <v>45944</v>
      </c>
      <c r="BK126">
        <v>0</v>
      </c>
      <c r="BL126" s="27" t="str">
        <f>VLOOKUP(O126,DropDownList!$H$1:$I$7,2,FALSE)</f>
        <v>2023/24</v>
      </c>
      <c r="BM126" s="27" t="str">
        <f t="shared" si="1"/>
        <v>PREG</v>
      </c>
    </row>
    <row r="127" spans="1:65" x14ac:dyDescent="0.2">
      <c r="A127">
        <v>2025</v>
      </c>
      <c r="B127">
        <v>10</v>
      </c>
      <c r="C127" t="s">
        <v>162</v>
      </c>
      <c r="D127" t="s">
        <v>168</v>
      </c>
      <c r="E127" t="s">
        <v>12</v>
      </c>
      <c r="F127">
        <v>9341</v>
      </c>
      <c r="G127" t="s">
        <v>141</v>
      </c>
      <c r="H127" t="s">
        <v>164</v>
      </c>
      <c r="I127" t="s">
        <v>164</v>
      </c>
      <c r="J127" s="24">
        <v>45931</v>
      </c>
      <c r="K127" t="s">
        <v>253</v>
      </c>
      <c r="L127">
        <v>3</v>
      </c>
      <c r="M127" t="s">
        <v>429</v>
      </c>
      <c r="N127" t="s">
        <v>145</v>
      </c>
      <c r="O127" t="s">
        <v>149</v>
      </c>
      <c r="P127" t="s">
        <v>150</v>
      </c>
      <c r="Q127">
        <v>2731.38</v>
      </c>
      <c r="R127">
        <v>28</v>
      </c>
      <c r="S127">
        <v>4349.63</v>
      </c>
      <c r="T127">
        <v>231.66</v>
      </c>
      <c r="U127">
        <v>17</v>
      </c>
      <c r="V127">
        <v>16</v>
      </c>
      <c r="W127">
        <v>1573.35</v>
      </c>
      <c r="X127">
        <v>2631.38</v>
      </c>
      <c r="Y127">
        <v>26</v>
      </c>
      <c r="Z127">
        <v>4117.97</v>
      </c>
      <c r="AA127">
        <v>1386.59</v>
      </c>
      <c r="AB127">
        <v>374.09</v>
      </c>
      <c r="AC127">
        <v>1012.5</v>
      </c>
      <c r="AD127">
        <v>13</v>
      </c>
      <c r="AE127">
        <v>3</v>
      </c>
      <c r="AF127">
        <v>9</v>
      </c>
      <c r="AG127">
        <v>3</v>
      </c>
      <c r="AH127">
        <v>2</v>
      </c>
      <c r="AI127">
        <v>14</v>
      </c>
      <c r="AJ127">
        <v>6</v>
      </c>
      <c r="AK127">
        <v>2</v>
      </c>
      <c r="AL127">
        <v>1</v>
      </c>
      <c r="AM127">
        <v>1</v>
      </c>
      <c r="AN127">
        <v>0</v>
      </c>
      <c r="AO127">
        <v>16</v>
      </c>
      <c r="AP127">
        <v>27</v>
      </c>
      <c r="AQ127">
        <v>17</v>
      </c>
      <c r="AR127">
        <v>0</v>
      </c>
      <c r="AS127">
        <v>1</v>
      </c>
      <c r="AT127">
        <v>0</v>
      </c>
      <c r="AU127">
        <v>0</v>
      </c>
      <c r="AV127">
        <v>0</v>
      </c>
      <c r="AW127">
        <v>0</v>
      </c>
      <c r="AX127">
        <v>0</v>
      </c>
      <c r="AY127">
        <v>1</v>
      </c>
      <c r="AZ127">
        <v>4</v>
      </c>
      <c r="BA127">
        <v>0</v>
      </c>
      <c r="BB127">
        <v>0</v>
      </c>
      <c r="BC127">
        <v>0</v>
      </c>
      <c r="BD127">
        <v>0</v>
      </c>
      <c r="BE127">
        <v>0</v>
      </c>
      <c r="BF127">
        <v>16</v>
      </c>
      <c r="BG127">
        <v>2518.88</v>
      </c>
      <c r="BH127">
        <v>0</v>
      </c>
      <c r="BI127">
        <v>14</v>
      </c>
      <c r="BJ127" s="25">
        <v>45944</v>
      </c>
      <c r="BK127">
        <v>0</v>
      </c>
      <c r="BL127" s="27" t="str">
        <f>VLOOKUP(O127,DropDownList!$H$1:$I$7,2,FALSE)</f>
        <v>2025/26</v>
      </c>
      <c r="BM127" s="27" t="str">
        <f t="shared" si="1"/>
        <v>FISCAL FINES</v>
      </c>
    </row>
    <row r="128" spans="1:65" x14ac:dyDescent="0.2">
      <c r="A128">
        <v>2025</v>
      </c>
      <c r="B128">
        <v>10</v>
      </c>
      <c r="C128" t="s">
        <v>162</v>
      </c>
      <c r="D128" t="s">
        <v>168</v>
      </c>
      <c r="E128" t="s">
        <v>12</v>
      </c>
      <c r="F128">
        <v>9341</v>
      </c>
      <c r="G128" t="s">
        <v>141</v>
      </c>
      <c r="H128" t="s">
        <v>164</v>
      </c>
      <c r="I128" t="s">
        <v>164</v>
      </c>
      <c r="J128" s="24">
        <v>45931</v>
      </c>
      <c r="K128" t="s">
        <v>253</v>
      </c>
      <c r="L128">
        <v>3</v>
      </c>
      <c r="M128" t="s">
        <v>429</v>
      </c>
      <c r="N128" t="s">
        <v>145</v>
      </c>
      <c r="O128" t="s">
        <v>149</v>
      </c>
      <c r="P128" t="s">
        <v>154</v>
      </c>
      <c r="Q128">
        <v>4182</v>
      </c>
      <c r="R128">
        <v>34</v>
      </c>
      <c r="S128">
        <v>8580</v>
      </c>
      <c r="T128">
        <v>0</v>
      </c>
      <c r="U128">
        <v>17</v>
      </c>
      <c r="V128">
        <v>15</v>
      </c>
      <c r="W128">
        <v>2067</v>
      </c>
      <c r="X128">
        <v>3852</v>
      </c>
      <c r="Y128">
        <v>0</v>
      </c>
      <c r="Z128">
        <v>0</v>
      </c>
      <c r="AA128">
        <v>4398</v>
      </c>
      <c r="AB128">
        <v>0</v>
      </c>
      <c r="AC128">
        <v>4048</v>
      </c>
      <c r="AD128">
        <v>11</v>
      </c>
      <c r="AE128">
        <v>4</v>
      </c>
      <c r="AF128">
        <v>17</v>
      </c>
      <c r="AG128">
        <v>5</v>
      </c>
      <c r="AH128">
        <v>0</v>
      </c>
      <c r="AI128">
        <v>12</v>
      </c>
      <c r="AJ128">
        <v>0</v>
      </c>
      <c r="AK128">
        <v>0</v>
      </c>
      <c r="AL128">
        <v>0</v>
      </c>
      <c r="AM128">
        <v>0</v>
      </c>
      <c r="AN128">
        <v>0</v>
      </c>
      <c r="AO128">
        <v>18</v>
      </c>
      <c r="AP128">
        <v>30</v>
      </c>
      <c r="AQ128">
        <v>18</v>
      </c>
      <c r="AR128">
        <v>0</v>
      </c>
      <c r="AS128">
        <v>1</v>
      </c>
      <c r="AT128">
        <v>0</v>
      </c>
      <c r="AU128">
        <v>0</v>
      </c>
      <c r="AV128">
        <v>0</v>
      </c>
      <c r="AW128">
        <v>0</v>
      </c>
      <c r="AX128">
        <v>0</v>
      </c>
      <c r="AY128">
        <v>1</v>
      </c>
      <c r="AZ128">
        <v>5</v>
      </c>
      <c r="BA128">
        <v>0</v>
      </c>
      <c r="BB128">
        <v>0</v>
      </c>
      <c r="BC128">
        <v>0</v>
      </c>
      <c r="BD128">
        <v>0</v>
      </c>
      <c r="BE128">
        <v>0</v>
      </c>
      <c r="BF128">
        <v>34</v>
      </c>
      <c r="BG128">
        <v>3080</v>
      </c>
      <c r="BH128">
        <v>0</v>
      </c>
      <c r="BI128">
        <v>17</v>
      </c>
      <c r="BJ128" s="25">
        <v>45944</v>
      </c>
      <c r="BK128">
        <v>0</v>
      </c>
      <c r="BL128" s="27" t="str">
        <f>VLOOKUP(O128,DropDownList!$H$1:$I$7,2,FALSE)</f>
        <v>2025/26</v>
      </c>
      <c r="BM128" s="27" t="str">
        <f t="shared" si="1"/>
        <v>JP COURT</v>
      </c>
    </row>
    <row r="129" spans="1:65" x14ac:dyDescent="0.2">
      <c r="A129">
        <v>2025</v>
      </c>
      <c r="B129">
        <v>10</v>
      </c>
      <c r="C129" t="s">
        <v>162</v>
      </c>
      <c r="D129" t="s">
        <v>168</v>
      </c>
      <c r="E129" t="s">
        <v>12</v>
      </c>
      <c r="F129">
        <v>9341</v>
      </c>
      <c r="G129" t="s">
        <v>141</v>
      </c>
      <c r="H129" t="s">
        <v>164</v>
      </c>
      <c r="I129" t="s">
        <v>164</v>
      </c>
      <c r="J129" s="24">
        <v>45931</v>
      </c>
      <c r="K129" t="s">
        <v>253</v>
      </c>
      <c r="L129">
        <v>3</v>
      </c>
      <c r="M129" t="s">
        <v>429</v>
      </c>
      <c r="N129" t="s">
        <v>145</v>
      </c>
      <c r="O129" t="s">
        <v>149</v>
      </c>
      <c r="P129" t="s">
        <v>152</v>
      </c>
      <c r="Q129">
        <v>0</v>
      </c>
      <c r="R129">
        <v>13</v>
      </c>
      <c r="S129">
        <v>520</v>
      </c>
      <c r="T129">
        <v>200</v>
      </c>
      <c r="U129">
        <v>0</v>
      </c>
      <c r="V129">
        <v>0</v>
      </c>
      <c r="W129">
        <v>0</v>
      </c>
      <c r="X129">
        <v>0</v>
      </c>
      <c r="Y129">
        <v>0</v>
      </c>
      <c r="Z129">
        <v>0</v>
      </c>
      <c r="AA129">
        <v>320</v>
      </c>
      <c r="AB129">
        <v>0</v>
      </c>
      <c r="AC129">
        <v>320</v>
      </c>
      <c r="AD129">
        <v>0</v>
      </c>
      <c r="AE129">
        <v>0</v>
      </c>
      <c r="AF129">
        <v>8</v>
      </c>
      <c r="AG129">
        <v>0</v>
      </c>
      <c r="AH129">
        <v>5</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s="25">
        <v>45944</v>
      </c>
      <c r="BK129">
        <v>0</v>
      </c>
      <c r="BL129" s="27" t="str">
        <f>VLOOKUP(O129,DropDownList!$H$1:$I$7,2,FALSE)</f>
        <v>2025/26</v>
      </c>
      <c r="BM129" s="27" t="str">
        <f t="shared" si="1"/>
        <v>PCOA</v>
      </c>
    </row>
    <row r="130" spans="1:65" x14ac:dyDescent="0.2">
      <c r="A130">
        <v>2025</v>
      </c>
      <c r="B130">
        <v>10</v>
      </c>
      <c r="C130" t="s">
        <v>162</v>
      </c>
      <c r="D130" t="s">
        <v>168</v>
      </c>
      <c r="E130" t="s">
        <v>12</v>
      </c>
      <c r="F130">
        <v>9341</v>
      </c>
      <c r="G130" t="s">
        <v>141</v>
      </c>
      <c r="H130" t="s">
        <v>164</v>
      </c>
      <c r="I130" t="s">
        <v>164</v>
      </c>
      <c r="J130" s="24">
        <v>45931</v>
      </c>
      <c r="K130" t="s">
        <v>253</v>
      </c>
      <c r="L130">
        <v>3</v>
      </c>
      <c r="M130" t="s">
        <v>429</v>
      </c>
      <c r="N130" t="s">
        <v>145</v>
      </c>
      <c r="O130" t="s">
        <v>149</v>
      </c>
      <c r="P130" t="s">
        <v>148</v>
      </c>
      <c r="Q130">
        <v>240</v>
      </c>
      <c r="R130">
        <v>5</v>
      </c>
      <c r="S130">
        <v>300</v>
      </c>
      <c r="T130">
        <v>0</v>
      </c>
      <c r="U130">
        <v>4</v>
      </c>
      <c r="V130">
        <v>4</v>
      </c>
      <c r="W130">
        <v>240</v>
      </c>
      <c r="X130">
        <v>240</v>
      </c>
      <c r="Y130">
        <v>0</v>
      </c>
      <c r="Z130">
        <v>0</v>
      </c>
      <c r="AA130">
        <v>60</v>
      </c>
      <c r="AB130">
        <v>0</v>
      </c>
      <c r="AC130">
        <v>60</v>
      </c>
      <c r="AD130">
        <v>4</v>
      </c>
      <c r="AE130">
        <v>0</v>
      </c>
      <c r="AF130">
        <v>1</v>
      </c>
      <c r="AG130">
        <v>0</v>
      </c>
      <c r="AH130">
        <v>0</v>
      </c>
      <c r="AI130">
        <v>4</v>
      </c>
      <c r="AJ130">
        <v>0</v>
      </c>
      <c r="AK130">
        <v>0</v>
      </c>
      <c r="AL130">
        <v>0</v>
      </c>
      <c r="AM130">
        <v>0</v>
      </c>
      <c r="AN130">
        <v>0</v>
      </c>
      <c r="AO130">
        <v>4</v>
      </c>
      <c r="AP130">
        <v>5</v>
      </c>
      <c r="AQ130">
        <v>5</v>
      </c>
      <c r="AR130">
        <v>0</v>
      </c>
      <c r="AS130">
        <v>0</v>
      </c>
      <c r="AT130">
        <v>0</v>
      </c>
      <c r="AU130">
        <v>0</v>
      </c>
      <c r="AV130">
        <v>0</v>
      </c>
      <c r="AW130">
        <v>0</v>
      </c>
      <c r="AX130">
        <v>0</v>
      </c>
      <c r="AY130">
        <v>0</v>
      </c>
      <c r="AZ130">
        <v>0</v>
      </c>
      <c r="BA130">
        <v>0</v>
      </c>
      <c r="BB130">
        <v>0</v>
      </c>
      <c r="BC130">
        <v>0</v>
      </c>
      <c r="BD130">
        <v>0</v>
      </c>
      <c r="BE130">
        <v>0</v>
      </c>
      <c r="BF130">
        <v>4</v>
      </c>
      <c r="BG130">
        <v>240</v>
      </c>
      <c r="BH130">
        <v>0</v>
      </c>
      <c r="BI130">
        <v>4</v>
      </c>
      <c r="BJ130" s="25">
        <v>45944</v>
      </c>
      <c r="BK130">
        <v>0</v>
      </c>
      <c r="BL130" s="27" t="str">
        <f>VLOOKUP(O130,DropDownList!$H$1:$I$7,2,FALSE)</f>
        <v>2025/26</v>
      </c>
      <c r="BM130" s="27" t="str">
        <f t="shared" si="1"/>
        <v>PRAS</v>
      </c>
    </row>
    <row r="131" spans="1:65" x14ac:dyDescent="0.2">
      <c r="A131">
        <v>2025</v>
      </c>
      <c r="B131">
        <v>10</v>
      </c>
      <c r="C131" t="s">
        <v>162</v>
      </c>
      <c r="D131" t="s">
        <v>168</v>
      </c>
      <c r="E131" t="s">
        <v>12</v>
      </c>
      <c r="F131">
        <v>9341</v>
      </c>
      <c r="G131" t="s">
        <v>141</v>
      </c>
      <c r="H131" t="s">
        <v>164</v>
      </c>
      <c r="I131" t="s">
        <v>164</v>
      </c>
      <c r="J131" s="24">
        <v>45931</v>
      </c>
      <c r="K131" t="s">
        <v>253</v>
      </c>
      <c r="L131">
        <v>3</v>
      </c>
      <c r="M131" t="s">
        <v>429</v>
      </c>
      <c r="N131" t="s">
        <v>145</v>
      </c>
      <c r="O131" t="s">
        <v>156</v>
      </c>
      <c r="P131" t="s">
        <v>152</v>
      </c>
      <c r="Q131">
        <v>0</v>
      </c>
      <c r="R131">
        <v>39</v>
      </c>
      <c r="S131">
        <v>1560</v>
      </c>
      <c r="T131">
        <v>720</v>
      </c>
      <c r="U131">
        <v>0</v>
      </c>
      <c r="V131">
        <v>0</v>
      </c>
      <c r="W131">
        <v>0</v>
      </c>
      <c r="X131">
        <v>0</v>
      </c>
      <c r="Y131">
        <v>0</v>
      </c>
      <c r="Z131">
        <v>0</v>
      </c>
      <c r="AA131">
        <v>840</v>
      </c>
      <c r="AB131">
        <v>0</v>
      </c>
      <c r="AC131">
        <v>840</v>
      </c>
      <c r="AD131">
        <v>0</v>
      </c>
      <c r="AE131">
        <v>0</v>
      </c>
      <c r="AF131">
        <v>21</v>
      </c>
      <c r="AG131">
        <v>0</v>
      </c>
      <c r="AH131">
        <v>18</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s="25">
        <v>45944</v>
      </c>
      <c r="BK131">
        <v>0</v>
      </c>
      <c r="BL131" s="27" t="str">
        <f>VLOOKUP(O131,DropDownList!$H$1:$I$7,2,FALSE)</f>
        <v>2023/24</v>
      </c>
      <c r="BM131" s="27" t="str">
        <f t="shared" ref="BM131:BM194" si="2">IF(RIGHT(P131,4)="VSUR","VSUR",IF(RIGHT(P131,4)="CONF","CONF",P131))</f>
        <v>PCOA</v>
      </c>
    </row>
    <row r="132" spans="1:65" x14ac:dyDescent="0.2">
      <c r="A132">
        <v>2025</v>
      </c>
      <c r="B132">
        <v>10</v>
      </c>
      <c r="C132" t="s">
        <v>162</v>
      </c>
      <c r="D132" t="s">
        <v>168</v>
      </c>
      <c r="E132" t="s">
        <v>12</v>
      </c>
      <c r="F132">
        <v>9341</v>
      </c>
      <c r="G132" t="s">
        <v>141</v>
      </c>
      <c r="H132" t="s">
        <v>164</v>
      </c>
      <c r="I132" t="s">
        <v>164</v>
      </c>
      <c r="J132" s="24">
        <v>45931</v>
      </c>
      <c r="K132" t="s">
        <v>253</v>
      </c>
      <c r="L132">
        <v>3</v>
      </c>
      <c r="M132" t="s">
        <v>429</v>
      </c>
      <c r="N132" t="s">
        <v>145</v>
      </c>
      <c r="O132" t="s">
        <v>156</v>
      </c>
      <c r="P132" t="s">
        <v>148</v>
      </c>
      <c r="Q132">
        <v>420</v>
      </c>
      <c r="R132">
        <v>18</v>
      </c>
      <c r="S132">
        <v>1080</v>
      </c>
      <c r="T132">
        <v>60</v>
      </c>
      <c r="U132">
        <v>7</v>
      </c>
      <c r="V132">
        <v>5</v>
      </c>
      <c r="W132">
        <v>300</v>
      </c>
      <c r="X132">
        <v>300</v>
      </c>
      <c r="Y132">
        <v>0</v>
      </c>
      <c r="Z132">
        <v>0</v>
      </c>
      <c r="AA132">
        <v>600</v>
      </c>
      <c r="AB132">
        <v>0</v>
      </c>
      <c r="AC132">
        <v>600</v>
      </c>
      <c r="AD132">
        <v>5</v>
      </c>
      <c r="AE132">
        <v>0</v>
      </c>
      <c r="AF132">
        <v>10</v>
      </c>
      <c r="AG132">
        <v>0</v>
      </c>
      <c r="AH132">
        <v>1</v>
      </c>
      <c r="AI132">
        <v>7</v>
      </c>
      <c r="AJ132">
        <v>0</v>
      </c>
      <c r="AK132">
        <v>0</v>
      </c>
      <c r="AL132">
        <v>0</v>
      </c>
      <c r="AM132">
        <v>0</v>
      </c>
      <c r="AN132">
        <v>0</v>
      </c>
      <c r="AO132">
        <v>14</v>
      </c>
      <c r="AP132">
        <v>53</v>
      </c>
      <c r="AQ132">
        <v>14</v>
      </c>
      <c r="AR132">
        <v>0</v>
      </c>
      <c r="AS132">
        <v>7</v>
      </c>
      <c r="AT132">
        <v>0</v>
      </c>
      <c r="AU132">
        <v>0</v>
      </c>
      <c r="AV132">
        <v>0</v>
      </c>
      <c r="AW132">
        <v>0</v>
      </c>
      <c r="AX132">
        <v>0</v>
      </c>
      <c r="AY132">
        <v>5</v>
      </c>
      <c r="AZ132">
        <v>12</v>
      </c>
      <c r="BA132">
        <v>7</v>
      </c>
      <c r="BB132">
        <v>3</v>
      </c>
      <c r="BC132">
        <v>3</v>
      </c>
      <c r="BD132">
        <v>0</v>
      </c>
      <c r="BE132">
        <v>0</v>
      </c>
      <c r="BF132">
        <v>14</v>
      </c>
      <c r="BG132">
        <v>420</v>
      </c>
      <c r="BH132">
        <v>0</v>
      </c>
      <c r="BI132">
        <v>7</v>
      </c>
      <c r="BJ132" s="25">
        <v>45944</v>
      </c>
      <c r="BK132">
        <v>0</v>
      </c>
      <c r="BL132" s="27" t="str">
        <f>VLOOKUP(O132,DropDownList!$H$1:$I$7,2,FALSE)</f>
        <v>2023/24</v>
      </c>
      <c r="BM132" s="27" t="str">
        <f t="shared" si="2"/>
        <v>PRAS</v>
      </c>
    </row>
    <row r="133" spans="1:65" x14ac:dyDescent="0.2">
      <c r="A133">
        <v>2025</v>
      </c>
      <c r="B133">
        <v>10</v>
      </c>
      <c r="C133" t="s">
        <v>162</v>
      </c>
      <c r="D133" t="s">
        <v>168</v>
      </c>
      <c r="E133" t="s">
        <v>12</v>
      </c>
      <c r="F133">
        <v>9341</v>
      </c>
      <c r="G133" t="s">
        <v>141</v>
      </c>
      <c r="H133" t="s">
        <v>164</v>
      </c>
      <c r="I133" t="s">
        <v>164</v>
      </c>
      <c r="J133" s="24">
        <v>45931</v>
      </c>
      <c r="K133" t="s">
        <v>253</v>
      </c>
      <c r="L133">
        <v>3</v>
      </c>
      <c r="M133" t="s">
        <v>429</v>
      </c>
      <c r="N133" t="s">
        <v>145</v>
      </c>
      <c r="O133" t="s">
        <v>156</v>
      </c>
      <c r="P133" t="s">
        <v>150</v>
      </c>
      <c r="Q133">
        <v>6196.44</v>
      </c>
      <c r="R133">
        <v>134</v>
      </c>
      <c r="S133">
        <v>21967.21</v>
      </c>
      <c r="T133">
        <v>848.34</v>
      </c>
      <c r="U133">
        <v>40</v>
      </c>
      <c r="V133">
        <v>21</v>
      </c>
      <c r="W133">
        <v>3865.63</v>
      </c>
      <c r="X133">
        <v>3865.63</v>
      </c>
      <c r="Y133">
        <v>129</v>
      </c>
      <c r="Z133">
        <v>21118.87</v>
      </c>
      <c r="AA133">
        <v>14922.43</v>
      </c>
      <c r="AB133">
        <v>4716.46</v>
      </c>
      <c r="AC133">
        <v>10205.969999999999</v>
      </c>
      <c r="AD133">
        <v>16</v>
      </c>
      <c r="AE133">
        <v>5</v>
      </c>
      <c r="AF133">
        <v>88</v>
      </c>
      <c r="AG133">
        <v>17</v>
      </c>
      <c r="AH133">
        <v>5</v>
      </c>
      <c r="AI133">
        <v>23</v>
      </c>
      <c r="AJ133">
        <v>30</v>
      </c>
      <c r="AK133">
        <v>17</v>
      </c>
      <c r="AL133">
        <v>2</v>
      </c>
      <c r="AM133">
        <v>1</v>
      </c>
      <c r="AN133">
        <v>1</v>
      </c>
      <c r="AO133">
        <v>86</v>
      </c>
      <c r="AP133">
        <v>378</v>
      </c>
      <c r="AQ133">
        <v>91</v>
      </c>
      <c r="AR133">
        <v>0</v>
      </c>
      <c r="AS133">
        <v>56</v>
      </c>
      <c r="AT133">
        <v>0</v>
      </c>
      <c r="AU133">
        <v>4</v>
      </c>
      <c r="AV133">
        <v>2</v>
      </c>
      <c r="AW133">
        <v>0</v>
      </c>
      <c r="AX133">
        <v>0</v>
      </c>
      <c r="AY133">
        <v>50</v>
      </c>
      <c r="AZ133">
        <v>91</v>
      </c>
      <c r="BA133">
        <v>55</v>
      </c>
      <c r="BB133">
        <v>9</v>
      </c>
      <c r="BC133">
        <v>2</v>
      </c>
      <c r="BD133">
        <v>0</v>
      </c>
      <c r="BE133">
        <v>0</v>
      </c>
      <c r="BF133">
        <v>86</v>
      </c>
      <c r="BG133">
        <v>4173.7299999999996</v>
      </c>
      <c r="BH133">
        <v>1</v>
      </c>
      <c r="BI133">
        <v>40</v>
      </c>
      <c r="BJ133" s="25">
        <v>45944</v>
      </c>
      <c r="BK133">
        <v>0</v>
      </c>
      <c r="BL133" s="27" t="str">
        <f>VLOOKUP(O133,DropDownList!$H$1:$I$7,2,FALSE)</f>
        <v>2023/24</v>
      </c>
      <c r="BM133" s="27" t="str">
        <f t="shared" si="2"/>
        <v>FISCAL FINES</v>
      </c>
    </row>
    <row r="134" spans="1:65" x14ac:dyDescent="0.2">
      <c r="A134">
        <v>2025</v>
      </c>
      <c r="B134">
        <v>10</v>
      </c>
      <c r="C134" t="s">
        <v>162</v>
      </c>
      <c r="D134" t="s">
        <v>168</v>
      </c>
      <c r="E134" t="s">
        <v>12</v>
      </c>
      <c r="F134">
        <v>9341</v>
      </c>
      <c r="G134" t="s">
        <v>141</v>
      </c>
      <c r="H134" t="s">
        <v>164</v>
      </c>
      <c r="I134" t="s">
        <v>164</v>
      </c>
      <c r="J134" s="24">
        <v>45931</v>
      </c>
      <c r="K134" t="s">
        <v>253</v>
      </c>
      <c r="L134">
        <v>3</v>
      </c>
      <c r="M134" t="s">
        <v>429</v>
      </c>
      <c r="N134" t="s">
        <v>145</v>
      </c>
      <c r="O134" t="s">
        <v>155</v>
      </c>
      <c r="P134" t="s">
        <v>146</v>
      </c>
      <c r="Q134">
        <v>245</v>
      </c>
      <c r="R134">
        <v>179</v>
      </c>
      <c r="S134">
        <v>2940</v>
      </c>
      <c r="T134">
        <v>90</v>
      </c>
      <c r="U134">
        <v>27</v>
      </c>
      <c r="V134">
        <v>12</v>
      </c>
      <c r="W134">
        <v>160</v>
      </c>
      <c r="X134">
        <v>160</v>
      </c>
      <c r="Y134">
        <v>0</v>
      </c>
      <c r="Z134">
        <v>0</v>
      </c>
      <c r="AA134">
        <v>2605</v>
      </c>
      <c r="AB134">
        <v>0</v>
      </c>
      <c r="AC134">
        <v>0</v>
      </c>
      <c r="AD134">
        <v>12</v>
      </c>
      <c r="AE134">
        <v>0</v>
      </c>
      <c r="AF134">
        <v>156</v>
      </c>
      <c r="AG134">
        <v>1</v>
      </c>
      <c r="AH134">
        <v>4</v>
      </c>
      <c r="AI134">
        <v>18</v>
      </c>
      <c r="AJ134">
        <v>0</v>
      </c>
      <c r="AK134">
        <v>0</v>
      </c>
      <c r="AL134">
        <v>0</v>
      </c>
      <c r="AM134">
        <v>0</v>
      </c>
      <c r="AN134">
        <v>0</v>
      </c>
      <c r="AO134">
        <v>100</v>
      </c>
      <c r="AP134">
        <v>525</v>
      </c>
      <c r="AQ134">
        <v>112</v>
      </c>
      <c r="AR134">
        <v>0</v>
      </c>
      <c r="AS134">
        <v>66</v>
      </c>
      <c r="AT134">
        <v>18</v>
      </c>
      <c r="AU134">
        <v>18</v>
      </c>
      <c r="AV134">
        <v>5</v>
      </c>
      <c r="AW134">
        <v>1</v>
      </c>
      <c r="AX134">
        <v>0</v>
      </c>
      <c r="AY134">
        <v>63</v>
      </c>
      <c r="AZ134">
        <v>100</v>
      </c>
      <c r="BA134">
        <v>62</v>
      </c>
      <c r="BB134">
        <v>22</v>
      </c>
      <c r="BC134">
        <v>17</v>
      </c>
      <c r="BD134">
        <v>3</v>
      </c>
      <c r="BE134">
        <v>1</v>
      </c>
      <c r="BF134">
        <v>176</v>
      </c>
      <c r="BG134">
        <v>240</v>
      </c>
      <c r="BH134">
        <v>0</v>
      </c>
      <c r="BI134">
        <v>26</v>
      </c>
      <c r="BJ134" s="25">
        <v>45944</v>
      </c>
      <c r="BK134">
        <v>0</v>
      </c>
      <c r="BL134" s="27" t="str">
        <f>VLOOKUP(O134,DropDownList!$H$1:$I$7,2,FALSE)</f>
        <v>2022/23</v>
      </c>
      <c r="BM134" s="27" t="str">
        <f t="shared" si="2"/>
        <v>VSUR</v>
      </c>
    </row>
    <row r="135" spans="1:65" x14ac:dyDescent="0.2">
      <c r="A135">
        <v>2025</v>
      </c>
      <c r="B135">
        <v>10</v>
      </c>
      <c r="C135" t="s">
        <v>162</v>
      </c>
      <c r="D135" t="s">
        <v>168</v>
      </c>
      <c r="E135" t="s">
        <v>12</v>
      </c>
      <c r="F135">
        <v>9341</v>
      </c>
      <c r="G135" t="s">
        <v>141</v>
      </c>
      <c r="H135" t="s">
        <v>164</v>
      </c>
      <c r="I135" t="s">
        <v>164</v>
      </c>
      <c r="J135" s="24">
        <v>45931</v>
      </c>
      <c r="K135" t="s">
        <v>253</v>
      </c>
      <c r="L135">
        <v>3</v>
      </c>
      <c r="M135" t="s">
        <v>429</v>
      </c>
      <c r="N135" t="s">
        <v>145</v>
      </c>
      <c r="O135" t="s">
        <v>156</v>
      </c>
      <c r="P135" t="s">
        <v>154</v>
      </c>
      <c r="Q135">
        <v>6966.36</v>
      </c>
      <c r="R135">
        <v>151</v>
      </c>
      <c r="S135">
        <v>44361.33</v>
      </c>
      <c r="T135">
        <v>0</v>
      </c>
      <c r="U135">
        <v>28</v>
      </c>
      <c r="V135">
        <v>15</v>
      </c>
      <c r="W135">
        <v>3986.52</v>
      </c>
      <c r="X135">
        <v>3986.52</v>
      </c>
      <c r="Y135">
        <v>0</v>
      </c>
      <c r="Z135">
        <v>0</v>
      </c>
      <c r="AA135">
        <v>37394.97</v>
      </c>
      <c r="AB135">
        <v>350</v>
      </c>
      <c r="AC135">
        <v>34754.97</v>
      </c>
      <c r="AD135">
        <v>7</v>
      </c>
      <c r="AE135">
        <v>8</v>
      </c>
      <c r="AF135">
        <v>123</v>
      </c>
      <c r="AG135">
        <v>14</v>
      </c>
      <c r="AH135">
        <v>0</v>
      </c>
      <c r="AI135">
        <v>14</v>
      </c>
      <c r="AJ135">
        <v>0</v>
      </c>
      <c r="AK135">
        <v>0</v>
      </c>
      <c r="AL135">
        <v>0</v>
      </c>
      <c r="AM135">
        <v>0</v>
      </c>
      <c r="AN135">
        <v>0</v>
      </c>
      <c r="AO135">
        <v>74</v>
      </c>
      <c r="AP135">
        <v>312</v>
      </c>
      <c r="AQ135">
        <v>77</v>
      </c>
      <c r="AR135">
        <v>0</v>
      </c>
      <c r="AS135">
        <v>48</v>
      </c>
      <c r="AT135">
        <v>1</v>
      </c>
      <c r="AU135">
        <v>8</v>
      </c>
      <c r="AV135">
        <v>2</v>
      </c>
      <c r="AW135">
        <v>0</v>
      </c>
      <c r="AX135">
        <v>0</v>
      </c>
      <c r="AY135">
        <v>32</v>
      </c>
      <c r="AZ135">
        <v>60</v>
      </c>
      <c r="BA135">
        <v>38</v>
      </c>
      <c r="BB135">
        <v>19</v>
      </c>
      <c r="BC135">
        <v>10</v>
      </c>
      <c r="BD135">
        <v>0</v>
      </c>
      <c r="BE135">
        <v>0</v>
      </c>
      <c r="BF135">
        <v>149</v>
      </c>
      <c r="BG135">
        <v>4095</v>
      </c>
      <c r="BH135">
        <v>0</v>
      </c>
      <c r="BI135">
        <v>27</v>
      </c>
      <c r="BJ135" s="25">
        <v>45944</v>
      </c>
      <c r="BK135">
        <v>0</v>
      </c>
      <c r="BL135" s="27" t="str">
        <f>VLOOKUP(O135,DropDownList!$H$1:$I$7,2,FALSE)</f>
        <v>2023/24</v>
      </c>
      <c r="BM135" s="27" t="str">
        <f t="shared" si="2"/>
        <v>JP COURT</v>
      </c>
    </row>
    <row r="136" spans="1:65" x14ac:dyDescent="0.2">
      <c r="A136">
        <v>2025</v>
      </c>
      <c r="B136">
        <v>10</v>
      </c>
      <c r="C136" t="s">
        <v>162</v>
      </c>
      <c r="D136" t="s">
        <v>168</v>
      </c>
      <c r="E136" t="s">
        <v>12</v>
      </c>
      <c r="F136">
        <v>9341</v>
      </c>
      <c r="G136" t="s">
        <v>141</v>
      </c>
      <c r="H136" t="s">
        <v>164</v>
      </c>
      <c r="I136" t="s">
        <v>164</v>
      </c>
      <c r="J136" s="24">
        <v>45931</v>
      </c>
      <c r="K136" t="s">
        <v>253</v>
      </c>
      <c r="L136">
        <v>3</v>
      </c>
      <c r="M136" t="s">
        <v>429</v>
      </c>
      <c r="N136" t="s">
        <v>145</v>
      </c>
      <c r="O136" t="s">
        <v>147</v>
      </c>
      <c r="P136" t="s">
        <v>151</v>
      </c>
      <c r="Q136">
        <v>0</v>
      </c>
      <c r="R136">
        <v>991</v>
      </c>
      <c r="S136">
        <v>29750</v>
      </c>
      <c r="T136">
        <v>5670</v>
      </c>
      <c r="U136">
        <v>0</v>
      </c>
      <c r="V136">
        <v>0</v>
      </c>
      <c r="W136">
        <v>0</v>
      </c>
      <c r="X136">
        <v>0</v>
      </c>
      <c r="Y136">
        <v>0</v>
      </c>
      <c r="Z136">
        <v>0</v>
      </c>
      <c r="AA136">
        <v>24080</v>
      </c>
      <c r="AB136">
        <v>0</v>
      </c>
      <c r="AC136">
        <v>24080</v>
      </c>
      <c r="AD136">
        <v>0</v>
      </c>
      <c r="AE136">
        <v>0</v>
      </c>
      <c r="AF136">
        <v>802</v>
      </c>
      <c r="AG136">
        <v>0</v>
      </c>
      <c r="AH136">
        <v>189</v>
      </c>
      <c r="AI136">
        <v>0</v>
      </c>
      <c r="AJ136">
        <v>0</v>
      </c>
      <c r="AK136">
        <v>0</v>
      </c>
      <c r="AL136">
        <v>0</v>
      </c>
      <c r="AM136">
        <v>34</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s="25">
        <v>45944</v>
      </c>
      <c r="BK136">
        <v>0</v>
      </c>
      <c r="BL136" s="27" t="str">
        <f>VLOOKUP(O136,DropDownList!$H$1:$I$7,2,FALSE)</f>
        <v>2024/25</v>
      </c>
      <c r="BM136" s="27" t="str">
        <f t="shared" si="2"/>
        <v>PCPF</v>
      </c>
    </row>
    <row r="137" spans="1:65" x14ac:dyDescent="0.2">
      <c r="A137">
        <v>2025</v>
      </c>
      <c r="B137">
        <v>10</v>
      </c>
      <c r="C137" t="s">
        <v>162</v>
      </c>
      <c r="D137" t="s">
        <v>168</v>
      </c>
      <c r="E137" t="s">
        <v>12</v>
      </c>
      <c r="F137">
        <v>9341</v>
      </c>
      <c r="G137" t="s">
        <v>141</v>
      </c>
      <c r="H137" t="s">
        <v>164</v>
      </c>
      <c r="I137" t="s">
        <v>164</v>
      </c>
      <c r="J137" s="24">
        <v>45931</v>
      </c>
      <c r="K137" t="s">
        <v>253</v>
      </c>
      <c r="L137">
        <v>3</v>
      </c>
      <c r="M137" t="s">
        <v>429</v>
      </c>
      <c r="N137" t="s">
        <v>145</v>
      </c>
      <c r="O137" t="s">
        <v>155</v>
      </c>
      <c r="P137" t="s">
        <v>148</v>
      </c>
      <c r="Q137">
        <v>120</v>
      </c>
      <c r="R137">
        <v>14</v>
      </c>
      <c r="S137">
        <v>840</v>
      </c>
      <c r="T137">
        <v>100</v>
      </c>
      <c r="U137">
        <v>2</v>
      </c>
      <c r="V137">
        <v>2</v>
      </c>
      <c r="W137">
        <v>120</v>
      </c>
      <c r="X137">
        <v>120</v>
      </c>
      <c r="Y137">
        <v>0</v>
      </c>
      <c r="Z137">
        <v>0</v>
      </c>
      <c r="AA137">
        <v>620</v>
      </c>
      <c r="AB137">
        <v>0</v>
      </c>
      <c r="AC137">
        <v>620</v>
      </c>
      <c r="AD137">
        <v>2</v>
      </c>
      <c r="AE137">
        <v>0</v>
      </c>
      <c r="AF137">
        <v>9</v>
      </c>
      <c r="AG137">
        <v>0</v>
      </c>
      <c r="AH137">
        <v>1</v>
      </c>
      <c r="AI137">
        <v>2</v>
      </c>
      <c r="AJ137">
        <v>0</v>
      </c>
      <c r="AK137">
        <v>0</v>
      </c>
      <c r="AL137">
        <v>0</v>
      </c>
      <c r="AM137">
        <v>0</v>
      </c>
      <c r="AN137">
        <v>0</v>
      </c>
      <c r="AO137">
        <v>8</v>
      </c>
      <c r="AP137">
        <v>44</v>
      </c>
      <c r="AQ137">
        <v>8</v>
      </c>
      <c r="AR137">
        <v>0</v>
      </c>
      <c r="AS137">
        <v>3</v>
      </c>
      <c r="AT137">
        <v>0</v>
      </c>
      <c r="AU137">
        <v>1</v>
      </c>
      <c r="AV137">
        <v>0</v>
      </c>
      <c r="AW137">
        <v>0</v>
      </c>
      <c r="AX137">
        <v>0</v>
      </c>
      <c r="AY137">
        <v>5</v>
      </c>
      <c r="AZ137">
        <v>12</v>
      </c>
      <c r="BA137">
        <v>9</v>
      </c>
      <c r="BB137">
        <v>2</v>
      </c>
      <c r="BC137">
        <v>2</v>
      </c>
      <c r="BD137">
        <v>0</v>
      </c>
      <c r="BE137">
        <v>0</v>
      </c>
      <c r="BF137">
        <v>7</v>
      </c>
      <c r="BG137">
        <v>120</v>
      </c>
      <c r="BH137">
        <v>2</v>
      </c>
      <c r="BI137">
        <v>1</v>
      </c>
      <c r="BJ137" s="25">
        <v>45944</v>
      </c>
      <c r="BK137">
        <v>0</v>
      </c>
      <c r="BL137" s="27" t="str">
        <f>VLOOKUP(O137,DropDownList!$H$1:$I$7,2,FALSE)</f>
        <v>2022/23</v>
      </c>
      <c r="BM137" s="27" t="str">
        <f t="shared" si="2"/>
        <v>PRAS</v>
      </c>
    </row>
    <row r="138" spans="1:65" x14ac:dyDescent="0.2">
      <c r="A138">
        <v>2025</v>
      </c>
      <c r="B138">
        <v>10</v>
      </c>
      <c r="C138" t="s">
        <v>162</v>
      </c>
      <c r="D138" t="s">
        <v>168</v>
      </c>
      <c r="E138" t="s">
        <v>12</v>
      </c>
      <c r="F138">
        <v>9341</v>
      </c>
      <c r="G138" t="s">
        <v>141</v>
      </c>
      <c r="H138" t="s">
        <v>164</v>
      </c>
      <c r="I138" t="s">
        <v>164</v>
      </c>
      <c r="J138" s="24">
        <v>45931</v>
      </c>
      <c r="K138" t="s">
        <v>253</v>
      </c>
      <c r="L138">
        <v>3</v>
      </c>
      <c r="M138" t="s">
        <v>429</v>
      </c>
      <c r="N138" t="s">
        <v>145</v>
      </c>
      <c r="O138" t="s">
        <v>155</v>
      </c>
      <c r="P138" t="s">
        <v>153</v>
      </c>
      <c r="Q138">
        <v>0</v>
      </c>
      <c r="R138">
        <v>32</v>
      </c>
      <c r="S138">
        <v>1440</v>
      </c>
      <c r="T138">
        <v>825</v>
      </c>
      <c r="U138">
        <v>0</v>
      </c>
      <c r="V138">
        <v>0</v>
      </c>
      <c r="W138">
        <v>0</v>
      </c>
      <c r="X138">
        <v>0</v>
      </c>
      <c r="Y138">
        <v>0</v>
      </c>
      <c r="Z138">
        <v>0</v>
      </c>
      <c r="AA138">
        <v>615</v>
      </c>
      <c r="AB138">
        <v>0</v>
      </c>
      <c r="AC138">
        <v>615</v>
      </c>
      <c r="AD138">
        <v>0</v>
      </c>
      <c r="AE138">
        <v>0</v>
      </c>
      <c r="AF138">
        <v>13</v>
      </c>
      <c r="AG138">
        <v>0</v>
      </c>
      <c r="AH138">
        <v>18</v>
      </c>
      <c r="AI138">
        <v>0</v>
      </c>
      <c r="AJ138">
        <v>0</v>
      </c>
      <c r="AK138">
        <v>0</v>
      </c>
      <c r="AL138">
        <v>0</v>
      </c>
      <c r="AM138">
        <v>0</v>
      </c>
      <c r="AN138">
        <v>0</v>
      </c>
      <c r="AO138">
        <v>18</v>
      </c>
      <c r="AP138">
        <v>19</v>
      </c>
      <c r="AQ138">
        <v>18</v>
      </c>
      <c r="AR138">
        <v>0</v>
      </c>
      <c r="AS138">
        <v>1</v>
      </c>
      <c r="AT138">
        <v>0</v>
      </c>
      <c r="AU138">
        <v>0</v>
      </c>
      <c r="AV138">
        <v>0</v>
      </c>
      <c r="AW138">
        <v>0</v>
      </c>
      <c r="AX138">
        <v>0</v>
      </c>
      <c r="AY138">
        <v>0</v>
      </c>
      <c r="AZ138">
        <v>0</v>
      </c>
      <c r="BA138">
        <v>0</v>
      </c>
      <c r="BB138">
        <v>0</v>
      </c>
      <c r="BC138">
        <v>0</v>
      </c>
      <c r="BD138">
        <v>0</v>
      </c>
      <c r="BE138">
        <v>0</v>
      </c>
      <c r="BF138">
        <v>19</v>
      </c>
      <c r="BG138">
        <v>0</v>
      </c>
      <c r="BH138">
        <v>1</v>
      </c>
      <c r="BI138">
        <v>0</v>
      </c>
      <c r="BJ138" s="25">
        <v>45944</v>
      </c>
      <c r="BK138">
        <v>0</v>
      </c>
      <c r="BL138" s="27" t="str">
        <f>VLOOKUP(O138,DropDownList!$H$1:$I$7,2,FALSE)</f>
        <v>2022/23</v>
      </c>
      <c r="BM138" s="27" t="str">
        <f t="shared" si="2"/>
        <v>PREG</v>
      </c>
    </row>
    <row r="139" spans="1:65" x14ac:dyDescent="0.2">
      <c r="A139">
        <v>2025</v>
      </c>
      <c r="B139">
        <v>10</v>
      </c>
      <c r="C139" t="s">
        <v>162</v>
      </c>
      <c r="D139" t="s">
        <v>168</v>
      </c>
      <c r="E139" t="s">
        <v>12</v>
      </c>
      <c r="F139">
        <v>9341</v>
      </c>
      <c r="G139" t="s">
        <v>141</v>
      </c>
      <c r="H139" t="s">
        <v>164</v>
      </c>
      <c r="I139" t="s">
        <v>164</v>
      </c>
      <c r="J139" s="24">
        <v>45931</v>
      </c>
      <c r="K139" t="s">
        <v>253</v>
      </c>
      <c r="L139">
        <v>3</v>
      </c>
      <c r="M139" t="s">
        <v>429</v>
      </c>
      <c r="N139" t="s">
        <v>145</v>
      </c>
      <c r="O139" t="s">
        <v>155</v>
      </c>
      <c r="P139" t="s">
        <v>151</v>
      </c>
      <c r="Q139">
        <v>0</v>
      </c>
      <c r="R139">
        <v>206</v>
      </c>
      <c r="S139">
        <v>6180</v>
      </c>
      <c r="T139">
        <v>1440</v>
      </c>
      <c r="U139">
        <v>0</v>
      </c>
      <c r="V139">
        <v>0</v>
      </c>
      <c r="W139">
        <v>0</v>
      </c>
      <c r="X139">
        <v>0</v>
      </c>
      <c r="Y139">
        <v>0</v>
      </c>
      <c r="Z139">
        <v>0</v>
      </c>
      <c r="AA139">
        <v>4740</v>
      </c>
      <c r="AB139">
        <v>0</v>
      </c>
      <c r="AC139">
        <v>4740</v>
      </c>
      <c r="AD139">
        <v>0</v>
      </c>
      <c r="AE139">
        <v>0</v>
      </c>
      <c r="AF139">
        <v>158</v>
      </c>
      <c r="AG139">
        <v>0</v>
      </c>
      <c r="AH139">
        <v>48</v>
      </c>
      <c r="AI139">
        <v>0</v>
      </c>
      <c r="AJ139">
        <v>0</v>
      </c>
      <c r="AK139">
        <v>0</v>
      </c>
      <c r="AL139">
        <v>0</v>
      </c>
      <c r="AM139">
        <v>5</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s="25">
        <v>45944</v>
      </c>
      <c r="BK139">
        <v>0</v>
      </c>
      <c r="BL139" s="27" t="str">
        <f>VLOOKUP(O139,DropDownList!$H$1:$I$7,2,FALSE)</f>
        <v>2022/23</v>
      </c>
      <c r="BM139" s="27" t="str">
        <f t="shared" si="2"/>
        <v>PCPF</v>
      </c>
    </row>
    <row r="140" spans="1:65" x14ac:dyDescent="0.2">
      <c r="A140">
        <v>2025</v>
      </c>
      <c r="B140">
        <v>10</v>
      </c>
      <c r="C140" t="s">
        <v>162</v>
      </c>
      <c r="D140" t="s">
        <v>168</v>
      </c>
      <c r="E140" t="s">
        <v>12</v>
      </c>
      <c r="F140">
        <v>9341</v>
      </c>
      <c r="G140" t="s">
        <v>141</v>
      </c>
      <c r="H140" t="s">
        <v>164</v>
      </c>
      <c r="I140" t="s">
        <v>164</v>
      </c>
      <c r="J140" s="24">
        <v>45931</v>
      </c>
      <c r="K140" t="s">
        <v>253</v>
      </c>
      <c r="L140">
        <v>3</v>
      </c>
      <c r="M140" t="s">
        <v>429</v>
      </c>
      <c r="N140" t="s">
        <v>145</v>
      </c>
      <c r="O140" t="s">
        <v>147</v>
      </c>
      <c r="P140" t="s">
        <v>146</v>
      </c>
      <c r="Q140">
        <v>570.33000000000004</v>
      </c>
      <c r="R140">
        <v>153</v>
      </c>
      <c r="S140">
        <v>2540</v>
      </c>
      <c r="T140">
        <v>10</v>
      </c>
      <c r="U140">
        <v>68</v>
      </c>
      <c r="V140">
        <v>19</v>
      </c>
      <c r="W140">
        <v>300</v>
      </c>
      <c r="X140">
        <v>300</v>
      </c>
      <c r="Y140">
        <v>0</v>
      </c>
      <c r="Z140">
        <v>0</v>
      </c>
      <c r="AA140">
        <v>1959.67</v>
      </c>
      <c r="AB140">
        <v>0</v>
      </c>
      <c r="AC140">
        <v>0</v>
      </c>
      <c r="AD140">
        <v>19</v>
      </c>
      <c r="AE140">
        <v>0</v>
      </c>
      <c r="AF140">
        <v>116</v>
      </c>
      <c r="AG140">
        <v>1</v>
      </c>
      <c r="AH140">
        <v>1</v>
      </c>
      <c r="AI140">
        <v>35</v>
      </c>
      <c r="AJ140">
        <v>0</v>
      </c>
      <c r="AK140">
        <v>0</v>
      </c>
      <c r="AL140">
        <v>0</v>
      </c>
      <c r="AM140">
        <v>0</v>
      </c>
      <c r="AN140">
        <v>0</v>
      </c>
      <c r="AO140">
        <v>107</v>
      </c>
      <c r="AP140">
        <v>382</v>
      </c>
      <c r="AQ140">
        <v>123</v>
      </c>
      <c r="AR140">
        <v>0</v>
      </c>
      <c r="AS140">
        <v>58</v>
      </c>
      <c r="AT140">
        <v>0</v>
      </c>
      <c r="AU140">
        <v>10</v>
      </c>
      <c r="AV140">
        <v>3</v>
      </c>
      <c r="AW140">
        <v>0</v>
      </c>
      <c r="AX140">
        <v>0</v>
      </c>
      <c r="AY140">
        <v>32</v>
      </c>
      <c r="AZ140">
        <v>66</v>
      </c>
      <c r="BA140">
        <v>31</v>
      </c>
      <c r="BB140">
        <v>24</v>
      </c>
      <c r="BC140">
        <v>7</v>
      </c>
      <c r="BD140">
        <v>2</v>
      </c>
      <c r="BE140">
        <v>0</v>
      </c>
      <c r="BF140">
        <v>153</v>
      </c>
      <c r="BG140">
        <v>570</v>
      </c>
      <c r="BH140">
        <v>0</v>
      </c>
      <c r="BI140">
        <v>68</v>
      </c>
      <c r="BJ140" s="25">
        <v>45944</v>
      </c>
      <c r="BK140">
        <v>0</v>
      </c>
      <c r="BL140" s="27" t="str">
        <f>VLOOKUP(O140,DropDownList!$H$1:$I$7,2,FALSE)</f>
        <v>2024/25</v>
      </c>
      <c r="BM140" s="27" t="str">
        <f t="shared" si="2"/>
        <v>VSUR</v>
      </c>
    </row>
    <row r="141" spans="1:65" x14ac:dyDescent="0.2">
      <c r="A141">
        <v>2025</v>
      </c>
      <c r="B141">
        <v>10</v>
      </c>
      <c r="C141" t="s">
        <v>162</v>
      </c>
      <c r="D141" t="s">
        <v>168</v>
      </c>
      <c r="E141" t="s">
        <v>12</v>
      </c>
      <c r="F141">
        <v>9341</v>
      </c>
      <c r="G141" t="s">
        <v>141</v>
      </c>
      <c r="H141" t="s">
        <v>164</v>
      </c>
      <c r="I141" t="s">
        <v>164</v>
      </c>
      <c r="J141" s="24">
        <v>45931</v>
      </c>
      <c r="K141" t="s">
        <v>253</v>
      </c>
      <c r="L141">
        <v>3</v>
      </c>
      <c r="M141" t="s">
        <v>429</v>
      </c>
      <c r="N141" t="s">
        <v>145</v>
      </c>
      <c r="O141" t="s">
        <v>147</v>
      </c>
      <c r="P141" t="s">
        <v>152</v>
      </c>
      <c r="Q141">
        <v>0</v>
      </c>
      <c r="R141">
        <v>20</v>
      </c>
      <c r="S141">
        <v>800</v>
      </c>
      <c r="T141">
        <v>200</v>
      </c>
      <c r="U141">
        <v>0</v>
      </c>
      <c r="V141">
        <v>0</v>
      </c>
      <c r="W141">
        <v>0</v>
      </c>
      <c r="X141">
        <v>0</v>
      </c>
      <c r="Y141">
        <v>0</v>
      </c>
      <c r="Z141">
        <v>0</v>
      </c>
      <c r="AA141">
        <v>600</v>
      </c>
      <c r="AB141">
        <v>0</v>
      </c>
      <c r="AC141">
        <v>600</v>
      </c>
      <c r="AD141">
        <v>0</v>
      </c>
      <c r="AE141">
        <v>0</v>
      </c>
      <c r="AF141">
        <v>15</v>
      </c>
      <c r="AG141">
        <v>0</v>
      </c>
      <c r="AH141">
        <v>5</v>
      </c>
      <c r="AI141">
        <v>0</v>
      </c>
      <c r="AJ141">
        <v>0</v>
      </c>
      <c r="AK141">
        <v>0</v>
      </c>
      <c r="AL141">
        <v>0</v>
      </c>
      <c r="AM141">
        <v>1</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s="25">
        <v>45944</v>
      </c>
      <c r="BK141">
        <v>0</v>
      </c>
      <c r="BL141" s="27" t="str">
        <f>VLOOKUP(O141,DropDownList!$H$1:$I$7,2,FALSE)</f>
        <v>2024/25</v>
      </c>
      <c r="BM141" s="27" t="str">
        <f t="shared" si="2"/>
        <v>PCOA</v>
      </c>
    </row>
    <row r="142" spans="1:65" x14ac:dyDescent="0.2">
      <c r="A142">
        <v>2025</v>
      </c>
      <c r="B142">
        <v>10</v>
      </c>
      <c r="C142" t="s">
        <v>162</v>
      </c>
      <c r="D142" t="s">
        <v>168</v>
      </c>
      <c r="E142" t="s">
        <v>12</v>
      </c>
      <c r="F142">
        <v>9341</v>
      </c>
      <c r="G142" t="s">
        <v>141</v>
      </c>
      <c r="H142" t="s">
        <v>164</v>
      </c>
      <c r="I142" t="s">
        <v>164</v>
      </c>
      <c r="J142" s="24">
        <v>45931</v>
      </c>
      <c r="K142" t="s">
        <v>253</v>
      </c>
      <c r="L142">
        <v>3</v>
      </c>
      <c r="M142" t="s">
        <v>429</v>
      </c>
      <c r="N142" t="s">
        <v>145</v>
      </c>
      <c r="O142" t="s">
        <v>155</v>
      </c>
      <c r="P142" t="s">
        <v>154</v>
      </c>
      <c r="Q142">
        <v>7224.78</v>
      </c>
      <c r="R142">
        <v>182</v>
      </c>
      <c r="S142">
        <v>52231</v>
      </c>
      <c r="T142">
        <v>2510.0300000000002</v>
      </c>
      <c r="U142">
        <v>27</v>
      </c>
      <c r="V142">
        <v>14</v>
      </c>
      <c r="W142">
        <v>3462.94</v>
      </c>
      <c r="X142">
        <v>3682.94</v>
      </c>
      <c r="Y142">
        <v>0</v>
      </c>
      <c r="Z142">
        <v>0</v>
      </c>
      <c r="AA142">
        <v>42496.19</v>
      </c>
      <c r="AB142">
        <v>581</v>
      </c>
      <c r="AC142">
        <v>39270.19</v>
      </c>
      <c r="AD142">
        <v>13</v>
      </c>
      <c r="AE142">
        <v>1</v>
      </c>
      <c r="AF142">
        <v>147</v>
      </c>
      <c r="AG142">
        <v>9</v>
      </c>
      <c r="AH142">
        <v>5</v>
      </c>
      <c r="AI142">
        <v>18</v>
      </c>
      <c r="AJ142">
        <v>0</v>
      </c>
      <c r="AK142">
        <v>0</v>
      </c>
      <c r="AL142">
        <v>0</v>
      </c>
      <c r="AM142">
        <v>0</v>
      </c>
      <c r="AN142">
        <v>0</v>
      </c>
      <c r="AO142">
        <v>103</v>
      </c>
      <c r="AP142">
        <v>519</v>
      </c>
      <c r="AQ142">
        <v>111</v>
      </c>
      <c r="AR142">
        <v>0</v>
      </c>
      <c r="AS142">
        <v>64</v>
      </c>
      <c r="AT142">
        <v>19</v>
      </c>
      <c r="AU142">
        <v>19</v>
      </c>
      <c r="AV142">
        <v>6</v>
      </c>
      <c r="AW142">
        <v>2</v>
      </c>
      <c r="AX142">
        <v>0</v>
      </c>
      <c r="AY142">
        <v>62</v>
      </c>
      <c r="AZ142">
        <v>99</v>
      </c>
      <c r="BA142">
        <v>62</v>
      </c>
      <c r="BB142">
        <v>20</v>
      </c>
      <c r="BC142">
        <v>15</v>
      </c>
      <c r="BD142">
        <v>4</v>
      </c>
      <c r="BE142">
        <v>1</v>
      </c>
      <c r="BF142">
        <v>178</v>
      </c>
      <c r="BG142">
        <v>4520</v>
      </c>
      <c r="BH142">
        <v>3</v>
      </c>
      <c r="BI142">
        <v>26</v>
      </c>
      <c r="BJ142" s="25">
        <v>45944</v>
      </c>
      <c r="BK142">
        <v>0</v>
      </c>
      <c r="BL142" s="27" t="str">
        <f>VLOOKUP(O142,DropDownList!$H$1:$I$7,2,FALSE)</f>
        <v>2022/23</v>
      </c>
      <c r="BM142" s="27" t="str">
        <f t="shared" si="2"/>
        <v>JP COURT</v>
      </c>
    </row>
    <row r="143" spans="1:65" x14ac:dyDescent="0.2">
      <c r="A143">
        <v>2025</v>
      </c>
      <c r="B143">
        <v>10</v>
      </c>
      <c r="C143" t="s">
        <v>162</v>
      </c>
      <c r="D143" t="s">
        <v>168</v>
      </c>
      <c r="E143" t="s">
        <v>12</v>
      </c>
      <c r="F143">
        <v>9341</v>
      </c>
      <c r="G143" t="s">
        <v>141</v>
      </c>
      <c r="H143" t="s">
        <v>164</v>
      </c>
      <c r="I143" t="s">
        <v>164</v>
      </c>
      <c r="J143" s="24">
        <v>45931</v>
      </c>
      <c r="K143" t="s">
        <v>253</v>
      </c>
      <c r="L143">
        <v>3</v>
      </c>
      <c r="M143" t="s">
        <v>429</v>
      </c>
      <c r="N143" t="s">
        <v>145</v>
      </c>
      <c r="O143" t="s">
        <v>147</v>
      </c>
      <c r="P143" t="s">
        <v>148</v>
      </c>
      <c r="Q143">
        <v>120</v>
      </c>
      <c r="R143">
        <v>4</v>
      </c>
      <c r="S143">
        <v>240</v>
      </c>
      <c r="T143">
        <v>0</v>
      </c>
      <c r="U143">
        <v>2</v>
      </c>
      <c r="V143">
        <v>2</v>
      </c>
      <c r="W143">
        <v>120</v>
      </c>
      <c r="X143">
        <v>120</v>
      </c>
      <c r="Y143">
        <v>0</v>
      </c>
      <c r="Z143">
        <v>0</v>
      </c>
      <c r="AA143">
        <v>120</v>
      </c>
      <c r="AB143">
        <v>0</v>
      </c>
      <c r="AC143">
        <v>120</v>
      </c>
      <c r="AD143">
        <v>2</v>
      </c>
      <c r="AE143">
        <v>0</v>
      </c>
      <c r="AF143">
        <v>2</v>
      </c>
      <c r="AG143">
        <v>0</v>
      </c>
      <c r="AH143">
        <v>0</v>
      </c>
      <c r="AI143">
        <v>2</v>
      </c>
      <c r="AJ143">
        <v>0</v>
      </c>
      <c r="AK143">
        <v>0</v>
      </c>
      <c r="AL143">
        <v>0</v>
      </c>
      <c r="AM143">
        <v>0</v>
      </c>
      <c r="AN143">
        <v>0</v>
      </c>
      <c r="AO143">
        <v>2</v>
      </c>
      <c r="AP143">
        <v>8</v>
      </c>
      <c r="AQ143">
        <v>2</v>
      </c>
      <c r="AR143">
        <v>0</v>
      </c>
      <c r="AS143">
        <v>2</v>
      </c>
      <c r="AT143">
        <v>0</v>
      </c>
      <c r="AU143">
        <v>0</v>
      </c>
      <c r="AV143">
        <v>0</v>
      </c>
      <c r="AW143">
        <v>0</v>
      </c>
      <c r="AX143">
        <v>0</v>
      </c>
      <c r="AY143">
        <v>0</v>
      </c>
      <c r="AZ143">
        <v>2</v>
      </c>
      <c r="BA143">
        <v>2</v>
      </c>
      <c r="BB143">
        <v>0</v>
      </c>
      <c r="BC143">
        <v>0</v>
      </c>
      <c r="BD143">
        <v>0</v>
      </c>
      <c r="BE143">
        <v>0</v>
      </c>
      <c r="BF143">
        <v>2</v>
      </c>
      <c r="BG143">
        <v>120</v>
      </c>
      <c r="BH143">
        <v>0</v>
      </c>
      <c r="BI143">
        <v>2</v>
      </c>
      <c r="BJ143" s="25">
        <v>45944</v>
      </c>
      <c r="BK143">
        <v>0</v>
      </c>
      <c r="BL143" s="27" t="str">
        <f>VLOOKUP(O143,DropDownList!$H$1:$I$7,2,FALSE)</f>
        <v>2024/25</v>
      </c>
      <c r="BM143" s="27" t="str">
        <f t="shared" si="2"/>
        <v>PRAS</v>
      </c>
    </row>
    <row r="144" spans="1:65" x14ac:dyDescent="0.2">
      <c r="A144">
        <v>2025</v>
      </c>
      <c r="B144">
        <v>10</v>
      </c>
      <c r="C144" t="s">
        <v>162</v>
      </c>
      <c r="D144" t="s">
        <v>169</v>
      </c>
      <c r="E144" t="s">
        <v>12</v>
      </c>
      <c r="F144">
        <v>9742</v>
      </c>
      <c r="G144" t="s">
        <v>158</v>
      </c>
      <c r="H144" t="s">
        <v>164</v>
      </c>
      <c r="I144" t="s">
        <v>164</v>
      </c>
      <c r="J144" s="24">
        <v>45931</v>
      </c>
      <c r="K144" t="s">
        <v>253</v>
      </c>
      <c r="L144">
        <v>3</v>
      </c>
      <c r="M144" t="s">
        <v>429</v>
      </c>
      <c r="N144" t="s">
        <v>145</v>
      </c>
      <c r="O144" t="s">
        <v>149</v>
      </c>
      <c r="P144" t="s">
        <v>161</v>
      </c>
      <c r="Q144">
        <v>215</v>
      </c>
      <c r="R144">
        <v>42</v>
      </c>
      <c r="S144">
        <v>1195</v>
      </c>
      <c r="T144">
        <v>10</v>
      </c>
      <c r="U144">
        <v>20</v>
      </c>
      <c r="V144">
        <v>5</v>
      </c>
      <c r="W144">
        <v>120</v>
      </c>
      <c r="X144">
        <v>120</v>
      </c>
      <c r="Y144">
        <v>0</v>
      </c>
      <c r="Z144">
        <v>0</v>
      </c>
      <c r="AA144">
        <v>970</v>
      </c>
      <c r="AB144">
        <v>0</v>
      </c>
      <c r="AC144">
        <v>0</v>
      </c>
      <c r="AD144">
        <v>5</v>
      </c>
      <c r="AE144">
        <v>0</v>
      </c>
      <c r="AF144">
        <v>34</v>
      </c>
      <c r="AG144">
        <v>0</v>
      </c>
      <c r="AH144">
        <v>1</v>
      </c>
      <c r="AI144">
        <v>7</v>
      </c>
      <c r="AJ144">
        <v>0</v>
      </c>
      <c r="AK144">
        <v>0</v>
      </c>
      <c r="AL144">
        <v>0</v>
      </c>
      <c r="AM144">
        <v>0</v>
      </c>
      <c r="AN144">
        <v>0</v>
      </c>
      <c r="AO144">
        <v>21</v>
      </c>
      <c r="AP144">
        <v>33</v>
      </c>
      <c r="AQ144">
        <v>22</v>
      </c>
      <c r="AR144">
        <v>0</v>
      </c>
      <c r="AS144">
        <v>1</v>
      </c>
      <c r="AT144">
        <v>0</v>
      </c>
      <c r="AU144">
        <v>0</v>
      </c>
      <c r="AV144">
        <v>0</v>
      </c>
      <c r="AW144">
        <v>1</v>
      </c>
      <c r="AX144">
        <v>0</v>
      </c>
      <c r="AY144">
        <v>1</v>
      </c>
      <c r="AZ144">
        <v>4</v>
      </c>
      <c r="BA144">
        <v>0</v>
      </c>
      <c r="BB144">
        <v>0</v>
      </c>
      <c r="BC144">
        <v>0</v>
      </c>
      <c r="BD144">
        <v>0</v>
      </c>
      <c r="BE144">
        <v>0</v>
      </c>
      <c r="BF144">
        <v>41</v>
      </c>
      <c r="BG144">
        <v>215</v>
      </c>
      <c r="BH144">
        <v>0</v>
      </c>
      <c r="BI144">
        <v>20</v>
      </c>
      <c r="BJ144" s="25">
        <v>45944</v>
      </c>
      <c r="BK144">
        <v>0</v>
      </c>
      <c r="BL144" s="27" t="str">
        <f>VLOOKUP(O144,DropDownList!$H$1:$I$7,2,FALSE)</f>
        <v>2025/26</v>
      </c>
      <c r="BM144" s="27" t="str">
        <f t="shared" si="2"/>
        <v>VSUR</v>
      </c>
    </row>
    <row r="145" spans="1:65" x14ac:dyDescent="0.2">
      <c r="A145">
        <v>2025</v>
      </c>
      <c r="B145">
        <v>10</v>
      </c>
      <c r="C145" t="s">
        <v>162</v>
      </c>
      <c r="D145" t="s">
        <v>169</v>
      </c>
      <c r="E145" t="s">
        <v>12</v>
      </c>
      <c r="F145">
        <v>9742</v>
      </c>
      <c r="G145" t="s">
        <v>158</v>
      </c>
      <c r="H145" t="s">
        <v>164</v>
      </c>
      <c r="I145" t="s">
        <v>164</v>
      </c>
      <c r="J145" s="24">
        <v>45931</v>
      </c>
      <c r="K145" t="s">
        <v>253</v>
      </c>
      <c r="L145">
        <v>3</v>
      </c>
      <c r="M145" t="s">
        <v>429</v>
      </c>
      <c r="N145" t="s">
        <v>145</v>
      </c>
      <c r="O145" t="s">
        <v>156</v>
      </c>
      <c r="P145" t="s">
        <v>160</v>
      </c>
      <c r="Q145">
        <v>18453.11</v>
      </c>
      <c r="R145">
        <v>193</v>
      </c>
      <c r="S145">
        <v>112631</v>
      </c>
      <c r="T145">
        <v>4185.87</v>
      </c>
      <c r="U145">
        <v>43</v>
      </c>
      <c r="V145">
        <v>20</v>
      </c>
      <c r="W145">
        <v>10764.83</v>
      </c>
      <c r="X145">
        <v>10924.83</v>
      </c>
      <c r="Y145">
        <v>0</v>
      </c>
      <c r="Z145">
        <v>0</v>
      </c>
      <c r="AA145">
        <v>89992.02</v>
      </c>
      <c r="AB145">
        <v>9813.35</v>
      </c>
      <c r="AC145">
        <v>75080.23</v>
      </c>
      <c r="AD145">
        <v>12</v>
      </c>
      <c r="AE145">
        <v>8</v>
      </c>
      <c r="AF145">
        <v>139</v>
      </c>
      <c r="AG145">
        <v>27</v>
      </c>
      <c r="AH145">
        <v>9</v>
      </c>
      <c r="AI145">
        <v>16</v>
      </c>
      <c r="AJ145">
        <v>0</v>
      </c>
      <c r="AK145">
        <v>0</v>
      </c>
      <c r="AL145">
        <v>0</v>
      </c>
      <c r="AM145">
        <v>0</v>
      </c>
      <c r="AN145">
        <v>0</v>
      </c>
      <c r="AO145">
        <v>93</v>
      </c>
      <c r="AP145">
        <v>326</v>
      </c>
      <c r="AQ145">
        <v>89</v>
      </c>
      <c r="AR145">
        <v>0</v>
      </c>
      <c r="AS145">
        <v>33</v>
      </c>
      <c r="AT145">
        <v>3</v>
      </c>
      <c r="AU145">
        <v>10</v>
      </c>
      <c r="AV145">
        <v>6</v>
      </c>
      <c r="AW145">
        <v>14</v>
      </c>
      <c r="AX145">
        <v>0</v>
      </c>
      <c r="AY145">
        <v>36</v>
      </c>
      <c r="AZ145">
        <v>67</v>
      </c>
      <c r="BA145">
        <v>33</v>
      </c>
      <c r="BB145">
        <v>13</v>
      </c>
      <c r="BC145">
        <v>8</v>
      </c>
      <c r="BD145">
        <v>0</v>
      </c>
      <c r="BE145">
        <v>0</v>
      </c>
      <c r="BF145">
        <v>174</v>
      </c>
      <c r="BG145">
        <v>8755</v>
      </c>
      <c r="BH145">
        <v>2</v>
      </c>
      <c r="BI145">
        <v>34</v>
      </c>
      <c r="BJ145" s="25">
        <v>45944</v>
      </c>
      <c r="BK145">
        <v>0</v>
      </c>
      <c r="BL145" s="27" t="str">
        <f>VLOOKUP(O145,DropDownList!$H$1:$I$7,2,FALSE)</f>
        <v>2023/24</v>
      </c>
      <c r="BM145" s="27" t="str">
        <f t="shared" si="2"/>
        <v>SC COURT</v>
      </c>
    </row>
    <row r="146" spans="1:65" x14ac:dyDescent="0.2">
      <c r="A146">
        <v>2025</v>
      </c>
      <c r="B146">
        <v>10</v>
      </c>
      <c r="C146" t="s">
        <v>162</v>
      </c>
      <c r="D146" t="s">
        <v>169</v>
      </c>
      <c r="E146" t="s">
        <v>12</v>
      </c>
      <c r="F146">
        <v>9742</v>
      </c>
      <c r="G146" t="s">
        <v>158</v>
      </c>
      <c r="H146" t="s">
        <v>164</v>
      </c>
      <c r="I146" t="s">
        <v>164</v>
      </c>
      <c r="J146" s="24">
        <v>45931</v>
      </c>
      <c r="K146" t="s">
        <v>253</v>
      </c>
      <c r="L146">
        <v>3</v>
      </c>
      <c r="M146" t="s">
        <v>429</v>
      </c>
      <c r="N146" t="s">
        <v>145</v>
      </c>
      <c r="O146" t="s">
        <v>147</v>
      </c>
      <c r="P146" t="s">
        <v>161</v>
      </c>
      <c r="Q146">
        <v>707.63</v>
      </c>
      <c r="R146">
        <v>175</v>
      </c>
      <c r="S146">
        <v>5045</v>
      </c>
      <c r="T146">
        <v>10</v>
      </c>
      <c r="U146">
        <v>67</v>
      </c>
      <c r="V146">
        <v>19</v>
      </c>
      <c r="W146">
        <v>445</v>
      </c>
      <c r="X146">
        <v>445</v>
      </c>
      <c r="Y146">
        <v>0</v>
      </c>
      <c r="Z146">
        <v>0</v>
      </c>
      <c r="AA146">
        <v>4327.37</v>
      </c>
      <c r="AB146">
        <v>0</v>
      </c>
      <c r="AC146">
        <v>0</v>
      </c>
      <c r="AD146">
        <v>16</v>
      </c>
      <c r="AE146">
        <v>3</v>
      </c>
      <c r="AF146">
        <v>144</v>
      </c>
      <c r="AG146">
        <v>5</v>
      </c>
      <c r="AH146">
        <v>1</v>
      </c>
      <c r="AI146">
        <v>25</v>
      </c>
      <c r="AJ146">
        <v>0</v>
      </c>
      <c r="AK146">
        <v>0</v>
      </c>
      <c r="AL146">
        <v>0</v>
      </c>
      <c r="AM146">
        <v>0</v>
      </c>
      <c r="AN146">
        <v>0</v>
      </c>
      <c r="AO146">
        <v>99</v>
      </c>
      <c r="AP146">
        <v>287</v>
      </c>
      <c r="AQ146">
        <v>117</v>
      </c>
      <c r="AR146">
        <v>0</v>
      </c>
      <c r="AS146">
        <v>32</v>
      </c>
      <c r="AT146">
        <v>0</v>
      </c>
      <c r="AU146">
        <v>9</v>
      </c>
      <c r="AV146">
        <v>5</v>
      </c>
      <c r="AW146">
        <v>3</v>
      </c>
      <c r="AX146">
        <v>0</v>
      </c>
      <c r="AY146">
        <v>25</v>
      </c>
      <c r="AZ146">
        <v>47</v>
      </c>
      <c r="BA146">
        <v>20</v>
      </c>
      <c r="BB146">
        <v>9</v>
      </c>
      <c r="BC146">
        <v>4</v>
      </c>
      <c r="BD146">
        <v>2</v>
      </c>
      <c r="BE146">
        <v>0</v>
      </c>
      <c r="BF146">
        <v>171</v>
      </c>
      <c r="BG146">
        <v>635</v>
      </c>
      <c r="BH146">
        <v>0</v>
      </c>
      <c r="BI146">
        <v>63</v>
      </c>
      <c r="BJ146" s="25">
        <v>45944</v>
      </c>
      <c r="BK146">
        <v>1</v>
      </c>
      <c r="BL146" s="27" t="str">
        <f>VLOOKUP(O146,DropDownList!$H$1:$I$7,2,FALSE)</f>
        <v>2024/25</v>
      </c>
      <c r="BM146" s="27" t="str">
        <f t="shared" si="2"/>
        <v>VSUR</v>
      </c>
    </row>
    <row r="147" spans="1:65" x14ac:dyDescent="0.2">
      <c r="A147">
        <v>2025</v>
      </c>
      <c r="B147">
        <v>10</v>
      </c>
      <c r="C147" t="s">
        <v>162</v>
      </c>
      <c r="D147" t="s">
        <v>169</v>
      </c>
      <c r="E147" t="s">
        <v>12</v>
      </c>
      <c r="F147">
        <v>9742</v>
      </c>
      <c r="G147" t="s">
        <v>158</v>
      </c>
      <c r="H147" t="s">
        <v>164</v>
      </c>
      <c r="I147" t="s">
        <v>164</v>
      </c>
      <c r="J147" s="24">
        <v>45931</v>
      </c>
      <c r="K147" t="s">
        <v>253</v>
      </c>
      <c r="L147">
        <v>3</v>
      </c>
      <c r="M147" t="s">
        <v>429</v>
      </c>
      <c r="N147" t="s">
        <v>145</v>
      </c>
      <c r="O147" t="s">
        <v>149</v>
      </c>
      <c r="P147" t="s">
        <v>160</v>
      </c>
      <c r="Q147">
        <v>10155</v>
      </c>
      <c r="R147">
        <v>46</v>
      </c>
      <c r="S147">
        <v>29380</v>
      </c>
      <c r="T147">
        <v>1260</v>
      </c>
      <c r="U147">
        <v>22</v>
      </c>
      <c r="V147">
        <v>19</v>
      </c>
      <c r="W147">
        <v>3315</v>
      </c>
      <c r="X147">
        <v>7350</v>
      </c>
      <c r="Y147">
        <v>0</v>
      </c>
      <c r="Z147">
        <v>0</v>
      </c>
      <c r="AA147">
        <v>17965</v>
      </c>
      <c r="AB147">
        <v>2080</v>
      </c>
      <c r="AC147">
        <v>14895</v>
      </c>
      <c r="AD147">
        <v>6</v>
      </c>
      <c r="AE147">
        <v>13</v>
      </c>
      <c r="AF147">
        <v>22</v>
      </c>
      <c r="AG147">
        <v>14</v>
      </c>
      <c r="AH147">
        <v>2</v>
      </c>
      <c r="AI147">
        <v>8</v>
      </c>
      <c r="AJ147">
        <v>0</v>
      </c>
      <c r="AK147">
        <v>0</v>
      </c>
      <c r="AL147">
        <v>0</v>
      </c>
      <c r="AM147">
        <v>0</v>
      </c>
      <c r="AN147">
        <v>0</v>
      </c>
      <c r="AO147">
        <v>23</v>
      </c>
      <c r="AP147">
        <v>35</v>
      </c>
      <c r="AQ147">
        <v>22</v>
      </c>
      <c r="AR147">
        <v>0</v>
      </c>
      <c r="AS147">
        <v>2</v>
      </c>
      <c r="AT147">
        <v>0</v>
      </c>
      <c r="AU147">
        <v>0</v>
      </c>
      <c r="AV147">
        <v>0</v>
      </c>
      <c r="AW147">
        <v>2</v>
      </c>
      <c r="AX147">
        <v>0</v>
      </c>
      <c r="AY147">
        <v>1</v>
      </c>
      <c r="AZ147">
        <v>4</v>
      </c>
      <c r="BA147">
        <v>0</v>
      </c>
      <c r="BB147">
        <v>0</v>
      </c>
      <c r="BC147">
        <v>0</v>
      </c>
      <c r="BD147">
        <v>0</v>
      </c>
      <c r="BE147">
        <v>0</v>
      </c>
      <c r="BF147">
        <v>44</v>
      </c>
      <c r="BG147">
        <v>5005</v>
      </c>
      <c r="BH147">
        <v>0</v>
      </c>
      <c r="BI147">
        <v>21</v>
      </c>
      <c r="BJ147" s="25">
        <v>45944</v>
      </c>
      <c r="BK147">
        <v>0</v>
      </c>
      <c r="BL147" s="27" t="str">
        <f>VLOOKUP(O147,DropDownList!$H$1:$I$7,2,FALSE)</f>
        <v>2025/26</v>
      </c>
      <c r="BM147" s="27" t="str">
        <f t="shared" si="2"/>
        <v>SC COURT</v>
      </c>
    </row>
    <row r="148" spans="1:65" x14ac:dyDescent="0.2">
      <c r="A148">
        <v>2025</v>
      </c>
      <c r="B148">
        <v>10</v>
      </c>
      <c r="C148" t="s">
        <v>162</v>
      </c>
      <c r="D148" t="s">
        <v>169</v>
      </c>
      <c r="E148" t="s">
        <v>12</v>
      </c>
      <c r="F148">
        <v>9742</v>
      </c>
      <c r="G148" t="s">
        <v>158</v>
      </c>
      <c r="H148" t="s">
        <v>164</v>
      </c>
      <c r="I148" t="s">
        <v>164</v>
      </c>
      <c r="J148" s="24">
        <v>45931</v>
      </c>
      <c r="K148" t="s">
        <v>253</v>
      </c>
      <c r="L148">
        <v>3</v>
      </c>
      <c r="M148" t="s">
        <v>429</v>
      </c>
      <c r="N148" t="s">
        <v>145</v>
      </c>
      <c r="O148" t="s">
        <v>155</v>
      </c>
      <c r="P148" t="s">
        <v>160</v>
      </c>
      <c r="Q148">
        <v>14480.96</v>
      </c>
      <c r="R148">
        <v>241</v>
      </c>
      <c r="S148">
        <v>127550</v>
      </c>
      <c r="T148">
        <v>9141.81</v>
      </c>
      <c r="U148">
        <v>49</v>
      </c>
      <c r="V148">
        <v>13</v>
      </c>
      <c r="W148">
        <v>4550</v>
      </c>
      <c r="X148">
        <v>4550</v>
      </c>
      <c r="Y148">
        <v>0</v>
      </c>
      <c r="Z148">
        <v>0</v>
      </c>
      <c r="AA148">
        <v>103927.23</v>
      </c>
      <c r="AB148">
        <v>5707.35</v>
      </c>
      <c r="AC148">
        <v>92685.02</v>
      </c>
      <c r="AD148">
        <v>5</v>
      </c>
      <c r="AE148">
        <v>8</v>
      </c>
      <c r="AF148">
        <v>172</v>
      </c>
      <c r="AG148">
        <v>38</v>
      </c>
      <c r="AH148">
        <v>15</v>
      </c>
      <c r="AI148">
        <v>11</v>
      </c>
      <c r="AJ148">
        <v>0</v>
      </c>
      <c r="AK148">
        <v>0</v>
      </c>
      <c r="AL148">
        <v>0</v>
      </c>
      <c r="AM148">
        <v>0</v>
      </c>
      <c r="AN148">
        <v>0</v>
      </c>
      <c r="AO148">
        <v>152</v>
      </c>
      <c r="AP148">
        <v>637</v>
      </c>
      <c r="AQ148">
        <v>160</v>
      </c>
      <c r="AR148">
        <v>0</v>
      </c>
      <c r="AS148">
        <v>82</v>
      </c>
      <c r="AT148">
        <v>10</v>
      </c>
      <c r="AU148">
        <v>20</v>
      </c>
      <c r="AV148">
        <v>10</v>
      </c>
      <c r="AW148">
        <v>10</v>
      </c>
      <c r="AX148">
        <v>0</v>
      </c>
      <c r="AY148">
        <v>82</v>
      </c>
      <c r="AZ148">
        <v>129</v>
      </c>
      <c r="BA148">
        <v>74</v>
      </c>
      <c r="BB148">
        <v>17</v>
      </c>
      <c r="BC148">
        <v>9</v>
      </c>
      <c r="BD148">
        <v>5</v>
      </c>
      <c r="BE148">
        <v>1</v>
      </c>
      <c r="BF148">
        <v>231</v>
      </c>
      <c r="BG148">
        <v>4570</v>
      </c>
      <c r="BH148">
        <v>5</v>
      </c>
      <c r="BI148">
        <v>48</v>
      </c>
      <c r="BJ148" s="25">
        <v>45944</v>
      </c>
      <c r="BK148">
        <v>0</v>
      </c>
      <c r="BL148" s="27" t="str">
        <f>VLOOKUP(O148,DropDownList!$H$1:$I$7,2,FALSE)</f>
        <v>2022/23</v>
      </c>
      <c r="BM148" s="27" t="str">
        <f t="shared" si="2"/>
        <v>SC COURT</v>
      </c>
    </row>
    <row r="149" spans="1:65" x14ac:dyDescent="0.2">
      <c r="A149">
        <v>2025</v>
      </c>
      <c r="B149">
        <v>10</v>
      </c>
      <c r="C149" t="s">
        <v>162</v>
      </c>
      <c r="D149" t="s">
        <v>169</v>
      </c>
      <c r="E149" t="s">
        <v>12</v>
      </c>
      <c r="F149">
        <v>9742</v>
      </c>
      <c r="G149" t="s">
        <v>158</v>
      </c>
      <c r="H149" t="s">
        <v>164</v>
      </c>
      <c r="I149" t="s">
        <v>164</v>
      </c>
      <c r="J149" s="24">
        <v>45931</v>
      </c>
      <c r="K149" t="s">
        <v>253</v>
      </c>
      <c r="L149">
        <v>3</v>
      </c>
      <c r="M149" t="s">
        <v>429</v>
      </c>
      <c r="N149" t="s">
        <v>145</v>
      </c>
      <c r="O149" t="s">
        <v>147</v>
      </c>
      <c r="P149" t="s">
        <v>160</v>
      </c>
      <c r="Q149">
        <v>28927.53</v>
      </c>
      <c r="R149">
        <v>194</v>
      </c>
      <c r="S149">
        <v>113640.79</v>
      </c>
      <c r="T149">
        <v>2810</v>
      </c>
      <c r="U149">
        <v>72</v>
      </c>
      <c r="V149">
        <v>43</v>
      </c>
      <c r="W149">
        <v>13519</v>
      </c>
      <c r="X149">
        <v>18655</v>
      </c>
      <c r="Y149">
        <v>0</v>
      </c>
      <c r="Z149">
        <v>0</v>
      </c>
      <c r="AA149">
        <v>81903.259999999995</v>
      </c>
      <c r="AB149">
        <v>8888.81</v>
      </c>
      <c r="AC149">
        <v>68687.08</v>
      </c>
      <c r="AD149">
        <v>19</v>
      </c>
      <c r="AE149">
        <v>24</v>
      </c>
      <c r="AF149">
        <v>115</v>
      </c>
      <c r="AG149">
        <v>44</v>
      </c>
      <c r="AH149">
        <v>7</v>
      </c>
      <c r="AI149">
        <v>28</v>
      </c>
      <c r="AJ149">
        <v>0</v>
      </c>
      <c r="AK149">
        <v>0</v>
      </c>
      <c r="AL149">
        <v>0</v>
      </c>
      <c r="AM149">
        <v>0</v>
      </c>
      <c r="AN149">
        <v>0</v>
      </c>
      <c r="AO149">
        <v>112</v>
      </c>
      <c r="AP149">
        <v>316</v>
      </c>
      <c r="AQ149">
        <v>123</v>
      </c>
      <c r="AR149">
        <v>0</v>
      </c>
      <c r="AS149">
        <v>35</v>
      </c>
      <c r="AT149">
        <v>0</v>
      </c>
      <c r="AU149">
        <v>10</v>
      </c>
      <c r="AV149">
        <v>5</v>
      </c>
      <c r="AW149">
        <v>11</v>
      </c>
      <c r="AX149">
        <v>0</v>
      </c>
      <c r="AY149">
        <v>28</v>
      </c>
      <c r="AZ149">
        <v>51</v>
      </c>
      <c r="BA149">
        <v>22</v>
      </c>
      <c r="BB149">
        <v>10</v>
      </c>
      <c r="BC149">
        <v>5</v>
      </c>
      <c r="BD149">
        <v>2</v>
      </c>
      <c r="BE149">
        <v>0</v>
      </c>
      <c r="BF149">
        <v>180</v>
      </c>
      <c r="BG149">
        <v>15491</v>
      </c>
      <c r="BH149">
        <v>0</v>
      </c>
      <c r="BI149">
        <v>66</v>
      </c>
      <c r="BJ149" s="25">
        <v>45944</v>
      </c>
      <c r="BK149">
        <v>1</v>
      </c>
      <c r="BL149" s="27" t="str">
        <f>VLOOKUP(O149,DropDownList!$H$1:$I$7,2,FALSE)</f>
        <v>2024/25</v>
      </c>
      <c r="BM149" s="27" t="str">
        <f t="shared" si="2"/>
        <v>SC COURT</v>
      </c>
    </row>
    <row r="150" spans="1:65" x14ac:dyDescent="0.2">
      <c r="A150">
        <v>2025</v>
      </c>
      <c r="B150">
        <v>10</v>
      </c>
      <c r="C150" t="s">
        <v>162</v>
      </c>
      <c r="D150" t="s">
        <v>169</v>
      </c>
      <c r="E150" t="s">
        <v>12</v>
      </c>
      <c r="F150">
        <v>9742</v>
      </c>
      <c r="G150" t="s">
        <v>158</v>
      </c>
      <c r="H150" t="s">
        <v>164</v>
      </c>
      <c r="I150" t="s">
        <v>164</v>
      </c>
      <c r="J150" s="24">
        <v>45931</v>
      </c>
      <c r="K150" t="s">
        <v>253</v>
      </c>
      <c r="L150">
        <v>3</v>
      </c>
      <c r="M150" t="s">
        <v>429</v>
      </c>
      <c r="N150" t="s">
        <v>145</v>
      </c>
      <c r="O150" t="s">
        <v>156</v>
      </c>
      <c r="P150" t="s">
        <v>161</v>
      </c>
      <c r="Q150">
        <v>355</v>
      </c>
      <c r="R150">
        <v>175</v>
      </c>
      <c r="S150">
        <v>5100</v>
      </c>
      <c r="T150">
        <v>146.56</v>
      </c>
      <c r="U150">
        <v>38</v>
      </c>
      <c r="V150">
        <v>9</v>
      </c>
      <c r="W150">
        <v>275</v>
      </c>
      <c r="X150">
        <v>275</v>
      </c>
      <c r="Y150">
        <v>0</v>
      </c>
      <c r="Z150">
        <v>0</v>
      </c>
      <c r="AA150">
        <v>4598.4399999999996</v>
      </c>
      <c r="AB150">
        <v>0</v>
      </c>
      <c r="AC150">
        <v>0</v>
      </c>
      <c r="AD150">
        <v>9</v>
      </c>
      <c r="AE150">
        <v>0</v>
      </c>
      <c r="AF150">
        <v>155</v>
      </c>
      <c r="AG150">
        <v>0</v>
      </c>
      <c r="AH150">
        <v>6</v>
      </c>
      <c r="AI150">
        <v>13</v>
      </c>
      <c r="AJ150">
        <v>0</v>
      </c>
      <c r="AK150">
        <v>0</v>
      </c>
      <c r="AL150">
        <v>0</v>
      </c>
      <c r="AM150">
        <v>0</v>
      </c>
      <c r="AN150">
        <v>0</v>
      </c>
      <c r="AO150">
        <v>81</v>
      </c>
      <c r="AP150">
        <v>303</v>
      </c>
      <c r="AQ150">
        <v>82</v>
      </c>
      <c r="AR150">
        <v>0</v>
      </c>
      <c r="AS150">
        <v>33</v>
      </c>
      <c r="AT150">
        <v>3</v>
      </c>
      <c r="AU150">
        <v>10</v>
      </c>
      <c r="AV150">
        <v>6</v>
      </c>
      <c r="AW150">
        <v>8</v>
      </c>
      <c r="AX150">
        <v>0</v>
      </c>
      <c r="AY150">
        <v>33</v>
      </c>
      <c r="AZ150">
        <v>62</v>
      </c>
      <c r="BA150">
        <v>31</v>
      </c>
      <c r="BB150">
        <v>13</v>
      </c>
      <c r="BC150">
        <v>8</v>
      </c>
      <c r="BD150">
        <v>0</v>
      </c>
      <c r="BE150">
        <v>0</v>
      </c>
      <c r="BF150">
        <v>164</v>
      </c>
      <c r="BG150">
        <v>355</v>
      </c>
      <c r="BH150">
        <v>1</v>
      </c>
      <c r="BI150">
        <v>32</v>
      </c>
      <c r="BJ150" s="25">
        <v>45944</v>
      </c>
      <c r="BK150">
        <v>0</v>
      </c>
      <c r="BL150" s="27" t="str">
        <f>VLOOKUP(O150,DropDownList!$H$1:$I$7,2,FALSE)</f>
        <v>2023/24</v>
      </c>
      <c r="BM150" s="27" t="str">
        <f t="shared" si="2"/>
        <v>VSUR</v>
      </c>
    </row>
    <row r="151" spans="1:65" x14ac:dyDescent="0.2">
      <c r="A151">
        <v>2025</v>
      </c>
      <c r="B151">
        <v>10</v>
      </c>
      <c r="C151" t="s">
        <v>162</v>
      </c>
      <c r="D151" t="s">
        <v>169</v>
      </c>
      <c r="E151" t="s">
        <v>12</v>
      </c>
      <c r="F151">
        <v>9742</v>
      </c>
      <c r="G151" t="s">
        <v>158</v>
      </c>
      <c r="H151" t="s">
        <v>164</v>
      </c>
      <c r="I151" t="s">
        <v>164</v>
      </c>
      <c r="J151" s="24">
        <v>45931</v>
      </c>
      <c r="K151" t="s">
        <v>253</v>
      </c>
      <c r="L151">
        <v>3</v>
      </c>
      <c r="M151" t="s">
        <v>429</v>
      </c>
      <c r="N151" t="s">
        <v>145</v>
      </c>
      <c r="O151" t="s">
        <v>147</v>
      </c>
      <c r="P151" t="s">
        <v>159</v>
      </c>
      <c r="Q151">
        <v>0</v>
      </c>
      <c r="R151">
        <v>2</v>
      </c>
      <c r="S151">
        <v>3520</v>
      </c>
      <c r="T151">
        <v>1760</v>
      </c>
      <c r="U151">
        <v>0</v>
      </c>
      <c r="V151">
        <v>0</v>
      </c>
      <c r="W151">
        <v>0</v>
      </c>
      <c r="X151">
        <v>0</v>
      </c>
      <c r="Y151">
        <v>0</v>
      </c>
      <c r="Z151">
        <v>0</v>
      </c>
      <c r="AA151">
        <v>1760</v>
      </c>
      <c r="AB151">
        <v>0</v>
      </c>
      <c r="AC151">
        <v>0</v>
      </c>
      <c r="AD151">
        <v>0</v>
      </c>
      <c r="AE151">
        <v>0</v>
      </c>
      <c r="AF151">
        <v>1</v>
      </c>
      <c r="AG151">
        <v>0</v>
      </c>
      <c r="AH151">
        <v>1</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s="25">
        <v>45944</v>
      </c>
      <c r="BK151">
        <v>0</v>
      </c>
      <c r="BL151" s="27" t="str">
        <f>VLOOKUP(O151,DropDownList!$H$1:$I$7,2,FALSE)</f>
        <v>2024/25</v>
      </c>
      <c r="BM151" s="27" t="str">
        <f t="shared" si="2"/>
        <v>CONF</v>
      </c>
    </row>
    <row r="152" spans="1:65" x14ac:dyDescent="0.2">
      <c r="A152">
        <v>2025</v>
      </c>
      <c r="B152">
        <v>10</v>
      </c>
      <c r="C152" t="s">
        <v>162</v>
      </c>
      <c r="D152" t="s">
        <v>169</v>
      </c>
      <c r="E152" t="s">
        <v>12</v>
      </c>
      <c r="F152">
        <v>9742</v>
      </c>
      <c r="G152" t="s">
        <v>158</v>
      </c>
      <c r="H152" t="s">
        <v>164</v>
      </c>
      <c r="I152" t="s">
        <v>164</v>
      </c>
      <c r="J152" s="24">
        <v>45931</v>
      </c>
      <c r="K152" t="s">
        <v>253</v>
      </c>
      <c r="L152">
        <v>3</v>
      </c>
      <c r="M152" t="s">
        <v>429</v>
      </c>
      <c r="N152" t="s">
        <v>145</v>
      </c>
      <c r="O152" t="s">
        <v>155</v>
      </c>
      <c r="P152" t="s">
        <v>161</v>
      </c>
      <c r="Q152">
        <v>250.33</v>
      </c>
      <c r="R152">
        <v>222</v>
      </c>
      <c r="S152">
        <v>6150</v>
      </c>
      <c r="T152">
        <v>374.81</v>
      </c>
      <c r="U152">
        <v>48</v>
      </c>
      <c r="V152">
        <v>5</v>
      </c>
      <c r="W152">
        <v>130</v>
      </c>
      <c r="X152">
        <v>130</v>
      </c>
      <c r="Y152">
        <v>0</v>
      </c>
      <c r="Z152">
        <v>0</v>
      </c>
      <c r="AA152">
        <v>5524.86</v>
      </c>
      <c r="AB152">
        <v>0</v>
      </c>
      <c r="AC152">
        <v>0</v>
      </c>
      <c r="AD152">
        <v>5</v>
      </c>
      <c r="AE152">
        <v>0</v>
      </c>
      <c r="AF152">
        <v>193</v>
      </c>
      <c r="AG152">
        <v>1</v>
      </c>
      <c r="AH152">
        <v>16</v>
      </c>
      <c r="AI152">
        <v>11</v>
      </c>
      <c r="AJ152">
        <v>0</v>
      </c>
      <c r="AK152">
        <v>0</v>
      </c>
      <c r="AL152">
        <v>0</v>
      </c>
      <c r="AM152">
        <v>0</v>
      </c>
      <c r="AN152">
        <v>0</v>
      </c>
      <c r="AO152">
        <v>140</v>
      </c>
      <c r="AP152">
        <v>589</v>
      </c>
      <c r="AQ152">
        <v>150</v>
      </c>
      <c r="AR152">
        <v>0</v>
      </c>
      <c r="AS152">
        <v>76</v>
      </c>
      <c r="AT152">
        <v>9</v>
      </c>
      <c r="AU152">
        <v>16</v>
      </c>
      <c r="AV152">
        <v>8</v>
      </c>
      <c r="AW152">
        <v>9</v>
      </c>
      <c r="AX152">
        <v>0</v>
      </c>
      <c r="AY152">
        <v>77</v>
      </c>
      <c r="AZ152">
        <v>120</v>
      </c>
      <c r="BA152">
        <v>69</v>
      </c>
      <c r="BB152">
        <v>17</v>
      </c>
      <c r="BC152">
        <v>9</v>
      </c>
      <c r="BD152">
        <v>4</v>
      </c>
      <c r="BE152">
        <v>1</v>
      </c>
      <c r="BF152">
        <v>213</v>
      </c>
      <c r="BG152">
        <v>250</v>
      </c>
      <c r="BH152">
        <v>1</v>
      </c>
      <c r="BI152">
        <v>47</v>
      </c>
      <c r="BJ152" s="25">
        <v>45944</v>
      </c>
      <c r="BK152">
        <v>0</v>
      </c>
      <c r="BL152" s="27" t="str">
        <f>VLOOKUP(O152,DropDownList!$H$1:$I$7,2,FALSE)</f>
        <v>2022/23</v>
      </c>
      <c r="BM152" s="27" t="str">
        <f t="shared" si="2"/>
        <v>VSUR</v>
      </c>
    </row>
    <row r="153" spans="1:65" x14ac:dyDescent="0.2">
      <c r="A153">
        <v>2025</v>
      </c>
      <c r="B153">
        <v>10</v>
      </c>
      <c r="C153" t="s">
        <v>162</v>
      </c>
      <c r="D153" t="s">
        <v>170</v>
      </c>
      <c r="E153" t="s">
        <v>13</v>
      </c>
      <c r="F153">
        <v>9345</v>
      </c>
      <c r="G153" t="s">
        <v>141</v>
      </c>
      <c r="H153" t="s">
        <v>171</v>
      </c>
      <c r="I153" t="s">
        <v>172</v>
      </c>
      <c r="J153" s="24">
        <v>45931</v>
      </c>
      <c r="K153" t="s">
        <v>253</v>
      </c>
      <c r="L153">
        <v>3</v>
      </c>
      <c r="M153" t="s">
        <v>429</v>
      </c>
      <c r="N153" t="s">
        <v>145</v>
      </c>
      <c r="O153" t="s">
        <v>156</v>
      </c>
      <c r="P153" t="s">
        <v>152</v>
      </c>
      <c r="Q153">
        <v>0</v>
      </c>
      <c r="R153">
        <v>8</v>
      </c>
      <c r="S153">
        <v>320</v>
      </c>
      <c r="T153">
        <v>200</v>
      </c>
      <c r="U153">
        <v>0</v>
      </c>
      <c r="V153">
        <v>0</v>
      </c>
      <c r="W153">
        <v>0</v>
      </c>
      <c r="X153">
        <v>0</v>
      </c>
      <c r="Y153">
        <v>0</v>
      </c>
      <c r="Z153">
        <v>0</v>
      </c>
      <c r="AA153">
        <v>120</v>
      </c>
      <c r="AB153">
        <v>0</v>
      </c>
      <c r="AC153">
        <v>120</v>
      </c>
      <c r="AD153">
        <v>0</v>
      </c>
      <c r="AE153">
        <v>0</v>
      </c>
      <c r="AF153">
        <v>3</v>
      </c>
      <c r="AG153">
        <v>0</v>
      </c>
      <c r="AH153">
        <v>5</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s="25">
        <v>45944</v>
      </c>
      <c r="BK153">
        <v>0</v>
      </c>
      <c r="BL153" s="27" t="str">
        <f>VLOOKUP(O153,DropDownList!$H$1:$I$7,2,FALSE)</f>
        <v>2023/24</v>
      </c>
      <c r="BM153" s="27" t="str">
        <f t="shared" si="2"/>
        <v>PCOA</v>
      </c>
    </row>
    <row r="154" spans="1:65" x14ac:dyDescent="0.2">
      <c r="A154">
        <v>2025</v>
      </c>
      <c r="B154">
        <v>10</v>
      </c>
      <c r="C154" t="s">
        <v>162</v>
      </c>
      <c r="D154" t="s">
        <v>170</v>
      </c>
      <c r="E154" t="s">
        <v>13</v>
      </c>
      <c r="F154">
        <v>9345</v>
      </c>
      <c r="G154" t="s">
        <v>141</v>
      </c>
      <c r="H154" t="s">
        <v>171</v>
      </c>
      <c r="I154" t="s">
        <v>172</v>
      </c>
      <c r="J154" s="24">
        <v>45931</v>
      </c>
      <c r="K154" t="s">
        <v>253</v>
      </c>
      <c r="L154">
        <v>3</v>
      </c>
      <c r="M154" t="s">
        <v>429</v>
      </c>
      <c r="N154" t="s">
        <v>145</v>
      </c>
      <c r="O154" t="s">
        <v>156</v>
      </c>
      <c r="P154" t="s">
        <v>154</v>
      </c>
      <c r="Q154">
        <v>5196.8100000000004</v>
      </c>
      <c r="R154">
        <v>67</v>
      </c>
      <c r="S154">
        <v>22355</v>
      </c>
      <c r="T154">
        <v>370</v>
      </c>
      <c r="U154">
        <v>16</v>
      </c>
      <c r="V154">
        <v>8</v>
      </c>
      <c r="W154">
        <v>3535</v>
      </c>
      <c r="X154">
        <v>3535</v>
      </c>
      <c r="Y154">
        <v>0</v>
      </c>
      <c r="Z154">
        <v>0</v>
      </c>
      <c r="AA154">
        <v>16788.189999999999</v>
      </c>
      <c r="AB154">
        <v>200</v>
      </c>
      <c r="AC154">
        <v>15558.19</v>
      </c>
      <c r="AD154">
        <v>5</v>
      </c>
      <c r="AE154">
        <v>3</v>
      </c>
      <c r="AF154">
        <v>50</v>
      </c>
      <c r="AG154">
        <v>9</v>
      </c>
      <c r="AH154">
        <v>1</v>
      </c>
      <c r="AI154">
        <v>7</v>
      </c>
      <c r="AJ154">
        <v>0</v>
      </c>
      <c r="AK154">
        <v>0</v>
      </c>
      <c r="AL154">
        <v>0</v>
      </c>
      <c r="AM154">
        <v>0</v>
      </c>
      <c r="AN154">
        <v>0</v>
      </c>
      <c r="AO154">
        <v>35</v>
      </c>
      <c r="AP154">
        <v>146</v>
      </c>
      <c r="AQ154">
        <v>36</v>
      </c>
      <c r="AR154">
        <v>0</v>
      </c>
      <c r="AS154">
        <v>28</v>
      </c>
      <c r="AT154">
        <v>11</v>
      </c>
      <c r="AU154">
        <v>5</v>
      </c>
      <c r="AV154">
        <v>3</v>
      </c>
      <c r="AW154">
        <v>1</v>
      </c>
      <c r="AX154">
        <v>0</v>
      </c>
      <c r="AY154">
        <v>11</v>
      </c>
      <c r="AZ154">
        <v>21</v>
      </c>
      <c r="BA154">
        <v>12</v>
      </c>
      <c r="BB154">
        <v>4</v>
      </c>
      <c r="BC154">
        <v>3</v>
      </c>
      <c r="BD154">
        <v>1</v>
      </c>
      <c r="BE154">
        <v>0</v>
      </c>
      <c r="BF154">
        <v>66</v>
      </c>
      <c r="BG154">
        <v>3360</v>
      </c>
      <c r="BH154">
        <v>0</v>
      </c>
      <c r="BI154">
        <v>15</v>
      </c>
      <c r="BJ154" s="25">
        <v>45944</v>
      </c>
      <c r="BK154">
        <v>0</v>
      </c>
      <c r="BL154" s="27" t="str">
        <f>VLOOKUP(O154,DropDownList!$H$1:$I$7,2,FALSE)</f>
        <v>2023/24</v>
      </c>
      <c r="BM154" s="27" t="str">
        <f t="shared" si="2"/>
        <v>JP COURT</v>
      </c>
    </row>
    <row r="155" spans="1:65" x14ac:dyDescent="0.2">
      <c r="A155">
        <v>2025</v>
      </c>
      <c r="B155">
        <v>10</v>
      </c>
      <c r="C155" t="s">
        <v>162</v>
      </c>
      <c r="D155" t="s">
        <v>170</v>
      </c>
      <c r="E155" t="s">
        <v>13</v>
      </c>
      <c r="F155">
        <v>9345</v>
      </c>
      <c r="G155" t="s">
        <v>141</v>
      </c>
      <c r="H155" t="s">
        <v>171</v>
      </c>
      <c r="I155" t="s">
        <v>172</v>
      </c>
      <c r="J155" s="24">
        <v>45931</v>
      </c>
      <c r="K155" t="s">
        <v>253</v>
      </c>
      <c r="L155">
        <v>3</v>
      </c>
      <c r="M155" t="s">
        <v>429</v>
      </c>
      <c r="N155" t="s">
        <v>145</v>
      </c>
      <c r="O155" t="s">
        <v>149</v>
      </c>
      <c r="P155" t="s">
        <v>154</v>
      </c>
      <c r="Q155">
        <v>1490</v>
      </c>
      <c r="R155">
        <v>12</v>
      </c>
      <c r="S155">
        <v>3645</v>
      </c>
      <c r="T155">
        <v>0</v>
      </c>
      <c r="U155">
        <v>4</v>
      </c>
      <c r="V155">
        <v>3</v>
      </c>
      <c r="W155">
        <v>540</v>
      </c>
      <c r="X155">
        <v>1170</v>
      </c>
      <c r="Y155">
        <v>0</v>
      </c>
      <c r="Z155">
        <v>0</v>
      </c>
      <c r="AA155">
        <v>2155</v>
      </c>
      <c r="AB155">
        <v>0</v>
      </c>
      <c r="AC155">
        <v>1965</v>
      </c>
      <c r="AD155">
        <v>1</v>
      </c>
      <c r="AE155">
        <v>2</v>
      </c>
      <c r="AF155">
        <v>8</v>
      </c>
      <c r="AG155">
        <v>2</v>
      </c>
      <c r="AH155">
        <v>0</v>
      </c>
      <c r="AI155">
        <v>2</v>
      </c>
      <c r="AJ155">
        <v>0</v>
      </c>
      <c r="AK155">
        <v>0</v>
      </c>
      <c r="AL155">
        <v>0</v>
      </c>
      <c r="AM155">
        <v>0</v>
      </c>
      <c r="AN155">
        <v>0</v>
      </c>
      <c r="AO155">
        <v>4</v>
      </c>
      <c r="AP155">
        <v>10</v>
      </c>
      <c r="AQ155">
        <v>4</v>
      </c>
      <c r="AR155">
        <v>0</v>
      </c>
      <c r="AS155">
        <v>1</v>
      </c>
      <c r="AT155">
        <v>0</v>
      </c>
      <c r="AU155">
        <v>0</v>
      </c>
      <c r="AV155">
        <v>0</v>
      </c>
      <c r="AW155">
        <v>0</v>
      </c>
      <c r="AX155">
        <v>0</v>
      </c>
      <c r="AY155">
        <v>1</v>
      </c>
      <c r="AZ155">
        <v>3</v>
      </c>
      <c r="BA155">
        <v>0</v>
      </c>
      <c r="BB155">
        <v>0</v>
      </c>
      <c r="BC155">
        <v>0</v>
      </c>
      <c r="BD155">
        <v>0</v>
      </c>
      <c r="BE155">
        <v>0</v>
      </c>
      <c r="BF155">
        <v>12</v>
      </c>
      <c r="BG155">
        <v>610</v>
      </c>
      <c r="BH155">
        <v>0</v>
      </c>
      <c r="BI155">
        <v>4</v>
      </c>
      <c r="BJ155" s="25">
        <v>45944</v>
      </c>
      <c r="BK155">
        <v>0</v>
      </c>
      <c r="BL155" s="27" t="str">
        <f>VLOOKUP(O155,DropDownList!$H$1:$I$7,2,FALSE)</f>
        <v>2025/26</v>
      </c>
      <c r="BM155" s="27" t="str">
        <f t="shared" si="2"/>
        <v>JP COURT</v>
      </c>
    </row>
    <row r="156" spans="1:65" x14ac:dyDescent="0.2">
      <c r="A156">
        <v>2025</v>
      </c>
      <c r="B156">
        <v>10</v>
      </c>
      <c r="C156" t="s">
        <v>162</v>
      </c>
      <c r="D156" t="s">
        <v>170</v>
      </c>
      <c r="E156" t="s">
        <v>13</v>
      </c>
      <c r="F156">
        <v>9345</v>
      </c>
      <c r="G156" t="s">
        <v>141</v>
      </c>
      <c r="H156" t="s">
        <v>171</v>
      </c>
      <c r="I156" t="s">
        <v>172</v>
      </c>
      <c r="J156" s="24">
        <v>45931</v>
      </c>
      <c r="K156" t="s">
        <v>253</v>
      </c>
      <c r="L156">
        <v>3</v>
      </c>
      <c r="M156" t="s">
        <v>429</v>
      </c>
      <c r="N156" t="s">
        <v>145</v>
      </c>
      <c r="O156" t="s">
        <v>149</v>
      </c>
      <c r="P156" t="s">
        <v>150</v>
      </c>
      <c r="Q156">
        <v>809.5</v>
      </c>
      <c r="R156">
        <v>10</v>
      </c>
      <c r="S156">
        <v>1574.18</v>
      </c>
      <c r="T156">
        <v>207.5</v>
      </c>
      <c r="U156">
        <v>5</v>
      </c>
      <c r="V156">
        <v>5</v>
      </c>
      <c r="W156">
        <v>599.48</v>
      </c>
      <c r="X156">
        <v>809.5</v>
      </c>
      <c r="Y156">
        <v>9</v>
      </c>
      <c r="Z156">
        <v>1366.68</v>
      </c>
      <c r="AA156">
        <v>557.17999999999995</v>
      </c>
      <c r="AB156">
        <v>82.18</v>
      </c>
      <c r="AC156">
        <v>475</v>
      </c>
      <c r="AD156">
        <v>4</v>
      </c>
      <c r="AE156">
        <v>1</v>
      </c>
      <c r="AF156">
        <v>4</v>
      </c>
      <c r="AG156">
        <v>1</v>
      </c>
      <c r="AH156">
        <v>1</v>
      </c>
      <c r="AI156">
        <v>4</v>
      </c>
      <c r="AJ156">
        <v>3</v>
      </c>
      <c r="AK156">
        <v>1</v>
      </c>
      <c r="AL156">
        <v>0</v>
      </c>
      <c r="AM156">
        <v>0</v>
      </c>
      <c r="AN156">
        <v>0</v>
      </c>
      <c r="AO156">
        <v>6</v>
      </c>
      <c r="AP156">
        <v>14</v>
      </c>
      <c r="AQ156">
        <v>6</v>
      </c>
      <c r="AR156">
        <v>0</v>
      </c>
      <c r="AS156">
        <v>3</v>
      </c>
      <c r="AT156">
        <v>0</v>
      </c>
      <c r="AU156">
        <v>0</v>
      </c>
      <c r="AV156">
        <v>0</v>
      </c>
      <c r="AW156">
        <v>0</v>
      </c>
      <c r="AX156">
        <v>0</v>
      </c>
      <c r="AY156">
        <v>0</v>
      </c>
      <c r="AZ156">
        <v>0</v>
      </c>
      <c r="BA156">
        <v>0</v>
      </c>
      <c r="BB156">
        <v>2</v>
      </c>
      <c r="BC156">
        <v>1</v>
      </c>
      <c r="BD156">
        <v>0</v>
      </c>
      <c r="BE156">
        <v>0</v>
      </c>
      <c r="BF156">
        <v>6</v>
      </c>
      <c r="BG156">
        <v>592.5</v>
      </c>
      <c r="BH156">
        <v>0</v>
      </c>
      <c r="BI156">
        <v>5</v>
      </c>
      <c r="BJ156" s="25">
        <v>45944</v>
      </c>
      <c r="BK156">
        <v>0</v>
      </c>
      <c r="BL156" s="27" t="str">
        <f>VLOOKUP(O156,DropDownList!$H$1:$I$7,2,FALSE)</f>
        <v>2025/26</v>
      </c>
      <c r="BM156" s="27" t="str">
        <f t="shared" si="2"/>
        <v>FISCAL FINES</v>
      </c>
    </row>
    <row r="157" spans="1:65" x14ac:dyDescent="0.2">
      <c r="A157">
        <v>2025</v>
      </c>
      <c r="B157">
        <v>10</v>
      </c>
      <c r="C157" t="s">
        <v>162</v>
      </c>
      <c r="D157" t="s">
        <v>170</v>
      </c>
      <c r="E157" t="s">
        <v>13</v>
      </c>
      <c r="F157">
        <v>9345</v>
      </c>
      <c r="G157" t="s">
        <v>141</v>
      </c>
      <c r="H157" t="s">
        <v>171</v>
      </c>
      <c r="I157" t="s">
        <v>172</v>
      </c>
      <c r="J157" s="24">
        <v>45931</v>
      </c>
      <c r="K157" t="s">
        <v>253</v>
      </c>
      <c r="L157">
        <v>3</v>
      </c>
      <c r="M157" t="s">
        <v>429</v>
      </c>
      <c r="N157" t="s">
        <v>145</v>
      </c>
      <c r="O157" t="s">
        <v>156</v>
      </c>
      <c r="P157" t="s">
        <v>148</v>
      </c>
      <c r="Q157">
        <v>120</v>
      </c>
      <c r="R157">
        <v>6</v>
      </c>
      <c r="S157">
        <v>360</v>
      </c>
      <c r="T157">
        <v>129.71</v>
      </c>
      <c r="U157">
        <v>2</v>
      </c>
      <c r="V157">
        <v>2</v>
      </c>
      <c r="W157">
        <v>120</v>
      </c>
      <c r="X157">
        <v>120</v>
      </c>
      <c r="Y157">
        <v>0</v>
      </c>
      <c r="Z157">
        <v>0</v>
      </c>
      <c r="AA157">
        <v>110.29</v>
      </c>
      <c r="AB157">
        <v>0</v>
      </c>
      <c r="AC157">
        <v>110.29</v>
      </c>
      <c r="AD157">
        <v>2</v>
      </c>
      <c r="AE157">
        <v>0</v>
      </c>
      <c r="AF157">
        <v>1</v>
      </c>
      <c r="AG157">
        <v>0</v>
      </c>
      <c r="AH157">
        <v>2</v>
      </c>
      <c r="AI157">
        <v>2</v>
      </c>
      <c r="AJ157">
        <v>0</v>
      </c>
      <c r="AK157">
        <v>0</v>
      </c>
      <c r="AL157">
        <v>0</v>
      </c>
      <c r="AM157">
        <v>0</v>
      </c>
      <c r="AN157">
        <v>0</v>
      </c>
      <c r="AO157">
        <v>6</v>
      </c>
      <c r="AP157">
        <v>33</v>
      </c>
      <c r="AQ157">
        <v>7</v>
      </c>
      <c r="AR157">
        <v>0</v>
      </c>
      <c r="AS157">
        <v>3</v>
      </c>
      <c r="AT157">
        <v>8</v>
      </c>
      <c r="AU157">
        <v>0</v>
      </c>
      <c r="AV157">
        <v>0</v>
      </c>
      <c r="AW157">
        <v>0</v>
      </c>
      <c r="AX157">
        <v>0</v>
      </c>
      <c r="AY157">
        <v>1</v>
      </c>
      <c r="AZ157">
        <v>5</v>
      </c>
      <c r="BA157">
        <v>5</v>
      </c>
      <c r="BB157">
        <v>1</v>
      </c>
      <c r="BC157">
        <v>0</v>
      </c>
      <c r="BD157">
        <v>0</v>
      </c>
      <c r="BE157">
        <v>0</v>
      </c>
      <c r="BF157">
        <v>6</v>
      </c>
      <c r="BG157">
        <v>120</v>
      </c>
      <c r="BH157">
        <v>1</v>
      </c>
      <c r="BI157">
        <v>2</v>
      </c>
      <c r="BJ157" s="25">
        <v>45944</v>
      </c>
      <c r="BK157">
        <v>0</v>
      </c>
      <c r="BL157" s="27" t="str">
        <f>VLOOKUP(O157,DropDownList!$H$1:$I$7,2,FALSE)</f>
        <v>2023/24</v>
      </c>
      <c r="BM157" s="27" t="str">
        <f t="shared" si="2"/>
        <v>PRAS</v>
      </c>
    </row>
    <row r="158" spans="1:65" x14ac:dyDescent="0.2">
      <c r="A158">
        <v>2025</v>
      </c>
      <c r="B158">
        <v>10</v>
      </c>
      <c r="C158" t="s">
        <v>162</v>
      </c>
      <c r="D158" t="s">
        <v>170</v>
      </c>
      <c r="E158" t="s">
        <v>13</v>
      </c>
      <c r="F158">
        <v>9345</v>
      </c>
      <c r="G158" t="s">
        <v>141</v>
      </c>
      <c r="H158" t="s">
        <v>171</v>
      </c>
      <c r="I158" t="s">
        <v>172</v>
      </c>
      <c r="J158" s="24">
        <v>45931</v>
      </c>
      <c r="K158" t="s">
        <v>253</v>
      </c>
      <c r="L158">
        <v>3</v>
      </c>
      <c r="M158" t="s">
        <v>429</v>
      </c>
      <c r="N158" t="s">
        <v>145</v>
      </c>
      <c r="O158" t="s">
        <v>147</v>
      </c>
      <c r="P158" t="s">
        <v>150</v>
      </c>
      <c r="Q158">
        <v>1547.12</v>
      </c>
      <c r="R158">
        <v>31</v>
      </c>
      <c r="S158">
        <v>4575.68</v>
      </c>
      <c r="T158">
        <v>503.83</v>
      </c>
      <c r="U158">
        <v>11</v>
      </c>
      <c r="V158">
        <v>9</v>
      </c>
      <c r="W158">
        <v>1207.93</v>
      </c>
      <c r="X158">
        <v>1207.93</v>
      </c>
      <c r="Y158">
        <v>28</v>
      </c>
      <c r="Z158">
        <v>4071.85</v>
      </c>
      <c r="AA158">
        <v>2524.73</v>
      </c>
      <c r="AB158">
        <v>1227.73</v>
      </c>
      <c r="AC158">
        <v>1297</v>
      </c>
      <c r="AD158">
        <v>8</v>
      </c>
      <c r="AE158">
        <v>1</v>
      </c>
      <c r="AF158">
        <v>16</v>
      </c>
      <c r="AG158">
        <v>1</v>
      </c>
      <c r="AH158">
        <v>3</v>
      </c>
      <c r="AI158">
        <v>10</v>
      </c>
      <c r="AJ158">
        <v>12</v>
      </c>
      <c r="AK158">
        <v>0</v>
      </c>
      <c r="AL158">
        <v>0</v>
      </c>
      <c r="AM158">
        <v>1</v>
      </c>
      <c r="AN158">
        <v>0</v>
      </c>
      <c r="AO158">
        <v>16</v>
      </c>
      <c r="AP158">
        <v>64</v>
      </c>
      <c r="AQ158">
        <v>16</v>
      </c>
      <c r="AR158">
        <v>0</v>
      </c>
      <c r="AS158">
        <v>8</v>
      </c>
      <c r="AT158">
        <v>14</v>
      </c>
      <c r="AU158">
        <v>0</v>
      </c>
      <c r="AV158">
        <v>0</v>
      </c>
      <c r="AW158">
        <v>0</v>
      </c>
      <c r="AX158">
        <v>0</v>
      </c>
      <c r="AY158">
        <v>2</v>
      </c>
      <c r="AZ158">
        <v>11</v>
      </c>
      <c r="BA158">
        <v>7</v>
      </c>
      <c r="BB158">
        <v>0</v>
      </c>
      <c r="BC158">
        <v>0</v>
      </c>
      <c r="BD158">
        <v>0</v>
      </c>
      <c r="BE158">
        <v>0</v>
      </c>
      <c r="BF158">
        <v>16</v>
      </c>
      <c r="BG158">
        <v>1357.12</v>
      </c>
      <c r="BH158">
        <v>1</v>
      </c>
      <c r="BI158">
        <v>11</v>
      </c>
      <c r="BJ158" s="25">
        <v>45944</v>
      </c>
      <c r="BK158">
        <v>0</v>
      </c>
      <c r="BL158" s="27" t="str">
        <f>VLOOKUP(O158,DropDownList!$H$1:$I$7,2,FALSE)</f>
        <v>2024/25</v>
      </c>
      <c r="BM158" s="27" t="str">
        <f t="shared" si="2"/>
        <v>FISCAL FINES</v>
      </c>
    </row>
    <row r="159" spans="1:65" x14ac:dyDescent="0.2">
      <c r="A159">
        <v>2025</v>
      </c>
      <c r="B159">
        <v>10</v>
      </c>
      <c r="C159" t="s">
        <v>162</v>
      </c>
      <c r="D159" t="s">
        <v>170</v>
      </c>
      <c r="E159" t="s">
        <v>13</v>
      </c>
      <c r="F159">
        <v>9345</v>
      </c>
      <c r="G159" t="s">
        <v>141</v>
      </c>
      <c r="H159" t="s">
        <v>171</v>
      </c>
      <c r="I159" t="s">
        <v>172</v>
      </c>
      <c r="J159" s="24">
        <v>45931</v>
      </c>
      <c r="K159" t="s">
        <v>253</v>
      </c>
      <c r="L159">
        <v>3</v>
      </c>
      <c r="M159" t="s">
        <v>429</v>
      </c>
      <c r="N159" t="s">
        <v>145</v>
      </c>
      <c r="O159" t="s">
        <v>155</v>
      </c>
      <c r="P159" t="s">
        <v>150</v>
      </c>
      <c r="Q159">
        <v>310.36</v>
      </c>
      <c r="R159">
        <v>51</v>
      </c>
      <c r="S159">
        <v>7789.8</v>
      </c>
      <c r="T159">
        <v>1276.8</v>
      </c>
      <c r="U159">
        <v>4</v>
      </c>
      <c r="V159">
        <v>3</v>
      </c>
      <c r="W159">
        <v>245.39</v>
      </c>
      <c r="X159">
        <v>245.39</v>
      </c>
      <c r="Y159">
        <v>44</v>
      </c>
      <c r="Z159">
        <v>6513</v>
      </c>
      <c r="AA159">
        <v>6202.64</v>
      </c>
      <c r="AB159">
        <v>1687.71</v>
      </c>
      <c r="AC159">
        <v>4514.93</v>
      </c>
      <c r="AD159">
        <v>0</v>
      </c>
      <c r="AE159">
        <v>3</v>
      </c>
      <c r="AF159">
        <v>37</v>
      </c>
      <c r="AG159">
        <v>4</v>
      </c>
      <c r="AH159">
        <v>7</v>
      </c>
      <c r="AI159">
        <v>0</v>
      </c>
      <c r="AJ159">
        <v>12</v>
      </c>
      <c r="AK159">
        <v>5</v>
      </c>
      <c r="AL159">
        <v>0</v>
      </c>
      <c r="AM159">
        <v>6</v>
      </c>
      <c r="AN159">
        <v>0</v>
      </c>
      <c r="AO159">
        <v>27</v>
      </c>
      <c r="AP159">
        <v>181</v>
      </c>
      <c r="AQ159">
        <v>28</v>
      </c>
      <c r="AR159">
        <v>0</v>
      </c>
      <c r="AS159">
        <v>19</v>
      </c>
      <c r="AT159">
        <v>41</v>
      </c>
      <c r="AU159">
        <v>2</v>
      </c>
      <c r="AV159">
        <v>0</v>
      </c>
      <c r="AW159">
        <v>0</v>
      </c>
      <c r="AX159">
        <v>0</v>
      </c>
      <c r="AY159">
        <v>15</v>
      </c>
      <c r="AZ159">
        <v>31</v>
      </c>
      <c r="BA159">
        <v>26</v>
      </c>
      <c r="BB159">
        <v>6</v>
      </c>
      <c r="BC159">
        <v>4</v>
      </c>
      <c r="BD159">
        <v>0</v>
      </c>
      <c r="BE159">
        <v>0</v>
      </c>
      <c r="BF159">
        <v>27</v>
      </c>
      <c r="BG159">
        <v>0</v>
      </c>
      <c r="BH159">
        <v>3</v>
      </c>
      <c r="BI159">
        <v>4</v>
      </c>
      <c r="BJ159" s="25">
        <v>45944</v>
      </c>
      <c r="BK159">
        <v>0</v>
      </c>
      <c r="BL159" s="27" t="str">
        <f>VLOOKUP(O159,DropDownList!$H$1:$I$7,2,FALSE)</f>
        <v>2022/23</v>
      </c>
      <c r="BM159" s="27" t="str">
        <f t="shared" si="2"/>
        <v>FISCAL FINES</v>
      </c>
    </row>
    <row r="160" spans="1:65" x14ac:dyDescent="0.2">
      <c r="A160">
        <v>2025</v>
      </c>
      <c r="B160">
        <v>10</v>
      </c>
      <c r="C160" t="s">
        <v>162</v>
      </c>
      <c r="D160" t="s">
        <v>170</v>
      </c>
      <c r="E160" t="s">
        <v>13</v>
      </c>
      <c r="F160">
        <v>9345</v>
      </c>
      <c r="G160" t="s">
        <v>141</v>
      </c>
      <c r="H160" t="s">
        <v>171</v>
      </c>
      <c r="I160" t="s">
        <v>172</v>
      </c>
      <c r="J160" s="24">
        <v>45931</v>
      </c>
      <c r="K160" t="s">
        <v>253</v>
      </c>
      <c r="L160">
        <v>3</v>
      </c>
      <c r="M160" t="s">
        <v>429</v>
      </c>
      <c r="N160" t="s">
        <v>145</v>
      </c>
      <c r="O160" t="s">
        <v>156</v>
      </c>
      <c r="P160" t="s">
        <v>146</v>
      </c>
      <c r="Q160">
        <v>140</v>
      </c>
      <c r="R160">
        <v>65</v>
      </c>
      <c r="S160">
        <v>1190</v>
      </c>
      <c r="T160">
        <v>20</v>
      </c>
      <c r="U160">
        <v>15</v>
      </c>
      <c r="V160">
        <v>4</v>
      </c>
      <c r="W160">
        <v>110</v>
      </c>
      <c r="X160">
        <v>110</v>
      </c>
      <c r="Y160">
        <v>0</v>
      </c>
      <c r="Z160">
        <v>0</v>
      </c>
      <c r="AA160">
        <v>1030</v>
      </c>
      <c r="AB160">
        <v>0</v>
      </c>
      <c r="AC160">
        <v>0</v>
      </c>
      <c r="AD160">
        <v>4</v>
      </c>
      <c r="AE160">
        <v>0</v>
      </c>
      <c r="AF160">
        <v>58</v>
      </c>
      <c r="AG160">
        <v>0</v>
      </c>
      <c r="AH160">
        <v>1</v>
      </c>
      <c r="AI160">
        <v>6</v>
      </c>
      <c r="AJ160">
        <v>0</v>
      </c>
      <c r="AK160">
        <v>0</v>
      </c>
      <c r="AL160">
        <v>0</v>
      </c>
      <c r="AM160">
        <v>0</v>
      </c>
      <c r="AN160">
        <v>0</v>
      </c>
      <c r="AO160">
        <v>33</v>
      </c>
      <c r="AP160">
        <v>144</v>
      </c>
      <c r="AQ160">
        <v>35</v>
      </c>
      <c r="AR160">
        <v>0</v>
      </c>
      <c r="AS160">
        <v>28</v>
      </c>
      <c r="AT160">
        <v>11</v>
      </c>
      <c r="AU160">
        <v>5</v>
      </c>
      <c r="AV160">
        <v>3</v>
      </c>
      <c r="AW160">
        <v>0</v>
      </c>
      <c r="AX160">
        <v>0</v>
      </c>
      <c r="AY160">
        <v>11</v>
      </c>
      <c r="AZ160">
        <v>21</v>
      </c>
      <c r="BA160">
        <v>12</v>
      </c>
      <c r="BB160">
        <v>4</v>
      </c>
      <c r="BC160">
        <v>3</v>
      </c>
      <c r="BD160">
        <v>1</v>
      </c>
      <c r="BE160">
        <v>0</v>
      </c>
      <c r="BF160">
        <v>65</v>
      </c>
      <c r="BG160">
        <v>140</v>
      </c>
      <c r="BH160">
        <v>0</v>
      </c>
      <c r="BI160">
        <v>15</v>
      </c>
      <c r="BJ160" s="25">
        <v>45944</v>
      </c>
      <c r="BK160">
        <v>0</v>
      </c>
      <c r="BL160" s="27" t="str">
        <f>VLOOKUP(O160,DropDownList!$H$1:$I$7,2,FALSE)</f>
        <v>2023/24</v>
      </c>
      <c r="BM160" s="27" t="str">
        <f t="shared" si="2"/>
        <v>VSUR</v>
      </c>
    </row>
    <row r="161" spans="1:65" x14ac:dyDescent="0.2">
      <c r="A161">
        <v>2025</v>
      </c>
      <c r="B161">
        <v>10</v>
      </c>
      <c r="C161" t="s">
        <v>162</v>
      </c>
      <c r="D161" t="s">
        <v>170</v>
      </c>
      <c r="E161" t="s">
        <v>13</v>
      </c>
      <c r="F161">
        <v>9345</v>
      </c>
      <c r="G161" t="s">
        <v>141</v>
      </c>
      <c r="H161" t="s">
        <v>171</v>
      </c>
      <c r="I161" t="s">
        <v>172</v>
      </c>
      <c r="J161" s="24">
        <v>45931</v>
      </c>
      <c r="K161" t="s">
        <v>253</v>
      </c>
      <c r="L161">
        <v>3</v>
      </c>
      <c r="M161" t="s">
        <v>429</v>
      </c>
      <c r="N161" t="s">
        <v>145</v>
      </c>
      <c r="O161" t="s">
        <v>155</v>
      </c>
      <c r="P161" t="s">
        <v>154</v>
      </c>
      <c r="Q161">
        <v>4900.04</v>
      </c>
      <c r="R161">
        <v>82</v>
      </c>
      <c r="S161">
        <v>24335</v>
      </c>
      <c r="T161">
        <v>720</v>
      </c>
      <c r="U161">
        <v>14</v>
      </c>
      <c r="V161">
        <v>9</v>
      </c>
      <c r="W161">
        <v>3194.89</v>
      </c>
      <c r="X161">
        <v>3194.89</v>
      </c>
      <c r="Y161">
        <v>0</v>
      </c>
      <c r="Z161">
        <v>0</v>
      </c>
      <c r="AA161">
        <v>18714.96</v>
      </c>
      <c r="AB161">
        <v>0</v>
      </c>
      <c r="AC161">
        <v>17524.96</v>
      </c>
      <c r="AD161">
        <v>6</v>
      </c>
      <c r="AE161">
        <v>3</v>
      </c>
      <c r="AF161">
        <v>65</v>
      </c>
      <c r="AG161">
        <v>7</v>
      </c>
      <c r="AH161">
        <v>2</v>
      </c>
      <c r="AI161">
        <v>7</v>
      </c>
      <c r="AJ161">
        <v>0</v>
      </c>
      <c r="AK161">
        <v>0</v>
      </c>
      <c r="AL161">
        <v>0</v>
      </c>
      <c r="AM161">
        <v>0</v>
      </c>
      <c r="AN161">
        <v>0</v>
      </c>
      <c r="AO161">
        <v>40</v>
      </c>
      <c r="AP161">
        <v>222</v>
      </c>
      <c r="AQ161">
        <v>42</v>
      </c>
      <c r="AR161">
        <v>0</v>
      </c>
      <c r="AS161">
        <v>34</v>
      </c>
      <c r="AT161">
        <v>20</v>
      </c>
      <c r="AU161">
        <v>9</v>
      </c>
      <c r="AV161">
        <v>4</v>
      </c>
      <c r="AW161">
        <v>0</v>
      </c>
      <c r="AX161">
        <v>0</v>
      </c>
      <c r="AY161">
        <v>21</v>
      </c>
      <c r="AZ161">
        <v>36</v>
      </c>
      <c r="BA161">
        <v>28</v>
      </c>
      <c r="BB161">
        <v>8</v>
      </c>
      <c r="BC161">
        <v>2</v>
      </c>
      <c r="BD161">
        <v>0</v>
      </c>
      <c r="BE161">
        <v>0</v>
      </c>
      <c r="BF161">
        <v>80</v>
      </c>
      <c r="BG161">
        <v>2880</v>
      </c>
      <c r="BH161">
        <v>1</v>
      </c>
      <c r="BI161">
        <v>14</v>
      </c>
      <c r="BJ161" s="25">
        <v>45944</v>
      </c>
      <c r="BK161">
        <v>0</v>
      </c>
      <c r="BL161" s="27" t="str">
        <f>VLOOKUP(O161,DropDownList!$H$1:$I$7,2,FALSE)</f>
        <v>2022/23</v>
      </c>
      <c r="BM161" s="27" t="str">
        <f t="shared" si="2"/>
        <v>JP COURT</v>
      </c>
    </row>
    <row r="162" spans="1:65" x14ac:dyDescent="0.2">
      <c r="A162">
        <v>2025</v>
      </c>
      <c r="B162">
        <v>10</v>
      </c>
      <c r="C162" t="s">
        <v>162</v>
      </c>
      <c r="D162" t="s">
        <v>170</v>
      </c>
      <c r="E162" t="s">
        <v>13</v>
      </c>
      <c r="F162">
        <v>9345</v>
      </c>
      <c r="G162" t="s">
        <v>141</v>
      </c>
      <c r="H162" t="s">
        <v>171</v>
      </c>
      <c r="I162" t="s">
        <v>172</v>
      </c>
      <c r="J162" s="24">
        <v>45931</v>
      </c>
      <c r="K162" t="s">
        <v>253</v>
      </c>
      <c r="L162">
        <v>3</v>
      </c>
      <c r="M162" t="s">
        <v>429</v>
      </c>
      <c r="N162" t="s">
        <v>145</v>
      </c>
      <c r="O162" t="s">
        <v>149</v>
      </c>
      <c r="P162" t="s">
        <v>146</v>
      </c>
      <c r="Q162">
        <v>40</v>
      </c>
      <c r="R162">
        <v>12</v>
      </c>
      <c r="S162">
        <v>230</v>
      </c>
      <c r="T162">
        <v>0</v>
      </c>
      <c r="U162">
        <v>4</v>
      </c>
      <c r="V162">
        <v>1</v>
      </c>
      <c r="W162">
        <v>20</v>
      </c>
      <c r="X162">
        <v>20</v>
      </c>
      <c r="Y162">
        <v>0</v>
      </c>
      <c r="Z162">
        <v>0</v>
      </c>
      <c r="AA162">
        <v>190</v>
      </c>
      <c r="AB162">
        <v>0</v>
      </c>
      <c r="AC162">
        <v>0</v>
      </c>
      <c r="AD162">
        <v>1</v>
      </c>
      <c r="AE162">
        <v>0</v>
      </c>
      <c r="AF162">
        <v>10</v>
      </c>
      <c r="AG162">
        <v>0</v>
      </c>
      <c r="AH162">
        <v>0</v>
      </c>
      <c r="AI162">
        <v>2</v>
      </c>
      <c r="AJ162">
        <v>0</v>
      </c>
      <c r="AK162">
        <v>0</v>
      </c>
      <c r="AL162">
        <v>0</v>
      </c>
      <c r="AM162">
        <v>0</v>
      </c>
      <c r="AN162">
        <v>0</v>
      </c>
      <c r="AO162">
        <v>4</v>
      </c>
      <c r="AP162">
        <v>10</v>
      </c>
      <c r="AQ162">
        <v>4</v>
      </c>
      <c r="AR162">
        <v>0</v>
      </c>
      <c r="AS162">
        <v>1</v>
      </c>
      <c r="AT162">
        <v>0</v>
      </c>
      <c r="AU162">
        <v>0</v>
      </c>
      <c r="AV162">
        <v>0</v>
      </c>
      <c r="AW162">
        <v>0</v>
      </c>
      <c r="AX162">
        <v>0</v>
      </c>
      <c r="AY162">
        <v>1</v>
      </c>
      <c r="AZ162">
        <v>3</v>
      </c>
      <c r="BA162">
        <v>0</v>
      </c>
      <c r="BB162">
        <v>0</v>
      </c>
      <c r="BC162">
        <v>0</v>
      </c>
      <c r="BD162">
        <v>0</v>
      </c>
      <c r="BE162">
        <v>0</v>
      </c>
      <c r="BF162">
        <v>12</v>
      </c>
      <c r="BG162">
        <v>40</v>
      </c>
      <c r="BH162">
        <v>0</v>
      </c>
      <c r="BI162">
        <v>4</v>
      </c>
      <c r="BJ162" s="25">
        <v>45944</v>
      </c>
      <c r="BK162">
        <v>0</v>
      </c>
      <c r="BL162" s="27" t="str">
        <f>VLOOKUP(O162,DropDownList!$H$1:$I$7,2,FALSE)</f>
        <v>2025/26</v>
      </c>
      <c r="BM162" s="27" t="str">
        <f t="shared" si="2"/>
        <v>VSUR</v>
      </c>
    </row>
    <row r="163" spans="1:65" x14ac:dyDescent="0.2">
      <c r="A163">
        <v>2025</v>
      </c>
      <c r="B163">
        <v>10</v>
      </c>
      <c r="C163" t="s">
        <v>162</v>
      </c>
      <c r="D163" t="s">
        <v>170</v>
      </c>
      <c r="E163" t="s">
        <v>13</v>
      </c>
      <c r="F163">
        <v>9345</v>
      </c>
      <c r="G163" t="s">
        <v>141</v>
      </c>
      <c r="H163" t="s">
        <v>171</v>
      </c>
      <c r="I163" t="s">
        <v>172</v>
      </c>
      <c r="J163" s="24">
        <v>45931</v>
      </c>
      <c r="K163" t="s">
        <v>253</v>
      </c>
      <c r="L163">
        <v>3</v>
      </c>
      <c r="M163" t="s">
        <v>429</v>
      </c>
      <c r="N163" t="s">
        <v>145</v>
      </c>
      <c r="O163" t="s">
        <v>155</v>
      </c>
      <c r="P163" t="s">
        <v>152</v>
      </c>
      <c r="Q163">
        <v>0</v>
      </c>
      <c r="R163">
        <v>9</v>
      </c>
      <c r="S163">
        <v>360</v>
      </c>
      <c r="T163">
        <v>120</v>
      </c>
      <c r="U163">
        <v>0</v>
      </c>
      <c r="V163">
        <v>0</v>
      </c>
      <c r="W163">
        <v>0</v>
      </c>
      <c r="X163">
        <v>0</v>
      </c>
      <c r="Y163">
        <v>0</v>
      </c>
      <c r="Z163">
        <v>0</v>
      </c>
      <c r="AA163">
        <v>240</v>
      </c>
      <c r="AB163">
        <v>0</v>
      </c>
      <c r="AC163">
        <v>240</v>
      </c>
      <c r="AD163">
        <v>0</v>
      </c>
      <c r="AE163">
        <v>0</v>
      </c>
      <c r="AF163">
        <v>6</v>
      </c>
      <c r="AG163">
        <v>0</v>
      </c>
      <c r="AH163">
        <v>3</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s="25">
        <v>45944</v>
      </c>
      <c r="BK163">
        <v>0</v>
      </c>
      <c r="BL163" s="27" t="str">
        <f>VLOOKUP(O163,DropDownList!$H$1:$I$7,2,FALSE)</f>
        <v>2022/23</v>
      </c>
      <c r="BM163" s="27" t="str">
        <f t="shared" si="2"/>
        <v>PCOA</v>
      </c>
    </row>
    <row r="164" spans="1:65" x14ac:dyDescent="0.2">
      <c r="A164">
        <v>2025</v>
      </c>
      <c r="B164">
        <v>10</v>
      </c>
      <c r="C164" t="s">
        <v>162</v>
      </c>
      <c r="D164" t="s">
        <v>170</v>
      </c>
      <c r="E164" t="s">
        <v>13</v>
      </c>
      <c r="F164">
        <v>9345</v>
      </c>
      <c r="G164" t="s">
        <v>141</v>
      </c>
      <c r="H164" t="s">
        <v>171</v>
      </c>
      <c r="I164" t="s">
        <v>172</v>
      </c>
      <c r="J164" s="24">
        <v>45931</v>
      </c>
      <c r="K164" t="s">
        <v>253</v>
      </c>
      <c r="L164">
        <v>3</v>
      </c>
      <c r="M164" t="s">
        <v>429</v>
      </c>
      <c r="N164" t="s">
        <v>145</v>
      </c>
      <c r="O164" t="s">
        <v>147</v>
      </c>
      <c r="P164" t="s">
        <v>148</v>
      </c>
      <c r="Q164">
        <v>0</v>
      </c>
      <c r="R164">
        <v>1</v>
      </c>
      <c r="S164">
        <v>60</v>
      </c>
      <c r="T164">
        <v>0</v>
      </c>
      <c r="U164">
        <v>0</v>
      </c>
      <c r="V164">
        <v>0</v>
      </c>
      <c r="W164">
        <v>0</v>
      </c>
      <c r="X164">
        <v>0</v>
      </c>
      <c r="Y164">
        <v>0</v>
      </c>
      <c r="Z164">
        <v>0</v>
      </c>
      <c r="AA164">
        <v>60</v>
      </c>
      <c r="AB164">
        <v>0</v>
      </c>
      <c r="AC164">
        <v>60</v>
      </c>
      <c r="AD164">
        <v>0</v>
      </c>
      <c r="AE164">
        <v>0</v>
      </c>
      <c r="AF164">
        <v>1</v>
      </c>
      <c r="AG164">
        <v>0</v>
      </c>
      <c r="AH164">
        <v>0</v>
      </c>
      <c r="AI164">
        <v>0</v>
      </c>
      <c r="AJ164">
        <v>0</v>
      </c>
      <c r="AK164">
        <v>0</v>
      </c>
      <c r="AL164">
        <v>0</v>
      </c>
      <c r="AM164">
        <v>0</v>
      </c>
      <c r="AN164">
        <v>0</v>
      </c>
      <c r="AO164">
        <v>1</v>
      </c>
      <c r="AP164">
        <v>1</v>
      </c>
      <c r="AQ164">
        <v>1</v>
      </c>
      <c r="AR164">
        <v>0</v>
      </c>
      <c r="AS164">
        <v>0</v>
      </c>
      <c r="AT164">
        <v>0</v>
      </c>
      <c r="AU164">
        <v>0</v>
      </c>
      <c r="AV164">
        <v>0</v>
      </c>
      <c r="AW164">
        <v>0</v>
      </c>
      <c r="AX164">
        <v>0</v>
      </c>
      <c r="AY164">
        <v>0</v>
      </c>
      <c r="AZ164">
        <v>0</v>
      </c>
      <c r="BA164">
        <v>0</v>
      </c>
      <c r="BB164">
        <v>0</v>
      </c>
      <c r="BC164">
        <v>0</v>
      </c>
      <c r="BD164">
        <v>0</v>
      </c>
      <c r="BE164">
        <v>0</v>
      </c>
      <c r="BF164">
        <v>1</v>
      </c>
      <c r="BG164">
        <v>0</v>
      </c>
      <c r="BH164">
        <v>0</v>
      </c>
      <c r="BI164">
        <v>0</v>
      </c>
      <c r="BJ164" s="25">
        <v>45944</v>
      </c>
      <c r="BK164">
        <v>0</v>
      </c>
      <c r="BL164" s="27" t="str">
        <f>VLOOKUP(O164,DropDownList!$H$1:$I$7,2,FALSE)</f>
        <v>2024/25</v>
      </c>
      <c r="BM164" s="27" t="str">
        <f t="shared" si="2"/>
        <v>PRAS</v>
      </c>
    </row>
    <row r="165" spans="1:65" x14ac:dyDescent="0.2">
      <c r="A165">
        <v>2025</v>
      </c>
      <c r="B165">
        <v>10</v>
      </c>
      <c r="C165" t="s">
        <v>162</v>
      </c>
      <c r="D165" t="s">
        <v>170</v>
      </c>
      <c r="E165" t="s">
        <v>13</v>
      </c>
      <c r="F165">
        <v>9345</v>
      </c>
      <c r="G165" t="s">
        <v>141</v>
      </c>
      <c r="H165" t="s">
        <v>171</v>
      </c>
      <c r="I165" t="s">
        <v>172</v>
      </c>
      <c r="J165" s="24">
        <v>45931</v>
      </c>
      <c r="K165" t="s">
        <v>253</v>
      </c>
      <c r="L165">
        <v>3</v>
      </c>
      <c r="M165" t="s">
        <v>429</v>
      </c>
      <c r="N165" t="s">
        <v>145</v>
      </c>
      <c r="O165" t="s">
        <v>147</v>
      </c>
      <c r="P165" t="s">
        <v>152</v>
      </c>
      <c r="Q165">
        <v>0</v>
      </c>
      <c r="R165">
        <v>2</v>
      </c>
      <c r="S165">
        <v>80</v>
      </c>
      <c r="T165">
        <v>40</v>
      </c>
      <c r="U165">
        <v>0</v>
      </c>
      <c r="V165">
        <v>0</v>
      </c>
      <c r="W165">
        <v>0</v>
      </c>
      <c r="X165">
        <v>0</v>
      </c>
      <c r="Y165">
        <v>0</v>
      </c>
      <c r="Z165">
        <v>0</v>
      </c>
      <c r="AA165">
        <v>40</v>
      </c>
      <c r="AB165">
        <v>0</v>
      </c>
      <c r="AC165">
        <v>40</v>
      </c>
      <c r="AD165">
        <v>0</v>
      </c>
      <c r="AE165">
        <v>0</v>
      </c>
      <c r="AF165">
        <v>1</v>
      </c>
      <c r="AG165">
        <v>0</v>
      </c>
      <c r="AH165">
        <v>1</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s="25">
        <v>45944</v>
      </c>
      <c r="BK165">
        <v>0</v>
      </c>
      <c r="BL165" s="27" t="str">
        <f>VLOOKUP(O165,DropDownList!$H$1:$I$7,2,FALSE)</f>
        <v>2024/25</v>
      </c>
      <c r="BM165" s="27" t="str">
        <f t="shared" si="2"/>
        <v>PCOA</v>
      </c>
    </row>
    <row r="166" spans="1:65" x14ac:dyDescent="0.2">
      <c r="A166">
        <v>2025</v>
      </c>
      <c r="B166">
        <v>10</v>
      </c>
      <c r="C166" t="s">
        <v>162</v>
      </c>
      <c r="D166" t="s">
        <v>170</v>
      </c>
      <c r="E166" t="s">
        <v>13</v>
      </c>
      <c r="F166">
        <v>9345</v>
      </c>
      <c r="G166" t="s">
        <v>141</v>
      </c>
      <c r="H166" t="s">
        <v>171</v>
      </c>
      <c r="I166" t="s">
        <v>172</v>
      </c>
      <c r="J166" s="24">
        <v>45931</v>
      </c>
      <c r="K166" t="s">
        <v>253</v>
      </c>
      <c r="L166">
        <v>3</v>
      </c>
      <c r="M166" t="s">
        <v>429</v>
      </c>
      <c r="N166" t="s">
        <v>145</v>
      </c>
      <c r="O166" t="s">
        <v>147</v>
      </c>
      <c r="P166" t="s">
        <v>154</v>
      </c>
      <c r="Q166">
        <v>3797.56</v>
      </c>
      <c r="R166">
        <v>52</v>
      </c>
      <c r="S166">
        <v>15565</v>
      </c>
      <c r="T166">
        <v>340</v>
      </c>
      <c r="U166">
        <v>15</v>
      </c>
      <c r="V166">
        <v>7</v>
      </c>
      <c r="W166">
        <v>2195</v>
      </c>
      <c r="X166">
        <v>2195</v>
      </c>
      <c r="Y166">
        <v>0</v>
      </c>
      <c r="Z166">
        <v>0</v>
      </c>
      <c r="AA166">
        <v>11427.44</v>
      </c>
      <c r="AB166">
        <v>0</v>
      </c>
      <c r="AC166">
        <v>10647.44</v>
      </c>
      <c r="AD166">
        <v>4</v>
      </c>
      <c r="AE166">
        <v>3</v>
      </c>
      <c r="AF166">
        <v>36</v>
      </c>
      <c r="AG166">
        <v>8</v>
      </c>
      <c r="AH166">
        <v>1</v>
      </c>
      <c r="AI166">
        <v>7</v>
      </c>
      <c r="AJ166">
        <v>0</v>
      </c>
      <c r="AK166">
        <v>0</v>
      </c>
      <c r="AL166">
        <v>0</v>
      </c>
      <c r="AM166">
        <v>0</v>
      </c>
      <c r="AN166">
        <v>0</v>
      </c>
      <c r="AO166">
        <v>23</v>
      </c>
      <c r="AP166">
        <v>83</v>
      </c>
      <c r="AQ166">
        <v>22</v>
      </c>
      <c r="AR166">
        <v>0</v>
      </c>
      <c r="AS166">
        <v>13</v>
      </c>
      <c r="AT166">
        <v>7</v>
      </c>
      <c r="AU166">
        <v>1</v>
      </c>
      <c r="AV166">
        <v>0</v>
      </c>
      <c r="AW166">
        <v>1</v>
      </c>
      <c r="AX166">
        <v>0</v>
      </c>
      <c r="AY166">
        <v>9</v>
      </c>
      <c r="AZ166">
        <v>15</v>
      </c>
      <c r="BA166">
        <v>6</v>
      </c>
      <c r="BB166">
        <v>3</v>
      </c>
      <c r="BC166">
        <v>1</v>
      </c>
      <c r="BD166">
        <v>0</v>
      </c>
      <c r="BE166">
        <v>0</v>
      </c>
      <c r="BF166">
        <v>50</v>
      </c>
      <c r="BG166">
        <v>1865</v>
      </c>
      <c r="BH166">
        <v>0</v>
      </c>
      <c r="BI166">
        <v>14</v>
      </c>
      <c r="BJ166" s="25">
        <v>45944</v>
      </c>
      <c r="BK166">
        <v>0</v>
      </c>
      <c r="BL166" s="27" t="str">
        <f>VLOOKUP(O166,DropDownList!$H$1:$I$7,2,FALSE)</f>
        <v>2024/25</v>
      </c>
      <c r="BM166" s="27" t="str">
        <f t="shared" si="2"/>
        <v>JP COURT</v>
      </c>
    </row>
    <row r="167" spans="1:65" x14ac:dyDescent="0.2">
      <c r="A167">
        <v>2025</v>
      </c>
      <c r="B167">
        <v>10</v>
      </c>
      <c r="C167" t="s">
        <v>162</v>
      </c>
      <c r="D167" t="s">
        <v>170</v>
      </c>
      <c r="E167" t="s">
        <v>13</v>
      </c>
      <c r="F167">
        <v>9345</v>
      </c>
      <c r="G167" t="s">
        <v>141</v>
      </c>
      <c r="H167" t="s">
        <v>171</v>
      </c>
      <c r="I167" t="s">
        <v>172</v>
      </c>
      <c r="J167" s="24">
        <v>45931</v>
      </c>
      <c r="K167" t="s">
        <v>253</v>
      </c>
      <c r="L167">
        <v>3</v>
      </c>
      <c r="M167" t="s">
        <v>429</v>
      </c>
      <c r="N167" t="s">
        <v>145</v>
      </c>
      <c r="O167" t="s">
        <v>147</v>
      </c>
      <c r="P167" t="s">
        <v>146</v>
      </c>
      <c r="Q167">
        <v>120</v>
      </c>
      <c r="R167">
        <v>52</v>
      </c>
      <c r="S167">
        <v>920</v>
      </c>
      <c r="T167">
        <v>20</v>
      </c>
      <c r="U167">
        <v>15</v>
      </c>
      <c r="V167">
        <v>4</v>
      </c>
      <c r="W167">
        <v>80</v>
      </c>
      <c r="X167">
        <v>80</v>
      </c>
      <c r="Y167">
        <v>0</v>
      </c>
      <c r="Z167">
        <v>0</v>
      </c>
      <c r="AA167">
        <v>780</v>
      </c>
      <c r="AB167">
        <v>0</v>
      </c>
      <c r="AC167">
        <v>0</v>
      </c>
      <c r="AD167">
        <v>4</v>
      </c>
      <c r="AE167">
        <v>0</v>
      </c>
      <c r="AF167">
        <v>44</v>
      </c>
      <c r="AG167">
        <v>0</v>
      </c>
      <c r="AH167">
        <v>1</v>
      </c>
      <c r="AI167">
        <v>7</v>
      </c>
      <c r="AJ167">
        <v>0</v>
      </c>
      <c r="AK167">
        <v>0</v>
      </c>
      <c r="AL167">
        <v>0</v>
      </c>
      <c r="AM167">
        <v>0</v>
      </c>
      <c r="AN167">
        <v>0</v>
      </c>
      <c r="AO167">
        <v>23</v>
      </c>
      <c r="AP167">
        <v>83</v>
      </c>
      <c r="AQ167">
        <v>22</v>
      </c>
      <c r="AR167">
        <v>0</v>
      </c>
      <c r="AS167">
        <v>13</v>
      </c>
      <c r="AT167">
        <v>7</v>
      </c>
      <c r="AU167">
        <v>1</v>
      </c>
      <c r="AV167">
        <v>0</v>
      </c>
      <c r="AW167">
        <v>1</v>
      </c>
      <c r="AX167">
        <v>0</v>
      </c>
      <c r="AY167">
        <v>9</v>
      </c>
      <c r="AZ167">
        <v>15</v>
      </c>
      <c r="BA167">
        <v>6</v>
      </c>
      <c r="BB167">
        <v>3</v>
      </c>
      <c r="BC167">
        <v>1</v>
      </c>
      <c r="BD167">
        <v>0</v>
      </c>
      <c r="BE167">
        <v>0</v>
      </c>
      <c r="BF167">
        <v>50</v>
      </c>
      <c r="BG167">
        <v>120</v>
      </c>
      <c r="BH167">
        <v>0</v>
      </c>
      <c r="BI167">
        <v>14</v>
      </c>
      <c r="BJ167" s="25">
        <v>45944</v>
      </c>
      <c r="BK167">
        <v>0</v>
      </c>
      <c r="BL167" s="27" t="str">
        <f>VLOOKUP(O167,DropDownList!$H$1:$I$7,2,FALSE)</f>
        <v>2024/25</v>
      </c>
      <c r="BM167" s="27" t="str">
        <f t="shared" si="2"/>
        <v>VSUR</v>
      </c>
    </row>
    <row r="168" spans="1:65" x14ac:dyDescent="0.2">
      <c r="A168">
        <v>2025</v>
      </c>
      <c r="B168">
        <v>10</v>
      </c>
      <c r="C168" t="s">
        <v>162</v>
      </c>
      <c r="D168" t="s">
        <v>170</v>
      </c>
      <c r="E168" t="s">
        <v>13</v>
      </c>
      <c r="F168">
        <v>9345</v>
      </c>
      <c r="G168" t="s">
        <v>141</v>
      </c>
      <c r="H168" t="s">
        <v>171</v>
      </c>
      <c r="I168" t="s">
        <v>172</v>
      </c>
      <c r="J168" s="24">
        <v>45931</v>
      </c>
      <c r="K168" t="s">
        <v>253</v>
      </c>
      <c r="L168">
        <v>3</v>
      </c>
      <c r="M168" t="s">
        <v>429</v>
      </c>
      <c r="N168" t="s">
        <v>145</v>
      </c>
      <c r="O168" t="s">
        <v>155</v>
      </c>
      <c r="P168" t="s">
        <v>148</v>
      </c>
      <c r="Q168">
        <v>60</v>
      </c>
      <c r="R168">
        <v>3</v>
      </c>
      <c r="S168">
        <v>180</v>
      </c>
      <c r="T168">
        <v>60</v>
      </c>
      <c r="U168">
        <v>1</v>
      </c>
      <c r="V168">
        <v>0</v>
      </c>
      <c r="W168">
        <v>0</v>
      </c>
      <c r="X168">
        <v>0</v>
      </c>
      <c r="Y168">
        <v>0</v>
      </c>
      <c r="Z168">
        <v>0</v>
      </c>
      <c r="AA168">
        <v>60</v>
      </c>
      <c r="AB168">
        <v>0</v>
      </c>
      <c r="AC168">
        <v>60</v>
      </c>
      <c r="AD168">
        <v>0</v>
      </c>
      <c r="AE168">
        <v>0</v>
      </c>
      <c r="AF168">
        <v>1</v>
      </c>
      <c r="AG168">
        <v>0</v>
      </c>
      <c r="AH168">
        <v>1</v>
      </c>
      <c r="AI168">
        <v>1</v>
      </c>
      <c r="AJ168">
        <v>0</v>
      </c>
      <c r="AK168">
        <v>0</v>
      </c>
      <c r="AL168">
        <v>0</v>
      </c>
      <c r="AM168">
        <v>0</v>
      </c>
      <c r="AN168">
        <v>0</v>
      </c>
      <c r="AO168">
        <v>1</v>
      </c>
      <c r="AP168">
        <v>10</v>
      </c>
      <c r="AQ168">
        <v>1</v>
      </c>
      <c r="AR168">
        <v>0</v>
      </c>
      <c r="AS168">
        <v>0</v>
      </c>
      <c r="AT168">
        <v>2</v>
      </c>
      <c r="AU168">
        <v>0</v>
      </c>
      <c r="AV168">
        <v>0</v>
      </c>
      <c r="AW168">
        <v>0</v>
      </c>
      <c r="AX168">
        <v>0</v>
      </c>
      <c r="AY168">
        <v>2</v>
      </c>
      <c r="AZ168">
        <v>2</v>
      </c>
      <c r="BA168">
        <v>1</v>
      </c>
      <c r="BB168">
        <v>1</v>
      </c>
      <c r="BC168">
        <v>1</v>
      </c>
      <c r="BD168">
        <v>0</v>
      </c>
      <c r="BE168">
        <v>0</v>
      </c>
      <c r="BF168">
        <v>1</v>
      </c>
      <c r="BG168">
        <v>60</v>
      </c>
      <c r="BH168">
        <v>0</v>
      </c>
      <c r="BI168">
        <v>1</v>
      </c>
      <c r="BJ168" s="25">
        <v>45944</v>
      </c>
      <c r="BK168">
        <v>0</v>
      </c>
      <c r="BL168" s="27" t="str">
        <f>VLOOKUP(O168,DropDownList!$H$1:$I$7,2,FALSE)</f>
        <v>2022/23</v>
      </c>
      <c r="BM168" s="27" t="str">
        <f t="shared" si="2"/>
        <v>PRAS</v>
      </c>
    </row>
    <row r="169" spans="1:65" x14ac:dyDescent="0.2">
      <c r="A169">
        <v>2025</v>
      </c>
      <c r="B169">
        <v>10</v>
      </c>
      <c r="C169" t="s">
        <v>162</v>
      </c>
      <c r="D169" t="s">
        <v>170</v>
      </c>
      <c r="E169" t="s">
        <v>13</v>
      </c>
      <c r="F169">
        <v>9345</v>
      </c>
      <c r="G169" t="s">
        <v>141</v>
      </c>
      <c r="H169" t="s">
        <v>171</v>
      </c>
      <c r="I169" t="s">
        <v>172</v>
      </c>
      <c r="J169" s="24">
        <v>45931</v>
      </c>
      <c r="K169" t="s">
        <v>253</v>
      </c>
      <c r="L169">
        <v>3</v>
      </c>
      <c r="M169" t="s">
        <v>429</v>
      </c>
      <c r="N169" t="s">
        <v>145</v>
      </c>
      <c r="O169" t="s">
        <v>156</v>
      </c>
      <c r="P169" t="s">
        <v>150</v>
      </c>
      <c r="Q169">
        <v>1653.2</v>
      </c>
      <c r="R169">
        <v>51</v>
      </c>
      <c r="S169">
        <v>11304.01</v>
      </c>
      <c r="T169">
        <v>1847.5</v>
      </c>
      <c r="U169">
        <v>10</v>
      </c>
      <c r="V169">
        <v>8</v>
      </c>
      <c r="W169">
        <v>1341.56</v>
      </c>
      <c r="X169">
        <v>1341.56</v>
      </c>
      <c r="Y169">
        <v>48</v>
      </c>
      <c r="Z169">
        <v>9456.51</v>
      </c>
      <c r="AA169">
        <v>7803.31</v>
      </c>
      <c r="AB169">
        <v>3695.6</v>
      </c>
      <c r="AC169">
        <v>4107.71</v>
      </c>
      <c r="AD169">
        <v>5</v>
      </c>
      <c r="AE169">
        <v>3</v>
      </c>
      <c r="AF169">
        <v>38</v>
      </c>
      <c r="AG169">
        <v>4</v>
      </c>
      <c r="AH169">
        <v>3</v>
      </c>
      <c r="AI169">
        <v>6</v>
      </c>
      <c r="AJ169">
        <v>9</v>
      </c>
      <c r="AK169">
        <v>5</v>
      </c>
      <c r="AL169">
        <v>0</v>
      </c>
      <c r="AM169">
        <v>2</v>
      </c>
      <c r="AN169">
        <v>0</v>
      </c>
      <c r="AO169">
        <v>36</v>
      </c>
      <c r="AP169">
        <v>215</v>
      </c>
      <c r="AQ169">
        <v>39</v>
      </c>
      <c r="AR169">
        <v>0</v>
      </c>
      <c r="AS169">
        <v>29</v>
      </c>
      <c r="AT169">
        <v>45</v>
      </c>
      <c r="AU169">
        <v>3</v>
      </c>
      <c r="AV169">
        <v>2</v>
      </c>
      <c r="AW169">
        <v>0</v>
      </c>
      <c r="AX169">
        <v>0</v>
      </c>
      <c r="AY169">
        <v>8</v>
      </c>
      <c r="AZ169">
        <v>31</v>
      </c>
      <c r="BA169">
        <v>25</v>
      </c>
      <c r="BB169">
        <v>14</v>
      </c>
      <c r="BC169">
        <v>5</v>
      </c>
      <c r="BD169">
        <v>0</v>
      </c>
      <c r="BE169">
        <v>0</v>
      </c>
      <c r="BF169">
        <v>36</v>
      </c>
      <c r="BG169">
        <v>1174.27</v>
      </c>
      <c r="BH169">
        <v>0</v>
      </c>
      <c r="BI169">
        <v>10</v>
      </c>
      <c r="BJ169" s="25">
        <v>45944</v>
      </c>
      <c r="BK169">
        <v>0</v>
      </c>
      <c r="BL169" s="27" t="str">
        <f>VLOOKUP(O169,DropDownList!$H$1:$I$7,2,FALSE)</f>
        <v>2023/24</v>
      </c>
      <c r="BM169" s="27" t="str">
        <f t="shared" si="2"/>
        <v>FISCAL FINES</v>
      </c>
    </row>
    <row r="170" spans="1:65" x14ac:dyDescent="0.2">
      <c r="A170">
        <v>2025</v>
      </c>
      <c r="B170">
        <v>10</v>
      </c>
      <c r="C170" t="s">
        <v>162</v>
      </c>
      <c r="D170" t="s">
        <v>170</v>
      </c>
      <c r="E170" t="s">
        <v>13</v>
      </c>
      <c r="F170">
        <v>9345</v>
      </c>
      <c r="G170" t="s">
        <v>141</v>
      </c>
      <c r="H170" t="s">
        <v>171</v>
      </c>
      <c r="I170" t="s">
        <v>172</v>
      </c>
      <c r="J170" s="24">
        <v>45931</v>
      </c>
      <c r="K170" t="s">
        <v>253</v>
      </c>
      <c r="L170">
        <v>3</v>
      </c>
      <c r="M170" t="s">
        <v>429</v>
      </c>
      <c r="N170" t="s">
        <v>145</v>
      </c>
      <c r="O170" t="s">
        <v>155</v>
      </c>
      <c r="P170" t="s">
        <v>146</v>
      </c>
      <c r="Q170">
        <v>100</v>
      </c>
      <c r="R170">
        <v>81</v>
      </c>
      <c r="S170">
        <v>1320</v>
      </c>
      <c r="T170">
        <v>30</v>
      </c>
      <c r="U170">
        <v>13</v>
      </c>
      <c r="V170">
        <v>6</v>
      </c>
      <c r="W170">
        <v>100</v>
      </c>
      <c r="X170">
        <v>100</v>
      </c>
      <c r="Y170">
        <v>0</v>
      </c>
      <c r="Z170">
        <v>0</v>
      </c>
      <c r="AA170">
        <v>1190</v>
      </c>
      <c r="AB170">
        <v>0</v>
      </c>
      <c r="AC170">
        <v>0</v>
      </c>
      <c r="AD170">
        <v>6</v>
      </c>
      <c r="AE170">
        <v>0</v>
      </c>
      <c r="AF170">
        <v>73</v>
      </c>
      <c r="AG170">
        <v>0</v>
      </c>
      <c r="AH170">
        <v>2</v>
      </c>
      <c r="AI170">
        <v>6</v>
      </c>
      <c r="AJ170">
        <v>0</v>
      </c>
      <c r="AK170">
        <v>0</v>
      </c>
      <c r="AL170">
        <v>0</v>
      </c>
      <c r="AM170">
        <v>0</v>
      </c>
      <c r="AN170">
        <v>0</v>
      </c>
      <c r="AO170">
        <v>39</v>
      </c>
      <c r="AP170">
        <v>219</v>
      </c>
      <c r="AQ170">
        <v>41</v>
      </c>
      <c r="AR170">
        <v>0</v>
      </c>
      <c r="AS170">
        <v>34</v>
      </c>
      <c r="AT170">
        <v>20</v>
      </c>
      <c r="AU170">
        <v>9</v>
      </c>
      <c r="AV170">
        <v>4</v>
      </c>
      <c r="AW170">
        <v>0</v>
      </c>
      <c r="AX170">
        <v>0</v>
      </c>
      <c r="AY170">
        <v>20</v>
      </c>
      <c r="AZ170">
        <v>35</v>
      </c>
      <c r="BA170">
        <v>28</v>
      </c>
      <c r="BB170">
        <v>8</v>
      </c>
      <c r="BC170">
        <v>2</v>
      </c>
      <c r="BD170">
        <v>0</v>
      </c>
      <c r="BE170">
        <v>0</v>
      </c>
      <c r="BF170">
        <v>79</v>
      </c>
      <c r="BG170">
        <v>100</v>
      </c>
      <c r="BH170">
        <v>0</v>
      </c>
      <c r="BI170">
        <v>13</v>
      </c>
      <c r="BJ170" s="25">
        <v>45944</v>
      </c>
      <c r="BK170">
        <v>0</v>
      </c>
      <c r="BL170" s="27" t="str">
        <f>VLOOKUP(O170,DropDownList!$H$1:$I$7,2,FALSE)</f>
        <v>2022/23</v>
      </c>
      <c r="BM170" s="27" t="str">
        <f t="shared" si="2"/>
        <v>VSUR</v>
      </c>
    </row>
    <row r="171" spans="1:65" x14ac:dyDescent="0.2">
      <c r="A171">
        <v>2025</v>
      </c>
      <c r="B171">
        <v>10</v>
      </c>
      <c r="C171" t="s">
        <v>162</v>
      </c>
      <c r="D171" t="s">
        <v>173</v>
      </c>
      <c r="E171" t="s">
        <v>13</v>
      </c>
      <c r="F171">
        <v>9753</v>
      </c>
      <c r="G171" t="s">
        <v>158</v>
      </c>
      <c r="H171" t="s">
        <v>171</v>
      </c>
      <c r="I171" t="s">
        <v>172</v>
      </c>
      <c r="J171" s="24">
        <v>45931</v>
      </c>
      <c r="K171" t="s">
        <v>253</v>
      </c>
      <c r="L171">
        <v>3</v>
      </c>
      <c r="M171" t="s">
        <v>429</v>
      </c>
      <c r="N171" t="s">
        <v>145</v>
      </c>
      <c r="O171" t="s">
        <v>156</v>
      </c>
      <c r="P171" t="s">
        <v>161</v>
      </c>
      <c r="Q171">
        <v>64.59</v>
      </c>
      <c r="R171">
        <v>63</v>
      </c>
      <c r="S171">
        <v>2015</v>
      </c>
      <c r="T171">
        <v>85</v>
      </c>
      <c r="U171">
        <v>12</v>
      </c>
      <c r="V171">
        <v>2</v>
      </c>
      <c r="W171">
        <v>40.33</v>
      </c>
      <c r="X171">
        <v>40.33</v>
      </c>
      <c r="Y171">
        <v>0</v>
      </c>
      <c r="Z171">
        <v>0</v>
      </c>
      <c r="AA171">
        <v>1865.41</v>
      </c>
      <c r="AB171">
        <v>0</v>
      </c>
      <c r="AC171">
        <v>0</v>
      </c>
      <c r="AD171">
        <v>1</v>
      </c>
      <c r="AE171">
        <v>1</v>
      </c>
      <c r="AF171">
        <v>57</v>
      </c>
      <c r="AG171">
        <v>3</v>
      </c>
      <c r="AH171">
        <v>2</v>
      </c>
      <c r="AI171">
        <v>1</v>
      </c>
      <c r="AJ171">
        <v>0</v>
      </c>
      <c r="AK171">
        <v>0</v>
      </c>
      <c r="AL171">
        <v>0</v>
      </c>
      <c r="AM171">
        <v>0</v>
      </c>
      <c r="AN171">
        <v>0</v>
      </c>
      <c r="AO171">
        <v>31</v>
      </c>
      <c r="AP171">
        <v>129</v>
      </c>
      <c r="AQ171">
        <v>29</v>
      </c>
      <c r="AR171">
        <v>0</v>
      </c>
      <c r="AS171">
        <v>25</v>
      </c>
      <c r="AT171">
        <v>15</v>
      </c>
      <c r="AU171">
        <v>3</v>
      </c>
      <c r="AV171">
        <v>2</v>
      </c>
      <c r="AW171">
        <v>1</v>
      </c>
      <c r="AX171">
        <v>0</v>
      </c>
      <c r="AY171">
        <v>9</v>
      </c>
      <c r="AZ171">
        <v>14</v>
      </c>
      <c r="BA171">
        <v>9</v>
      </c>
      <c r="BB171">
        <v>6</v>
      </c>
      <c r="BC171">
        <v>5</v>
      </c>
      <c r="BD171">
        <v>4</v>
      </c>
      <c r="BE171">
        <v>0</v>
      </c>
      <c r="BF171">
        <v>62</v>
      </c>
      <c r="BG171">
        <v>20</v>
      </c>
      <c r="BH171">
        <v>0</v>
      </c>
      <c r="BI171">
        <v>12</v>
      </c>
      <c r="BJ171" s="25">
        <v>45944</v>
      </c>
      <c r="BK171">
        <v>0</v>
      </c>
      <c r="BL171" s="27" t="str">
        <f>VLOOKUP(O171,DropDownList!$H$1:$I$7,2,FALSE)</f>
        <v>2023/24</v>
      </c>
      <c r="BM171" s="27" t="str">
        <f t="shared" si="2"/>
        <v>VSUR</v>
      </c>
    </row>
    <row r="172" spans="1:65" x14ac:dyDescent="0.2">
      <c r="A172">
        <v>2025</v>
      </c>
      <c r="B172">
        <v>10</v>
      </c>
      <c r="C172" t="s">
        <v>162</v>
      </c>
      <c r="D172" t="s">
        <v>173</v>
      </c>
      <c r="E172" t="s">
        <v>13</v>
      </c>
      <c r="F172">
        <v>9753</v>
      </c>
      <c r="G172" t="s">
        <v>158</v>
      </c>
      <c r="H172" t="s">
        <v>171</v>
      </c>
      <c r="I172" t="s">
        <v>172</v>
      </c>
      <c r="J172" s="24">
        <v>45931</v>
      </c>
      <c r="K172" t="s">
        <v>253</v>
      </c>
      <c r="L172">
        <v>3</v>
      </c>
      <c r="M172" t="s">
        <v>429</v>
      </c>
      <c r="N172" t="s">
        <v>145</v>
      </c>
      <c r="O172" t="s">
        <v>147</v>
      </c>
      <c r="P172" t="s">
        <v>161</v>
      </c>
      <c r="Q172">
        <v>190</v>
      </c>
      <c r="R172">
        <v>57</v>
      </c>
      <c r="S172">
        <v>1530</v>
      </c>
      <c r="T172">
        <v>135</v>
      </c>
      <c r="U172">
        <v>22</v>
      </c>
      <c r="V172">
        <v>8</v>
      </c>
      <c r="W172">
        <v>140</v>
      </c>
      <c r="X172">
        <v>140</v>
      </c>
      <c r="Y172">
        <v>0</v>
      </c>
      <c r="Z172">
        <v>0</v>
      </c>
      <c r="AA172">
        <v>1205</v>
      </c>
      <c r="AB172">
        <v>0</v>
      </c>
      <c r="AC172">
        <v>0</v>
      </c>
      <c r="AD172">
        <v>7</v>
      </c>
      <c r="AE172">
        <v>1</v>
      </c>
      <c r="AF172">
        <v>43</v>
      </c>
      <c r="AG172">
        <v>1</v>
      </c>
      <c r="AH172">
        <v>3</v>
      </c>
      <c r="AI172">
        <v>10</v>
      </c>
      <c r="AJ172">
        <v>0</v>
      </c>
      <c r="AK172">
        <v>0</v>
      </c>
      <c r="AL172">
        <v>0</v>
      </c>
      <c r="AM172">
        <v>0</v>
      </c>
      <c r="AN172">
        <v>0</v>
      </c>
      <c r="AO172">
        <v>31</v>
      </c>
      <c r="AP172">
        <v>114</v>
      </c>
      <c r="AQ172">
        <v>29</v>
      </c>
      <c r="AR172">
        <v>0</v>
      </c>
      <c r="AS172">
        <v>19</v>
      </c>
      <c r="AT172">
        <v>8</v>
      </c>
      <c r="AU172">
        <v>2</v>
      </c>
      <c r="AV172">
        <v>0</v>
      </c>
      <c r="AW172">
        <v>3</v>
      </c>
      <c r="AX172">
        <v>0</v>
      </c>
      <c r="AY172">
        <v>11</v>
      </c>
      <c r="AZ172">
        <v>17</v>
      </c>
      <c r="BA172">
        <v>7</v>
      </c>
      <c r="BB172">
        <v>6</v>
      </c>
      <c r="BC172">
        <v>4</v>
      </c>
      <c r="BD172">
        <v>0</v>
      </c>
      <c r="BE172">
        <v>0</v>
      </c>
      <c r="BF172">
        <v>53</v>
      </c>
      <c r="BG172">
        <v>180</v>
      </c>
      <c r="BH172">
        <v>0</v>
      </c>
      <c r="BI172">
        <v>20</v>
      </c>
      <c r="BJ172" s="25">
        <v>45944</v>
      </c>
      <c r="BK172">
        <v>0</v>
      </c>
      <c r="BL172" s="27" t="str">
        <f>VLOOKUP(O172,DropDownList!$H$1:$I$7,2,FALSE)</f>
        <v>2024/25</v>
      </c>
      <c r="BM172" s="27" t="str">
        <f t="shared" si="2"/>
        <v>VSUR</v>
      </c>
    </row>
    <row r="173" spans="1:65" x14ac:dyDescent="0.2">
      <c r="A173">
        <v>2025</v>
      </c>
      <c r="B173">
        <v>10</v>
      </c>
      <c r="C173" t="s">
        <v>162</v>
      </c>
      <c r="D173" t="s">
        <v>173</v>
      </c>
      <c r="E173" t="s">
        <v>13</v>
      </c>
      <c r="F173">
        <v>9753</v>
      </c>
      <c r="G173" t="s">
        <v>158</v>
      </c>
      <c r="H173" t="s">
        <v>171</v>
      </c>
      <c r="I173" t="s">
        <v>172</v>
      </c>
      <c r="J173" s="24">
        <v>45931</v>
      </c>
      <c r="K173" t="s">
        <v>253</v>
      </c>
      <c r="L173">
        <v>3</v>
      </c>
      <c r="M173" t="s">
        <v>429</v>
      </c>
      <c r="N173" t="s">
        <v>145</v>
      </c>
      <c r="O173" t="s">
        <v>149</v>
      </c>
      <c r="P173" t="s">
        <v>161</v>
      </c>
      <c r="Q173">
        <v>185</v>
      </c>
      <c r="R173">
        <v>19</v>
      </c>
      <c r="S173">
        <v>560</v>
      </c>
      <c r="T173">
        <v>0</v>
      </c>
      <c r="U173">
        <v>14</v>
      </c>
      <c r="V173">
        <v>3</v>
      </c>
      <c r="W173">
        <v>135</v>
      </c>
      <c r="X173">
        <v>135</v>
      </c>
      <c r="Y173">
        <v>0</v>
      </c>
      <c r="Z173">
        <v>0</v>
      </c>
      <c r="AA173">
        <v>375</v>
      </c>
      <c r="AB173">
        <v>0</v>
      </c>
      <c r="AC173">
        <v>0</v>
      </c>
      <c r="AD173">
        <v>3</v>
      </c>
      <c r="AE173">
        <v>0</v>
      </c>
      <c r="AF173">
        <v>13</v>
      </c>
      <c r="AG173">
        <v>0</v>
      </c>
      <c r="AH173">
        <v>0</v>
      </c>
      <c r="AI173">
        <v>6</v>
      </c>
      <c r="AJ173">
        <v>0</v>
      </c>
      <c r="AK173">
        <v>0</v>
      </c>
      <c r="AL173">
        <v>0</v>
      </c>
      <c r="AM173">
        <v>0</v>
      </c>
      <c r="AN173">
        <v>0</v>
      </c>
      <c r="AO173">
        <v>12</v>
      </c>
      <c r="AP173">
        <v>30</v>
      </c>
      <c r="AQ173">
        <v>12</v>
      </c>
      <c r="AR173">
        <v>0</v>
      </c>
      <c r="AS173">
        <v>5</v>
      </c>
      <c r="AT173">
        <v>1</v>
      </c>
      <c r="AU173">
        <v>0</v>
      </c>
      <c r="AV173">
        <v>1</v>
      </c>
      <c r="AW173">
        <v>0</v>
      </c>
      <c r="AX173">
        <v>0</v>
      </c>
      <c r="AY173">
        <v>4</v>
      </c>
      <c r="AZ173">
        <v>5</v>
      </c>
      <c r="BA173">
        <v>1</v>
      </c>
      <c r="BB173">
        <v>0</v>
      </c>
      <c r="BC173">
        <v>0</v>
      </c>
      <c r="BD173">
        <v>0</v>
      </c>
      <c r="BE173">
        <v>0</v>
      </c>
      <c r="BF173">
        <v>19</v>
      </c>
      <c r="BG173">
        <v>185</v>
      </c>
      <c r="BH173">
        <v>0</v>
      </c>
      <c r="BI173">
        <v>14</v>
      </c>
      <c r="BJ173" s="25">
        <v>45944</v>
      </c>
      <c r="BK173">
        <v>0</v>
      </c>
      <c r="BL173" s="27" t="str">
        <f>VLOOKUP(O173,DropDownList!$H$1:$I$7,2,FALSE)</f>
        <v>2025/26</v>
      </c>
      <c r="BM173" s="27" t="str">
        <f t="shared" si="2"/>
        <v>VSUR</v>
      </c>
    </row>
    <row r="174" spans="1:65" x14ac:dyDescent="0.2">
      <c r="A174">
        <v>2025</v>
      </c>
      <c r="B174">
        <v>10</v>
      </c>
      <c r="C174" t="s">
        <v>162</v>
      </c>
      <c r="D174" t="s">
        <v>173</v>
      </c>
      <c r="E174" t="s">
        <v>13</v>
      </c>
      <c r="F174">
        <v>9753</v>
      </c>
      <c r="G174" t="s">
        <v>158</v>
      </c>
      <c r="H174" t="s">
        <v>171</v>
      </c>
      <c r="I174" t="s">
        <v>172</v>
      </c>
      <c r="J174" s="24">
        <v>45931</v>
      </c>
      <c r="K174" t="s">
        <v>253</v>
      </c>
      <c r="L174">
        <v>3</v>
      </c>
      <c r="M174" t="s">
        <v>429</v>
      </c>
      <c r="N174" t="s">
        <v>145</v>
      </c>
      <c r="O174" t="s">
        <v>156</v>
      </c>
      <c r="P174" t="s">
        <v>160</v>
      </c>
      <c r="Q174">
        <v>6362.09</v>
      </c>
      <c r="R174">
        <v>64</v>
      </c>
      <c r="S174">
        <v>46385</v>
      </c>
      <c r="T174">
        <v>1585</v>
      </c>
      <c r="U174">
        <v>12</v>
      </c>
      <c r="V174">
        <v>7</v>
      </c>
      <c r="W174">
        <v>3732.59</v>
      </c>
      <c r="X174">
        <v>4192.59</v>
      </c>
      <c r="Y174">
        <v>0</v>
      </c>
      <c r="Z174">
        <v>0</v>
      </c>
      <c r="AA174">
        <v>38437.910000000003</v>
      </c>
      <c r="AB174">
        <v>5200</v>
      </c>
      <c r="AC174">
        <v>31372.5</v>
      </c>
      <c r="AD174">
        <v>1</v>
      </c>
      <c r="AE174">
        <v>6</v>
      </c>
      <c r="AF174">
        <v>50</v>
      </c>
      <c r="AG174">
        <v>11</v>
      </c>
      <c r="AH174">
        <v>2</v>
      </c>
      <c r="AI174">
        <v>1</v>
      </c>
      <c r="AJ174">
        <v>0</v>
      </c>
      <c r="AK174">
        <v>0</v>
      </c>
      <c r="AL174">
        <v>0</v>
      </c>
      <c r="AM174">
        <v>0</v>
      </c>
      <c r="AN174">
        <v>0</v>
      </c>
      <c r="AO174">
        <v>31</v>
      </c>
      <c r="AP174">
        <v>129</v>
      </c>
      <c r="AQ174">
        <v>29</v>
      </c>
      <c r="AR174">
        <v>0</v>
      </c>
      <c r="AS174">
        <v>25</v>
      </c>
      <c r="AT174">
        <v>15</v>
      </c>
      <c r="AU174">
        <v>3</v>
      </c>
      <c r="AV174">
        <v>2</v>
      </c>
      <c r="AW174">
        <v>1</v>
      </c>
      <c r="AX174">
        <v>0</v>
      </c>
      <c r="AY174">
        <v>9</v>
      </c>
      <c r="AZ174">
        <v>14</v>
      </c>
      <c r="BA174">
        <v>9</v>
      </c>
      <c r="BB174">
        <v>6</v>
      </c>
      <c r="BC174">
        <v>5</v>
      </c>
      <c r="BD174">
        <v>4</v>
      </c>
      <c r="BE174">
        <v>0</v>
      </c>
      <c r="BF174">
        <v>63</v>
      </c>
      <c r="BG174">
        <v>520</v>
      </c>
      <c r="BH174">
        <v>0</v>
      </c>
      <c r="BI174">
        <v>12</v>
      </c>
      <c r="BJ174" s="25">
        <v>45944</v>
      </c>
      <c r="BK174">
        <v>0</v>
      </c>
      <c r="BL174" s="27" t="str">
        <f>VLOOKUP(O174,DropDownList!$H$1:$I$7,2,FALSE)</f>
        <v>2023/24</v>
      </c>
      <c r="BM174" s="27" t="str">
        <f t="shared" si="2"/>
        <v>SC COURT</v>
      </c>
    </row>
    <row r="175" spans="1:65" x14ac:dyDescent="0.2">
      <c r="A175">
        <v>2025</v>
      </c>
      <c r="B175">
        <v>10</v>
      </c>
      <c r="C175" t="s">
        <v>162</v>
      </c>
      <c r="D175" t="s">
        <v>173</v>
      </c>
      <c r="E175" t="s">
        <v>13</v>
      </c>
      <c r="F175">
        <v>9753</v>
      </c>
      <c r="G175" t="s">
        <v>158</v>
      </c>
      <c r="H175" t="s">
        <v>171</v>
      </c>
      <c r="I175" t="s">
        <v>172</v>
      </c>
      <c r="J175" s="24">
        <v>45931</v>
      </c>
      <c r="K175" t="s">
        <v>253</v>
      </c>
      <c r="L175">
        <v>3</v>
      </c>
      <c r="M175" t="s">
        <v>429</v>
      </c>
      <c r="N175" t="s">
        <v>145</v>
      </c>
      <c r="O175" t="s">
        <v>155</v>
      </c>
      <c r="P175" t="s">
        <v>161</v>
      </c>
      <c r="Q175">
        <v>175</v>
      </c>
      <c r="R175">
        <v>80</v>
      </c>
      <c r="S175">
        <v>2375</v>
      </c>
      <c r="T175">
        <v>90</v>
      </c>
      <c r="U175">
        <v>17</v>
      </c>
      <c r="V175">
        <v>6</v>
      </c>
      <c r="W175">
        <v>120</v>
      </c>
      <c r="X175">
        <v>120</v>
      </c>
      <c r="Y175">
        <v>0</v>
      </c>
      <c r="Z175">
        <v>0</v>
      </c>
      <c r="AA175">
        <v>2110</v>
      </c>
      <c r="AB175">
        <v>0</v>
      </c>
      <c r="AC175">
        <v>0</v>
      </c>
      <c r="AD175">
        <v>6</v>
      </c>
      <c r="AE175">
        <v>0</v>
      </c>
      <c r="AF175">
        <v>68</v>
      </c>
      <c r="AG175">
        <v>1</v>
      </c>
      <c r="AH175">
        <v>4</v>
      </c>
      <c r="AI175">
        <v>7</v>
      </c>
      <c r="AJ175">
        <v>0</v>
      </c>
      <c r="AK175">
        <v>0</v>
      </c>
      <c r="AL175">
        <v>0</v>
      </c>
      <c r="AM175">
        <v>0</v>
      </c>
      <c r="AN175">
        <v>0</v>
      </c>
      <c r="AO175">
        <v>51</v>
      </c>
      <c r="AP175">
        <v>222</v>
      </c>
      <c r="AQ175">
        <v>54</v>
      </c>
      <c r="AR175">
        <v>0</v>
      </c>
      <c r="AS175">
        <v>24</v>
      </c>
      <c r="AT175">
        <v>16</v>
      </c>
      <c r="AU175">
        <v>8</v>
      </c>
      <c r="AV175">
        <v>4</v>
      </c>
      <c r="AW175">
        <v>2</v>
      </c>
      <c r="AX175">
        <v>0</v>
      </c>
      <c r="AY175">
        <v>27</v>
      </c>
      <c r="AZ175">
        <v>34</v>
      </c>
      <c r="BA175">
        <v>18</v>
      </c>
      <c r="BB175">
        <v>9</v>
      </c>
      <c r="BC175">
        <v>2</v>
      </c>
      <c r="BD175">
        <v>7</v>
      </c>
      <c r="BE175">
        <v>0</v>
      </c>
      <c r="BF175">
        <v>77</v>
      </c>
      <c r="BG175">
        <v>160</v>
      </c>
      <c r="BH175">
        <v>0</v>
      </c>
      <c r="BI175">
        <v>16</v>
      </c>
      <c r="BJ175" s="25">
        <v>45944</v>
      </c>
      <c r="BK175">
        <v>0</v>
      </c>
      <c r="BL175" s="27" t="str">
        <f>VLOOKUP(O175,DropDownList!$H$1:$I$7,2,FALSE)</f>
        <v>2022/23</v>
      </c>
      <c r="BM175" s="27" t="str">
        <f t="shared" si="2"/>
        <v>VSUR</v>
      </c>
    </row>
    <row r="176" spans="1:65" x14ac:dyDescent="0.2">
      <c r="A176">
        <v>2025</v>
      </c>
      <c r="B176">
        <v>10</v>
      </c>
      <c r="C176" t="s">
        <v>162</v>
      </c>
      <c r="D176" t="s">
        <v>173</v>
      </c>
      <c r="E176" t="s">
        <v>13</v>
      </c>
      <c r="F176">
        <v>9753</v>
      </c>
      <c r="G176" t="s">
        <v>158</v>
      </c>
      <c r="H176" t="s">
        <v>171</v>
      </c>
      <c r="I176" t="s">
        <v>172</v>
      </c>
      <c r="J176" s="24">
        <v>45931</v>
      </c>
      <c r="K176" t="s">
        <v>253</v>
      </c>
      <c r="L176">
        <v>3</v>
      </c>
      <c r="M176" t="s">
        <v>429</v>
      </c>
      <c r="N176" t="s">
        <v>145</v>
      </c>
      <c r="O176" t="s">
        <v>155</v>
      </c>
      <c r="P176" t="s">
        <v>160</v>
      </c>
      <c r="Q176">
        <v>5913.71</v>
      </c>
      <c r="R176">
        <v>88</v>
      </c>
      <c r="S176">
        <v>66975.33</v>
      </c>
      <c r="T176">
        <v>2569.4299999999998</v>
      </c>
      <c r="U176">
        <v>17</v>
      </c>
      <c r="V176">
        <v>9</v>
      </c>
      <c r="W176">
        <v>3036.08</v>
      </c>
      <c r="X176">
        <v>3036.08</v>
      </c>
      <c r="Y176">
        <v>0</v>
      </c>
      <c r="Z176">
        <v>0</v>
      </c>
      <c r="AA176">
        <v>58492.19</v>
      </c>
      <c r="AB176">
        <v>16281.67</v>
      </c>
      <c r="AC176">
        <v>40070.519999999997</v>
      </c>
      <c r="AD176">
        <v>6</v>
      </c>
      <c r="AE176">
        <v>3</v>
      </c>
      <c r="AF176">
        <v>64</v>
      </c>
      <c r="AG176">
        <v>11</v>
      </c>
      <c r="AH176">
        <v>6</v>
      </c>
      <c r="AI176">
        <v>6</v>
      </c>
      <c r="AJ176">
        <v>0</v>
      </c>
      <c r="AK176">
        <v>0</v>
      </c>
      <c r="AL176">
        <v>0</v>
      </c>
      <c r="AM176">
        <v>0</v>
      </c>
      <c r="AN176">
        <v>0</v>
      </c>
      <c r="AO176">
        <v>56</v>
      </c>
      <c r="AP176">
        <v>227</v>
      </c>
      <c r="AQ176">
        <v>56</v>
      </c>
      <c r="AR176">
        <v>0</v>
      </c>
      <c r="AS176">
        <v>26</v>
      </c>
      <c r="AT176">
        <v>16</v>
      </c>
      <c r="AU176">
        <v>8</v>
      </c>
      <c r="AV176">
        <v>4</v>
      </c>
      <c r="AW176">
        <v>2</v>
      </c>
      <c r="AX176">
        <v>0</v>
      </c>
      <c r="AY176">
        <v>28</v>
      </c>
      <c r="AZ176">
        <v>35</v>
      </c>
      <c r="BA176">
        <v>19</v>
      </c>
      <c r="BB176">
        <v>9</v>
      </c>
      <c r="BC176">
        <v>2</v>
      </c>
      <c r="BD176">
        <v>4</v>
      </c>
      <c r="BE176">
        <v>0</v>
      </c>
      <c r="BF176">
        <v>85</v>
      </c>
      <c r="BG176">
        <v>2005</v>
      </c>
      <c r="BH176">
        <v>1</v>
      </c>
      <c r="BI176">
        <v>16</v>
      </c>
      <c r="BJ176" s="25">
        <v>45944</v>
      </c>
      <c r="BK176">
        <v>0</v>
      </c>
      <c r="BL176" s="27" t="str">
        <f>VLOOKUP(O176,DropDownList!$H$1:$I$7,2,FALSE)</f>
        <v>2022/23</v>
      </c>
      <c r="BM176" s="27" t="str">
        <f t="shared" si="2"/>
        <v>SC COURT</v>
      </c>
    </row>
    <row r="177" spans="1:65" x14ac:dyDescent="0.2">
      <c r="A177">
        <v>2025</v>
      </c>
      <c r="B177">
        <v>10</v>
      </c>
      <c r="C177" t="s">
        <v>162</v>
      </c>
      <c r="D177" t="s">
        <v>173</v>
      </c>
      <c r="E177" t="s">
        <v>13</v>
      </c>
      <c r="F177">
        <v>9753</v>
      </c>
      <c r="G177" t="s">
        <v>158</v>
      </c>
      <c r="H177" t="s">
        <v>171</v>
      </c>
      <c r="I177" t="s">
        <v>172</v>
      </c>
      <c r="J177" s="24">
        <v>45931</v>
      </c>
      <c r="K177" t="s">
        <v>253</v>
      </c>
      <c r="L177">
        <v>3</v>
      </c>
      <c r="M177" t="s">
        <v>429</v>
      </c>
      <c r="N177" t="s">
        <v>145</v>
      </c>
      <c r="O177" t="s">
        <v>147</v>
      </c>
      <c r="P177" t="s">
        <v>160</v>
      </c>
      <c r="Q177">
        <v>8800.4500000000007</v>
      </c>
      <c r="R177">
        <v>65</v>
      </c>
      <c r="S177">
        <v>34805</v>
      </c>
      <c r="T177">
        <v>4235</v>
      </c>
      <c r="U177">
        <v>23</v>
      </c>
      <c r="V177">
        <v>13</v>
      </c>
      <c r="W177">
        <v>4530</v>
      </c>
      <c r="X177">
        <v>5770</v>
      </c>
      <c r="Y177">
        <v>0</v>
      </c>
      <c r="Z177">
        <v>0</v>
      </c>
      <c r="AA177">
        <v>21769.55</v>
      </c>
      <c r="AB177">
        <v>1340</v>
      </c>
      <c r="AC177">
        <v>19224.55</v>
      </c>
      <c r="AD177">
        <v>8</v>
      </c>
      <c r="AE177">
        <v>5</v>
      </c>
      <c r="AF177">
        <v>37</v>
      </c>
      <c r="AG177">
        <v>12</v>
      </c>
      <c r="AH177">
        <v>5</v>
      </c>
      <c r="AI177">
        <v>11</v>
      </c>
      <c r="AJ177">
        <v>0</v>
      </c>
      <c r="AK177">
        <v>0</v>
      </c>
      <c r="AL177">
        <v>0</v>
      </c>
      <c r="AM177">
        <v>0</v>
      </c>
      <c r="AN177">
        <v>0</v>
      </c>
      <c r="AO177">
        <v>35</v>
      </c>
      <c r="AP177">
        <v>120</v>
      </c>
      <c r="AQ177">
        <v>30</v>
      </c>
      <c r="AR177">
        <v>0</v>
      </c>
      <c r="AS177">
        <v>20</v>
      </c>
      <c r="AT177">
        <v>9</v>
      </c>
      <c r="AU177">
        <v>2</v>
      </c>
      <c r="AV177">
        <v>0</v>
      </c>
      <c r="AW177">
        <v>6</v>
      </c>
      <c r="AX177">
        <v>0</v>
      </c>
      <c r="AY177">
        <v>11</v>
      </c>
      <c r="AZ177">
        <v>17</v>
      </c>
      <c r="BA177">
        <v>7</v>
      </c>
      <c r="BB177">
        <v>6</v>
      </c>
      <c r="BC177">
        <v>4</v>
      </c>
      <c r="BD177">
        <v>0</v>
      </c>
      <c r="BE177">
        <v>0</v>
      </c>
      <c r="BF177">
        <v>58</v>
      </c>
      <c r="BG177">
        <v>4110</v>
      </c>
      <c r="BH177">
        <v>0</v>
      </c>
      <c r="BI177">
        <v>20</v>
      </c>
      <c r="BJ177" s="25">
        <v>45944</v>
      </c>
      <c r="BK177">
        <v>0</v>
      </c>
      <c r="BL177" s="27" t="str">
        <f>VLOOKUP(O177,DropDownList!$H$1:$I$7,2,FALSE)</f>
        <v>2024/25</v>
      </c>
      <c r="BM177" s="27" t="str">
        <f t="shared" si="2"/>
        <v>SC COURT</v>
      </c>
    </row>
    <row r="178" spans="1:65" x14ac:dyDescent="0.2">
      <c r="A178">
        <v>2025</v>
      </c>
      <c r="B178">
        <v>10</v>
      </c>
      <c r="C178" t="s">
        <v>162</v>
      </c>
      <c r="D178" t="s">
        <v>173</v>
      </c>
      <c r="E178" t="s">
        <v>13</v>
      </c>
      <c r="F178">
        <v>9753</v>
      </c>
      <c r="G178" t="s">
        <v>158</v>
      </c>
      <c r="H178" t="s">
        <v>171</v>
      </c>
      <c r="I178" t="s">
        <v>172</v>
      </c>
      <c r="J178" s="24">
        <v>45931</v>
      </c>
      <c r="K178" t="s">
        <v>253</v>
      </c>
      <c r="L178">
        <v>3</v>
      </c>
      <c r="M178" t="s">
        <v>429</v>
      </c>
      <c r="N178" t="s">
        <v>145</v>
      </c>
      <c r="O178" t="s">
        <v>149</v>
      </c>
      <c r="P178" t="s">
        <v>160</v>
      </c>
      <c r="Q178">
        <v>8069.98</v>
      </c>
      <c r="R178">
        <v>19</v>
      </c>
      <c r="S178">
        <v>11810</v>
      </c>
      <c r="T178">
        <v>0</v>
      </c>
      <c r="U178">
        <v>14</v>
      </c>
      <c r="V178">
        <v>7</v>
      </c>
      <c r="W178">
        <v>2190</v>
      </c>
      <c r="X178">
        <v>5530</v>
      </c>
      <c r="Y178">
        <v>0</v>
      </c>
      <c r="Z178">
        <v>0</v>
      </c>
      <c r="AA178">
        <v>3740.02</v>
      </c>
      <c r="AB178">
        <v>0</v>
      </c>
      <c r="AC178">
        <v>3365.02</v>
      </c>
      <c r="AD178">
        <v>3</v>
      </c>
      <c r="AE178">
        <v>4</v>
      </c>
      <c r="AF178">
        <v>5</v>
      </c>
      <c r="AG178">
        <v>8</v>
      </c>
      <c r="AH178">
        <v>0</v>
      </c>
      <c r="AI178">
        <v>6</v>
      </c>
      <c r="AJ178">
        <v>0</v>
      </c>
      <c r="AK178">
        <v>0</v>
      </c>
      <c r="AL178">
        <v>0</v>
      </c>
      <c r="AM178">
        <v>0</v>
      </c>
      <c r="AN178">
        <v>0</v>
      </c>
      <c r="AO178">
        <v>12</v>
      </c>
      <c r="AP178">
        <v>30</v>
      </c>
      <c r="AQ178">
        <v>12</v>
      </c>
      <c r="AR178">
        <v>0</v>
      </c>
      <c r="AS178">
        <v>5</v>
      </c>
      <c r="AT178">
        <v>1</v>
      </c>
      <c r="AU178">
        <v>0</v>
      </c>
      <c r="AV178">
        <v>1</v>
      </c>
      <c r="AW178">
        <v>0</v>
      </c>
      <c r="AX178">
        <v>0</v>
      </c>
      <c r="AY178">
        <v>4</v>
      </c>
      <c r="AZ178">
        <v>5</v>
      </c>
      <c r="BA178">
        <v>1</v>
      </c>
      <c r="BB178">
        <v>0</v>
      </c>
      <c r="BC178">
        <v>0</v>
      </c>
      <c r="BD178">
        <v>0</v>
      </c>
      <c r="BE178">
        <v>0</v>
      </c>
      <c r="BF178">
        <v>19</v>
      </c>
      <c r="BG178">
        <v>5010</v>
      </c>
      <c r="BH178">
        <v>0</v>
      </c>
      <c r="BI178">
        <v>14</v>
      </c>
      <c r="BJ178" s="25">
        <v>45944</v>
      </c>
      <c r="BK178">
        <v>0</v>
      </c>
      <c r="BL178" s="27" t="str">
        <f>VLOOKUP(O178,DropDownList!$H$1:$I$7,2,FALSE)</f>
        <v>2025/26</v>
      </c>
      <c r="BM178" s="27" t="str">
        <f t="shared" si="2"/>
        <v>SC COURT</v>
      </c>
    </row>
    <row r="179" spans="1:65" x14ac:dyDescent="0.2">
      <c r="A179">
        <v>2025</v>
      </c>
      <c r="B179">
        <v>10</v>
      </c>
      <c r="C179" t="s">
        <v>162</v>
      </c>
      <c r="D179" t="s">
        <v>174</v>
      </c>
      <c r="E179" t="s">
        <v>14</v>
      </c>
      <c r="F179">
        <v>9346</v>
      </c>
      <c r="G179" t="s">
        <v>141</v>
      </c>
      <c r="H179" t="s">
        <v>171</v>
      </c>
      <c r="I179" t="s">
        <v>172</v>
      </c>
      <c r="J179" s="24">
        <v>45931</v>
      </c>
      <c r="K179" t="s">
        <v>253</v>
      </c>
      <c r="L179">
        <v>3</v>
      </c>
      <c r="M179" t="s">
        <v>429</v>
      </c>
      <c r="N179" t="s">
        <v>145</v>
      </c>
      <c r="O179" t="s">
        <v>156</v>
      </c>
      <c r="P179" t="s">
        <v>152</v>
      </c>
      <c r="Q179">
        <v>0</v>
      </c>
      <c r="R179">
        <v>31</v>
      </c>
      <c r="S179">
        <v>1240</v>
      </c>
      <c r="T179">
        <v>400</v>
      </c>
      <c r="U179">
        <v>0</v>
      </c>
      <c r="V179">
        <v>0</v>
      </c>
      <c r="W179">
        <v>0</v>
      </c>
      <c r="X179">
        <v>0</v>
      </c>
      <c r="Y179">
        <v>0</v>
      </c>
      <c r="Z179">
        <v>0</v>
      </c>
      <c r="AA179">
        <v>840</v>
      </c>
      <c r="AB179">
        <v>0</v>
      </c>
      <c r="AC179">
        <v>840</v>
      </c>
      <c r="AD179">
        <v>0</v>
      </c>
      <c r="AE179">
        <v>0</v>
      </c>
      <c r="AF179">
        <v>21</v>
      </c>
      <c r="AG179">
        <v>0</v>
      </c>
      <c r="AH179">
        <v>10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s="25">
        <v>45944</v>
      </c>
      <c r="BK179">
        <v>0</v>
      </c>
      <c r="BL179" s="27" t="str">
        <f>VLOOKUP(O179,DropDownList!$H$1:$I$7,2,FALSE)</f>
        <v>2023/24</v>
      </c>
      <c r="BM179" s="27" t="str">
        <f t="shared" si="2"/>
        <v>PCOA</v>
      </c>
    </row>
    <row r="180" spans="1:65" x14ac:dyDescent="0.2">
      <c r="A180">
        <v>2025</v>
      </c>
      <c r="B180">
        <v>10</v>
      </c>
      <c r="C180" t="s">
        <v>162</v>
      </c>
      <c r="D180" t="s">
        <v>174</v>
      </c>
      <c r="E180" t="s">
        <v>14</v>
      </c>
      <c r="F180">
        <v>9346</v>
      </c>
      <c r="G180" t="s">
        <v>141</v>
      </c>
      <c r="H180" t="s">
        <v>171</v>
      </c>
      <c r="I180" t="s">
        <v>172</v>
      </c>
      <c r="J180" s="24">
        <v>45931</v>
      </c>
      <c r="K180" t="s">
        <v>253</v>
      </c>
      <c r="L180">
        <v>3</v>
      </c>
      <c r="M180" t="s">
        <v>429</v>
      </c>
      <c r="N180" t="s">
        <v>145</v>
      </c>
      <c r="O180" t="s">
        <v>156</v>
      </c>
      <c r="P180" t="s">
        <v>148</v>
      </c>
      <c r="Q180">
        <v>240</v>
      </c>
      <c r="R180">
        <v>10</v>
      </c>
      <c r="S180">
        <v>600</v>
      </c>
      <c r="T180">
        <v>41.56</v>
      </c>
      <c r="U180">
        <v>4</v>
      </c>
      <c r="V180">
        <v>3</v>
      </c>
      <c r="W180">
        <v>180</v>
      </c>
      <c r="X180">
        <v>180</v>
      </c>
      <c r="Y180">
        <v>0</v>
      </c>
      <c r="Z180">
        <v>0</v>
      </c>
      <c r="AA180">
        <v>318.44</v>
      </c>
      <c r="AB180">
        <v>0</v>
      </c>
      <c r="AC180">
        <v>318.44</v>
      </c>
      <c r="AD180">
        <v>3</v>
      </c>
      <c r="AE180">
        <v>0</v>
      </c>
      <c r="AF180">
        <v>5</v>
      </c>
      <c r="AG180">
        <v>0</v>
      </c>
      <c r="AH180">
        <v>0</v>
      </c>
      <c r="AI180">
        <v>4</v>
      </c>
      <c r="AJ180">
        <v>0</v>
      </c>
      <c r="AK180">
        <v>0</v>
      </c>
      <c r="AL180">
        <v>0</v>
      </c>
      <c r="AM180">
        <v>0</v>
      </c>
      <c r="AN180">
        <v>0</v>
      </c>
      <c r="AO180">
        <v>8</v>
      </c>
      <c r="AP180">
        <v>32</v>
      </c>
      <c r="AQ180">
        <v>8</v>
      </c>
      <c r="AR180">
        <v>0</v>
      </c>
      <c r="AS180">
        <v>1</v>
      </c>
      <c r="AT180">
        <v>2</v>
      </c>
      <c r="AU180">
        <v>1</v>
      </c>
      <c r="AV180">
        <v>0</v>
      </c>
      <c r="AW180">
        <v>0</v>
      </c>
      <c r="AX180">
        <v>0</v>
      </c>
      <c r="AY180">
        <v>3</v>
      </c>
      <c r="AZ180">
        <v>8</v>
      </c>
      <c r="BA180">
        <v>6</v>
      </c>
      <c r="BB180">
        <v>0</v>
      </c>
      <c r="BC180">
        <v>0</v>
      </c>
      <c r="BD180">
        <v>1</v>
      </c>
      <c r="BE180">
        <v>0</v>
      </c>
      <c r="BF180">
        <v>8</v>
      </c>
      <c r="BG180">
        <v>240</v>
      </c>
      <c r="BH180">
        <v>1</v>
      </c>
      <c r="BI180">
        <v>4</v>
      </c>
      <c r="BJ180" s="25">
        <v>45944</v>
      </c>
      <c r="BK180">
        <v>0</v>
      </c>
      <c r="BL180" s="27" t="str">
        <f>VLOOKUP(O180,DropDownList!$H$1:$I$7,2,FALSE)</f>
        <v>2023/24</v>
      </c>
      <c r="BM180" s="27" t="str">
        <f t="shared" si="2"/>
        <v>PRAS</v>
      </c>
    </row>
    <row r="181" spans="1:65" x14ac:dyDescent="0.2">
      <c r="A181">
        <v>2025</v>
      </c>
      <c r="B181">
        <v>10</v>
      </c>
      <c r="C181" t="s">
        <v>162</v>
      </c>
      <c r="D181" t="s">
        <v>174</v>
      </c>
      <c r="E181" t="s">
        <v>14</v>
      </c>
      <c r="F181">
        <v>9346</v>
      </c>
      <c r="G181" t="s">
        <v>141</v>
      </c>
      <c r="H181" t="s">
        <v>171</v>
      </c>
      <c r="I181" t="s">
        <v>172</v>
      </c>
      <c r="J181" s="24">
        <v>45931</v>
      </c>
      <c r="K181" t="s">
        <v>253</v>
      </c>
      <c r="L181">
        <v>3</v>
      </c>
      <c r="M181" t="s">
        <v>429</v>
      </c>
      <c r="N181" t="s">
        <v>145</v>
      </c>
      <c r="O181" t="s">
        <v>155</v>
      </c>
      <c r="P181" t="s">
        <v>146</v>
      </c>
      <c r="Q181">
        <v>413.25</v>
      </c>
      <c r="R181">
        <v>349</v>
      </c>
      <c r="S181">
        <v>5300</v>
      </c>
      <c r="T181">
        <v>141.56</v>
      </c>
      <c r="U181">
        <v>49</v>
      </c>
      <c r="V181">
        <v>19</v>
      </c>
      <c r="W181">
        <v>293.25</v>
      </c>
      <c r="X181">
        <v>293.25</v>
      </c>
      <c r="Y181">
        <v>0</v>
      </c>
      <c r="Z181">
        <v>0</v>
      </c>
      <c r="AA181">
        <v>4745.1899999999996</v>
      </c>
      <c r="AB181">
        <v>0</v>
      </c>
      <c r="AC181">
        <v>0</v>
      </c>
      <c r="AD181">
        <v>18</v>
      </c>
      <c r="AE181">
        <v>1</v>
      </c>
      <c r="AF181">
        <v>312</v>
      </c>
      <c r="AG181">
        <v>1</v>
      </c>
      <c r="AH181">
        <v>9</v>
      </c>
      <c r="AI181">
        <v>26</v>
      </c>
      <c r="AJ181">
        <v>0</v>
      </c>
      <c r="AK181">
        <v>0</v>
      </c>
      <c r="AL181">
        <v>0</v>
      </c>
      <c r="AM181">
        <v>0</v>
      </c>
      <c r="AN181">
        <v>0</v>
      </c>
      <c r="AO181">
        <v>199</v>
      </c>
      <c r="AP181">
        <v>952</v>
      </c>
      <c r="AQ181">
        <v>211</v>
      </c>
      <c r="AR181">
        <v>1</v>
      </c>
      <c r="AS181">
        <v>130</v>
      </c>
      <c r="AT181">
        <v>53</v>
      </c>
      <c r="AU181">
        <v>30</v>
      </c>
      <c r="AV181">
        <v>13</v>
      </c>
      <c r="AW181">
        <v>2</v>
      </c>
      <c r="AX181">
        <v>0</v>
      </c>
      <c r="AY181">
        <v>71</v>
      </c>
      <c r="AZ181">
        <v>165</v>
      </c>
      <c r="BA181">
        <v>123</v>
      </c>
      <c r="BB181">
        <v>43</v>
      </c>
      <c r="BC181">
        <v>26</v>
      </c>
      <c r="BD181">
        <v>2</v>
      </c>
      <c r="BE181">
        <v>0</v>
      </c>
      <c r="BF181">
        <v>342</v>
      </c>
      <c r="BG181">
        <v>410</v>
      </c>
      <c r="BH181">
        <v>1</v>
      </c>
      <c r="BI181">
        <v>46</v>
      </c>
      <c r="BJ181" s="25">
        <v>45944</v>
      </c>
      <c r="BK181">
        <v>0</v>
      </c>
      <c r="BL181" s="27" t="str">
        <f>VLOOKUP(O181,DropDownList!$H$1:$I$7,2,FALSE)</f>
        <v>2022/23</v>
      </c>
      <c r="BM181" s="27" t="str">
        <f t="shared" si="2"/>
        <v>VSUR</v>
      </c>
    </row>
    <row r="182" spans="1:65" x14ac:dyDescent="0.2">
      <c r="A182">
        <v>2025</v>
      </c>
      <c r="B182">
        <v>10</v>
      </c>
      <c r="C182" t="s">
        <v>162</v>
      </c>
      <c r="D182" t="s">
        <v>174</v>
      </c>
      <c r="E182" t="s">
        <v>14</v>
      </c>
      <c r="F182">
        <v>9346</v>
      </c>
      <c r="G182" t="s">
        <v>141</v>
      </c>
      <c r="H182" t="s">
        <v>171</v>
      </c>
      <c r="I182" t="s">
        <v>172</v>
      </c>
      <c r="J182" s="24">
        <v>45931</v>
      </c>
      <c r="K182" t="s">
        <v>253</v>
      </c>
      <c r="L182">
        <v>3</v>
      </c>
      <c r="M182" t="s">
        <v>429</v>
      </c>
      <c r="N182" t="s">
        <v>145</v>
      </c>
      <c r="O182" t="s">
        <v>156</v>
      </c>
      <c r="P182" t="s">
        <v>150</v>
      </c>
      <c r="Q182">
        <v>10455.629999999999</v>
      </c>
      <c r="R182">
        <v>329</v>
      </c>
      <c r="S182">
        <v>50583.07</v>
      </c>
      <c r="T182">
        <v>8227.9599999999991</v>
      </c>
      <c r="U182">
        <v>83</v>
      </c>
      <c r="V182">
        <v>49</v>
      </c>
      <c r="W182">
        <v>6923.29</v>
      </c>
      <c r="X182">
        <v>6923.29</v>
      </c>
      <c r="Y182">
        <v>278</v>
      </c>
      <c r="Z182">
        <v>42355.11</v>
      </c>
      <c r="AA182">
        <v>31899.48</v>
      </c>
      <c r="AB182">
        <v>9703.7900000000009</v>
      </c>
      <c r="AC182">
        <v>22195.69</v>
      </c>
      <c r="AD182">
        <v>34</v>
      </c>
      <c r="AE182">
        <v>15</v>
      </c>
      <c r="AF182">
        <v>191</v>
      </c>
      <c r="AG182">
        <v>34</v>
      </c>
      <c r="AH182">
        <v>51</v>
      </c>
      <c r="AI182">
        <v>49</v>
      </c>
      <c r="AJ182">
        <v>83</v>
      </c>
      <c r="AK182">
        <v>29</v>
      </c>
      <c r="AL182">
        <v>8</v>
      </c>
      <c r="AM182">
        <v>16</v>
      </c>
      <c r="AN182">
        <v>3</v>
      </c>
      <c r="AO182">
        <v>193</v>
      </c>
      <c r="AP182">
        <v>795</v>
      </c>
      <c r="AQ182">
        <v>204</v>
      </c>
      <c r="AR182">
        <v>0</v>
      </c>
      <c r="AS182">
        <v>83</v>
      </c>
      <c r="AT182">
        <v>40</v>
      </c>
      <c r="AU182">
        <v>3</v>
      </c>
      <c r="AV182">
        <v>1</v>
      </c>
      <c r="AW182">
        <v>0</v>
      </c>
      <c r="AX182">
        <v>0</v>
      </c>
      <c r="AY182">
        <v>119</v>
      </c>
      <c r="AZ182">
        <v>174</v>
      </c>
      <c r="BA182">
        <v>98</v>
      </c>
      <c r="BB182">
        <v>17</v>
      </c>
      <c r="BC182">
        <v>6</v>
      </c>
      <c r="BD182">
        <v>2</v>
      </c>
      <c r="BE182">
        <v>0</v>
      </c>
      <c r="BF182">
        <v>197</v>
      </c>
      <c r="BG182">
        <v>6780.46</v>
      </c>
      <c r="BH182">
        <v>4</v>
      </c>
      <c r="BI182">
        <v>83</v>
      </c>
      <c r="BJ182" s="25">
        <v>45944</v>
      </c>
      <c r="BK182">
        <v>0</v>
      </c>
      <c r="BL182" s="27" t="str">
        <f>VLOOKUP(O182,DropDownList!$H$1:$I$7,2,FALSE)</f>
        <v>2023/24</v>
      </c>
      <c r="BM182" s="27" t="str">
        <f t="shared" si="2"/>
        <v>FISCAL FINES</v>
      </c>
    </row>
    <row r="183" spans="1:65" x14ac:dyDescent="0.2">
      <c r="A183">
        <v>2025</v>
      </c>
      <c r="B183">
        <v>10</v>
      </c>
      <c r="C183" t="s">
        <v>162</v>
      </c>
      <c r="D183" t="s">
        <v>174</v>
      </c>
      <c r="E183" t="s">
        <v>14</v>
      </c>
      <c r="F183">
        <v>9346</v>
      </c>
      <c r="G183" t="s">
        <v>141</v>
      </c>
      <c r="H183" t="s">
        <v>171</v>
      </c>
      <c r="I183" t="s">
        <v>172</v>
      </c>
      <c r="J183" s="24">
        <v>45931</v>
      </c>
      <c r="K183" t="s">
        <v>253</v>
      </c>
      <c r="L183">
        <v>3</v>
      </c>
      <c r="M183" t="s">
        <v>429</v>
      </c>
      <c r="N183" t="s">
        <v>145</v>
      </c>
      <c r="O183" t="s">
        <v>156</v>
      </c>
      <c r="P183" t="s">
        <v>154</v>
      </c>
      <c r="Q183">
        <v>15032.06</v>
      </c>
      <c r="R183">
        <v>313</v>
      </c>
      <c r="S183">
        <v>82565</v>
      </c>
      <c r="T183">
        <v>3607.64</v>
      </c>
      <c r="U183">
        <v>58</v>
      </c>
      <c r="V183">
        <v>38</v>
      </c>
      <c r="W183">
        <v>10518.38</v>
      </c>
      <c r="X183">
        <v>11533.38</v>
      </c>
      <c r="Y183">
        <v>0</v>
      </c>
      <c r="Z183">
        <v>0</v>
      </c>
      <c r="AA183">
        <v>63925.3</v>
      </c>
      <c r="AB183">
        <v>1519.99</v>
      </c>
      <c r="AC183">
        <v>58136.38</v>
      </c>
      <c r="AD183">
        <v>20</v>
      </c>
      <c r="AE183">
        <v>18</v>
      </c>
      <c r="AF183">
        <v>239</v>
      </c>
      <c r="AG183">
        <v>30</v>
      </c>
      <c r="AH183">
        <v>12</v>
      </c>
      <c r="AI183">
        <v>28</v>
      </c>
      <c r="AJ183">
        <v>0</v>
      </c>
      <c r="AK183">
        <v>0</v>
      </c>
      <c r="AL183">
        <v>0</v>
      </c>
      <c r="AM183">
        <v>0</v>
      </c>
      <c r="AN183">
        <v>0</v>
      </c>
      <c r="AO183">
        <v>160</v>
      </c>
      <c r="AP183">
        <v>581</v>
      </c>
      <c r="AQ183">
        <v>157</v>
      </c>
      <c r="AR183">
        <v>0</v>
      </c>
      <c r="AS183">
        <v>74</v>
      </c>
      <c r="AT183">
        <v>28</v>
      </c>
      <c r="AU183">
        <v>24</v>
      </c>
      <c r="AV183">
        <v>11</v>
      </c>
      <c r="AW183">
        <v>5</v>
      </c>
      <c r="AX183">
        <v>0</v>
      </c>
      <c r="AY183">
        <v>57</v>
      </c>
      <c r="AZ183">
        <v>98</v>
      </c>
      <c r="BA183">
        <v>60</v>
      </c>
      <c r="BB183">
        <v>22</v>
      </c>
      <c r="BC183">
        <v>8</v>
      </c>
      <c r="BD183">
        <v>5</v>
      </c>
      <c r="BE183">
        <v>0</v>
      </c>
      <c r="BF183">
        <v>304</v>
      </c>
      <c r="BG183">
        <v>8705</v>
      </c>
      <c r="BH183">
        <v>4</v>
      </c>
      <c r="BI183">
        <v>55</v>
      </c>
      <c r="BJ183" s="25">
        <v>45944</v>
      </c>
      <c r="BK183">
        <v>0</v>
      </c>
      <c r="BL183" s="27" t="str">
        <f>VLOOKUP(O183,DropDownList!$H$1:$I$7,2,FALSE)</f>
        <v>2023/24</v>
      </c>
      <c r="BM183" s="27" t="str">
        <f t="shared" si="2"/>
        <v>JP COURT</v>
      </c>
    </row>
    <row r="184" spans="1:65" x14ac:dyDescent="0.2">
      <c r="A184">
        <v>2025</v>
      </c>
      <c r="B184">
        <v>10</v>
      </c>
      <c r="C184" t="s">
        <v>162</v>
      </c>
      <c r="D184" t="s">
        <v>174</v>
      </c>
      <c r="E184" t="s">
        <v>14</v>
      </c>
      <c r="F184">
        <v>9346</v>
      </c>
      <c r="G184" t="s">
        <v>141</v>
      </c>
      <c r="H184" t="s">
        <v>171</v>
      </c>
      <c r="I184" t="s">
        <v>172</v>
      </c>
      <c r="J184" s="24">
        <v>45931</v>
      </c>
      <c r="K184" t="s">
        <v>253</v>
      </c>
      <c r="L184">
        <v>3</v>
      </c>
      <c r="M184" t="s">
        <v>429</v>
      </c>
      <c r="N184" t="s">
        <v>145</v>
      </c>
      <c r="O184" t="s">
        <v>147</v>
      </c>
      <c r="P184" t="s">
        <v>151</v>
      </c>
      <c r="Q184">
        <v>0</v>
      </c>
      <c r="R184">
        <v>2</v>
      </c>
      <c r="S184">
        <v>60</v>
      </c>
      <c r="T184">
        <v>0</v>
      </c>
      <c r="U184">
        <v>0</v>
      </c>
      <c r="V184">
        <v>0</v>
      </c>
      <c r="W184">
        <v>0</v>
      </c>
      <c r="X184">
        <v>0</v>
      </c>
      <c r="Y184">
        <v>0</v>
      </c>
      <c r="Z184">
        <v>0</v>
      </c>
      <c r="AA184">
        <v>60</v>
      </c>
      <c r="AB184">
        <v>0</v>
      </c>
      <c r="AC184">
        <v>60</v>
      </c>
      <c r="AD184">
        <v>0</v>
      </c>
      <c r="AE184">
        <v>0</v>
      </c>
      <c r="AF184">
        <v>2</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s="25">
        <v>45944</v>
      </c>
      <c r="BK184">
        <v>0</v>
      </c>
      <c r="BL184" s="27" t="str">
        <f>VLOOKUP(O184,DropDownList!$H$1:$I$7,2,FALSE)</f>
        <v>2024/25</v>
      </c>
      <c r="BM184" s="27" t="str">
        <f t="shared" si="2"/>
        <v>PCPF</v>
      </c>
    </row>
    <row r="185" spans="1:65" x14ac:dyDescent="0.2">
      <c r="A185">
        <v>2025</v>
      </c>
      <c r="B185">
        <v>10</v>
      </c>
      <c r="C185" t="s">
        <v>162</v>
      </c>
      <c r="D185" t="s">
        <v>174</v>
      </c>
      <c r="E185" t="s">
        <v>14</v>
      </c>
      <c r="F185">
        <v>9346</v>
      </c>
      <c r="G185" t="s">
        <v>141</v>
      </c>
      <c r="H185" t="s">
        <v>171</v>
      </c>
      <c r="I185" t="s">
        <v>172</v>
      </c>
      <c r="J185" s="24">
        <v>45931</v>
      </c>
      <c r="K185" t="s">
        <v>253</v>
      </c>
      <c r="L185">
        <v>3</v>
      </c>
      <c r="M185" t="s">
        <v>429</v>
      </c>
      <c r="N185" t="s">
        <v>145</v>
      </c>
      <c r="O185" t="s">
        <v>155</v>
      </c>
      <c r="P185" t="s">
        <v>148</v>
      </c>
      <c r="Q185">
        <v>240</v>
      </c>
      <c r="R185">
        <v>18</v>
      </c>
      <c r="S185">
        <v>1080</v>
      </c>
      <c r="T185">
        <v>60</v>
      </c>
      <c r="U185">
        <v>4</v>
      </c>
      <c r="V185">
        <v>4</v>
      </c>
      <c r="W185">
        <v>240</v>
      </c>
      <c r="X185">
        <v>240</v>
      </c>
      <c r="Y185">
        <v>0</v>
      </c>
      <c r="Z185">
        <v>0</v>
      </c>
      <c r="AA185">
        <v>780</v>
      </c>
      <c r="AB185">
        <v>0</v>
      </c>
      <c r="AC185">
        <v>780</v>
      </c>
      <c r="AD185">
        <v>4</v>
      </c>
      <c r="AE185">
        <v>0</v>
      </c>
      <c r="AF185">
        <v>13</v>
      </c>
      <c r="AG185">
        <v>0</v>
      </c>
      <c r="AH185">
        <v>1</v>
      </c>
      <c r="AI185">
        <v>4</v>
      </c>
      <c r="AJ185">
        <v>0</v>
      </c>
      <c r="AK185">
        <v>0</v>
      </c>
      <c r="AL185">
        <v>0</v>
      </c>
      <c r="AM185">
        <v>0</v>
      </c>
      <c r="AN185">
        <v>0</v>
      </c>
      <c r="AO185">
        <v>13</v>
      </c>
      <c r="AP185">
        <v>50</v>
      </c>
      <c r="AQ185">
        <v>15</v>
      </c>
      <c r="AR185">
        <v>0</v>
      </c>
      <c r="AS185">
        <v>4</v>
      </c>
      <c r="AT185">
        <v>4</v>
      </c>
      <c r="AU185">
        <v>0</v>
      </c>
      <c r="AV185">
        <v>0</v>
      </c>
      <c r="AW185">
        <v>0</v>
      </c>
      <c r="AX185">
        <v>0</v>
      </c>
      <c r="AY185">
        <v>5</v>
      </c>
      <c r="AZ185">
        <v>11</v>
      </c>
      <c r="BA185">
        <v>8</v>
      </c>
      <c r="BB185">
        <v>1</v>
      </c>
      <c r="BC185">
        <v>1</v>
      </c>
      <c r="BD185">
        <v>0</v>
      </c>
      <c r="BE185">
        <v>0</v>
      </c>
      <c r="BF185">
        <v>13</v>
      </c>
      <c r="BG185">
        <v>240</v>
      </c>
      <c r="BH185">
        <v>0</v>
      </c>
      <c r="BI185">
        <v>4</v>
      </c>
      <c r="BJ185" s="25">
        <v>45944</v>
      </c>
      <c r="BK185">
        <v>0</v>
      </c>
      <c r="BL185" s="27" t="str">
        <f>VLOOKUP(O185,DropDownList!$H$1:$I$7,2,FALSE)</f>
        <v>2022/23</v>
      </c>
      <c r="BM185" s="27" t="str">
        <f t="shared" si="2"/>
        <v>PRAS</v>
      </c>
    </row>
    <row r="186" spans="1:65" x14ac:dyDescent="0.2">
      <c r="A186">
        <v>2025</v>
      </c>
      <c r="B186">
        <v>10</v>
      </c>
      <c r="C186" t="s">
        <v>162</v>
      </c>
      <c r="D186" t="s">
        <v>174</v>
      </c>
      <c r="E186" t="s">
        <v>14</v>
      </c>
      <c r="F186">
        <v>9346</v>
      </c>
      <c r="G186" t="s">
        <v>141</v>
      </c>
      <c r="H186" t="s">
        <v>171</v>
      </c>
      <c r="I186" t="s">
        <v>172</v>
      </c>
      <c r="J186" s="24">
        <v>45931</v>
      </c>
      <c r="K186" t="s">
        <v>253</v>
      </c>
      <c r="L186">
        <v>3</v>
      </c>
      <c r="M186" t="s">
        <v>429</v>
      </c>
      <c r="N186" t="s">
        <v>145</v>
      </c>
      <c r="O186" t="s">
        <v>147</v>
      </c>
      <c r="P186" t="s">
        <v>146</v>
      </c>
      <c r="Q186">
        <v>1710.33</v>
      </c>
      <c r="R186">
        <v>584</v>
      </c>
      <c r="S186">
        <v>8260</v>
      </c>
      <c r="T186">
        <v>80</v>
      </c>
      <c r="U186">
        <v>162</v>
      </c>
      <c r="V186">
        <v>85</v>
      </c>
      <c r="W186">
        <v>1390</v>
      </c>
      <c r="X186">
        <v>1420</v>
      </c>
      <c r="Y186">
        <v>0</v>
      </c>
      <c r="Z186">
        <v>0</v>
      </c>
      <c r="AA186">
        <v>6469.67</v>
      </c>
      <c r="AB186">
        <v>0</v>
      </c>
      <c r="AC186">
        <v>0</v>
      </c>
      <c r="AD186">
        <v>84</v>
      </c>
      <c r="AE186">
        <v>1</v>
      </c>
      <c r="AF186">
        <v>477</v>
      </c>
      <c r="AG186">
        <v>2</v>
      </c>
      <c r="AH186">
        <v>4</v>
      </c>
      <c r="AI186">
        <v>101</v>
      </c>
      <c r="AJ186">
        <v>0</v>
      </c>
      <c r="AK186">
        <v>0</v>
      </c>
      <c r="AL186">
        <v>0</v>
      </c>
      <c r="AM186">
        <v>0</v>
      </c>
      <c r="AN186">
        <v>0</v>
      </c>
      <c r="AO186">
        <v>281</v>
      </c>
      <c r="AP186">
        <v>816</v>
      </c>
      <c r="AQ186">
        <v>283</v>
      </c>
      <c r="AR186">
        <v>1</v>
      </c>
      <c r="AS186">
        <v>157</v>
      </c>
      <c r="AT186">
        <v>9</v>
      </c>
      <c r="AU186">
        <v>16</v>
      </c>
      <c r="AV186">
        <v>9</v>
      </c>
      <c r="AW186">
        <v>4</v>
      </c>
      <c r="AX186">
        <v>0</v>
      </c>
      <c r="AY186">
        <v>48</v>
      </c>
      <c r="AZ186">
        <v>109</v>
      </c>
      <c r="BA186">
        <v>53</v>
      </c>
      <c r="BB186">
        <v>37</v>
      </c>
      <c r="BC186">
        <v>13</v>
      </c>
      <c r="BD186">
        <v>3</v>
      </c>
      <c r="BE186">
        <v>0</v>
      </c>
      <c r="BF186">
        <v>579</v>
      </c>
      <c r="BG186">
        <v>1700</v>
      </c>
      <c r="BH186">
        <v>0</v>
      </c>
      <c r="BI186">
        <v>157</v>
      </c>
      <c r="BJ186" s="25">
        <v>45944</v>
      </c>
      <c r="BK186">
        <v>0</v>
      </c>
      <c r="BL186" s="27" t="str">
        <f>VLOOKUP(O186,DropDownList!$H$1:$I$7,2,FALSE)</f>
        <v>2024/25</v>
      </c>
      <c r="BM186" s="27" t="str">
        <f t="shared" si="2"/>
        <v>VSUR</v>
      </c>
    </row>
    <row r="187" spans="1:65" x14ac:dyDescent="0.2">
      <c r="A187">
        <v>2025</v>
      </c>
      <c r="B187">
        <v>10</v>
      </c>
      <c r="C187" t="s">
        <v>162</v>
      </c>
      <c r="D187" t="s">
        <v>174</v>
      </c>
      <c r="E187" t="s">
        <v>14</v>
      </c>
      <c r="F187">
        <v>9346</v>
      </c>
      <c r="G187" t="s">
        <v>141</v>
      </c>
      <c r="H187" t="s">
        <v>171</v>
      </c>
      <c r="I187" t="s">
        <v>172</v>
      </c>
      <c r="J187" s="24">
        <v>45931</v>
      </c>
      <c r="K187" t="s">
        <v>253</v>
      </c>
      <c r="L187">
        <v>3</v>
      </c>
      <c r="M187" t="s">
        <v>429</v>
      </c>
      <c r="N187" t="s">
        <v>145</v>
      </c>
      <c r="O187" t="s">
        <v>147</v>
      </c>
      <c r="P187" t="s">
        <v>152</v>
      </c>
      <c r="Q187">
        <v>0</v>
      </c>
      <c r="R187">
        <v>34</v>
      </c>
      <c r="S187">
        <v>1360</v>
      </c>
      <c r="T187">
        <v>520</v>
      </c>
      <c r="U187">
        <v>1</v>
      </c>
      <c r="V187">
        <v>0</v>
      </c>
      <c r="W187">
        <v>0</v>
      </c>
      <c r="X187">
        <v>0</v>
      </c>
      <c r="Y187">
        <v>0</v>
      </c>
      <c r="Z187">
        <v>0</v>
      </c>
      <c r="AA187">
        <v>840</v>
      </c>
      <c r="AB187">
        <v>0</v>
      </c>
      <c r="AC187">
        <v>840</v>
      </c>
      <c r="AD187">
        <v>0</v>
      </c>
      <c r="AE187">
        <v>0</v>
      </c>
      <c r="AF187">
        <v>21</v>
      </c>
      <c r="AG187">
        <v>0</v>
      </c>
      <c r="AH187">
        <v>13</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s="25">
        <v>45944</v>
      </c>
      <c r="BK187">
        <v>0</v>
      </c>
      <c r="BL187" s="27" t="str">
        <f>VLOOKUP(O187,DropDownList!$H$1:$I$7,2,FALSE)</f>
        <v>2024/25</v>
      </c>
      <c r="BM187" s="27" t="str">
        <f t="shared" si="2"/>
        <v>PCOA</v>
      </c>
    </row>
    <row r="188" spans="1:65" x14ac:dyDescent="0.2">
      <c r="A188">
        <v>2025</v>
      </c>
      <c r="B188">
        <v>10</v>
      </c>
      <c r="C188" t="s">
        <v>162</v>
      </c>
      <c r="D188" t="s">
        <v>174</v>
      </c>
      <c r="E188" t="s">
        <v>14</v>
      </c>
      <c r="F188">
        <v>9346</v>
      </c>
      <c r="G188" t="s">
        <v>141</v>
      </c>
      <c r="H188" t="s">
        <v>171</v>
      </c>
      <c r="I188" t="s">
        <v>172</v>
      </c>
      <c r="J188" s="24">
        <v>45931</v>
      </c>
      <c r="K188" t="s">
        <v>253</v>
      </c>
      <c r="L188">
        <v>3</v>
      </c>
      <c r="M188" t="s">
        <v>429</v>
      </c>
      <c r="N188" t="s">
        <v>145</v>
      </c>
      <c r="O188" t="s">
        <v>155</v>
      </c>
      <c r="P188" t="s">
        <v>154</v>
      </c>
      <c r="Q188">
        <v>11353.77</v>
      </c>
      <c r="R188">
        <v>351</v>
      </c>
      <c r="S188">
        <v>87835</v>
      </c>
      <c r="T188">
        <v>3326.56</v>
      </c>
      <c r="U188">
        <v>49</v>
      </c>
      <c r="V188">
        <v>35</v>
      </c>
      <c r="W188">
        <v>7890.35</v>
      </c>
      <c r="X188">
        <v>7890.35</v>
      </c>
      <c r="Y188">
        <v>0</v>
      </c>
      <c r="Z188">
        <v>0</v>
      </c>
      <c r="AA188">
        <v>73154.67</v>
      </c>
      <c r="AB188">
        <v>100</v>
      </c>
      <c r="AC188">
        <v>68309.48</v>
      </c>
      <c r="AD188">
        <v>18</v>
      </c>
      <c r="AE188">
        <v>17</v>
      </c>
      <c r="AF188">
        <v>283</v>
      </c>
      <c r="AG188">
        <v>23</v>
      </c>
      <c r="AH188">
        <v>11</v>
      </c>
      <c r="AI188">
        <v>26</v>
      </c>
      <c r="AJ188">
        <v>0</v>
      </c>
      <c r="AK188">
        <v>0</v>
      </c>
      <c r="AL188">
        <v>0</v>
      </c>
      <c r="AM188">
        <v>0</v>
      </c>
      <c r="AN188">
        <v>0</v>
      </c>
      <c r="AO188">
        <v>201</v>
      </c>
      <c r="AP188">
        <v>940</v>
      </c>
      <c r="AQ188">
        <v>209</v>
      </c>
      <c r="AR188">
        <v>1</v>
      </c>
      <c r="AS188">
        <v>128</v>
      </c>
      <c r="AT188">
        <v>53</v>
      </c>
      <c r="AU188">
        <v>30</v>
      </c>
      <c r="AV188">
        <v>13</v>
      </c>
      <c r="AW188">
        <v>4</v>
      </c>
      <c r="AX188">
        <v>0</v>
      </c>
      <c r="AY188">
        <v>69</v>
      </c>
      <c r="AZ188">
        <v>159</v>
      </c>
      <c r="BA188">
        <v>121</v>
      </c>
      <c r="BB188">
        <v>43</v>
      </c>
      <c r="BC188">
        <v>26</v>
      </c>
      <c r="BD188">
        <v>2</v>
      </c>
      <c r="BE188">
        <v>0</v>
      </c>
      <c r="BF188">
        <v>342</v>
      </c>
      <c r="BG188">
        <v>7215</v>
      </c>
      <c r="BH188">
        <v>8</v>
      </c>
      <c r="BI188">
        <v>46</v>
      </c>
      <c r="BJ188" s="25">
        <v>45944</v>
      </c>
      <c r="BK188">
        <v>0</v>
      </c>
      <c r="BL188" s="27" t="str">
        <f>VLOOKUP(O188,DropDownList!$H$1:$I$7,2,FALSE)</f>
        <v>2022/23</v>
      </c>
      <c r="BM188" s="27" t="str">
        <f t="shared" si="2"/>
        <v>JP COURT</v>
      </c>
    </row>
    <row r="189" spans="1:65" x14ac:dyDescent="0.2">
      <c r="A189">
        <v>2025</v>
      </c>
      <c r="B189">
        <v>10</v>
      </c>
      <c r="C189" t="s">
        <v>162</v>
      </c>
      <c r="D189" t="s">
        <v>174</v>
      </c>
      <c r="E189" t="s">
        <v>14</v>
      </c>
      <c r="F189">
        <v>9346</v>
      </c>
      <c r="G189" t="s">
        <v>141</v>
      </c>
      <c r="H189" t="s">
        <v>171</v>
      </c>
      <c r="I189" t="s">
        <v>172</v>
      </c>
      <c r="J189" s="24">
        <v>45931</v>
      </c>
      <c r="K189" t="s">
        <v>253</v>
      </c>
      <c r="L189">
        <v>3</v>
      </c>
      <c r="M189" t="s">
        <v>429</v>
      </c>
      <c r="N189" t="s">
        <v>145</v>
      </c>
      <c r="O189" t="s">
        <v>147</v>
      </c>
      <c r="P189" t="s">
        <v>148</v>
      </c>
      <c r="Q189">
        <v>370</v>
      </c>
      <c r="R189">
        <v>12</v>
      </c>
      <c r="S189">
        <v>720</v>
      </c>
      <c r="T189">
        <v>0</v>
      </c>
      <c r="U189">
        <v>7</v>
      </c>
      <c r="V189">
        <v>6</v>
      </c>
      <c r="W189">
        <v>260</v>
      </c>
      <c r="X189">
        <v>310</v>
      </c>
      <c r="Y189">
        <v>0</v>
      </c>
      <c r="Z189">
        <v>0</v>
      </c>
      <c r="AA189">
        <v>350</v>
      </c>
      <c r="AB189">
        <v>0</v>
      </c>
      <c r="AC189">
        <v>350</v>
      </c>
      <c r="AD189">
        <v>5</v>
      </c>
      <c r="AE189">
        <v>1</v>
      </c>
      <c r="AF189">
        <v>5</v>
      </c>
      <c r="AG189">
        <v>1</v>
      </c>
      <c r="AH189">
        <v>0</v>
      </c>
      <c r="AI189">
        <v>6</v>
      </c>
      <c r="AJ189">
        <v>0</v>
      </c>
      <c r="AK189">
        <v>0</v>
      </c>
      <c r="AL189">
        <v>0</v>
      </c>
      <c r="AM189">
        <v>0</v>
      </c>
      <c r="AN189">
        <v>0</v>
      </c>
      <c r="AO189">
        <v>11</v>
      </c>
      <c r="AP189">
        <v>34</v>
      </c>
      <c r="AQ189">
        <v>14</v>
      </c>
      <c r="AR189">
        <v>0</v>
      </c>
      <c r="AS189">
        <v>5</v>
      </c>
      <c r="AT189">
        <v>0</v>
      </c>
      <c r="AU189">
        <v>2</v>
      </c>
      <c r="AV189">
        <v>1</v>
      </c>
      <c r="AW189">
        <v>0</v>
      </c>
      <c r="AX189">
        <v>0</v>
      </c>
      <c r="AY189">
        <v>3</v>
      </c>
      <c r="AZ189">
        <v>6</v>
      </c>
      <c r="BA189">
        <v>2</v>
      </c>
      <c r="BB189">
        <v>0</v>
      </c>
      <c r="BC189">
        <v>0</v>
      </c>
      <c r="BD189">
        <v>0</v>
      </c>
      <c r="BE189">
        <v>0</v>
      </c>
      <c r="BF189">
        <v>11</v>
      </c>
      <c r="BG189">
        <v>360</v>
      </c>
      <c r="BH189">
        <v>0</v>
      </c>
      <c r="BI189">
        <v>7</v>
      </c>
      <c r="BJ189" s="25">
        <v>45944</v>
      </c>
      <c r="BK189">
        <v>0</v>
      </c>
      <c r="BL189" s="27" t="str">
        <f>VLOOKUP(O189,DropDownList!$H$1:$I$7,2,FALSE)</f>
        <v>2024/25</v>
      </c>
      <c r="BM189" s="27" t="str">
        <f t="shared" si="2"/>
        <v>PRAS</v>
      </c>
    </row>
    <row r="190" spans="1:65" x14ac:dyDescent="0.2">
      <c r="A190">
        <v>2025</v>
      </c>
      <c r="B190">
        <v>10</v>
      </c>
      <c r="C190" t="s">
        <v>162</v>
      </c>
      <c r="D190" t="s">
        <v>174</v>
      </c>
      <c r="E190" t="s">
        <v>14</v>
      </c>
      <c r="F190">
        <v>9346</v>
      </c>
      <c r="G190" t="s">
        <v>141</v>
      </c>
      <c r="H190" t="s">
        <v>171</v>
      </c>
      <c r="I190" t="s">
        <v>172</v>
      </c>
      <c r="J190" s="24">
        <v>45931</v>
      </c>
      <c r="K190" t="s">
        <v>253</v>
      </c>
      <c r="L190">
        <v>3</v>
      </c>
      <c r="M190" t="s">
        <v>429</v>
      </c>
      <c r="N190" t="s">
        <v>145</v>
      </c>
      <c r="O190" t="s">
        <v>147</v>
      </c>
      <c r="P190" t="s">
        <v>153</v>
      </c>
      <c r="Q190">
        <v>45</v>
      </c>
      <c r="R190">
        <v>7</v>
      </c>
      <c r="S190">
        <v>315</v>
      </c>
      <c r="T190">
        <v>0</v>
      </c>
      <c r="U190">
        <v>1</v>
      </c>
      <c r="V190">
        <v>1</v>
      </c>
      <c r="W190">
        <v>45</v>
      </c>
      <c r="X190">
        <v>45</v>
      </c>
      <c r="Y190">
        <v>0</v>
      </c>
      <c r="Z190">
        <v>0</v>
      </c>
      <c r="AA190">
        <v>270</v>
      </c>
      <c r="AB190">
        <v>0</v>
      </c>
      <c r="AC190">
        <v>270</v>
      </c>
      <c r="AD190">
        <v>1</v>
      </c>
      <c r="AE190">
        <v>0</v>
      </c>
      <c r="AF190">
        <v>6</v>
      </c>
      <c r="AG190">
        <v>0</v>
      </c>
      <c r="AH190">
        <v>0</v>
      </c>
      <c r="AI190">
        <v>1</v>
      </c>
      <c r="AJ190">
        <v>0</v>
      </c>
      <c r="AK190">
        <v>0</v>
      </c>
      <c r="AL190">
        <v>0</v>
      </c>
      <c r="AM190">
        <v>0</v>
      </c>
      <c r="AN190">
        <v>0</v>
      </c>
      <c r="AO190">
        <v>3</v>
      </c>
      <c r="AP190">
        <v>3</v>
      </c>
      <c r="AQ190">
        <v>3</v>
      </c>
      <c r="AR190">
        <v>0</v>
      </c>
      <c r="AS190">
        <v>0</v>
      </c>
      <c r="AT190">
        <v>0</v>
      </c>
      <c r="AU190">
        <v>0</v>
      </c>
      <c r="AV190">
        <v>0</v>
      </c>
      <c r="AW190">
        <v>0</v>
      </c>
      <c r="AX190">
        <v>0</v>
      </c>
      <c r="AY190">
        <v>0</v>
      </c>
      <c r="AZ190">
        <v>0</v>
      </c>
      <c r="BA190">
        <v>0</v>
      </c>
      <c r="BB190">
        <v>0</v>
      </c>
      <c r="BC190">
        <v>0</v>
      </c>
      <c r="BD190">
        <v>0</v>
      </c>
      <c r="BE190">
        <v>0</v>
      </c>
      <c r="BF190">
        <v>3</v>
      </c>
      <c r="BG190">
        <v>45</v>
      </c>
      <c r="BH190">
        <v>0</v>
      </c>
      <c r="BI190">
        <v>1</v>
      </c>
      <c r="BJ190" s="25">
        <v>45944</v>
      </c>
      <c r="BK190">
        <v>0</v>
      </c>
      <c r="BL190" s="27" t="str">
        <f>VLOOKUP(O190,DropDownList!$H$1:$I$7,2,FALSE)</f>
        <v>2024/25</v>
      </c>
      <c r="BM190" s="27" t="str">
        <f t="shared" si="2"/>
        <v>PREG</v>
      </c>
    </row>
    <row r="191" spans="1:65" x14ac:dyDescent="0.2">
      <c r="A191">
        <v>2025</v>
      </c>
      <c r="B191">
        <v>10</v>
      </c>
      <c r="C191" t="s">
        <v>162</v>
      </c>
      <c r="D191" t="s">
        <v>174</v>
      </c>
      <c r="E191" t="s">
        <v>14</v>
      </c>
      <c r="F191">
        <v>9346</v>
      </c>
      <c r="G191" t="s">
        <v>141</v>
      </c>
      <c r="H191" t="s">
        <v>171</v>
      </c>
      <c r="I191" t="s">
        <v>172</v>
      </c>
      <c r="J191" s="24">
        <v>45931</v>
      </c>
      <c r="K191" t="s">
        <v>253</v>
      </c>
      <c r="L191">
        <v>3</v>
      </c>
      <c r="M191" t="s">
        <v>429</v>
      </c>
      <c r="N191" t="s">
        <v>145</v>
      </c>
      <c r="O191" t="s">
        <v>155</v>
      </c>
      <c r="P191" t="s">
        <v>152</v>
      </c>
      <c r="Q191">
        <v>0</v>
      </c>
      <c r="R191">
        <v>43</v>
      </c>
      <c r="S191">
        <v>1720</v>
      </c>
      <c r="T191">
        <v>760</v>
      </c>
      <c r="U191">
        <v>0</v>
      </c>
      <c r="V191">
        <v>0</v>
      </c>
      <c r="W191">
        <v>0</v>
      </c>
      <c r="X191">
        <v>0</v>
      </c>
      <c r="Y191">
        <v>0</v>
      </c>
      <c r="Z191">
        <v>0</v>
      </c>
      <c r="AA191">
        <v>960</v>
      </c>
      <c r="AB191">
        <v>0</v>
      </c>
      <c r="AC191">
        <v>960</v>
      </c>
      <c r="AD191">
        <v>0</v>
      </c>
      <c r="AE191">
        <v>0</v>
      </c>
      <c r="AF191">
        <v>24</v>
      </c>
      <c r="AG191">
        <v>0</v>
      </c>
      <c r="AH191">
        <v>19</v>
      </c>
      <c r="AI191">
        <v>0</v>
      </c>
      <c r="AJ191">
        <v>0</v>
      </c>
      <c r="AK191">
        <v>0</v>
      </c>
      <c r="AL191">
        <v>0</v>
      </c>
      <c r="AM191">
        <v>1</v>
      </c>
      <c r="AN191">
        <v>0</v>
      </c>
      <c r="AO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s="25">
        <v>45944</v>
      </c>
      <c r="BK191">
        <v>0</v>
      </c>
      <c r="BL191" s="27" t="str">
        <f>VLOOKUP(O191,DropDownList!$H$1:$I$7,2,FALSE)</f>
        <v>2022/23</v>
      </c>
      <c r="BM191" s="27" t="str">
        <f t="shared" si="2"/>
        <v>PCOA</v>
      </c>
    </row>
    <row r="192" spans="1:65" x14ac:dyDescent="0.2">
      <c r="A192">
        <v>2025</v>
      </c>
      <c r="B192">
        <v>10</v>
      </c>
      <c r="C192" t="s">
        <v>162</v>
      </c>
      <c r="D192" t="s">
        <v>174</v>
      </c>
      <c r="E192" t="s">
        <v>14</v>
      </c>
      <c r="F192">
        <v>9346</v>
      </c>
      <c r="G192" t="s">
        <v>141</v>
      </c>
      <c r="H192" t="s">
        <v>171</v>
      </c>
      <c r="I192" t="s">
        <v>172</v>
      </c>
      <c r="J192" s="24">
        <v>45931</v>
      </c>
      <c r="K192" t="s">
        <v>253</v>
      </c>
      <c r="L192">
        <v>3</v>
      </c>
      <c r="M192" t="s">
        <v>429</v>
      </c>
      <c r="N192" t="s">
        <v>145</v>
      </c>
      <c r="O192" t="s">
        <v>156</v>
      </c>
      <c r="P192" t="s">
        <v>151</v>
      </c>
      <c r="Q192">
        <v>0</v>
      </c>
      <c r="R192">
        <v>2</v>
      </c>
      <c r="S192">
        <v>60</v>
      </c>
      <c r="T192">
        <v>0</v>
      </c>
      <c r="U192">
        <v>1</v>
      </c>
      <c r="V192">
        <v>0</v>
      </c>
      <c r="W192">
        <v>0</v>
      </c>
      <c r="X192">
        <v>0</v>
      </c>
      <c r="Y192">
        <v>0</v>
      </c>
      <c r="Z192">
        <v>0</v>
      </c>
      <c r="AA192">
        <v>60</v>
      </c>
      <c r="AB192">
        <v>0</v>
      </c>
      <c r="AC192">
        <v>60</v>
      </c>
      <c r="AD192">
        <v>0</v>
      </c>
      <c r="AE192">
        <v>0</v>
      </c>
      <c r="AF192">
        <v>2</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v>0</v>
      </c>
      <c r="BE192">
        <v>0</v>
      </c>
      <c r="BF192">
        <v>0</v>
      </c>
      <c r="BG192">
        <v>0</v>
      </c>
      <c r="BH192">
        <v>0</v>
      </c>
      <c r="BI192">
        <v>0</v>
      </c>
      <c r="BJ192" s="25">
        <v>45944</v>
      </c>
      <c r="BK192">
        <v>0</v>
      </c>
      <c r="BL192" s="27" t="str">
        <f>VLOOKUP(O192,DropDownList!$H$1:$I$7,2,FALSE)</f>
        <v>2023/24</v>
      </c>
      <c r="BM192" s="27" t="str">
        <f t="shared" si="2"/>
        <v>PCPF</v>
      </c>
    </row>
    <row r="193" spans="1:65" x14ac:dyDescent="0.2">
      <c r="A193">
        <v>2025</v>
      </c>
      <c r="B193">
        <v>10</v>
      </c>
      <c r="C193" t="s">
        <v>162</v>
      </c>
      <c r="D193" t="s">
        <v>174</v>
      </c>
      <c r="E193" t="s">
        <v>14</v>
      </c>
      <c r="F193">
        <v>9346</v>
      </c>
      <c r="G193" t="s">
        <v>141</v>
      </c>
      <c r="H193" t="s">
        <v>171</v>
      </c>
      <c r="I193" t="s">
        <v>172</v>
      </c>
      <c r="J193" s="24">
        <v>45931</v>
      </c>
      <c r="K193" t="s">
        <v>253</v>
      </c>
      <c r="L193">
        <v>3</v>
      </c>
      <c r="M193" t="s">
        <v>429</v>
      </c>
      <c r="N193" t="s">
        <v>145</v>
      </c>
      <c r="O193" t="s">
        <v>156</v>
      </c>
      <c r="P193" t="s">
        <v>146</v>
      </c>
      <c r="Q193">
        <v>586.07000000000005</v>
      </c>
      <c r="R193">
        <v>313</v>
      </c>
      <c r="S193">
        <v>5005</v>
      </c>
      <c r="T193">
        <v>180</v>
      </c>
      <c r="U193">
        <v>58</v>
      </c>
      <c r="V193">
        <v>21</v>
      </c>
      <c r="W193">
        <v>445</v>
      </c>
      <c r="X193">
        <v>455</v>
      </c>
      <c r="Y193">
        <v>0</v>
      </c>
      <c r="Z193">
        <v>0</v>
      </c>
      <c r="AA193">
        <v>4238.93</v>
      </c>
      <c r="AB193">
        <v>0</v>
      </c>
      <c r="AC193">
        <v>0</v>
      </c>
      <c r="AD193">
        <v>21</v>
      </c>
      <c r="AE193">
        <v>0</v>
      </c>
      <c r="AF193">
        <v>270</v>
      </c>
      <c r="AG193">
        <v>1</v>
      </c>
      <c r="AH193">
        <v>12</v>
      </c>
      <c r="AI193">
        <v>30</v>
      </c>
      <c r="AJ193">
        <v>0</v>
      </c>
      <c r="AK193">
        <v>0</v>
      </c>
      <c r="AL193">
        <v>0</v>
      </c>
      <c r="AM193">
        <v>0</v>
      </c>
      <c r="AN193">
        <v>0</v>
      </c>
      <c r="AO193">
        <v>160</v>
      </c>
      <c r="AP193">
        <v>588</v>
      </c>
      <c r="AQ193">
        <v>159</v>
      </c>
      <c r="AR193">
        <v>0</v>
      </c>
      <c r="AS193">
        <v>74</v>
      </c>
      <c r="AT193">
        <v>28</v>
      </c>
      <c r="AU193">
        <v>25</v>
      </c>
      <c r="AV193">
        <v>11</v>
      </c>
      <c r="AW193">
        <v>5</v>
      </c>
      <c r="AX193">
        <v>0</v>
      </c>
      <c r="AY193">
        <v>58</v>
      </c>
      <c r="AZ193">
        <v>99</v>
      </c>
      <c r="BA193">
        <v>61</v>
      </c>
      <c r="BB193">
        <v>22</v>
      </c>
      <c r="BC193">
        <v>8</v>
      </c>
      <c r="BD193">
        <v>5</v>
      </c>
      <c r="BE193">
        <v>0</v>
      </c>
      <c r="BF193">
        <v>304</v>
      </c>
      <c r="BG193">
        <v>575</v>
      </c>
      <c r="BH193">
        <v>0</v>
      </c>
      <c r="BI193">
        <v>55</v>
      </c>
      <c r="BJ193" s="25">
        <v>45944</v>
      </c>
      <c r="BK193">
        <v>0</v>
      </c>
      <c r="BL193" s="27" t="str">
        <f>VLOOKUP(O193,DropDownList!$H$1:$I$7,2,FALSE)</f>
        <v>2023/24</v>
      </c>
      <c r="BM193" s="27" t="str">
        <f t="shared" si="2"/>
        <v>VSUR</v>
      </c>
    </row>
    <row r="194" spans="1:65" x14ac:dyDescent="0.2">
      <c r="A194">
        <v>2025</v>
      </c>
      <c r="B194">
        <v>10</v>
      </c>
      <c r="C194" t="s">
        <v>162</v>
      </c>
      <c r="D194" t="s">
        <v>174</v>
      </c>
      <c r="E194" t="s">
        <v>14</v>
      </c>
      <c r="F194">
        <v>9346</v>
      </c>
      <c r="G194" t="s">
        <v>141</v>
      </c>
      <c r="H194" t="s">
        <v>171</v>
      </c>
      <c r="I194" t="s">
        <v>172</v>
      </c>
      <c r="J194" s="24">
        <v>45931</v>
      </c>
      <c r="K194" t="s">
        <v>253</v>
      </c>
      <c r="L194">
        <v>3</v>
      </c>
      <c r="M194" t="s">
        <v>429</v>
      </c>
      <c r="N194" t="s">
        <v>145</v>
      </c>
      <c r="O194" t="s">
        <v>155</v>
      </c>
      <c r="P194" t="s">
        <v>150</v>
      </c>
      <c r="Q194">
        <v>7740.82</v>
      </c>
      <c r="R194">
        <v>285</v>
      </c>
      <c r="S194">
        <v>40035.42</v>
      </c>
      <c r="T194">
        <v>6267.98</v>
      </c>
      <c r="U194">
        <v>52</v>
      </c>
      <c r="V194">
        <v>36</v>
      </c>
      <c r="W194">
        <v>5880.46</v>
      </c>
      <c r="X194">
        <v>5880.46</v>
      </c>
      <c r="Y194">
        <v>244</v>
      </c>
      <c r="Z194">
        <v>33767.440000000002</v>
      </c>
      <c r="AA194">
        <v>26026.62</v>
      </c>
      <c r="AB194">
        <v>5373.69</v>
      </c>
      <c r="AC194">
        <v>20652.93</v>
      </c>
      <c r="AD194">
        <v>26</v>
      </c>
      <c r="AE194">
        <v>10</v>
      </c>
      <c r="AF194">
        <v>184</v>
      </c>
      <c r="AG194">
        <v>16</v>
      </c>
      <c r="AH194">
        <v>41</v>
      </c>
      <c r="AI194">
        <v>36</v>
      </c>
      <c r="AJ194">
        <v>68</v>
      </c>
      <c r="AK194">
        <v>25</v>
      </c>
      <c r="AL194">
        <v>5</v>
      </c>
      <c r="AM194">
        <v>24</v>
      </c>
      <c r="AN194">
        <v>1</v>
      </c>
      <c r="AO194">
        <v>162</v>
      </c>
      <c r="AP194">
        <v>766</v>
      </c>
      <c r="AQ194">
        <v>174</v>
      </c>
      <c r="AR194">
        <v>0</v>
      </c>
      <c r="AS194">
        <v>92</v>
      </c>
      <c r="AT194">
        <v>62</v>
      </c>
      <c r="AU194">
        <v>0</v>
      </c>
      <c r="AV194">
        <v>0</v>
      </c>
      <c r="AW194">
        <v>1</v>
      </c>
      <c r="AX194">
        <v>0</v>
      </c>
      <c r="AY194">
        <v>95</v>
      </c>
      <c r="AZ194">
        <v>168</v>
      </c>
      <c r="BA194">
        <v>110</v>
      </c>
      <c r="BB194">
        <v>16</v>
      </c>
      <c r="BC194">
        <v>6</v>
      </c>
      <c r="BD194">
        <v>5</v>
      </c>
      <c r="BE194">
        <v>0</v>
      </c>
      <c r="BF194">
        <v>164</v>
      </c>
      <c r="BG194">
        <v>5780.6</v>
      </c>
      <c r="BH194">
        <v>8</v>
      </c>
      <c r="BI194">
        <v>52</v>
      </c>
      <c r="BJ194" s="25">
        <v>45944</v>
      </c>
      <c r="BK194">
        <v>0</v>
      </c>
      <c r="BL194" s="27" t="str">
        <f>VLOOKUP(O194,DropDownList!$H$1:$I$7,2,FALSE)</f>
        <v>2022/23</v>
      </c>
      <c r="BM194" s="27" t="str">
        <f t="shared" si="2"/>
        <v>FISCAL FINES</v>
      </c>
    </row>
    <row r="195" spans="1:65" x14ac:dyDescent="0.2">
      <c r="A195">
        <v>2025</v>
      </c>
      <c r="B195">
        <v>10</v>
      </c>
      <c r="C195" t="s">
        <v>162</v>
      </c>
      <c r="D195" t="s">
        <v>174</v>
      </c>
      <c r="E195" t="s">
        <v>14</v>
      </c>
      <c r="F195">
        <v>9346</v>
      </c>
      <c r="G195" t="s">
        <v>141</v>
      </c>
      <c r="H195" t="s">
        <v>171</v>
      </c>
      <c r="I195" t="s">
        <v>172</v>
      </c>
      <c r="J195" s="24">
        <v>45931</v>
      </c>
      <c r="K195" t="s">
        <v>253</v>
      </c>
      <c r="L195">
        <v>3</v>
      </c>
      <c r="M195" t="s">
        <v>429</v>
      </c>
      <c r="N195" t="s">
        <v>145</v>
      </c>
      <c r="O195" t="s">
        <v>147</v>
      </c>
      <c r="P195" t="s">
        <v>154</v>
      </c>
      <c r="Q195">
        <v>38841.339999999997</v>
      </c>
      <c r="R195">
        <v>588</v>
      </c>
      <c r="S195">
        <v>130585</v>
      </c>
      <c r="T195">
        <v>2225</v>
      </c>
      <c r="U195">
        <v>163</v>
      </c>
      <c r="V195">
        <v>125</v>
      </c>
      <c r="W195">
        <v>26547.9</v>
      </c>
      <c r="X195">
        <v>29292.9</v>
      </c>
      <c r="Y195">
        <v>0</v>
      </c>
      <c r="Z195">
        <v>0</v>
      </c>
      <c r="AA195">
        <v>89518.66</v>
      </c>
      <c r="AB195">
        <v>1920</v>
      </c>
      <c r="AC195">
        <v>81068.990000000005</v>
      </c>
      <c r="AD195">
        <v>85</v>
      </c>
      <c r="AE195">
        <v>40</v>
      </c>
      <c r="AF195">
        <v>418</v>
      </c>
      <c r="AG195">
        <v>61</v>
      </c>
      <c r="AH195">
        <v>6</v>
      </c>
      <c r="AI195">
        <v>102</v>
      </c>
      <c r="AJ195">
        <v>0</v>
      </c>
      <c r="AK195">
        <v>0</v>
      </c>
      <c r="AL195">
        <v>0</v>
      </c>
      <c r="AM195">
        <v>0</v>
      </c>
      <c r="AN195">
        <v>0</v>
      </c>
      <c r="AO195">
        <v>284</v>
      </c>
      <c r="AP195">
        <v>809</v>
      </c>
      <c r="AQ195">
        <v>280</v>
      </c>
      <c r="AR195">
        <v>1</v>
      </c>
      <c r="AS195">
        <v>156</v>
      </c>
      <c r="AT195">
        <v>9</v>
      </c>
      <c r="AU195">
        <v>16</v>
      </c>
      <c r="AV195">
        <v>9</v>
      </c>
      <c r="AW195">
        <v>7</v>
      </c>
      <c r="AX195">
        <v>0</v>
      </c>
      <c r="AY195">
        <v>45</v>
      </c>
      <c r="AZ195">
        <v>106</v>
      </c>
      <c r="BA195">
        <v>53</v>
      </c>
      <c r="BB195">
        <v>37</v>
      </c>
      <c r="BC195">
        <v>13</v>
      </c>
      <c r="BD195">
        <v>3</v>
      </c>
      <c r="BE195">
        <v>0</v>
      </c>
      <c r="BF195">
        <v>580</v>
      </c>
      <c r="BG195">
        <v>28280</v>
      </c>
      <c r="BH195">
        <v>1</v>
      </c>
      <c r="BI195">
        <v>157</v>
      </c>
      <c r="BJ195" s="25">
        <v>45944</v>
      </c>
      <c r="BK195">
        <v>0</v>
      </c>
      <c r="BL195" s="27" t="str">
        <f>VLOOKUP(O195,DropDownList!$H$1:$I$7,2,FALSE)</f>
        <v>2024/25</v>
      </c>
      <c r="BM195" s="27" t="str">
        <f t="shared" ref="BM195:BM258" si="3">IF(RIGHT(P195,4)="VSUR","VSUR",IF(RIGHT(P195,4)="CONF","CONF",P195))</f>
        <v>JP COURT</v>
      </c>
    </row>
    <row r="196" spans="1:65" x14ac:dyDescent="0.2">
      <c r="A196">
        <v>2025</v>
      </c>
      <c r="B196">
        <v>10</v>
      </c>
      <c r="C196" t="s">
        <v>162</v>
      </c>
      <c r="D196" t="s">
        <v>174</v>
      </c>
      <c r="E196" t="s">
        <v>14</v>
      </c>
      <c r="F196">
        <v>9346</v>
      </c>
      <c r="G196" t="s">
        <v>141</v>
      </c>
      <c r="H196" t="s">
        <v>171</v>
      </c>
      <c r="I196" t="s">
        <v>172</v>
      </c>
      <c r="J196" s="24">
        <v>45931</v>
      </c>
      <c r="K196" t="s">
        <v>253</v>
      </c>
      <c r="L196">
        <v>3</v>
      </c>
      <c r="M196" t="s">
        <v>429</v>
      </c>
      <c r="N196" t="s">
        <v>145</v>
      </c>
      <c r="O196" t="s">
        <v>147</v>
      </c>
      <c r="P196" t="s">
        <v>150</v>
      </c>
      <c r="Q196">
        <v>14698.43</v>
      </c>
      <c r="R196">
        <v>246</v>
      </c>
      <c r="S196">
        <v>41165</v>
      </c>
      <c r="T196">
        <v>6071.59</v>
      </c>
      <c r="U196">
        <v>99</v>
      </c>
      <c r="V196">
        <v>60</v>
      </c>
      <c r="W196">
        <v>9387.5300000000007</v>
      </c>
      <c r="X196">
        <v>9872.98</v>
      </c>
      <c r="Y196">
        <v>210</v>
      </c>
      <c r="Z196">
        <v>35093.410000000003</v>
      </c>
      <c r="AA196">
        <v>20394.98</v>
      </c>
      <c r="AB196">
        <v>9574.02</v>
      </c>
      <c r="AC196">
        <v>10820.96</v>
      </c>
      <c r="AD196">
        <v>50</v>
      </c>
      <c r="AE196">
        <v>10</v>
      </c>
      <c r="AF196">
        <v>110</v>
      </c>
      <c r="AG196">
        <v>30</v>
      </c>
      <c r="AH196">
        <v>36</v>
      </c>
      <c r="AI196">
        <v>69</v>
      </c>
      <c r="AJ196">
        <v>44</v>
      </c>
      <c r="AK196">
        <v>21</v>
      </c>
      <c r="AL196">
        <v>0</v>
      </c>
      <c r="AM196">
        <v>20</v>
      </c>
      <c r="AN196">
        <v>1</v>
      </c>
      <c r="AO196">
        <v>159</v>
      </c>
      <c r="AP196">
        <v>414</v>
      </c>
      <c r="AQ196">
        <v>161</v>
      </c>
      <c r="AR196">
        <v>0</v>
      </c>
      <c r="AS196">
        <v>63</v>
      </c>
      <c r="AT196">
        <v>8</v>
      </c>
      <c r="AU196">
        <v>2</v>
      </c>
      <c r="AV196">
        <v>0</v>
      </c>
      <c r="AW196">
        <v>0</v>
      </c>
      <c r="AX196">
        <v>0</v>
      </c>
      <c r="AY196">
        <v>49</v>
      </c>
      <c r="AZ196">
        <v>73</v>
      </c>
      <c r="BA196">
        <v>23</v>
      </c>
      <c r="BB196">
        <v>4</v>
      </c>
      <c r="BC196">
        <v>0</v>
      </c>
      <c r="BD196">
        <v>3</v>
      </c>
      <c r="BE196">
        <v>0</v>
      </c>
      <c r="BF196">
        <v>164</v>
      </c>
      <c r="BG196">
        <v>11341.29</v>
      </c>
      <c r="BH196">
        <v>1</v>
      </c>
      <c r="BI196">
        <v>99</v>
      </c>
      <c r="BJ196" s="25">
        <v>45944</v>
      </c>
      <c r="BK196">
        <v>0</v>
      </c>
      <c r="BL196" s="27" t="str">
        <f>VLOOKUP(O196,DropDownList!$H$1:$I$7,2,FALSE)</f>
        <v>2024/25</v>
      </c>
      <c r="BM196" s="27" t="str">
        <f t="shared" si="3"/>
        <v>FISCAL FINES</v>
      </c>
    </row>
    <row r="197" spans="1:65" x14ac:dyDescent="0.2">
      <c r="A197">
        <v>2025</v>
      </c>
      <c r="B197">
        <v>10</v>
      </c>
      <c r="C197" t="s">
        <v>162</v>
      </c>
      <c r="D197" t="s">
        <v>174</v>
      </c>
      <c r="E197" t="s">
        <v>14</v>
      </c>
      <c r="F197">
        <v>9346</v>
      </c>
      <c r="G197" t="s">
        <v>141</v>
      </c>
      <c r="H197" t="s">
        <v>171</v>
      </c>
      <c r="I197" t="s">
        <v>172</v>
      </c>
      <c r="J197" s="24">
        <v>45931</v>
      </c>
      <c r="K197" t="s">
        <v>253</v>
      </c>
      <c r="L197">
        <v>3</v>
      </c>
      <c r="M197" t="s">
        <v>429</v>
      </c>
      <c r="N197" t="s">
        <v>145</v>
      </c>
      <c r="O197" t="s">
        <v>149</v>
      </c>
      <c r="P197" t="s">
        <v>146</v>
      </c>
      <c r="Q197">
        <v>480</v>
      </c>
      <c r="R197">
        <v>117</v>
      </c>
      <c r="S197">
        <v>1760</v>
      </c>
      <c r="T197">
        <v>10</v>
      </c>
      <c r="U197">
        <v>56</v>
      </c>
      <c r="V197">
        <v>31</v>
      </c>
      <c r="W197">
        <v>460</v>
      </c>
      <c r="X197">
        <v>460</v>
      </c>
      <c r="Y197">
        <v>0</v>
      </c>
      <c r="Z197">
        <v>0</v>
      </c>
      <c r="AA197">
        <v>1270</v>
      </c>
      <c r="AB197">
        <v>0</v>
      </c>
      <c r="AC197">
        <v>0</v>
      </c>
      <c r="AD197">
        <v>29</v>
      </c>
      <c r="AE197">
        <v>2</v>
      </c>
      <c r="AF197">
        <v>83</v>
      </c>
      <c r="AG197">
        <v>2</v>
      </c>
      <c r="AH197">
        <v>1</v>
      </c>
      <c r="AI197">
        <v>31</v>
      </c>
      <c r="AJ197">
        <v>0</v>
      </c>
      <c r="AK197">
        <v>0</v>
      </c>
      <c r="AL197">
        <v>0</v>
      </c>
      <c r="AM197">
        <v>0</v>
      </c>
      <c r="AN197">
        <v>0</v>
      </c>
      <c r="AO197">
        <v>55</v>
      </c>
      <c r="AP197">
        <v>69</v>
      </c>
      <c r="AQ197">
        <v>55</v>
      </c>
      <c r="AR197">
        <v>0</v>
      </c>
      <c r="AS197">
        <v>2</v>
      </c>
      <c r="AT197">
        <v>0</v>
      </c>
      <c r="AU197">
        <v>1</v>
      </c>
      <c r="AV197">
        <v>0</v>
      </c>
      <c r="AW197">
        <v>1</v>
      </c>
      <c r="AX197">
        <v>0</v>
      </c>
      <c r="AY197">
        <v>1</v>
      </c>
      <c r="AZ197">
        <v>2</v>
      </c>
      <c r="BA197">
        <v>1</v>
      </c>
      <c r="BB197">
        <v>0</v>
      </c>
      <c r="BC197">
        <v>0</v>
      </c>
      <c r="BD197">
        <v>0</v>
      </c>
      <c r="BE197">
        <v>0</v>
      </c>
      <c r="BF197">
        <v>114</v>
      </c>
      <c r="BG197">
        <v>460</v>
      </c>
      <c r="BH197">
        <v>0</v>
      </c>
      <c r="BI197">
        <v>54</v>
      </c>
      <c r="BJ197" s="25">
        <v>45944</v>
      </c>
      <c r="BK197">
        <v>0</v>
      </c>
      <c r="BL197" s="27" t="str">
        <f>VLOOKUP(O197,DropDownList!$H$1:$I$7,2,FALSE)</f>
        <v>2025/26</v>
      </c>
      <c r="BM197" s="27" t="str">
        <f t="shared" si="3"/>
        <v>VSUR</v>
      </c>
    </row>
    <row r="198" spans="1:65" x14ac:dyDescent="0.2">
      <c r="A198">
        <v>2025</v>
      </c>
      <c r="B198">
        <v>10</v>
      </c>
      <c r="C198" t="s">
        <v>162</v>
      </c>
      <c r="D198" t="s">
        <v>174</v>
      </c>
      <c r="E198" t="s">
        <v>14</v>
      </c>
      <c r="F198">
        <v>9346</v>
      </c>
      <c r="G198" t="s">
        <v>141</v>
      </c>
      <c r="H198" t="s">
        <v>171</v>
      </c>
      <c r="I198" t="s">
        <v>172</v>
      </c>
      <c r="J198" s="24">
        <v>45931</v>
      </c>
      <c r="K198" t="s">
        <v>253</v>
      </c>
      <c r="L198">
        <v>3</v>
      </c>
      <c r="M198" t="s">
        <v>429</v>
      </c>
      <c r="N198" t="s">
        <v>145</v>
      </c>
      <c r="O198" t="s">
        <v>156</v>
      </c>
      <c r="P198" t="s">
        <v>153</v>
      </c>
      <c r="Q198">
        <v>0</v>
      </c>
      <c r="R198">
        <v>1</v>
      </c>
      <c r="S198">
        <v>45</v>
      </c>
      <c r="T198">
        <v>0</v>
      </c>
      <c r="U198">
        <v>0</v>
      </c>
      <c r="V198">
        <v>0</v>
      </c>
      <c r="W198">
        <v>0</v>
      </c>
      <c r="X198">
        <v>0</v>
      </c>
      <c r="Y198">
        <v>0</v>
      </c>
      <c r="Z198">
        <v>0</v>
      </c>
      <c r="AA198">
        <v>45</v>
      </c>
      <c r="AB198">
        <v>0</v>
      </c>
      <c r="AC198">
        <v>45</v>
      </c>
      <c r="AD198">
        <v>0</v>
      </c>
      <c r="AE198">
        <v>0</v>
      </c>
      <c r="AF198">
        <v>1</v>
      </c>
      <c r="AG198">
        <v>0</v>
      </c>
      <c r="AH198">
        <v>0</v>
      </c>
      <c r="AI198">
        <v>0</v>
      </c>
      <c r="AJ198">
        <v>0</v>
      </c>
      <c r="AK198">
        <v>0</v>
      </c>
      <c r="AL198">
        <v>0</v>
      </c>
      <c r="AM198">
        <v>0</v>
      </c>
      <c r="AN198">
        <v>0</v>
      </c>
      <c r="AO198">
        <v>1</v>
      </c>
      <c r="AP198">
        <v>1</v>
      </c>
      <c r="AQ198">
        <v>1</v>
      </c>
      <c r="AR198">
        <v>0</v>
      </c>
      <c r="AS198">
        <v>0</v>
      </c>
      <c r="AT198">
        <v>0</v>
      </c>
      <c r="AU198">
        <v>0</v>
      </c>
      <c r="AV198">
        <v>0</v>
      </c>
      <c r="AW198">
        <v>0</v>
      </c>
      <c r="AX198">
        <v>0</v>
      </c>
      <c r="AY198">
        <v>0</v>
      </c>
      <c r="AZ198">
        <v>0</v>
      </c>
      <c r="BA198">
        <v>0</v>
      </c>
      <c r="BB198">
        <v>0</v>
      </c>
      <c r="BC198">
        <v>0</v>
      </c>
      <c r="BD198">
        <v>0</v>
      </c>
      <c r="BE198">
        <v>0</v>
      </c>
      <c r="BF198">
        <v>1</v>
      </c>
      <c r="BG198">
        <v>0</v>
      </c>
      <c r="BH198">
        <v>0</v>
      </c>
      <c r="BI198">
        <v>0</v>
      </c>
      <c r="BJ198" s="25">
        <v>45944</v>
      </c>
      <c r="BK198">
        <v>0</v>
      </c>
      <c r="BL198" s="27" t="str">
        <f>VLOOKUP(O198,DropDownList!$H$1:$I$7,2,FALSE)</f>
        <v>2023/24</v>
      </c>
      <c r="BM198" s="27" t="str">
        <f t="shared" si="3"/>
        <v>PREG</v>
      </c>
    </row>
    <row r="199" spans="1:65" x14ac:dyDescent="0.2">
      <c r="A199">
        <v>2025</v>
      </c>
      <c r="B199">
        <v>10</v>
      </c>
      <c r="C199" t="s">
        <v>162</v>
      </c>
      <c r="D199" t="s">
        <v>174</v>
      </c>
      <c r="E199" t="s">
        <v>14</v>
      </c>
      <c r="F199">
        <v>9346</v>
      </c>
      <c r="G199" t="s">
        <v>141</v>
      </c>
      <c r="H199" t="s">
        <v>171</v>
      </c>
      <c r="I199" t="s">
        <v>172</v>
      </c>
      <c r="J199" s="24">
        <v>45931</v>
      </c>
      <c r="K199" t="s">
        <v>253</v>
      </c>
      <c r="L199">
        <v>3</v>
      </c>
      <c r="M199" t="s">
        <v>429</v>
      </c>
      <c r="N199" t="s">
        <v>145</v>
      </c>
      <c r="O199" t="s">
        <v>149</v>
      </c>
      <c r="P199" t="s">
        <v>150</v>
      </c>
      <c r="Q199">
        <v>5180.42</v>
      </c>
      <c r="R199">
        <v>66</v>
      </c>
      <c r="S199">
        <v>9426.5</v>
      </c>
      <c r="T199">
        <v>844.16</v>
      </c>
      <c r="U199">
        <v>34</v>
      </c>
      <c r="V199">
        <v>34</v>
      </c>
      <c r="W199">
        <v>3948.76</v>
      </c>
      <c r="X199">
        <v>5180.42</v>
      </c>
      <c r="Y199">
        <v>59</v>
      </c>
      <c r="Z199">
        <v>8582.34</v>
      </c>
      <c r="AA199">
        <v>3401.92</v>
      </c>
      <c r="AB199">
        <v>576.91999999999996</v>
      </c>
      <c r="AC199">
        <v>2825</v>
      </c>
      <c r="AD199">
        <v>30</v>
      </c>
      <c r="AE199">
        <v>4</v>
      </c>
      <c r="AF199">
        <v>25</v>
      </c>
      <c r="AG199">
        <v>4</v>
      </c>
      <c r="AH199">
        <v>7</v>
      </c>
      <c r="AI199">
        <v>30</v>
      </c>
      <c r="AJ199">
        <v>18</v>
      </c>
      <c r="AK199">
        <v>8</v>
      </c>
      <c r="AL199">
        <v>0</v>
      </c>
      <c r="AM199">
        <v>4</v>
      </c>
      <c r="AN199">
        <v>0</v>
      </c>
      <c r="AO199">
        <v>37</v>
      </c>
      <c r="AP199">
        <v>39</v>
      </c>
      <c r="AQ199">
        <v>37</v>
      </c>
      <c r="AR199">
        <v>0</v>
      </c>
      <c r="AS199">
        <v>0</v>
      </c>
      <c r="AT199">
        <v>0</v>
      </c>
      <c r="AU199">
        <v>0</v>
      </c>
      <c r="AV199">
        <v>0</v>
      </c>
      <c r="AW199">
        <v>0</v>
      </c>
      <c r="AX199">
        <v>0</v>
      </c>
      <c r="AY199">
        <v>0</v>
      </c>
      <c r="AZ199">
        <v>0</v>
      </c>
      <c r="BA199">
        <v>0</v>
      </c>
      <c r="BB199">
        <v>1</v>
      </c>
      <c r="BC199">
        <v>1</v>
      </c>
      <c r="BD199">
        <v>0</v>
      </c>
      <c r="BE199">
        <v>0</v>
      </c>
      <c r="BF199">
        <v>38</v>
      </c>
      <c r="BG199">
        <v>4848.76</v>
      </c>
      <c r="BH199">
        <v>0</v>
      </c>
      <c r="BI199">
        <v>34</v>
      </c>
      <c r="BJ199" s="25">
        <v>45944</v>
      </c>
      <c r="BK199">
        <v>0</v>
      </c>
      <c r="BL199" s="27" t="str">
        <f>VLOOKUP(O199,DropDownList!$H$1:$I$7,2,FALSE)</f>
        <v>2025/26</v>
      </c>
      <c r="BM199" s="27" t="str">
        <f t="shared" si="3"/>
        <v>FISCAL FINES</v>
      </c>
    </row>
    <row r="200" spans="1:65" x14ac:dyDescent="0.2">
      <c r="A200">
        <v>2025</v>
      </c>
      <c r="B200">
        <v>10</v>
      </c>
      <c r="C200" t="s">
        <v>162</v>
      </c>
      <c r="D200" t="s">
        <v>174</v>
      </c>
      <c r="E200" t="s">
        <v>14</v>
      </c>
      <c r="F200">
        <v>9346</v>
      </c>
      <c r="G200" t="s">
        <v>141</v>
      </c>
      <c r="H200" t="s">
        <v>171</v>
      </c>
      <c r="I200" t="s">
        <v>172</v>
      </c>
      <c r="J200" s="24">
        <v>45931</v>
      </c>
      <c r="K200" t="s">
        <v>253</v>
      </c>
      <c r="L200">
        <v>3</v>
      </c>
      <c r="M200" t="s">
        <v>429</v>
      </c>
      <c r="N200" t="s">
        <v>145</v>
      </c>
      <c r="O200" t="s">
        <v>149</v>
      </c>
      <c r="P200" t="s">
        <v>154</v>
      </c>
      <c r="Q200">
        <v>12635</v>
      </c>
      <c r="R200">
        <v>119</v>
      </c>
      <c r="S200">
        <v>28065</v>
      </c>
      <c r="T200">
        <v>185</v>
      </c>
      <c r="U200">
        <v>58</v>
      </c>
      <c r="V200">
        <v>47</v>
      </c>
      <c r="W200">
        <v>7370</v>
      </c>
      <c r="X200">
        <v>10715</v>
      </c>
      <c r="Y200">
        <v>0</v>
      </c>
      <c r="Z200">
        <v>0</v>
      </c>
      <c r="AA200">
        <v>15245</v>
      </c>
      <c r="AB200">
        <v>230</v>
      </c>
      <c r="AC200">
        <v>13745</v>
      </c>
      <c r="AD200">
        <v>30</v>
      </c>
      <c r="AE200">
        <v>17</v>
      </c>
      <c r="AF200">
        <v>60</v>
      </c>
      <c r="AG200">
        <v>26</v>
      </c>
      <c r="AH200">
        <v>1</v>
      </c>
      <c r="AI200">
        <v>32</v>
      </c>
      <c r="AJ200">
        <v>0</v>
      </c>
      <c r="AK200">
        <v>0</v>
      </c>
      <c r="AL200">
        <v>0</v>
      </c>
      <c r="AM200">
        <v>0</v>
      </c>
      <c r="AN200">
        <v>0</v>
      </c>
      <c r="AO200">
        <v>57</v>
      </c>
      <c r="AP200">
        <v>71</v>
      </c>
      <c r="AQ200">
        <v>55</v>
      </c>
      <c r="AR200">
        <v>0</v>
      </c>
      <c r="AS200">
        <v>2</v>
      </c>
      <c r="AT200">
        <v>0</v>
      </c>
      <c r="AU200">
        <v>1</v>
      </c>
      <c r="AV200">
        <v>0</v>
      </c>
      <c r="AW200">
        <v>3</v>
      </c>
      <c r="AX200">
        <v>0</v>
      </c>
      <c r="AY200">
        <v>1</v>
      </c>
      <c r="AZ200">
        <v>2</v>
      </c>
      <c r="BA200">
        <v>1</v>
      </c>
      <c r="BB200">
        <v>0</v>
      </c>
      <c r="BC200">
        <v>0</v>
      </c>
      <c r="BD200">
        <v>0</v>
      </c>
      <c r="BE200">
        <v>0</v>
      </c>
      <c r="BF200">
        <v>114</v>
      </c>
      <c r="BG200">
        <v>7615</v>
      </c>
      <c r="BH200">
        <v>0</v>
      </c>
      <c r="BI200">
        <v>54</v>
      </c>
      <c r="BJ200" s="25">
        <v>45944</v>
      </c>
      <c r="BK200">
        <v>0</v>
      </c>
      <c r="BL200" s="27" t="str">
        <f>VLOOKUP(O200,DropDownList!$H$1:$I$7,2,FALSE)</f>
        <v>2025/26</v>
      </c>
      <c r="BM200" s="27" t="str">
        <f t="shared" si="3"/>
        <v>JP COURT</v>
      </c>
    </row>
    <row r="201" spans="1:65" x14ac:dyDescent="0.2">
      <c r="A201">
        <v>2025</v>
      </c>
      <c r="B201">
        <v>10</v>
      </c>
      <c r="C201" t="s">
        <v>162</v>
      </c>
      <c r="D201" t="s">
        <v>174</v>
      </c>
      <c r="E201" t="s">
        <v>14</v>
      </c>
      <c r="F201">
        <v>9346</v>
      </c>
      <c r="G201" t="s">
        <v>141</v>
      </c>
      <c r="H201" t="s">
        <v>171</v>
      </c>
      <c r="I201" t="s">
        <v>172</v>
      </c>
      <c r="J201" s="24">
        <v>45931</v>
      </c>
      <c r="K201" t="s">
        <v>253</v>
      </c>
      <c r="L201">
        <v>3</v>
      </c>
      <c r="M201" t="s">
        <v>429</v>
      </c>
      <c r="N201" t="s">
        <v>145</v>
      </c>
      <c r="O201" t="s">
        <v>149</v>
      </c>
      <c r="P201" t="s">
        <v>152</v>
      </c>
      <c r="Q201">
        <v>0</v>
      </c>
      <c r="R201">
        <v>9</v>
      </c>
      <c r="S201">
        <v>360</v>
      </c>
      <c r="T201">
        <v>200</v>
      </c>
      <c r="U201">
        <v>0</v>
      </c>
      <c r="V201">
        <v>0</v>
      </c>
      <c r="W201">
        <v>0</v>
      </c>
      <c r="X201">
        <v>0</v>
      </c>
      <c r="Y201">
        <v>0</v>
      </c>
      <c r="Z201">
        <v>0</v>
      </c>
      <c r="AA201">
        <v>160</v>
      </c>
      <c r="AB201">
        <v>0</v>
      </c>
      <c r="AC201">
        <v>160</v>
      </c>
      <c r="AD201">
        <v>0</v>
      </c>
      <c r="AE201">
        <v>0</v>
      </c>
      <c r="AF201">
        <v>4</v>
      </c>
      <c r="AG201">
        <v>0</v>
      </c>
      <c r="AH201">
        <v>5</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s="25">
        <v>45944</v>
      </c>
      <c r="BK201">
        <v>0</v>
      </c>
      <c r="BL201" s="27" t="str">
        <f>VLOOKUP(O201,DropDownList!$H$1:$I$7,2,FALSE)</f>
        <v>2025/26</v>
      </c>
      <c r="BM201" s="27" t="str">
        <f t="shared" si="3"/>
        <v>PCOA</v>
      </c>
    </row>
    <row r="202" spans="1:65" x14ac:dyDescent="0.2">
      <c r="A202">
        <v>2025</v>
      </c>
      <c r="B202">
        <v>10</v>
      </c>
      <c r="C202" t="s">
        <v>162</v>
      </c>
      <c r="D202" t="s">
        <v>174</v>
      </c>
      <c r="E202" t="s">
        <v>14</v>
      </c>
      <c r="F202">
        <v>9346</v>
      </c>
      <c r="G202" t="s">
        <v>141</v>
      </c>
      <c r="H202" t="s">
        <v>171</v>
      </c>
      <c r="I202" t="s">
        <v>172</v>
      </c>
      <c r="J202" s="24">
        <v>45931</v>
      </c>
      <c r="K202" t="s">
        <v>253</v>
      </c>
      <c r="L202">
        <v>3</v>
      </c>
      <c r="M202" t="s">
        <v>429</v>
      </c>
      <c r="N202" t="s">
        <v>145</v>
      </c>
      <c r="O202" t="s">
        <v>149</v>
      </c>
      <c r="P202" t="s">
        <v>148</v>
      </c>
      <c r="Q202">
        <v>300</v>
      </c>
      <c r="R202">
        <v>5</v>
      </c>
      <c r="S202">
        <v>300</v>
      </c>
      <c r="T202">
        <v>0</v>
      </c>
      <c r="U202">
        <v>5</v>
      </c>
      <c r="V202">
        <v>5</v>
      </c>
      <c r="W202">
        <v>300</v>
      </c>
      <c r="X202">
        <v>300</v>
      </c>
      <c r="Y202">
        <v>0</v>
      </c>
      <c r="Z202">
        <v>0</v>
      </c>
      <c r="AA202">
        <v>0</v>
      </c>
      <c r="AB202">
        <v>0</v>
      </c>
      <c r="AC202">
        <v>0</v>
      </c>
      <c r="AD202">
        <v>5</v>
      </c>
      <c r="AE202">
        <v>0</v>
      </c>
      <c r="AF202">
        <v>0</v>
      </c>
      <c r="AG202">
        <v>0</v>
      </c>
      <c r="AH202">
        <v>0</v>
      </c>
      <c r="AI202">
        <v>5</v>
      </c>
      <c r="AJ202">
        <v>0</v>
      </c>
      <c r="AK202">
        <v>0</v>
      </c>
      <c r="AL202">
        <v>0</v>
      </c>
      <c r="AM202">
        <v>0</v>
      </c>
      <c r="AN202">
        <v>0</v>
      </c>
      <c r="AO202">
        <v>5</v>
      </c>
      <c r="AP202">
        <v>5</v>
      </c>
      <c r="AQ202">
        <v>5</v>
      </c>
      <c r="AR202">
        <v>0</v>
      </c>
      <c r="AS202">
        <v>0</v>
      </c>
      <c r="AT202">
        <v>0</v>
      </c>
      <c r="AU202">
        <v>0</v>
      </c>
      <c r="AV202">
        <v>0</v>
      </c>
      <c r="AW202">
        <v>0</v>
      </c>
      <c r="AX202">
        <v>0</v>
      </c>
      <c r="AY202">
        <v>0</v>
      </c>
      <c r="AZ202">
        <v>0</v>
      </c>
      <c r="BA202">
        <v>0</v>
      </c>
      <c r="BB202">
        <v>0</v>
      </c>
      <c r="BC202">
        <v>0</v>
      </c>
      <c r="BD202">
        <v>0</v>
      </c>
      <c r="BE202">
        <v>0</v>
      </c>
      <c r="BF202">
        <v>5</v>
      </c>
      <c r="BG202">
        <v>300</v>
      </c>
      <c r="BH202">
        <v>0</v>
      </c>
      <c r="BI202">
        <v>5</v>
      </c>
      <c r="BJ202" s="25">
        <v>45944</v>
      </c>
      <c r="BK202">
        <v>0</v>
      </c>
      <c r="BL202" s="27" t="str">
        <f>VLOOKUP(O202,DropDownList!$H$1:$I$7,2,FALSE)</f>
        <v>2025/26</v>
      </c>
      <c r="BM202" s="27" t="str">
        <f t="shared" si="3"/>
        <v>PRAS</v>
      </c>
    </row>
    <row r="203" spans="1:65" x14ac:dyDescent="0.2">
      <c r="A203">
        <v>2025</v>
      </c>
      <c r="B203">
        <v>10</v>
      </c>
      <c r="C203" t="s">
        <v>162</v>
      </c>
      <c r="D203" t="s">
        <v>175</v>
      </c>
      <c r="E203" t="s">
        <v>14</v>
      </c>
      <c r="F203">
        <v>9781</v>
      </c>
      <c r="G203" t="s">
        <v>158</v>
      </c>
      <c r="H203" t="s">
        <v>171</v>
      </c>
      <c r="I203" t="s">
        <v>172</v>
      </c>
      <c r="J203" s="24">
        <v>45931</v>
      </c>
      <c r="K203" t="s">
        <v>253</v>
      </c>
      <c r="L203">
        <v>3</v>
      </c>
      <c r="M203" t="s">
        <v>429</v>
      </c>
      <c r="N203" t="s">
        <v>145</v>
      </c>
      <c r="O203" t="s">
        <v>155</v>
      </c>
      <c r="P203" t="s">
        <v>161</v>
      </c>
      <c r="Q203">
        <v>1326.89</v>
      </c>
      <c r="R203">
        <v>672</v>
      </c>
      <c r="S203">
        <v>17550</v>
      </c>
      <c r="T203">
        <v>989.36</v>
      </c>
      <c r="U203">
        <v>158</v>
      </c>
      <c r="V203">
        <v>33</v>
      </c>
      <c r="W203">
        <v>771.89</v>
      </c>
      <c r="X203">
        <v>771.89</v>
      </c>
      <c r="Y203">
        <v>0</v>
      </c>
      <c r="Z203">
        <v>0</v>
      </c>
      <c r="AA203">
        <v>15233.75</v>
      </c>
      <c r="AB203">
        <v>0</v>
      </c>
      <c r="AC203">
        <v>0</v>
      </c>
      <c r="AD203">
        <v>32</v>
      </c>
      <c r="AE203">
        <v>1</v>
      </c>
      <c r="AF203">
        <v>568</v>
      </c>
      <c r="AG203">
        <v>2</v>
      </c>
      <c r="AH203">
        <v>40</v>
      </c>
      <c r="AI203">
        <v>59</v>
      </c>
      <c r="AJ203">
        <v>0</v>
      </c>
      <c r="AK203">
        <v>0</v>
      </c>
      <c r="AL203">
        <v>0</v>
      </c>
      <c r="AM203">
        <v>0</v>
      </c>
      <c r="AN203">
        <v>0</v>
      </c>
      <c r="AO203">
        <v>462</v>
      </c>
      <c r="AP203">
        <v>1988</v>
      </c>
      <c r="AQ203">
        <v>462</v>
      </c>
      <c r="AR203">
        <v>0</v>
      </c>
      <c r="AS203">
        <v>210</v>
      </c>
      <c r="AT203">
        <v>85</v>
      </c>
      <c r="AU203">
        <v>53</v>
      </c>
      <c r="AV203">
        <v>29</v>
      </c>
      <c r="AW203">
        <v>42</v>
      </c>
      <c r="AX203">
        <v>0</v>
      </c>
      <c r="AY203">
        <v>250</v>
      </c>
      <c r="AZ203">
        <v>390</v>
      </c>
      <c r="BA203">
        <v>243</v>
      </c>
      <c r="BB203">
        <v>59</v>
      </c>
      <c r="BC203">
        <v>30</v>
      </c>
      <c r="BD203">
        <v>13</v>
      </c>
      <c r="BE203">
        <v>0</v>
      </c>
      <c r="BF203">
        <v>620</v>
      </c>
      <c r="BG203">
        <v>1300</v>
      </c>
      <c r="BH203">
        <v>3</v>
      </c>
      <c r="BI203">
        <v>144</v>
      </c>
      <c r="BJ203" s="25">
        <v>45944</v>
      </c>
      <c r="BK203">
        <v>3</v>
      </c>
      <c r="BL203" s="27" t="str">
        <f>VLOOKUP(O203,DropDownList!$H$1:$I$7,2,FALSE)</f>
        <v>2022/23</v>
      </c>
      <c r="BM203" s="27" t="str">
        <f t="shared" si="3"/>
        <v>VSUR</v>
      </c>
    </row>
    <row r="204" spans="1:65" x14ac:dyDescent="0.2">
      <c r="A204">
        <v>2025</v>
      </c>
      <c r="B204">
        <v>10</v>
      </c>
      <c r="C204" t="s">
        <v>162</v>
      </c>
      <c r="D204" t="s">
        <v>175</v>
      </c>
      <c r="E204" t="s">
        <v>14</v>
      </c>
      <c r="F204">
        <v>9781</v>
      </c>
      <c r="G204" t="s">
        <v>158</v>
      </c>
      <c r="H204" t="s">
        <v>171</v>
      </c>
      <c r="I204" t="s">
        <v>172</v>
      </c>
      <c r="J204" s="24">
        <v>45931</v>
      </c>
      <c r="K204" t="s">
        <v>253</v>
      </c>
      <c r="L204">
        <v>3</v>
      </c>
      <c r="M204" t="s">
        <v>429</v>
      </c>
      <c r="N204" t="s">
        <v>145</v>
      </c>
      <c r="O204" t="s">
        <v>147</v>
      </c>
      <c r="P204" t="s">
        <v>159</v>
      </c>
      <c r="Q204">
        <v>5460</v>
      </c>
      <c r="R204">
        <v>14</v>
      </c>
      <c r="S204">
        <v>46477.01</v>
      </c>
      <c r="T204">
        <v>43.86</v>
      </c>
      <c r="U204">
        <v>1</v>
      </c>
      <c r="V204">
        <v>1</v>
      </c>
      <c r="W204">
        <v>5460</v>
      </c>
      <c r="X204">
        <v>5460</v>
      </c>
      <c r="Y204">
        <v>0</v>
      </c>
      <c r="Z204">
        <v>0</v>
      </c>
      <c r="AA204">
        <v>40973.15</v>
      </c>
      <c r="AB204">
        <v>0</v>
      </c>
      <c r="AC204">
        <v>0</v>
      </c>
      <c r="AD204">
        <v>1</v>
      </c>
      <c r="AE204">
        <v>0</v>
      </c>
      <c r="AF204">
        <v>10</v>
      </c>
      <c r="AG204">
        <v>0</v>
      </c>
      <c r="AH204">
        <v>0</v>
      </c>
      <c r="AI204">
        <v>1</v>
      </c>
      <c r="AJ204">
        <v>0</v>
      </c>
      <c r="AK204">
        <v>0</v>
      </c>
      <c r="AL204">
        <v>0</v>
      </c>
      <c r="AM204">
        <v>0</v>
      </c>
      <c r="AN204">
        <v>0</v>
      </c>
      <c r="AO204">
        <v>1</v>
      </c>
      <c r="AP204">
        <v>1</v>
      </c>
      <c r="AQ204">
        <v>0</v>
      </c>
      <c r="AR204">
        <v>0</v>
      </c>
      <c r="AS204">
        <v>0</v>
      </c>
      <c r="AT204">
        <v>0</v>
      </c>
      <c r="AU204">
        <v>0</v>
      </c>
      <c r="AV204">
        <v>0</v>
      </c>
      <c r="AW204">
        <v>0</v>
      </c>
      <c r="AX204">
        <v>0</v>
      </c>
      <c r="AY204">
        <v>0</v>
      </c>
      <c r="AZ204">
        <v>0</v>
      </c>
      <c r="BA204">
        <v>0</v>
      </c>
      <c r="BB204">
        <v>0</v>
      </c>
      <c r="BC204">
        <v>0</v>
      </c>
      <c r="BD204">
        <v>0</v>
      </c>
      <c r="BE204">
        <v>0</v>
      </c>
      <c r="BF204">
        <v>0</v>
      </c>
      <c r="BG204">
        <v>5460</v>
      </c>
      <c r="BH204">
        <v>3</v>
      </c>
      <c r="BI204">
        <v>0</v>
      </c>
      <c r="BJ204" s="25">
        <v>45944</v>
      </c>
      <c r="BK204">
        <v>0</v>
      </c>
      <c r="BL204" s="27" t="str">
        <f>VLOOKUP(O204,DropDownList!$H$1:$I$7,2,FALSE)</f>
        <v>2024/25</v>
      </c>
      <c r="BM204" s="27" t="str">
        <f t="shared" si="3"/>
        <v>CONF</v>
      </c>
    </row>
    <row r="205" spans="1:65" x14ac:dyDescent="0.2">
      <c r="A205">
        <v>2025</v>
      </c>
      <c r="B205">
        <v>10</v>
      </c>
      <c r="C205" t="s">
        <v>162</v>
      </c>
      <c r="D205" t="s">
        <v>175</v>
      </c>
      <c r="E205" t="s">
        <v>14</v>
      </c>
      <c r="F205">
        <v>9781</v>
      </c>
      <c r="G205" t="s">
        <v>158</v>
      </c>
      <c r="H205" t="s">
        <v>171</v>
      </c>
      <c r="I205" t="s">
        <v>172</v>
      </c>
      <c r="J205" s="24">
        <v>45931</v>
      </c>
      <c r="K205" t="s">
        <v>253</v>
      </c>
      <c r="L205">
        <v>3</v>
      </c>
      <c r="M205" t="s">
        <v>429</v>
      </c>
      <c r="N205" t="s">
        <v>145</v>
      </c>
      <c r="O205" t="s">
        <v>155</v>
      </c>
      <c r="P205" t="s">
        <v>159</v>
      </c>
      <c r="Q205">
        <v>0</v>
      </c>
      <c r="R205">
        <v>8</v>
      </c>
      <c r="S205">
        <v>32691.63</v>
      </c>
      <c r="T205">
        <v>228.42</v>
      </c>
      <c r="U205">
        <v>0</v>
      </c>
      <c r="V205">
        <v>0</v>
      </c>
      <c r="W205">
        <v>0</v>
      </c>
      <c r="X205">
        <v>0</v>
      </c>
      <c r="Y205">
        <v>0</v>
      </c>
      <c r="Z205">
        <v>0</v>
      </c>
      <c r="AA205">
        <v>32463.21</v>
      </c>
      <c r="AB205">
        <v>0</v>
      </c>
      <c r="AC205">
        <v>0</v>
      </c>
      <c r="AD205">
        <v>0</v>
      </c>
      <c r="AE205">
        <v>0</v>
      </c>
      <c r="AF205">
        <v>6</v>
      </c>
      <c r="AG205">
        <v>0</v>
      </c>
      <c r="AH205">
        <v>0</v>
      </c>
      <c r="AI205">
        <v>0</v>
      </c>
      <c r="AJ205">
        <v>0</v>
      </c>
      <c r="AK205">
        <v>0</v>
      </c>
      <c r="AL205">
        <v>0</v>
      </c>
      <c r="AM205">
        <v>0</v>
      </c>
      <c r="AN205">
        <v>0</v>
      </c>
      <c r="AO205">
        <v>1</v>
      </c>
      <c r="AP205">
        <v>2</v>
      </c>
      <c r="AQ205">
        <v>0</v>
      </c>
      <c r="AR205">
        <v>0</v>
      </c>
      <c r="AS205">
        <v>0</v>
      </c>
      <c r="AT205">
        <v>0</v>
      </c>
      <c r="AU205">
        <v>0</v>
      </c>
      <c r="AV205">
        <v>0</v>
      </c>
      <c r="AW205">
        <v>1</v>
      </c>
      <c r="AX205">
        <v>0</v>
      </c>
      <c r="AY205">
        <v>0</v>
      </c>
      <c r="AZ205">
        <v>0</v>
      </c>
      <c r="BA205">
        <v>0</v>
      </c>
      <c r="BB205">
        <v>0</v>
      </c>
      <c r="BC205">
        <v>0</v>
      </c>
      <c r="BD205">
        <v>0</v>
      </c>
      <c r="BE205">
        <v>0</v>
      </c>
      <c r="BF205">
        <v>0</v>
      </c>
      <c r="BG205">
        <v>0</v>
      </c>
      <c r="BH205">
        <v>2</v>
      </c>
      <c r="BI205">
        <v>0</v>
      </c>
      <c r="BJ205" s="25">
        <v>45944</v>
      </c>
      <c r="BK205">
        <v>0</v>
      </c>
      <c r="BL205" s="27" t="str">
        <f>VLOOKUP(O205,DropDownList!$H$1:$I$7,2,FALSE)</f>
        <v>2022/23</v>
      </c>
      <c r="BM205" s="27" t="str">
        <f t="shared" si="3"/>
        <v>CONF</v>
      </c>
    </row>
    <row r="206" spans="1:65" x14ac:dyDescent="0.2">
      <c r="A206">
        <v>2025</v>
      </c>
      <c r="B206">
        <v>10</v>
      </c>
      <c r="C206" t="s">
        <v>162</v>
      </c>
      <c r="D206" t="s">
        <v>175</v>
      </c>
      <c r="E206" t="s">
        <v>14</v>
      </c>
      <c r="F206">
        <v>9781</v>
      </c>
      <c r="G206" t="s">
        <v>158</v>
      </c>
      <c r="H206" t="s">
        <v>171</v>
      </c>
      <c r="I206" t="s">
        <v>172</v>
      </c>
      <c r="J206" s="24">
        <v>45931</v>
      </c>
      <c r="K206" t="s">
        <v>253</v>
      </c>
      <c r="L206">
        <v>3</v>
      </c>
      <c r="M206" t="s">
        <v>429</v>
      </c>
      <c r="N206" t="s">
        <v>145</v>
      </c>
      <c r="O206" t="s">
        <v>156</v>
      </c>
      <c r="P206" t="s">
        <v>160</v>
      </c>
      <c r="Q206">
        <v>68634.460000000006</v>
      </c>
      <c r="R206">
        <v>571</v>
      </c>
      <c r="S206">
        <v>332215.5</v>
      </c>
      <c r="T206">
        <v>16548.73</v>
      </c>
      <c r="U206">
        <v>175</v>
      </c>
      <c r="V206">
        <v>106</v>
      </c>
      <c r="W206">
        <v>47512.54</v>
      </c>
      <c r="X206">
        <v>50142.54</v>
      </c>
      <c r="Y206">
        <v>0</v>
      </c>
      <c r="Z206">
        <v>0</v>
      </c>
      <c r="AA206">
        <v>247032.31</v>
      </c>
      <c r="AB206">
        <v>19277.63</v>
      </c>
      <c r="AC206">
        <v>214607.8</v>
      </c>
      <c r="AD206">
        <v>60</v>
      </c>
      <c r="AE206">
        <v>46</v>
      </c>
      <c r="AF206">
        <v>352</v>
      </c>
      <c r="AG206">
        <v>83</v>
      </c>
      <c r="AH206">
        <v>34</v>
      </c>
      <c r="AI206">
        <v>92</v>
      </c>
      <c r="AJ206">
        <v>0</v>
      </c>
      <c r="AK206">
        <v>0</v>
      </c>
      <c r="AL206">
        <v>0</v>
      </c>
      <c r="AM206">
        <v>0</v>
      </c>
      <c r="AN206">
        <v>0</v>
      </c>
      <c r="AO206">
        <v>384</v>
      </c>
      <c r="AP206">
        <v>1392</v>
      </c>
      <c r="AQ206">
        <v>346</v>
      </c>
      <c r="AR206">
        <v>2</v>
      </c>
      <c r="AS206">
        <v>160</v>
      </c>
      <c r="AT206">
        <v>60</v>
      </c>
      <c r="AU206">
        <v>30</v>
      </c>
      <c r="AV206">
        <v>15</v>
      </c>
      <c r="AW206">
        <v>62</v>
      </c>
      <c r="AX206">
        <v>0</v>
      </c>
      <c r="AY206">
        <v>160</v>
      </c>
      <c r="AZ206">
        <v>260</v>
      </c>
      <c r="BA206">
        <v>150</v>
      </c>
      <c r="BB206">
        <v>41</v>
      </c>
      <c r="BC206">
        <v>19</v>
      </c>
      <c r="BD206">
        <v>4</v>
      </c>
      <c r="BE206">
        <v>1</v>
      </c>
      <c r="BF206">
        <v>506</v>
      </c>
      <c r="BG206">
        <v>38252</v>
      </c>
      <c r="BH206">
        <v>10</v>
      </c>
      <c r="BI206">
        <v>142</v>
      </c>
      <c r="BJ206" s="25">
        <v>45944</v>
      </c>
      <c r="BK206">
        <v>2</v>
      </c>
      <c r="BL206" s="27" t="str">
        <f>VLOOKUP(O206,DropDownList!$H$1:$I$7,2,FALSE)</f>
        <v>2023/24</v>
      </c>
      <c r="BM206" s="27" t="str">
        <f t="shared" si="3"/>
        <v>SC COURT</v>
      </c>
    </row>
    <row r="207" spans="1:65" x14ac:dyDescent="0.2">
      <c r="A207">
        <v>2025</v>
      </c>
      <c r="B207">
        <v>10</v>
      </c>
      <c r="C207" t="s">
        <v>162</v>
      </c>
      <c r="D207" t="s">
        <v>175</v>
      </c>
      <c r="E207" t="s">
        <v>14</v>
      </c>
      <c r="F207">
        <v>9781</v>
      </c>
      <c r="G207" t="s">
        <v>158</v>
      </c>
      <c r="H207" t="s">
        <v>171</v>
      </c>
      <c r="I207" t="s">
        <v>172</v>
      </c>
      <c r="J207" s="24">
        <v>45931</v>
      </c>
      <c r="K207" t="s">
        <v>253</v>
      </c>
      <c r="L207">
        <v>3</v>
      </c>
      <c r="M207" t="s">
        <v>429</v>
      </c>
      <c r="N207" t="s">
        <v>145</v>
      </c>
      <c r="O207" t="s">
        <v>147</v>
      </c>
      <c r="P207" t="s">
        <v>161</v>
      </c>
      <c r="Q207">
        <v>4206.57</v>
      </c>
      <c r="R207">
        <v>730</v>
      </c>
      <c r="S207">
        <v>61835</v>
      </c>
      <c r="T207">
        <v>800</v>
      </c>
      <c r="U207">
        <v>379</v>
      </c>
      <c r="V207">
        <v>112</v>
      </c>
      <c r="W207">
        <v>3200</v>
      </c>
      <c r="X207">
        <v>3200</v>
      </c>
      <c r="Y207">
        <v>0</v>
      </c>
      <c r="Z207">
        <v>0</v>
      </c>
      <c r="AA207">
        <v>56828.43</v>
      </c>
      <c r="AB207">
        <v>0</v>
      </c>
      <c r="AC207">
        <v>0</v>
      </c>
      <c r="AD207">
        <v>109</v>
      </c>
      <c r="AE207">
        <v>3</v>
      </c>
      <c r="AF207">
        <v>546</v>
      </c>
      <c r="AG207">
        <v>10</v>
      </c>
      <c r="AH207">
        <v>23</v>
      </c>
      <c r="AI207">
        <v>151</v>
      </c>
      <c r="AJ207">
        <v>0</v>
      </c>
      <c r="AK207">
        <v>0</v>
      </c>
      <c r="AL207">
        <v>0</v>
      </c>
      <c r="AM207">
        <v>0</v>
      </c>
      <c r="AN207">
        <v>0</v>
      </c>
      <c r="AO207">
        <v>481</v>
      </c>
      <c r="AP207">
        <v>1255</v>
      </c>
      <c r="AQ207">
        <v>453</v>
      </c>
      <c r="AR207">
        <v>0</v>
      </c>
      <c r="AS207">
        <v>182</v>
      </c>
      <c r="AT207">
        <v>9</v>
      </c>
      <c r="AU207">
        <v>19</v>
      </c>
      <c r="AV207">
        <v>6</v>
      </c>
      <c r="AW207">
        <v>54</v>
      </c>
      <c r="AX207">
        <v>0</v>
      </c>
      <c r="AY207">
        <v>123</v>
      </c>
      <c r="AZ207">
        <v>198</v>
      </c>
      <c r="BA207">
        <v>64</v>
      </c>
      <c r="BB207">
        <v>27</v>
      </c>
      <c r="BC207">
        <v>10</v>
      </c>
      <c r="BD207">
        <v>8</v>
      </c>
      <c r="BE207">
        <v>2</v>
      </c>
      <c r="BF207">
        <v>671</v>
      </c>
      <c r="BG207">
        <v>4115</v>
      </c>
      <c r="BH207">
        <v>0</v>
      </c>
      <c r="BI207">
        <v>345</v>
      </c>
      <c r="BJ207" s="25">
        <v>45944</v>
      </c>
      <c r="BK207">
        <v>1</v>
      </c>
      <c r="BL207" s="27" t="str">
        <f>VLOOKUP(O207,DropDownList!$H$1:$I$7,2,FALSE)</f>
        <v>2024/25</v>
      </c>
      <c r="BM207" s="27" t="str">
        <f t="shared" si="3"/>
        <v>VSUR</v>
      </c>
    </row>
    <row r="208" spans="1:65" x14ac:dyDescent="0.2">
      <c r="A208">
        <v>2025</v>
      </c>
      <c r="B208">
        <v>10</v>
      </c>
      <c r="C208" t="s">
        <v>162</v>
      </c>
      <c r="D208" t="s">
        <v>175</v>
      </c>
      <c r="E208" t="s">
        <v>14</v>
      </c>
      <c r="F208">
        <v>9781</v>
      </c>
      <c r="G208" t="s">
        <v>158</v>
      </c>
      <c r="H208" t="s">
        <v>171</v>
      </c>
      <c r="I208" t="s">
        <v>172</v>
      </c>
      <c r="J208" s="24">
        <v>45931</v>
      </c>
      <c r="K208" t="s">
        <v>253</v>
      </c>
      <c r="L208">
        <v>3</v>
      </c>
      <c r="M208" t="s">
        <v>429</v>
      </c>
      <c r="N208" t="s">
        <v>145</v>
      </c>
      <c r="O208" t="s">
        <v>149</v>
      </c>
      <c r="P208" t="s">
        <v>159</v>
      </c>
      <c r="Q208">
        <v>4080</v>
      </c>
      <c r="R208">
        <v>4</v>
      </c>
      <c r="S208">
        <v>29505</v>
      </c>
      <c r="T208">
        <v>0</v>
      </c>
      <c r="U208">
        <v>1</v>
      </c>
      <c r="V208">
        <v>0</v>
      </c>
      <c r="W208">
        <v>0</v>
      </c>
      <c r="X208">
        <v>0</v>
      </c>
      <c r="Y208">
        <v>0</v>
      </c>
      <c r="Z208">
        <v>0</v>
      </c>
      <c r="AA208">
        <v>25425</v>
      </c>
      <c r="AB208">
        <v>0</v>
      </c>
      <c r="AC208">
        <v>0</v>
      </c>
      <c r="AD208">
        <v>0</v>
      </c>
      <c r="AE208">
        <v>0</v>
      </c>
      <c r="AF208">
        <v>3</v>
      </c>
      <c r="AG208">
        <v>0</v>
      </c>
      <c r="AH208">
        <v>0</v>
      </c>
      <c r="AI208">
        <v>1</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4080</v>
      </c>
      <c r="BH208">
        <v>0</v>
      </c>
      <c r="BI208">
        <v>0</v>
      </c>
      <c r="BJ208" s="25">
        <v>45944</v>
      </c>
      <c r="BK208">
        <v>0</v>
      </c>
      <c r="BL208" s="27" t="str">
        <f>VLOOKUP(O208,DropDownList!$H$1:$I$7,2,FALSE)</f>
        <v>2025/26</v>
      </c>
      <c r="BM208" s="27" t="str">
        <f t="shared" si="3"/>
        <v>CONF</v>
      </c>
    </row>
    <row r="209" spans="1:65" x14ac:dyDescent="0.2">
      <c r="A209">
        <v>2025</v>
      </c>
      <c r="B209">
        <v>10</v>
      </c>
      <c r="C209" t="s">
        <v>162</v>
      </c>
      <c r="D209" t="s">
        <v>175</v>
      </c>
      <c r="E209" t="s">
        <v>14</v>
      </c>
      <c r="F209">
        <v>9781</v>
      </c>
      <c r="G209" t="s">
        <v>158</v>
      </c>
      <c r="H209" t="s">
        <v>171</v>
      </c>
      <c r="I209" t="s">
        <v>172</v>
      </c>
      <c r="J209" s="24">
        <v>45931</v>
      </c>
      <c r="K209" t="s">
        <v>253</v>
      </c>
      <c r="L209">
        <v>3</v>
      </c>
      <c r="M209" t="s">
        <v>429</v>
      </c>
      <c r="N209" t="s">
        <v>145</v>
      </c>
      <c r="O209" t="s">
        <v>156</v>
      </c>
      <c r="P209" t="s">
        <v>161</v>
      </c>
      <c r="Q209">
        <v>1748.12</v>
      </c>
      <c r="R209">
        <v>524</v>
      </c>
      <c r="S209">
        <v>15330</v>
      </c>
      <c r="T209">
        <v>465</v>
      </c>
      <c r="U209">
        <v>158</v>
      </c>
      <c r="V209">
        <v>51</v>
      </c>
      <c r="W209">
        <v>1128.1199999999999</v>
      </c>
      <c r="X209">
        <v>1128.1199999999999</v>
      </c>
      <c r="Y209">
        <v>0</v>
      </c>
      <c r="Z209">
        <v>0</v>
      </c>
      <c r="AA209">
        <v>13116.88</v>
      </c>
      <c r="AB209">
        <v>0</v>
      </c>
      <c r="AC209">
        <v>0</v>
      </c>
      <c r="AD209">
        <v>46</v>
      </c>
      <c r="AE209">
        <v>5</v>
      </c>
      <c r="AF209">
        <v>417</v>
      </c>
      <c r="AG209">
        <v>5</v>
      </c>
      <c r="AH209">
        <v>21</v>
      </c>
      <c r="AI209">
        <v>81</v>
      </c>
      <c r="AJ209">
        <v>0</v>
      </c>
      <c r="AK209">
        <v>0</v>
      </c>
      <c r="AL209">
        <v>0</v>
      </c>
      <c r="AM209">
        <v>0</v>
      </c>
      <c r="AN209">
        <v>0</v>
      </c>
      <c r="AO209">
        <v>345</v>
      </c>
      <c r="AP209">
        <v>1357</v>
      </c>
      <c r="AQ209">
        <v>339</v>
      </c>
      <c r="AR209">
        <v>2</v>
      </c>
      <c r="AS209">
        <v>152</v>
      </c>
      <c r="AT209">
        <v>58</v>
      </c>
      <c r="AU209">
        <v>29</v>
      </c>
      <c r="AV209">
        <v>15</v>
      </c>
      <c r="AW209">
        <v>35</v>
      </c>
      <c r="AX209">
        <v>0</v>
      </c>
      <c r="AY209">
        <v>166</v>
      </c>
      <c r="AZ209">
        <v>264</v>
      </c>
      <c r="BA209">
        <v>151</v>
      </c>
      <c r="BB209">
        <v>41</v>
      </c>
      <c r="BC209">
        <v>19</v>
      </c>
      <c r="BD209">
        <v>4</v>
      </c>
      <c r="BE209">
        <v>2</v>
      </c>
      <c r="BF209">
        <v>487</v>
      </c>
      <c r="BG209">
        <v>1690</v>
      </c>
      <c r="BH209">
        <v>0</v>
      </c>
      <c r="BI209">
        <v>139</v>
      </c>
      <c r="BJ209" s="25">
        <v>45944</v>
      </c>
      <c r="BK209">
        <v>2</v>
      </c>
      <c r="BL209" s="27" t="str">
        <f>VLOOKUP(O209,DropDownList!$H$1:$I$7,2,FALSE)</f>
        <v>2023/24</v>
      </c>
      <c r="BM209" s="27" t="str">
        <f t="shared" si="3"/>
        <v>VSUR</v>
      </c>
    </row>
    <row r="210" spans="1:65" x14ac:dyDescent="0.2">
      <c r="A210">
        <v>2025</v>
      </c>
      <c r="B210">
        <v>10</v>
      </c>
      <c r="C210" t="s">
        <v>162</v>
      </c>
      <c r="D210" t="s">
        <v>175</v>
      </c>
      <c r="E210" t="s">
        <v>14</v>
      </c>
      <c r="F210">
        <v>9781</v>
      </c>
      <c r="G210" t="s">
        <v>158</v>
      </c>
      <c r="H210" t="s">
        <v>171</v>
      </c>
      <c r="I210" t="s">
        <v>172</v>
      </c>
      <c r="J210" s="24">
        <v>45931</v>
      </c>
      <c r="K210" t="s">
        <v>253</v>
      </c>
      <c r="L210">
        <v>3</v>
      </c>
      <c r="M210" t="s">
        <v>429</v>
      </c>
      <c r="N210" t="s">
        <v>145</v>
      </c>
      <c r="O210" t="s">
        <v>156</v>
      </c>
      <c r="P210" t="s">
        <v>159</v>
      </c>
      <c r="Q210">
        <v>39394.230000000003</v>
      </c>
      <c r="R210">
        <v>8</v>
      </c>
      <c r="S210">
        <v>65915.649999999994</v>
      </c>
      <c r="T210">
        <v>39.17</v>
      </c>
      <c r="U210">
        <v>1</v>
      </c>
      <c r="V210">
        <v>1</v>
      </c>
      <c r="W210">
        <v>39394.230000000003</v>
      </c>
      <c r="X210">
        <v>39394.230000000003</v>
      </c>
      <c r="Y210">
        <v>0</v>
      </c>
      <c r="Z210">
        <v>0</v>
      </c>
      <c r="AA210">
        <v>26482.25</v>
      </c>
      <c r="AB210">
        <v>0</v>
      </c>
      <c r="AC210">
        <v>0</v>
      </c>
      <c r="AD210">
        <v>1</v>
      </c>
      <c r="AE210">
        <v>0</v>
      </c>
      <c r="AF210">
        <v>4</v>
      </c>
      <c r="AG210">
        <v>0</v>
      </c>
      <c r="AH210">
        <v>0</v>
      </c>
      <c r="AI210">
        <v>1</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39394.230000000003</v>
      </c>
      <c r="BH210">
        <v>3</v>
      </c>
      <c r="BI210">
        <v>0</v>
      </c>
      <c r="BJ210" s="25">
        <v>45944</v>
      </c>
      <c r="BK210">
        <v>0</v>
      </c>
      <c r="BL210" s="27" t="str">
        <f>VLOOKUP(O210,DropDownList!$H$1:$I$7,2,FALSE)</f>
        <v>2023/24</v>
      </c>
      <c r="BM210" s="27" t="str">
        <f t="shared" si="3"/>
        <v>CONF</v>
      </c>
    </row>
    <row r="211" spans="1:65" x14ac:dyDescent="0.2">
      <c r="A211">
        <v>2025</v>
      </c>
      <c r="B211">
        <v>10</v>
      </c>
      <c r="C211" t="s">
        <v>162</v>
      </c>
      <c r="D211" t="s">
        <v>175</v>
      </c>
      <c r="E211" t="s">
        <v>14</v>
      </c>
      <c r="F211">
        <v>9781</v>
      </c>
      <c r="G211" t="s">
        <v>158</v>
      </c>
      <c r="H211" t="s">
        <v>171</v>
      </c>
      <c r="I211" t="s">
        <v>172</v>
      </c>
      <c r="J211" s="24">
        <v>45931</v>
      </c>
      <c r="K211" t="s">
        <v>253</v>
      </c>
      <c r="L211">
        <v>3</v>
      </c>
      <c r="M211" t="s">
        <v>429</v>
      </c>
      <c r="N211" t="s">
        <v>145</v>
      </c>
      <c r="O211" t="s">
        <v>147</v>
      </c>
      <c r="P211" t="s">
        <v>160</v>
      </c>
      <c r="Q211">
        <v>179909.27</v>
      </c>
      <c r="R211">
        <v>781</v>
      </c>
      <c r="S211">
        <v>537312.06000000006</v>
      </c>
      <c r="T211">
        <v>27316.32</v>
      </c>
      <c r="U211">
        <v>393</v>
      </c>
      <c r="V211">
        <v>262</v>
      </c>
      <c r="W211">
        <v>89827.62</v>
      </c>
      <c r="X211">
        <v>134387.62</v>
      </c>
      <c r="Y211">
        <v>0</v>
      </c>
      <c r="Z211">
        <v>0</v>
      </c>
      <c r="AA211">
        <v>330086.46999999997</v>
      </c>
      <c r="AB211">
        <v>11011.11</v>
      </c>
      <c r="AC211">
        <v>299286.93</v>
      </c>
      <c r="AD211">
        <v>123</v>
      </c>
      <c r="AE211">
        <v>139</v>
      </c>
      <c r="AF211">
        <v>336</v>
      </c>
      <c r="AG211">
        <v>230</v>
      </c>
      <c r="AH211">
        <v>47</v>
      </c>
      <c r="AI211">
        <v>163</v>
      </c>
      <c r="AJ211">
        <v>0</v>
      </c>
      <c r="AK211">
        <v>0</v>
      </c>
      <c r="AL211">
        <v>0</v>
      </c>
      <c r="AM211">
        <v>0</v>
      </c>
      <c r="AN211">
        <v>0</v>
      </c>
      <c r="AO211">
        <v>519</v>
      </c>
      <c r="AP211">
        <v>1279</v>
      </c>
      <c r="AQ211">
        <v>451</v>
      </c>
      <c r="AR211">
        <v>0</v>
      </c>
      <c r="AS211">
        <v>184</v>
      </c>
      <c r="AT211">
        <v>9</v>
      </c>
      <c r="AU211">
        <v>20</v>
      </c>
      <c r="AV211">
        <v>6</v>
      </c>
      <c r="AW211">
        <v>87</v>
      </c>
      <c r="AX211">
        <v>0</v>
      </c>
      <c r="AY211">
        <v>120</v>
      </c>
      <c r="AZ211">
        <v>195</v>
      </c>
      <c r="BA211">
        <v>64</v>
      </c>
      <c r="BB211">
        <v>25</v>
      </c>
      <c r="BC211">
        <v>8</v>
      </c>
      <c r="BD211">
        <v>9</v>
      </c>
      <c r="BE211">
        <v>2</v>
      </c>
      <c r="BF211">
        <v>688</v>
      </c>
      <c r="BG211">
        <v>86013</v>
      </c>
      <c r="BH211">
        <v>5</v>
      </c>
      <c r="BI211">
        <v>350</v>
      </c>
      <c r="BJ211" s="25">
        <v>45944</v>
      </c>
      <c r="BK211">
        <v>1</v>
      </c>
      <c r="BL211" s="27" t="str">
        <f>VLOOKUP(O211,DropDownList!$H$1:$I$7,2,FALSE)</f>
        <v>2024/25</v>
      </c>
      <c r="BM211" s="27" t="str">
        <f t="shared" si="3"/>
        <v>SC COURT</v>
      </c>
    </row>
    <row r="212" spans="1:65" x14ac:dyDescent="0.2">
      <c r="A212">
        <v>2025</v>
      </c>
      <c r="B212">
        <v>10</v>
      </c>
      <c r="C212" t="s">
        <v>162</v>
      </c>
      <c r="D212" t="s">
        <v>175</v>
      </c>
      <c r="E212" t="s">
        <v>14</v>
      </c>
      <c r="F212">
        <v>9781</v>
      </c>
      <c r="G212" t="s">
        <v>158</v>
      </c>
      <c r="H212" t="s">
        <v>171</v>
      </c>
      <c r="I212" t="s">
        <v>172</v>
      </c>
      <c r="J212" s="24">
        <v>45931</v>
      </c>
      <c r="K212" t="s">
        <v>253</v>
      </c>
      <c r="L212">
        <v>3</v>
      </c>
      <c r="M212" t="s">
        <v>429</v>
      </c>
      <c r="N212" t="s">
        <v>145</v>
      </c>
      <c r="O212" t="s">
        <v>149</v>
      </c>
      <c r="P212" t="s">
        <v>161</v>
      </c>
      <c r="Q212">
        <v>1165</v>
      </c>
      <c r="R212">
        <v>171</v>
      </c>
      <c r="S212">
        <v>6390</v>
      </c>
      <c r="T212">
        <v>0</v>
      </c>
      <c r="U212">
        <v>122</v>
      </c>
      <c r="V212">
        <v>49</v>
      </c>
      <c r="W212">
        <v>1125</v>
      </c>
      <c r="X212">
        <v>1125</v>
      </c>
      <c r="Y212">
        <v>0</v>
      </c>
      <c r="Z212">
        <v>0</v>
      </c>
      <c r="AA212">
        <v>5225</v>
      </c>
      <c r="AB212">
        <v>0</v>
      </c>
      <c r="AC212">
        <v>0</v>
      </c>
      <c r="AD212">
        <v>47</v>
      </c>
      <c r="AE212">
        <v>2</v>
      </c>
      <c r="AF212">
        <v>120</v>
      </c>
      <c r="AG212">
        <v>2</v>
      </c>
      <c r="AH212">
        <v>0</v>
      </c>
      <c r="AI212">
        <v>49</v>
      </c>
      <c r="AJ212">
        <v>0</v>
      </c>
      <c r="AK212">
        <v>0</v>
      </c>
      <c r="AL212">
        <v>0</v>
      </c>
      <c r="AM212">
        <v>0</v>
      </c>
      <c r="AN212">
        <v>0</v>
      </c>
      <c r="AO212">
        <v>97</v>
      </c>
      <c r="AP212">
        <v>147</v>
      </c>
      <c r="AQ212">
        <v>94</v>
      </c>
      <c r="AR212">
        <v>0</v>
      </c>
      <c r="AS212">
        <v>28</v>
      </c>
      <c r="AT212">
        <v>0</v>
      </c>
      <c r="AU212">
        <v>1</v>
      </c>
      <c r="AV212">
        <v>1</v>
      </c>
      <c r="AW212">
        <v>2</v>
      </c>
      <c r="AX212">
        <v>0</v>
      </c>
      <c r="AY212">
        <v>2</v>
      </c>
      <c r="AZ212">
        <v>9</v>
      </c>
      <c r="BA212">
        <v>0</v>
      </c>
      <c r="BB212">
        <v>2</v>
      </c>
      <c r="BC212">
        <v>1</v>
      </c>
      <c r="BD212">
        <v>2</v>
      </c>
      <c r="BE212">
        <v>0</v>
      </c>
      <c r="BF212">
        <v>168</v>
      </c>
      <c r="BG212">
        <v>1145</v>
      </c>
      <c r="BH212">
        <v>0</v>
      </c>
      <c r="BI212">
        <v>120</v>
      </c>
      <c r="BJ212" s="25">
        <v>45944</v>
      </c>
      <c r="BK212">
        <v>0</v>
      </c>
      <c r="BL212" s="27" t="str">
        <f>VLOOKUP(O212,DropDownList!$H$1:$I$7,2,FALSE)</f>
        <v>2025/26</v>
      </c>
      <c r="BM212" s="27" t="str">
        <f t="shared" si="3"/>
        <v>VSUR</v>
      </c>
    </row>
    <row r="213" spans="1:65" x14ac:dyDescent="0.2">
      <c r="A213">
        <v>2025</v>
      </c>
      <c r="B213">
        <v>10</v>
      </c>
      <c r="C213" t="s">
        <v>162</v>
      </c>
      <c r="D213" t="s">
        <v>175</v>
      </c>
      <c r="E213" t="s">
        <v>14</v>
      </c>
      <c r="F213">
        <v>9781</v>
      </c>
      <c r="G213" t="s">
        <v>158</v>
      </c>
      <c r="H213" t="s">
        <v>171</v>
      </c>
      <c r="I213" t="s">
        <v>172</v>
      </c>
      <c r="J213" s="24">
        <v>45931</v>
      </c>
      <c r="K213" t="s">
        <v>253</v>
      </c>
      <c r="L213">
        <v>3</v>
      </c>
      <c r="M213" t="s">
        <v>429</v>
      </c>
      <c r="N213" t="s">
        <v>145</v>
      </c>
      <c r="O213" t="s">
        <v>149</v>
      </c>
      <c r="P213" t="s">
        <v>160</v>
      </c>
      <c r="Q213">
        <v>58474.8</v>
      </c>
      <c r="R213">
        <v>186</v>
      </c>
      <c r="S213">
        <v>126155</v>
      </c>
      <c r="T213">
        <v>790</v>
      </c>
      <c r="U213">
        <v>135</v>
      </c>
      <c r="V213">
        <v>99</v>
      </c>
      <c r="W213">
        <v>24464.799999999999</v>
      </c>
      <c r="X213">
        <v>47099.8</v>
      </c>
      <c r="Y213">
        <v>0</v>
      </c>
      <c r="Z213">
        <v>0</v>
      </c>
      <c r="AA213">
        <v>66890.2</v>
      </c>
      <c r="AB213">
        <v>1090.2</v>
      </c>
      <c r="AC213">
        <v>60575</v>
      </c>
      <c r="AD213">
        <v>55</v>
      </c>
      <c r="AE213">
        <v>44</v>
      </c>
      <c r="AF213">
        <v>49</v>
      </c>
      <c r="AG213">
        <v>78</v>
      </c>
      <c r="AH213">
        <v>1</v>
      </c>
      <c r="AI213">
        <v>57</v>
      </c>
      <c r="AJ213">
        <v>0</v>
      </c>
      <c r="AK213">
        <v>0</v>
      </c>
      <c r="AL213">
        <v>0</v>
      </c>
      <c r="AM213">
        <v>0</v>
      </c>
      <c r="AN213">
        <v>0</v>
      </c>
      <c r="AO213">
        <v>111</v>
      </c>
      <c r="AP213">
        <v>162</v>
      </c>
      <c r="AQ213">
        <v>97</v>
      </c>
      <c r="AR213">
        <v>0</v>
      </c>
      <c r="AS213">
        <v>30</v>
      </c>
      <c r="AT213">
        <v>0</v>
      </c>
      <c r="AU213">
        <v>1</v>
      </c>
      <c r="AV213">
        <v>1</v>
      </c>
      <c r="AW213">
        <v>11</v>
      </c>
      <c r="AX213">
        <v>0</v>
      </c>
      <c r="AY213">
        <v>2</v>
      </c>
      <c r="AZ213">
        <v>9</v>
      </c>
      <c r="BA213">
        <v>0</v>
      </c>
      <c r="BB213">
        <v>2</v>
      </c>
      <c r="BC213">
        <v>1</v>
      </c>
      <c r="BD213">
        <v>3</v>
      </c>
      <c r="BE213">
        <v>0</v>
      </c>
      <c r="BF213">
        <v>174</v>
      </c>
      <c r="BG213">
        <v>29490</v>
      </c>
      <c r="BH213">
        <v>1</v>
      </c>
      <c r="BI213">
        <v>125</v>
      </c>
      <c r="BJ213" s="25">
        <v>45944</v>
      </c>
      <c r="BK213">
        <v>0</v>
      </c>
      <c r="BL213" s="27" t="str">
        <f>VLOOKUP(O213,DropDownList!$H$1:$I$7,2,FALSE)</f>
        <v>2025/26</v>
      </c>
      <c r="BM213" s="27" t="str">
        <f t="shared" si="3"/>
        <v>SC COURT</v>
      </c>
    </row>
    <row r="214" spans="1:65" x14ac:dyDescent="0.2">
      <c r="A214">
        <v>2025</v>
      </c>
      <c r="B214">
        <v>10</v>
      </c>
      <c r="C214" t="s">
        <v>162</v>
      </c>
      <c r="D214" t="s">
        <v>175</v>
      </c>
      <c r="E214" t="s">
        <v>14</v>
      </c>
      <c r="F214">
        <v>9781</v>
      </c>
      <c r="G214" t="s">
        <v>158</v>
      </c>
      <c r="H214" t="s">
        <v>171</v>
      </c>
      <c r="I214" t="s">
        <v>172</v>
      </c>
      <c r="J214" s="24">
        <v>45931</v>
      </c>
      <c r="K214" t="s">
        <v>253</v>
      </c>
      <c r="L214">
        <v>3</v>
      </c>
      <c r="M214" t="s">
        <v>429</v>
      </c>
      <c r="N214" t="s">
        <v>145</v>
      </c>
      <c r="O214" t="s">
        <v>155</v>
      </c>
      <c r="P214" t="s">
        <v>160</v>
      </c>
      <c r="Q214">
        <v>51480.94</v>
      </c>
      <c r="R214">
        <v>724</v>
      </c>
      <c r="S214">
        <v>381500</v>
      </c>
      <c r="T214">
        <v>25843.7</v>
      </c>
      <c r="U214">
        <v>172</v>
      </c>
      <c r="V214">
        <v>85</v>
      </c>
      <c r="W214">
        <v>29600.2</v>
      </c>
      <c r="X214">
        <v>30110.2</v>
      </c>
      <c r="Y214">
        <v>0</v>
      </c>
      <c r="Z214">
        <v>0</v>
      </c>
      <c r="AA214">
        <v>304175.35999999999</v>
      </c>
      <c r="AB214">
        <v>17734.919999999998</v>
      </c>
      <c r="AC214">
        <v>270826.69</v>
      </c>
      <c r="AD214">
        <v>36</v>
      </c>
      <c r="AE214">
        <v>49</v>
      </c>
      <c r="AF214">
        <v>483</v>
      </c>
      <c r="AG214">
        <v>108</v>
      </c>
      <c r="AH214">
        <v>46</v>
      </c>
      <c r="AI214">
        <v>64</v>
      </c>
      <c r="AJ214">
        <v>0</v>
      </c>
      <c r="AK214">
        <v>0</v>
      </c>
      <c r="AL214">
        <v>0</v>
      </c>
      <c r="AM214">
        <v>0</v>
      </c>
      <c r="AN214">
        <v>0</v>
      </c>
      <c r="AO214">
        <v>498</v>
      </c>
      <c r="AP214">
        <v>2117</v>
      </c>
      <c r="AQ214">
        <v>485</v>
      </c>
      <c r="AR214">
        <v>0</v>
      </c>
      <c r="AS214">
        <v>222</v>
      </c>
      <c r="AT214">
        <v>90</v>
      </c>
      <c r="AU214">
        <v>58</v>
      </c>
      <c r="AV214">
        <v>32</v>
      </c>
      <c r="AW214">
        <v>52</v>
      </c>
      <c r="AX214">
        <v>0</v>
      </c>
      <c r="AY214">
        <v>260</v>
      </c>
      <c r="AZ214">
        <v>409</v>
      </c>
      <c r="BA214">
        <v>258</v>
      </c>
      <c r="BB214">
        <v>67</v>
      </c>
      <c r="BC214">
        <v>35</v>
      </c>
      <c r="BD214">
        <v>13</v>
      </c>
      <c r="BE214">
        <v>0</v>
      </c>
      <c r="BF214">
        <v>659</v>
      </c>
      <c r="BG214">
        <v>27240</v>
      </c>
      <c r="BH214">
        <v>23</v>
      </c>
      <c r="BI214">
        <v>153</v>
      </c>
      <c r="BJ214" s="25">
        <v>45944</v>
      </c>
      <c r="BK214">
        <v>3</v>
      </c>
      <c r="BL214" s="27" t="str">
        <f>VLOOKUP(O214,DropDownList!$H$1:$I$7,2,FALSE)</f>
        <v>2022/23</v>
      </c>
      <c r="BM214" s="27" t="str">
        <f t="shared" si="3"/>
        <v>SC COURT</v>
      </c>
    </row>
    <row r="215" spans="1:65" x14ac:dyDescent="0.2">
      <c r="A215">
        <v>2025</v>
      </c>
      <c r="B215">
        <v>10</v>
      </c>
      <c r="C215" t="s">
        <v>162</v>
      </c>
      <c r="D215" t="s">
        <v>176</v>
      </c>
      <c r="E215" t="s">
        <v>15</v>
      </c>
      <c r="F215">
        <v>9805</v>
      </c>
      <c r="G215" t="s">
        <v>158</v>
      </c>
      <c r="H215" t="s">
        <v>171</v>
      </c>
      <c r="I215" t="s">
        <v>172</v>
      </c>
      <c r="J215" s="24">
        <v>45931</v>
      </c>
      <c r="K215" t="s">
        <v>253</v>
      </c>
      <c r="L215">
        <v>3</v>
      </c>
      <c r="M215" t="s">
        <v>429</v>
      </c>
      <c r="N215" t="s">
        <v>145</v>
      </c>
      <c r="O215" t="s">
        <v>156</v>
      </c>
      <c r="P215" t="s">
        <v>152</v>
      </c>
      <c r="Q215">
        <v>0</v>
      </c>
      <c r="R215">
        <v>2</v>
      </c>
      <c r="S215">
        <v>80</v>
      </c>
      <c r="T215">
        <v>40</v>
      </c>
      <c r="U215">
        <v>0</v>
      </c>
      <c r="V215">
        <v>0</v>
      </c>
      <c r="W215">
        <v>0</v>
      </c>
      <c r="X215">
        <v>0</v>
      </c>
      <c r="Y215">
        <v>0</v>
      </c>
      <c r="Z215">
        <v>0</v>
      </c>
      <c r="AA215">
        <v>40</v>
      </c>
      <c r="AB215">
        <v>0</v>
      </c>
      <c r="AC215">
        <v>40</v>
      </c>
      <c r="AD215">
        <v>0</v>
      </c>
      <c r="AE215">
        <v>0</v>
      </c>
      <c r="AF215">
        <v>1</v>
      </c>
      <c r="AG215">
        <v>0</v>
      </c>
      <c r="AH215">
        <v>1</v>
      </c>
      <c r="AI215">
        <v>0</v>
      </c>
      <c r="AJ215">
        <v>0</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s="25">
        <v>45944</v>
      </c>
      <c r="BK215">
        <v>0</v>
      </c>
      <c r="BL215" s="27" t="str">
        <f>VLOOKUP(O215,DropDownList!$H$1:$I$7,2,FALSE)</f>
        <v>2023/24</v>
      </c>
      <c r="BM215" s="27" t="str">
        <f t="shared" si="3"/>
        <v>PCOA</v>
      </c>
    </row>
    <row r="216" spans="1:65" x14ac:dyDescent="0.2">
      <c r="A216">
        <v>2025</v>
      </c>
      <c r="B216">
        <v>10</v>
      </c>
      <c r="C216" t="s">
        <v>162</v>
      </c>
      <c r="D216" t="s">
        <v>176</v>
      </c>
      <c r="E216" t="s">
        <v>15</v>
      </c>
      <c r="F216">
        <v>9805</v>
      </c>
      <c r="G216" t="s">
        <v>158</v>
      </c>
      <c r="H216" t="s">
        <v>171</v>
      </c>
      <c r="I216" t="s">
        <v>172</v>
      </c>
      <c r="J216" s="24">
        <v>45931</v>
      </c>
      <c r="K216" t="s">
        <v>253</v>
      </c>
      <c r="L216">
        <v>3</v>
      </c>
      <c r="M216" t="s">
        <v>429</v>
      </c>
      <c r="N216" t="s">
        <v>145</v>
      </c>
      <c r="O216" t="s">
        <v>149</v>
      </c>
      <c r="P216" t="s">
        <v>148</v>
      </c>
      <c r="Q216">
        <v>120</v>
      </c>
      <c r="R216">
        <v>2</v>
      </c>
      <c r="S216">
        <v>120</v>
      </c>
      <c r="T216">
        <v>0</v>
      </c>
      <c r="U216">
        <v>2</v>
      </c>
      <c r="V216">
        <v>2</v>
      </c>
      <c r="W216">
        <v>120</v>
      </c>
      <c r="X216">
        <v>120</v>
      </c>
      <c r="Y216">
        <v>0</v>
      </c>
      <c r="Z216">
        <v>0</v>
      </c>
      <c r="AA216">
        <v>0</v>
      </c>
      <c r="AB216">
        <v>0</v>
      </c>
      <c r="AC216">
        <v>0</v>
      </c>
      <c r="AD216">
        <v>2</v>
      </c>
      <c r="AE216">
        <v>0</v>
      </c>
      <c r="AF216">
        <v>0</v>
      </c>
      <c r="AG216">
        <v>0</v>
      </c>
      <c r="AH216">
        <v>0</v>
      </c>
      <c r="AI216">
        <v>2</v>
      </c>
      <c r="AJ216">
        <v>0</v>
      </c>
      <c r="AK216">
        <v>0</v>
      </c>
      <c r="AL216">
        <v>0</v>
      </c>
      <c r="AM216">
        <v>0</v>
      </c>
      <c r="AN216">
        <v>0</v>
      </c>
      <c r="AO216">
        <v>2</v>
      </c>
      <c r="AP216">
        <v>6</v>
      </c>
      <c r="AQ216">
        <v>2</v>
      </c>
      <c r="AR216">
        <v>0</v>
      </c>
      <c r="AS216">
        <v>0</v>
      </c>
      <c r="AT216">
        <v>0</v>
      </c>
      <c r="AU216">
        <v>0</v>
      </c>
      <c r="AV216">
        <v>0</v>
      </c>
      <c r="AW216">
        <v>0</v>
      </c>
      <c r="AX216">
        <v>0</v>
      </c>
      <c r="AY216">
        <v>0</v>
      </c>
      <c r="AZ216">
        <v>2</v>
      </c>
      <c r="BA216">
        <v>0</v>
      </c>
      <c r="BB216">
        <v>0</v>
      </c>
      <c r="BC216">
        <v>0</v>
      </c>
      <c r="BD216">
        <v>0</v>
      </c>
      <c r="BE216">
        <v>0</v>
      </c>
      <c r="BF216">
        <v>2</v>
      </c>
      <c r="BG216">
        <v>120</v>
      </c>
      <c r="BH216">
        <v>0</v>
      </c>
      <c r="BI216">
        <v>2</v>
      </c>
      <c r="BJ216" s="25">
        <v>45944</v>
      </c>
      <c r="BK216">
        <v>0</v>
      </c>
      <c r="BL216" s="27" t="str">
        <f>VLOOKUP(O216,DropDownList!$H$1:$I$7,2,FALSE)</f>
        <v>2025/26</v>
      </c>
      <c r="BM216" s="27" t="str">
        <f t="shared" si="3"/>
        <v>PRAS</v>
      </c>
    </row>
    <row r="217" spans="1:65" x14ac:dyDescent="0.2">
      <c r="A217">
        <v>2025</v>
      </c>
      <c r="B217">
        <v>10</v>
      </c>
      <c r="C217" t="s">
        <v>162</v>
      </c>
      <c r="D217" t="s">
        <v>176</v>
      </c>
      <c r="E217" t="s">
        <v>15</v>
      </c>
      <c r="F217">
        <v>9805</v>
      </c>
      <c r="G217" t="s">
        <v>158</v>
      </c>
      <c r="H217" t="s">
        <v>171</v>
      </c>
      <c r="I217" t="s">
        <v>172</v>
      </c>
      <c r="J217" s="24">
        <v>45931</v>
      </c>
      <c r="K217" t="s">
        <v>253</v>
      </c>
      <c r="L217">
        <v>3</v>
      </c>
      <c r="M217" t="s">
        <v>429</v>
      </c>
      <c r="N217" t="s">
        <v>145</v>
      </c>
      <c r="O217" t="s">
        <v>156</v>
      </c>
      <c r="P217" t="s">
        <v>150</v>
      </c>
      <c r="Q217">
        <v>1655.32</v>
      </c>
      <c r="R217">
        <v>43</v>
      </c>
      <c r="S217">
        <v>7112.24</v>
      </c>
      <c r="T217">
        <v>716.25</v>
      </c>
      <c r="U217">
        <v>5</v>
      </c>
      <c r="V217">
        <v>5</v>
      </c>
      <c r="W217">
        <v>1655.32</v>
      </c>
      <c r="X217">
        <v>1655.32</v>
      </c>
      <c r="Y217">
        <v>39</v>
      </c>
      <c r="Z217">
        <v>6395.99</v>
      </c>
      <c r="AA217">
        <v>4740.67</v>
      </c>
      <c r="AB217">
        <v>940.67</v>
      </c>
      <c r="AC217">
        <v>3800</v>
      </c>
      <c r="AD217">
        <v>4</v>
      </c>
      <c r="AE217">
        <v>1</v>
      </c>
      <c r="AF217">
        <v>34</v>
      </c>
      <c r="AG217">
        <v>1</v>
      </c>
      <c r="AH217">
        <v>4</v>
      </c>
      <c r="AI217">
        <v>4</v>
      </c>
      <c r="AJ217">
        <v>15</v>
      </c>
      <c r="AK217">
        <v>6</v>
      </c>
      <c r="AL217">
        <v>0</v>
      </c>
      <c r="AM217">
        <v>1</v>
      </c>
      <c r="AN217">
        <v>0</v>
      </c>
      <c r="AO217">
        <v>18</v>
      </c>
      <c r="AP217">
        <v>69</v>
      </c>
      <c r="AQ217">
        <v>20</v>
      </c>
      <c r="AR217">
        <v>0</v>
      </c>
      <c r="AS217">
        <v>15</v>
      </c>
      <c r="AT217">
        <v>0</v>
      </c>
      <c r="AU217">
        <v>0</v>
      </c>
      <c r="AV217">
        <v>0</v>
      </c>
      <c r="AW217">
        <v>0</v>
      </c>
      <c r="AX217">
        <v>0</v>
      </c>
      <c r="AY217">
        <v>4</v>
      </c>
      <c r="AZ217">
        <v>14</v>
      </c>
      <c r="BA217">
        <v>13</v>
      </c>
      <c r="BB217">
        <v>1</v>
      </c>
      <c r="BC217">
        <v>0</v>
      </c>
      <c r="BD217">
        <v>0</v>
      </c>
      <c r="BE217">
        <v>0</v>
      </c>
      <c r="BF217">
        <v>18</v>
      </c>
      <c r="BG217">
        <v>727.5</v>
      </c>
      <c r="BH217">
        <v>0</v>
      </c>
      <c r="BI217">
        <v>5</v>
      </c>
      <c r="BJ217" s="25">
        <v>45944</v>
      </c>
      <c r="BK217">
        <v>0</v>
      </c>
      <c r="BL217" s="27" t="str">
        <f>VLOOKUP(O217,DropDownList!$H$1:$I$7,2,FALSE)</f>
        <v>2023/24</v>
      </c>
      <c r="BM217" s="27" t="str">
        <f t="shared" si="3"/>
        <v>FISCAL FINES</v>
      </c>
    </row>
    <row r="218" spans="1:65" x14ac:dyDescent="0.2">
      <c r="A218">
        <v>2025</v>
      </c>
      <c r="B218">
        <v>10</v>
      </c>
      <c r="C218" t="s">
        <v>162</v>
      </c>
      <c r="D218" t="s">
        <v>176</v>
      </c>
      <c r="E218" t="s">
        <v>15</v>
      </c>
      <c r="F218">
        <v>9805</v>
      </c>
      <c r="G218" t="s">
        <v>158</v>
      </c>
      <c r="H218" t="s">
        <v>171</v>
      </c>
      <c r="I218" t="s">
        <v>172</v>
      </c>
      <c r="J218" s="24">
        <v>45931</v>
      </c>
      <c r="K218" t="s">
        <v>253</v>
      </c>
      <c r="L218">
        <v>3</v>
      </c>
      <c r="M218" t="s">
        <v>429</v>
      </c>
      <c r="N218" t="s">
        <v>145</v>
      </c>
      <c r="O218" t="s">
        <v>156</v>
      </c>
      <c r="P218" t="s">
        <v>160</v>
      </c>
      <c r="Q218">
        <v>7010.18</v>
      </c>
      <c r="R218">
        <v>82</v>
      </c>
      <c r="S218">
        <v>59262</v>
      </c>
      <c r="T218">
        <v>2575</v>
      </c>
      <c r="U218">
        <v>17</v>
      </c>
      <c r="V218">
        <v>11</v>
      </c>
      <c r="W218">
        <v>5426.65</v>
      </c>
      <c r="X218">
        <v>5426.65</v>
      </c>
      <c r="Y218">
        <v>0</v>
      </c>
      <c r="Z218">
        <v>0</v>
      </c>
      <c r="AA218">
        <v>49676.82</v>
      </c>
      <c r="AB218">
        <v>1528.03</v>
      </c>
      <c r="AC218">
        <v>45718.79</v>
      </c>
      <c r="AD218">
        <v>6</v>
      </c>
      <c r="AE218">
        <v>5</v>
      </c>
      <c r="AF218">
        <v>64</v>
      </c>
      <c r="AG218">
        <v>11</v>
      </c>
      <c r="AH218">
        <v>1</v>
      </c>
      <c r="AI218">
        <v>6</v>
      </c>
      <c r="AJ218">
        <v>0</v>
      </c>
      <c r="AK218">
        <v>0</v>
      </c>
      <c r="AL218">
        <v>0</v>
      </c>
      <c r="AM218">
        <v>0</v>
      </c>
      <c r="AN218">
        <v>0</v>
      </c>
      <c r="AO218">
        <v>34</v>
      </c>
      <c r="AP218">
        <v>132</v>
      </c>
      <c r="AQ218">
        <v>39</v>
      </c>
      <c r="AR218">
        <v>0</v>
      </c>
      <c r="AS218">
        <v>20</v>
      </c>
      <c r="AT218">
        <v>0</v>
      </c>
      <c r="AU218">
        <v>2</v>
      </c>
      <c r="AV218">
        <v>1</v>
      </c>
      <c r="AW218">
        <v>1</v>
      </c>
      <c r="AX218">
        <v>0</v>
      </c>
      <c r="AY218">
        <v>12</v>
      </c>
      <c r="AZ218">
        <v>22</v>
      </c>
      <c r="BA218">
        <v>14</v>
      </c>
      <c r="BB218">
        <v>11</v>
      </c>
      <c r="BC218">
        <v>5</v>
      </c>
      <c r="BD218">
        <v>0</v>
      </c>
      <c r="BE218">
        <v>0</v>
      </c>
      <c r="BF218">
        <v>79</v>
      </c>
      <c r="BG218">
        <v>3705</v>
      </c>
      <c r="BH218">
        <v>0</v>
      </c>
      <c r="BI218">
        <v>16</v>
      </c>
      <c r="BJ218" s="25">
        <v>45944</v>
      </c>
      <c r="BK218">
        <v>0</v>
      </c>
      <c r="BL218" s="27" t="str">
        <f>VLOOKUP(O218,DropDownList!$H$1:$I$7,2,FALSE)</f>
        <v>2023/24</v>
      </c>
      <c r="BM218" s="27" t="str">
        <f t="shared" si="3"/>
        <v>SC COURT</v>
      </c>
    </row>
    <row r="219" spans="1:65" x14ac:dyDescent="0.2">
      <c r="A219">
        <v>2025</v>
      </c>
      <c r="B219">
        <v>10</v>
      </c>
      <c r="C219" t="s">
        <v>162</v>
      </c>
      <c r="D219" t="s">
        <v>176</v>
      </c>
      <c r="E219" t="s">
        <v>15</v>
      </c>
      <c r="F219">
        <v>9805</v>
      </c>
      <c r="G219" t="s">
        <v>158</v>
      </c>
      <c r="H219" t="s">
        <v>171</v>
      </c>
      <c r="I219" t="s">
        <v>172</v>
      </c>
      <c r="J219" s="24">
        <v>45931</v>
      </c>
      <c r="K219" t="s">
        <v>253</v>
      </c>
      <c r="L219">
        <v>3</v>
      </c>
      <c r="M219" t="s">
        <v>429</v>
      </c>
      <c r="N219" t="s">
        <v>145</v>
      </c>
      <c r="O219" t="s">
        <v>147</v>
      </c>
      <c r="P219" t="s">
        <v>151</v>
      </c>
      <c r="Q219">
        <v>0</v>
      </c>
      <c r="R219">
        <v>10</v>
      </c>
      <c r="S219">
        <v>300</v>
      </c>
      <c r="T219">
        <v>0</v>
      </c>
      <c r="U219">
        <v>0</v>
      </c>
      <c r="V219">
        <v>0</v>
      </c>
      <c r="W219">
        <v>0</v>
      </c>
      <c r="X219">
        <v>0</v>
      </c>
      <c r="Y219">
        <v>0</v>
      </c>
      <c r="Z219">
        <v>0</v>
      </c>
      <c r="AA219">
        <v>300</v>
      </c>
      <c r="AB219">
        <v>0</v>
      </c>
      <c r="AC219">
        <v>300</v>
      </c>
      <c r="AD219">
        <v>0</v>
      </c>
      <c r="AE219">
        <v>0</v>
      </c>
      <c r="AF219">
        <v>10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s="25">
        <v>45944</v>
      </c>
      <c r="BK219">
        <v>0</v>
      </c>
      <c r="BL219" s="27" t="str">
        <f>VLOOKUP(O219,DropDownList!$H$1:$I$7,2,FALSE)</f>
        <v>2024/25</v>
      </c>
      <c r="BM219" s="27" t="str">
        <f t="shared" si="3"/>
        <v>PCPF</v>
      </c>
    </row>
    <row r="220" spans="1:65" x14ac:dyDescent="0.2">
      <c r="A220">
        <v>2025</v>
      </c>
      <c r="B220">
        <v>10</v>
      </c>
      <c r="C220" t="s">
        <v>162</v>
      </c>
      <c r="D220" t="s">
        <v>176</v>
      </c>
      <c r="E220" t="s">
        <v>15</v>
      </c>
      <c r="F220">
        <v>9805</v>
      </c>
      <c r="G220" t="s">
        <v>158</v>
      </c>
      <c r="H220" t="s">
        <v>171</v>
      </c>
      <c r="I220" t="s">
        <v>172</v>
      </c>
      <c r="J220" s="24">
        <v>45931</v>
      </c>
      <c r="K220" t="s">
        <v>253</v>
      </c>
      <c r="L220">
        <v>3</v>
      </c>
      <c r="M220" t="s">
        <v>429</v>
      </c>
      <c r="N220" t="s">
        <v>145</v>
      </c>
      <c r="O220" t="s">
        <v>155</v>
      </c>
      <c r="P220" t="s">
        <v>148</v>
      </c>
      <c r="Q220">
        <v>0</v>
      </c>
      <c r="R220">
        <v>4</v>
      </c>
      <c r="S220">
        <v>240</v>
      </c>
      <c r="T220">
        <v>0</v>
      </c>
      <c r="U220">
        <v>0</v>
      </c>
      <c r="V220">
        <v>0</v>
      </c>
      <c r="W220">
        <v>0</v>
      </c>
      <c r="X220">
        <v>0</v>
      </c>
      <c r="Y220">
        <v>0</v>
      </c>
      <c r="Z220">
        <v>0</v>
      </c>
      <c r="AA220">
        <v>240</v>
      </c>
      <c r="AB220">
        <v>0</v>
      </c>
      <c r="AC220">
        <v>240</v>
      </c>
      <c r="AD220">
        <v>0</v>
      </c>
      <c r="AE220">
        <v>0</v>
      </c>
      <c r="AF220">
        <v>4</v>
      </c>
      <c r="AG220">
        <v>0</v>
      </c>
      <c r="AH220">
        <v>0</v>
      </c>
      <c r="AI220">
        <v>0</v>
      </c>
      <c r="AJ220">
        <v>0</v>
      </c>
      <c r="AK220">
        <v>0</v>
      </c>
      <c r="AL220">
        <v>0</v>
      </c>
      <c r="AM220">
        <v>0</v>
      </c>
      <c r="AN220">
        <v>0</v>
      </c>
      <c r="AO220">
        <v>2</v>
      </c>
      <c r="AP220">
        <v>10</v>
      </c>
      <c r="AQ220">
        <v>2</v>
      </c>
      <c r="AR220">
        <v>0</v>
      </c>
      <c r="AS220">
        <v>2</v>
      </c>
      <c r="AT220">
        <v>0</v>
      </c>
      <c r="AU220">
        <v>0</v>
      </c>
      <c r="AV220">
        <v>0</v>
      </c>
      <c r="AW220">
        <v>0</v>
      </c>
      <c r="AX220">
        <v>0</v>
      </c>
      <c r="AY220">
        <v>1</v>
      </c>
      <c r="AZ220">
        <v>2</v>
      </c>
      <c r="BA220">
        <v>1</v>
      </c>
      <c r="BB220">
        <v>1</v>
      </c>
      <c r="BC220">
        <v>1</v>
      </c>
      <c r="BD220">
        <v>0</v>
      </c>
      <c r="BE220">
        <v>0</v>
      </c>
      <c r="BF220">
        <v>2</v>
      </c>
      <c r="BG220">
        <v>0</v>
      </c>
      <c r="BH220">
        <v>0</v>
      </c>
      <c r="BI220">
        <v>0</v>
      </c>
      <c r="BJ220" s="25">
        <v>45944</v>
      </c>
      <c r="BK220">
        <v>0</v>
      </c>
      <c r="BL220" s="27" t="str">
        <f>VLOOKUP(O220,DropDownList!$H$1:$I$7,2,FALSE)</f>
        <v>2022/23</v>
      </c>
      <c r="BM220" s="27" t="str">
        <f t="shared" si="3"/>
        <v>PRAS</v>
      </c>
    </row>
    <row r="221" spans="1:65" x14ac:dyDescent="0.2">
      <c r="A221">
        <v>2025</v>
      </c>
      <c r="B221">
        <v>10</v>
      </c>
      <c r="C221" t="s">
        <v>162</v>
      </c>
      <c r="D221" t="s">
        <v>176</v>
      </c>
      <c r="E221" t="s">
        <v>15</v>
      </c>
      <c r="F221">
        <v>9805</v>
      </c>
      <c r="G221" t="s">
        <v>158</v>
      </c>
      <c r="H221" t="s">
        <v>171</v>
      </c>
      <c r="I221" t="s">
        <v>172</v>
      </c>
      <c r="J221" s="24">
        <v>45931</v>
      </c>
      <c r="K221" t="s">
        <v>253</v>
      </c>
      <c r="L221">
        <v>3</v>
      </c>
      <c r="M221" t="s">
        <v>429</v>
      </c>
      <c r="N221" t="s">
        <v>145</v>
      </c>
      <c r="O221" t="s">
        <v>147</v>
      </c>
      <c r="P221" t="s">
        <v>161</v>
      </c>
      <c r="Q221">
        <v>210</v>
      </c>
      <c r="R221">
        <v>83</v>
      </c>
      <c r="S221">
        <v>2275</v>
      </c>
      <c r="T221">
        <v>0</v>
      </c>
      <c r="U221">
        <v>17</v>
      </c>
      <c r="V221">
        <v>9</v>
      </c>
      <c r="W221">
        <v>170</v>
      </c>
      <c r="X221">
        <v>170</v>
      </c>
      <c r="Y221">
        <v>0</v>
      </c>
      <c r="Z221">
        <v>0</v>
      </c>
      <c r="AA221">
        <v>2065</v>
      </c>
      <c r="AB221">
        <v>0</v>
      </c>
      <c r="AC221">
        <v>0</v>
      </c>
      <c r="AD221">
        <v>9</v>
      </c>
      <c r="AE221">
        <v>0</v>
      </c>
      <c r="AF221">
        <v>73</v>
      </c>
      <c r="AG221">
        <v>0</v>
      </c>
      <c r="AH221">
        <v>0</v>
      </c>
      <c r="AI221">
        <v>10</v>
      </c>
      <c r="AJ221">
        <v>0</v>
      </c>
      <c r="AK221">
        <v>0</v>
      </c>
      <c r="AL221">
        <v>0</v>
      </c>
      <c r="AM221">
        <v>0</v>
      </c>
      <c r="AN221">
        <v>0</v>
      </c>
      <c r="AO221">
        <v>31</v>
      </c>
      <c r="AP221">
        <v>97</v>
      </c>
      <c r="AQ221">
        <v>35</v>
      </c>
      <c r="AR221">
        <v>0</v>
      </c>
      <c r="AS221">
        <v>10</v>
      </c>
      <c r="AT221">
        <v>1</v>
      </c>
      <c r="AU221">
        <v>4</v>
      </c>
      <c r="AV221">
        <v>0</v>
      </c>
      <c r="AW221">
        <v>0</v>
      </c>
      <c r="AX221">
        <v>0</v>
      </c>
      <c r="AY221">
        <v>8</v>
      </c>
      <c r="AZ221">
        <v>20</v>
      </c>
      <c r="BA221">
        <v>13</v>
      </c>
      <c r="BB221">
        <v>1</v>
      </c>
      <c r="BC221">
        <v>1</v>
      </c>
      <c r="BD221">
        <v>0</v>
      </c>
      <c r="BE221">
        <v>0</v>
      </c>
      <c r="BF221">
        <v>83</v>
      </c>
      <c r="BG221">
        <v>210</v>
      </c>
      <c r="BH221">
        <v>0</v>
      </c>
      <c r="BI221">
        <v>17</v>
      </c>
      <c r="BJ221" s="25">
        <v>45944</v>
      </c>
      <c r="BK221">
        <v>0</v>
      </c>
      <c r="BL221" s="27" t="str">
        <f>VLOOKUP(O221,DropDownList!$H$1:$I$7,2,FALSE)</f>
        <v>2024/25</v>
      </c>
      <c r="BM221" s="27" t="str">
        <f t="shared" si="3"/>
        <v>VSUR</v>
      </c>
    </row>
    <row r="222" spans="1:65" x14ac:dyDescent="0.2">
      <c r="A222">
        <v>2025</v>
      </c>
      <c r="B222">
        <v>10</v>
      </c>
      <c r="C222" t="s">
        <v>162</v>
      </c>
      <c r="D222" t="s">
        <v>176</v>
      </c>
      <c r="E222" t="s">
        <v>15</v>
      </c>
      <c r="F222">
        <v>9805</v>
      </c>
      <c r="G222" t="s">
        <v>158</v>
      </c>
      <c r="H222" t="s">
        <v>171</v>
      </c>
      <c r="I222" t="s">
        <v>172</v>
      </c>
      <c r="J222" s="24">
        <v>45931</v>
      </c>
      <c r="K222" t="s">
        <v>253</v>
      </c>
      <c r="L222">
        <v>3</v>
      </c>
      <c r="M222" t="s">
        <v>429</v>
      </c>
      <c r="N222" t="s">
        <v>145</v>
      </c>
      <c r="O222" t="s">
        <v>155</v>
      </c>
      <c r="P222" t="s">
        <v>153</v>
      </c>
      <c r="Q222">
        <v>0</v>
      </c>
      <c r="R222">
        <v>2</v>
      </c>
      <c r="S222">
        <v>90</v>
      </c>
      <c r="T222">
        <v>0</v>
      </c>
      <c r="U222">
        <v>0</v>
      </c>
      <c r="V222">
        <v>0</v>
      </c>
      <c r="W222">
        <v>0</v>
      </c>
      <c r="X222">
        <v>0</v>
      </c>
      <c r="Y222">
        <v>0</v>
      </c>
      <c r="Z222">
        <v>0</v>
      </c>
      <c r="AA222">
        <v>90</v>
      </c>
      <c r="AB222">
        <v>0</v>
      </c>
      <c r="AC222">
        <v>90</v>
      </c>
      <c r="AD222">
        <v>0</v>
      </c>
      <c r="AE222">
        <v>0</v>
      </c>
      <c r="AF222">
        <v>2</v>
      </c>
      <c r="AG222">
        <v>0</v>
      </c>
      <c r="AH222">
        <v>0</v>
      </c>
      <c r="AI222">
        <v>0</v>
      </c>
      <c r="AJ222">
        <v>0</v>
      </c>
      <c r="AK222">
        <v>0</v>
      </c>
      <c r="AL222">
        <v>0</v>
      </c>
      <c r="AM222">
        <v>0</v>
      </c>
      <c r="AN222">
        <v>0</v>
      </c>
      <c r="AO222">
        <v>1</v>
      </c>
      <c r="AP222">
        <v>1</v>
      </c>
      <c r="AQ222">
        <v>1</v>
      </c>
      <c r="AR222">
        <v>0</v>
      </c>
      <c r="AS222">
        <v>0</v>
      </c>
      <c r="AT222">
        <v>0</v>
      </c>
      <c r="AU222">
        <v>0</v>
      </c>
      <c r="AV222">
        <v>0</v>
      </c>
      <c r="AW222">
        <v>0</v>
      </c>
      <c r="AX222">
        <v>0</v>
      </c>
      <c r="AY222">
        <v>0</v>
      </c>
      <c r="AZ222">
        <v>0</v>
      </c>
      <c r="BA222">
        <v>0</v>
      </c>
      <c r="BB222">
        <v>0</v>
      </c>
      <c r="BC222">
        <v>0</v>
      </c>
      <c r="BD222">
        <v>0</v>
      </c>
      <c r="BE222">
        <v>0</v>
      </c>
      <c r="BF222">
        <v>1</v>
      </c>
      <c r="BG222">
        <v>0</v>
      </c>
      <c r="BH222">
        <v>0</v>
      </c>
      <c r="BI222">
        <v>0</v>
      </c>
      <c r="BJ222" s="25">
        <v>45944</v>
      </c>
      <c r="BK222">
        <v>0</v>
      </c>
      <c r="BL222" s="27" t="str">
        <f>VLOOKUP(O222,DropDownList!$H$1:$I$7,2,FALSE)</f>
        <v>2022/23</v>
      </c>
      <c r="BM222" s="27" t="str">
        <f t="shared" si="3"/>
        <v>PREG</v>
      </c>
    </row>
    <row r="223" spans="1:65" x14ac:dyDescent="0.2">
      <c r="A223">
        <v>2025</v>
      </c>
      <c r="B223">
        <v>10</v>
      </c>
      <c r="C223" t="s">
        <v>162</v>
      </c>
      <c r="D223" t="s">
        <v>176</v>
      </c>
      <c r="E223" t="s">
        <v>15</v>
      </c>
      <c r="F223">
        <v>9805</v>
      </c>
      <c r="G223" t="s">
        <v>158</v>
      </c>
      <c r="H223" t="s">
        <v>171</v>
      </c>
      <c r="I223" t="s">
        <v>172</v>
      </c>
      <c r="J223" s="24">
        <v>45931</v>
      </c>
      <c r="K223" t="s">
        <v>253</v>
      </c>
      <c r="L223">
        <v>3</v>
      </c>
      <c r="M223" t="s">
        <v>429</v>
      </c>
      <c r="N223" t="s">
        <v>145</v>
      </c>
      <c r="O223" t="s">
        <v>155</v>
      </c>
      <c r="P223" t="s">
        <v>151</v>
      </c>
      <c r="Q223">
        <v>0</v>
      </c>
      <c r="R223">
        <v>17</v>
      </c>
      <c r="S223">
        <v>510</v>
      </c>
      <c r="T223">
        <v>90</v>
      </c>
      <c r="U223">
        <v>1</v>
      </c>
      <c r="V223">
        <v>0</v>
      </c>
      <c r="W223">
        <v>0</v>
      </c>
      <c r="X223">
        <v>0</v>
      </c>
      <c r="Y223">
        <v>0</v>
      </c>
      <c r="Z223">
        <v>0</v>
      </c>
      <c r="AA223">
        <v>420</v>
      </c>
      <c r="AB223">
        <v>0</v>
      </c>
      <c r="AC223">
        <v>420</v>
      </c>
      <c r="AD223">
        <v>0</v>
      </c>
      <c r="AE223">
        <v>0</v>
      </c>
      <c r="AF223">
        <v>14</v>
      </c>
      <c r="AG223">
        <v>0</v>
      </c>
      <c r="AH223">
        <v>3</v>
      </c>
      <c r="AI223">
        <v>0</v>
      </c>
      <c r="AJ223">
        <v>0</v>
      </c>
      <c r="AK223">
        <v>0</v>
      </c>
      <c r="AL223">
        <v>0</v>
      </c>
      <c r="AM223">
        <v>1</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s="25">
        <v>45944</v>
      </c>
      <c r="BK223">
        <v>0</v>
      </c>
      <c r="BL223" s="27" t="str">
        <f>VLOOKUP(O223,DropDownList!$H$1:$I$7,2,FALSE)</f>
        <v>2022/23</v>
      </c>
      <c r="BM223" s="27" t="str">
        <f t="shared" si="3"/>
        <v>PCPF</v>
      </c>
    </row>
    <row r="224" spans="1:65" x14ac:dyDescent="0.2">
      <c r="A224">
        <v>2025</v>
      </c>
      <c r="B224">
        <v>10</v>
      </c>
      <c r="C224" t="s">
        <v>162</v>
      </c>
      <c r="D224" t="s">
        <v>176</v>
      </c>
      <c r="E224" t="s">
        <v>15</v>
      </c>
      <c r="F224">
        <v>9805</v>
      </c>
      <c r="G224" t="s">
        <v>158</v>
      </c>
      <c r="H224" t="s">
        <v>171</v>
      </c>
      <c r="I224" t="s">
        <v>172</v>
      </c>
      <c r="J224" s="24">
        <v>45931</v>
      </c>
      <c r="K224" t="s">
        <v>253</v>
      </c>
      <c r="L224">
        <v>3</v>
      </c>
      <c r="M224" t="s">
        <v>429</v>
      </c>
      <c r="N224" t="s">
        <v>145</v>
      </c>
      <c r="O224" t="s">
        <v>155</v>
      </c>
      <c r="P224" t="s">
        <v>161</v>
      </c>
      <c r="Q224">
        <v>0</v>
      </c>
      <c r="R224">
        <v>84</v>
      </c>
      <c r="S224">
        <v>1995</v>
      </c>
      <c r="T224">
        <v>0</v>
      </c>
      <c r="U224">
        <v>2</v>
      </c>
      <c r="V224">
        <v>0</v>
      </c>
      <c r="W224">
        <v>0</v>
      </c>
      <c r="X224">
        <v>0</v>
      </c>
      <c r="Y224">
        <v>0</v>
      </c>
      <c r="Z224">
        <v>0</v>
      </c>
      <c r="AA224">
        <v>1995</v>
      </c>
      <c r="AB224">
        <v>0</v>
      </c>
      <c r="AC224">
        <v>0</v>
      </c>
      <c r="AD224">
        <v>0</v>
      </c>
      <c r="AE224">
        <v>0</v>
      </c>
      <c r="AF224">
        <v>84</v>
      </c>
      <c r="AG224">
        <v>0</v>
      </c>
      <c r="AH224">
        <v>0</v>
      </c>
      <c r="AI224">
        <v>0</v>
      </c>
      <c r="AJ224">
        <v>0</v>
      </c>
      <c r="AK224">
        <v>0</v>
      </c>
      <c r="AL224">
        <v>0</v>
      </c>
      <c r="AM224">
        <v>0</v>
      </c>
      <c r="AN224">
        <v>0</v>
      </c>
      <c r="AO224">
        <v>30</v>
      </c>
      <c r="AP224">
        <v>98</v>
      </c>
      <c r="AQ224">
        <v>36</v>
      </c>
      <c r="AR224">
        <v>0</v>
      </c>
      <c r="AS224">
        <v>11</v>
      </c>
      <c r="AT224">
        <v>1</v>
      </c>
      <c r="AU224">
        <v>2</v>
      </c>
      <c r="AV224">
        <v>0</v>
      </c>
      <c r="AW224">
        <v>0</v>
      </c>
      <c r="AX224">
        <v>0</v>
      </c>
      <c r="AY224">
        <v>8</v>
      </c>
      <c r="AZ224">
        <v>18</v>
      </c>
      <c r="BA224">
        <v>12</v>
      </c>
      <c r="BB224">
        <v>5</v>
      </c>
      <c r="BC224">
        <v>1</v>
      </c>
      <c r="BD224">
        <v>0</v>
      </c>
      <c r="BE224">
        <v>0</v>
      </c>
      <c r="BF224">
        <v>84</v>
      </c>
      <c r="BG224">
        <v>0</v>
      </c>
      <c r="BH224">
        <v>0</v>
      </c>
      <c r="BI224">
        <v>2</v>
      </c>
      <c r="BJ224" s="25">
        <v>45944</v>
      </c>
      <c r="BK224">
        <v>0</v>
      </c>
      <c r="BL224" s="27" t="str">
        <f>VLOOKUP(O224,DropDownList!$H$1:$I$7,2,FALSE)</f>
        <v>2022/23</v>
      </c>
      <c r="BM224" s="27" t="str">
        <f t="shared" si="3"/>
        <v>VSUR</v>
      </c>
    </row>
    <row r="225" spans="1:65" x14ac:dyDescent="0.2">
      <c r="A225">
        <v>2025</v>
      </c>
      <c r="B225">
        <v>10</v>
      </c>
      <c r="C225" t="s">
        <v>162</v>
      </c>
      <c r="D225" t="s">
        <v>176</v>
      </c>
      <c r="E225" t="s">
        <v>15</v>
      </c>
      <c r="F225">
        <v>9805</v>
      </c>
      <c r="G225" t="s">
        <v>158</v>
      </c>
      <c r="H225" t="s">
        <v>171</v>
      </c>
      <c r="I225" t="s">
        <v>172</v>
      </c>
      <c r="J225" s="24">
        <v>45931</v>
      </c>
      <c r="K225" t="s">
        <v>253</v>
      </c>
      <c r="L225">
        <v>3</v>
      </c>
      <c r="M225" t="s">
        <v>429</v>
      </c>
      <c r="N225" t="s">
        <v>145</v>
      </c>
      <c r="O225" t="s">
        <v>147</v>
      </c>
      <c r="P225" t="s">
        <v>152</v>
      </c>
      <c r="Q225">
        <v>0</v>
      </c>
      <c r="R225">
        <v>4</v>
      </c>
      <c r="S225">
        <v>160</v>
      </c>
      <c r="T225">
        <v>40</v>
      </c>
      <c r="U225">
        <v>0</v>
      </c>
      <c r="V225">
        <v>0</v>
      </c>
      <c r="W225">
        <v>0</v>
      </c>
      <c r="X225">
        <v>0</v>
      </c>
      <c r="Y225">
        <v>0</v>
      </c>
      <c r="Z225">
        <v>0</v>
      </c>
      <c r="AA225">
        <v>120</v>
      </c>
      <c r="AB225">
        <v>0</v>
      </c>
      <c r="AC225">
        <v>120</v>
      </c>
      <c r="AD225">
        <v>0</v>
      </c>
      <c r="AE225">
        <v>0</v>
      </c>
      <c r="AF225">
        <v>3</v>
      </c>
      <c r="AG225">
        <v>0</v>
      </c>
      <c r="AH225">
        <v>1</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s="25">
        <v>45944</v>
      </c>
      <c r="BK225">
        <v>0</v>
      </c>
      <c r="BL225" s="27" t="str">
        <f>VLOOKUP(O225,DropDownList!$H$1:$I$7,2,FALSE)</f>
        <v>2024/25</v>
      </c>
      <c r="BM225" s="27" t="str">
        <f t="shared" si="3"/>
        <v>PCOA</v>
      </c>
    </row>
    <row r="226" spans="1:65" x14ac:dyDescent="0.2">
      <c r="A226">
        <v>2025</v>
      </c>
      <c r="B226">
        <v>10</v>
      </c>
      <c r="C226" t="s">
        <v>162</v>
      </c>
      <c r="D226" t="s">
        <v>176</v>
      </c>
      <c r="E226" t="s">
        <v>15</v>
      </c>
      <c r="F226">
        <v>9805</v>
      </c>
      <c r="G226" t="s">
        <v>158</v>
      </c>
      <c r="H226" t="s">
        <v>171</v>
      </c>
      <c r="I226" t="s">
        <v>172</v>
      </c>
      <c r="J226" s="24">
        <v>45931</v>
      </c>
      <c r="K226" t="s">
        <v>253</v>
      </c>
      <c r="L226">
        <v>3</v>
      </c>
      <c r="M226" t="s">
        <v>429</v>
      </c>
      <c r="N226" t="s">
        <v>145</v>
      </c>
      <c r="O226" t="s">
        <v>147</v>
      </c>
      <c r="P226" t="s">
        <v>148</v>
      </c>
      <c r="Q226">
        <v>0</v>
      </c>
      <c r="R226">
        <v>1</v>
      </c>
      <c r="S226">
        <v>60</v>
      </c>
      <c r="T226">
        <v>0</v>
      </c>
      <c r="U226">
        <v>0</v>
      </c>
      <c r="V226">
        <v>0</v>
      </c>
      <c r="W226">
        <v>0</v>
      </c>
      <c r="X226">
        <v>0</v>
      </c>
      <c r="Y226">
        <v>0</v>
      </c>
      <c r="Z226">
        <v>0</v>
      </c>
      <c r="AA226">
        <v>60</v>
      </c>
      <c r="AB226">
        <v>0</v>
      </c>
      <c r="AC226">
        <v>60</v>
      </c>
      <c r="AD226">
        <v>0</v>
      </c>
      <c r="AE226">
        <v>0</v>
      </c>
      <c r="AF226">
        <v>1</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s="25">
        <v>45944</v>
      </c>
      <c r="BK226">
        <v>0</v>
      </c>
      <c r="BL226" s="27" t="str">
        <f>VLOOKUP(O226,DropDownList!$H$1:$I$7,2,FALSE)</f>
        <v>2024/25</v>
      </c>
      <c r="BM226" s="27" t="str">
        <f t="shared" si="3"/>
        <v>PRAS</v>
      </c>
    </row>
    <row r="227" spans="1:65" x14ac:dyDescent="0.2">
      <c r="A227">
        <v>2025</v>
      </c>
      <c r="B227">
        <v>10</v>
      </c>
      <c r="C227" t="s">
        <v>162</v>
      </c>
      <c r="D227" t="s">
        <v>176</v>
      </c>
      <c r="E227" t="s">
        <v>15</v>
      </c>
      <c r="F227">
        <v>9805</v>
      </c>
      <c r="G227" t="s">
        <v>158</v>
      </c>
      <c r="H227" t="s">
        <v>171</v>
      </c>
      <c r="I227" t="s">
        <v>172</v>
      </c>
      <c r="J227" s="24">
        <v>45931</v>
      </c>
      <c r="K227" t="s">
        <v>253</v>
      </c>
      <c r="L227">
        <v>3</v>
      </c>
      <c r="M227" t="s">
        <v>429</v>
      </c>
      <c r="N227" t="s">
        <v>145</v>
      </c>
      <c r="O227" t="s">
        <v>155</v>
      </c>
      <c r="P227" t="s">
        <v>152</v>
      </c>
      <c r="Q227">
        <v>0</v>
      </c>
      <c r="R227">
        <v>17</v>
      </c>
      <c r="S227">
        <v>680</v>
      </c>
      <c r="T227">
        <v>160</v>
      </c>
      <c r="U227">
        <v>0</v>
      </c>
      <c r="V227">
        <v>0</v>
      </c>
      <c r="W227">
        <v>0</v>
      </c>
      <c r="X227">
        <v>0</v>
      </c>
      <c r="Y227">
        <v>0</v>
      </c>
      <c r="Z227">
        <v>0</v>
      </c>
      <c r="AA227">
        <v>520</v>
      </c>
      <c r="AB227">
        <v>0</v>
      </c>
      <c r="AC227">
        <v>520</v>
      </c>
      <c r="AD227">
        <v>0</v>
      </c>
      <c r="AE227">
        <v>0</v>
      </c>
      <c r="AF227">
        <v>13</v>
      </c>
      <c r="AG227">
        <v>0</v>
      </c>
      <c r="AH227">
        <v>4</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s="25">
        <v>45944</v>
      </c>
      <c r="BK227">
        <v>0</v>
      </c>
      <c r="BL227" s="27" t="str">
        <f>VLOOKUP(O227,DropDownList!$H$1:$I$7,2,FALSE)</f>
        <v>2022/23</v>
      </c>
      <c r="BM227" s="27" t="str">
        <f t="shared" si="3"/>
        <v>PCOA</v>
      </c>
    </row>
    <row r="228" spans="1:65" x14ac:dyDescent="0.2">
      <c r="A228">
        <v>2025</v>
      </c>
      <c r="B228">
        <v>10</v>
      </c>
      <c r="C228" t="s">
        <v>162</v>
      </c>
      <c r="D228" t="s">
        <v>176</v>
      </c>
      <c r="E228" t="s">
        <v>15</v>
      </c>
      <c r="F228">
        <v>9805</v>
      </c>
      <c r="G228" t="s">
        <v>158</v>
      </c>
      <c r="H228" t="s">
        <v>171</v>
      </c>
      <c r="I228" t="s">
        <v>172</v>
      </c>
      <c r="J228" s="24">
        <v>45931</v>
      </c>
      <c r="K228" t="s">
        <v>253</v>
      </c>
      <c r="L228">
        <v>3</v>
      </c>
      <c r="M228" t="s">
        <v>429</v>
      </c>
      <c r="N228" t="s">
        <v>145</v>
      </c>
      <c r="O228" t="s">
        <v>156</v>
      </c>
      <c r="P228" t="s">
        <v>151</v>
      </c>
      <c r="Q228">
        <v>0</v>
      </c>
      <c r="R228">
        <v>33</v>
      </c>
      <c r="S228">
        <v>990</v>
      </c>
      <c r="T228">
        <v>120</v>
      </c>
      <c r="U228">
        <v>2</v>
      </c>
      <c r="V228">
        <v>0</v>
      </c>
      <c r="W228">
        <v>0</v>
      </c>
      <c r="X228">
        <v>0</v>
      </c>
      <c r="Y228">
        <v>0</v>
      </c>
      <c r="Z228">
        <v>0</v>
      </c>
      <c r="AA228">
        <v>870</v>
      </c>
      <c r="AB228">
        <v>0</v>
      </c>
      <c r="AC228">
        <v>870</v>
      </c>
      <c r="AD228">
        <v>0</v>
      </c>
      <c r="AE228">
        <v>0</v>
      </c>
      <c r="AF228">
        <v>29</v>
      </c>
      <c r="AG228">
        <v>0</v>
      </c>
      <c r="AH228">
        <v>4</v>
      </c>
      <c r="AI228">
        <v>0</v>
      </c>
      <c r="AJ228">
        <v>0</v>
      </c>
      <c r="AK228">
        <v>0</v>
      </c>
      <c r="AL228">
        <v>0</v>
      </c>
      <c r="AM228">
        <v>1</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s="25">
        <v>45944</v>
      </c>
      <c r="BK228">
        <v>0</v>
      </c>
      <c r="BL228" s="27" t="str">
        <f>VLOOKUP(O228,DropDownList!$H$1:$I$7,2,FALSE)</f>
        <v>2023/24</v>
      </c>
      <c r="BM228" s="27" t="str">
        <f t="shared" si="3"/>
        <v>PCPF</v>
      </c>
    </row>
    <row r="229" spans="1:65" x14ac:dyDescent="0.2">
      <c r="A229">
        <v>2025</v>
      </c>
      <c r="B229">
        <v>10</v>
      </c>
      <c r="C229" t="s">
        <v>162</v>
      </c>
      <c r="D229" t="s">
        <v>176</v>
      </c>
      <c r="E229" t="s">
        <v>15</v>
      </c>
      <c r="F229">
        <v>9805</v>
      </c>
      <c r="G229" t="s">
        <v>158</v>
      </c>
      <c r="H229" t="s">
        <v>171</v>
      </c>
      <c r="I229" t="s">
        <v>172</v>
      </c>
      <c r="J229" s="24">
        <v>45931</v>
      </c>
      <c r="K229" t="s">
        <v>253</v>
      </c>
      <c r="L229">
        <v>3</v>
      </c>
      <c r="M229" t="s">
        <v>429</v>
      </c>
      <c r="N229" t="s">
        <v>145</v>
      </c>
      <c r="O229" t="s">
        <v>156</v>
      </c>
      <c r="P229" t="s">
        <v>161</v>
      </c>
      <c r="Q229">
        <v>140</v>
      </c>
      <c r="R229">
        <v>79</v>
      </c>
      <c r="S229">
        <v>2645</v>
      </c>
      <c r="T229">
        <v>75</v>
      </c>
      <c r="U229">
        <v>15</v>
      </c>
      <c r="V229">
        <v>5</v>
      </c>
      <c r="W229">
        <v>140</v>
      </c>
      <c r="X229">
        <v>140</v>
      </c>
      <c r="Y229">
        <v>0</v>
      </c>
      <c r="Z229">
        <v>0</v>
      </c>
      <c r="AA229">
        <v>2430</v>
      </c>
      <c r="AB229">
        <v>0</v>
      </c>
      <c r="AC229">
        <v>0</v>
      </c>
      <c r="AD229">
        <v>5</v>
      </c>
      <c r="AE229">
        <v>0</v>
      </c>
      <c r="AF229">
        <v>73</v>
      </c>
      <c r="AG229">
        <v>0</v>
      </c>
      <c r="AH229">
        <v>1</v>
      </c>
      <c r="AI229">
        <v>5</v>
      </c>
      <c r="AJ229">
        <v>0</v>
      </c>
      <c r="AK229">
        <v>0</v>
      </c>
      <c r="AL229">
        <v>0</v>
      </c>
      <c r="AM229">
        <v>0</v>
      </c>
      <c r="AN229">
        <v>0</v>
      </c>
      <c r="AO229">
        <v>32</v>
      </c>
      <c r="AP229">
        <v>119</v>
      </c>
      <c r="AQ229">
        <v>37</v>
      </c>
      <c r="AR229">
        <v>0</v>
      </c>
      <c r="AS229">
        <v>18</v>
      </c>
      <c r="AT229">
        <v>0</v>
      </c>
      <c r="AU229">
        <v>1</v>
      </c>
      <c r="AV229">
        <v>0</v>
      </c>
      <c r="AW229">
        <v>1</v>
      </c>
      <c r="AX229">
        <v>0</v>
      </c>
      <c r="AY229">
        <v>11</v>
      </c>
      <c r="AZ229">
        <v>19</v>
      </c>
      <c r="BA229">
        <v>12</v>
      </c>
      <c r="BB229">
        <v>11</v>
      </c>
      <c r="BC229">
        <v>5</v>
      </c>
      <c r="BD229">
        <v>0</v>
      </c>
      <c r="BE229">
        <v>0</v>
      </c>
      <c r="BF229">
        <v>76</v>
      </c>
      <c r="BG229">
        <v>140</v>
      </c>
      <c r="BH229">
        <v>0</v>
      </c>
      <c r="BI229">
        <v>14</v>
      </c>
      <c r="BJ229" s="25">
        <v>45944</v>
      </c>
      <c r="BK229">
        <v>0</v>
      </c>
      <c r="BL229" s="27" t="str">
        <f>VLOOKUP(O229,DropDownList!$H$1:$I$7,2,FALSE)</f>
        <v>2023/24</v>
      </c>
      <c r="BM229" s="27" t="str">
        <f t="shared" si="3"/>
        <v>VSUR</v>
      </c>
    </row>
    <row r="230" spans="1:65" x14ac:dyDescent="0.2">
      <c r="A230">
        <v>2025</v>
      </c>
      <c r="B230">
        <v>10</v>
      </c>
      <c r="C230" t="s">
        <v>162</v>
      </c>
      <c r="D230" t="s">
        <v>176</v>
      </c>
      <c r="E230" t="s">
        <v>15</v>
      </c>
      <c r="F230">
        <v>9805</v>
      </c>
      <c r="G230" t="s">
        <v>158</v>
      </c>
      <c r="H230" t="s">
        <v>171</v>
      </c>
      <c r="I230" t="s">
        <v>172</v>
      </c>
      <c r="J230" s="24">
        <v>45931</v>
      </c>
      <c r="K230" t="s">
        <v>253</v>
      </c>
      <c r="L230">
        <v>3</v>
      </c>
      <c r="M230" t="s">
        <v>429</v>
      </c>
      <c r="N230" t="s">
        <v>145</v>
      </c>
      <c r="O230" t="s">
        <v>155</v>
      </c>
      <c r="P230" t="s">
        <v>150</v>
      </c>
      <c r="Q230">
        <v>815.11</v>
      </c>
      <c r="R230">
        <v>38</v>
      </c>
      <c r="S230">
        <v>6770.75</v>
      </c>
      <c r="T230">
        <v>205.39</v>
      </c>
      <c r="U230">
        <v>4</v>
      </c>
      <c r="V230">
        <v>2</v>
      </c>
      <c r="W230">
        <v>490</v>
      </c>
      <c r="X230">
        <v>490</v>
      </c>
      <c r="Y230">
        <v>37</v>
      </c>
      <c r="Z230">
        <v>6565.36</v>
      </c>
      <c r="AA230">
        <v>5750.25</v>
      </c>
      <c r="AB230">
        <v>2125.36</v>
      </c>
      <c r="AC230">
        <v>3624.89</v>
      </c>
      <c r="AD230">
        <v>1</v>
      </c>
      <c r="AE230">
        <v>1</v>
      </c>
      <c r="AF230">
        <v>32</v>
      </c>
      <c r="AG230">
        <v>2</v>
      </c>
      <c r="AH230">
        <v>1</v>
      </c>
      <c r="AI230">
        <v>2</v>
      </c>
      <c r="AJ230">
        <v>14</v>
      </c>
      <c r="AK230">
        <v>5</v>
      </c>
      <c r="AL230">
        <v>0</v>
      </c>
      <c r="AM230">
        <v>1</v>
      </c>
      <c r="AN230">
        <v>0</v>
      </c>
      <c r="AO230">
        <v>18</v>
      </c>
      <c r="AP230">
        <v>85</v>
      </c>
      <c r="AQ230">
        <v>21</v>
      </c>
      <c r="AR230">
        <v>0</v>
      </c>
      <c r="AS230">
        <v>8</v>
      </c>
      <c r="AT230">
        <v>0</v>
      </c>
      <c r="AU230">
        <v>3</v>
      </c>
      <c r="AV230">
        <v>0</v>
      </c>
      <c r="AW230">
        <v>0</v>
      </c>
      <c r="AX230">
        <v>0</v>
      </c>
      <c r="AY230">
        <v>8</v>
      </c>
      <c r="AZ230">
        <v>20</v>
      </c>
      <c r="BA230">
        <v>15</v>
      </c>
      <c r="BB230">
        <v>4</v>
      </c>
      <c r="BC230">
        <v>2</v>
      </c>
      <c r="BD230">
        <v>0</v>
      </c>
      <c r="BE230">
        <v>0</v>
      </c>
      <c r="BF230">
        <v>18</v>
      </c>
      <c r="BG230">
        <v>250</v>
      </c>
      <c r="BH230">
        <v>1</v>
      </c>
      <c r="BI230">
        <v>4</v>
      </c>
      <c r="BJ230" s="25">
        <v>45944</v>
      </c>
      <c r="BK230">
        <v>0</v>
      </c>
      <c r="BL230" s="27" t="str">
        <f>VLOOKUP(O230,DropDownList!$H$1:$I$7,2,FALSE)</f>
        <v>2022/23</v>
      </c>
      <c r="BM230" s="27" t="str">
        <f t="shared" si="3"/>
        <v>FISCAL FINES</v>
      </c>
    </row>
    <row r="231" spans="1:65" x14ac:dyDescent="0.2">
      <c r="A231">
        <v>2025</v>
      </c>
      <c r="B231">
        <v>10</v>
      </c>
      <c r="C231" t="s">
        <v>162</v>
      </c>
      <c r="D231" t="s">
        <v>176</v>
      </c>
      <c r="E231" t="s">
        <v>15</v>
      </c>
      <c r="F231">
        <v>9805</v>
      </c>
      <c r="G231" t="s">
        <v>158</v>
      </c>
      <c r="H231" t="s">
        <v>171</v>
      </c>
      <c r="I231" t="s">
        <v>172</v>
      </c>
      <c r="J231" s="24">
        <v>45931</v>
      </c>
      <c r="K231" t="s">
        <v>253</v>
      </c>
      <c r="L231">
        <v>3</v>
      </c>
      <c r="M231" t="s">
        <v>429</v>
      </c>
      <c r="N231" t="s">
        <v>145</v>
      </c>
      <c r="O231" t="s">
        <v>155</v>
      </c>
      <c r="P231" t="s">
        <v>160</v>
      </c>
      <c r="Q231">
        <v>640.69000000000005</v>
      </c>
      <c r="R231">
        <v>89</v>
      </c>
      <c r="S231">
        <v>41188</v>
      </c>
      <c r="T231">
        <v>0</v>
      </c>
      <c r="U231">
        <v>4</v>
      </c>
      <c r="V231">
        <v>3</v>
      </c>
      <c r="W231">
        <v>570.39</v>
      </c>
      <c r="X231">
        <v>570.39</v>
      </c>
      <c r="Y231">
        <v>0</v>
      </c>
      <c r="Z231">
        <v>0</v>
      </c>
      <c r="AA231">
        <v>40547.31</v>
      </c>
      <c r="AB231">
        <v>1763</v>
      </c>
      <c r="AC231">
        <v>36789.31</v>
      </c>
      <c r="AD231">
        <v>1</v>
      </c>
      <c r="AE231">
        <v>2</v>
      </c>
      <c r="AF231">
        <v>85</v>
      </c>
      <c r="AG231">
        <v>3</v>
      </c>
      <c r="AH231">
        <v>0</v>
      </c>
      <c r="AI231">
        <v>1</v>
      </c>
      <c r="AJ231">
        <v>0</v>
      </c>
      <c r="AK231">
        <v>0</v>
      </c>
      <c r="AL231">
        <v>0</v>
      </c>
      <c r="AM231">
        <v>0</v>
      </c>
      <c r="AN231">
        <v>0</v>
      </c>
      <c r="AO231">
        <v>34</v>
      </c>
      <c r="AP231">
        <v>111</v>
      </c>
      <c r="AQ231">
        <v>40</v>
      </c>
      <c r="AR231">
        <v>0</v>
      </c>
      <c r="AS231">
        <v>12</v>
      </c>
      <c r="AT231">
        <v>2</v>
      </c>
      <c r="AU231">
        <v>4</v>
      </c>
      <c r="AV231">
        <v>0</v>
      </c>
      <c r="AW231">
        <v>0</v>
      </c>
      <c r="AX231">
        <v>0</v>
      </c>
      <c r="AY231">
        <v>8</v>
      </c>
      <c r="AZ231">
        <v>20</v>
      </c>
      <c r="BA231">
        <v>14</v>
      </c>
      <c r="BB231">
        <v>5</v>
      </c>
      <c r="BC231">
        <v>1</v>
      </c>
      <c r="BD231">
        <v>0</v>
      </c>
      <c r="BE231">
        <v>0</v>
      </c>
      <c r="BF231">
        <v>86</v>
      </c>
      <c r="BG231">
        <v>250</v>
      </c>
      <c r="BH231">
        <v>0</v>
      </c>
      <c r="BI231">
        <v>2</v>
      </c>
      <c r="BJ231" s="25">
        <v>45944</v>
      </c>
      <c r="BK231">
        <v>0</v>
      </c>
      <c r="BL231" s="27" t="str">
        <f>VLOOKUP(O231,DropDownList!$H$1:$I$7,2,FALSE)</f>
        <v>2022/23</v>
      </c>
      <c r="BM231" s="27" t="str">
        <f t="shared" si="3"/>
        <v>SC COURT</v>
      </c>
    </row>
    <row r="232" spans="1:65" x14ac:dyDescent="0.2">
      <c r="A232">
        <v>2025</v>
      </c>
      <c r="B232">
        <v>10</v>
      </c>
      <c r="C232" t="s">
        <v>162</v>
      </c>
      <c r="D232" t="s">
        <v>176</v>
      </c>
      <c r="E232" t="s">
        <v>15</v>
      </c>
      <c r="F232">
        <v>9805</v>
      </c>
      <c r="G232" t="s">
        <v>158</v>
      </c>
      <c r="H232" t="s">
        <v>171</v>
      </c>
      <c r="I232" t="s">
        <v>172</v>
      </c>
      <c r="J232" s="24">
        <v>45931</v>
      </c>
      <c r="K232" t="s">
        <v>253</v>
      </c>
      <c r="L232">
        <v>3</v>
      </c>
      <c r="M232" t="s">
        <v>429</v>
      </c>
      <c r="N232" t="s">
        <v>145</v>
      </c>
      <c r="O232" t="s">
        <v>149</v>
      </c>
      <c r="P232" t="s">
        <v>151</v>
      </c>
      <c r="Q232">
        <v>0</v>
      </c>
      <c r="R232">
        <v>5</v>
      </c>
      <c r="S232">
        <v>150</v>
      </c>
      <c r="T232">
        <v>30</v>
      </c>
      <c r="U232">
        <v>0</v>
      </c>
      <c r="V232">
        <v>0</v>
      </c>
      <c r="W232">
        <v>0</v>
      </c>
      <c r="X232">
        <v>0</v>
      </c>
      <c r="Y232">
        <v>0</v>
      </c>
      <c r="Z232">
        <v>0</v>
      </c>
      <c r="AA232">
        <v>120</v>
      </c>
      <c r="AB232">
        <v>0</v>
      </c>
      <c r="AC232">
        <v>120</v>
      </c>
      <c r="AD232">
        <v>0</v>
      </c>
      <c r="AE232">
        <v>0</v>
      </c>
      <c r="AF232">
        <v>4</v>
      </c>
      <c r="AG232">
        <v>0</v>
      </c>
      <c r="AH232">
        <v>1</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s="25">
        <v>45944</v>
      </c>
      <c r="BK232">
        <v>0</v>
      </c>
      <c r="BL232" s="27" t="str">
        <f>VLOOKUP(O232,DropDownList!$H$1:$I$7,2,FALSE)</f>
        <v>2025/26</v>
      </c>
      <c r="BM232" s="27" t="str">
        <f t="shared" si="3"/>
        <v>PCPF</v>
      </c>
    </row>
    <row r="233" spans="1:65" x14ac:dyDescent="0.2">
      <c r="A233">
        <v>2025</v>
      </c>
      <c r="B233">
        <v>10</v>
      </c>
      <c r="C233" t="s">
        <v>162</v>
      </c>
      <c r="D233" t="s">
        <v>176</v>
      </c>
      <c r="E233" t="s">
        <v>15</v>
      </c>
      <c r="F233">
        <v>9805</v>
      </c>
      <c r="G233" t="s">
        <v>158</v>
      </c>
      <c r="H233" t="s">
        <v>171</v>
      </c>
      <c r="I233" t="s">
        <v>172</v>
      </c>
      <c r="J233" s="24">
        <v>45931</v>
      </c>
      <c r="K233" t="s">
        <v>253</v>
      </c>
      <c r="L233">
        <v>3</v>
      </c>
      <c r="M233" t="s">
        <v>429</v>
      </c>
      <c r="N233" t="s">
        <v>145</v>
      </c>
      <c r="O233" t="s">
        <v>147</v>
      </c>
      <c r="P233" t="s">
        <v>150</v>
      </c>
      <c r="Q233">
        <v>1253.3399999999999</v>
      </c>
      <c r="R233">
        <v>36</v>
      </c>
      <c r="S233">
        <v>5488.34</v>
      </c>
      <c r="T233">
        <v>815</v>
      </c>
      <c r="U233">
        <v>10</v>
      </c>
      <c r="V233">
        <v>10</v>
      </c>
      <c r="W233">
        <v>1253.3399999999999</v>
      </c>
      <c r="X233">
        <v>1253.3399999999999</v>
      </c>
      <c r="Y233">
        <v>32</v>
      </c>
      <c r="Z233">
        <v>4673.34</v>
      </c>
      <c r="AA233">
        <v>3420</v>
      </c>
      <c r="AB233">
        <v>1160</v>
      </c>
      <c r="AC233">
        <v>2260</v>
      </c>
      <c r="AD233">
        <v>8</v>
      </c>
      <c r="AE233">
        <v>2</v>
      </c>
      <c r="AF233">
        <v>21</v>
      </c>
      <c r="AG233">
        <v>2</v>
      </c>
      <c r="AH233">
        <v>4</v>
      </c>
      <c r="AI233">
        <v>8</v>
      </c>
      <c r="AJ233">
        <v>11</v>
      </c>
      <c r="AK233">
        <v>4</v>
      </c>
      <c r="AL233">
        <v>1</v>
      </c>
      <c r="AM233">
        <v>2</v>
      </c>
      <c r="AN233">
        <v>0</v>
      </c>
      <c r="AO233">
        <v>19</v>
      </c>
      <c r="AP233">
        <v>58</v>
      </c>
      <c r="AQ233">
        <v>23</v>
      </c>
      <c r="AR233">
        <v>0</v>
      </c>
      <c r="AS233">
        <v>9</v>
      </c>
      <c r="AT233">
        <v>0</v>
      </c>
      <c r="AU233">
        <v>0</v>
      </c>
      <c r="AV233">
        <v>0</v>
      </c>
      <c r="AW233">
        <v>0</v>
      </c>
      <c r="AX233">
        <v>0</v>
      </c>
      <c r="AY233">
        <v>3</v>
      </c>
      <c r="AZ233">
        <v>10</v>
      </c>
      <c r="BA233">
        <v>10</v>
      </c>
      <c r="BB233">
        <v>1</v>
      </c>
      <c r="BC233">
        <v>1</v>
      </c>
      <c r="BD233">
        <v>0</v>
      </c>
      <c r="BE233">
        <v>0</v>
      </c>
      <c r="BF233">
        <v>19</v>
      </c>
      <c r="BG233">
        <v>1085.8399999999999</v>
      </c>
      <c r="BH233">
        <v>1</v>
      </c>
      <c r="BI233">
        <v>10</v>
      </c>
      <c r="BJ233" s="25">
        <v>45944</v>
      </c>
      <c r="BK233">
        <v>0</v>
      </c>
      <c r="BL233" s="27" t="str">
        <f>VLOOKUP(O233,DropDownList!$H$1:$I$7,2,FALSE)</f>
        <v>2024/25</v>
      </c>
      <c r="BM233" s="27" t="str">
        <f t="shared" si="3"/>
        <v>FISCAL FINES</v>
      </c>
    </row>
    <row r="234" spans="1:65" x14ac:dyDescent="0.2">
      <c r="A234">
        <v>2025</v>
      </c>
      <c r="B234">
        <v>10</v>
      </c>
      <c r="C234" t="s">
        <v>162</v>
      </c>
      <c r="D234" t="s">
        <v>176</v>
      </c>
      <c r="E234" t="s">
        <v>15</v>
      </c>
      <c r="F234">
        <v>9805</v>
      </c>
      <c r="G234" t="s">
        <v>158</v>
      </c>
      <c r="H234" t="s">
        <v>171</v>
      </c>
      <c r="I234" t="s">
        <v>172</v>
      </c>
      <c r="J234" s="24">
        <v>45931</v>
      </c>
      <c r="K234" t="s">
        <v>253</v>
      </c>
      <c r="L234">
        <v>3</v>
      </c>
      <c r="M234" t="s">
        <v>429</v>
      </c>
      <c r="N234" t="s">
        <v>145</v>
      </c>
      <c r="O234" t="s">
        <v>149</v>
      </c>
      <c r="P234" t="s">
        <v>161</v>
      </c>
      <c r="Q234">
        <v>20</v>
      </c>
      <c r="R234">
        <v>16</v>
      </c>
      <c r="S234">
        <v>400</v>
      </c>
      <c r="T234">
        <v>0</v>
      </c>
      <c r="U234">
        <v>8</v>
      </c>
      <c r="V234">
        <v>1</v>
      </c>
      <c r="W234">
        <v>20</v>
      </c>
      <c r="X234">
        <v>20</v>
      </c>
      <c r="Y234">
        <v>0</v>
      </c>
      <c r="Z234">
        <v>0</v>
      </c>
      <c r="AA234">
        <v>380</v>
      </c>
      <c r="AB234">
        <v>0</v>
      </c>
      <c r="AC234">
        <v>0</v>
      </c>
      <c r="AD234">
        <v>1</v>
      </c>
      <c r="AE234">
        <v>0</v>
      </c>
      <c r="AF234">
        <v>15</v>
      </c>
      <c r="AG234">
        <v>0</v>
      </c>
      <c r="AH234">
        <v>0</v>
      </c>
      <c r="AI234">
        <v>1</v>
      </c>
      <c r="AJ234">
        <v>0</v>
      </c>
      <c r="AK234">
        <v>0</v>
      </c>
      <c r="AL234">
        <v>0</v>
      </c>
      <c r="AM234">
        <v>0</v>
      </c>
      <c r="AN234">
        <v>0</v>
      </c>
      <c r="AO234">
        <v>4</v>
      </c>
      <c r="AP234">
        <v>5</v>
      </c>
      <c r="AQ234">
        <v>3</v>
      </c>
      <c r="AR234">
        <v>0</v>
      </c>
      <c r="AS234">
        <v>1</v>
      </c>
      <c r="AT234">
        <v>0</v>
      </c>
      <c r="AU234">
        <v>0</v>
      </c>
      <c r="AV234">
        <v>0</v>
      </c>
      <c r="AW234">
        <v>0</v>
      </c>
      <c r="AX234">
        <v>0</v>
      </c>
      <c r="AY234">
        <v>0</v>
      </c>
      <c r="AZ234">
        <v>0</v>
      </c>
      <c r="BA234">
        <v>0</v>
      </c>
      <c r="BB234">
        <v>0</v>
      </c>
      <c r="BC234">
        <v>0</v>
      </c>
      <c r="BD234">
        <v>1</v>
      </c>
      <c r="BE234">
        <v>0</v>
      </c>
      <c r="BF234">
        <v>16</v>
      </c>
      <c r="BG234">
        <v>20</v>
      </c>
      <c r="BH234">
        <v>0</v>
      </c>
      <c r="BI234">
        <v>8</v>
      </c>
      <c r="BJ234" s="25">
        <v>45944</v>
      </c>
      <c r="BK234">
        <v>0</v>
      </c>
      <c r="BL234" s="27" t="str">
        <f>VLOOKUP(O234,DropDownList!$H$1:$I$7,2,FALSE)</f>
        <v>2025/26</v>
      </c>
      <c r="BM234" s="27" t="str">
        <f t="shared" si="3"/>
        <v>VSUR</v>
      </c>
    </row>
    <row r="235" spans="1:65" x14ac:dyDescent="0.2">
      <c r="A235">
        <v>2025</v>
      </c>
      <c r="B235">
        <v>10</v>
      </c>
      <c r="C235" t="s">
        <v>162</v>
      </c>
      <c r="D235" t="s">
        <v>176</v>
      </c>
      <c r="E235" t="s">
        <v>15</v>
      </c>
      <c r="F235">
        <v>9805</v>
      </c>
      <c r="G235" t="s">
        <v>158</v>
      </c>
      <c r="H235" t="s">
        <v>171</v>
      </c>
      <c r="I235" t="s">
        <v>172</v>
      </c>
      <c r="J235" s="24">
        <v>45931</v>
      </c>
      <c r="K235" t="s">
        <v>253</v>
      </c>
      <c r="L235">
        <v>3</v>
      </c>
      <c r="M235" t="s">
        <v>429</v>
      </c>
      <c r="N235" t="s">
        <v>145</v>
      </c>
      <c r="O235" t="s">
        <v>147</v>
      </c>
      <c r="P235" t="s">
        <v>160</v>
      </c>
      <c r="Q235">
        <v>4718.66</v>
      </c>
      <c r="R235">
        <v>84</v>
      </c>
      <c r="S235">
        <v>45162</v>
      </c>
      <c r="T235">
        <v>0</v>
      </c>
      <c r="U235">
        <v>17</v>
      </c>
      <c r="V235">
        <v>13</v>
      </c>
      <c r="W235">
        <v>3295</v>
      </c>
      <c r="X235">
        <v>3838</v>
      </c>
      <c r="Y235">
        <v>0</v>
      </c>
      <c r="Z235">
        <v>0</v>
      </c>
      <c r="AA235">
        <v>40443.339999999997</v>
      </c>
      <c r="AB235">
        <v>315</v>
      </c>
      <c r="AC235">
        <v>38043.339999999997</v>
      </c>
      <c r="AD235">
        <v>9</v>
      </c>
      <c r="AE235">
        <v>4</v>
      </c>
      <c r="AF235">
        <v>67</v>
      </c>
      <c r="AG235">
        <v>7</v>
      </c>
      <c r="AH235">
        <v>0</v>
      </c>
      <c r="AI235">
        <v>10</v>
      </c>
      <c r="AJ235">
        <v>0</v>
      </c>
      <c r="AK235">
        <v>0</v>
      </c>
      <c r="AL235">
        <v>0</v>
      </c>
      <c r="AM235">
        <v>0</v>
      </c>
      <c r="AN235">
        <v>0</v>
      </c>
      <c r="AO235">
        <v>32</v>
      </c>
      <c r="AP235">
        <v>98</v>
      </c>
      <c r="AQ235">
        <v>36</v>
      </c>
      <c r="AR235">
        <v>0</v>
      </c>
      <c r="AS235">
        <v>10</v>
      </c>
      <c r="AT235">
        <v>1</v>
      </c>
      <c r="AU235">
        <v>4</v>
      </c>
      <c r="AV235">
        <v>0</v>
      </c>
      <c r="AW235">
        <v>0</v>
      </c>
      <c r="AX235">
        <v>0</v>
      </c>
      <c r="AY235">
        <v>8</v>
      </c>
      <c r="AZ235">
        <v>20</v>
      </c>
      <c r="BA235">
        <v>13</v>
      </c>
      <c r="BB235">
        <v>1</v>
      </c>
      <c r="BC235">
        <v>1</v>
      </c>
      <c r="BD235">
        <v>0</v>
      </c>
      <c r="BE235">
        <v>0</v>
      </c>
      <c r="BF235">
        <v>83</v>
      </c>
      <c r="BG235">
        <v>3623</v>
      </c>
      <c r="BH235">
        <v>0</v>
      </c>
      <c r="BI235">
        <v>17</v>
      </c>
      <c r="BJ235" s="25">
        <v>45944</v>
      </c>
      <c r="BK235">
        <v>0</v>
      </c>
      <c r="BL235" s="27" t="str">
        <f>VLOOKUP(O235,DropDownList!$H$1:$I$7,2,FALSE)</f>
        <v>2024/25</v>
      </c>
      <c r="BM235" s="27" t="str">
        <f t="shared" si="3"/>
        <v>SC COURT</v>
      </c>
    </row>
    <row r="236" spans="1:65" x14ac:dyDescent="0.2">
      <c r="A236">
        <v>2025</v>
      </c>
      <c r="B236">
        <v>10</v>
      </c>
      <c r="C236" t="s">
        <v>162</v>
      </c>
      <c r="D236" t="s">
        <v>176</v>
      </c>
      <c r="E236" t="s">
        <v>15</v>
      </c>
      <c r="F236">
        <v>9805</v>
      </c>
      <c r="G236" t="s">
        <v>158</v>
      </c>
      <c r="H236" t="s">
        <v>171</v>
      </c>
      <c r="I236" t="s">
        <v>172</v>
      </c>
      <c r="J236" s="24">
        <v>45931</v>
      </c>
      <c r="K236" t="s">
        <v>253</v>
      </c>
      <c r="L236">
        <v>3</v>
      </c>
      <c r="M236" t="s">
        <v>429</v>
      </c>
      <c r="N236" t="s">
        <v>145</v>
      </c>
      <c r="O236" t="s">
        <v>149</v>
      </c>
      <c r="P236" t="s">
        <v>150</v>
      </c>
      <c r="Q236">
        <v>1080.8399999999999</v>
      </c>
      <c r="R236">
        <v>16</v>
      </c>
      <c r="S236">
        <v>2100</v>
      </c>
      <c r="T236">
        <v>150</v>
      </c>
      <c r="U236">
        <v>8</v>
      </c>
      <c r="V236">
        <v>8</v>
      </c>
      <c r="W236">
        <v>980.84</v>
      </c>
      <c r="X236">
        <v>1080.8399999999999</v>
      </c>
      <c r="Y236">
        <v>15</v>
      </c>
      <c r="Z236">
        <v>1950</v>
      </c>
      <c r="AA236">
        <v>869.16</v>
      </c>
      <c r="AB236">
        <v>69.16</v>
      </c>
      <c r="AC236">
        <v>800</v>
      </c>
      <c r="AD236">
        <v>8</v>
      </c>
      <c r="AE236">
        <v>0</v>
      </c>
      <c r="AF236">
        <v>7</v>
      </c>
      <c r="AG236">
        <v>0</v>
      </c>
      <c r="AH236">
        <v>1</v>
      </c>
      <c r="AI236">
        <v>8</v>
      </c>
      <c r="AJ236">
        <v>3</v>
      </c>
      <c r="AK236">
        <v>1</v>
      </c>
      <c r="AL236">
        <v>0</v>
      </c>
      <c r="AM236">
        <v>0</v>
      </c>
      <c r="AN236">
        <v>0</v>
      </c>
      <c r="AO236">
        <v>9</v>
      </c>
      <c r="AP236">
        <v>15</v>
      </c>
      <c r="AQ236">
        <v>11</v>
      </c>
      <c r="AR236">
        <v>0</v>
      </c>
      <c r="AS236">
        <v>2</v>
      </c>
      <c r="AT236">
        <v>0</v>
      </c>
      <c r="AU236">
        <v>0</v>
      </c>
      <c r="AV236">
        <v>0</v>
      </c>
      <c r="AW236">
        <v>0</v>
      </c>
      <c r="AX236">
        <v>0</v>
      </c>
      <c r="AY236">
        <v>0</v>
      </c>
      <c r="AZ236">
        <v>1</v>
      </c>
      <c r="BA236">
        <v>0</v>
      </c>
      <c r="BB236">
        <v>0</v>
      </c>
      <c r="BC236">
        <v>0</v>
      </c>
      <c r="BD236">
        <v>0</v>
      </c>
      <c r="BE236">
        <v>0</v>
      </c>
      <c r="BF236">
        <v>9</v>
      </c>
      <c r="BG236">
        <v>1080.8399999999999</v>
      </c>
      <c r="BH236">
        <v>0</v>
      </c>
      <c r="BI236">
        <v>8</v>
      </c>
      <c r="BJ236" s="25">
        <v>45944</v>
      </c>
      <c r="BK236">
        <v>0</v>
      </c>
      <c r="BL236" s="27" t="str">
        <f>VLOOKUP(O236,DropDownList!$H$1:$I$7,2,FALSE)</f>
        <v>2025/26</v>
      </c>
      <c r="BM236" s="27" t="str">
        <f t="shared" si="3"/>
        <v>FISCAL FINES</v>
      </c>
    </row>
    <row r="237" spans="1:65" x14ac:dyDescent="0.2">
      <c r="A237">
        <v>2025</v>
      </c>
      <c r="B237">
        <v>10</v>
      </c>
      <c r="C237" t="s">
        <v>162</v>
      </c>
      <c r="D237" t="s">
        <v>176</v>
      </c>
      <c r="E237" t="s">
        <v>15</v>
      </c>
      <c r="F237">
        <v>9805</v>
      </c>
      <c r="G237" t="s">
        <v>158</v>
      </c>
      <c r="H237" t="s">
        <v>171</v>
      </c>
      <c r="I237" t="s">
        <v>172</v>
      </c>
      <c r="J237" s="24">
        <v>45931</v>
      </c>
      <c r="K237" t="s">
        <v>253</v>
      </c>
      <c r="L237">
        <v>3</v>
      </c>
      <c r="M237" t="s">
        <v>429</v>
      </c>
      <c r="N237" t="s">
        <v>145</v>
      </c>
      <c r="O237" t="s">
        <v>149</v>
      </c>
      <c r="P237" t="s">
        <v>160</v>
      </c>
      <c r="Q237">
        <v>2180</v>
      </c>
      <c r="R237">
        <v>17</v>
      </c>
      <c r="S237">
        <v>9383</v>
      </c>
      <c r="T237">
        <v>0</v>
      </c>
      <c r="U237">
        <v>9</v>
      </c>
      <c r="V237">
        <v>2</v>
      </c>
      <c r="W237">
        <v>420</v>
      </c>
      <c r="X237">
        <v>860</v>
      </c>
      <c r="Y237">
        <v>0</v>
      </c>
      <c r="Z237">
        <v>0</v>
      </c>
      <c r="AA237">
        <v>7203</v>
      </c>
      <c r="AB237">
        <v>1190</v>
      </c>
      <c r="AC237">
        <v>5633</v>
      </c>
      <c r="AD237">
        <v>1</v>
      </c>
      <c r="AE237">
        <v>1</v>
      </c>
      <c r="AF237">
        <v>8</v>
      </c>
      <c r="AG237">
        <v>8</v>
      </c>
      <c r="AH237">
        <v>0</v>
      </c>
      <c r="AI237">
        <v>1</v>
      </c>
      <c r="AJ237">
        <v>0</v>
      </c>
      <c r="AK237">
        <v>0</v>
      </c>
      <c r="AL237">
        <v>0</v>
      </c>
      <c r="AM237">
        <v>0</v>
      </c>
      <c r="AN237">
        <v>0</v>
      </c>
      <c r="AO237">
        <v>4</v>
      </c>
      <c r="AP237">
        <v>5</v>
      </c>
      <c r="AQ237">
        <v>3</v>
      </c>
      <c r="AR237">
        <v>0</v>
      </c>
      <c r="AS237">
        <v>1</v>
      </c>
      <c r="AT237">
        <v>0</v>
      </c>
      <c r="AU237">
        <v>0</v>
      </c>
      <c r="AV237">
        <v>0</v>
      </c>
      <c r="AW237">
        <v>0</v>
      </c>
      <c r="AX237">
        <v>0</v>
      </c>
      <c r="AY237">
        <v>0</v>
      </c>
      <c r="AZ237">
        <v>0</v>
      </c>
      <c r="BA237">
        <v>0</v>
      </c>
      <c r="BB237">
        <v>0</v>
      </c>
      <c r="BC237">
        <v>0</v>
      </c>
      <c r="BD237">
        <v>1</v>
      </c>
      <c r="BE237">
        <v>0</v>
      </c>
      <c r="BF237">
        <v>17</v>
      </c>
      <c r="BG237">
        <v>320</v>
      </c>
      <c r="BH237">
        <v>0</v>
      </c>
      <c r="BI237">
        <v>9</v>
      </c>
      <c r="BJ237" s="25">
        <v>45944</v>
      </c>
      <c r="BK237">
        <v>0</v>
      </c>
      <c r="BL237" s="27" t="str">
        <f>VLOOKUP(O237,DropDownList!$H$1:$I$7,2,FALSE)</f>
        <v>2025/26</v>
      </c>
      <c r="BM237" s="27" t="str">
        <f t="shared" si="3"/>
        <v>SC COURT</v>
      </c>
    </row>
    <row r="238" spans="1:65" x14ac:dyDescent="0.2">
      <c r="A238">
        <v>2025</v>
      </c>
      <c r="B238">
        <v>10</v>
      </c>
      <c r="C238" t="s">
        <v>162</v>
      </c>
      <c r="D238" t="s">
        <v>176</v>
      </c>
      <c r="E238" t="s">
        <v>15</v>
      </c>
      <c r="F238">
        <v>9805</v>
      </c>
      <c r="G238" t="s">
        <v>158</v>
      </c>
      <c r="H238" t="s">
        <v>171</v>
      </c>
      <c r="I238" t="s">
        <v>172</v>
      </c>
      <c r="J238" s="24">
        <v>45931</v>
      </c>
      <c r="K238" t="s">
        <v>253</v>
      </c>
      <c r="L238">
        <v>3</v>
      </c>
      <c r="M238" t="s">
        <v>429</v>
      </c>
      <c r="N238" t="s">
        <v>145</v>
      </c>
      <c r="O238" t="s">
        <v>149</v>
      </c>
      <c r="P238" t="s">
        <v>152</v>
      </c>
      <c r="Q238">
        <v>0</v>
      </c>
      <c r="R238">
        <v>4</v>
      </c>
      <c r="S238">
        <v>160</v>
      </c>
      <c r="T238">
        <v>80</v>
      </c>
      <c r="U238">
        <v>0</v>
      </c>
      <c r="V238">
        <v>0</v>
      </c>
      <c r="W238">
        <v>0</v>
      </c>
      <c r="X238">
        <v>0</v>
      </c>
      <c r="Y238">
        <v>0</v>
      </c>
      <c r="Z238">
        <v>0</v>
      </c>
      <c r="AA238">
        <v>80</v>
      </c>
      <c r="AB238">
        <v>0</v>
      </c>
      <c r="AC238">
        <v>80</v>
      </c>
      <c r="AD238">
        <v>0</v>
      </c>
      <c r="AE238">
        <v>0</v>
      </c>
      <c r="AF238">
        <v>2</v>
      </c>
      <c r="AG238">
        <v>0</v>
      </c>
      <c r="AH238">
        <v>2</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s="25">
        <v>45944</v>
      </c>
      <c r="BK238">
        <v>0</v>
      </c>
      <c r="BL238" s="27" t="str">
        <f>VLOOKUP(O238,DropDownList!$H$1:$I$7,2,FALSE)</f>
        <v>2025/26</v>
      </c>
      <c r="BM238" s="27" t="str">
        <f t="shared" si="3"/>
        <v>PCOA</v>
      </c>
    </row>
    <row r="239" spans="1:65" x14ac:dyDescent="0.2">
      <c r="A239">
        <v>2025</v>
      </c>
      <c r="B239">
        <v>10</v>
      </c>
      <c r="C239" t="s">
        <v>162</v>
      </c>
      <c r="D239" t="s">
        <v>176</v>
      </c>
      <c r="E239" t="s">
        <v>15</v>
      </c>
      <c r="F239">
        <v>9805</v>
      </c>
      <c r="G239" t="s">
        <v>158</v>
      </c>
      <c r="H239" t="s">
        <v>171</v>
      </c>
      <c r="I239" t="s">
        <v>172</v>
      </c>
      <c r="J239" s="24">
        <v>45931</v>
      </c>
      <c r="K239" t="s">
        <v>253</v>
      </c>
      <c r="L239">
        <v>3</v>
      </c>
      <c r="M239" t="s">
        <v>429</v>
      </c>
      <c r="N239" t="s">
        <v>145</v>
      </c>
      <c r="O239" t="s">
        <v>156</v>
      </c>
      <c r="P239" t="s">
        <v>148</v>
      </c>
      <c r="Q239">
        <v>0</v>
      </c>
      <c r="R239">
        <v>1</v>
      </c>
      <c r="S239">
        <v>60</v>
      </c>
      <c r="T239">
        <v>0</v>
      </c>
      <c r="U239">
        <v>0</v>
      </c>
      <c r="V239">
        <v>0</v>
      </c>
      <c r="W239">
        <v>0</v>
      </c>
      <c r="X239">
        <v>0</v>
      </c>
      <c r="Y239">
        <v>0</v>
      </c>
      <c r="Z239">
        <v>0</v>
      </c>
      <c r="AA239">
        <v>60</v>
      </c>
      <c r="AB239">
        <v>0</v>
      </c>
      <c r="AC239">
        <v>60</v>
      </c>
      <c r="AD239">
        <v>0</v>
      </c>
      <c r="AE239">
        <v>0</v>
      </c>
      <c r="AF239">
        <v>1</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s="25">
        <v>45944</v>
      </c>
      <c r="BK239">
        <v>0</v>
      </c>
      <c r="BL239" s="27" t="str">
        <f>VLOOKUP(O239,DropDownList!$H$1:$I$7,2,FALSE)</f>
        <v>2023/24</v>
      </c>
      <c r="BM239" s="27" t="str">
        <f t="shared" si="3"/>
        <v>PRAS</v>
      </c>
    </row>
    <row r="240" spans="1:65" x14ac:dyDescent="0.2">
      <c r="A240">
        <v>2025</v>
      </c>
      <c r="B240">
        <v>10</v>
      </c>
      <c r="C240" t="s">
        <v>162</v>
      </c>
      <c r="D240" t="s">
        <v>177</v>
      </c>
      <c r="E240" t="s">
        <v>16</v>
      </c>
      <c r="F240">
        <v>9812</v>
      </c>
      <c r="G240" t="s">
        <v>158</v>
      </c>
      <c r="H240" t="s">
        <v>171</v>
      </c>
      <c r="I240" t="s">
        <v>172</v>
      </c>
      <c r="J240" s="24">
        <v>45931</v>
      </c>
      <c r="K240" t="s">
        <v>253</v>
      </c>
      <c r="L240">
        <v>3</v>
      </c>
      <c r="M240" t="s">
        <v>429</v>
      </c>
      <c r="N240" t="s">
        <v>145</v>
      </c>
      <c r="O240" t="s">
        <v>156</v>
      </c>
      <c r="P240" t="s">
        <v>152</v>
      </c>
      <c r="Q240">
        <v>0</v>
      </c>
      <c r="R240">
        <v>28</v>
      </c>
      <c r="S240">
        <v>1120</v>
      </c>
      <c r="T240">
        <v>280</v>
      </c>
      <c r="U240">
        <v>0</v>
      </c>
      <c r="V240">
        <v>0</v>
      </c>
      <c r="W240">
        <v>0</v>
      </c>
      <c r="X240">
        <v>0</v>
      </c>
      <c r="Y240">
        <v>0</v>
      </c>
      <c r="Z240">
        <v>0</v>
      </c>
      <c r="AA240">
        <v>840</v>
      </c>
      <c r="AB240">
        <v>0</v>
      </c>
      <c r="AC240">
        <v>840</v>
      </c>
      <c r="AD240">
        <v>0</v>
      </c>
      <c r="AE240">
        <v>0</v>
      </c>
      <c r="AF240">
        <v>21</v>
      </c>
      <c r="AG240">
        <v>0</v>
      </c>
      <c r="AH240">
        <v>7</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s="25">
        <v>45944</v>
      </c>
      <c r="BK240">
        <v>0</v>
      </c>
      <c r="BL240" s="27" t="str">
        <f>VLOOKUP(O240,DropDownList!$H$1:$I$7,2,FALSE)</f>
        <v>2023/24</v>
      </c>
      <c r="BM240" s="27" t="str">
        <f t="shared" si="3"/>
        <v>PCOA</v>
      </c>
    </row>
    <row r="241" spans="1:65" x14ac:dyDescent="0.2">
      <c r="A241">
        <v>2025</v>
      </c>
      <c r="B241">
        <v>10</v>
      </c>
      <c r="C241" t="s">
        <v>162</v>
      </c>
      <c r="D241" t="s">
        <v>177</v>
      </c>
      <c r="E241" t="s">
        <v>16</v>
      </c>
      <c r="F241">
        <v>9812</v>
      </c>
      <c r="G241" t="s">
        <v>158</v>
      </c>
      <c r="H241" t="s">
        <v>171</v>
      </c>
      <c r="I241" t="s">
        <v>172</v>
      </c>
      <c r="J241" s="24">
        <v>45931</v>
      </c>
      <c r="K241" t="s">
        <v>253</v>
      </c>
      <c r="L241">
        <v>3</v>
      </c>
      <c r="M241" t="s">
        <v>429</v>
      </c>
      <c r="N241" t="s">
        <v>145</v>
      </c>
      <c r="O241" t="s">
        <v>149</v>
      </c>
      <c r="P241" t="s">
        <v>148</v>
      </c>
      <c r="Q241">
        <v>0</v>
      </c>
      <c r="R241">
        <v>1</v>
      </c>
      <c r="S241">
        <v>60</v>
      </c>
      <c r="T241">
        <v>0</v>
      </c>
      <c r="U241">
        <v>0</v>
      </c>
      <c r="V241">
        <v>0</v>
      </c>
      <c r="W241">
        <v>0</v>
      </c>
      <c r="X241">
        <v>0</v>
      </c>
      <c r="Y241">
        <v>0</v>
      </c>
      <c r="Z241">
        <v>0</v>
      </c>
      <c r="AA241">
        <v>60</v>
      </c>
      <c r="AB241">
        <v>0</v>
      </c>
      <c r="AC241">
        <v>60</v>
      </c>
      <c r="AD241">
        <v>0</v>
      </c>
      <c r="AE241">
        <v>0</v>
      </c>
      <c r="AF241">
        <v>1</v>
      </c>
      <c r="AG241">
        <v>0</v>
      </c>
      <c r="AH241">
        <v>0</v>
      </c>
      <c r="AI241">
        <v>0</v>
      </c>
      <c r="AJ241">
        <v>0</v>
      </c>
      <c r="AK241">
        <v>0</v>
      </c>
      <c r="AL241">
        <v>0</v>
      </c>
      <c r="AM241">
        <v>0</v>
      </c>
      <c r="AN241">
        <v>0</v>
      </c>
      <c r="AO241">
        <v>1</v>
      </c>
      <c r="AP241">
        <v>1</v>
      </c>
      <c r="AQ241">
        <v>1</v>
      </c>
      <c r="AR241">
        <v>0</v>
      </c>
      <c r="AS241">
        <v>0</v>
      </c>
      <c r="AT241">
        <v>0</v>
      </c>
      <c r="AU241">
        <v>0</v>
      </c>
      <c r="AV241">
        <v>0</v>
      </c>
      <c r="AW241">
        <v>0</v>
      </c>
      <c r="AX241">
        <v>0</v>
      </c>
      <c r="AY241">
        <v>0</v>
      </c>
      <c r="AZ241">
        <v>0</v>
      </c>
      <c r="BA241">
        <v>0</v>
      </c>
      <c r="BB241">
        <v>0</v>
      </c>
      <c r="BC241">
        <v>0</v>
      </c>
      <c r="BD241">
        <v>0</v>
      </c>
      <c r="BE241">
        <v>0</v>
      </c>
      <c r="BF241">
        <v>1</v>
      </c>
      <c r="BG241">
        <v>0</v>
      </c>
      <c r="BH241">
        <v>0</v>
      </c>
      <c r="BI241">
        <v>0</v>
      </c>
      <c r="BJ241" s="25">
        <v>45944</v>
      </c>
      <c r="BK241">
        <v>0</v>
      </c>
      <c r="BL241" s="27" t="str">
        <f>VLOOKUP(O241,DropDownList!$H$1:$I$7,2,FALSE)</f>
        <v>2025/26</v>
      </c>
      <c r="BM241" s="27" t="str">
        <f t="shared" si="3"/>
        <v>PRAS</v>
      </c>
    </row>
    <row r="242" spans="1:65" x14ac:dyDescent="0.2">
      <c r="A242">
        <v>2025</v>
      </c>
      <c r="B242">
        <v>10</v>
      </c>
      <c r="C242" t="s">
        <v>162</v>
      </c>
      <c r="D242" t="s">
        <v>177</v>
      </c>
      <c r="E242" t="s">
        <v>16</v>
      </c>
      <c r="F242">
        <v>9812</v>
      </c>
      <c r="G242" t="s">
        <v>158</v>
      </c>
      <c r="H242" t="s">
        <v>171</v>
      </c>
      <c r="I242" t="s">
        <v>172</v>
      </c>
      <c r="J242" s="24">
        <v>45931</v>
      </c>
      <c r="K242" t="s">
        <v>253</v>
      </c>
      <c r="L242">
        <v>3</v>
      </c>
      <c r="M242" t="s">
        <v>429</v>
      </c>
      <c r="N242" t="s">
        <v>145</v>
      </c>
      <c r="O242" t="s">
        <v>155</v>
      </c>
      <c r="P242" t="s">
        <v>161</v>
      </c>
      <c r="Q242">
        <v>180</v>
      </c>
      <c r="R242">
        <v>103</v>
      </c>
      <c r="S242">
        <v>3050</v>
      </c>
      <c r="T242">
        <v>10</v>
      </c>
      <c r="U242">
        <v>14</v>
      </c>
      <c r="V242">
        <v>5</v>
      </c>
      <c r="W242">
        <v>140</v>
      </c>
      <c r="X242">
        <v>140</v>
      </c>
      <c r="Y242">
        <v>0</v>
      </c>
      <c r="Z242">
        <v>0</v>
      </c>
      <c r="AA242">
        <v>2860</v>
      </c>
      <c r="AB242">
        <v>0</v>
      </c>
      <c r="AC242">
        <v>0</v>
      </c>
      <c r="AD242">
        <v>5</v>
      </c>
      <c r="AE242">
        <v>0</v>
      </c>
      <c r="AF242">
        <v>95</v>
      </c>
      <c r="AG242">
        <v>0</v>
      </c>
      <c r="AH242">
        <v>1</v>
      </c>
      <c r="AI242">
        <v>7</v>
      </c>
      <c r="AJ242">
        <v>0</v>
      </c>
      <c r="AK242">
        <v>0</v>
      </c>
      <c r="AL242">
        <v>0</v>
      </c>
      <c r="AM242">
        <v>0</v>
      </c>
      <c r="AN242">
        <v>0</v>
      </c>
      <c r="AO242">
        <v>59</v>
      </c>
      <c r="AP242">
        <v>218</v>
      </c>
      <c r="AQ242">
        <v>72</v>
      </c>
      <c r="AR242">
        <v>0</v>
      </c>
      <c r="AS242">
        <v>42</v>
      </c>
      <c r="AT242">
        <v>2</v>
      </c>
      <c r="AU242">
        <v>2</v>
      </c>
      <c r="AV242">
        <v>3</v>
      </c>
      <c r="AW242">
        <v>1</v>
      </c>
      <c r="AX242">
        <v>0</v>
      </c>
      <c r="AY242">
        <v>19</v>
      </c>
      <c r="AZ242">
        <v>34</v>
      </c>
      <c r="BA242">
        <v>24</v>
      </c>
      <c r="BB242">
        <v>6</v>
      </c>
      <c r="BC242">
        <v>3</v>
      </c>
      <c r="BD242">
        <v>1</v>
      </c>
      <c r="BE242">
        <v>0</v>
      </c>
      <c r="BF242">
        <v>101</v>
      </c>
      <c r="BG242">
        <v>180</v>
      </c>
      <c r="BH242">
        <v>0</v>
      </c>
      <c r="BI242">
        <v>13</v>
      </c>
      <c r="BJ242" s="25">
        <v>45944</v>
      </c>
      <c r="BK242">
        <v>0</v>
      </c>
      <c r="BL242" s="27" t="str">
        <f>VLOOKUP(O242,DropDownList!$H$1:$I$7,2,FALSE)</f>
        <v>2022/23</v>
      </c>
      <c r="BM242" s="27" t="str">
        <f t="shared" si="3"/>
        <v>VSUR</v>
      </c>
    </row>
    <row r="243" spans="1:65" x14ac:dyDescent="0.2">
      <c r="A243">
        <v>2025</v>
      </c>
      <c r="B243">
        <v>10</v>
      </c>
      <c r="C243" t="s">
        <v>162</v>
      </c>
      <c r="D243" t="s">
        <v>177</v>
      </c>
      <c r="E243" t="s">
        <v>16</v>
      </c>
      <c r="F243">
        <v>9812</v>
      </c>
      <c r="G243" t="s">
        <v>158</v>
      </c>
      <c r="H243" t="s">
        <v>171</v>
      </c>
      <c r="I243" t="s">
        <v>172</v>
      </c>
      <c r="J243" s="24">
        <v>45931</v>
      </c>
      <c r="K243" t="s">
        <v>253</v>
      </c>
      <c r="L243">
        <v>3</v>
      </c>
      <c r="M243" t="s">
        <v>429</v>
      </c>
      <c r="N243" t="s">
        <v>145</v>
      </c>
      <c r="O243" t="s">
        <v>149</v>
      </c>
      <c r="P243" t="s">
        <v>159</v>
      </c>
      <c r="Q243">
        <v>0</v>
      </c>
      <c r="R243">
        <v>3</v>
      </c>
      <c r="S243">
        <v>5375</v>
      </c>
      <c r="T243">
        <v>430</v>
      </c>
      <c r="U243">
        <v>0</v>
      </c>
      <c r="V243">
        <v>0</v>
      </c>
      <c r="W243">
        <v>0</v>
      </c>
      <c r="X243">
        <v>0</v>
      </c>
      <c r="Y243">
        <v>0</v>
      </c>
      <c r="Z243">
        <v>0</v>
      </c>
      <c r="AA243">
        <v>4945</v>
      </c>
      <c r="AB243">
        <v>0</v>
      </c>
      <c r="AC243">
        <v>0</v>
      </c>
      <c r="AD243">
        <v>0</v>
      </c>
      <c r="AE243">
        <v>0</v>
      </c>
      <c r="AF243">
        <v>2</v>
      </c>
      <c r="AG243">
        <v>0</v>
      </c>
      <c r="AH243">
        <v>1</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s="25">
        <v>45944</v>
      </c>
      <c r="BK243">
        <v>0</v>
      </c>
      <c r="BL243" s="27" t="str">
        <f>VLOOKUP(O243,DropDownList!$H$1:$I$7,2,FALSE)</f>
        <v>2025/26</v>
      </c>
      <c r="BM243" s="27" t="str">
        <f t="shared" si="3"/>
        <v>CONF</v>
      </c>
    </row>
    <row r="244" spans="1:65" x14ac:dyDescent="0.2">
      <c r="A244">
        <v>2025</v>
      </c>
      <c r="B244">
        <v>10</v>
      </c>
      <c r="C244" t="s">
        <v>162</v>
      </c>
      <c r="D244" t="s">
        <v>177</v>
      </c>
      <c r="E244" t="s">
        <v>16</v>
      </c>
      <c r="F244">
        <v>9812</v>
      </c>
      <c r="G244" t="s">
        <v>158</v>
      </c>
      <c r="H244" t="s">
        <v>171</v>
      </c>
      <c r="I244" t="s">
        <v>172</v>
      </c>
      <c r="J244" s="24">
        <v>45931</v>
      </c>
      <c r="K244" t="s">
        <v>253</v>
      </c>
      <c r="L244">
        <v>3</v>
      </c>
      <c r="M244" t="s">
        <v>429</v>
      </c>
      <c r="N244" t="s">
        <v>145</v>
      </c>
      <c r="O244" t="s">
        <v>149</v>
      </c>
      <c r="P244" t="s">
        <v>152</v>
      </c>
      <c r="Q244">
        <v>0</v>
      </c>
      <c r="R244">
        <v>1</v>
      </c>
      <c r="S244">
        <v>40</v>
      </c>
      <c r="T244">
        <v>40</v>
      </c>
      <c r="U244">
        <v>0</v>
      </c>
      <c r="V244">
        <v>0</v>
      </c>
      <c r="W244">
        <v>0</v>
      </c>
      <c r="X244">
        <v>0</v>
      </c>
      <c r="Y244">
        <v>0</v>
      </c>
      <c r="Z244">
        <v>0</v>
      </c>
      <c r="AA244">
        <v>0</v>
      </c>
      <c r="AB244">
        <v>0</v>
      </c>
      <c r="AC244">
        <v>0</v>
      </c>
      <c r="AD244">
        <v>0</v>
      </c>
      <c r="AE244">
        <v>0</v>
      </c>
      <c r="AF244">
        <v>0</v>
      </c>
      <c r="AG244">
        <v>0</v>
      </c>
      <c r="AH244">
        <v>1</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s="25">
        <v>45944</v>
      </c>
      <c r="BK244">
        <v>0</v>
      </c>
      <c r="BL244" s="27" t="str">
        <f>VLOOKUP(O244,DropDownList!$H$1:$I$7,2,FALSE)</f>
        <v>2025/26</v>
      </c>
      <c r="BM244" s="27" t="str">
        <f t="shared" si="3"/>
        <v>PCOA</v>
      </c>
    </row>
    <row r="245" spans="1:65" x14ac:dyDescent="0.2">
      <c r="A245">
        <v>2025</v>
      </c>
      <c r="B245">
        <v>10</v>
      </c>
      <c r="C245" t="s">
        <v>162</v>
      </c>
      <c r="D245" t="s">
        <v>177</v>
      </c>
      <c r="E245" t="s">
        <v>16</v>
      </c>
      <c r="F245">
        <v>9812</v>
      </c>
      <c r="G245" t="s">
        <v>158</v>
      </c>
      <c r="H245" t="s">
        <v>171</v>
      </c>
      <c r="I245" t="s">
        <v>172</v>
      </c>
      <c r="J245" s="24">
        <v>45931</v>
      </c>
      <c r="K245" t="s">
        <v>253</v>
      </c>
      <c r="L245">
        <v>3</v>
      </c>
      <c r="M245" t="s">
        <v>429</v>
      </c>
      <c r="N245" t="s">
        <v>145</v>
      </c>
      <c r="O245" t="s">
        <v>149</v>
      </c>
      <c r="P245" t="s">
        <v>160</v>
      </c>
      <c r="Q245">
        <v>8659</v>
      </c>
      <c r="R245">
        <v>17</v>
      </c>
      <c r="S245">
        <v>15735</v>
      </c>
      <c r="T245">
        <v>0</v>
      </c>
      <c r="U245">
        <v>13</v>
      </c>
      <c r="V245">
        <v>10</v>
      </c>
      <c r="W245">
        <v>2315</v>
      </c>
      <c r="X245">
        <v>5420</v>
      </c>
      <c r="Y245">
        <v>0</v>
      </c>
      <c r="Z245">
        <v>0</v>
      </c>
      <c r="AA245">
        <v>7076</v>
      </c>
      <c r="AB245">
        <v>670</v>
      </c>
      <c r="AC245">
        <v>5876</v>
      </c>
      <c r="AD245">
        <v>3</v>
      </c>
      <c r="AE245">
        <v>7</v>
      </c>
      <c r="AF245">
        <v>4</v>
      </c>
      <c r="AG245">
        <v>10</v>
      </c>
      <c r="AH245">
        <v>0</v>
      </c>
      <c r="AI245">
        <v>3</v>
      </c>
      <c r="AJ245">
        <v>0</v>
      </c>
      <c r="AK245">
        <v>0</v>
      </c>
      <c r="AL245">
        <v>0</v>
      </c>
      <c r="AM245">
        <v>0</v>
      </c>
      <c r="AN245">
        <v>0</v>
      </c>
      <c r="AO245">
        <v>8</v>
      </c>
      <c r="AP245">
        <v>9</v>
      </c>
      <c r="AQ245">
        <v>8</v>
      </c>
      <c r="AR245">
        <v>0</v>
      </c>
      <c r="AS245">
        <v>1</v>
      </c>
      <c r="AT245">
        <v>0</v>
      </c>
      <c r="AU245">
        <v>0</v>
      </c>
      <c r="AV245">
        <v>0</v>
      </c>
      <c r="AW245">
        <v>0</v>
      </c>
      <c r="AX245">
        <v>0</v>
      </c>
      <c r="AY245">
        <v>0</v>
      </c>
      <c r="AZ245">
        <v>0</v>
      </c>
      <c r="BA245">
        <v>0</v>
      </c>
      <c r="BB245">
        <v>0</v>
      </c>
      <c r="BC245">
        <v>0</v>
      </c>
      <c r="BD245">
        <v>0</v>
      </c>
      <c r="BE245">
        <v>0</v>
      </c>
      <c r="BF245">
        <v>17</v>
      </c>
      <c r="BG245">
        <v>2535</v>
      </c>
      <c r="BH245">
        <v>0</v>
      </c>
      <c r="BI245">
        <v>13</v>
      </c>
      <c r="BJ245" s="25">
        <v>45944</v>
      </c>
      <c r="BK245">
        <v>0</v>
      </c>
      <c r="BL245" s="27" t="str">
        <f>VLOOKUP(O245,DropDownList!$H$1:$I$7,2,FALSE)</f>
        <v>2025/26</v>
      </c>
      <c r="BM245" s="27" t="str">
        <f t="shared" si="3"/>
        <v>SC COURT</v>
      </c>
    </row>
    <row r="246" spans="1:65" x14ac:dyDescent="0.2">
      <c r="A246">
        <v>2025</v>
      </c>
      <c r="B246">
        <v>10</v>
      </c>
      <c r="C246" t="s">
        <v>162</v>
      </c>
      <c r="D246" t="s">
        <v>177</v>
      </c>
      <c r="E246" t="s">
        <v>16</v>
      </c>
      <c r="F246">
        <v>9812</v>
      </c>
      <c r="G246" t="s">
        <v>158</v>
      </c>
      <c r="H246" t="s">
        <v>171</v>
      </c>
      <c r="I246" t="s">
        <v>172</v>
      </c>
      <c r="J246" s="24">
        <v>45931</v>
      </c>
      <c r="K246" t="s">
        <v>253</v>
      </c>
      <c r="L246">
        <v>3</v>
      </c>
      <c r="M246" t="s">
        <v>429</v>
      </c>
      <c r="N246" t="s">
        <v>145</v>
      </c>
      <c r="O246" t="s">
        <v>156</v>
      </c>
      <c r="P246" t="s">
        <v>148</v>
      </c>
      <c r="Q246">
        <v>180</v>
      </c>
      <c r="R246">
        <v>7</v>
      </c>
      <c r="S246">
        <v>420</v>
      </c>
      <c r="T246">
        <v>0</v>
      </c>
      <c r="U246">
        <v>3</v>
      </c>
      <c r="V246">
        <v>3</v>
      </c>
      <c r="W246">
        <v>180</v>
      </c>
      <c r="X246">
        <v>180</v>
      </c>
      <c r="Y246">
        <v>0</v>
      </c>
      <c r="Z246">
        <v>0</v>
      </c>
      <c r="AA246">
        <v>240</v>
      </c>
      <c r="AB246">
        <v>0</v>
      </c>
      <c r="AC246">
        <v>240</v>
      </c>
      <c r="AD246">
        <v>3</v>
      </c>
      <c r="AE246">
        <v>0</v>
      </c>
      <c r="AF246">
        <v>4</v>
      </c>
      <c r="AG246">
        <v>0</v>
      </c>
      <c r="AH246">
        <v>0</v>
      </c>
      <c r="AI246">
        <v>3</v>
      </c>
      <c r="AJ246">
        <v>0</v>
      </c>
      <c r="AK246">
        <v>0</v>
      </c>
      <c r="AL246">
        <v>0</v>
      </c>
      <c r="AM246">
        <v>0</v>
      </c>
      <c r="AN246">
        <v>0</v>
      </c>
      <c r="AO246">
        <v>6</v>
      </c>
      <c r="AP246">
        <v>22</v>
      </c>
      <c r="AQ246">
        <v>7</v>
      </c>
      <c r="AR246">
        <v>0</v>
      </c>
      <c r="AS246">
        <v>1</v>
      </c>
      <c r="AT246">
        <v>0</v>
      </c>
      <c r="AU246">
        <v>0</v>
      </c>
      <c r="AV246">
        <v>0</v>
      </c>
      <c r="AW246">
        <v>0</v>
      </c>
      <c r="AX246">
        <v>0</v>
      </c>
      <c r="AY246">
        <v>2</v>
      </c>
      <c r="AZ246">
        <v>6</v>
      </c>
      <c r="BA246">
        <v>5</v>
      </c>
      <c r="BB246">
        <v>0</v>
      </c>
      <c r="BC246">
        <v>0</v>
      </c>
      <c r="BD246">
        <v>0</v>
      </c>
      <c r="BE246">
        <v>0</v>
      </c>
      <c r="BF246">
        <v>6</v>
      </c>
      <c r="BG246">
        <v>180</v>
      </c>
      <c r="BH246">
        <v>0</v>
      </c>
      <c r="BI246">
        <v>3</v>
      </c>
      <c r="BJ246" s="25">
        <v>45944</v>
      </c>
      <c r="BK246">
        <v>0</v>
      </c>
      <c r="BL246" s="27" t="str">
        <f>VLOOKUP(O246,DropDownList!$H$1:$I$7,2,FALSE)</f>
        <v>2023/24</v>
      </c>
      <c r="BM246" s="27" t="str">
        <f t="shared" si="3"/>
        <v>PRAS</v>
      </c>
    </row>
    <row r="247" spans="1:65" x14ac:dyDescent="0.2">
      <c r="A247">
        <v>2025</v>
      </c>
      <c r="B247">
        <v>10</v>
      </c>
      <c r="C247" t="s">
        <v>162</v>
      </c>
      <c r="D247" t="s">
        <v>177</v>
      </c>
      <c r="E247" t="s">
        <v>16</v>
      </c>
      <c r="F247">
        <v>9812</v>
      </c>
      <c r="G247" t="s">
        <v>158</v>
      </c>
      <c r="H247" t="s">
        <v>171</v>
      </c>
      <c r="I247" t="s">
        <v>172</v>
      </c>
      <c r="J247" s="24">
        <v>45931</v>
      </c>
      <c r="K247" t="s">
        <v>253</v>
      </c>
      <c r="L247">
        <v>3</v>
      </c>
      <c r="M247" t="s">
        <v>429</v>
      </c>
      <c r="N247" t="s">
        <v>145</v>
      </c>
      <c r="O247" t="s">
        <v>147</v>
      </c>
      <c r="P247" t="s">
        <v>150</v>
      </c>
      <c r="Q247">
        <v>650</v>
      </c>
      <c r="R247">
        <v>19</v>
      </c>
      <c r="S247">
        <v>2727.08</v>
      </c>
      <c r="T247">
        <v>100</v>
      </c>
      <c r="U247">
        <v>7</v>
      </c>
      <c r="V247">
        <v>7</v>
      </c>
      <c r="W247">
        <v>650</v>
      </c>
      <c r="X247">
        <v>650</v>
      </c>
      <c r="Y247">
        <v>18</v>
      </c>
      <c r="Z247">
        <v>2627.08</v>
      </c>
      <c r="AA247">
        <v>1977.08</v>
      </c>
      <c r="AB247">
        <v>102.08</v>
      </c>
      <c r="AC247">
        <v>1875</v>
      </c>
      <c r="AD247">
        <v>4</v>
      </c>
      <c r="AE247">
        <v>3</v>
      </c>
      <c r="AF247">
        <v>11</v>
      </c>
      <c r="AG247">
        <v>3</v>
      </c>
      <c r="AH247">
        <v>1</v>
      </c>
      <c r="AI247">
        <v>4</v>
      </c>
      <c r="AJ247">
        <v>4</v>
      </c>
      <c r="AK247">
        <v>1</v>
      </c>
      <c r="AL247">
        <v>0</v>
      </c>
      <c r="AM247">
        <v>1</v>
      </c>
      <c r="AN247">
        <v>0</v>
      </c>
      <c r="AO247">
        <v>11</v>
      </c>
      <c r="AP247">
        <v>30</v>
      </c>
      <c r="AQ247">
        <v>12</v>
      </c>
      <c r="AR247">
        <v>0</v>
      </c>
      <c r="AS247">
        <v>6</v>
      </c>
      <c r="AT247">
        <v>0</v>
      </c>
      <c r="AU247">
        <v>0</v>
      </c>
      <c r="AV247">
        <v>0</v>
      </c>
      <c r="AW247">
        <v>0</v>
      </c>
      <c r="AX247">
        <v>0</v>
      </c>
      <c r="AY247">
        <v>1</v>
      </c>
      <c r="AZ247">
        <v>6</v>
      </c>
      <c r="BA247">
        <v>4</v>
      </c>
      <c r="BB247">
        <v>1</v>
      </c>
      <c r="BC247">
        <v>0</v>
      </c>
      <c r="BD247">
        <v>0</v>
      </c>
      <c r="BE247">
        <v>0</v>
      </c>
      <c r="BF247">
        <v>11</v>
      </c>
      <c r="BG247">
        <v>425</v>
      </c>
      <c r="BH247">
        <v>0</v>
      </c>
      <c r="BI247">
        <v>7</v>
      </c>
      <c r="BJ247" s="25">
        <v>45944</v>
      </c>
      <c r="BK247">
        <v>0</v>
      </c>
      <c r="BL247" s="27" t="str">
        <f>VLOOKUP(O247,DropDownList!$H$1:$I$7,2,FALSE)</f>
        <v>2024/25</v>
      </c>
      <c r="BM247" s="27" t="str">
        <f t="shared" si="3"/>
        <v>FISCAL FINES</v>
      </c>
    </row>
    <row r="248" spans="1:65" x14ac:dyDescent="0.2">
      <c r="A248">
        <v>2025</v>
      </c>
      <c r="B248">
        <v>10</v>
      </c>
      <c r="C248" t="s">
        <v>162</v>
      </c>
      <c r="D248" t="s">
        <v>177</v>
      </c>
      <c r="E248" t="s">
        <v>16</v>
      </c>
      <c r="F248">
        <v>9812</v>
      </c>
      <c r="G248" t="s">
        <v>158</v>
      </c>
      <c r="H248" t="s">
        <v>171</v>
      </c>
      <c r="I248" t="s">
        <v>172</v>
      </c>
      <c r="J248" s="24">
        <v>45931</v>
      </c>
      <c r="K248" t="s">
        <v>253</v>
      </c>
      <c r="L248">
        <v>3</v>
      </c>
      <c r="M248" t="s">
        <v>429</v>
      </c>
      <c r="N248" t="s">
        <v>145</v>
      </c>
      <c r="O248" t="s">
        <v>149</v>
      </c>
      <c r="P248" t="s">
        <v>161</v>
      </c>
      <c r="Q248">
        <v>175</v>
      </c>
      <c r="R248">
        <v>17</v>
      </c>
      <c r="S248">
        <v>705</v>
      </c>
      <c r="T248">
        <v>0</v>
      </c>
      <c r="U248">
        <v>13</v>
      </c>
      <c r="V248">
        <v>4</v>
      </c>
      <c r="W248">
        <v>175</v>
      </c>
      <c r="X248">
        <v>175</v>
      </c>
      <c r="Y248">
        <v>0</v>
      </c>
      <c r="Z248">
        <v>0</v>
      </c>
      <c r="AA248">
        <v>530</v>
      </c>
      <c r="AB248">
        <v>0</v>
      </c>
      <c r="AC248">
        <v>0</v>
      </c>
      <c r="AD248">
        <v>4</v>
      </c>
      <c r="AE248">
        <v>0</v>
      </c>
      <c r="AF248">
        <v>13</v>
      </c>
      <c r="AG248">
        <v>0</v>
      </c>
      <c r="AH248">
        <v>0</v>
      </c>
      <c r="AI248">
        <v>4</v>
      </c>
      <c r="AJ248">
        <v>0</v>
      </c>
      <c r="AK248">
        <v>0</v>
      </c>
      <c r="AL248">
        <v>0</v>
      </c>
      <c r="AM248">
        <v>0</v>
      </c>
      <c r="AN248">
        <v>0</v>
      </c>
      <c r="AO248">
        <v>8</v>
      </c>
      <c r="AP248">
        <v>9</v>
      </c>
      <c r="AQ248">
        <v>8</v>
      </c>
      <c r="AR248">
        <v>0</v>
      </c>
      <c r="AS248">
        <v>1</v>
      </c>
      <c r="AT248">
        <v>0</v>
      </c>
      <c r="AU248">
        <v>0</v>
      </c>
      <c r="AV248">
        <v>0</v>
      </c>
      <c r="AW248">
        <v>0</v>
      </c>
      <c r="AX248">
        <v>0</v>
      </c>
      <c r="AY248">
        <v>0</v>
      </c>
      <c r="AZ248">
        <v>0</v>
      </c>
      <c r="BA248">
        <v>0</v>
      </c>
      <c r="BB248">
        <v>0</v>
      </c>
      <c r="BC248">
        <v>0</v>
      </c>
      <c r="BD248">
        <v>0</v>
      </c>
      <c r="BE248">
        <v>0</v>
      </c>
      <c r="BF248">
        <v>17</v>
      </c>
      <c r="BG248">
        <v>175</v>
      </c>
      <c r="BH248">
        <v>0</v>
      </c>
      <c r="BI248">
        <v>13</v>
      </c>
      <c r="BJ248" s="25">
        <v>45944</v>
      </c>
      <c r="BK248">
        <v>0</v>
      </c>
      <c r="BL248" s="27" t="str">
        <f>VLOOKUP(O248,DropDownList!$H$1:$I$7,2,FALSE)</f>
        <v>2025/26</v>
      </c>
      <c r="BM248" s="27" t="str">
        <f t="shared" si="3"/>
        <v>VSUR</v>
      </c>
    </row>
    <row r="249" spans="1:65" x14ac:dyDescent="0.2">
      <c r="A249">
        <v>2025</v>
      </c>
      <c r="B249">
        <v>10</v>
      </c>
      <c r="C249" t="s">
        <v>162</v>
      </c>
      <c r="D249" t="s">
        <v>177</v>
      </c>
      <c r="E249" t="s">
        <v>16</v>
      </c>
      <c r="F249">
        <v>9812</v>
      </c>
      <c r="G249" t="s">
        <v>158</v>
      </c>
      <c r="H249" t="s">
        <v>171</v>
      </c>
      <c r="I249" t="s">
        <v>172</v>
      </c>
      <c r="J249" s="24">
        <v>45931</v>
      </c>
      <c r="K249" t="s">
        <v>253</v>
      </c>
      <c r="L249">
        <v>3</v>
      </c>
      <c r="M249" t="s">
        <v>429</v>
      </c>
      <c r="N249" t="s">
        <v>145</v>
      </c>
      <c r="O249" t="s">
        <v>147</v>
      </c>
      <c r="P249" t="s">
        <v>160</v>
      </c>
      <c r="Q249">
        <v>27208.12</v>
      </c>
      <c r="R249">
        <v>93</v>
      </c>
      <c r="S249">
        <v>81293.87</v>
      </c>
      <c r="T249">
        <v>420</v>
      </c>
      <c r="U249">
        <v>37</v>
      </c>
      <c r="V249">
        <v>20</v>
      </c>
      <c r="W249">
        <v>17250</v>
      </c>
      <c r="X249">
        <v>19929.87</v>
      </c>
      <c r="Y249">
        <v>0</v>
      </c>
      <c r="Z249">
        <v>0</v>
      </c>
      <c r="AA249">
        <v>53665.75</v>
      </c>
      <c r="AB249">
        <v>7879</v>
      </c>
      <c r="AC249">
        <v>42302.06</v>
      </c>
      <c r="AD249">
        <v>12</v>
      </c>
      <c r="AE249">
        <v>8</v>
      </c>
      <c r="AF249">
        <v>55</v>
      </c>
      <c r="AG249">
        <v>21</v>
      </c>
      <c r="AH249">
        <v>1</v>
      </c>
      <c r="AI249">
        <v>16</v>
      </c>
      <c r="AJ249">
        <v>0</v>
      </c>
      <c r="AK249">
        <v>0</v>
      </c>
      <c r="AL249">
        <v>0</v>
      </c>
      <c r="AM249">
        <v>0</v>
      </c>
      <c r="AN249">
        <v>0</v>
      </c>
      <c r="AO249">
        <v>50</v>
      </c>
      <c r="AP249">
        <v>138</v>
      </c>
      <c r="AQ249">
        <v>52</v>
      </c>
      <c r="AR249">
        <v>0</v>
      </c>
      <c r="AS249">
        <v>19</v>
      </c>
      <c r="AT249">
        <v>0</v>
      </c>
      <c r="AU249">
        <v>3</v>
      </c>
      <c r="AV249">
        <v>1</v>
      </c>
      <c r="AW249">
        <v>0</v>
      </c>
      <c r="AX249">
        <v>0</v>
      </c>
      <c r="AY249">
        <v>11</v>
      </c>
      <c r="AZ249">
        <v>29</v>
      </c>
      <c r="BA249">
        <v>14</v>
      </c>
      <c r="BB249">
        <v>2</v>
      </c>
      <c r="BC249">
        <v>2</v>
      </c>
      <c r="BD249">
        <v>0</v>
      </c>
      <c r="BE249">
        <v>0</v>
      </c>
      <c r="BF249">
        <v>92</v>
      </c>
      <c r="BG249">
        <v>15529.87</v>
      </c>
      <c r="BH249">
        <v>0</v>
      </c>
      <c r="BI249">
        <v>37</v>
      </c>
      <c r="BJ249" s="25">
        <v>45944</v>
      </c>
      <c r="BK249">
        <v>0</v>
      </c>
      <c r="BL249" s="27" t="str">
        <f>VLOOKUP(O249,DropDownList!$H$1:$I$7,2,FALSE)</f>
        <v>2024/25</v>
      </c>
      <c r="BM249" s="27" t="str">
        <f t="shared" si="3"/>
        <v>SC COURT</v>
      </c>
    </row>
    <row r="250" spans="1:65" x14ac:dyDescent="0.2">
      <c r="A250">
        <v>2025</v>
      </c>
      <c r="B250">
        <v>10</v>
      </c>
      <c r="C250" t="s">
        <v>162</v>
      </c>
      <c r="D250" t="s">
        <v>177</v>
      </c>
      <c r="E250" t="s">
        <v>16</v>
      </c>
      <c r="F250">
        <v>9812</v>
      </c>
      <c r="G250" t="s">
        <v>158</v>
      </c>
      <c r="H250" t="s">
        <v>171</v>
      </c>
      <c r="I250" t="s">
        <v>172</v>
      </c>
      <c r="J250" s="24">
        <v>45931</v>
      </c>
      <c r="K250" t="s">
        <v>253</v>
      </c>
      <c r="L250">
        <v>3</v>
      </c>
      <c r="M250" t="s">
        <v>429</v>
      </c>
      <c r="N250" t="s">
        <v>145</v>
      </c>
      <c r="O250" t="s">
        <v>155</v>
      </c>
      <c r="P250" t="s">
        <v>150</v>
      </c>
      <c r="Q250">
        <v>843</v>
      </c>
      <c r="R250">
        <v>32</v>
      </c>
      <c r="S250">
        <v>4825</v>
      </c>
      <c r="T250">
        <v>501.24</v>
      </c>
      <c r="U250">
        <v>5</v>
      </c>
      <c r="V250">
        <v>4</v>
      </c>
      <c r="W250">
        <v>718</v>
      </c>
      <c r="X250">
        <v>718</v>
      </c>
      <c r="Y250">
        <v>29</v>
      </c>
      <c r="Z250">
        <v>4323.76</v>
      </c>
      <c r="AA250">
        <v>3480.76</v>
      </c>
      <c r="AB250">
        <v>100</v>
      </c>
      <c r="AC250">
        <v>3380.76</v>
      </c>
      <c r="AD250">
        <v>2</v>
      </c>
      <c r="AE250">
        <v>2</v>
      </c>
      <c r="AF250">
        <v>23</v>
      </c>
      <c r="AG250">
        <v>2</v>
      </c>
      <c r="AH250">
        <v>3</v>
      </c>
      <c r="AI250">
        <v>3</v>
      </c>
      <c r="AJ250">
        <v>14</v>
      </c>
      <c r="AK250">
        <v>3</v>
      </c>
      <c r="AL250">
        <v>0</v>
      </c>
      <c r="AM250">
        <v>1</v>
      </c>
      <c r="AN250">
        <v>1</v>
      </c>
      <c r="AO250">
        <v>12</v>
      </c>
      <c r="AP250">
        <v>54</v>
      </c>
      <c r="AQ250">
        <v>13</v>
      </c>
      <c r="AR250">
        <v>0</v>
      </c>
      <c r="AS250">
        <v>10</v>
      </c>
      <c r="AT250">
        <v>0</v>
      </c>
      <c r="AU250">
        <v>0</v>
      </c>
      <c r="AV250">
        <v>0</v>
      </c>
      <c r="AW250">
        <v>0</v>
      </c>
      <c r="AX250">
        <v>0</v>
      </c>
      <c r="AY250">
        <v>6</v>
      </c>
      <c r="AZ250">
        <v>11</v>
      </c>
      <c r="BA250">
        <v>9</v>
      </c>
      <c r="BB250">
        <v>1</v>
      </c>
      <c r="BC250">
        <v>1</v>
      </c>
      <c r="BD250">
        <v>0</v>
      </c>
      <c r="BE250">
        <v>0</v>
      </c>
      <c r="BF250">
        <v>12</v>
      </c>
      <c r="BG250">
        <v>525</v>
      </c>
      <c r="BH250">
        <v>1</v>
      </c>
      <c r="BI250">
        <v>5</v>
      </c>
      <c r="BJ250" s="25">
        <v>45944</v>
      </c>
      <c r="BK250">
        <v>0</v>
      </c>
      <c r="BL250" s="27" t="str">
        <f>VLOOKUP(O250,DropDownList!$H$1:$I$7,2,FALSE)</f>
        <v>2022/23</v>
      </c>
      <c r="BM250" s="27" t="str">
        <f t="shared" si="3"/>
        <v>FISCAL FINES</v>
      </c>
    </row>
    <row r="251" spans="1:65" x14ac:dyDescent="0.2">
      <c r="A251">
        <v>2025</v>
      </c>
      <c r="B251">
        <v>10</v>
      </c>
      <c r="C251" t="s">
        <v>162</v>
      </c>
      <c r="D251" t="s">
        <v>177</v>
      </c>
      <c r="E251" t="s">
        <v>16</v>
      </c>
      <c r="F251">
        <v>9812</v>
      </c>
      <c r="G251" t="s">
        <v>158</v>
      </c>
      <c r="H251" t="s">
        <v>171</v>
      </c>
      <c r="I251" t="s">
        <v>172</v>
      </c>
      <c r="J251" s="24">
        <v>45931</v>
      </c>
      <c r="K251" t="s">
        <v>253</v>
      </c>
      <c r="L251">
        <v>3</v>
      </c>
      <c r="M251" t="s">
        <v>429</v>
      </c>
      <c r="N251" t="s">
        <v>145</v>
      </c>
      <c r="O251" t="s">
        <v>156</v>
      </c>
      <c r="P251" t="s">
        <v>159</v>
      </c>
      <c r="Q251">
        <v>0</v>
      </c>
      <c r="R251">
        <v>1</v>
      </c>
      <c r="S251">
        <v>7020</v>
      </c>
      <c r="T251">
        <v>0</v>
      </c>
      <c r="U251">
        <v>0</v>
      </c>
      <c r="V251">
        <v>0</v>
      </c>
      <c r="W251">
        <v>0</v>
      </c>
      <c r="X251">
        <v>0</v>
      </c>
      <c r="Y251">
        <v>0</v>
      </c>
      <c r="Z251">
        <v>0</v>
      </c>
      <c r="AA251">
        <v>7020</v>
      </c>
      <c r="AB251">
        <v>0</v>
      </c>
      <c r="AC251">
        <v>0</v>
      </c>
      <c r="AD251">
        <v>0</v>
      </c>
      <c r="AE251">
        <v>0</v>
      </c>
      <c r="AF251">
        <v>1</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s="25">
        <v>45944</v>
      </c>
      <c r="BK251">
        <v>0</v>
      </c>
      <c r="BL251" s="27" t="str">
        <f>VLOOKUP(O251,DropDownList!$H$1:$I$7,2,FALSE)</f>
        <v>2023/24</v>
      </c>
      <c r="BM251" s="27" t="str">
        <f t="shared" si="3"/>
        <v>CONF</v>
      </c>
    </row>
    <row r="252" spans="1:65" x14ac:dyDescent="0.2">
      <c r="A252">
        <v>2025</v>
      </c>
      <c r="B252">
        <v>10</v>
      </c>
      <c r="C252" t="s">
        <v>162</v>
      </c>
      <c r="D252" t="s">
        <v>177</v>
      </c>
      <c r="E252" t="s">
        <v>16</v>
      </c>
      <c r="F252">
        <v>9812</v>
      </c>
      <c r="G252" t="s">
        <v>158</v>
      </c>
      <c r="H252" t="s">
        <v>171</v>
      </c>
      <c r="I252" t="s">
        <v>172</v>
      </c>
      <c r="J252" s="24">
        <v>45931</v>
      </c>
      <c r="K252" t="s">
        <v>253</v>
      </c>
      <c r="L252">
        <v>3</v>
      </c>
      <c r="M252" t="s">
        <v>429</v>
      </c>
      <c r="N252" t="s">
        <v>145</v>
      </c>
      <c r="O252" t="s">
        <v>147</v>
      </c>
      <c r="P252" t="s">
        <v>159</v>
      </c>
      <c r="Q252">
        <v>0</v>
      </c>
      <c r="R252">
        <v>1</v>
      </c>
      <c r="S252">
        <v>1698.73</v>
      </c>
      <c r="T252">
        <v>0</v>
      </c>
      <c r="U252">
        <v>0</v>
      </c>
      <c r="V252">
        <v>0</v>
      </c>
      <c r="W252">
        <v>0</v>
      </c>
      <c r="X252">
        <v>0</v>
      </c>
      <c r="Y252">
        <v>0</v>
      </c>
      <c r="Z252">
        <v>0</v>
      </c>
      <c r="AA252">
        <v>1698.73</v>
      </c>
      <c r="AB252">
        <v>0</v>
      </c>
      <c r="AC252">
        <v>0</v>
      </c>
      <c r="AD252">
        <v>0</v>
      </c>
      <c r="AE252">
        <v>0</v>
      </c>
      <c r="AF252">
        <v>1</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s="25">
        <v>45944</v>
      </c>
      <c r="BK252">
        <v>0</v>
      </c>
      <c r="BL252" s="27" t="str">
        <f>VLOOKUP(O252,DropDownList!$H$1:$I$7,2,FALSE)</f>
        <v>2024/25</v>
      </c>
      <c r="BM252" s="27" t="str">
        <f t="shared" si="3"/>
        <v>CONF</v>
      </c>
    </row>
    <row r="253" spans="1:65" x14ac:dyDescent="0.2">
      <c r="A253">
        <v>2025</v>
      </c>
      <c r="B253">
        <v>10</v>
      </c>
      <c r="C253" t="s">
        <v>162</v>
      </c>
      <c r="D253" t="s">
        <v>177</v>
      </c>
      <c r="E253" t="s">
        <v>16</v>
      </c>
      <c r="F253">
        <v>9812</v>
      </c>
      <c r="G253" t="s">
        <v>158</v>
      </c>
      <c r="H253" t="s">
        <v>171</v>
      </c>
      <c r="I253" t="s">
        <v>172</v>
      </c>
      <c r="J253" s="24">
        <v>45931</v>
      </c>
      <c r="K253" t="s">
        <v>253</v>
      </c>
      <c r="L253">
        <v>3</v>
      </c>
      <c r="M253" t="s">
        <v>429</v>
      </c>
      <c r="N253" t="s">
        <v>145</v>
      </c>
      <c r="O253" t="s">
        <v>156</v>
      </c>
      <c r="P253" t="s">
        <v>150</v>
      </c>
      <c r="Q253">
        <v>350</v>
      </c>
      <c r="R253">
        <v>18</v>
      </c>
      <c r="S253">
        <v>2700</v>
      </c>
      <c r="T253">
        <v>150</v>
      </c>
      <c r="U253">
        <v>2</v>
      </c>
      <c r="V253">
        <v>2</v>
      </c>
      <c r="W253">
        <v>350</v>
      </c>
      <c r="X253">
        <v>350</v>
      </c>
      <c r="Y253">
        <v>17</v>
      </c>
      <c r="Z253">
        <v>2550</v>
      </c>
      <c r="AA253">
        <v>2200</v>
      </c>
      <c r="AB253">
        <v>100</v>
      </c>
      <c r="AC253">
        <v>2100</v>
      </c>
      <c r="AD253">
        <v>2</v>
      </c>
      <c r="AE253">
        <v>0</v>
      </c>
      <c r="AF253">
        <v>15</v>
      </c>
      <c r="AG253">
        <v>0</v>
      </c>
      <c r="AH253">
        <v>1</v>
      </c>
      <c r="AI253">
        <v>2</v>
      </c>
      <c r="AJ253">
        <v>10</v>
      </c>
      <c r="AK253">
        <v>2</v>
      </c>
      <c r="AL253">
        <v>0</v>
      </c>
      <c r="AM253">
        <v>1</v>
      </c>
      <c r="AN253">
        <v>0</v>
      </c>
      <c r="AO253">
        <v>6</v>
      </c>
      <c r="AP253">
        <v>29</v>
      </c>
      <c r="AQ253">
        <v>6</v>
      </c>
      <c r="AR253">
        <v>0</v>
      </c>
      <c r="AS253">
        <v>6</v>
      </c>
      <c r="AT253">
        <v>0</v>
      </c>
      <c r="AU253">
        <v>0</v>
      </c>
      <c r="AV253">
        <v>0</v>
      </c>
      <c r="AW253">
        <v>0</v>
      </c>
      <c r="AX253">
        <v>0</v>
      </c>
      <c r="AY253">
        <v>4</v>
      </c>
      <c r="AZ253">
        <v>7</v>
      </c>
      <c r="BA253">
        <v>5</v>
      </c>
      <c r="BB253">
        <v>0</v>
      </c>
      <c r="BC253">
        <v>0</v>
      </c>
      <c r="BD253">
        <v>1</v>
      </c>
      <c r="BE253">
        <v>0</v>
      </c>
      <c r="BF253">
        <v>6</v>
      </c>
      <c r="BG253">
        <v>350</v>
      </c>
      <c r="BH253">
        <v>0</v>
      </c>
      <c r="BI253">
        <v>2</v>
      </c>
      <c r="BJ253" s="25">
        <v>45944</v>
      </c>
      <c r="BK253">
        <v>0</v>
      </c>
      <c r="BL253" s="27" t="str">
        <f>VLOOKUP(O253,DropDownList!$H$1:$I$7,2,FALSE)</f>
        <v>2023/24</v>
      </c>
      <c r="BM253" s="27" t="str">
        <f t="shared" si="3"/>
        <v>FISCAL FINES</v>
      </c>
    </row>
    <row r="254" spans="1:65" x14ac:dyDescent="0.2">
      <c r="A254">
        <v>2025</v>
      </c>
      <c r="B254">
        <v>10</v>
      </c>
      <c r="C254" t="s">
        <v>162</v>
      </c>
      <c r="D254" t="s">
        <v>177</v>
      </c>
      <c r="E254" t="s">
        <v>16</v>
      </c>
      <c r="F254">
        <v>9812</v>
      </c>
      <c r="G254" t="s">
        <v>158</v>
      </c>
      <c r="H254" t="s">
        <v>171</v>
      </c>
      <c r="I254" t="s">
        <v>172</v>
      </c>
      <c r="J254" s="24">
        <v>45931</v>
      </c>
      <c r="K254" t="s">
        <v>253</v>
      </c>
      <c r="L254">
        <v>3</v>
      </c>
      <c r="M254" t="s">
        <v>429</v>
      </c>
      <c r="N254" t="s">
        <v>145</v>
      </c>
      <c r="O254" t="s">
        <v>155</v>
      </c>
      <c r="P254" t="s">
        <v>159</v>
      </c>
      <c r="Q254">
        <v>0</v>
      </c>
      <c r="R254">
        <v>1</v>
      </c>
      <c r="S254">
        <v>30255</v>
      </c>
      <c r="T254">
        <v>0</v>
      </c>
      <c r="U254">
        <v>0</v>
      </c>
      <c r="V254">
        <v>0</v>
      </c>
      <c r="W254">
        <v>0</v>
      </c>
      <c r="X254">
        <v>0</v>
      </c>
      <c r="Y254">
        <v>0</v>
      </c>
      <c r="Z254">
        <v>0</v>
      </c>
      <c r="AA254">
        <v>30255</v>
      </c>
      <c r="AB254">
        <v>0</v>
      </c>
      <c r="AC254">
        <v>0</v>
      </c>
      <c r="AD254">
        <v>0</v>
      </c>
      <c r="AE254">
        <v>0</v>
      </c>
      <c r="AF254">
        <v>1</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s="25">
        <v>45944</v>
      </c>
      <c r="BK254">
        <v>0</v>
      </c>
      <c r="BL254" s="27" t="str">
        <f>VLOOKUP(O254,DropDownList!$H$1:$I$7,2,FALSE)</f>
        <v>2022/23</v>
      </c>
      <c r="BM254" s="27" t="str">
        <f t="shared" si="3"/>
        <v>CONF</v>
      </c>
    </row>
    <row r="255" spans="1:65" x14ac:dyDescent="0.2">
      <c r="A255">
        <v>2025</v>
      </c>
      <c r="B255">
        <v>10</v>
      </c>
      <c r="C255" t="s">
        <v>162</v>
      </c>
      <c r="D255" t="s">
        <v>177</v>
      </c>
      <c r="E255" t="s">
        <v>16</v>
      </c>
      <c r="F255">
        <v>9812</v>
      </c>
      <c r="G255" t="s">
        <v>158</v>
      </c>
      <c r="H255" t="s">
        <v>171</v>
      </c>
      <c r="I255" t="s">
        <v>172</v>
      </c>
      <c r="J255" s="24">
        <v>45931</v>
      </c>
      <c r="K255" t="s">
        <v>253</v>
      </c>
      <c r="L255">
        <v>3</v>
      </c>
      <c r="M255" t="s">
        <v>429</v>
      </c>
      <c r="N255" t="s">
        <v>145</v>
      </c>
      <c r="O255" t="s">
        <v>156</v>
      </c>
      <c r="P255" t="s">
        <v>160</v>
      </c>
      <c r="Q255">
        <v>7781.76</v>
      </c>
      <c r="R255">
        <v>85</v>
      </c>
      <c r="S255">
        <v>57530</v>
      </c>
      <c r="T255">
        <v>0</v>
      </c>
      <c r="U255">
        <v>18</v>
      </c>
      <c r="V255">
        <v>14</v>
      </c>
      <c r="W255">
        <v>7000</v>
      </c>
      <c r="X255">
        <v>7440</v>
      </c>
      <c r="Y255">
        <v>0</v>
      </c>
      <c r="Z255">
        <v>0</v>
      </c>
      <c r="AA255">
        <v>49748.24</v>
      </c>
      <c r="AB255">
        <v>2200</v>
      </c>
      <c r="AC255">
        <v>45328.24</v>
      </c>
      <c r="AD255">
        <v>5</v>
      </c>
      <c r="AE255">
        <v>9</v>
      </c>
      <c r="AF255">
        <v>67</v>
      </c>
      <c r="AG255">
        <v>12</v>
      </c>
      <c r="AH255">
        <v>0</v>
      </c>
      <c r="AI255">
        <v>6</v>
      </c>
      <c r="AJ255">
        <v>0</v>
      </c>
      <c r="AK255">
        <v>0</v>
      </c>
      <c r="AL255">
        <v>0</v>
      </c>
      <c r="AM255">
        <v>0</v>
      </c>
      <c r="AN255">
        <v>0</v>
      </c>
      <c r="AO255">
        <v>52</v>
      </c>
      <c r="AP255">
        <v>172</v>
      </c>
      <c r="AQ255">
        <v>65</v>
      </c>
      <c r="AR255">
        <v>0</v>
      </c>
      <c r="AS255">
        <v>25</v>
      </c>
      <c r="AT255">
        <v>0</v>
      </c>
      <c r="AU255">
        <v>1</v>
      </c>
      <c r="AV255">
        <v>0</v>
      </c>
      <c r="AW255">
        <v>1</v>
      </c>
      <c r="AX255">
        <v>0</v>
      </c>
      <c r="AY255">
        <v>13</v>
      </c>
      <c r="AZ255">
        <v>30</v>
      </c>
      <c r="BA255">
        <v>20</v>
      </c>
      <c r="BB255">
        <v>4</v>
      </c>
      <c r="BC255">
        <v>2</v>
      </c>
      <c r="BD255">
        <v>0</v>
      </c>
      <c r="BE255">
        <v>0</v>
      </c>
      <c r="BF255">
        <v>83</v>
      </c>
      <c r="BG255">
        <v>2520</v>
      </c>
      <c r="BH255">
        <v>0</v>
      </c>
      <c r="BI255">
        <v>16</v>
      </c>
      <c r="BJ255" s="25">
        <v>45944</v>
      </c>
      <c r="BK255">
        <v>0</v>
      </c>
      <c r="BL255" s="27" t="str">
        <f>VLOOKUP(O255,DropDownList!$H$1:$I$7,2,FALSE)</f>
        <v>2023/24</v>
      </c>
      <c r="BM255" s="27" t="str">
        <f t="shared" si="3"/>
        <v>SC COURT</v>
      </c>
    </row>
    <row r="256" spans="1:65" x14ac:dyDescent="0.2">
      <c r="A256">
        <v>2025</v>
      </c>
      <c r="B256">
        <v>10</v>
      </c>
      <c r="C256" t="s">
        <v>162</v>
      </c>
      <c r="D256" t="s">
        <v>177</v>
      </c>
      <c r="E256" t="s">
        <v>16</v>
      </c>
      <c r="F256">
        <v>9812</v>
      </c>
      <c r="G256" t="s">
        <v>158</v>
      </c>
      <c r="H256" t="s">
        <v>171</v>
      </c>
      <c r="I256" t="s">
        <v>172</v>
      </c>
      <c r="J256" s="24">
        <v>45931</v>
      </c>
      <c r="K256" t="s">
        <v>253</v>
      </c>
      <c r="L256">
        <v>3</v>
      </c>
      <c r="M256" t="s">
        <v>429</v>
      </c>
      <c r="N256" t="s">
        <v>145</v>
      </c>
      <c r="O256" t="s">
        <v>147</v>
      </c>
      <c r="P256" t="s">
        <v>151</v>
      </c>
      <c r="Q256">
        <v>0</v>
      </c>
      <c r="R256">
        <v>6</v>
      </c>
      <c r="S256">
        <v>180</v>
      </c>
      <c r="T256">
        <v>30</v>
      </c>
      <c r="U256">
        <v>0</v>
      </c>
      <c r="V256">
        <v>0</v>
      </c>
      <c r="W256">
        <v>0</v>
      </c>
      <c r="X256">
        <v>0</v>
      </c>
      <c r="Y256">
        <v>0</v>
      </c>
      <c r="Z256">
        <v>0</v>
      </c>
      <c r="AA256">
        <v>150</v>
      </c>
      <c r="AB256">
        <v>0</v>
      </c>
      <c r="AC256">
        <v>150</v>
      </c>
      <c r="AD256">
        <v>0</v>
      </c>
      <c r="AE256">
        <v>0</v>
      </c>
      <c r="AF256">
        <v>5</v>
      </c>
      <c r="AG256">
        <v>0</v>
      </c>
      <c r="AH256">
        <v>1</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s="25">
        <v>45944</v>
      </c>
      <c r="BK256">
        <v>0</v>
      </c>
      <c r="BL256" s="27" t="str">
        <f>VLOOKUP(O256,DropDownList!$H$1:$I$7,2,FALSE)</f>
        <v>2024/25</v>
      </c>
      <c r="BM256" s="27" t="str">
        <f t="shared" si="3"/>
        <v>PCPF</v>
      </c>
    </row>
    <row r="257" spans="1:65" x14ac:dyDescent="0.2">
      <c r="A257">
        <v>2025</v>
      </c>
      <c r="B257">
        <v>10</v>
      </c>
      <c r="C257" t="s">
        <v>162</v>
      </c>
      <c r="D257" t="s">
        <v>177</v>
      </c>
      <c r="E257" t="s">
        <v>16</v>
      </c>
      <c r="F257">
        <v>9812</v>
      </c>
      <c r="G257" t="s">
        <v>158</v>
      </c>
      <c r="H257" t="s">
        <v>171</v>
      </c>
      <c r="I257" t="s">
        <v>172</v>
      </c>
      <c r="J257" s="24">
        <v>45931</v>
      </c>
      <c r="K257" t="s">
        <v>253</v>
      </c>
      <c r="L257">
        <v>3</v>
      </c>
      <c r="M257" t="s">
        <v>429</v>
      </c>
      <c r="N257" t="s">
        <v>145</v>
      </c>
      <c r="O257" t="s">
        <v>155</v>
      </c>
      <c r="P257" t="s">
        <v>148</v>
      </c>
      <c r="Q257">
        <v>120</v>
      </c>
      <c r="R257">
        <v>7</v>
      </c>
      <c r="S257">
        <v>420</v>
      </c>
      <c r="T257">
        <v>60</v>
      </c>
      <c r="U257">
        <v>2</v>
      </c>
      <c r="V257">
        <v>2</v>
      </c>
      <c r="W257">
        <v>120</v>
      </c>
      <c r="X257">
        <v>120</v>
      </c>
      <c r="Y257">
        <v>0</v>
      </c>
      <c r="Z257">
        <v>0</v>
      </c>
      <c r="AA257">
        <v>240</v>
      </c>
      <c r="AB257">
        <v>0</v>
      </c>
      <c r="AC257">
        <v>240</v>
      </c>
      <c r="AD257">
        <v>2</v>
      </c>
      <c r="AE257">
        <v>0</v>
      </c>
      <c r="AF257">
        <v>4</v>
      </c>
      <c r="AG257">
        <v>0</v>
      </c>
      <c r="AH257">
        <v>1</v>
      </c>
      <c r="AI257">
        <v>2</v>
      </c>
      <c r="AJ257">
        <v>0</v>
      </c>
      <c r="AK257">
        <v>0</v>
      </c>
      <c r="AL257">
        <v>0</v>
      </c>
      <c r="AM257">
        <v>0</v>
      </c>
      <c r="AN257">
        <v>0</v>
      </c>
      <c r="AO257">
        <v>6</v>
      </c>
      <c r="AP257">
        <v>33</v>
      </c>
      <c r="AQ257">
        <v>11</v>
      </c>
      <c r="AR257">
        <v>0</v>
      </c>
      <c r="AS257">
        <v>3</v>
      </c>
      <c r="AT257">
        <v>0</v>
      </c>
      <c r="AU257">
        <v>0</v>
      </c>
      <c r="AV257">
        <v>0</v>
      </c>
      <c r="AW257">
        <v>0</v>
      </c>
      <c r="AX257">
        <v>0</v>
      </c>
      <c r="AY257">
        <v>3</v>
      </c>
      <c r="AZ257">
        <v>8</v>
      </c>
      <c r="BA257">
        <v>7</v>
      </c>
      <c r="BB257">
        <v>0</v>
      </c>
      <c r="BC257">
        <v>0</v>
      </c>
      <c r="BD257">
        <v>0</v>
      </c>
      <c r="BE257">
        <v>0</v>
      </c>
      <c r="BF257">
        <v>6</v>
      </c>
      <c r="BG257">
        <v>120</v>
      </c>
      <c r="BH257">
        <v>0</v>
      </c>
      <c r="BI257">
        <v>2</v>
      </c>
      <c r="BJ257" s="25">
        <v>45944</v>
      </c>
      <c r="BK257">
        <v>0</v>
      </c>
      <c r="BL257" s="27" t="str">
        <f>VLOOKUP(O257,DropDownList!$H$1:$I$7,2,FALSE)</f>
        <v>2022/23</v>
      </c>
      <c r="BM257" s="27" t="str">
        <f t="shared" si="3"/>
        <v>PRAS</v>
      </c>
    </row>
    <row r="258" spans="1:65" x14ac:dyDescent="0.2">
      <c r="A258">
        <v>2025</v>
      </c>
      <c r="B258">
        <v>10</v>
      </c>
      <c r="C258" t="s">
        <v>162</v>
      </c>
      <c r="D258" t="s">
        <v>177</v>
      </c>
      <c r="E258" t="s">
        <v>16</v>
      </c>
      <c r="F258">
        <v>9812</v>
      </c>
      <c r="G258" t="s">
        <v>158</v>
      </c>
      <c r="H258" t="s">
        <v>171</v>
      </c>
      <c r="I258" t="s">
        <v>172</v>
      </c>
      <c r="J258" s="24">
        <v>45931</v>
      </c>
      <c r="K258" t="s">
        <v>253</v>
      </c>
      <c r="L258">
        <v>3</v>
      </c>
      <c r="M258" t="s">
        <v>429</v>
      </c>
      <c r="N258" t="s">
        <v>145</v>
      </c>
      <c r="O258" t="s">
        <v>147</v>
      </c>
      <c r="P258" t="s">
        <v>161</v>
      </c>
      <c r="Q258">
        <v>520.30999999999995</v>
      </c>
      <c r="R258">
        <v>90</v>
      </c>
      <c r="S258">
        <v>3025</v>
      </c>
      <c r="T258">
        <v>20</v>
      </c>
      <c r="U258">
        <v>36</v>
      </c>
      <c r="V258">
        <v>12</v>
      </c>
      <c r="W258">
        <v>375</v>
      </c>
      <c r="X258">
        <v>375</v>
      </c>
      <c r="Y258">
        <v>0</v>
      </c>
      <c r="Z258">
        <v>0</v>
      </c>
      <c r="AA258">
        <v>2484.69</v>
      </c>
      <c r="AB258">
        <v>0</v>
      </c>
      <c r="AC258">
        <v>0</v>
      </c>
      <c r="AD258">
        <v>12</v>
      </c>
      <c r="AE258">
        <v>0</v>
      </c>
      <c r="AF258">
        <v>71</v>
      </c>
      <c r="AG258">
        <v>1</v>
      </c>
      <c r="AH258">
        <v>1</v>
      </c>
      <c r="AI258">
        <v>17</v>
      </c>
      <c r="AJ258">
        <v>0</v>
      </c>
      <c r="AK258">
        <v>0</v>
      </c>
      <c r="AL258">
        <v>0</v>
      </c>
      <c r="AM258">
        <v>0</v>
      </c>
      <c r="AN258">
        <v>0</v>
      </c>
      <c r="AO258">
        <v>50</v>
      </c>
      <c r="AP258">
        <v>140</v>
      </c>
      <c r="AQ258">
        <v>52</v>
      </c>
      <c r="AR258">
        <v>0</v>
      </c>
      <c r="AS258">
        <v>21</v>
      </c>
      <c r="AT258">
        <v>0</v>
      </c>
      <c r="AU258">
        <v>3</v>
      </c>
      <c r="AV258">
        <v>1</v>
      </c>
      <c r="AW258">
        <v>0</v>
      </c>
      <c r="AX258">
        <v>0</v>
      </c>
      <c r="AY258">
        <v>11</v>
      </c>
      <c r="AZ258">
        <v>29</v>
      </c>
      <c r="BA258">
        <v>14</v>
      </c>
      <c r="BB258">
        <v>2</v>
      </c>
      <c r="BC258">
        <v>2</v>
      </c>
      <c r="BD258">
        <v>0</v>
      </c>
      <c r="BE258">
        <v>0</v>
      </c>
      <c r="BF258">
        <v>89</v>
      </c>
      <c r="BG258">
        <v>485</v>
      </c>
      <c r="BH258">
        <v>0</v>
      </c>
      <c r="BI258">
        <v>36</v>
      </c>
      <c r="BJ258" s="25">
        <v>45944</v>
      </c>
      <c r="BK258">
        <v>0</v>
      </c>
      <c r="BL258" s="27" t="str">
        <f>VLOOKUP(O258,DropDownList!$H$1:$I$7,2,FALSE)</f>
        <v>2024/25</v>
      </c>
      <c r="BM258" s="27" t="str">
        <f t="shared" si="3"/>
        <v>VSUR</v>
      </c>
    </row>
    <row r="259" spans="1:65" x14ac:dyDescent="0.2">
      <c r="A259">
        <v>2025</v>
      </c>
      <c r="B259">
        <v>10</v>
      </c>
      <c r="C259" t="s">
        <v>162</v>
      </c>
      <c r="D259" t="s">
        <v>177</v>
      </c>
      <c r="E259" t="s">
        <v>16</v>
      </c>
      <c r="F259">
        <v>9812</v>
      </c>
      <c r="G259" t="s">
        <v>158</v>
      </c>
      <c r="H259" t="s">
        <v>171</v>
      </c>
      <c r="I259" t="s">
        <v>172</v>
      </c>
      <c r="J259" s="24">
        <v>45931</v>
      </c>
      <c r="K259" t="s">
        <v>253</v>
      </c>
      <c r="L259">
        <v>3</v>
      </c>
      <c r="M259" t="s">
        <v>429</v>
      </c>
      <c r="N259" t="s">
        <v>145</v>
      </c>
      <c r="O259" t="s">
        <v>155</v>
      </c>
      <c r="P259" t="s">
        <v>153</v>
      </c>
      <c r="Q259">
        <v>0</v>
      </c>
      <c r="R259">
        <v>1</v>
      </c>
      <c r="S259">
        <v>45</v>
      </c>
      <c r="T259">
        <v>0</v>
      </c>
      <c r="U259">
        <v>0</v>
      </c>
      <c r="V259">
        <v>0</v>
      </c>
      <c r="W259">
        <v>0</v>
      </c>
      <c r="X259">
        <v>0</v>
      </c>
      <c r="Y259">
        <v>0</v>
      </c>
      <c r="Z259">
        <v>0</v>
      </c>
      <c r="AA259">
        <v>45</v>
      </c>
      <c r="AB259">
        <v>0</v>
      </c>
      <c r="AC259">
        <v>45</v>
      </c>
      <c r="AD259">
        <v>0</v>
      </c>
      <c r="AE259">
        <v>0</v>
      </c>
      <c r="AF259">
        <v>1</v>
      </c>
      <c r="AG259">
        <v>0</v>
      </c>
      <c r="AH259">
        <v>0</v>
      </c>
      <c r="AI259">
        <v>0</v>
      </c>
      <c r="AJ259">
        <v>0</v>
      </c>
      <c r="AK259">
        <v>0</v>
      </c>
      <c r="AL259">
        <v>0</v>
      </c>
      <c r="AM259">
        <v>0</v>
      </c>
      <c r="AN259">
        <v>0</v>
      </c>
      <c r="AO259">
        <v>1</v>
      </c>
      <c r="AP259">
        <v>1</v>
      </c>
      <c r="AQ259">
        <v>1</v>
      </c>
      <c r="AR259">
        <v>0</v>
      </c>
      <c r="AS259">
        <v>0</v>
      </c>
      <c r="AT259">
        <v>0</v>
      </c>
      <c r="AU259">
        <v>0</v>
      </c>
      <c r="AV259">
        <v>0</v>
      </c>
      <c r="AW259">
        <v>0</v>
      </c>
      <c r="AX259">
        <v>0</v>
      </c>
      <c r="AY259">
        <v>0</v>
      </c>
      <c r="AZ259">
        <v>0</v>
      </c>
      <c r="BA259">
        <v>0</v>
      </c>
      <c r="BB259">
        <v>0</v>
      </c>
      <c r="BC259">
        <v>0</v>
      </c>
      <c r="BD259">
        <v>0</v>
      </c>
      <c r="BE259">
        <v>0</v>
      </c>
      <c r="BF259">
        <v>1</v>
      </c>
      <c r="BG259">
        <v>0</v>
      </c>
      <c r="BH259">
        <v>0</v>
      </c>
      <c r="BI259">
        <v>0</v>
      </c>
      <c r="BJ259" s="25">
        <v>45944</v>
      </c>
      <c r="BK259">
        <v>0</v>
      </c>
      <c r="BL259" s="27" t="str">
        <f>VLOOKUP(O259,DropDownList!$H$1:$I$7,2,FALSE)</f>
        <v>2022/23</v>
      </c>
      <c r="BM259" s="27" t="str">
        <f t="shared" ref="BM259:BM322" si="4">IF(RIGHT(P259,4)="VSUR","VSUR",IF(RIGHT(P259,4)="CONF","CONF",P259))</f>
        <v>PREG</v>
      </c>
    </row>
    <row r="260" spans="1:65" x14ac:dyDescent="0.2">
      <c r="A260">
        <v>2025</v>
      </c>
      <c r="B260">
        <v>10</v>
      </c>
      <c r="C260" t="s">
        <v>162</v>
      </c>
      <c r="D260" t="s">
        <v>177</v>
      </c>
      <c r="E260" t="s">
        <v>16</v>
      </c>
      <c r="F260">
        <v>9812</v>
      </c>
      <c r="G260" t="s">
        <v>158</v>
      </c>
      <c r="H260" t="s">
        <v>171</v>
      </c>
      <c r="I260" t="s">
        <v>172</v>
      </c>
      <c r="J260" s="24">
        <v>45931</v>
      </c>
      <c r="K260" t="s">
        <v>253</v>
      </c>
      <c r="L260">
        <v>3</v>
      </c>
      <c r="M260" t="s">
        <v>429</v>
      </c>
      <c r="N260" t="s">
        <v>145</v>
      </c>
      <c r="O260" t="s">
        <v>155</v>
      </c>
      <c r="P260" t="s">
        <v>151</v>
      </c>
      <c r="Q260">
        <v>0</v>
      </c>
      <c r="R260">
        <v>12</v>
      </c>
      <c r="S260">
        <v>360</v>
      </c>
      <c r="T260">
        <v>180</v>
      </c>
      <c r="U260">
        <v>0</v>
      </c>
      <c r="V260">
        <v>0</v>
      </c>
      <c r="W260">
        <v>0</v>
      </c>
      <c r="X260">
        <v>0</v>
      </c>
      <c r="Y260">
        <v>0</v>
      </c>
      <c r="Z260">
        <v>0</v>
      </c>
      <c r="AA260">
        <v>180</v>
      </c>
      <c r="AB260">
        <v>0</v>
      </c>
      <c r="AC260">
        <v>180</v>
      </c>
      <c r="AD260">
        <v>0</v>
      </c>
      <c r="AE260">
        <v>0</v>
      </c>
      <c r="AF260">
        <v>6</v>
      </c>
      <c r="AG260">
        <v>0</v>
      </c>
      <c r="AH260">
        <v>6</v>
      </c>
      <c r="AI260">
        <v>0</v>
      </c>
      <c r="AJ260">
        <v>0</v>
      </c>
      <c r="AK260">
        <v>0</v>
      </c>
      <c r="AL260">
        <v>0</v>
      </c>
      <c r="AM260">
        <v>4</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s="25">
        <v>45944</v>
      </c>
      <c r="BK260">
        <v>0</v>
      </c>
      <c r="BL260" s="27" t="str">
        <f>VLOOKUP(O260,DropDownList!$H$1:$I$7,2,FALSE)</f>
        <v>2022/23</v>
      </c>
      <c r="BM260" s="27" t="str">
        <f t="shared" si="4"/>
        <v>PCPF</v>
      </c>
    </row>
    <row r="261" spans="1:65" x14ac:dyDescent="0.2">
      <c r="A261">
        <v>2025</v>
      </c>
      <c r="B261">
        <v>10</v>
      </c>
      <c r="C261" t="s">
        <v>162</v>
      </c>
      <c r="D261" t="s">
        <v>177</v>
      </c>
      <c r="E261" t="s">
        <v>16</v>
      </c>
      <c r="F261">
        <v>9812</v>
      </c>
      <c r="G261" t="s">
        <v>158</v>
      </c>
      <c r="H261" t="s">
        <v>171</v>
      </c>
      <c r="I261" t="s">
        <v>172</v>
      </c>
      <c r="J261" s="24">
        <v>45931</v>
      </c>
      <c r="K261" t="s">
        <v>253</v>
      </c>
      <c r="L261">
        <v>3</v>
      </c>
      <c r="M261" t="s">
        <v>429</v>
      </c>
      <c r="N261" t="s">
        <v>145</v>
      </c>
      <c r="O261" t="s">
        <v>147</v>
      </c>
      <c r="P261" t="s">
        <v>152</v>
      </c>
      <c r="Q261">
        <v>0</v>
      </c>
      <c r="R261">
        <v>11</v>
      </c>
      <c r="S261">
        <v>440</v>
      </c>
      <c r="T261">
        <v>80</v>
      </c>
      <c r="U261">
        <v>0</v>
      </c>
      <c r="V261">
        <v>0</v>
      </c>
      <c r="W261">
        <v>0</v>
      </c>
      <c r="X261">
        <v>0</v>
      </c>
      <c r="Y261">
        <v>0</v>
      </c>
      <c r="Z261">
        <v>0</v>
      </c>
      <c r="AA261">
        <v>360</v>
      </c>
      <c r="AB261">
        <v>0</v>
      </c>
      <c r="AC261">
        <v>360</v>
      </c>
      <c r="AD261">
        <v>0</v>
      </c>
      <c r="AE261">
        <v>0</v>
      </c>
      <c r="AF261">
        <v>9</v>
      </c>
      <c r="AG261">
        <v>0</v>
      </c>
      <c r="AH261">
        <v>2</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s="25">
        <v>45944</v>
      </c>
      <c r="BK261">
        <v>0</v>
      </c>
      <c r="BL261" s="27" t="str">
        <f>VLOOKUP(O261,DropDownList!$H$1:$I$7,2,FALSE)</f>
        <v>2024/25</v>
      </c>
      <c r="BM261" s="27" t="str">
        <f t="shared" si="4"/>
        <v>PCOA</v>
      </c>
    </row>
    <row r="262" spans="1:65" x14ac:dyDescent="0.2">
      <c r="A262">
        <v>2025</v>
      </c>
      <c r="B262">
        <v>10</v>
      </c>
      <c r="C262" t="s">
        <v>162</v>
      </c>
      <c r="D262" t="s">
        <v>177</v>
      </c>
      <c r="E262" t="s">
        <v>16</v>
      </c>
      <c r="F262">
        <v>9812</v>
      </c>
      <c r="G262" t="s">
        <v>158</v>
      </c>
      <c r="H262" t="s">
        <v>171</v>
      </c>
      <c r="I262" t="s">
        <v>172</v>
      </c>
      <c r="J262" s="24">
        <v>45931</v>
      </c>
      <c r="K262" t="s">
        <v>253</v>
      </c>
      <c r="L262">
        <v>3</v>
      </c>
      <c r="M262" t="s">
        <v>429</v>
      </c>
      <c r="N262" t="s">
        <v>145</v>
      </c>
      <c r="O262" t="s">
        <v>155</v>
      </c>
      <c r="P262" t="s">
        <v>160</v>
      </c>
      <c r="Q262">
        <v>4832.6099999999997</v>
      </c>
      <c r="R262">
        <v>103</v>
      </c>
      <c r="S262">
        <v>62437</v>
      </c>
      <c r="T262">
        <v>1248.31</v>
      </c>
      <c r="U262">
        <v>14</v>
      </c>
      <c r="V262">
        <v>9</v>
      </c>
      <c r="W262">
        <v>3786.17</v>
      </c>
      <c r="X262">
        <v>3786.17</v>
      </c>
      <c r="Y262">
        <v>0</v>
      </c>
      <c r="Z262">
        <v>0</v>
      </c>
      <c r="AA262">
        <v>56356.08</v>
      </c>
      <c r="AB262">
        <v>2102</v>
      </c>
      <c r="AC262">
        <v>51394.080000000002</v>
      </c>
      <c r="AD262">
        <v>5</v>
      </c>
      <c r="AE262">
        <v>4</v>
      </c>
      <c r="AF262">
        <v>85</v>
      </c>
      <c r="AG262">
        <v>9</v>
      </c>
      <c r="AH262">
        <v>1</v>
      </c>
      <c r="AI262">
        <v>5</v>
      </c>
      <c r="AJ262">
        <v>0</v>
      </c>
      <c r="AK262">
        <v>0</v>
      </c>
      <c r="AL262">
        <v>0</v>
      </c>
      <c r="AM262">
        <v>0</v>
      </c>
      <c r="AN262">
        <v>0</v>
      </c>
      <c r="AO262">
        <v>59</v>
      </c>
      <c r="AP262">
        <v>218</v>
      </c>
      <c r="AQ262">
        <v>71</v>
      </c>
      <c r="AR262">
        <v>0</v>
      </c>
      <c r="AS262">
        <v>40</v>
      </c>
      <c r="AT262">
        <v>2</v>
      </c>
      <c r="AU262">
        <v>2</v>
      </c>
      <c r="AV262">
        <v>3</v>
      </c>
      <c r="AW262">
        <v>1</v>
      </c>
      <c r="AX262">
        <v>0</v>
      </c>
      <c r="AY262">
        <v>20</v>
      </c>
      <c r="AZ262">
        <v>35</v>
      </c>
      <c r="BA262">
        <v>25</v>
      </c>
      <c r="BB262">
        <v>6</v>
      </c>
      <c r="BC262">
        <v>3</v>
      </c>
      <c r="BD262">
        <v>1</v>
      </c>
      <c r="BE262">
        <v>0</v>
      </c>
      <c r="BF262">
        <v>101</v>
      </c>
      <c r="BG262">
        <v>2625</v>
      </c>
      <c r="BH262">
        <v>3</v>
      </c>
      <c r="BI262">
        <v>13</v>
      </c>
      <c r="BJ262" s="25">
        <v>45944</v>
      </c>
      <c r="BK262">
        <v>0</v>
      </c>
      <c r="BL262" s="27" t="str">
        <f>VLOOKUP(O262,DropDownList!$H$1:$I$7,2,FALSE)</f>
        <v>2022/23</v>
      </c>
      <c r="BM262" s="27" t="str">
        <f t="shared" si="4"/>
        <v>SC COURT</v>
      </c>
    </row>
    <row r="263" spans="1:65" x14ac:dyDescent="0.2">
      <c r="A263">
        <v>2025</v>
      </c>
      <c r="B263">
        <v>10</v>
      </c>
      <c r="C263" t="s">
        <v>162</v>
      </c>
      <c r="D263" t="s">
        <v>177</v>
      </c>
      <c r="E263" t="s">
        <v>16</v>
      </c>
      <c r="F263">
        <v>9812</v>
      </c>
      <c r="G263" t="s">
        <v>158</v>
      </c>
      <c r="H263" t="s">
        <v>171</v>
      </c>
      <c r="I263" t="s">
        <v>172</v>
      </c>
      <c r="J263" s="24">
        <v>45931</v>
      </c>
      <c r="K263" t="s">
        <v>253</v>
      </c>
      <c r="L263">
        <v>3</v>
      </c>
      <c r="M263" t="s">
        <v>429</v>
      </c>
      <c r="N263" t="s">
        <v>145</v>
      </c>
      <c r="O263" t="s">
        <v>147</v>
      </c>
      <c r="P263" t="s">
        <v>148</v>
      </c>
      <c r="Q263">
        <v>70.83</v>
      </c>
      <c r="R263">
        <v>2</v>
      </c>
      <c r="S263">
        <v>120</v>
      </c>
      <c r="T263">
        <v>0</v>
      </c>
      <c r="U263">
        <v>2</v>
      </c>
      <c r="V263">
        <v>2</v>
      </c>
      <c r="W263">
        <v>70.83</v>
      </c>
      <c r="X263">
        <v>70.83</v>
      </c>
      <c r="Y263">
        <v>0</v>
      </c>
      <c r="Z263">
        <v>0</v>
      </c>
      <c r="AA263">
        <v>49.17</v>
      </c>
      <c r="AB263">
        <v>0</v>
      </c>
      <c r="AC263">
        <v>49.17</v>
      </c>
      <c r="AD263">
        <v>1</v>
      </c>
      <c r="AE263">
        <v>1</v>
      </c>
      <c r="AF263">
        <v>0</v>
      </c>
      <c r="AG263">
        <v>1</v>
      </c>
      <c r="AH263">
        <v>0</v>
      </c>
      <c r="AI263">
        <v>1</v>
      </c>
      <c r="AJ263">
        <v>0</v>
      </c>
      <c r="AK263">
        <v>0</v>
      </c>
      <c r="AL263">
        <v>0</v>
      </c>
      <c r="AM263">
        <v>0</v>
      </c>
      <c r="AN263">
        <v>0</v>
      </c>
      <c r="AO263">
        <v>2</v>
      </c>
      <c r="AP263">
        <v>8</v>
      </c>
      <c r="AQ263">
        <v>2</v>
      </c>
      <c r="AR263">
        <v>0</v>
      </c>
      <c r="AS263">
        <v>1</v>
      </c>
      <c r="AT263">
        <v>0</v>
      </c>
      <c r="AU263">
        <v>0</v>
      </c>
      <c r="AV263">
        <v>0</v>
      </c>
      <c r="AW263">
        <v>0</v>
      </c>
      <c r="AX263">
        <v>0</v>
      </c>
      <c r="AY263">
        <v>1</v>
      </c>
      <c r="AZ263">
        <v>2</v>
      </c>
      <c r="BA263">
        <v>2</v>
      </c>
      <c r="BB263">
        <v>0</v>
      </c>
      <c r="BC263">
        <v>0</v>
      </c>
      <c r="BD263">
        <v>0</v>
      </c>
      <c r="BE263">
        <v>0</v>
      </c>
      <c r="BF263">
        <v>2</v>
      </c>
      <c r="BG263">
        <v>60</v>
      </c>
      <c r="BH263">
        <v>0</v>
      </c>
      <c r="BI263">
        <v>2</v>
      </c>
      <c r="BJ263" s="25">
        <v>45944</v>
      </c>
      <c r="BK263">
        <v>0</v>
      </c>
      <c r="BL263" s="27" t="str">
        <f>VLOOKUP(O263,DropDownList!$H$1:$I$7,2,FALSE)</f>
        <v>2024/25</v>
      </c>
      <c r="BM263" s="27" t="str">
        <f t="shared" si="4"/>
        <v>PRAS</v>
      </c>
    </row>
    <row r="264" spans="1:65" x14ac:dyDescent="0.2">
      <c r="A264">
        <v>2025</v>
      </c>
      <c r="B264">
        <v>10</v>
      </c>
      <c r="C264" t="s">
        <v>162</v>
      </c>
      <c r="D264" t="s">
        <v>177</v>
      </c>
      <c r="E264" t="s">
        <v>16</v>
      </c>
      <c r="F264">
        <v>9812</v>
      </c>
      <c r="G264" t="s">
        <v>158</v>
      </c>
      <c r="H264" t="s">
        <v>171</v>
      </c>
      <c r="I264" t="s">
        <v>172</v>
      </c>
      <c r="J264" s="24">
        <v>45931</v>
      </c>
      <c r="K264" t="s">
        <v>253</v>
      </c>
      <c r="L264">
        <v>3</v>
      </c>
      <c r="M264" t="s">
        <v>429</v>
      </c>
      <c r="N264" t="s">
        <v>145</v>
      </c>
      <c r="O264" t="s">
        <v>155</v>
      </c>
      <c r="P264" t="s">
        <v>152</v>
      </c>
      <c r="Q264">
        <v>0</v>
      </c>
      <c r="R264">
        <v>21</v>
      </c>
      <c r="S264">
        <v>840</v>
      </c>
      <c r="T264">
        <v>280</v>
      </c>
      <c r="U264">
        <v>0</v>
      </c>
      <c r="V264">
        <v>0</v>
      </c>
      <c r="W264">
        <v>0</v>
      </c>
      <c r="X264">
        <v>0</v>
      </c>
      <c r="Y264">
        <v>0</v>
      </c>
      <c r="Z264">
        <v>0</v>
      </c>
      <c r="AA264">
        <v>560</v>
      </c>
      <c r="AB264">
        <v>0</v>
      </c>
      <c r="AC264">
        <v>560</v>
      </c>
      <c r="AD264">
        <v>0</v>
      </c>
      <c r="AE264">
        <v>0</v>
      </c>
      <c r="AF264">
        <v>14</v>
      </c>
      <c r="AG264">
        <v>0</v>
      </c>
      <c r="AH264">
        <v>7</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s="25">
        <v>45944</v>
      </c>
      <c r="BK264">
        <v>0</v>
      </c>
      <c r="BL264" s="27" t="str">
        <f>VLOOKUP(O264,DropDownList!$H$1:$I$7,2,FALSE)</f>
        <v>2022/23</v>
      </c>
      <c r="BM264" s="27" t="str">
        <f t="shared" si="4"/>
        <v>PCOA</v>
      </c>
    </row>
    <row r="265" spans="1:65" x14ac:dyDescent="0.2">
      <c r="A265">
        <v>2025</v>
      </c>
      <c r="B265">
        <v>10</v>
      </c>
      <c r="C265" t="s">
        <v>162</v>
      </c>
      <c r="D265" t="s">
        <v>177</v>
      </c>
      <c r="E265" t="s">
        <v>16</v>
      </c>
      <c r="F265">
        <v>9812</v>
      </c>
      <c r="G265" t="s">
        <v>158</v>
      </c>
      <c r="H265" t="s">
        <v>171</v>
      </c>
      <c r="I265" t="s">
        <v>172</v>
      </c>
      <c r="J265" s="24">
        <v>45931</v>
      </c>
      <c r="K265" t="s">
        <v>253</v>
      </c>
      <c r="L265">
        <v>3</v>
      </c>
      <c r="M265" t="s">
        <v>429</v>
      </c>
      <c r="N265" t="s">
        <v>145</v>
      </c>
      <c r="O265" t="s">
        <v>147</v>
      </c>
      <c r="P265" t="s">
        <v>153</v>
      </c>
      <c r="Q265">
        <v>0</v>
      </c>
      <c r="R265">
        <v>1</v>
      </c>
      <c r="S265">
        <v>45</v>
      </c>
      <c r="T265">
        <v>0</v>
      </c>
      <c r="U265">
        <v>0</v>
      </c>
      <c r="V265">
        <v>0</v>
      </c>
      <c r="W265">
        <v>0</v>
      </c>
      <c r="X265">
        <v>0</v>
      </c>
      <c r="Y265">
        <v>0</v>
      </c>
      <c r="Z265">
        <v>0</v>
      </c>
      <c r="AA265">
        <v>45</v>
      </c>
      <c r="AB265">
        <v>0</v>
      </c>
      <c r="AC265">
        <v>45</v>
      </c>
      <c r="AD265">
        <v>0</v>
      </c>
      <c r="AE265">
        <v>0</v>
      </c>
      <c r="AF265">
        <v>1</v>
      </c>
      <c r="AG265">
        <v>0</v>
      </c>
      <c r="AH265">
        <v>0</v>
      </c>
      <c r="AI265">
        <v>0</v>
      </c>
      <c r="AJ265">
        <v>0</v>
      </c>
      <c r="AK265">
        <v>0</v>
      </c>
      <c r="AL265">
        <v>0</v>
      </c>
      <c r="AM265">
        <v>0</v>
      </c>
      <c r="AN265">
        <v>0</v>
      </c>
      <c r="AO265">
        <v>1</v>
      </c>
      <c r="AP265">
        <v>1</v>
      </c>
      <c r="AQ265">
        <v>1</v>
      </c>
      <c r="AR265">
        <v>0</v>
      </c>
      <c r="AS265">
        <v>0</v>
      </c>
      <c r="AT265">
        <v>0</v>
      </c>
      <c r="AU265">
        <v>0</v>
      </c>
      <c r="AV265">
        <v>0</v>
      </c>
      <c r="AW265">
        <v>0</v>
      </c>
      <c r="AX265">
        <v>0</v>
      </c>
      <c r="AY265">
        <v>0</v>
      </c>
      <c r="AZ265">
        <v>0</v>
      </c>
      <c r="BA265">
        <v>0</v>
      </c>
      <c r="BB265">
        <v>0</v>
      </c>
      <c r="BC265">
        <v>0</v>
      </c>
      <c r="BD265">
        <v>0</v>
      </c>
      <c r="BE265">
        <v>0</v>
      </c>
      <c r="BF265">
        <v>1</v>
      </c>
      <c r="BG265">
        <v>0</v>
      </c>
      <c r="BH265">
        <v>0</v>
      </c>
      <c r="BI265">
        <v>0</v>
      </c>
      <c r="BJ265" s="25">
        <v>45944</v>
      </c>
      <c r="BK265">
        <v>0</v>
      </c>
      <c r="BL265" s="27" t="str">
        <f>VLOOKUP(O265,DropDownList!$H$1:$I$7,2,FALSE)</f>
        <v>2024/25</v>
      </c>
      <c r="BM265" s="27" t="str">
        <f t="shared" si="4"/>
        <v>PREG</v>
      </c>
    </row>
    <row r="266" spans="1:65" x14ac:dyDescent="0.2">
      <c r="A266">
        <v>2025</v>
      </c>
      <c r="B266">
        <v>10</v>
      </c>
      <c r="C266" t="s">
        <v>162</v>
      </c>
      <c r="D266" t="s">
        <v>177</v>
      </c>
      <c r="E266" t="s">
        <v>16</v>
      </c>
      <c r="F266">
        <v>9812</v>
      </c>
      <c r="G266" t="s">
        <v>158</v>
      </c>
      <c r="H266" t="s">
        <v>171</v>
      </c>
      <c r="I266" t="s">
        <v>172</v>
      </c>
      <c r="J266" s="24">
        <v>45931</v>
      </c>
      <c r="K266" t="s">
        <v>253</v>
      </c>
      <c r="L266">
        <v>3</v>
      </c>
      <c r="M266" t="s">
        <v>429</v>
      </c>
      <c r="N266" t="s">
        <v>145</v>
      </c>
      <c r="O266" t="s">
        <v>156</v>
      </c>
      <c r="P266" t="s">
        <v>161</v>
      </c>
      <c r="Q266">
        <v>130</v>
      </c>
      <c r="R266">
        <v>81</v>
      </c>
      <c r="S266">
        <v>2240</v>
      </c>
      <c r="T266">
        <v>0</v>
      </c>
      <c r="U266">
        <v>17</v>
      </c>
      <c r="V266">
        <v>5</v>
      </c>
      <c r="W266">
        <v>110</v>
      </c>
      <c r="X266">
        <v>110</v>
      </c>
      <c r="Y266">
        <v>0</v>
      </c>
      <c r="Z266">
        <v>0</v>
      </c>
      <c r="AA266">
        <v>2110</v>
      </c>
      <c r="AB266">
        <v>0</v>
      </c>
      <c r="AC266">
        <v>0</v>
      </c>
      <c r="AD266">
        <v>5</v>
      </c>
      <c r="AE266">
        <v>0</v>
      </c>
      <c r="AF266">
        <v>74</v>
      </c>
      <c r="AG266">
        <v>0</v>
      </c>
      <c r="AH266">
        <v>0</v>
      </c>
      <c r="AI266">
        <v>7</v>
      </c>
      <c r="AJ266">
        <v>0</v>
      </c>
      <c r="AK266">
        <v>0</v>
      </c>
      <c r="AL266">
        <v>0</v>
      </c>
      <c r="AM266">
        <v>0</v>
      </c>
      <c r="AN266">
        <v>0</v>
      </c>
      <c r="AO266">
        <v>51</v>
      </c>
      <c r="AP266">
        <v>168</v>
      </c>
      <c r="AQ266">
        <v>64</v>
      </c>
      <c r="AR266">
        <v>0</v>
      </c>
      <c r="AS266">
        <v>25</v>
      </c>
      <c r="AT266">
        <v>0</v>
      </c>
      <c r="AU266">
        <v>1</v>
      </c>
      <c r="AV266">
        <v>0</v>
      </c>
      <c r="AW266">
        <v>1</v>
      </c>
      <c r="AX266">
        <v>0</v>
      </c>
      <c r="AY266">
        <v>12</v>
      </c>
      <c r="AZ266">
        <v>29</v>
      </c>
      <c r="BA266">
        <v>19</v>
      </c>
      <c r="BB266">
        <v>4</v>
      </c>
      <c r="BC266">
        <v>2</v>
      </c>
      <c r="BD266">
        <v>0</v>
      </c>
      <c r="BE266">
        <v>0</v>
      </c>
      <c r="BF266">
        <v>80</v>
      </c>
      <c r="BG266">
        <v>130</v>
      </c>
      <c r="BH266">
        <v>0</v>
      </c>
      <c r="BI266">
        <v>15</v>
      </c>
      <c r="BJ266" s="25">
        <v>45944</v>
      </c>
      <c r="BK266">
        <v>0</v>
      </c>
      <c r="BL266" s="27" t="str">
        <f>VLOOKUP(O266,DropDownList!$H$1:$I$7,2,FALSE)</f>
        <v>2023/24</v>
      </c>
      <c r="BM266" s="27" t="str">
        <f t="shared" si="4"/>
        <v>VSUR</v>
      </c>
    </row>
    <row r="267" spans="1:65" x14ac:dyDescent="0.2">
      <c r="A267">
        <v>2025</v>
      </c>
      <c r="B267">
        <v>10</v>
      </c>
      <c r="C267" t="s">
        <v>162</v>
      </c>
      <c r="D267" t="s">
        <v>178</v>
      </c>
      <c r="E267" t="s">
        <v>17</v>
      </c>
      <c r="F267">
        <v>9814</v>
      </c>
      <c r="G267" t="s">
        <v>158</v>
      </c>
      <c r="H267" t="s">
        <v>171</v>
      </c>
      <c r="I267" t="s">
        <v>172</v>
      </c>
      <c r="J267" s="24">
        <v>45931</v>
      </c>
      <c r="K267" t="s">
        <v>253</v>
      </c>
      <c r="L267">
        <v>3</v>
      </c>
      <c r="M267" t="s">
        <v>429</v>
      </c>
      <c r="N267" t="s">
        <v>145</v>
      </c>
      <c r="O267" t="s">
        <v>155</v>
      </c>
      <c r="P267" t="s">
        <v>150</v>
      </c>
      <c r="Q267">
        <v>0</v>
      </c>
      <c r="R267">
        <v>2</v>
      </c>
      <c r="S267">
        <v>150</v>
      </c>
      <c r="T267">
        <v>0</v>
      </c>
      <c r="U267">
        <v>0</v>
      </c>
      <c r="V267">
        <v>0</v>
      </c>
      <c r="W267">
        <v>0</v>
      </c>
      <c r="X267">
        <v>0</v>
      </c>
      <c r="Y267">
        <v>2</v>
      </c>
      <c r="Z267">
        <v>150</v>
      </c>
      <c r="AA267">
        <v>150</v>
      </c>
      <c r="AB267">
        <v>0</v>
      </c>
      <c r="AC267">
        <v>150</v>
      </c>
      <c r="AD267">
        <v>0</v>
      </c>
      <c r="AE267">
        <v>0</v>
      </c>
      <c r="AF267">
        <v>2</v>
      </c>
      <c r="AG267">
        <v>0</v>
      </c>
      <c r="AH267">
        <v>0</v>
      </c>
      <c r="AI267">
        <v>0</v>
      </c>
      <c r="AJ267">
        <v>2</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s="25">
        <v>45944</v>
      </c>
      <c r="BK267">
        <v>0</v>
      </c>
      <c r="BL267" s="27" t="str">
        <f>VLOOKUP(O267,DropDownList!$H$1:$I$7,2,FALSE)</f>
        <v>2022/23</v>
      </c>
      <c r="BM267" s="27" t="str">
        <f t="shared" si="4"/>
        <v>FISCAL FINES</v>
      </c>
    </row>
    <row r="268" spans="1:65" x14ac:dyDescent="0.2">
      <c r="A268">
        <v>2025</v>
      </c>
      <c r="B268">
        <v>10</v>
      </c>
      <c r="C268" t="s">
        <v>162</v>
      </c>
      <c r="D268" t="s">
        <v>178</v>
      </c>
      <c r="E268" t="s">
        <v>17</v>
      </c>
      <c r="F268">
        <v>9814</v>
      </c>
      <c r="G268" t="s">
        <v>158</v>
      </c>
      <c r="H268" t="s">
        <v>171</v>
      </c>
      <c r="I268" t="s">
        <v>172</v>
      </c>
      <c r="J268" s="24">
        <v>45931</v>
      </c>
      <c r="K268" t="s">
        <v>253</v>
      </c>
      <c r="L268">
        <v>3</v>
      </c>
      <c r="M268" t="s">
        <v>429</v>
      </c>
      <c r="N268" t="s">
        <v>145</v>
      </c>
      <c r="O268" t="s">
        <v>155</v>
      </c>
      <c r="P268" t="s">
        <v>160</v>
      </c>
      <c r="Q268">
        <v>0</v>
      </c>
      <c r="R268">
        <v>15</v>
      </c>
      <c r="S268">
        <v>14956</v>
      </c>
      <c r="T268">
        <v>0</v>
      </c>
      <c r="U268">
        <v>0</v>
      </c>
      <c r="V268">
        <v>0</v>
      </c>
      <c r="W268">
        <v>0</v>
      </c>
      <c r="X268">
        <v>0</v>
      </c>
      <c r="Y268">
        <v>0</v>
      </c>
      <c r="Z268">
        <v>0</v>
      </c>
      <c r="AA268">
        <v>14956</v>
      </c>
      <c r="AB268">
        <v>1000</v>
      </c>
      <c r="AC268">
        <v>13561</v>
      </c>
      <c r="AD268">
        <v>0</v>
      </c>
      <c r="AE268">
        <v>0</v>
      </c>
      <c r="AF268">
        <v>15</v>
      </c>
      <c r="AG268">
        <v>0</v>
      </c>
      <c r="AH268">
        <v>0</v>
      </c>
      <c r="AI268">
        <v>0</v>
      </c>
      <c r="AJ268">
        <v>0</v>
      </c>
      <c r="AK268">
        <v>0</v>
      </c>
      <c r="AL268">
        <v>0</v>
      </c>
      <c r="AM268">
        <v>0</v>
      </c>
      <c r="AN268">
        <v>0</v>
      </c>
      <c r="AO268">
        <v>4</v>
      </c>
      <c r="AP268">
        <v>18</v>
      </c>
      <c r="AQ268">
        <v>6</v>
      </c>
      <c r="AR268">
        <v>0</v>
      </c>
      <c r="AS268">
        <v>4</v>
      </c>
      <c r="AT268">
        <v>0</v>
      </c>
      <c r="AU268">
        <v>1</v>
      </c>
      <c r="AV268">
        <v>1</v>
      </c>
      <c r="AW268">
        <v>0</v>
      </c>
      <c r="AX268">
        <v>0</v>
      </c>
      <c r="AY268">
        <v>1</v>
      </c>
      <c r="AZ268">
        <v>3</v>
      </c>
      <c r="BA268">
        <v>1</v>
      </c>
      <c r="BB268">
        <v>0</v>
      </c>
      <c r="BC268">
        <v>0</v>
      </c>
      <c r="BD268">
        <v>1</v>
      </c>
      <c r="BE268">
        <v>0</v>
      </c>
      <c r="BF268">
        <v>15</v>
      </c>
      <c r="BG268">
        <v>0</v>
      </c>
      <c r="BH268">
        <v>0</v>
      </c>
      <c r="BI268">
        <v>0</v>
      </c>
      <c r="BJ268" s="25">
        <v>45944</v>
      </c>
      <c r="BK268">
        <v>0</v>
      </c>
      <c r="BL268" s="27" t="str">
        <f>VLOOKUP(O268,DropDownList!$H$1:$I$7,2,FALSE)</f>
        <v>2022/23</v>
      </c>
      <c r="BM268" s="27" t="str">
        <f t="shared" si="4"/>
        <v>SC COURT</v>
      </c>
    </row>
    <row r="269" spans="1:65" x14ac:dyDescent="0.2">
      <c r="A269">
        <v>2025</v>
      </c>
      <c r="B269">
        <v>10</v>
      </c>
      <c r="C269" t="s">
        <v>162</v>
      </c>
      <c r="D269" t="s">
        <v>178</v>
      </c>
      <c r="E269" t="s">
        <v>17</v>
      </c>
      <c r="F269">
        <v>9814</v>
      </c>
      <c r="G269" t="s">
        <v>158</v>
      </c>
      <c r="H269" t="s">
        <v>171</v>
      </c>
      <c r="I269" t="s">
        <v>172</v>
      </c>
      <c r="J269" s="24">
        <v>45931</v>
      </c>
      <c r="K269" t="s">
        <v>253</v>
      </c>
      <c r="L269">
        <v>3</v>
      </c>
      <c r="M269" t="s">
        <v>429</v>
      </c>
      <c r="N269" t="s">
        <v>145</v>
      </c>
      <c r="O269" t="s">
        <v>149</v>
      </c>
      <c r="P269" t="s">
        <v>161</v>
      </c>
      <c r="Q269">
        <v>40</v>
      </c>
      <c r="R269">
        <v>1</v>
      </c>
      <c r="S269">
        <v>40</v>
      </c>
      <c r="T269">
        <v>0</v>
      </c>
      <c r="U269">
        <v>1</v>
      </c>
      <c r="V269">
        <v>1</v>
      </c>
      <c r="W269">
        <v>40</v>
      </c>
      <c r="X269">
        <v>40</v>
      </c>
      <c r="Y269">
        <v>0</v>
      </c>
      <c r="Z269">
        <v>0</v>
      </c>
      <c r="AA269">
        <v>0</v>
      </c>
      <c r="AB269">
        <v>0</v>
      </c>
      <c r="AC269">
        <v>0</v>
      </c>
      <c r="AD269">
        <v>1</v>
      </c>
      <c r="AE269">
        <v>0</v>
      </c>
      <c r="AF269">
        <v>0</v>
      </c>
      <c r="AG269">
        <v>0</v>
      </c>
      <c r="AH269">
        <v>0</v>
      </c>
      <c r="AI269">
        <v>1</v>
      </c>
      <c r="AJ269">
        <v>0</v>
      </c>
      <c r="AK269">
        <v>0</v>
      </c>
      <c r="AL269">
        <v>0</v>
      </c>
      <c r="AM269">
        <v>0</v>
      </c>
      <c r="AN269">
        <v>0</v>
      </c>
      <c r="AO269">
        <v>1</v>
      </c>
      <c r="AP269">
        <v>2</v>
      </c>
      <c r="AQ269">
        <v>1</v>
      </c>
      <c r="AR269">
        <v>0</v>
      </c>
      <c r="AS269">
        <v>1</v>
      </c>
      <c r="AT269">
        <v>0</v>
      </c>
      <c r="AU269">
        <v>0</v>
      </c>
      <c r="AV269">
        <v>0</v>
      </c>
      <c r="AW269">
        <v>0</v>
      </c>
      <c r="AX269">
        <v>0</v>
      </c>
      <c r="AY269">
        <v>0</v>
      </c>
      <c r="AZ269">
        <v>0</v>
      </c>
      <c r="BA269">
        <v>0</v>
      </c>
      <c r="BB269">
        <v>0</v>
      </c>
      <c r="BC269">
        <v>0</v>
      </c>
      <c r="BD269">
        <v>0</v>
      </c>
      <c r="BE269">
        <v>0</v>
      </c>
      <c r="BF269">
        <v>1</v>
      </c>
      <c r="BG269">
        <v>40</v>
      </c>
      <c r="BH269">
        <v>0</v>
      </c>
      <c r="BI269">
        <v>1</v>
      </c>
      <c r="BJ269" s="25">
        <v>45944</v>
      </c>
      <c r="BK269">
        <v>0</v>
      </c>
      <c r="BL269" s="27" t="str">
        <f>VLOOKUP(O269,DropDownList!$H$1:$I$7,2,FALSE)</f>
        <v>2025/26</v>
      </c>
      <c r="BM269" s="27" t="str">
        <f t="shared" si="4"/>
        <v>VSUR</v>
      </c>
    </row>
    <row r="270" spans="1:65" x14ac:dyDescent="0.2">
      <c r="A270">
        <v>2025</v>
      </c>
      <c r="B270">
        <v>10</v>
      </c>
      <c r="C270" t="s">
        <v>162</v>
      </c>
      <c r="D270" t="s">
        <v>178</v>
      </c>
      <c r="E270" t="s">
        <v>17</v>
      </c>
      <c r="F270">
        <v>9814</v>
      </c>
      <c r="G270" t="s">
        <v>158</v>
      </c>
      <c r="H270" t="s">
        <v>171</v>
      </c>
      <c r="I270" t="s">
        <v>172</v>
      </c>
      <c r="J270" s="24">
        <v>45931</v>
      </c>
      <c r="K270" t="s">
        <v>253</v>
      </c>
      <c r="L270">
        <v>3</v>
      </c>
      <c r="M270" t="s">
        <v>429</v>
      </c>
      <c r="N270" t="s">
        <v>145</v>
      </c>
      <c r="O270" t="s">
        <v>156</v>
      </c>
      <c r="P270" t="s">
        <v>160</v>
      </c>
      <c r="Q270">
        <v>1120</v>
      </c>
      <c r="R270">
        <v>15</v>
      </c>
      <c r="S270">
        <v>7536</v>
      </c>
      <c r="T270">
        <v>0</v>
      </c>
      <c r="U270">
        <v>1</v>
      </c>
      <c r="V270">
        <v>1</v>
      </c>
      <c r="W270">
        <v>1120</v>
      </c>
      <c r="X270">
        <v>1120</v>
      </c>
      <c r="Y270">
        <v>0</v>
      </c>
      <c r="Z270">
        <v>0</v>
      </c>
      <c r="AA270">
        <v>6416</v>
      </c>
      <c r="AB270">
        <v>600</v>
      </c>
      <c r="AC270">
        <v>5506</v>
      </c>
      <c r="AD270">
        <v>1</v>
      </c>
      <c r="AE270">
        <v>0</v>
      </c>
      <c r="AF270">
        <v>14</v>
      </c>
      <c r="AG270">
        <v>0</v>
      </c>
      <c r="AH270">
        <v>0</v>
      </c>
      <c r="AI270">
        <v>1</v>
      </c>
      <c r="AJ270">
        <v>0</v>
      </c>
      <c r="AK270">
        <v>0</v>
      </c>
      <c r="AL270">
        <v>0</v>
      </c>
      <c r="AM270">
        <v>0</v>
      </c>
      <c r="AN270">
        <v>0</v>
      </c>
      <c r="AO270">
        <v>6</v>
      </c>
      <c r="AP270">
        <v>22</v>
      </c>
      <c r="AQ270">
        <v>7</v>
      </c>
      <c r="AR270">
        <v>0</v>
      </c>
      <c r="AS270">
        <v>5</v>
      </c>
      <c r="AT270">
        <v>0</v>
      </c>
      <c r="AU270">
        <v>2</v>
      </c>
      <c r="AV270">
        <v>1</v>
      </c>
      <c r="AW270">
        <v>0</v>
      </c>
      <c r="AX270">
        <v>0</v>
      </c>
      <c r="AY270">
        <v>0</v>
      </c>
      <c r="AZ270">
        <v>2</v>
      </c>
      <c r="BA270">
        <v>2</v>
      </c>
      <c r="BB270">
        <v>1</v>
      </c>
      <c r="BC270">
        <v>1</v>
      </c>
      <c r="BD270">
        <v>0</v>
      </c>
      <c r="BE270">
        <v>0</v>
      </c>
      <c r="BF270">
        <v>15</v>
      </c>
      <c r="BG270">
        <v>1120</v>
      </c>
      <c r="BH270">
        <v>0</v>
      </c>
      <c r="BI270">
        <v>1</v>
      </c>
      <c r="BJ270" s="25">
        <v>45944</v>
      </c>
      <c r="BK270">
        <v>0</v>
      </c>
      <c r="BL270" s="27" t="str">
        <f>VLOOKUP(O270,DropDownList!$H$1:$I$7,2,FALSE)</f>
        <v>2023/24</v>
      </c>
      <c r="BM270" s="27" t="str">
        <f t="shared" si="4"/>
        <v>SC COURT</v>
      </c>
    </row>
    <row r="271" spans="1:65" x14ac:dyDescent="0.2">
      <c r="A271">
        <v>2025</v>
      </c>
      <c r="B271">
        <v>10</v>
      </c>
      <c r="C271" t="s">
        <v>162</v>
      </c>
      <c r="D271" t="s">
        <v>178</v>
      </c>
      <c r="E271" t="s">
        <v>17</v>
      </c>
      <c r="F271">
        <v>9814</v>
      </c>
      <c r="G271" t="s">
        <v>158</v>
      </c>
      <c r="H271" t="s">
        <v>171</v>
      </c>
      <c r="I271" t="s">
        <v>172</v>
      </c>
      <c r="J271" s="24">
        <v>45931</v>
      </c>
      <c r="K271" t="s">
        <v>253</v>
      </c>
      <c r="L271">
        <v>3</v>
      </c>
      <c r="M271" t="s">
        <v>429</v>
      </c>
      <c r="N271" t="s">
        <v>145</v>
      </c>
      <c r="O271" t="s">
        <v>155</v>
      </c>
      <c r="P271" t="s">
        <v>161</v>
      </c>
      <c r="Q271">
        <v>0</v>
      </c>
      <c r="R271">
        <v>14</v>
      </c>
      <c r="S271">
        <v>395</v>
      </c>
      <c r="T271">
        <v>0</v>
      </c>
      <c r="U271">
        <v>0</v>
      </c>
      <c r="V271">
        <v>0</v>
      </c>
      <c r="W271">
        <v>0</v>
      </c>
      <c r="X271">
        <v>0</v>
      </c>
      <c r="Y271">
        <v>0</v>
      </c>
      <c r="Z271">
        <v>0</v>
      </c>
      <c r="AA271">
        <v>395</v>
      </c>
      <c r="AB271">
        <v>0</v>
      </c>
      <c r="AC271">
        <v>0</v>
      </c>
      <c r="AD271">
        <v>0</v>
      </c>
      <c r="AE271">
        <v>0</v>
      </c>
      <c r="AF271">
        <v>14</v>
      </c>
      <c r="AG271">
        <v>0</v>
      </c>
      <c r="AH271">
        <v>0</v>
      </c>
      <c r="AI271">
        <v>0</v>
      </c>
      <c r="AJ271">
        <v>0</v>
      </c>
      <c r="AK271">
        <v>0</v>
      </c>
      <c r="AL271">
        <v>0</v>
      </c>
      <c r="AM271">
        <v>0</v>
      </c>
      <c r="AN271">
        <v>0</v>
      </c>
      <c r="AO271">
        <v>4</v>
      </c>
      <c r="AP271">
        <v>18</v>
      </c>
      <c r="AQ271">
        <v>6</v>
      </c>
      <c r="AR271">
        <v>0</v>
      </c>
      <c r="AS271">
        <v>4</v>
      </c>
      <c r="AT271">
        <v>0</v>
      </c>
      <c r="AU271">
        <v>1</v>
      </c>
      <c r="AV271">
        <v>1</v>
      </c>
      <c r="AW271">
        <v>0</v>
      </c>
      <c r="AX271">
        <v>0</v>
      </c>
      <c r="AY271">
        <v>1</v>
      </c>
      <c r="AZ271">
        <v>3</v>
      </c>
      <c r="BA271">
        <v>1</v>
      </c>
      <c r="BB271">
        <v>0</v>
      </c>
      <c r="BC271">
        <v>0</v>
      </c>
      <c r="BD271">
        <v>1</v>
      </c>
      <c r="BE271">
        <v>0</v>
      </c>
      <c r="BF271">
        <v>14</v>
      </c>
      <c r="BG271">
        <v>0</v>
      </c>
      <c r="BH271">
        <v>0</v>
      </c>
      <c r="BI271">
        <v>0</v>
      </c>
      <c r="BJ271" s="25">
        <v>45944</v>
      </c>
      <c r="BK271">
        <v>0</v>
      </c>
      <c r="BL271" s="27" t="str">
        <f>VLOOKUP(O271,DropDownList!$H$1:$I$7,2,FALSE)</f>
        <v>2022/23</v>
      </c>
      <c r="BM271" s="27" t="str">
        <f t="shared" si="4"/>
        <v>VSUR</v>
      </c>
    </row>
    <row r="272" spans="1:65" x14ac:dyDescent="0.2">
      <c r="A272">
        <v>2025</v>
      </c>
      <c r="B272">
        <v>10</v>
      </c>
      <c r="C272" t="s">
        <v>162</v>
      </c>
      <c r="D272" t="s">
        <v>178</v>
      </c>
      <c r="E272" t="s">
        <v>17</v>
      </c>
      <c r="F272">
        <v>9814</v>
      </c>
      <c r="G272" t="s">
        <v>158</v>
      </c>
      <c r="H272" t="s">
        <v>171</v>
      </c>
      <c r="I272" t="s">
        <v>172</v>
      </c>
      <c r="J272" s="24">
        <v>45931</v>
      </c>
      <c r="K272" t="s">
        <v>253</v>
      </c>
      <c r="L272">
        <v>3</v>
      </c>
      <c r="M272" t="s">
        <v>429</v>
      </c>
      <c r="N272" t="s">
        <v>145</v>
      </c>
      <c r="O272" t="s">
        <v>147</v>
      </c>
      <c r="P272" t="s">
        <v>160</v>
      </c>
      <c r="Q272">
        <v>1950</v>
      </c>
      <c r="R272">
        <v>9</v>
      </c>
      <c r="S272">
        <v>8626</v>
      </c>
      <c r="T272">
        <v>0</v>
      </c>
      <c r="U272">
        <v>2</v>
      </c>
      <c r="V272">
        <v>2</v>
      </c>
      <c r="W272">
        <v>1875</v>
      </c>
      <c r="X272">
        <v>1950</v>
      </c>
      <c r="Y272">
        <v>0</v>
      </c>
      <c r="Z272">
        <v>0</v>
      </c>
      <c r="AA272">
        <v>6676</v>
      </c>
      <c r="AB272">
        <v>350</v>
      </c>
      <c r="AC272">
        <v>5991</v>
      </c>
      <c r="AD272">
        <v>1</v>
      </c>
      <c r="AE272">
        <v>1</v>
      </c>
      <c r="AF272">
        <v>7</v>
      </c>
      <c r="AG272">
        <v>1</v>
      </c>
      <c r="AH272">
        <v>0</v>
      </c>
      <c r="AI272">
        <v>1</v>
      </c>
      <c r="AJ272">
        <v>0</v>
      </c>
      <c r="AK272">
        <v>0</v>
      </c>
      <c r="AL272">
        <v>0</v>
      </c>
      <c r="AM272">
        <v>0</v>
      </c>
      <c r="AN272">
        <v>0</v>
      </c>
      <c r="AO272">
        <v>6</v>
      </c>
      <c r="AP272">
        <v>10</v>
      </c>
      <c r="AQ272">
        <v>6</v>
      </c>
      <c r="AR272">
        <v>0</v>
      </c>
      <c r="AS272">
        <v>3</v>
      </c>
      <c r="AT272">
        <v>0</v>
      </c>
      <c r="AU272">
        <v>0</v>
      </c>
      <c r="AV272">
        <v>0</v>
      </c>
      <c r="AW272">
        <v>0</v>
      </c>
      <c r="AX272">
        <v>0</v>
      </c>
      <c r="AY272">
        <v>0</v>
      </c>
      <c r="AZ272">
        <v>0</v>
      </c>
      <c r="BA272">
        <v>0</v>
      </c>
      <c r="BB272">
        <v>0</v>
      </c>
      <c r="BC272">
        <v>0</v>
      </c>
      <c r="BD272">
        <v>0</v>
      </c>
      <c r="BE272">
        <v>0</v>
      </c>
      <c r="BF272">
        <v>9</v>
      </c>
      <c r="BG272">
        <v>1675</v>
      </c>
      <c r="BH272">
        <v>0</v>
      </c>
      <c r="BI272">
        <v>2</v>
      </c>
      <c r="BJ272" s="25">
        <v>45944</v>
      </c>
      <c r="BK272">
        <v>0</v>
      </c>
      <c r="BL272" s="27" t="str">
        <f>VLOOKUP(O272,DropDownList!$H$1:$I$7,2,FALSE)</f>
        <v>2024/25</v>
      </c>
      <c r="BM272" s="27" t="str">
        <f t="shared" si="4"/>
        <v>SC COURT</v>
      </c>
    </row>
    <row r="273" spans="1:65" x14ac:dyDescent="0.2">
      <c r="A273">
        <v>2025</v>
      </c>
      <c r="B273">
        <v>10</v>
      </c>
      <c r="C273" t="s">
        <v>162</v>
      </c>
      <c r="D273" t="s">
        <v>178</v>
      </c>
      <c r="E273" t="s">
        <v>17</v>
      </c>
      <c r="F273">
        <v>9814</v>
      </c>
      <c r="G273" t="s">
        <v>158</v>
      </c>
      <c r="H273" t="s">
        <v>171</v>
      </c>
      <c r="I273" t="s">
        <v>172</v>
      </c>
      <c r="J273" s="24">
        <v>45931</v>
      </c>
      <c r="K273" t="s">
        <v>253</v>
      </c>
      <c r="L273">
        <v>3</v>
      </c>
      <c r="M273" t="s">
        <v>429</v>
      </c>
      <c r="N273" t="s">
        <v>145</v>
      </c>
      <c r="O273" t="s">
        <v>156</v>
      </c>
      <c r="P273" t="s">
        <v>150</v>
      </c>
      <c r="Q273">
        <v>0</v>
      </c>
      <c r="R273">
        <v>1</v>
      </c>
      <c r="S273">
        <v>206.68</v>
      </c>
      <c r="T273">
        <v>0</v>
      </c>
      <c r="U273">
        <v>0</v>
      </c>
      <c r="V273">
        <v>0</v>
      </c>
      <c r="W273">
        <v>0</v>
      </c>
      <c r="X273">
        <v>0</v>
      </c>
      <c r="Y273">
        <v>1</v>
      </c>
      <c r="Z273">
        <v>206.68</v>
      </c>
      <c r="AA273">
        <v>206.68</v>
      </c>
      <c r="AB273">
        <v>106.68</v>
      </c>
      <c r="AC273">
        <v>100</v>
      </c>
      <c r="AD273">
        <v>0</v>
      </c>
      <c r="AE273">
        <v>0</v>
      </c>
      <c r="AF273">
        <v>1</v>
      </c>
      <c r="AG273">
        <v>0</v>
      </c>
      <c r="AH273">
        <v>0</v>
      </c>
      <c r="AI273">
        <v>0</v>
      </c>
      <c r="AJ273">
        <v>0</v>
      </c>
      <c r="AK273">
        <v>0</v>
      </c>
      <c r="AL273">
        <v>0</v>
      </c>
      <c r="AM273">
        <v>0</v>
      </c>
      <c r="AN273">
        <v>0</v>
      </c>
      <c r="AO273">
        <v>1</v>
      </c>
      <c r="AP273">
        <v>1</v>
      </c>
      <c r="AQ273">
        <v>1</v>
      </c>
      <c r="AR273">
        <v>0</v>
      </c>
      <c r="AS273">
        <v>0</v>
      </c>
      <c r="AT273">
        <v>0</v>
      </c>
      <c r="AU273">
        <v>0</v>
      </c>
      <c r="AV273">
        <v>0</v>
      </c>
      <c r="AW273">
        <v>0</v>
      </c>
      <c r="AX273">
        <v>0</v>
      </c>
      <c r="AY273">
        <v>0</v>
      </c>
      <c r="AZ273">
        <v>0</v>
      </c>
      <c r="BA273">
        <v>0</v>
      </c>
      <c r="BB273">
        <v>0</v>
      </c>
      <c r="BC273">
        <v>0</v>
      </c>
      <c r="BD273">
        <v>0</v>
      </c>
      <c r="BE273">
        <v>0</v>
      </c>
      <c r="BF273">
        <v>1</v>
      </c>
      <c r="BG273">
        <v>0</v>
      </c>
      <c r="BH273">
        <v>0</v>
      </c>
      <c r="BI273">
        <v>0</v>
      </c>
      <c r="BJ273" s="25">
        <v>45944</v>
      </c>
      <c r="BK273">
        <v>0</v>
      </c>
      <c r="BL273" s="27" t="str">
        <f>VLOOKUP(O273,DropDownList!$H$1:$I$7,2,FALSE)</f>
        <v>2023/24</v>
      </c>
      <c r="BM273" s="27" t="str">
        <f t="shared" si="4"/>
        <v>FISCAL FINES</v>
      </c>
    </row>
    <row r="274" spans="1:65" x14ac:dyDescent="0.2">
      <c r="A274">
        <v>2025</v>
      </c>
      <c r="B274">
        <v>10</v>
      </c>
      <c r="C274" t="s">
        <v>162</v>
      </c>
      <c r="D274" t="s">
        <v>178</v>
      </c>
      <c r="E274" t="s">
        <v>17</v>
      </c>
      <c r="F274">
        <v>9814</v>
      </c>
      <c r="G274" t="s">
        <v>158</v>
      </c>
      <c r="H274" t="s">
        <v>171</v>
      </c>
      <c r="I274" t="s">
        <v>172</v>
      </c>
      <c r="J274" s="24">
        <v>45931</v>
      </c>
      <c r="K274" t="s">
        <v>253</v>
      </c>
      <c r="L274">
        <v>3</v>
      </c>
      <c r="M274" t="s">
        <v>429</v>
      </c>
      <c r="N274" t="s">
        <v>145</v>
      </c>
      <c r="O274" t="s">
        <v>149</v>
      </c>
      <c r="P274" t="s">
        <v>160</v>
      </c>
      <c r="Q274">
        <v>640</v>
      </c>
      <c r="R274">
        <v>1</v>
      </c>
      <c r="S274">
        <v>640</v>
      </c>
      <c r="T274">
        <v>0</v>
      </c>
      <c r="U274">
        <v>1</v>
      </c>
      <c r="V274">
        <v>1</v>
      </c>
      <c r="W274">
        <v>640</v>
      </c>
      <c r="X274">
        <v>640</v>
      </c>
      <c r="Y274">
        <v>0</v>
      </c>
      <c r="Z274">
        <v>0</v>
      </c>
      <c r="AA274">
        <v>0</v>
      </c>
      <c r="AB274">
        <v>0</v>
      </c>
      <c r="AC274">
        <v>0</v>
      </c>
      <c r="AD274">
        <v>1</v>
      </c>
      <c r="AE274">
        <v>0</v>
      </c>
      <c r="AF274">
        <v>0</v>
      </c>
      <c r="AG274">
        <v>0</v>
      </c>
      <c r="AH274">
        <v>0</v>
      </c>
      <c r="AI274">
        <v>1</v>
      </c>
      <c r="AJ274">
        <v>0</v>
      </c>
      <c r="AK274">
        <v>0</v>
      </c>
      <c r="AL274">
        <v>0</v>
      </c>
      <c r="AM274">
        <v>0</v>
      </c>
      <c r="AN274">
        <v>0</v>
      </c>
      <c r="AO274">
        <v>1</v>
      </c>
      <c r="AP274">
        <v>2</v>
      </c>
      <c r="AQ274">
        <v>1</v>
      </c>
      <c r="AR274">
        <v>0</v>
      </c>
      <c r="AS274">
        <v>1</v>
      </c>
      <c r="AT274">
        <v>0</v>
      </c>
      <c r="AU274">
        <v>0</v>
      </c>
      <c r="AV274">
        <v>0</v>
      </c>
      <c r="AW274">
        <v>0</v>
      </c>
      <c r="AX274">
        <v>0</v>
      </c>
      <c r="AY274">
        <v>0</v>
      </c>
      <c r="AZ274">
        <v>0</v>
      </c>
      <c r="BA274">
        <v>0</v>
      </c>
      <c r="BB274">
        <v>0</v>
      </c>
      <c r="BC274">
        <v>0</v>
      </c>
      <c r="BD274">
        <v>0</v>
      </c>
      <c r="BE274">
        <v>0</v>
      </c>
      <c r="BF274">
        <v>1</v>
      </c>
      <c r="BG274">
        <v>640</v>
      </c>
      <c r="BH274">
        <v>0</v>
      </c>
      <c r="BI274">
        <v>1</v>
      </c>
      <c r="BJ274" s="25">
        <v>45944</v>
      </c>
      <c r="BK274">
        <v>0</v>
      </c>
      <c r="BL274" s="27" t="str">
        <f>VLOOKUP(O274,DropDownList!$H$1:$I$7,2,FALSE)</f>
        <v>2025/26</v>
      </c>
      <c r="BM274" s="27" t="str">
        <f t="shared" si="4"/>
        <v>SC COURT</v>
      </c>
    </row>
    <row r="275" spans="1:65" x14ac:dyDescent="0.2">
      <c r="A275">
        <v>2025</v>
      </c>
      <c r="B275">
        <v>10</v>
      </c>
      <c r="C275" t="s">
        <v>162</v>
      </c>
      <c r="D275" t="s">
        <v>178</v>
      </c>
      <c r="E275" t="s">
        <v>17</v>
      </c>
      <c r="F275">
        <v>9814</v>
      </c>
      <c r="G275" t="s">
        <v>158</v>
      </c>
      <c r="H275" t="s">
        <v>171</v>
      </c>
      <c r="I275" t="s">
        <v>172</v>
      </c>
      <c r="J275" s="24">
        <v>45931</v>
      </c>
      <c r="K275" t="s">
        <v>253</v>
      </c>
      <c r="L275">
        <v>3</v>
      </c>
      <c r="M275" t="s">
        <v>429</v>
      </c>
      <c r="N275" t="s">
        <v>145</v>
      </c>
      <c r="O275" t="s">
        <v>147</v>
      </c>
      <c r="P275" t="s">
        <v>161</v>
      </c>
      <c r="Q275">
        <v>75</v>
      </c>
      <c r="R275">
        <v>8</v>
      </c>
      <c r="S275">
        <v>410</v>
      </c>
      <c r="T275">
        <v>0</v>
      </c>
      <c r="U275">
        <v>2</v>
      </c>
      <c r="V275">
        <v>1</v>
      </c>
      <c r="W275">
        <v>75</v>
      </c>
      <c r="X275">
        <v>75</v>
      </c>
      <c r="Y275">
        <v>0</v>
      </c>
      <c r="Z275">
        <v>0</v>
      </c>
      <c r="AA275">
        <v>335</v>
      </c>
      <c r="AB275">
        <v>0</v>
      </c>
      <c r="AC275">
        <v>0</v>
      </c>
      <c r="AD275">
        <v>1</v>
      </c>
      <c r="AE275">
        <v>0</v>
      </c>
      <c r="AF275">
        <v>7</v>
      </c>
      <c r="AG275">
        <v>0</v>
      </c>
      <c r="AH275">
        <v>0</v>
      </c>
      <c r="AI275">
        <v>1</v>
      </c>
      <c r="AJ275">
        <v>0</v>
      </c>
      <c r="AK275">
        <v>0</v>
      </c>
      <c r="AL275">
        <v>0</v>
      </c>
      <c r="AM275">
        <v>0</v>
      </c>
      <c r="AN275">
        <v>0</v>
      </c>
      <c r="AO275">
        <v>5</v>
      </c>
      <c r="AP275">
        <v>8</v>
      </c>
      <c r="AQ275">
        <v>5</v>
      </c>
      <c r="AR275">
        <v>0</v>
      </c>
      <c r="AS275">
        <v>2</v>
      </c>
      <c r="AT275">
        <v>0</v>
      </c>
      <c r="AU275">
        <v>0</v>
      </c>
      <c r="AV275">
        <v>0</v>
      </c>
      <c r="AW275">
        <v>0</v>
      </c>
      <c r="AX275">
        <v>0</v>
      </c>
      <c r="AY275">
        <v>0</v>
      </c>
      <c r="AZ275">
        <v>0</v>
      </c>
      <c r="BA275">
        <v>0</v>
      </c>
      <c r="BB275">
        <v>0</v>
      </c>
      <c r="BC275">
        <v>0</v>
      </c>
      <c r="BD275">
        <v>0</v>
      </c>
      <c r="BE275">
        <v>0</v>
      </c>
      <c r="BF275">
        <v>8</v>
      </c>
      <c r="BG275">
        <v>75</v>
      </c>
      <c r="BH275">
        <v>0</v>
      </c>
      <c r="BI275">
        <v>2</v>
      </c>
      <c r="BJ275" s="25">
        <v>45944</v>
      </c>
      <c r="BK275">
        <v>0</v>
      </c>
      <c r="BL275" s="27" t="str">
        <f>VLOOKUP(O275,DropDownList!$H$1:$I$7,2,FALSE)</f>
        <v>2024/25</v>
      </c>
      <c r="BM275" s="27" t="str">
        <f t="shared" si="4"/>
        <v>VSUR</v>
      </c>
    </row>
    <row r="276" spans="1:65" x14ac:dyDescent="0.2">
      <c r="A276">
        <v>2025</v>
      </c>
      <c r="B276">
        <v>10</v>
      </c>
      <c r="C276" t="s">
        <v>162</v>
      </c>
      <c r="D276" t="s">
        <v>178</v>
      </c>
      <c r="E276" t="s">
        <v>17</v>
      </c>
      <c r="F276">
        <v>9814</v>
      </c>
      <c r="G276" t="s">
        <v>158</v>
      </c>
      <c r="H276" t="s">
        <v>171</v>
      </c>
      <c r="I276" t="s">
        <v>172</v>
      </c>
      <c r="J276" s="24">
        <v>45931</v>
      </c>
      <c r="K276" t="s">
        <v>253</v>
      </c>
      <c r="L276">
        <v>3</v>
      </c>
      <c r="M276" t="s">
        <v>429</v>
      </c>
      <c r="N276" t="s">
        <v>145</v>
      </c>
      <c r="O276" t="s">
        <v>156</v>
      </c>
      <c r="P276" t="s">
        <v>161</v>
      </c>
      <c r="Q276">
        <v>20</v>
      </c>
      <c r="R276">
        <v>15</v>
      </c>
      <c r="S276">
        <v>330</v>
      </c>
      <c r="T276">
        <v>0</v>
      </c>
      <c r="U276">
        <v>1</v>
      </c>
      <c r="V276">
        <v>1</v>
      </c>
      <c r="W276">
        <v>20</v>
      </c>
      <c r="X276">
        <v>20</v>
      </c>
      <c r="Y276">
        <v>0</v>
      </c>
      <c r="Z276">
        <v>0</v>
      </c>
      <c r="AA276">
        <v>310</v>
      </c>
      <c r="AB276">
        <v>0</v>
      </c>
      <c r="AC276">
        <v>0</v>
      </c>
      <c r="AD276">
        <v>1</v>
      </c>
      <c r="AE276">
        <v>0</v>
      </c>
      <c r="AF276">
        <v>14</v>
      </c>
      <c r="AG276">
        <v>0</v>
      </c>
      <c r="AH276">
        <v>0</v>
      </c>
      <c r="AI276">
        <v>1</v>
      </c>
      <c r="AJ276">
        <v>0</v>
      </c>
      <c r="AK276">
        <v>0</v>
      </c>
      <c r="AL276">
        <v>0</v>
      </c>
      <c r="AM276">
        <v>0</v>
      </c>
      <c r="AN276">
        <v>0</v>
      </c>
      <c r="AO276">
        <v>6</v>
      </c>
      <c r="AP276">
        <v>22</v>
      </c>
      <c r="AQ276">
        <v>7</v>
      </c>
      <c r="AR276">
        <v>0</v>
      </c>
      <c r="AS276">
        <v>5</v>
      </c>
      <c r="AT276">
        <v>0</v>
      </c>
      <c r="AU276">
        <v>2</v>
      </c>
      <c r="AV276">
        <v>1</v>
      </c>
      <c r="AW276">
        <v>0</v>
      </c>
      <c r="AX276">
        <v>0</v>
      </c>
      <c r="AY276">
        <v>0</v>
      </c>
      <c r="AZ276">
        <v>2</v>
      </c>
      <c r="BA276">
        <v>2</v>
      </c>
      <c r="BB276">
        <v>1</v>
      </c>
      <c r="BC276">
        <v>1</v>
      </c>
      <c r="BD276">
        <v>0</v>
      </c>
      <c r="BE276">
        <v>0</v>
      </c>
      <c r="BF276">
        <v>15</v>
      </c>
      <c r="BG276">
        <v>20</v>
      </c>
      <c r="BH276">
        <v>0</v>
      </c>
      <c r="BI276">
        <v>1</v>
      </c>
      <c r="BJ276" s="25">
        <v>45944</v>
      </c>
      <c r="BK276">
        <v>0</v>
      </c>
      <c r="BL276" s="27" t="str">
        <f>VLOOKUP(O276,DropDownList!$H$1:$I$7,2,FALSE)</f>
        <v>2023/24</v>
      </c>
      <c r="BM276" s="27" t="str">
        <f t="shared" si="4"/>
        <v>VSUR</v>
      </c>
    </row>
    <row r="277" spans="1:65" x14ac:dyDescent="0.2">
      <c r="A277">
        <v>2025</v>
      </c>
      <c r="B277">
        <v>10</v>
      </c>
      <c r="C277" t="s">
        <v>162</v>
      </c>
      <c r="D277" t="s">
        <v>179</v>
      </c>
      <c r="E277" t="s">
        <v>18</v>
      </c>
      <c r="F277">
        <v>9253</v>
      </c>
      <c r="G277" t="s">
        <v>141</v>
      </c>
      <c r="H277" t="s">
        <v>164</v>
      </c>
      <c r="I277" t="s">
        <v>164</v>
      </c>
      <c r="J277" s="24">
        <v>45931</v>
      </c>
      <c r="K277" t="s">
        <v>253</v>
      </c>
      <c r="L277">
        <v>3</v>
      </c>
      <c r="M277" t="s">
        <v>429</v>
      </c>
      <c r="N277" t="s">
        <v>145</v>
      </c>
      <c r="O277" t="s">
        <v>147</v>
      </c>
      <c r="P277" t="s">
        <v>150</v>
      </c>
      <c r="Q277">
        <v>8041.53</v>
      </c>
      <c r="R277">
        <v>119</v>
      </c>
      <c r="S277">
        <v>18051.38</v>
      </c>
      <c r="T277">
        <v>1872.5</v>
      </c>
      <c r="U277">
        <v>61</v>
      </c>
      <c r="V277">
        <v>37</v>
      </c>
      <c r="W277">
        <v>5352.11</v>
      </c>
      <c r="X277">
        <v>5560.87</v>
      </c>
      <c r="Y277">
        <v>110</v>
      </c>
      <c r="Z277">
        <v>16178.88</v>
      </c>
      <c r="AA277">
        <v>8137.35</v>
      </c>
      <c r="AB277">
        <v>2821.91</v>
      </c>
      <c r="AC277">
        <v>5315.44</v>
      </c>
      <c r="AD277">
        <v>30</v>
      </c>
      <c r="AE277">
        <v>7</v>
      </c>
      <c r="AF277">
        <v>49</v>
      </c>
      <c r="AG277">
        <v>19</v>
      </c>
      <c r="AH277">
        <v>9</v>
      </c>
      <c r="AI277">
        <v>42</v>
      </c>
      <c r="AJ277">
        <v>20</v>
      </c>
      <c r="AK277">
        <v>7</v>
      </c>
      <c r="AL277">
        <v>1</v>
      </c>
      <c r="AM277">
        <v>4</v>
      </c>
      <c r="AN277">
        <v>1</v>
      </c>
      <c r="AO277">
        <v>86</v>
      </c>
      <c r="AP277">
        <v>330</v>
      </c>
      <c r="AQ277">
        <v>89</v>
      </c>
      <c r="AR277">
        <v>1</v>
      </c>
      <c r="AS277">
        <v>37</v>
      </c>
      <c r="AT277">
        <v>31</v>
      </c>
      <c r="AU277">
        <v>5</v>
      </c>
      <c r="AV277">
        <v>3</v>
      </c>
      <c r="AW277">
        <v>0</v>
      </c>
      <c r="AX277">
        <v>0</v>
      </c>
      <c r="AY277">
        <v>36</v>
      </c>
      <c r="AZ277">
        <v>62</v>
      </c>
      <c r="BA277">
        <v>31</v>
      </c>
      <c r="BB277">
        <v>10</v>
      </c>
      <c r="BC277">
        <v>4</v>
      </c>
      <c r="BD277">
        <v>1</v>
      </c>
      <c r="BE277">
        <v>0</v>
      </c>
      <c r="BF277">
        <v>89</v>
      </c>
      <c r="BG277">
        <v>6461.27</v>
      </c>
      <c r="BH277">
        <v>0</v>
      </c>
      <c r="BI277">
        <v>61</v>
      </c>
      <c r="BJ277" s="25">
        <v>45944</v>
      </c>
      <c r="BK277">
        <v>0</v>
      </c>
      <c r="BL277" s="27" t="str">
        <f>VLOOKUP(O277,DropDownList!$H$1:$I$7,2,FALSE)</f>
        <v>2024/25</v>
      </c>
      <c r="BM277" s="27" t="str">
        <f t="shared" si="4"/>
        <v>FISCAL FINES</v>
      </c>
    </row>
    <row r="278" spans="1:65" x14ac:dyDescent="0.2">
      <c r="A278">
        <v>2025</v>
      </c>
      <c r="B278">
        <v>10</v>
      </c>
      <c r="C278" t="s">
        <v>162</v>
      </c>
      <c r="D278" t="s">
        <v>179</v>
      </c>
      <c r="E278" t="s">
        <v>18</v>
      </c>
      <c r="F278">
        <v>9253</v>
      </c>
      <c r="G278" t="s">
        <v>141</v>
      </c>
      <c r="H278" t="s">
        <v>164</v>
      </c>
      <c r="I278" t="s">
        <v>164</v>
      </c>
      <c r="J278" s="24">
        <v>45931</v>
      </c>
      <c r="K278" t="s">
        <v>253</v>
      </c>
      <c r="L278">
        <v>3</v>
      </c>
      <c r="M278" t="s">
        <v>429</v>
      </c>
      <c r="N278" t="s">
        <v>145</v>
      </c>
      <c r="O278" t="s">
        <v>149</v>
      </c>
      <c r="P278" t="s">
        <v>151</v>
      </c>
      <c r="Q278">
        <v>0</v>
      </c>
      <c r="R278">
        <v>14</v>
      </c>
      <c r="S278">
        <v>420</v>
      </c>
      <c r="T278">
        <v>90</v>
      </c>
      <c r="U278">
        <v>0</v>
      </c>
      <c r="V278">
        <v>0</v>
      </c>
      <c r="W278">
        <v>0</v>
      </c>
      <c r="X278">
        <v>0</v>
      </c>
      <c r="Y278">
        <v>0</v>
      </c>
      <c r="Z278">
        <v>0</v>
      </c>
      <c r="AA278">
        <v>330</v>
      </c>
      <c r="AB278">
        <v>0</v>
      </c>
      <c r="AC278">
        <v>330</v>
      </c>
      <c r="AD278">
        <v>0</v>
      </c>
      <c r="AE278">
        <v>0</v>
      </c>
      <c r="AF278">
        <v>11</v>
      </c>
      <c r="AG278">
        <v>0</v>
      </c>
      <c r="AH278">
        <v>3</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s="25">
        <v>45944</v>
      </c>
      <c r="BK278">
        <v>0</v>
      </c>
      <c r="BL278" s="27" t="str">
        <f>VLOOKUP(O278,DropDownList!$H$1:$I$7,2,FALSE)</f>
        <v>2025/26</v>
      </c>
      <c r="BM278" s="27" t="str">
        <f t="shared" si="4"/>
        <v>PCPF</v>
      </c>
    </row>
    <row r="279" spans="1:65" x14ac:dyDescent="0.2">
      <c r="A279">
        <v>2025</v>
      </c>
      <c r="B279">
        <v>10</v>
      </c>
      <c r="C279" t="s">
        <v>162</v>
      </c>
      <c r="D279" t="s">
        <v>179</v>
      </c>
      <c r="E279" t="s">
        <v>18</v>
      </c>
      <c r="F279">
        <v>9253</v>
      </c>
      <c r="G279" t="s">
        <v>141</v>
      </c>
      <c r="H279" t="s">
        <v>164</v>
      </c>
      <c r="I279" t="s">
        <v>164</v>
      </c>
      <c r="J279" s="24">
        <v>45931</v>
      </c>
      <c r="K279" t="s">
        <v>253</v>
      </c>
      <c r="L279">
        <v>3</v>
      </c>
      <c r="M279" t="s">
        <v>429</v>
      </c>
      <c r="N279" t="s">
        <v>145</v>
      </c>
      <c r="O279" t="s">
        <v>156</v>
      </c>
      <c r="P279" t="s">
        <v>148</v>
      </c>
      <c r="Q279">
        <v>179.82</v>
      </c>
      <c r="R279">
        <v>11</v>
      </c>
      <c r="S279">
        <v>660</v>
      </c>
      <c r="T279">
        <v>60.18</v>
      </c>
      <c r="U279">
        <v>3</v>
      </c>
      <c r="V279">
        <v>1</v>
      </c>
      <c r="W279">
        <v>60</v>
      </c>
      <c r="X279">
        <v>60</v>
      </c>
      <c r="Y279">
        <v>0</v>
      </c>
      <c r="Z279">
        <v>0</v>
      </c>
      <c r="AA279">
        <v>420</v>
      </c>
      <c r="AB279">
        <v>0</v>
      </c>
      <c r="AC279">
        <v>420</v>
      </c>
      <c r="AD279">
        <v>1</v>
      </c>
      <c r="AE279">
        <v>0</v>
      </c>
      <c r="AF279">
        <v>6</v>
      </c>
      <c r="AG279">
        <v>1</v>
      </c>
      <c r="AH279">
        <v>1</v>
      </c>
      <c r="AI279">
        <v>2</v>
      </c>
      <c r="AJ279">
        <v>0</v>
      </c>
      <c r="AK279">
        <v>0</v>
      </c>
      <c r="AL279">
        <v>0</v>
      </c>
      <c r="AM279">
        <v>0</v>
      </c>
      <c r="AN279">
        <v>0</v>
      </c>
      <c r="AO279">
        <v>8</v>
      </c>
      <c r="AP279">
        <v>38</v>
      </c>
      <c r="AQ279">
        <v>8</v>
      </c>
      <c r="AR279">
        <v>0</v>
      </c>
      <c r="AS279">
        <v>2</v>
      </c>
      <c r="AT279">
        <v>4</v>
      </c>
      <c r="AU279">
        <v>1</v>
      </c>
      <c r="AV279">
        <v>0</v>
      </c>
      <c r="AW279">
        <v>0</v>
      </c>
      <c r="AX279">
        <v>0</v>
      </c>
      <c r="AY279">
        <v>6</v>
      </c>
      <c r="AZ279">
        <v>9</v>
      </c>
      <c r="BA279">
        <v>5</v>
      </c>
      <c r="BB279">
        <v>1</v>
      </c>
      <c r="BC279">
        <v>0</v>
      </c>
      <c r="BD279">
        <v>0</v>
      </c>
      <c r="BE279">
        <v>0</v>
      </c>
      <c r="BF279">
        <v>8</v>
      </c>
      <c r="BG279">
        <v>120</v>
      </c>
      <c r="BH279">
        <v>1</v>
      </c>
      <c r="BI279">
        <v>3</v>
      </c>
      <c r="BJ279" s="25">
        <v>45944</v>
      </c>
      <c r="BK279">
        <v>0</v>
      </c>
      <c r="BL279" s="27" t="str">
        <f>VLOOKUP(O279,DropDownList!$H$1:$I$7,2,FALSE)</f>
        <v>2023/24</v>
      </c>
      <c r="BM279" s="27" t="str">
        <f t="shared" si="4"/>
        <v>PRAS</v>
      </c>
    </row>
    <row r="280" spans="1:65" x14ac:dyDescent="0.2">
      <c r="A280">
        <v>2025</v>
      </c>
      <c r="B280">
        <v>10</v>
      </c>
      <c r="C280" t="s">
        <v>162</v>
      </c>
      <c r="D280" t="s">
        <v>179</v>
      </c>
      <c r="E280" t="s">
        <v>18</v>
      </c>
      <c r="F280">
        <v>9253</v>
      </c>
      <c r="G280" t="s">
        <v>141</v>
      </c>
      <c r="H280" t="s">
        <v>164</v>
      </c>
      <c r="I280" t="s">
        <v>164</v>
      </c>
      <c r="J280" s="24">
        <v>45931</v>
      </c>
      <c r="K280" t="s">
        <v>253</v>
      </c>
      <c r="L280">
        <v>3</v>
      </c>
      <c r="M280" t="s">
        <v>429</v>
      </c>
      <c r="N280" t="s">
        <v>145</v>
      </c>
      <c r="O280" t="s">
        <v>149</v>
      </c>
      <c r="P280" t="s">
        <v>152</v>
      </c>
      <c r="Q280">
        <v>0</v>
      </c>
      <c r="R280">
        <v>4</v>
      </c>
      <c r="S280">
        <v>160</v>
      </c>
      <c r="T280">
        <v>0</v>
      </c>
      <c r="U280">
        <v>0</v>
      </c>
      <c r="V280">
        <v>0</v>
      </c>
      <c r="W280">
        <v>0</v>
      </c>
      <c r="X280">
        <v>0</v>
      </c>
      <c r="Y280">
        <v>0</v>
      </c>
      <c r="Z280">
        <v>0</v>
      </c>
      <c r="AA280">
        <v>160</v>
      </c>
      <c r="AB280">
        <v>0</v>
      </c>
      <c r="AC280">
        <v>160</v>
      </c>
      <c r="AD280">
        <v>0</v>
      </c>
      <c r="AE280">
        <v>0</v>
      </c>
      <c r="AF280">
        <v>4</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s="25">
        <v>45944</v>
      </c>
      <c r="BK280">
        <v>0</v>
      </c>
      <c r="BL280" s="27" t="str">
        <f>VLOOKUP(O280,DropDownList!$H$1:$I$7,2,FALSE)</f>
        <v>2025/26</v>
      </c>
      <c r="BM280" s="27" t="str">
        <f t="shared" si="4"/>
        <v>PCOA</v>
      </c>
    </row>
    <row r="281" spans="1:65" x14ac:dyDescent="0.2">
      <c r="A281">
        <v>2025</v>
      </c>
      <c r="B281">
        <v>10</v>
      </c>
      <c r="C281" t="s">
        <v>162</v>
      </c>
      <c r="D281" t="s">
        <v>179</v>
      </c>
      <c r="E281" t="s">
        <v>18</v>
      </c>
      <c r="F281">
        <v>9253</v>
      </c>
      <c r="G281" t="s">
        <v>141</v>
      </c>
      <c r="H281" t="s">
        <v>164</v>
      </c>
      <c r="I281" t="s">
        <v>164</v>
      </c>
      <c r="J281" s="24">
        <v>45931</v>
      </c>
      <c r="K281" t="s">
        <v>253</v>
      </c>
      <c r="L281">
        <v>3</v>
      </c>
      <c r="M281" t="s">
        <v>429</v>
      </c>
      <c r="N281" t="s">
        <v>145</v>
      </c>
      <c r="O281" t="s">
        <v>147</v>
      </c>
      <c r="P281" t="s">
        <v>154</v>
      </c>
      <c r="Q281">
        <v>15775.08</v>
      </c>
      <c r="R281">
        <v>135</v>
      </c>
      <c r="S281">
        <v>36516</v>
      </c>
      <c r="T281">
        <v>130</v>
      </c>
      <c r="U281">
        <v>67</v>
      </c>
      <c r="V281">
        <v>34</v>
      </c>
      <c r="W281">
        <v>7989</v>
      </c>
      <c r="X281">
        <v>9169</v>
      </c>
      <c r="Y281">
        <v>0</v>
      </c>
      <c r="Z281">
        <v>0</v>
      </c>
      <c r="AA281">
        <v>20610.919999999998</v>
      </c>
      <c r="AB281">
        <v>0</v>
      </c>
      <c r="AC281">
        <v>18991.25</v>
      </c>
      <c r="AD281">
        <v>18</v>
      </c>
      <c r="AE281">
        <v>16</v>
      </c>
      <c r="AF281">
        <v>67</v>
      </c>
      <c r="AG281">
        <v>33</v>
      </c>
      <c r="AH281">
        <v>1</v>
      </c>
      <c r="AI281">
        <v>34</v>
      </c>
      <c r="AJ281">
        <v>0</v>
      </c>
      <c r="AK281">
        <v>0</v>
      </c>
      <c r="AL281">
        <v>0</v>
      </c>
      <c r="AM281">
        <v>0</v>
      </c>
      <c r="AN281">
        <v>0</v>
      </c>
      <c r="AO281">
        <v>98</v>
      </c>
      <c r="AP281">
        <v>341</v>
      </c>
      <c r="AQ281">
        <v>98</v>
      </c>
      <c r="AR281">
        <v>0</v>
      </c>
      <c r="AS281">
        <v>41</v>
      </c>
      <c r="AT281">
        <v>22</v>
      </c>
      <c r="AU281">
        <v>7</v>
      </c>
      <c r="AV281">
        <v>2</v>
      </c>
      <c r="AW281">
        <v>1</v>
      </c>
      <c r="AX281">
        <v>0</v>
      </c>
      <c r="AY281">
        <v>36</v>
      </c>
      <c r="AZ281">
        <v>58</v>
      </c>
      <c r="BA281">
        <v>21</v>
      </c>
      <c r="BB281">
        <v>18</v>
      </c>
      <c r="BC281">
        <v>9</v>
      </c>
      <c r="BD281">
        <v>1</v>
      </c>
      <c r="BE281">
        <v>0</v>
      </c>
      <c r="BF281">
        <v>133</v>
      </c>
      <c r="BG281">
        <v>9455</v>
      </c>
      <c r="BH281">
        <v>0</v>
      </c>
      <c r="BI281">
        <v>64</v>
      </c>
      <c r="BJ281" s="25">
        <v>45944</v>
      </c>
      <c r="BK281">
        <v>1</v>
      </c>
      <c r="BL281" s="27" t="str">
        <f>VLOOKUP(O281,DropDownList!$H$1:$I$7,2,FALSE)</f>
        <v>2024/25</v>
      </c>
      <c r="BM281" s="27" t="str">
        <f t="shared" si="4"/>
        <v>JP COURT</v>
      </c>
    </row>
    <row r="282" spans="1:65" x14ac:dyDescent="0.2">
      <c r="A282">
        <v>2025</v>
      </c>
      <c r="B282">
        <v>10</v>
      </c>
      <c r="C282" t="s">
        <v>162</v>
      </c>
      <c r="D282" t="s">
        <v>179</v>
      </c>
      <c r="E282" t="s">
        <v>18</v>
      </c>
      <c r="F282">
        <v>9253</v>
      </c>
      <c r="G282" t="s">
        <v>141</v>
      </c>
      <c r="H282" t="s">
        <v>164</v>
      </c>
      <c r="I282" t="s">
        <v>164</v>
      </c>
      <c r="J282" s="24">
        <v>45931</v>
      </c>
      <c r="K282" t="s">
        <v>253</v>
      </c>
      <c r="L282">
        <v>3</v>
      </c>
      <c r="M282" t="s">
        <v>429</v>
      </c>
      <c r="N282" t="s">
        <v>145</v>
      </c>
      <c r="O282" t="s">
        <v>155</v>
      </c>
      <c r="P282" t="s">
        <v>150</v>
      </c>
      <c r="Q282">
        <v>5896.7</v>
      </c>
      <c r="R282">
        <v>245</v>
      </c>
      <c r="S282">
        <v>33590.07</v>
      </c>
      <c r="T282">
        <v>5135.47</v>
      </c>
      <c r="U282">
        <v>49</v>
      </c>
      <c r="V282">
        <v>22</v>
      </c>
      <c r="W282">
        <v>3366.83</v>
      </c>
      <c r="X282">
        <v>3376.83</v>
      </c>
      <c r="Y282">
        <v>207</v>
      </c>
      <c r="Z282">
        <v>28454.6</v>
      </c>
      <c r="AA282">
        <v>22557.9</v>
      </c>
      <c r="AB282">
        <v>6717.83</v>
      </c>
      <c r="AC282">
        <v>15840.07</v>
      </c>
      <c r="AD282">
        <v>18</v>
      </c>
      <c r="AE282">
        <v>4</v>
      </c>
      <c r="AF282">
        <v>152</v>
      </c>
      <c r="AG282">
        <v>22</v>
      </c>
      <c r="AH282">
        <v>38</v>
      </c>
      <c r="AI282">
        <v>27</v>
      </c>
      <c r="AJ282">
        <v>38</v>
      </c>
      <c r="AK282">
        <v>21</v>
      </c>
      <c r="AL282">
        <v>2</v>
      </c>
      <c r="AM282">
        <v>13</v>
      </c>
      <c r="AN282">
        <v>3</v>
      </c>
      <c r="AO282">
        <v>173</v>
      </c>
      <c r="AP282">
        <v>972</v>
      </c>
      <c r="AQ282">
        <v>181</v>
      </c>
      <c r="AR282">
        <v>0</v>
      </c>
      <c r="AS282">
        <v>95</v>
      </c>
      <c r="AT282">
        <v>101</v>
      </c>
      <c r="AU282">
        <v>10</v>
      </c>
      <c r="AV282">
        <v>4</v>
      </c>
      <c r="AW282">
        <v>0</v>
      </c>
      <c r="AX282">
        <v>0</v>
      </c>
      <c r="AY282">
        <v>151</v>
      </c>
      <c r="AZ282">
        <v>199</v>
      </c>
      <c r="BA282">
        <v>127</v>
      </c>
      <c r="BB282">
        <v>32</v>
      </c>
      <c r="BC282">
        <v>15</v>
      </c>
      <c r="BD282">
        <v>1</v>
      </c>
      <c r="BE282">
        <v>0</v>
      </c>
      <c r="BF282">
        <v>173</v>
      </c>
      <c r="BG282">
        <v>4164.22</v>
      </c>
      <c r="BH282">
        <v>6</v>
      </c>
      <c r="BI282">
        <v>46</v>
      </c>
      <c r="BJ282" s="25">
        <v>45944</v>
      </c>
      <c r="BK282">
        <v>0</v>
      </c>
      <c r="BL282" s="27" t="str">
        <f>VLOOKUP(O282,DropDownList!$H$1:$I$7,2,FALSE)</f>
        <v>2022/23</v>
      </c>
      <c r="BM282" s="27" t="str">
        <f t="shared" si="4"/>
        <v>FISCAL FINES</v>
      </c>
    </row>
    <row r="283" spans="1:65" x14ac:dyDescent="0.2">
      <c r="A283">
        <v>2025</v>
      </c>
      <c r="B283">
        <v>10</v>
      </c>
      <c r="C283" t="s">
        <v>162</v>
      </c>
      <c r="D283" t="s">
        <v>179</v>
      </c>
      <c r="E283" t="s">
        <v>18</v>
      </c>
      <c r="F283">
        <v>9253</v>
      </c>
      <c r="G283" t="s">
        <v>141</v>
      </c>
      <c r="H283" t="s">
        <v>164</v>
      </c>
      <c r="I283" t="s">
        <v>164</v>
      </c>
      <c r="J283" s="24">
        <v>45931</v>
      </c>
      <c r="K283" t="s">
        <v>253</v>
      </c>
      <c r="L283">
        <v>3</v>
      </c>
      <c r="M283" t="s">
        <v>429</v>
      </c>
      <c r="N283" t="s">
        <v>145</v>
      </c>
      <c r="O283" t="s">
        <v>156</v>
      </c>
      <c r="P283" t="s">
        <v>146</v>
      </c>
      <c r="Q283">
        <v>260</v>
      </c>
      <c r="R283">
        <v>155</v>
      </c>
      <c r="S283">
        <v>2660</v>
      </c>
      <c r="T283">
        <v>90</v>
      </c>
      <c r="U283">
        <v>44</v>
      </c>
      <c r="V283">
        <v>6</v>
      </c>
      <c r="W283">
        <v>110</v>
      </c>
      <c r="X283">
        <v>110</v>
      </c>
      <c r="Y283">
        <v>0</v>
      </c>
      <c r="Z283">
        <v>0</v>
      </c>
      <c r="AA283">
        <v>2310</v>
      </c>
      <c r="AB283">
        <v>0</v>
      </c>
      <c r="AC283">
        <v>0</v>
      </c>
      <c r="AD283">
        <v>6</v>
      </c>
      <c r="AE283">
        <v>0</v>
      </c>
      <c r="AF283">
        <v>134</v>
      </c>
      <c r="AG283">
        <v>0</v>
      </c>
      <c r="AH283">
        <v>6</v>
      </c>
      <c r="AI283">
        <v>15</v>
      </c>
      <c r="AJ283">
        <v>0</v>
      </c>
      <c r="AK283">
        <v>0</v>
      </c>
      <c r="AL283">
        <v>0</v>
      </c>
      <c r="AM283">
        <v>0</v>
      </c>
      <c r="AN283">
        <v>0</v>
      </c>
      <c r="AO283">
        <v>96</v>
      </c>
      <c r="AP283">
        <v>466</v>
      </c>
      <c r="AQ283">
        <v>97</v>
      </c>
      <c r="AR283">
        <v>0</v>
      </c>
      <c r="AS283">
        <v>63</v>
      </c>
      <c r="AT283">
        <v>41</v>
      </c>
      <c r="AU283">
        <v>7</v>
      </c>
      <c r="AV283">
        <v>1</v>
      </c>
      <c r="AW283">
        <v>4</v>
      </c>
      <c r="AX283">
        <v>0</v>
      </c>
      <c r="AY283">
        <v>58</v>
      </c>
      <c r="AZ283">
        <v>89</v>
      </c>
      <c r="BA283">
        <v>52</v>
      </c>
      <c r="BB283">
        <v>19</v>
      </c>
      <c r="BC283">
        <v>7</v>
      </c>
      <c r="BD283">
        <v>2</v>
      </c>
      <c r="BE283">
        <v>0</v>
      </c>
      <c r="BF283">
        <v>150</v>
      </c>
      <c r="BG283">
        <v>260</v>
      </c>
      <c r="BH283">
        <v>0</v>
      </c>
      <c r="BI283">
        <v>43</v>
      </c>
      <c r="BJ283" s="25">
        <v>45944</v>
      </c>
      <c r="BK283">
        <v>1</v>
      </c>
      <c r="BL283" s="27" t="str">
        <f>VLOOKUP(O283,DropDownList!$H$1:$I$7,2,FALSE)</f>
        <v>2023/24</v>
      </c>
      <c r="BM283" s="27" t="str">
        <f t="shared" si="4"/>
        <v>VSUR</v>
      </c>
    </row>
    <row r="284" spans="1:65" x14ac:dyDescent="0.2">
      <c r="A284">
        <v>2025</v>
      </c>
      <c r="B284">
        <v>10</v>
      </c>
      <c r="C284" t="s">
        <v>162</v>
      </c>
      <c r="D284" t="s">
        <v>179</v>
      </c>
      <c r="E284" t="s">
        <v>18</v>
      </c>
      <c r="F284">
        <v>9253</v>
      </c>
      <c r="G284" t="s">
        <v>141</v>
      </c>
      <c r="H284" t="s">
        <v>164</v>
      </c>
      <c r="I284" t="s">
        <v>164</v>
      </c>
      <c r="J284" s="24">
        <v>45931</v>
      </c>
      <c r="K284" t="s">
        <v>253</v>
      </c>
      <c r="L284">
        <v>3</v>
      </c>
      <c r="M284" t="s">
        <v>429</v>
      </c>
      <c r="N284" t="s">
        <v>145</v>
      </c>
      <c r="O284" t="s">
        <v>149</v>
      </c>
      <c r="P284" t="s">
        <v>146</v>
      </c>
      <c r="Q284">
        <v>70</v>
      </c>
      <c r="R284">
        <v>27</v>
      </c>
      <c r="S284">
        <v>460</v>
      </c>
      <c r="T284">
        <v>20</v>
      </c>
      <c r="U284">
        <v>18</v>
      </c>
      <c r="V284">
        <v>3</v>
      </c>
      <c r="W284">
        <v>50</v>
      </c>
      <c r="X284">
        <v>50</v>
      </c>
      <c r="Y284">
        <v>0</v>
      </c>
      <c r="Z284">
        <v>0</v>
      </c>
      <c r="AA284">
        <v>370</v>
      </c>
      <c r="AB284">
        <v>0</v>
      </c>
      <c r="AC284">
        <v>0</v>
      </c>
      <c r="AD284">
        <v>3</v>
      </c>
      <c r="AE284">
        <v>0</v>
      </c>
      <c r="AF284">
        <v>21</v>
      </c>
      <c r="AG284">
        <v>0</v>
      </c>
      <c r="AH284">
        <v>1</v>
      </c>
      <c r="AI284">
        <v>5</v>
      </c>
      <c r="AJ284">
        <v>0</v>
      </c>
      <c r="AK284">
        <v>0</v>
      </c>
      <c r="AL284">
        <v>0</v>
      </c>
      <c r="AM284">
        <v>0</v>
      </c>
      <c r="AN284">
        <v>0</v>
      </c>
      <c r="AO284">
        <v>18</v>
      </c>
      <c r="AP284">
        <v>43</v>
      </c>
      <c r="AQ284">
        <v>18</v>
      </c>
      <c r="AR284">
        <v>0</v>
      </c>
      <c r="AS284">
        <v>6</v>
      </c>
      <c r="AT284">
        <v>1</v>
      </c>
      <c r="AU284">
        <v>0</v>
      </c>
      <c r="AV284">
        <v>0</v>
      </c>
      <c r="AW284">
        <v>0</v>
      </c>
      <c r="AX284">
        <v>0</v>
      </c>
      <c r="AY284">
        <v>4</v>
      </c>
      <c r="AZ284">
        <v>5</v>
      </c>
      <c r="BA284">
        <v>0</v>
      </c>
      <c r="BB284">
        <v>2</v>
      </c>
      <c r="BC284">
        <v>0</v>
      </c>
      <c r="BD284">
        <v>1</v>
      </c>
      <c r="BE284">
        <v>0</v>
      </c>
      <c r="BF284">
        <v>27</v>
      </c>
      <c r="BG284">
        <v>70</v>
      </c>
      <c r="BH284">
        <v>0</v>
      </c>
      <c r="BI284">
        <v>18</v>
      </c>
      <c r="BJ284" s="25">
        <v>45944</v>
      </c>
      <c r="BK284">
        <v>0</v>
      </c>
      <c r="BL284" s="27" t="str">
        <f>VLOOKUP(O284,DropDownList!$H$1:$I$7,2,FALSE)</f>
        <v>2025/26</v>
      </c>
      <c r="BM284" s="27" t="str">
        <f t="shared" si="4"/>
        <v>VSUR</v>
      </c>
    </row>
    <row r="285" spans="1:65" x14ac:dyDescent="0.2">
      <c r="A285">
        <v>2025</v>
      </c>
      <c r="B285">
        <v>10</v>
      </c>
      <c r="C285" t="s">
        <v>162</v>
      </c>
      <c r="D285" t="s">
        <v>179</v>
      </c>
      <c r="E285" t="s">
        <v>18</v>
      </c>
      <c r="F285">
        <v>9253</v>
      </c>
      <c r="G285" t="s">
        <v>141</v>
      </c>
      <c r="H285" t="s">
        <v>164</v>
      </c>
      <c r="I285" t="s">
        <v>164</v>
      </c>
      <c r="J285" s="24">
        <v>45931</v>
      </c>
      <c r="K285" t="s">
        <v>253</v>
      </c>
      <c r="L285">
        <v>3</v>
      </c>
      <c r="M285" t="s">
        <v>429</v>
      </c>
      <c r="N285" t="s">
        <v>145</v>
      </c>
      <c r="O285" t="s">
        <v>156</v>
      </c>
      <c r="P285" t="s">
        <v>151</v>
      </c>
      <c r="Q285">
        <v>0</v>
      </c>
      <c r="R285">
        <v>20</v>
      </c>
      <c r="S285">
        <v>600</v>
      </c>
      <c r="T285">
        <v>180</v>
      </c>
      <c r="U285">
        <v>0</v>
      </c>
      <c r="V285">
        <v>0</v>
      </c>
      <c r="W285">
        <v>0</v>
      </c>
      <c r="X285">
        <v>0</v>
      </c>
      <c r="Y285">
        <v>0</v>
      </c>
      <c r="Z285">
        <v>0</v>
      </c>
      <c r="AA285">
        <v>420</v>
      </c>
      <c r="AB285">
        <v>0</v>
      </c>
      <c r="AC285">
        <v>420</v>
      </c>
      <c r="AD285">
        <v>0</v>
      </c>
      <c r="AE285">
        <v>0</v>
      </c>
      <c r="AF285">
        <v>14</v>
      </c>
      <c r="AG285">
        <v>0</v>
      </c>
      <c r="AH285">
        <v>6</v>
      </c>
      <c r="AI285">
        <v>0</v>
      </c>
      <c r="AJ285">
        <v>0</v>
      </c>
      <c r="AK285">
        <v>0</v>
      </c>
      <c r="AL285">
        <v>0</v>
      </c>
      <c r="AM285">
        <v>2</v>
      </c>
      <c r="AN285">
        <v>0</v>
      </c>
      <c r="AO285">
        <v>0</v>
      </c>
      <c r="AP285">
        <v>0</v>
      </c>
      <c r="AQ285">
        <v>0</v>
      </c>
      <c r="AR285">
        <v>0</v>
      </c>
      <c r="AS285">
        <v>0</v>
      </c>
      <c r="AT285">
        <v>0</v>
      </c>
      <c r="AU285">
        <v>0</v>
      </c>
      <c r="AV285">
        <v>0</v>
      </c>
      <c r="AW285">
        <v>0</v>
      </c>
      <c r="AX285">
        <v>0</v>
      </c>
      <c r="AY285">
        <v>0</v>
      </c>
      <c r="AZ285">
        <v>0</v>
      </c>
      <c r="BA285">
        <v>0</v>
      </c>
      <c r="BB285">
        <v>0</v>
      </c>
      <c r="BC285">
        <v>0</v>
      </c>
      <c r="BD285">
        <v>0</v>
      </c>
      <c r="BE285">
        <v>0</v>
      </c>
      <c r="BF285">
        <v>0</v>
      </c>
      <c r="BG285">
        <v>0</v>
      </c>
      <c r="BH285">
        <v>0</v>
      </c>
      <c r="BI285">
        <v>0</v>
      </c>
      <c r="BJ285" s="25">
        <v>45944</v>
      </c>
      <c r="BK285">
        <v>0</v>
      </c>
      <c r="BL285" s="27" t="str">
        <f>VLOOKUP(O285,DropDownList!$H$1:$I$7,2,FALSE)</f>
        <v>2023/24</v>
      </c>
      <c r="BM285" s="27" t="str">
        <f t="shared" si="4"/>
        <v>PCPF</v>
      </c>
    </row>
    <row r="286" spans="1:65" x14ac:dyDescent="0.2">
      <c r="A286">
        <v>2025</v>
      </c>
      <c r="B286">
        <v>10</v>
      </c>
      <c r="C286" t="s">
        <v>162</v>
      </c>
      <c r="D286" t="s">
        <v>179</v>
      </c>
      <c r="E286" t="s">
        <v>18</v>
      </c>
      <c r="F286">
        <v>9253</v>
      </c>
      <c r="G286" t="s">
        <v>141</v>
      </c>
      <c r="H286" t="s">
        <v>164</v>
      </c>
      <c r="I286" t="s">
        <v>164</v>
      </c>
      <c r="J286" s="24">
        <v>45931</v>
      </c>
      <c r="K286" t="s">
        <v>253</v>
      </c>
      <c r="L286">
        <v>3</v>
      </c>
      <c r="M286" t="s">
        <v>429</v>
      </c>
      <c r="N286" t="s">
        <v>145</v>
      </c>
      <c r="O286" t="s">
        <v>147</v>
      </c>
      <c r="P286" t="s">
        <v>153</v>
      </c>
      <c r="Q286">
        <v>0</v>
      </c>
      <c r="R286">
        <v>1</v>
      </c>
      <c r="S286">
        <v>45</v>
      </c>
      <c r="T286">
        <v>0</v>
      </c>
      <c r="U286">
        <v>0</v>
      </c>
      <c r="V286">
        <v>0</v>
      </c>
      <c r="W286">
        <v>0</v>
      </c>
      <c r="X286">
        <v>0</v>
      </c>
      <c r="Y286">
        <v>0</v>
      </c>
      <c r="Z286">
        <v>0</v>
      </c>
      <c r="AA286">
        <v>45</v>
      </c>
      <c r="AB286">
        <v>0</v>
      </c>
      <c r="AC286">
        <v>45</v>
      </c>
      <c r="AD286">
        <v>0</v>
      </c>
      <c r="AE286">
        <v>0</v>
      </c>
      <c r="AF286">
        <v>1</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c r="BJ286" s="25">
        <v>45944</v>
      </c>
      <c r="BK286">
        <v>0</v>
      </c>
      <c r="BL286" s="27" t="str">
        <f>VLOOKUP(O286,DropDownList!$H$1:$I$7,2,FALSE)</f>
        <v>2024/25</v>
      </c>
      <c r="BM286" s="27" t="str">
        <f t="shared" si="4"/>
        <v>PREG</v>
      </c>
    </row>
    <row r="287" spans="1:65" x14ac:dyDescent="0.2">
      <c r="A287">
        <v>2025</v>
      </c>
      <c r="B287">
        <v>10</v>
      </c>
      <c r="C287" t="s">
        <v>162</v>
      </c>
      <c r="D287" t="s">
        <v>179</v>
      </c>
      <c r="E287" t="s">
        <v>18</v>
      </c>
      <c r="F287">
        <v>9253</v>
      </c>
      <c r="G287" t="s">
        <v>141</v>
      </c>
      <c r="H287" t="s">
        <v>164</v>
      </c>
      <c r="I287" t="s">
        <v>164</v>
      </c>
      <c r="J287" s="24">
        <v>45931</v>
      </c>
      <c r="K287" t="s">
        <v>253</v>
      </c>
      <c r="L287">
        <v>3</v>
      </c>
      <c r="M287" t="s">
        <v>429</v>
      </c>
      <c r="N287" t="s">
        <v>145</v>
      </c>
      <c r="O287" t="s">
        <v>156</v>
      </c>
      <c r="P287" t="s">
        <v>152</v>
      </c>
      <c r="Q287">
        <v>0</v>
      </c>
      <c r="R287">
        <v>25</v>
      </c>
      <c r="S287">
        <v>1000</v>
      </c>
      <c r="T287">
        <v>480</v>
      </c>
      <c r="U287">
        <v>0</v>
      </c>
      <c r="V287">
        <v>0</v>
      </c>
      <c r="W287">
        <v>0</v>
      </c>
      <c r="X287">
        <v>0</v>
      </c>
      <c r="Y287">
        <v>0</v>
      </c>
      <c r="Z287">
        <v>0</v>
      </c>
      <c r="AA287">
        <v>520</v>
      </c>
      <c r="AB287">
        <v>0</v>
      </c>
      <c r="AC287">
        <v>520</v>
      </c>
      <c r="AD287">
        <v>0</v>
      </c>
      <c r="AE287">
        <v>0</v>
      </c>
      <c r="AF287">
        <v>13</v>
      </c>
      <c r="AG287">
        <v>0</v>
      </c>
      <c r="AH287">
        <v>12</v>
      </c>
      <c r="AI287">
        <v>0</v>
      </c>
      <c r="AJ287">
        <v>0</v>
      </c>
      <c r="AK287">
        <v>0</v>
      </c>
      <c r="AL287">
        <v>0</v>
      </c>
      <c r="AM287">
        <v>1</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s="25">
        <v>45944</v>
      </c>
      <c r="BK287">
        <v>0</v>
      </c>
      <c r="BL287" s="27" t="str">
        <f>VLOOKUP(O287,DropDownList!$H$1:$I$7,2,FALSE)</f>
        <v>2023/24</v>
      </c>
      <c r="BM287" s="27" t="str">
        <f t="shared" si="4"/>
        <v>PCOA</v>
      </c>
    </row>
    <row r="288" spans="1:65" x14ac:dyDescent="0.2">
      <c r="A288">
        <v>2025</v>
      </c>
      <c r="B288">
        <v>10</v>
      </c>
      <c r="C288" t="s">
        <v>162</v>
      </c>
      <c r="D288" t="s">
        <v>179</v>
      </c>
      <c r="E288" t="s">
        <v>18</v>
      </c>
      <c r="F288">
        <v>9253</v>
      </c>
      <c r="G288" t="s">
        <v>141</v>
      </c>
      <c r="H288" t="s">
        <v>164</v>
      </c>
      <c r="I288" t="s">
        <v>164</v>
      </c>
      <c r="J288" s="24">
        <v>45931</v>
      </c>
      <c r="K288" t="s">
        <v>253</v>
      </c>
      <c r="L288">
        <v>3</v>
      </c>
      <c r="M288" t="s">
        <v>429</v>
      </c>
      <c r="N288" t="s">
        <v>145</v>
      </c>
      <c r="O288" t="s">
        <v>155</v>
      </c>
      <c r="P288" t="s">
        <v>152</v>
      </c>
      <c r="Q288">
        <v>0</v>
      </c>
      <c r="R288">
        <v>34</v>
      </c>
      <c r="S288">
        <v>1360</v>
      </c>
      <c r="T288">
        <v>800</v>
      </c>
      <c r="U288">
        <v>0</v>
      </c>
      <c r="V288">
        <v>0</v>
      </c>
      <c r="W288">
        <v>0</v>
      </c>
      <c r="X288">
        <v>0</v>
      </c>
      <c r="Y288">
        <v>0</v>
      </c>
      <c r="Z288">
        <v>0</v>
      </c>
      <c r="AA288">
        <v>560</v>
      </c>
      <c r="AB288">
        <v>0</v>
      </c>
      <c r="AC288">
        <v>560</v>
      </c>
      <c r="AD288">
        <v>0</v>
      </c>
      <c r="AE288">
        <v>0</v>
      </c>
      <c r="AF288">
        <v>14</v>
      </c>
      <c r="AG288">
        <v>0</v>
      </c>
      <c r="AH288">
        <v>20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s="25">
        <v>45944</v>
      </c>
      <c r="BK288">
        <v>0</v>
      </c>
      <c r="BL288" s="27" t="str">
        <f>VLOOKUP(O288,DropDownList!$H$1:$I$7,2,FALSE)</f>
        <v>2022/23</v>
      </c>
      <c r="BM288" s="27" t="str">
        <f t="shared" si="4"/>
        <v>PCOA</v>
      </c>
    </row>
    <row r="289" spans="1:65" x14ac:dyDescent="0.2">
      <c r="A289">
        <v>2025</v>
      </c>
      <c r="B289">
        <v>10</v>
      </c>
      <c r="C289" t="s">
        <v>162</v>
      </c>
      <c r="D289" t="s">
        <v>179</v>
      </c>
      <c r="E289" t="s">
        <v>18</v>
      </c>
      <c r="F289">
        <v>9253</v>
      </c>
      <c r="G289" t="s">
        <v>141</v>
      </c>
      <c r="H289" t="s">
        <v>164</v>
      </c>
      <c r="I289" t="s">
        <v>164</v>
      </c>
      <c r="J289" s="24">
        <v>45931</v>
      </c>
      <c r="K289" t="s">
        <v>253</v>
      </c>
      <c r="L289">
        <v>3</v>
      </c>
      <c r="M289" t="s">
        <v>429</v>
      </c>
      <c r="N289" t="s">
        <v>145</v>
      </c>
      <c r="O289" t="s">
        <v>147</v>
      </c>
      <c r="P289" t="s">
        <v>148</v>
      </c>
      <c r="Q289">
        <v>120</v>
      </c>
      <c r="R289">
        <v>6</v>
      </c>
      <c r="S289">
        <v>360</v>
      </c>
      <c r="T289">
        <v>0</v>
      </c>
      <c r="U289">
        <v>2</v>
      </c>
      <c r="V289">
        <v>2</v>
      </c>
      <c r="W289">
        <v>120</v>
      </c>
      <c r="X289">
        <v>120</v>
      </c>
      <c r="Y289">
        <v>0</v>
      </c>
      <c r="Z289">
        <v>0</v>
      </c>
      <c r="AA289">
        <v>240</v>
      </c>
      <c r="AB289">
        <v>0</v>
      </c>
      <c r="AC289">
        <v>240</v>
      </c>
      <c r="AD289">
        <v>2</v>
      </c>
      <c r="AE289">
        <v>0</v>
      </c>
      <c r="AF289">
        <v>4</v>
      </c>
      <c r="AG289">
        <v>0</v>
      </c>
      <c r="AH289">
        <v>0</v>
      </c>
      <c r="AI289">
        <v>2</v>
      </c>
      <c r="AJ289">
        <v>0</v>
      </c>
      <c r="AK289">
        <v>0</v>
      </c>
      <c r="AL289">
        <v>0</v>
      </c>
      <c r="AM289">
        <v>0</v>
      </c>
      <c r="AN289">
        <v>0</v>
      </c>
      <c r="AO289">
        <v>3</v>
      </c>
      <c r="AP289">
        <v>6</v>
      </c>
      <c r="AQ289">
        <v>3</v>
      </c>
      <c r="AR289">
        <v>0</v>
      </c>
      <c r="AS289">
        <v>0</v>
      </c>
      <c r="AT289">
        <v>1</v>
      </c>
      <c r="AU289">
        <v>0</v>
      </c>
      <c r="AV289">
        <v>0</v>
      </c>
      <c r="AW289">
        <v>0</v>
      </c>
      <c r="AX289">
        <v>0</v>
      </c>
      <c r="AY289">
        <v>0</v>
      </c>
      <c r="AZ289">
        <v>1</v>
      </c>
      <c r="BA289">
        <v>1</v>
      </c>
      <c r="BB289">
        <v>0</v>
      </c>
      <c r="BC289">
        <v>0</v>
      </c>
      <c r="BD289">
        <v>0</v>
      </c>
      <c r="BE289">
        <v>0</v>
      </c>
      <c r="BF289">
        <v>3</v>
      </c>
      <c r="BG289">
        <v>120</v>
      </c>
      <c r="BH289">
        <v>0</v>
      </c>
      <c r="BI289">
        <v>2</v>
      </c>
      <c r="BJ289" s="25">
        <v>45944</v>
      </c>
      <c r="BK289">
        <v>0</v>
      </c>
      <c r="BL289" s="27" t="str">
        <f>VLOOKUP(O289,DropDownList!$H$1:$I$7,2,FALSE)</f>
        <v>2024/25</v>
      </c>
      <c r="BM289" s="27" t="str">
        <f t="shared" si="4"/>
        <v>PRAS</v>
      </c>
    </row>
    <row r="290" spans="1:65" x14ac:dyDescent="0.2">
      <c r="A290">
        <v>2025</v>
      </c>
      <c r="B290">
        <v>10</v>
      </c>
      <c r="C290" t="s">
        <v>162</v>
      </c>
      <c r="D290" t="s">
        <v>179</v>
      </c>
      <c r="E290" t="s">
        <v>18</v>
      </c>
      <c r="F290">
        <v>9253</v>
      </c>
      <c r="G290" t="s">
        <v>141</v>
      </c>
      <c r="H290" t="s">
        <v>164</v>
      </c>
      <c r="I290" t="s">
        <v>164</v>
      </c>
      <c r="J290" s="24">
        <v>45931</v>
      </c>
      <c r="K290" t="s">
        <v>253</v>
      </c>
      <c r="L290">
        <v>3</v>
      </c>
      <c r="M290" t="s">
        <v>429</v>
      </c>
      <c r="N290" t="s">
        <v>145</v>
      </c>
      <c r="O290" t="s">
        <v>155</v>
      </c>
      <c r="P290" t="s">
        <v>154</v>
      </c>
      <c r="Q290">
        <v>8928.83</v>
      </c>
      <c r="R290">
        <v>190</v>
      </c>
      <c r="S290">
        <v>54190</v>
      </c>
      <c r="T290">
        <v>2058.0100000000002</v>
      </c>
      <c r="U290">
        <v>34</v>
      </c>
      <c r="V290">
        <v>23</v>
      </c>
      <c r="W290">
        <v>6560.55</v>
      </c>
      <c r="X290">
        <v>6790.55</v>
      </c>
      <c r="Y290">
        <v>0</v>
      </c>
      <c r="Z290">
        <v>0</v>
      </c>
      <c r="AA290">
        <v>43203.16</v>
      </c>
      <c r="AB290">
        <v>180</v>
      </c>
      <c r="AC290">
        <v>40273.160000000003</v>
      </c>
      <c r="AD290">
        <v>15</v>
      </c>
      <c r="AE290">
        <v>8</v>
      </c>
      <c r="AF290">
        <v>146</v>
      </c>
      <c r="AG290">
        <v>15</v>
      </c>
      <c r="AH290">
        <v>7</v>
      </c>
      <c r="AI290">
        <v>19</v>
      </c>
      <c r="AJ290">
        <v>0</v>
      </c>
      <c r="AK290">
        <v>0</v>
      </c>
      <c r="AL290">
        <v>0</v>
      </c>
      <c r="AM290">
        <v>0</v>
      </c>
      <c r="AN290">
        <v>0</v>
      </c>
      <c r="AO290">
        <v>130</v>
      </c>
      <c r="AP290">
        <v>737</v>
      </c>
      <c r="AQ290">
        <v>127</v>
      </c>
      <c r="AR290">
        <v>0</v>
      </c>
      <c r="AS290">
        <v>91</v>
      </c>
      <c r="AT290">
        <v>71</v>
      </c>
      <c r="AU290">
        <v>33</v>
      </c>
      <c r="AV290">
        <v>19</v>
      </c>
      <c r="AW290">
        <v>6</v>
      </c>
      <c r="AX290">
        <v>0</v>
      </c>
      <c r="AY290">
        <v>74</v>
      </c>
      <c r="AZ290">
        <v>119</v>
      </c>
      <c r="BA290">
        <v>80</v>
      </c>
      <c r="BB290">
        <v>47</v>
      </c>
      <c r="BC290">
        <v>24</v>
      </c>
      <c r="BD290">
        <v>2</v>
      </c>
      <c r="BE290">
        <v>0</v>
      </c>
      <c r="BF290">
        <v>179</v>
      </c>
      <c r="BG290">
        <v>5655</v>
      </c>
      <c r="BH290">
        <v>3</v>
      </c>
      <c r="BI290">
        <v>30</v>
      </c>
      <c r="BJ290" s="25">
        <v>45944</v>
      </c>
      <c r="BK290">
        <v>4</v>
      </c>
      <c r="BL290" s="27" t="str">
        <f>VLOOKUP(O290,DropDownList!$H$1:$I$7,2,FALSE)</f>
        <v>2022/23</v>
      </c>
      <c r="BM290" s="27" t="str">
        <f t="shared" si="4"/>
        <v>JP COURT</v>
      </c>
    </row>
    <row r="291" spans="1:65" x14ac:dyDescent="0.2">
      <c r="A291">
        <v>2025</v>
      </c>
      <c r="B291">
        <v>10</v>
      </c>
      <c r="C291" t="s">
        <v>162</v>
      </c>
      <c r="D291" t="s">
        <v>179</v>
      </c>
      <c r="E291" t="s">
        <v>18</v>
      </c>
      <c r="F291">
        <v>9253</v>
      </c>
      <c r="G291" t="s">
        <v>141</v>
      </c>
      <c r="H291" t="s">
        <v>164</v>
      </c>
      <c r="I291" t="s">
        <v>164</v>
      </c>
      <c r="J291" s="24">
        <v>45931</v>
      </c>
      <c r="K291" t="s">
        <v>253</v>
      </c>
      <c r="L291">
        <v>3</v>
      </c>
      <c r="M291" t="s">
        <v>429</v>
      </c>
      <c r="N291" t="s">
        <v>145</v>
      </c>
      <c r="O291" t="s">
        <v>149</v>
      </c>
      <c r="P291" t="s">
        <v>154</v>
      </c>
      <c r="Q291">
        <v>3894.98</v>
      </c>
      <c r="R291">
        <v>27</v>
      </c>
      <c r="S291">
        <v>8345</v>
      </c>
      <c r="T291">
        <v>400</v>
      </c>
      <c r="U291">
        <v>18</v>
      </c>
      <c r="V291">
        <v>12</v>
      </c>
      <c r="W291">
        <v>1600</v>
      </c>
      <c r="X291">
        <v>2865</v>
      </c>
      <c r="Y291">
        <v>0</v>
      </c>
      <c r="Z291">
        <v>0</v>
      </c>
      <c r="AA291">
        <v>4050.02</v>
      </c>
      <c r="AB291">
        <v>0</v>
      </c>
      <c r="AC291">
        <v>3680.02</v>
      </c>
      <c r="AD291">
        <v>3</v>
      </c>
      <c r="AE291">
        <v>9</v>
      </c>
      <c r="AF291">
        <v>8</v>
      </c>
      <c r="AG291">
        <v>13</v>
      </c>
      <c r="AH291">
        <v>1</v>
      </c>
      <c r="AI291">
        <v>5</v>
      </c>
      <c r="AJ291">
        <v>0</v>
      </c>
      <c r="AK291">
        <v>0</v>
      </c>
      <c r="AL291">
        <v>0</v>
      </c>
      <c r="AM291">
        <v>0</v>
      </c>
      <c r="AN291">
        <v>0</v>
      </c>
      <c r="AO291">
        <v>18</v>
      </c>
      <c r="AP291">
        <v>43</v>
      </c>
      <c r="AQ291">
        <v>18</v>
      </c>
      <c r="AR291">
        <v>0</v>
      </c>
      <c r="AS291">
        <v>6</v>
      </c>
      <c r="AT291">
        <v>1</v>
      </c>
      <c r="AU291">
        <v>0</v>
      </c>
      <c r="AV291">
        <v>0</v>
      </c>
      <c r="AW291">
        <v>0</v>
      </c>
      <c r="AX291">
        <v>0</v>
      </c>
      <c r="AY291">
        <v>4</v>
      </c>
      <c r="AZ291">
        <v>5</v>
      </c>
      <c r="BA291">
        <v>0</v>
      </c>
      <c r="BB291">
        <v>2</v>
      </c>
      <c r="BC291">
        <v>0</v>
      </c>
      <c r="BD291">
        <v>1</v>
      </c>
      <c r="BE291">
        <v>0</v>
      </c>
      <c r="BF291">
        <v>27</v>
      </c>
      <c r="BG291">
        <v>1280</v>
      </c>
      <c r="BH291">
        <v>0</v>
      </c>
      <c r="BI291">
        <v>18</v>
      </c>
      <c r="BJ291" s="25">
        <v>45944</v>
      </c>
      <c r="BK291">
        <v>0</v>
      </c>
      <c r="BL291" s="27" t="str">
        <f>VLOOKUP(O291,DropDownList!$H$1:$I$7,2,FALSE)</f>
        <v>2025/26</v>
      </c>
      <c r="BM291" s="27" t="str">
        <f t="shared" si="4"/>
        <v>JP COURT</v>
      </c>
    </row>
    <row r="292" spans="1:65" x14ac:dyDescent="0.2">
      <c r="A292">
        <v>2025</v>
      </c>
      <c r="B292">
        <v>10</v>
      </c>
      <c r="C292" t="s">
        <v>162</v>
      </c>
      <c r="D292" t="s">
        <v>179</v>
      </c>
      <c r="E292" t="s">
        <v>18</v>
      </c>
      <c r="F292">
        <v>9253</v>
      </c>
      <c r="G292" t="s">
        <v>141</v>
      </c>
      <c r="H292" t="s">
        <v>164</v>
      </c>
      <c r="I292" t="s">
        <v>164</v>
      </c>
      <c r="J292" s="24">
        <v>45931</v>
      </c>
      <c r="K292" t="s">
        <v>253</v>
      </c>
      <c r="L292">
        <v>3</v>
      </c>
      <c r="M292" t="s">
        <v>429</v>
      </c>
      <c r="N292" t="s">
        <v>145</v>
      </c>
      <c r="O292" t="s">
        <v>155</v>
      </c>
      <c r="P292" t="s">
        <v>146</v>
      </c>
      <c r="Q292">
        <v>320</v>
      </c>
      <c r="R292">
        <v>190</v>
      </c>
      <c r="S292">
        <v>3180</v>
      </c>
      <c r="T292">
        <v>130</v>
      </c>
      <c r="U292">
        <v>34</v>
      </c>
      <c r="V292">
        <v>15</v>
      </c>
      <c r="W292">
        <v>250</v>
      </c>
      <c r="X292">
        <v>250</v>
      </c>
      <c r="Y292">
        <v>0</v>
      </c>
      <c r="Z292">
        <v>0</v>
      </c>
      <c r="AA292">
        <v>2730</v>
      </c>
      <c r="AB292">
        <v>0</v>
      </c>
      <c r="AC292">
        <v>0</v>
      </c>
      <c r="AD292">
        <v>15</v>
      </c>
      <c r="AE292">
        <v>0</v>
      </c>
      <c r="AF292">
        <v>163</v>
      </c>
      <c r="AG292">
        <v>0</v>
      </c>
      <c r="AH292">
        <v>8</v>
      </c>
      <c r="AI292">
        <v>19</v>
      </c>
      <c r="AJ292">
        <v>0</v>
      </c>
      <c r="AK292">
        <v>0</v>
      </c>
      <c r="AL292">
        <v>0</v>
      </c>
      <c r="AM292">
        <v>0</v>
      </c>
      <c r="AN292">
        <v>0</v>
      </c>
      <c r="AO292">
        <v>130</v>
      </c>
      <c r="AP292">
        <v>734</v>
      </c>
      <c r="AQ292">
        <v>128</v>
      </c>
      <c r="AR292">
        <v>0</v>
      </c>
      <c r="AS292">
        <v>92</v>
      </c>
      <c r="AT292">
        <v>70</v>
      </c>
      <c r="AU292">
        <v>34</v>
      </c>
      <c r="AV292">
        <v>20</v>
      </c>
      <c r="AW292">
        <v>6</v>
      </c>
      <c r="AX292">
        <v>0</v>
      </c>
      <c r="AY292">
        <v>73</v>
      </c>
      <c r="AZ292">
        <v>118</v>
      </c>
      <c r="BA292">
        <v>79</v>
      </c>
      <c r="BB292">
        <v>46</v>
      </c>
      <c r="BC292">
        <v>23</v>
      </c>
      <c r="BD292">
        <v>2</v>
      </c>
      <c r="BE292">
        <v>0</v>
      </c>
      <c r="BF292">
        <v>179</v>
      </c>
      <c r="BG292">
        <v>320</v>
      </c>
      <c r="BH292">
        <v>0</v>
      </c>
      <c r="BI292">
        <v>30</v>
      </c>
      <c r="BJ292" s="25">
        <v>45944</v>
      </c>
      <c r="BK292">
        <v>4</v>
      </c>
      <c r="BL292" s="27" t="str">
        <f>VLOOKUP(O292,DropDownList!$H$1:$I$7,2,FALSE)</f>
        <v>2022/23</v>
      </c>
      <c r="BM292" s="27" t="str">
        <f t="shared" si="4"/>
        <v>VSUR</v>
      </c>
    </row>
    <row r="293" spans="1:65" x14ac:dyDescent="0.2">
      <c r="A293">
        <v>2025</v>
      </c>
      <c r="B293">
        <v>10</v>
      </c>
      <c r="C293" t="s">
        <v>162</v>
      </c>
      <c r="D293" t="s">
        <v>179</v>
      </c>
      <c r="E293" t="s">
        <v>18</v>
      </c>
      <c r="F293">
        <v>9253</v>
      </c>
      <c r="G293" t="s">
        <v>141</v>
      </c>
      <c r="H293" t="s">
        <v>164</v>
      </c>
      <c r="I293" t="s">
        <v>164</v>
      </c>
      <c r="J293" s="24">
        <v>45931</v>
      </c>
      <c r="K293" t="s">
        <v>253</v>
      </c>
      <c r="L293">
        <v>3</v>
      </c>
      <c r="M293" t="s">
        <v>429</v>
      </c>
      <c r="N293" t="s">
        <v>145</v>
      </c>
      <c r="O293" t="s">
        <v>156</v>
      </c>
      <c r="P293" t="s">
        <v>150</v>
      </c>
      <c r="Q293">
        <v>9058.82</v>
      </c>
      <c r="R293">
        <v>189</v>
      </c>
      <c r="S293">
        <v>31891.86</v>
      </c>
      <c r="T293">
        <v>2657.95</v>
      </c>
      <c r="U293">
        <v>55</v>
      </c>
      <c r="V293">
        <v>23</v>
      </c>
      <c r="W293">
        <v>3869.1</v>
      </c>
      <c r="X293">
        <v>5174.1099999999997</v>
      </c>
      <c r="Y293">
        <v>170</v>
      </c>
      <c r="Z293">
        <v>29233.91</v>
      </c>
      <c r="AA293">
        <v>20175.09</v>
      </c>
      <c r="AB293">
        <v>7093.35</v>
      </c>
      <c r="AC293">
        <v>13081.74</v>
      </c>
      <c r="AD293">
        <v>11</v>
      </c>
      <c r="AE293">
        <v>12</v>
      </c>
      <c r="AF293">
        <v>113</v>
      </c>
      <c r="AG293">
        <v>30</v>
      </c>
      <c r="AH293">
        <v>19</v>
      </c>
      <c r="AI293">
        <v>25</v>
      </c>
      <c r="AJ293">
        <v>26</v>
      </c>
      <c r="AK293">
        <v>12</v>
      </c>
      <c r="AL293">
        <v>2</v>
      </c>
      <c r="AM293">
        <v>8</v>
      </c>
      <c r="AN293">
        <v>1</v>
      </c>
      <c r="AO293">
        <v>139</v>
      </c>
      <c r="AP293">
        <v>629</v>
      </c>
      <c r="AQ293">
        <v>146</v>
      </c>
      <c r="AR293">
        <v>0</v>
      </c>
      <c r="AS293">
        <v>66</v>
      </c>
      <c r="AT293">
        <v>51</v>
      </c>
      <c r="AU293">
        <v>8</v>
      </c>
      <c r="AV293">
        <v>3</v>
      </c>
      <c r="AW293">
        <v>0</v>
      </c>
      <c r="AX293">
        <v>0</v>
      </c>
      <c r="AY293">
        <v>103</v>
      </c>
      <c r="AZ293">
        <v>138</v>
      </c>
      <c r="BA293">
        <v>71</v>
      </c>
      <c r="BB293">
        <v>11</v>
      </c>
      <c r="BC293">
        <v>5</v>
      </c>
      <c r="BD293">
        <v>3</v>
      </c>
      <c r="BE293">
        <v>0</v>
      </c>
      <c r="BF293">
        <v>141</v>
      </c>
      <c r="BG293">
        <v>3974.24</v>
      </c>
      <c r="BH293">
        <v>2</v>
      </c>
      <c r="BI293">
        <v>55</v>
      </c>
      <c r="BJ293" s="25">
        <v>45944</v>
      </c>
      <c r="BK293">
        <v>0</v>
      </c>
      <c r="BL293" s="27" t="str">
        <f>VLOOKUP(O293,DropDownList!$H$1:$I$7,2,FALSE)</f>
        <v>2023/24</v>
      </c>
      <c r="BM293" s="27" t="str">
        <f t="shared" si="4"/>
        <v>FISCAL FINES</v>
      </c>
    </row>
    <row r="294" spans="1:65" x14ac:dyDescent="0.2">
      <c r="A294">
        <v>2025</v>
      </c>
      <c r="B294">
        <v>10</v>
      </c>
      <c r="C294" t="s">
        <v>162</v>
      </c>
      <c r="D294" t="s">
        <v>179</v>
      </c>
      <c r="E294" t="s">
        <v>18</v>
      </c>
      <c r="F294">
        <v>9253</v>
      </c>
      <c r="G294" t="s">
        <v>141</v>
      </c>
      <c r="H294" t="s">
        <v>164</v>
      </c>
      <c r="I294" t="s">
        <v>164</v>
      </c>
      <c r="J294" s="24">
        <v>45931</v>
      </c>
      <c r="K294" t="s">
        <v>253</v>
      </c>
      <c r="L294">
        <v>3</v>
      </c>
      <c r="M294" t="s">
        <v>429</v>
      </c>
      <c r="N294" t="s">
        <v>145</v>
      </c>
      <c r="O294" t="s">
        <v>149</v>
      </c>
      <c r="P294" t="s">
        <v>150</v>
      </c>
      <c r="Q294">
        <v>3457.14</v>
      </c>
      <c r="R294">
        <v>36</v>
      </c>
      <c r="S294">
        <v>5312.97</v>
      </c>
      <c r="T294">
        <v>290</v>
      </c>
      <c r="U294">
        <v>21</v>
      </c>
      <c r="V294">
        <v>21</v>
      </c>
      <c r="W294">
        <v>2284.6</v>
      </c>
      <c r="X294">
        <v>3457.14</v>
      </c>
      <c r="Y294">
        <v>34</v>
      </c>
      <c r="Z294">
        <v>5022.97</v>
      </c>
      <c r="AA294">
        <v>1565.83</v>
      </c>
      <c r="AB294">
        <v>445.83</v>
      </c>
      <c r="AC294">
        <v>1120</v>
      </c>
      <c r="AD294">
        <v>20</v>
      </c>
      <c r="AE294">
        <v>1</v>
      </c>
      <c r="AF294">
        <v>13</v>
      </c>
      <c r="AG294">
        <v>1</v>
      </c>
      <c r="AH294">
        <v>2</v>
      </c>
      <c r="AI294">
        <v>20</v>
      </c>
      <c r="AJ294">
        <v>9</v>
      </c>
      <c r="AK294">
        <v>1</v>
      </c>
      <c r="AL294">
        <v>0</v>
      </c>
      <c r="AM294">
        <v>1</v>
      </c>
      <c r="AN294">
        <v>0</v>
      </c>
      <c r="AO294">
        <v>21</v>
      </c>
      <c r="AP294">
        <v>45</v>
      </c>
      <c r="AQ294">
        <v>21</v>
      </c>
      <c r="AR294">
        <v>0</v>
      </c>
      <c r="AS294">
        <v>6</v>
      </c>
      <c r="AT294">
        <v>4</v>
      </c>
      <c r="AU294">
        <v>1</v>
      </c>
      <c r="AV294">
        <v>0</v>
      </c>
      <c r="AW294">
        <v>0</v>
      </c>
      <c r="AX294">
        <v>0</v>
      </c>
      <c r="AY294">
        <v>0</v>
      </c>
      <c r="AZ294">
        <v>6</v>
      </c>
      <c r="BA294">
        <v>0</v>
      </c>
      <c r="BB294">
        <v>0</v>
      </c>
      <c r="BC294">
        <v>0</v>
      </c>
      <c r="BD294">
        <v>1</v>
      </c>
      <c r="BE294">
        <v>0</v>
      </c>
      <c r="BF294">
        <v>22</v>
      </c>
      <c r="BG294">
        <v>3402.14</v>
      </c>
      <c r="BH294">
        <v>0</v>
      </c>
      <c r="BI294">
        <v>21</v>
      </c>
      <c r="BJ294" s="25">
        <v>45944</v>
      </c>
      <c r="BK294">
        <v>0</v>
      </c>
      <c r="BL294" s="27" t="str">
        <f>VLOOKUP(O294,DropDownList!$H$1:$I$7,2,FALSE)</f>
        <v>2025/26</v>
      </c>
      <c r="BM294" s="27" t="str">
        <f t="shared" si="4"/>
        <v>FISCAL FINES</v>
      </c>
    </row>
    <row r="295" spans="1:65" x14ac:dyDescent="0.2">
      <c r="A295">
        <v>2025</v>
      </c>
      <c r="B295">
        <v>10</v>
      </c>
      <c r="C295" t="s">
        <v>162</v>
      </c>
      <c r="D295" t="s">
        <v>179</v>
      </c>
      <c r="E295" t="s">
        <v>18</v>
      </c>
      <c r="F295">
        <v>9253</v>
      </c>
      <c r="G295" t="s">
        <v>141</v>
      </c>
      <c r="H295" t="s">
        <v>164</v>
      </c>
      <c r="I295" t="s">
        <v>164</v>
      </c>
      <c r="J295" s="24">
        <v>45931</v>
      </c>
      <c r="K295" t="s">
        <v>253</v>
      </c>
      <c r="L295">
        <v>3</v>
      </c>
      <c r="M295" t="s">
        <v>429</v>
      </c>
      <c r="N295" t="s">
        <v>145</v>
      </c>
      <c r="O295" t="s">
        <v>156</v>
      </c>
      <c r="P295" t="s">
        <v>154</v>
      </c>
      <c r="Q295">
        <v>10129.18</v>
      </c>
      <c r="R295">
        <v>156</v>
      </c>
      <c r="S295">
        <v>44508</v>
      </c>
      <c r="T295">
        <v>1665</v>
      </c>
      <c r="U295">
        <v>45</v>
      </c>
      <c r="V295">
        <v>17</v>
      </c>
      <c r="W295">
        <v>4619.58</v>
      </c>
      <c r="X295">
        <v>4809.58</v>
      </c>
      <c r="Y295">
        <v>0</v>
      </c>
      <c r="Z295">
        <v>0</v>
      </c>
      <c r="AA295">
        <v>32713.82</v>
      </c>
      <c r="AB295">
        <v>107.12</v>
      </c>
      <c r="AC295">
        <v>30286.7</v>
      </c>
      <c r="AD295">
        <v>6</v>
      </c>
      <c r="AE295">
        <v>11</v>
      </c>
      <c r="AF295">
        <v>105</v>
      </c>
      <c r="AG295">
        <v>30</v>
      </c>
      <c r="AH295">
        <v>6</v>
      </c>
      <c r="AI295">
        <v>15</v>
      </c>
      <c r="AJ295">
        <v>0</v>
      </c>
      <c r="AK295">
        <v>0</v>
      </c>
      <c r="AL295">
        <v>0</v>
      </c>
      <c r="AM295">
        <v>0</v>
      </c>
      <c r="AN295">
        <v>0</v>
      </c>
      <c r="AO295">
        <v>97</v>
      </c>
      <c r="AP295">
        <v>462</v>
      </c>
      <c r="AQ295">
        <v>97</v>
      </c>
      <c r="AR295">
        <v>0</v>
      </c>
      <c r="AS295">
        <v>62</v>
      </c>
      <c r="AT295">
        <v>39</v>
      </c>
      <c r="AU295">
        <v>7</v>
      </c>
      <c r="AV295">
        <v>1</v>
      </c>
      <c r="AW295">
        <v>4</v>
      </c>
      <c r="AX295">
        <v>0</v>
      </c>
      <c r="AY295">
        <v>59</v>
      </c>
      <c r="AZ295">
        <v>89</v>
      </c>
      <c r="BA295">
        <v>52</v>
      </c>
      <c r="BB295">
        <v>18</v>
      </c>
      <c r="BC295">
        <v>7</v>
      </c>
      <c r="BD295">
        <v>2</v>
      </c>
      <c r="BE295">
        <v>0</v>
      </c>
      <c r="BF295">
        <v>151</v>
      </c>
      <c r="BG295">
        <v>4385</v>
      </c>
      <c r="BH295">
        <v>0</v>
      </c>
      <c r="BI295">
        <v>44</v>
      </c>
      <c r="BJ295" s="25">
        <v>45944</v>
      </c>
      <c r="BK295">
        <v>1</v>
      </c>
      <c r="BL295" s="27" t="str">
        <f>VLOOKUP(O295,DropDownList!$H$1:$I$7,2,FALSE)</f>
        <v>2023/24</v>
      </c>
      <c r="BM295" s="27" t="str">
        <f t="shared" si="4"/>
        <v>JP COURT</v>
      </c>
    </row>
    <row r="296" spans="1:65" x14ac:dyDescent="0.2">
      <c r="A296">
        <v>2025</v>
      </c>
      <c r="B296">
        <v>10</v>
      </c>
      <c r="C296" t="s">
        <v>162</v>
      </c>
      <c r="D296" t="s">
        <v>179</v>
      </c>
      <c r="E296" t="s">
        <v>18</v>
      </c>
      <c r="F296">
        <v>9253</v>
      </c>
      <c r="G296" t="s">
        <v>141</v>
      </c>
      <c r="H296" t="s">
        <v>164</v>
      </c>
      <c r="I296" t="s">
        <v>164</v>
      </c>
      <c r="J296" s="24">
        <v>45931</v>
      </c>
      <c r="K296" t="s">
        <v>253</v>
      </c>
      <c r="L296">
        <v>3</v>
      </c>
      <c r="M296" t="s">
        <v>429</v>
      </c>
      <c r="N296" t="s">
        <v>145</v>
      </c>
      <c r="O296" t="s">
        <v>147</v>
      </c>
      <c r="P296" t="s">
        <v>151</v>
      </c>
      <c r="Q296">
        <v>0</v>
      </c>
      <c r="R296">
        <v>27</v>
      </c>
      <c r="S296">
        <v>810</v>
      </c>
      <c r="T296">
        <v>90</v>
      </c>
      <c r="U296">
        <v>0</v>
      </c>
      <c r="V296">
        <v>0</v>
      </c>
      <c r="W296">
        <v>0</v>
      </c>
      <c r="X296">
        <v>0</v>
      </c>
      <c r="Y296">
        <v>0</v>
      </c>
      <c r="Z296">
        <v>0</v>
      </c>
      <c r="AA296">
        <v>720</v>
      </c>
      <c r="AB296">
        <v>0</v>
      </c>
      <c r="AC296">
        <v>720</v>
      </c>
      <c r="AD296">
        <v>0</v>
      </c>
      <c r="AE296">
        <v>0</v>
      </c>
      <c r="AF296">
        <v>24</v>
      </c>
      <c r="AG296">
        <v>0</v>
      </c>
      <c r="AH296">
        <v>3</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s="25">
        <v>45944</v>
      </c>
      <c r="BK296">
        <v>0</v>
      </c>
      <c r="BL296" s="27" t="str">
        <f>VLOOKUP(O296,DropDownList!$H$1:$I$7,2,FALSE)</f>
        <v>2024/25</v>
      </c>
      <c r="BM296" s="27" t="str">
        <f t="shared" si="4"/>
        <v>PCPF</v>
      </c>
    </row>
    <row r="297" spans="1:65" x14ac:dyDescent="0.2">
      <c r="A297">
        <v>2025</v>
      </c>
      <c r="B297">
        <v>10</v>
      </c>
      <c r="C297" t="s">
        <v>162</v>
      </c>
      <c r="D297" t="s">
        <v>179</v>
      </c>
      <c r="E297" t="s">
        <v>18</v>
      </c>
      <c r="F297">
        <v>9253</v>
      </c>
      <c r="G297" t="s">
        <v>141</v>
      </c>
      <c r="H297" t="s">
        <v>164</v>
      </c>
      <c r="I297" t="s">
        <v>164</v>
      </c>
      <c r="J297" s="24">
        <v>45931</v>
      </c>
      <c r="K297" t="s">
        <v>253</v>
      </c>
      <c r="L297">
        <v>3</v>
      </c>
      <c r="M297" t="s">
        <v>429</v>
      </c>
      <c r="N297" t="s">
        <v>145</v>
      </c>
      <c r="O297" t="s">
        <v>155</v>
      </c>
      <c r="P297" t="s">
        <v>148</v>
      </c>
      <c r="Q297">
        <v>180</v>
      </c>
      <c r="R297">
        <v>21</v>
      </c>
      <c r="S297">
        <v>1260</v>
      </c>
      <c r="T297">
        <v>80</v>
      </c>
      <c r="U297">
        <v>3</v>
      </c>
      <c r="V297">
        <v>2</v>
      </c>
      <c r="W297">
        <v>120</v>
      </c>
      <c r="X297">
        <v>120</v>
      </c>
      <c r="Y297">
        <v>0</v>
      </c>
      <c r="Z297">
        <v>0</v>
      </c>
      <c r="AA297">
        <v>1000</v>
      </c>
      <c r="AB297">
        <v>0</v>
      </c>
      <c r="AC297">
        <v>1000</v>
      </c>
      <c r="AD297">
        <v>2</v>
      </c>
      <c r="AE297">
        <v>0</v>
      </c>
      <c r="AF297">
        <v>16</v>
      </c>
      <c r="AG297">
        <v>0</v>
      </c>
      <c r="AH297">
        <v>1</v>
      </c>
      <c r="AI297">
        <v>3</v>
      </c>
      <c r="AJ297">
        <v>0</v>
      </c>
      <c r="AK297">
        <v>0</v>
      </c>
      <c r="AL297">
        <v>0</v>
      </c>
      <c r="AM297">
        <v>0</v>
      </c>
      <c r="AN297">
        <v>0</v>
      </c>
      <c r="AO297">
        <v>16</v>
      </c>
      <c r="AP297">
        <v>59</v>
      </c>
      <c r="AQ297">
        <v>16</v>
      </c>
      <c r="AR297">
        <v>0</v>
      </c>
      <c r="AS297">
        <v>5</v>
      </c>
      <c r="AT297">
        <v>11</v>
      </c>
      <c r="AU297">
        <v>0</v>
      </c>
      <c r="AV297">
        <v>0</v>
      </c>
      <c r="AW297">
        <v>0</v>
      </c>
      <c r="AX297">
        <v>0</v>
      </c>
      <c r="AY297">
        <v>8</v>
      </c>
      <c r="AZ297">
        <v>11</v>
      </c>
      <c r="BA297">
        <v>6</v>
      </c>
      <c r="BB297">
        <v>0</v>
      </c>
      <c r="BC297">
        <v>0</v>
      </c>
      <c r="BD297">
        <v>0</v>
      </c>
      <c r="BE297">
        <v>0</v>
      </c>
      <c r="BF297">
        <v>16</v>
      </c>
      <c r="BG297">
        <v>180</v>
      </c>
      <c r="BH297">
        <v>1</v>
      </c>
      <c r="BI297">
        <v>3</v>
      </c>
      <c r="BJ297" s="25">
        <v>45944</v>
      </c>
      <c r="BK297">
        <v>0</v>
      </c>
      <c r="BL297" s="27" t="str">
        <f>VLOOKUP(O297,DropDownList!$H$1:$I$7,2,FALSE)</f>
        <v>2022/23</v>
      </c>
      <c r="BM297" s="27" t="str">
        <f t="shared" si="4"/>
        <v>PRAS</v>
      </c>
    </row>
    <row r="298" spans="1:65" x14ac:dyDescent="0.2">
      <c r="A298">
        <v>2025</v>
      </c>
      <c r="B298">
        <v>10</v>
      </c>
      <c r="C298" t="s">
        <v>162</v>
      </c>
      <c r="D298" t="s">
        <v>179</v>
      </c>
      <c r="E298" t="s">
        <v>18</v>
      </c>
      <c r="F298">
        <v>9253</v>
      </c>
      <c r="G298" t="s">
        <v>141</v>
      </c>
      <c r="H298" t="s">
        <v>164</v>
      </c>
      <c r="I298" t="s">
        <v>164</v>
      </c>
      <c r="J298" s="24">
        <v>45931</v>
      </c>
      <c r="K298" t="s">
        <v>253</v>
      </c>
      <c r="L298">
        <v>3</v>
      </c>
      <c r="M298" t="s">
        <v>429</v>
      </c>
      <c r="N298" t="s">
        <v>145</v>
      </c>
      <c r="O298" t="s">
        <v>155</v>
      </c>
      <c r="P298" t="s">
        <v>153</v>
      </c>
      <c r="Q298">
        <v>0</v>
      </c>
      <c r="R298">
        <v>5</v>
      </c>
      <c r="S298">
        <v>225</v>
      </c>
      <c r="T298">
        <v>135</v>
      </c>
      <c r="U298">
        <v>0</v>
      </c>
      <c r="V298">
        <v>0</v>
      </c>
      <c r="W298">
        <v>0</v>
      </c>
      <c r="X298">
        <v>0</v>
      </c>
      <c r="Y298">
        <v>0</v>
      </c>
      <c r="Z298">
        <v>0</v>
      </c>
      <c r="AA298">
        <v>90</v>
      </c>
      <c r="AB298">
        <v>0</v>
      </c>
      <c r="AC298">
        <v>90</v>
      </c>
      <c r="AD298">
        <v>0</v>
      </c>
      <c r="AE298">
        <v>0</v>
      </c>
      <c r="AF298">
        <v>2</v>
      </c>
      <c r="AG298">
        <v>0</v>
      </c>
      <c r="AH298">
        <v>3</v>
      </c>
      <c r="AI298">
        <v>0</v>
      </c>
      <c r="AJ298">
        <v>0</v>
      </c>
      <c r="AK298">
        <v>0</v>
      </c>
      <c r="AL298">
        <v>0</v>
      </c>
      <c r="AM298">
        <v>0</v>
      </c>
      <c r="AN298">
        <v>0</v>
      </c>
      <c r="AO298">
        <v>5</v>
      </c>
      <c r="AP298">
        <v>5</v>
      </c>
      <c r="AQ298">
        <v>5</v>
      </c>
      <c r="AR298">
        <v>0</v>
      </c>
      <c r="AS298">
        <v>0</v>
      </c>
      <c r="AT298">
        <v>0</v>
      </c>
      <c r="AU298">
        <v>0</v>
      </c>
      <c r="AV298">
        <v>0</v>
      </c>
      <c r="AW298">
        <v>0</v>
      </c>
      <c r="AX298">
        <v>0</v>
      </c>
      <c r="AY298">
        <v>0</v>
      </c>
      <c r="AZ298">
        <v>0</v>
      </c>
      <c r="BA298">
        <v>0</v>
      </c>
      <c r="BB298">
        <v>0</v>
      </c>
      <c r="BC298">
        <v>0</v>
      </c>
      <c r="BD298">
        <v>0</v>
      </c>
      <c r="BE298">
        <v>0</v>
      </c>
      <c r="BF298">
        <v>5</v>
      </c>
      <c r="BG298">
        <v>0</v>
      </c>
      <c r="BH298">
        <v>0</v>
      </c>
      <c r="BI298">
        <v>0</v>
      </c>
      <c r="BJ298" s="25">
        <v>45944</v>
      </c>
      <c r="BK298">
        <v>0</v>
      </c>
      <c r="BL298" s="27" t="str">
        <f>VLOOKUP(O298,DropDownList!$H$1:$I$7,2,FALSE)</f>
        <v>2022/23</v>
      </c>
      <c r="BM298" s="27" t="str">
        <f t="shared" si="4"/>
        <v>PREG</v>
      </c>
    </row>
    <row r="299" spans="1:65" x14ac:dyDescent="0.2">
      <c r="A299">
        <v>2025</v>
      </c>
      <c r="B299">
        <v>10</v>
      </c>
      <c r="C299" t="s">
        <v>162</v>
      </c>
      <c r="D299" t="s">
        <v>179</v>
      </c>
      <c r="E299" t="s">
        <v>18</v>
      </c>
      <c r="F299">
        <v>9253</v>
      </c>
      <c r="G299" t="s">
        <v>141</v>
      </c>
      <c r="H299" t="s">
        <v>164</v>
      </c>
      <c r="I299" t="s">
        <v>164</v>
      </c>
      <c r="J299" s="24">
        <v>45931</v>
      </c>
      <c r="K299" t="s">
        <v>253</v>
      </c>
      <c r="L299">
        <v>3</v>
      </c>
      <c r="M299" t="s">
        <v>429</v>
      </c>
      <c r="N299" t="s">
        <v>145</v>
      </c>
      <c r="O299" t="s">
        <v>156</v>
      </c>
      <c r="P299" t="s">
        <v>153</v>
      </c>
      <c r="Q299">
        <v>45</v>
      </c>
      <c r="R299">
        <v>2</v>
      </c>
      <c r="S299">
        <v>90</v>
      </c>
      <c r="T299">
        <v>0</v>
      </c>
      <c r="U299">
        <v>1</v>
      </c>
      <c r="V299">
        <v>1</v>
      </c>
      <c r="W299">
        <v>45</v>
      </c>
      <c r="X299">
        <v>45</v>
      </c>
      <c r="Y299">
        <v>0</v>
      </c>
      <c r="Z299">
        <v>0</v>
      </c>
      <c r="AA299">
        <v>45</v>
      </c>
      <c r="AB299">
        <v>0</v>
      </c>
      <c r="AC299">
        <v>45</v>
      </c>
      <c r="AD299">
        <v>1</v>
      </c>
      <c r="AE299">
        <v>0</v>
      </c>
      <c r="AF299">
        <v>1</v>
      </c>
      <c r="AG299">
        <v>0</v>
      </c>
      <c r="AH299">
        <v>0</v>
      </c>
      <c r="AI299">
        <v>1</v>
      </c>
      <c r="AJ299">
        <v>0</v>
      </c>
      <c r="AK299">
        <v>0</v>
      </c>
      <c r="AL299">
        <v>0</v>
      </c>
      <c r="AM299">
        <v>0</v>
      </c>
      <c r="AN299">
        <v>0</v>
      </c>
      <c r="AO299">
        <v>2</v>
      </c>
      <c r="AP299">
        <v>2</v>
      </c>
      <c r="AQ299">
        <v>2</v>
      </c>
      <c r="AR299">
        <v>0</v>
      </c>
      <c r="AS299">
        <v>0</v>
      </c>
      <c r="AT299">
        <v>0</v>
      </c>
      <c r="AU299">
        <v>0</v>
      </c>
      <c r="AV299">
        <v>0</v>
      </c>
      <c r="AW299">
        <v>0</v>
      </c>
      <c r="AX299">
        <v>0</v>
      </c>
      <c r="AY299">
        <v>0</v>
      </c>
      <c r="AZ299">
        <v>0</v>
      </c>
      <c r="BA299">
        <v>0</v>
      </c>
      <c r="BB299">
        <v>0</v>
      </c>
      <c r="BC299">
        <v>0</v>
      </c>
      <c r="BD299">
        <v>0</v>
      </c>
      <c r="BE299">
        <v>0</v>
      </c>
      <c r="BF299">
        <v>2</v>
      </c>
      <c r="BG299">
        <v>45</v>
      </c>
      <c r="BH299">
        <v>0</v>
      </c>
      <c r="BI299">
        <v>1</v>
      </c>
      <c r="BJ299" s="25">
        <v>45944</v>
      </c>
      <c r="BK299">
        <v>0</v>
      </c>
      <c r="BL299" s="27" t="str">
        <f>VLOOKUP(O299,DropDownList!$H$1:$I$7,2,FALSE)</f>
        <v>2023/24</v>
      </c>
      <c r="BM299" s="27" t="str">
        <f t="shared" si="4"/>
        <v>PREG</v>
      </c>
    </row>
    <row r="300" spans="1:65" x14ac:dyDescent="0.2">
      <c r="A300">
        <v>2025</v>
      </c>
      <c r="B300">
        <v>10</v>
      </c>
      <c r="C300" t="s">
        <v>162</v>
      </c>
      <c r="D300" t="s">
        <v>179</v>
      </c>
      <c r="E300" t="s">
        <v>18</v>
      </c>
      <c r="F300">
        <v>9253</v>
      </c>
      <c r="G300" t="s">
        <v>141</v>
      </c>
      <c r="H300" t="s">
        <v>164</v>
      </c>
      <c r="I300" t="s">
        <v>164</v>
      </c>
      <c r="J300" s="24">
        <v>45931</v>
      </c>
      <c r="K300" t="s">
        <v>253</v>
      </c>
      <c r="L300">
        <v>3</v>
      </c>
      <c r="M300" t="s">
        <v>429</v>
      </c>
      <c r="N300" t="s">
        <v>145</v>
      </c>
      <c r="O300" t="s">
        <v>155</v>
      </c>
      <c r="P300" t="s">
        <v>151</v>
      </c>
      <c r="Q300">
        <v>0</v>
      </c>
      <c r="R300">
        <v>20</v>
      </c>
      <c r="S300">
        <v>600</v>
      </c>
      <c r="T300">
        <v>210</v>
      </c>
      <c r="U300">
        <v>0</v>
      </c>
      <c r="V300">
        <v>0</v>
      </c>
      <c r="W300">
        <v>0</v>
      </c>
      <c r="X300">
        <v>0</v>
      </c>
      <c r="Y300">
        <v>0</v>
      </c>
      <c r="Z300">
        <v>0</v>
      </c>
      <c r="AA300">
        <v>390</v>
      </c>
      <c r="AB300">
        <v>0</v>
      </c>
      <c r="AC300">
        <v>390</v>
      </c>
      <c r="AD300">
        <v>0</v>
      </c>
      <c r="AE300">
        <v>0</v>
      </c>
      <c r="AF300">
        <v>13</v>
      </c>
      <c r="AG300">
        <v>0</v>
      </c>
      <c r="AH300">
        <v>7</v>
      </c>
      <c r="AI300">
        <v>0</v>
      </c>
      <c r="AJ300">
        <v>0</v>
      </c>
      <c r="AK300">
        <v>0</v>
      </c>
      <c r="AL300">
        <v>0</v>
      </c>
      <c r="AM300">
        <v>1</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s="25">
        <v>45944</v>
      </c>
      <c r="BK300">
        <v>0</v>
      </c>
      <c r="BL300" s="27" t="str">
        <f>VLOOKUP(O300,DropDownList!$H$1:$I$7,2,FALSE)</f>
        <v>2022/23</v>
      </c>
      <c r="BM300" s="27" t="str">
        <f t="shared" si="4"/>
        <v>PCPF</v>
      </c>
    </row>
    <row r="301" spans="1:65" x14ac:dyDescent="0.2">
      <c r="A301">
        <v>2025</v>
      </c>
      <c r="B301">
        <v>10</v>
      </c>
      <c r="C301" t="s">
        <v>162</v>
      </c>
      <c r="D301" t="s">
        <v>179</v>
      </c>
      <c r="E301" t="s">
        <v>18</v>
      </c>
      <c r="F301">
        <v>9253</v>
      </c>
      <c r="G301" t="s">
        <v>141</v>
      </c>
      <c r="H301" t="s">
        <v>164</v>
      </c>
      <c r="I301" t="s">
        <v>164</v>
      </c>
      <c r="J301" s="24">
        <v>45931</v>
      </c>
      <c r="K301" t="s">
        <v>253</v>
      </c>
      <c r="L301">
        <v>3</v>
      </c>
      <c r="M301" t="s">
        <v>429</v>
      </c>
      <c r="N301" t="s">
        <v>145</v>
      </c>
      <c r="O301" t="s">
        <v>147</v>
      </c>
      <c r="P301" t="s">
        <v>146</v>
      </c>
      <c r="Q301">
        <v>550.33000000000004</v>
      </c>
      <c r="R301">
        <v>135</v>
      </c>
      <c r="S301">
        <v>2180</v>
      </c>
      <c r="T301">
        <v>10</v>
      </c>
      <c r="U301">
        <v>67</v>
      </c>
      <c r="V301">
        <v>18</v>
      </c>
      <c r="W301">
        <v>320</v>
      </c>
      <c r="X301">
        <v>320</v>
      </c>
      <c r="Y301">
        <v>0</v>
      </c>
      <c r="Z301">
        <v>0</v>
      </c>
      <c r="AA301">
        <v>1619.67</v>
      </c>
      <c r="AB301">
        <v>0</v>
      </c>
      <c r="AC301">
        <v>0</v>
      </c>
      <c r="AD301">
        <v>18</v>
      </c>
      <c r="AE301">
        <v>0</v>
      </c>
      <c r="AF301">
        <v>99</v>
      </c>
      <c r="AG301">
        <v>1</v>
      </c>
      <c r="AH301">
        <v>1</v>
      </c>
      <c r="AI301">
        <v>34</v>
      </c>
      <c r="AJ301">
        <v>0</v>
      </c>
      <c r="AK301">
        <v>0</v>
      </c>
      <c r="AL301">
        <v>0</v>
      </c>
      <c r="AM301">
        <v>0</v>
      </c>
      <c r="AN301">
        <v>0</v>
      </c>
      <c r="AO301">
        <v>98</v>
      </c>
      <c r="AP301">
        <v>349</v>
      </c>
      <c r="AQ301">
        <v>99</v>
      </c>
      <c r="AR301">
        <v>0</v>
      </c>
      <c r="AS301">
        <v>43</v>
      </c>
      <c r="AT301">
        <v>22</v>
      </c>
      <c r="AU301">
        <v>7</v>
      </c>
      <c r="AV301">
        <v>2</v>
      </c>
      <c r="AW301">
        <v>1</v>
      </c>
      <c r="AX301">
        <v>0</v>
      </c>
      <c r="AY301">
        <v>36</v>
      </c>
      <c r="AZ301">
        <v>59</v>
      </c>
      <c r="BA301">
        <v>22</v>
      </c>
      <c r="BB301">
        <v>19</v>
      </c>
      <c r="BC301">
        <v>10</v>
      </c>
      <c r="BD301">
        <v>1</v>
      </c>
      <c r="BE301">
        <v>0</v>
      </c>
      <c r="BF301">
        <v>133</v>
      </c>
      <c r="BG301">
        <v>550</v>
      </c>
      <c r="BH301">
        <v>0</v>
      </c>
      <c r="BI301">
        <v>64</v>
      </c>
      <c r="BJ301" s="25">
        <v>45944</v>
      </c>
      <c r="BK301">
        <v>1</v>
      </c>
      <c r="BL301" s="27" t="str">
        <f>VLOOKUP(O301,DropDownList!$H$1:$I$7,2,FALSE)</f>
        <v>2024/25</v>
      </c>
      <c r="BM301" s="27" t="str">
        <f t="shared" si="4"/>
        <v>VSUR</v>
      </c>
    </row>
    <row r="302" spans="1:65" x14ac:dyDescent="0.2">
      <c r="A302">
        <v>2025</v>
      </c>
      <c r="B302">
        <v>10</v>
      </c>
      <c r="C302" t="s">
        <v>162</v>
      </c>
      <c r="D302" t="s">
        <v>179</v>
      </c>
      <c r="E302" t="s">
        <v>18</v>
      </c>
      <c r="F302">
        <v>9253</v>
      </c>
      <c r="G302" t="s">
        <v>141</v>
      </c>
      <c r="H302" t="s">
        <v>164</v>
      </c>
      <c r="I302" t="s">
        <v>164</v>
      </c>
      <c r="J302" s="24">
        <v>45931</v>
      </c>
      <c r="K302" t="s">
        <v>253</v>
      </c>
      <c r="L302">
        <v>3</v>
      </c>
      <c r="M302" t="s">
        <v>429</v>
      </c>
      <c r="N302" t="s">
        <v>145</v>
      </c>
      <c r="O302" t="s">
        <v>147</v>
      </c>
      <c r="P302" t="s">
        <v>152</v>
      </c>
      <c r="Q302">
        <v>0</v>
      </c>
      <c r="R302">
        <v>13</v>
      </c>
      <c r="S302">
        <v>520</v>
      </c>
      <c r="T302">
        <v>240</v>
      </c>
      <c r="U302">
        <v>0</v>
      </c>
      <c r="V302">
        <v>0</v>
      </c>
      <c r="W302">
        <v>0</v>
      </c>
      <c r="X302">
        <v>0</v>
      </c>
      <c r="Y302">
        <v>0</v>
      </c>
      <c r="Z302">
        <v>0</v>
      </c>
      <c r="AA302">
        <v>280</v>
      </c>
      <c r="AB302">
        <v>0</v>
      </c>
      <c r="AC302">
        <v>280</v>
      </c>
      <c r="AD302">
        <v>0</v>
      </c>
      <c r="AE302">
        <v>0</v>
      </c>
      <c r="AF302">
        <v>7</v>
      </c>
      <c r="AG302">
        <v>0</v>
      </c>
      <c r="AH302">
        <v>6</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s="25">
        <v>45944</v>
      </c>
      <c r="BK302">
        <v>0</v>
      </c>
      <c r="BL302" s="27" t="str">
        <f>VLOOKUP(O302,DropDownList!$H$1:$I$7,2,FALSE)</f>
        <v>2024/25</v>
      </c>
      <c r="BM302" s="27" t="str">
        <f t="shared" si="4"/>
        <v>PCOA</v>
      </c>
    </row>
    <row r="303" spans="1:65" x14ac:dyDescent="0.2">
      <c r="A303">
        <v>2025</v>
      </c>
      <c r="B303">
        <v>10</v>
      </c>
      <c r="C303" t="s">
        <v>162</v>
      </c>
      <c r="D303" t="s">
        <v>180</v>
      </c>
      <c r="E303" t="s">
        <v>18</v>
      </c>
      <c r="F303">
        <v>9854</v>
      </c>
      <c r="G303" t="s">
        <v>158</v>
      </c>
      <c r="H303" t="s">
        <v>164</v>
      </c>
      <c r="I303" t="s">
        <v>164</v>
      </c>
      <c r="J303" s="24">
        <v>45931</v>
      </c>
      <c r="K303" t="s">
        <v>253</v>
      </c>
      <c r="L303">
        <v>3</v>
      </c>
      <c r="M303" t="s">
        <v>429</v>
      </c>
      <c r="N303" t="s">
        <v>145</v>
      </c>
      <c r="O303" t="s">
        <v>156</v>
      </c>
      <c r="P303" t="s">
        <v>161</v>
      </c>
      <c r="Q303">
        <v>641.89</v>
      </c>
      <c r="R303">
        <v>230</v>
      </c>
      <c r="S303">
        <v>6120</v>
      </c>
      <c r="T303">
        <v>997.5</v>
      </c>
      <c r="U303">
        <v>62</v>
      </c>
      <c r="V303">
        <v>17</v>
      </c>
      <c r="W303">
        <v>361.56</v>
      </c>
      <c r="X303">
        <v>361.56</v>
      </c>
      <c r="Y303">
        <v>0</v>
      </c>
      <c r="Z303">
        <v>0</v>
      </c>
      <c r="AA303">
        <v>4480.6099999999997</v>
      </c>
      <c r="AB303">
        <v>0</v>
      </c>
      <c r="AC303">
        <v>0</v>
      </c>
      <c r="AD303">
        <v>16</v>
      </c>
      <c r="AE303">
        <v>1</v>
      </c>
      <c r="AF303">
        <v>150</v>
      </c>
      <c r="AG303">
        <v>2</v>
      </c>
      <c r="AH303">
        <v>45</v>
      </c>
      <c r="AI303">
        <v>32</v>
      </c>
      <c r="AJ303">
        <v>0</v>
      </c>
      <c r="AK303">
        <v>0</v>
      </c>
      <c r="AL303">
        <v>0</v>
      </c>
      <c r="AM303">
        <v>0</v>
      </c>
      <c r="AN303">
        <v>0</v>
      </c>
      <c r="AO303">
        <v>172</v>
      </c>
      <c r="AP303">
        <v>653</v>
      </c>
      <c r="AQ303">
        <v>139</v>
      </c>
      <c r="AR303">
        <v>1</v>
      </c>
      <c r="AS303">
        <v>52</v>
      </c>
      <c r="AT303">
        <v>49</v>
      </c>
      <c r="AU303">
        <v>19</v>
      </c>
      <c r="AV303">
        <v>5</v>
      </c>
      <c r="AW303">
        <v>65</v>
      </c>
      <c r="AX303">
        <v>0</v>
      </c>
      <c r="AY303">
        <v>94</v>
      </c>
      <c r="AZ303">
        <v>114</v>
      </c>
      <c r="BA303">
        <v>69</v>
      </c>
      <c r="BB303">
        <v>6</v>
      </c>
      <c r="BC303">
        <v>4</v>
      </c>
      <c r="BD303">
        <v>7</v>
      </c>
      <c r="BE303">
        <v>0</v>
      </c>
      <c r="BF303">
        <v>168</v>
      </c>
      <c r="BG303">
        <v>640</v>
      </c>
      <c r="BH303">
        <v>1</v>
      </c>
      <c r="BI303">
        <v>47</v>
      </c>
      <c r="BJ303" s="25">
        <v>45944</v>
      </c>
      <c r="BK303">
        <v>0</v>
      </c>
      <c r="BL303" s="27" t="str">
        <f>VLOOKUP(O303,DropDownList!$H$1:$I$7,2,FALSE)</f>
        <v>2023/24</v>
      </c>
      <c r="BM303" s="27" t="str">
        <f t="shared" si="4"/>
        <v>VSUR</v>
      </c>
    </row>
    <row r="304" spans="1:65" x14ac:dyDescent="0.2">
      <c r="A304">
        <v>2025</v>
      </c>
      <c r="B304">
        <v>10</v>
      </c>
      <c r="C304" t="s">
        <v>162</v>
      </c>
      <c r="D304" t="s">
        <v>180</v>
      </c>
      <c r="E304" t="s">
        <v>18</v>
      </c>
      <c r="F304">
        <v>9854</v>
      </c>
      <c r="G304" t="s">
        <v>158</v>
      </c>
      <c r="H304" t="s">
        <v>164</v>
      </c>
      <c r="I304" t="s">
        <v>164</v>
      </c>
      <c r="J304" s="24">
        <v>45931</v>
      </c>
      <c r="K304" t="s">
        <v>253</v>
      </c>
      <c r="L304">
        <v>3</v>
      </c>
      <c r="M304" t="s">
        <v>429</v>
      </c>
      <c r="N304" t="s">
        <v>145</v>
      </c>
      <c r="O304" t="s">
        <v>156</v>
      </c>
      <c r="P304" t="s">
        <v>159</v>
      </c>
      <c r="Q304">
        <v>0</v>
      </c>
      <c r="R304">
        <v>1</v>
      </c>
      <c r="S304">
        <v>15480.83</v>
      </c>
      <c r="T304">
        <v>0</v>
      </c>
      <c r="U304">
        <v>0</v>
      </c>
      <c r="V304">
        <v>0</v>
      </c>
      <c r="W304">
        <v>0</v>
      </c>
      <c r="X304">
        <v>0</v>
      </c>
      <c r="Y304">
        <v>0</v>
      </c>
      <c r="Z304">
        <v>0</v>
      </c>
      <c r="AA304">
        <v>15480.83</v>
      </c>
      <c r="AB304">
        <v>0</v>
      </c>
      <c r="AC304">
        <v>0</v>
      </c>
      <c r="AD304">
        <v>0</v>
      </c>
      <c r="AE304">
        <v>0</v>
      </c>
      <c r="AF304">
        <v>1</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s="25">
        <v>45944</v>
      </c>
      <c r="BK304">
        <v>0</v>
      </c>
      <c r="BL304" s="27" t="str">
        <f>VLOOKUP(O304,DropDownList!$H$1:$I$7,2,FALSE)</f>
        <v>2023/24</v>
      </c>
      <c r="BM304" s="27" t="str">
        <f t="shared" si="4"/>
        <v>CONF</v>
      </c>
    </row>
    <row r="305" spans="1:65" x14ac:dyDescent="0.2">
      <c r="A305">
        <v>2025</v>
      </c>
      <c r="B305">
        <v>10</v>
      </c>
      <c r="C305" t="s">
        <v>162</v>
      </c>
      <c r="D305" t="s">
        <v>180</v>
      </c>
      <c r="E305" t="s">
        <v>18</v>
      </c>
      <c r="F305">
        <v>9854</v>
      </c>
      <c r="G305" t="s">
        <v>158</v>
      </c>
      <c r="H305" t="s">
        <v>164</v>
      </c>
      <c r="I305" t="s">
        <v>164</v>
      </c>
      <c r="J305" s="24">
        <v>45931</v>
      </c>
      <c r="K305" t="s">
        <v>253</v>
      </c>
      <c r="L305">
        <v>3</v>
      </c>
      <c r="M305" t="s">
        <v>429</v>
      </c>
      <c r="N305" t="s">
        <v>145</v>
      </c>
      <c r="O305" t="s">
        <v>149</v>
      </c>
      <c r="P305" t="s">
        <v>161</v>
      </c>
      <c r="Q305">
        <v>230</v>
      </c>
      <c r="R305">
        <v>57</v>
      </c>
      <c r="S305">
        <v>2310</v>
      </c>
      <c r="T305">
        <v>40</v>
      </c>
      <c r="U305">
        <v>42</v>
      </c>
      <c r="V305">
        <v>8</v>
      </c>
      <c r="W305">
        <v>200</v>
      </c>
      <c r="X305">
        <v>200</v>
      </c>
      <c r="Y305">
        <v>0</v>
      </c>
      <c r="Z305">
        <v>0</v>
      </c>
      <c r="AA305">
        <v>2040</v>
      </c>
      <c r="AB305">
        <v>0</v>
      </c>
      <c r="AC305">
        <v>0</v>
      </c>
      <c r="AD305">
        <v>8</v>
      </c>
      <c r="AE305">
        <v>0</v>
      </c>
      <c r="AF305">
        <v>46</v>
      </c>
      <c r="AG305">
        <v>0</v>
      </c>
      <c r="AH305">
        <v>1</v>
      </c>
      <c r="AI305">
        <v>10</v>
      </c>
      <c r="AJ305">
        <v>0</v>
      </c>
      <c r="AK305">
        <v>0</v>
      </c>
      <c r="AL305">
        <v>0</v>
      </c>
      <c r="AM305">
        <v>0</v>
      </c>
      <c r="AN305">
        <v>0</v>
      </c>
      <c r="AO305">
        <v>33</v>
      </c>
      <c r="AP305">
        <v>67</v>
      </c>
      <c r="AQ305">
        <v>34</v>
      </c>
      <c r="AR305">
        <v>0</v>
      </c>
      <c r="AS305">
        <v>9</v>
      </c>
      <c r="AT305">
        <v>0</v>
      </c>
      <c r="AU305">
        <v>0</v>
      </c>
      <c r="AV305">
        <v>0</v>
      </c>
      <c r="AW305">
        <v>1</v>
      </c>
      <c r="AX305">
        <v>0</v>
      </c>
      <c r="AY305">
        <v>3</v>
      </c>
      <c r="AZ305">
        <v>7</v>
      </c>
      <c r="BA305">
        <v>0</v>
      </c>
      <c r="BB305">
        <v>2</v>
      </c>
      <c r="BC305">
        <v>0</v>
      </c>
      <c r="BD305">
        <v>3</v>
      </c>
      <c r="BE305">
        <v>0</v>
      </c>
      <c r="BF305">
        <v>52</v>
      </c>
      <c r="BG305">
        <v>230</v>
      </c>
      <c r="BH305">
        <v>0</v>
      </c>
      <c r="BI305">
        <v>37</v>
      </c>
      <c r="BJ305" s="25">
        <v>45944</v>
      </c>
      <c r="BK305">
        <v>0</v>
      </c>
      <c r="BL305" s="27" t="str">
        <f>VLOOKUP(O305,DropDownList!$H$1:$I$7,2,FALSE)</f>
        <v>2025/26</v>
      </c>
      <c r="BM305" s="27" t="str">
        <f t="shared" si="4"/>
        <v>VSUR</v>
      </c>
    </row>
    <row r="306" spans="1:65" x14ac:dyDescent="0.2">
      <c r="A306">
        <v>2025</v>
      </c>
      <c r="B306">
        <v>10</v>
      </c>
      <c r="C306" t="s">
        <v>162</v>
      </c>
      <c r="D306" t="s">
        <v>180</v>
      </c>
      <c r="E306" t="s">
        <v>18</v>
      </c>
      <c r="F306">
        <v>9854</v>
      </c>
      <c r="G306" t="s">
        <v>158</v>
      </c>
      <c r="H306" t="s">
        <v>164</v>
      </c>
      <c r="I306" t="s">
        <v>164</v>
      </c>
      <c r="J306" s="24">
        <v>45931</v>
      </c>
      <c r="K306" t="s">
        <v>253</v>
      </c>
      <c r="L306">
        <v>3</v>
      </c>
      <c r="M306" t="s">
        <v>429</v>
      </c>
      <c r="N306" t="s">
        <v>145</v>
      </c>
      <c r="O306" t="s">
        <v>156</v>
      </c>
      <c r="P306" t="s">
        <v>160</v>
      </c>
      <c r="Q306">
        <v>24522.43</v>
      </c>
      <c r="R306">
        <v>269</v>
      </c>
      <c r="S306">
        <v>147684.97</v>
      </c>
      <c r="T306">
        <v>31404.73</v>
      </c>
      <c r="U306">
        <v>72</v>
      </c>
      <c r="V306">
        <v>38</v>
      </c>
      <c r="W306">
        <v>13143.28</v>
      </c>
      <c r="X306">
        <v>13143.28</v>
      </c>
      <c r="Y306">
        <v>0</v>
      </c>
      <c r="Z306">
        <v>0</v>
      </c>
      <c r="AA306">
        <v>91757.81</v>
      </c>
      <c r="AB306">
        <v>1639.4</v>
      </c>
      <c r="AC306">
        <v>85585.3</v>
      </c>
      <c r="AD306">
        <v>26</v>
      </c>
      <c r="AE306">
        <v>12</v>
      </c>
      <c r="AF306">
        <v>121</v>
      </c>
      <c r="AG306">
        <v>31</v>
      </c>
      <c r="AH306">
        <v>68</v>
      </c>
      <c r="AI306">
        <v>41</v>
      </c>
      <c r="AJ306">
        <v>0</v>
      </c>
      <c r="AK306">
        <v>0</v>
      </c>
      <c r="AL306">
        <v>0</v>
      </c>
      <c r="AM306">
        <v>0</v>
      </c>
      <c r="AN306">
        <v>0</v>
      </c>
      <c r="AO306">
        <v>208</v>
      </c>
      <c r="AP306">
        <v>641</v>
      </c>
      <c r="AQ306">
        <v>130</v>
      </c>
      <c r="AR306">
        <v>2</v>
      </c>
      <c r="AS306">
        <v>48</v>
      </c>
      <c r="AT306">
        <v>48</v>
      </c>
      <c r="AU306">
        <v>18</v>
      </c>
      <c r="AV306">
        <v>5</v>
      </c>
      <c r="AW306">
        <v>93</v>
      </c>
      <c r="AX306">
        <v>0</v>
      </c>
      <c r="AY306">
        <v>86</v>
      </c>
      <c r="AZ306">
        <v>105</v>
      </c>
      <c r="BA306">
        <v>62</v>
      </c>
      <c r="BB306">
        <v>6</v>
      </c>
      <c r="BC306">
        <v>4</v>
      </c>
      <c r="BD306">
        <v>7</v>
      </c>
      <c r="BE306">
        <v>0</v>
      </c>
      <c r="BF306">
        <v>172</v>
      </c>
      <c r="BG306">
        <v>15123</v>
      </c>
      <c r="BH306">
        <v>8</v>
      </c>
      <c r="BI306">
        <v>47</v>
      </c>
      <c r="BJ306" s="25">
        <v>45944</v>
      </c>
      <c r="BK306">
        <v>0</v>
      </c>
      <c r="BL306" s="27" t="str">
        <f>VLOOKUP(O306,DropDownList!$H$1:$I$7,2,FALSE)</f>
        <v>2023/24</v>
      </c>
      <c r="BM306" s="27" t="str">
        <f t="shared" si="4"/>
        <v>SC COURT</v>
      </c>
    </row>
    <row r="307" spans="1:65" x14ac:dyDescent="0.2">
      <c r="A307">
        <v>2025</v>
      </c>
      <c r="B307">
        <v>10</v>
      </c>
      <c r="C307" t="s">
        <v>162</v>
      </c>
      <c r="D307" t="s">
        <v>180</v>
      </c>
      <c r="E307" t="s">
        <v>18</v>
      </c>
      <c r="F307">
        <v>9854</v>
      </c>
      <c r="G307" t="s">
        <v>158</v>
      </c>
      <c r="H307" t="s">
        <v>164</v>
      </c>
      <c r="I307" t="s">
        <v>164</v>
      </c>
      <c r="J307" s="24">
        <v>45931</v>
      </c>
      <c r="K307" t="s">
        <v>253</v>
      </c>
      <c r="L307">
        <v>3</v>
      </c>
      <c r="M307" t="s">
        <v>429</v>
      </c>
      <c r="N307" t="s">
        <v>145</v>
      </c>
      <c r="O307" t="s">
        <v>149</v>
      </c>
      <c r="P307" t="s">
        <v>160</v>
      </c>
      <c r="Q307">
        <v>29768.98</v>
      </c>
      <c r="R307">
        <v>58</v>
      </c>
      <c r="S307">
        <v>50539</v>
      </c>
      <c r="T307">
        <v>940</v>
      </c>
      <c r="U307">
        <v>43</v>
      </c>
      <c r="V307">
        <v>26</v>
      </c>
      <c r="W307">
        <v>6590</v>
      </c>
      <c r="X307">
        <v>15105</v>
      </c>
      <c r="Y307">
        <v>0</v>
      </c>
      <c r="Z307">
        <v>0</v>
      </c>
      <c r="AA307">
        <v>19830.02</v>
      </c>
      <c r="AB307">
        <v>249</v>
      </c>
      <c r="AC307">
        <v>17541.02</v>
      </c>
      <c r="AD307">
        <v>8</v>
      </c>
      <c r="AE307">
        <v>18</v>
      </c>
      <c r="AF307">
        <v>14</v>
      </c>
      <c r="AG307">
        <v>33</v>
      </c>
      <c r="AH307">
        <v>1</v>
      </c>
      <c r="AI307">
        <v>10</v>
      </c>
      <c r="AJ307">
        <v>0</v>
      </c>
      <c r="AK307">
        <v>0</v>
      </c>
      <c r="AL307">
        <v>0</v>
      </c>
      <c r="AM307">
        <v>0</v>
      </c>
      <c r="AN307">
        <v>0</v>
      </c>
      <c r="AO307">
        <v>33</v>
      </c>
      <c r="AP307">
        <v>65</v>
      </c>
      <c r="AQ307">
        <v>34</v>
      </c>
      <c r="AR307">
        <v>0</v>
      </c>
      <c r="AS307">
        <v>8</v>
      </c>
      <c r="AT307">
        <v>0</v>
      </c>
      <c r="AU307">
        <v>0</v>
      </c>
      <c r="AV307">
        <v>0</v>
      </c>
      <c r="AW307">
        <v>1</v>
      </c>
      <c r="AX307">
        <v>0</v>
      </c>
      <c r="AY307">
        <v>3</v>
      </c>
      <c r="AZ307">
        <v>7</v>
      </c>
      <c r="BA307">
        <v>0</v>
      </c>
      <c r="BB307">
        <v>2</v>
      </c>
      <c r="BC307">
        <v>0</v>
      </c>
      <c r="BD307">
        <v>2</v>
      </c>
      <c r="BE307">
        <v>0</v>
      </c>
      <c r="BF307">
        <v>51</v>
      </c>
      <c r="BG307">
        <v>4110</v>
      </c>
      <c r="BH307">
        <v>0</v>
      </c>
      <c r="BI307">
        <v>36</v>
      </c>
      <c r="BJ307" s="25">
        <v>45944</v>
      </c>
      <c r="BK307">
        <v>0</v>
      </c>
      <c r="BL307" s="27" t="str">
        <f>VLOOKUP(O307,DropDownList!$H$1:$I$7,2,FALSE)</f>
        <v>2025/26</v>
      </c>
      <c r="BM307" s="27" t="str">
        <f t="shared" si="4"/>
        <v>SC COURT</v>
      </c>
    </row>
    <row r="308" spans="1:65" x14ac:dyDescent="0.2">
      <c r="A308">
        <v>2025</v>
      </c>
      <c r="B308">
        <v>10</v>
      </c>
      <c r="C308" t="s">
        <v>162</v>
      </c>
      <c r="D308" t="s">
        <v>180</v>
      </c>
      <c r="E308" t="s">
        <v>18</v>
      </c>
      <c r="F308">
        <v>9854</v>
      </c>
      <c r="G308" t="s">
        <v>158</v>
      </c>
      <c r="H308" t="s">
        <v>164</v>
      </c>
      <c r="I308" t="s">
        <v>164</v>
      </c>
      <c r="J308" s="24">
        <v>45931</v>
      </c>
      <c r="K308" t="s">
        <v>253</v>
      </c>
      <c r="L308">
        <v>3</v>
      </c>
      <c r="M308" t="s">
        <v>429</v>
      </c>
      <c r="N308" t="s">
        <v>145</v>
      </c>
      <c r="O308" t="s">
        <v>155</v>
      </c>
      <c r="P308" t="s">
        <v>161</v>
      </c>
      <c r="Q308">
        <v>507.57</v>
      </c>
      <c r="R308">
        <v>244</v>
      </c>
      <c r="S308">
        <v>6510</v>
      </c>
      <c r="T308">
        <v>635</v>
      </c>
      <c r="U308">
        <v>41</v>
      </c>
      <c r="V308">
        <v>13</v>
      </c>
      <c r="W308">
        <v>388.25</v>
      </c>
      <c r="X308">
        <v>388.25</v>
      </c>
      <c r="Y308">
        <v>0</v>
      </c>
      <c r="Z308">
        <v>0</v>
      </c>
      <c r="AA308">
        <v>5367.43</v>
      </c>
      <c r="AB308">
        <v>0</v>
      </c>
      <c r="AC308">
        <v>0</v>
      </c>
      <c r="AD308">
        <v>12</v>
      </c>
      <c r="AE308">
        <v>1</v>
      </c>
      <c r="AF308">
        <v>195</v>
      </c>
      <c r="AG308">
        <v>3</v>
      </c>
      <c r="AH308">
        <v>28</v>
      </c>
      <c r="AI308">
        <v>18</v>
      </c>
      <c r="AJ308">
        <v>0</v>
      </c>
      <c r="AK308">
        <v>0</v>
      </c>
      <c r="AL308">
        <v>0</v>
      </c>
      <c r="AM308">
        <v>0</v>
      </c>
      <c r="AN308">
        <v>0</v>
      </c>
      <c r="AO308">
        <v>169</v>
      </c>
      <c r="AP308">
        <v>803</v>
      </c>
      <c r="AQ308">
        <v>155</v>
      </c>
      <c r="AR308">
        <v>0</v>
      </c>
      <c r="AS308">
        <v>72</v>
      </c>
      <c r="AT308">
        <v>74</v>
      </c>
      <c r="AU308">
        <v>37</v>
      </c>
      <c r="AV308">
        <v>18</v>
      </c>
      <c r="AW308">
        <v>33</v>
      </c>
      <c r="AX308">
        <v>0</v>
      </c>
      <c r="AY308">
        <v>93</v>
      </c>
      <c r="AZ308">
        <v>126</v>
      </c>
      <c r="BA308">
        <v>86</v>
      </c>
      <c r="BB308">
        <v>36</v>
      </c>
      <c r="BC308">
        <v>22</v>
      </c>
      <c r="BD308">
        <v>3</v>
      </c>
      <c r="BE308">
        <v>0</v>
      </c>
      <c r="BF308">
        <v>208</v>
      </c>
      <c r="BG308">
        <v>495</v>
      </c>
      <c r="BH308">
        <v>0</v>
      </c>
      <c r="BI308">
        <v>35</v>
      </c>
      <c r="BJ308" s="25">
        <v>45944</v>
      </c>
      <c r="BK308">
        <v>1</v>
      </c>
      <c r="BL308" s="27" t="str">
        <f>VLOOKUP(O308,DropDownList!$H$1:$I$7,2,FALSE)</f>
        <v>2022/23</v>
      </c>
      <c r="BM308" s="27" t="str">
        <f t="shared" si="4"/>
        <v>VSUR</v>
      </c>
    </row>
    <row r="309" spans="1:65" x14ac:dyDescent="0.2">
      <c r="A309">
        <v>2025</v>
      </c>
      <c r="B309">
        <v>10</v>
      </c>
      <c r="C309" t="s">
        <v>162</v>
      </c>
      <c r="D309" t="s">
        <v>180</v>
      </c>
      <c r="E309" t="s">
        <v>18</v>
      </c>
      <c r="F309">
        <v>9854</v>
      </c>
      <c r="G309" t="s">
        <v>158</v>
      </c>
      <c r="H309" t="s">
        <v>164</v>
      </c>
      <c r="I309" t="s">
        <v>164</v>
      </c>
      <c r="J309" s="24">
        <v>45931</v>
      </c>
      <c r="K309" t="s">
        <v>253</v>
      </c>
      <c r="L309">
        <v>3</v>
      </c>
      <c r="M309" t="s">
        <v>429</v>
      </c>
      <c r="N309" t="s">
        <v>145</v>
      </c>
      <c r="O309" t="s">
        <v>147</v>
      </c>
      <c r="P309" t="s">
        <v>161</v>
      </c>
      <c r="Q309">
        <v>1416.08</v>
      </c>
      <c r="R309">
        <v>253</v>
      </c>
      <c r="S309">
        <v>7475</v>
      </c>
      <c r="T309">
        <v>310</v>
      </c>
      <c r="U309">
        <v>113</v>
      </c>
      <c r="V309">
        <v>24</v>
      </c>
      <c r="W309">
        <v>805</v>
      </c>
      <c r="X309">
        <v>805</v>
      </c>
      <c r="Y309">
        <v>0</v>
      </c>
      <c r="Z309">
        <v>0</v>
      </c>
      <c r="AA309">
        <v>5748.92</v>
      </c>
      <c r="AB309">
        <v>0</v>
      </c>
      <c r="AC309">
        <v>0</v>
      </c>
      <c r="AD309">
        <v>23</v>
      </c>
      <c r="AE309">
        <v>1</v>
      </c>
      <c r="AF309">
        <v>184</v>
      </c>
      <c r="AG309">
        <v>3</v>
      </c>
      <c r="AH309">
        <v>18</v>
      </c>
      <c r="AI309">
        <v>48</v>
      </c>
      <c r="AJ309">
        <v>0</v>
      </c>
      <c r="AK309">
        <v>0</v>
      </c>
      <c r="AL309">
        <v>0</v>
      </c>
      <c r="AM309">
        <v>0</v>
      </c>
      <c r="AN309">
        <v>0</v>
      </c>
      <c r="AO309">
        <v>173</v>
      </c>
      <c r="AP309">
        <v>541</v>
      </c>
      <c r="AQ309">
        <v>164</v>
      </c>
      <c r="AR309">
        <v>0</v>
      </c>
      <c r="AS309">
        <v>57</v>
      </c>
      <c r="AT309">
        <v>37</v>
      </c>
      <c r="AU309">
        <v>8</v>
      </c>
      <c r="AV309">
        <v>0</v>
      </c>
      <c r="AW309">
        <v>27</v>
      </c>
      <c r="AX309">
        <v>0</v>
      </c>
      <c r="AY309">
        <v>65</v>
      </c>
      <c r="AZ309">
        <v>87</v>
      </c>
      <c r="BA309">
        <v>34</v>
      </c>
      <c r="BB309">
        <v>17</v>
      </c>
      <c r="BC309">
        <v>10</v>
      </c>
      <c r="BD309">
        <v>5</v>
      </c>
      <c r="BE309">
        <v>0</v>
      </c>
      <c r="BF309">
        <v>219</v>
      </c>
      <c r="BG309">
        <v>1395</v>
      </c>
      <c r="BH309">
        <v>0</v>
      </c>
      <c r="BI309">
        <v>103</v>
      </c>
      <c r="BJ309" s="25">
        <v>45944</v>
      </c>
      <c r="BK309">
        <v>1</v>
      </c>
      <c r="BL309" s="27" t="str">
        <f>VLOOKUP(O309,DropDownList!$H$1:$I$7,2,FALSE)</f>
        <v>2024/25</v>
      </c>
      <c r="BM309" s="27" t="str">
        <f t="shared" si="4"/>
        <v>VSUR</v>
      </c>
    </row>
    <row r="310" spans="1:65" x14ac:dyDescent="0.2">
      <c r="A310">
        <v>2025</v>
      </c>
      <c r="B310">
        <v>10</v>
      </c>
      <c r="C310" t="s">
        <v>162</v>
      </c>
      <c r="D310" t="s">
        <v>180</v>
      </c>
      <c r="E310" t="s">
        <v>18</v>
      </c>
      <c r="F310">
        <v>9854</v>
      </c>
      <c r="G310" t="s">
        <v>158</v>
      </c>
      <c r="H310" t="s">
        <v>164</v>
      </c>
      <c r="I310" t="s">
        <v>164</v>
      </c>
      <c r="J310" s="24">
        <v>45931</v>
      </c>
      <c r="K310" t="s">
        <v>253</v>
      </c>
      <c r="L310">
        <v>3</v>
      </c>
      <c r="M310" t="s">
        <v>429</v>
      </c>
      <c r="N310" t="s">
        <v>145</v>
      </c>
      <c r="O310" t="s">
        <v>147</v>
      </c>
      <c r="P310" t="s">
        <v>159</v>
      </c>
      <c r="Q310">
        <v>0</v>
      </c>
      <c r="R310">
        <v>4</v>
      </c>
      <c r="S310">
        <v>42611.95</v>
      </c>
      <c r="T310">
        <v>0</v>
      </c>
      <c r="U310">
        <v>0</v>
      </c>
      <c r="V310">
        <v>0</v>
      </c>
      <c r="W310">
        <v>0</v>
      </c>
      <c r="X310">
        <v>0</v>
      </c>
      <c r="Y310">
        <v>0</v>
      </c>
      <c r="Z310">
        <v>0</v>
      </c>
      <c r="AA310">
        <v>42611.95</v>
      </c>
      <c r="AB310">
        <v>0</v>
      </c>
      <c r="AC310">
        <v>0</v>
      </c>
      <c r="AD310">
        <v>0</v>
      </c>
      <c r="AE310">
        <v>0</v>
      </c>
      <c r="AF310">
        <v>4</v>
      </c>
      <c r="AG310">
        <v>0</v>
      </c>
      <c r="AH310">
        <v>0</v>
      </c>
      <c r="AI310">
        <v>0</v>
      </c>
      <c r="AJ310">
        <v>0</v>
      </c>
      <c r="AK310">
        <v>0</v>
      </c>
      <c r="AL310">
        <v>0</v>
      </c>
      <c r="AM310">
        <v>0</v>
      </c>
      <c r="AN310">
        <v>0</v>
      </c>
      <c r="AO310">
        <v>2</v>
      </c>
      <c r="AP310">
        <v>2</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c r="BJ310" s="25">
        <v>45944</v>
      </c>
      <c r="BK310">
        <v>0</v>
      </c>
      <c r="BL310" s="27" t="str">
        <f>VLOOKUP(O310,DropDownList!$H$1:$I$7,2,FALSE)</f>
        <v>2024/25</v>
      </c>
      <c r="BM310" s="27" t="str">
        <f t="shared" si="4"/>
        <v>CONF</v>
      </c>
    </row>
    <row r="311" spans="1:65" x14ac:dyDescent="0.2">
      <c r="A311">
        <v>2025</v>
      </c>
      <c r="B311">
        <v>10</v>
      </c>
      <c r="C311" t="s">
        <v>162</v>
      </c>
      <c r="D311" t="s">
        <v>180</v>
      </c>
      <c r="E311" t="s">
        <v>18</v>
      </c>
      <c r="F311">
        <v>9854</v>
      </c>
      <c r="G311" t="s">
        <v>158</v>
      </c>
      <c r="H311" t="s">
        <v>164</v>
      </c>
      <c r="I311" t="s">
        <v>164</v>
      </c>
      <c r="J311" s="24">
        <v>45931</v>
      </c>
      <c r="K311" t="s">
        <v>253</v>
      </c>
      <c r="L311">
        <v>3</v>
      </c>
      <c r="M311" t="s">
        <v>429</v>
      </c>
      <c r="N311" t="s">
        <v>145</v>
      </c>
      <c r="O311" t="s">
        <v>155</v>
      </c>
      <c r="P311" t="s">
        <v>160</v>
      </c>
      <c r="Q311">
        <v>18878.16</v>
      </c>
      <c r="R311">
        <v>256</v>
      </c>
      <c r="S311">
        <v>143750</v>
      </c>
      <c r="T311">
        <v>19013.16</v>
      </c>
      <c r="U311">
        <v>43</v>
      </c>
      <c r="V311">
        <v>25</v>
      </c>
      <c r="W311">
        <v>14426.52</v>
      </c>
      <c r="X311">
        <v>14814.52</v>
      </c>
      <c r="Y311">
        <v>0</v>
      </c>
      <c r="Z311">
        <v>0</v>
      </c>
      <c r="AA311">
        <v>105858.68</v>
      </c>
      <c r="AB311">
        <v>3276.87</v>
      </c>
      <c r="AC311">
        <v>97204.38</v>
      </c>
      <c r="AD311">
        <v>8</v>
      </c>
      <c r="AE311">
        <v>17</v>
      </c>
      <c r="AF311">
        <v>172</v>
      </c>
      <c r="AG311">
        <v>30</v>
      </c>
      <c r="AH311">
        <v>32</v>
      </c>
      <c r="AI311">
        <v>13</v>
      </c>
      <c r="AJ311">
        <v>0</v>
      </c>
      <c r="AK311">
        <v>0</v>
      </c>
      <c r="AL311">
        <v>0</v>
      </c>
      <c r="AM311">
        <v>0</v>
      </c>
      <c r="AN311">
        <v>0</v>
      </c>
      <c r="AO311">
        <v>178</v>
      </c>
      <c r="AP311">
        <v>846</v>
      </c>
      <c r="AQ311">
        <v>161</v>
      </c>
      <c r="AR311">
        <v>0</v>
      </c>
      <c r="AS311">
        <v>79</v>
      </c>
      <c r="AT311">
        <v>76</v>
      </c>
      <c r="AU311">
        <v>41</v>
      </c>
      <c r="AV311">
        <v>18</v>
      </c>
      <c r="AW311">
        <v>37</v>
      </c>
      <c r="AX311">
        <v>0</v>
      </c>
      <c r="AY311">
        <v>99</v>
      </c>
      <c r="AZ311">
        <v>132</v>
      </c>
      <c r="BA311">
        <v>89</v>
      </c>
      <c r="BB311">
        <v>38</v>
      </c>
      <c r="BC311">
        <v>24</v>
      </c>
      <c r="BD311">
        <v>3</v>
      </c>
      <c r="BE311">
        <v>0</v>
      </c>
      <c r="BF311">
        <v>215</v>
      </c>
      <c r="BG311">
        <v>9460</v>
      </c>
      <c r="BH311">
        <v>9</v>
      </c>
      <c r="BI311">
        <v>38</v>
      </c>
      <c r="BJ311" s="25">
        <v>45944</v>
      </c>
      <c r="BK311">
        <v>1</v>
      </c>
      <c r="BL311" s="27" t="str">
        <f>VLOOKUP(O311,DropDownList!$H$1:$I$7,2,FALSE)</f>
        <v>2022/23</v>
      </c>
      <c r="BM311" s="27" t="str">
        <f t="shared" si="4"/>
        <v>SC COURT</v>
      </c>
    </row>
    <row r="312" spans="1:65" x14ac:dyDescent="0.2">
      <c r="A312">
        <v>2025</v>
      </c>
      <c r="B312">
        <v>10</v>
      </c>
      <c r="C312" t="s">
        <v>162</v>
      </c>
      <c r="D312" t="s">
        <v>180</v>
      </c>
      <c r="E312" t="s">
        <v>18</v>
      </c>
      <c r="F312">
        <v>9854</v>
      </c>
      <c r="G312" t="s">
        <v>158</v>
      </c>
      <c r="H312" t="s">
        <v>164</v>
      </c>
      <c r="I312" t="s">
        <v>164</v>
      </c>
      <c r="J312" s="24">
        <v>45931</v>
      </c>
      <c r="K312" t="s">
        <v>253</v>
      </c>
      <c r="L312">
        <v>3</v>
      </c>
      <c r="M312" t="s">
        <v>429</v>
      </c>
      <c r="N312" t="s">
        <v>145</v>
      </c>
      <c r="O312" t="s">
        <v>147</v>
      </c>
      <c r="P312" t="s">
        <v>160</v>
      </c>
      <c r="Q312">
        <v>55863.519999999997</v>
      </c>
      <c r="R312">
        <v>277</v>
      </c>
      <c r="S312">
        <v>170425</v>
      </c>
      <c r="T312">
        <v>12390</v>
      </c>
      <c r="U312">
        <v>121</v>
      </c>
      <c r="V312">
        <v>59</v>
      </c>
      <c r="W312">
        <v>22684.76</v>
      </c>
      <c r="X312">
        <v>32694.76</v>
      </c>
      <c r="Y312">
        <v>0</v>
      </c>
      <c r="Z312">
        <v>0</v>
      </c>
      <c r="AA312">
        <v>102171.48</v>
      </c>
      <c r="AB312">
        <v>1509.36</v>
      </c>
      <c r="AC312">
        <v>94853.2</v>
      </c>
      <c r="AD312">
        <v>26</v>
      </c>
      <c r="AE312">
        <v>33</v>
      </c>
      <c r="AF312">
        <v>125</v>
      </c>
      <c r="AG312">
        <v>71</v>
      </c>
      <c r="AH312">
        <v>27</v>
      </c>
      <c r="AI312">
        <v>50</v>
      </c>
      <c r="AJ312">
        <v>0</v>
      </c>
      <c r="AK312">
        <v>0</v>
      </c>
      <c r="AL312">
        <v>0</v>
      </c>
      <c r="AM312">
        <v>0</v>
      </c>
      <c r="AN312">
        <v>0</v>
      </c>
      <c r="AO312">
        <v>192</v>
      </c>
      <c r="AP312">
        <v>566</v>
      </c>
      <c r="AQ312">
        <v>168</v>
      </c>
      <c r="AR312">
        <v>0</v>
      </c>
      <c r="AS312">
        <v>58</v>
      </c>
      <c r="AT312">
        <v>38</v>
      </c>
      <c r="AU312">
        <v>10</v>
      </c>
      <c r="AV312">
        <v>1</v>
      </c>
      <c r="AW312">
        <v>39</v>
      </c>
      <c r="AX312">
        <v>0</v>
      </c>
      <c r="AY312">
        <v>64</v>
      </c>
      <c r="AZ312">
        <v>88</v>
      </c>
      <c r="BA312">
        <v>35</v>
      </c>
      <c r="BB312">
        <v>18</v>
      </c>
      <c r="BC312">
        <v>10</v>
      </c>
      <c r="BD312">
        <v>4</v>
      </c>
      <c r="BE312">
        <v>0</v>
      </c>
      <c r="BF312">
        <v>229</v>
      </c>
      <c r="BG312">
        <v>28080</v>
      </c>
      <c r="BH312">
        <v>4</v>
      </c>
      <c r="BI312">
        <v>106</v>
      </c>
      <c r="BJ312" s="25">
        <v>45944</v>
      </c>
      <c r="BK312">
        <v>2</v>
      </c>
      <c r="BL312" s="27" t="str">
        <f>VLOOKUP(O312,DropDownList!$H$1:$I$7,2,FALSE)</f>
        <v>2024/25</v>
      </c>
      <c r="BM312" s="27" t="str">
        <f t="shared" si="4"/>
        <v>SC COURT</v>
      </c>
    </row>
    <row r="313" spans="1:65" x14ac:dyDescent="0.2">
      <c r="A313">
        <v>2025</v>
      </c>
      <c r="B313">
        <v>10</v>
      </c>
      <c r="C313" t="s">
        <v>162</v>
      </c>
      <c r="D313" t="s">
        <v>180</v>
      </c>
      <c r="E313" t="s">
        <v>18</v>
      </c>
      <c r="F313">
        <v>9854</v>
      </c>
      <c r="G313" t="s">
        <v>158</v>
      </c>
      <c r="H313" t="s">
        <v>164</v>
      </c>
      <c r="I313" t="s">
        <v>164</v>
      </c>
      <c r="J313" s="24">
        <v>45931</v>
      </c>
      <c r="K313" t="s">
        <v>253</v>
      </c>
      <c r="L313">
        <v>3</v>
      </c>
      <c r="M313" t="s">
        <v>429</v>
      </c>
      <c r="N313" t="s">
        <v>145</v>
      </c>
      <c r="O313" t="s">
        <v>155</v>
      </c>
      <c r="P313" t="s">
        <v>159</v>
      </c>
      <c r="Q313">
        <v>0</v>
      </c>
      <c r="R313">
        <v>1</v>
      </c>
      <c r="S313">
        <v>1685</v>
      </c>
      <c r="T313">
        <v>0</v>
      </c>
      <c r="U313">
        <v>0</v>
      </c>
      <c r="V313">
        <v>0</v>
      </c>
      <c r="W313">
        <v>0</v>
      </c>
      <c r="X313">
        <v>0</v>
      </c>
      <c r="Y313">
        <v>0</v>
      </c>
      <c r="Z313">
        <v>0</v>
      </c>
      <c r="AA313">
        <v>1685</v>
      </c>
      <c r="AB313">
        <v>0</v>
      </c>
      <c r="AC313">
        <v>0</v>
      </c>
      <c r="AD313">
        <v>0</v>
      </c>
      <c r="AE313">
        <v>0</v>
      </c>
      <c r="AF313">
        <v>1</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v>0</v>
      </c>
      <c r="BE313">
        <v>0</v>
      </c>
      <c r="BF313">
        <v>0</v>
      </c>
      <c r="BG313">
        <v>0</v>
      </c>
      <c r="BH313">
        <v>0</v>
      </c>
      <c r="BI313">
        <v>0</v>
      </c>
      <c r="BJ313" s="25">
        <v>45944</v>
      </c>
      <c r="BK313">
        <v>0</v>
      </c>
      <c r="BL313" s="27" t="str">
        <f>VLOOKUP(O313,DropDownList!$H$1:$I$7,2,FALSE)</f>
        <v>2022/23</v>
      </c>
      <c r="BM313" s="27" t="str">
        <f t="shared" si="4"/>
        <v>CONF</v>
      </c>
    </row>
    <row r="314" spans="1:65" x14ac:dyDescent="0.2">
      <c r="A314">
        <v>2025</v>
      </c>
      <c r="B314">
        <v>10</v>
      </c>
      <c r="C314" t="s">
        <v>162</v>
      </c>
      <c r="D314" t="s">
        <v>181</v>
      </c>
      <c r="E314" t="s">
        <v>19</v>
      </c>
      <c r="F314">
        <v>9347</v>
      </c>
      <c r="G314" t="s">
        <v>141</v>
      </c>
      <c r="H314" t="s">
        <v>171</v>
      </c>
      <c r="I314" t="s">
        <v>172</v>
      </c>
      <c r="J314" s="24">
        <v>45931</v>
      </c>
      <c r="K314" t="s">
        <v>253</v>
      </c>
      <c r="L314">
        <v>3</v>
      </c>
      <c r="M314" t="s">
        <v>429</v>
      </c>
      <c r="N314" t="s">
        <v>145</v>
      </c>
      <c r="O314" t="s">
        <v>155</v>
      </c>
      <c r="P314" t="s">
        <v>152</v>
      </c>
      <c r="Q314">
        <v>0</v>
      </c>
      <c r="R314">
        <v>2</v>
      </c>
      <c r="S314">
        <v>80</v>
      </c>
      <c r="T314">
        <v>0</v>
      </c>
      <c r="U314">
        <v>0</v>
      </c>
      <c r="V314">
        <v>0</v>
      </c>
      <c r="W314">
        <v>0</v>
      </c>
      <c r="X314">
        <v>0</v>
      </c>
      <c r="Y314">
        <v>0</v>
      </c>
      <c r="Z314">
        <v>0</v>
      </c>
      <c r="AA314">
        <v>80</v>
      </c>
      <c r="AB314">
        <v>0</v>
      </c>
      <c r="AC314">
        <v>80</v>
      </c>
      <c r="AD314">
        <v>0</v>
      </c>
      <c r="AE314">
        <v>0</v>
      </c>
      <c r="AF314">
        <v>2</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v>0</v>
      </c>
      <c r="BE314">
        <v>0</v>
      </c>
      <c r="BF314">
        <v>0</v>
      </c>
      <c r="BG314">
        <v>0</v>
      </c>
      <c r="BH314">
        <v>0</v>
      </c>
      <c r="BI314">
        <v>0</v>
      </c>
      <c r="BJ314" s="25">
        <v>45944</v>
      </c>
      <c r="BK314">
        <v>0</v>
      </c>
      <c r="BL314" s="27" t="str">
        <f>VLOOKUP(O314,DropDownList!$H$1:$I$7,2,FALSE)</f>
        <v>2022/23</v>
      </c>
      <c r="BM314" s="27" t="str">
        <f t="shared" si="4"/>
        <v>PCOA</v>
      </c>
    </row>
    <row r="315" spans="1:65" x14ac:dyDescent="0.2">
      <c r="A315">
        <v>2025</v>
      </c>
      <c r="B315">
        <v>10</v>
      </c>
      <c r="C315" t="s">
        <v>162</v>
      </c>
      <c r="D315" t="s">
        <v>181</v>
      </c>
      <c r="E315" t="s">
        <v>19</v>
      </c>
      <c r="F315">
        <v>9347</v>
      </c>
      <c r="G315" t="s">
        <v>141</v>
      </c>
      <c r="H315" t="s">
        <v>171</v>
      </c>
      <c r="I315" t="s">
        <v>172</v>
      </c>
      <c r="J315" s="24">
        <v>45931</v>
      </c>
      <c r="K315" t="s">
        <v>253</v>
      </c>
      <c r="L315">
        <v>3</v>
      </c>
      <c r="M315" t="s">
        <v>429</v>
      </c>
      <c r="N315" t="s">
        <v>145</v>
      </c>
      <c r="O315" t="s">
        <v>156</v>
      </c>
      <c r="P315" t="s">
        <v>152</v>
      </c>
      <c r="Q315">
        <v>0</v>
      </c>
      <c r="R315">
        <v>2</v>
      </c>
      <c r="S315">
        <v>80</v>
      </c>
      <c r="T315">
        <v>40</v>
      </c>
      <c r="U315">
        <v>0</v>
      </c>
      <c r="V315">
        <v>0</v>
      </c>
      <c r="W315">
        <v>0</v>
      </c>
      <c r="X315">
        <v>0</v>
      </c>
      <c r="Y315">
        <v>0</v>
      </c>
      <c r="Z315">
        <v>0</v>
      </c>
      <c r="AA315">
        <v>40</v>
      </c>
      <c r="AB315">
        <v>0</v>
      </c>
      <c r="AC315">
        <v>40</v>
      </c>
      <c r="AD315">
        <v>0</v>
      </c>
      <c r="AE315">
        <v>0</v>
      </c>
      <c r="AF315">
        <v>1</v>
      </c>
      <c r="AG315">
        <v>0</v>
      </c>
      <c r="AH315">
        <v>1</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v>0</v>
      </c>
      <c r="BE315">
        <v>0</v>
      </c>
      <c r="BF315">
        <v>0</v>
      </c>
      <c r="BG315">
        <v>0</v>
      </c>
      <c r="BH315">
        <v>0</v>
      </c>
      <c r="BI315">
        <v>0</v>
      </c>
      <c r="BJ315" s="25">
        <v>45944</v>
      </c>
      <c r="BK315">
        <v>0</v>
      </c>
      <c r="BL315" s="27" t="str">
        <f>VLOOKUP(O315,DropDownList!$H$1:$I$7,2,FALSE)</f>
        <v>2023/24</v>
      </c>
      <c r="BM315" s="27" t="str">
        <f t="shared" si="4"/>
        <v>PCOA</v>
      </c>
    </row>
    <row r="316" spans="1:65" x14ac:dyDescent="0.2">
      <c r="A316">
        <v>2025</v>
      </c>
      <c r="B316">
        <v>10</v>
      </c>
      <c r="C316" t="s">
        <v>162</v>
      </c>
      <c r="D316" t="s">
        <v>182</v>
      </c>
      <c r="E316" t="s">
        <v>19</v>
      </c>
      <c r="F316">
        <v>9855</v>
      </c>
      <c r="G316" t="s">
        <v>158</v>
      </c>
      <c r="H316" t="s">
        <v>171</v>
      </c>
      <c r="I316" t="s">
        <v>172</v>
      </c>
      <c r="J316" s="24">
        <v>45931</v>
      </c>
      <c r="K316" t="s">
        <v>253</v>
      </c>
      <c r="L316">
        <v>3</v>
      </c>
      <c r="M316" t="s">
        <v>429</v>
      </c>
      <c r="N316" t="s">
        <v>145</v>
      </c>
      <c r="O316" t="s">
        <v>155</v>
      </c>
      <c r="P316" t="s">
        <v>150</v>
      </c>
      <c r="Q316">
        <v>150</v>
      </c>
      <c r="R316">
        <v>31</v>
      </c>
      <c r="S316">
        <v>4360.88</v>
      </c>
      <c r="T316">
        <v>763.12</v>
      </c>
      <c r="U316">
        <v>1</v>
      </c>
      <c r="V316">
        <v>0</v>
      </c>
      <c r="W316">
        <v>0</v>
      </c>
      <c r="X316">
        <v>0</v>
      </c>
      <c r="Y316">
        <v>29</v>
      </c>
      <c r="Z316">
        <v>3597.76</v>
      </c>
      <c r="AA316">
        <v>3447.76</v>
      </c>
      <c r="AB316">
        <v>447.76</v>
      </c>
      <c r="AC316">
        <v>3000</v>
      </c>
      <c r="AD316">
        <v>0</v>
      </c>
      <c r="AE316">
        <v>0</v>
      </c>
      <c r="AF316">
        <v>27</v>
      </c>
      <c r="AG316">
        <v>0</v>
      </c>
      <c r="AH316">
        <v>2</v>
      </c>
      <c r="AI316">
        <v>1</v>
      </c>
      <c r="AJ316">
        <v>17</v>
      </c>
      <c r="AK316">
        <v>0</v>
      </c>
      <c r="AL316">
        <v>1</v>
      </c>
      <c r="AM316">
        <v>0</v>
      </c>
      <c r="AN316">
        <v>0</v>
      </c>
      <c r="AO316">
        <v>10</v>
      </c>
      <c r="AP316">
        <v>39</v>
      </c>
      <c r="AQ316">
        <v>10</v>
      </c>
      <c r="AR316">
        <v>0</v>
      </c>
      <c r="AS316">
        <v>8</v>
      </c>
      <c r="AT316">
        <v>0</v>
      </c>
      <c r="AU316">
        <v>0</v>
      </c>
      <c r="AV316">
        <v>0</v>
      </c>
      <c r="AW316">
        <v>0</v>
      </c>
      <c r="AX316">
        <v>0</v>
      </c>
      <c r="AY316">
        <v>3</v>
      </c>
      <c r="AZ316">
        <v>10</v>
      </c>
      <c r="BA316">
        <v>7</v>
      </c>
      <c r="BB316">
        <v>0</v>
      </c>
      <c r="BC316">
        <v>0</v>
      </c>
      <c r="BD316">
        <v>0</v>
      </c>
      <c r="BE316">
        <v>0</v>
      </c>
      <c r="BF316">
        <v>10</v>
      </c>
      <c r="BG316">
        <v>150</v>
      </c>
      <c r="BH316">
        <v>1</v>
      </c>
      <c r="BI316">
        <v>1</v>
      </c>
      <c r="BJ316" s="25">
        <v>45944</v>
      </c>
      <c r="BK316">
        <v>0</v>
      </c>
      <c r="BL316" s="27" t="str">
        <f>VLOOKUP(O316,DropDownList!$H$1:$I$7,2,FALSE)</f>
        <v>2022/23</v>
      </c>
      <c r="BM316" s="27" t="str">
        <f t="shared" si="4"/>
        <v>FISCAL FINES</v>
      </c>
    </row>
    <row r="317" spans="1:65" x14ac:dyDescent="0.2">
      <c r="A317">
        <v>2025</v>
      </c>
      <c r="B317">
        <v>10</v>
      </c>
      <c r="C317" t="s">
        <v>162</v>
      </c>
      <c r="D317" t="s">
        <v>182</v>
      </c>
      <c r="E317" t="s">
        <v>19</v>
      </c>
      <c r="F317">
        <v>9855</v>
      </c>
      <c r="G317" t="s">
        <v>158</v>
      </c>
      <c r="H317" t="s">
        <v>171</v>
      </c>
      <c r="I317" t="s">
        <v>172</v>
      </c>
      <c r="J317" s="24">
        <v>45931</v>
      </c>
      <c r="K317" t="s">
        <v>253</v>
      </c>
      <c r="L317">
        <v>3</v>
      </c>
      <c r="M317" t="s">
        <v>429</v>
      </c>
      <c r="N317" t="s">
        <v>145</v>
      </c>
      <c r="O317" t="s">
        <v>149</v>
      </c>
      <c r="P317" t="s">
        <v>161</v>
      </c>
      <c r="Q317">
        <v>20</v>
      </c>
      <c r="R317">
        <v>4</v>
      </c>
      <c r="S317">
        <v>100</v>
      </c>
      <c r="T317">
        <v>0</v>
      </c>
      <c r="U317">
        <v>2</v>
      </c>
      <c r="V317">
        <v>1</v>
      </c>
      <c r="W317">
        <v>20</v>
      </c>
      <c r="X317">
        <v>20</v>
      </c>
      <c r="Y317">
        <v>0</v>
      </c>
      <c r="Z317">
        <v>0</v>
      </c>
      <c r="AA317">
        <v>80</v>
      </c>
      <c r="AB317">
        <v>0</v>
      </c>
      <c r="AC317">
        <v>0</v>
      </c>
      <c r="AD317">
        <v>1</v>
      </c>
      <c r="AE317">
        <v>0</v>
      </c>
      <c r="AF317">
        <v>3</v>
      </c>
      <c r="AG317">
        <v>0</v>
      </c>
      <c r="AH317">
        <v>0</v>
      </c>
      <c r="AI317">
        <v>1</v>
      </c>
      <c r="AJ317">
        <v>0</v>
      </c>
      <c r="AK317">
        <v>0</v>
      </c>
      <c r="AL317">
        <v>0</v>
      </c>
      <c r="AM317">
        <v>0</v>
      </c>
      <c r="AN317">
        <v>0</v>
      </c>
      <c r="AO317">
        <v>1</v>
      </c>
      <c r="AP317">
        <v>2</v>
      </c>
      <c r="AQ317">
        <v>1</v>
      </c>
      <c r="AR317">
        <v>0</v>
      </c>
      <c r="AS317">
        <v>1</v>
      </c>
      <c r="AT317">
        <v>0</v>
      </c>
      <c r="AU317">
        <v>0</v>
      </c>
      <c r="AV317">
        <v>0</v>
      </c>
      <c r="AW317">
        <v>0</v>
      </c>
      <c r="AX317">
        <v>0</v>
      </c>
      <c r="AY317">
        <v>0</v>
      </c>
      <c r="AZ317">
        <v>0</v>
      </c>
      <c r="BA317">
        <v>0</v>
      </c>
      <c r="BB317">
        <v>0</v>
      </c>
      <c r="BC317">
        <v>0</v>
      </c>
      <c r="BD317">
        <v>0</v>
      </c>
      <c r="BE317">
        <v>0</v>
      </c>
      <c r="BF317">
        <v>4</v>
      </c>
      <c r="BG317">
        <v>20</v>
      </c>
      <c r="BH317">
        <v>0</v>
      </c>
      <c r="BI317">
        <v>2</v>
      </c>
      <c r="BJ317" s="25">
        <v>45944</v>
      </c>
      <c r="BK317">
        <v>0</v>
      </c>
      <c r="BL317" s="27" t="str">
        <f>VLOOKUP(O317,DropDownList!$H$1:$I$7,2,FALSE)</f>
        <v>2025/26</v>
      </c>
      <c r="BM317" s="27" t="str">
        <f t="shared" si="4"/>
        <v>VSUR</v>
      </c>
    </row>
    <row r="318" spans="1:65" x14ac:dyDescent="0.2">
      <c r="A318">
        <v>2025</v>
      </c>
      <c r="B318">
        <v>10</v>
      </c>
      <c r="C318" t="s">
        <v>162</v>
      </c>
      <c r="D318" t="s">
        <v>182</v>
      </c>
      <c r="E318" t="s">
        <v>19</v>
      </c>
      <c r="F318">
        <v>9855</v>
      </c>
      <c r="G318" t="s">
        <v>158</v>
      </c>
      <c r="H318" t="s">
        <v>171</v>
      </c>
      <c r="I318" t="s">
        <v>172</v>
      </c>
      <c r="J318" s="24">
        <v>45931</v>
      </c>
      <c r="K318" t="s">
        <v>253</v>
      </c>
      <c r="L318">
        <v>3</v>
      </c>
      <c r="M318" t="s">
        <v>429</v>
      </c>
      <c r="N318" t="s">
        <v>145</v>
      </c>
      <c r="O318" t="s">
        <v>156</v>
      </c>
      <c r="P318" t="s">
        <v>161</v>
      </c>
      <c r="Q318">
        <v>200</v>
      </c>
      <c r="R318">
        <v>37</v>
      </c>
      <c r="S318">
        <v>1030</v>
      </c>
      <c r="T318">
        <v>0</v>
      </c>
      <c r="U318">
        <v>10</v>
      </c>
      <c r="V318">
        <v>5</v>
      </c>
      <c r="W318">
        <v>180</v>
      </c>
      <c r="X318">
        <v>180</v>
      </c>
      <c r="Y318">
        <v>0</v>
      </c>
      <c r="Z318">
        <v>0</v>
      </c>
      <c r="AA318">
        <v>830</v>
      </c>
      <c r="AB318">
        <v>0</v>
      </c>
      <c r="AC318">
        <v>0</v>
      </c>
      <c r="AD318">
        <v>5</v>
      </c>
      <c r="AE318">
        <v>0</v>
      </c>
      <c r="AF318">
        <v>31</v>
      </c>
      <c r="AG318">
        <v>0</v>
      </c>
      <c r="AH318">
        <v>0</v>
      </c>
      <c r="AI318">
        <v>6</v>
      </c>
      <c r="AJ318">
        <v>0</v>
      </c>
      <c r="AK318">
        <v>0</v>
      </c>
      <c r="AL318">
        <v>0</v>
      </c>
      <c r="AM318">
        <v>0</v>
      </c>
      <c r="AN318">
        <v>0</v>
      </c>
      <c r="AO318">
        <v>20</v>
      </c>
      <c r="AP318">
        <v>105</v>
      </c>
      <c r="AQ318">
        <v>22</v>
      </c>
      <c r="AR318">
        <v>0</v>
      </c>
      <c r="AS318">
        <v>11</v>
      </c>
      <c r="AT318">
        <v>3</v>
      </c>
      <c r="AU318">
        <v>12</v>
      </c>
      <c r="AV318">
        <v>6</v>
      </c>
      <c r="AW318">
        <v>0</v>
      </c>
      <c r="AX318">
        <v>0</v>
      </c>
      <c r="AY318">
        <v>6</v>
      </c>
      <c r="AZ318">
        <v>12</v>
      </c>
      <c r="BA318">
        <v>8</v>
      </c>
      <c r="BB318">
        <v>2</v>
      </c>
      <c r="BC318">
        <v>2</v>
      </c>
      <c r="BD318">
        <v>1</v>
      </c>
      <c r="BE318">
        <v>0</v>
      </c>
      <c r="BF318">
        <v>37</v>
      </c>
      <c r="BG318">
        <v>200</v>
      </c>
      <c r="BH318">
        <v>0</v>
      </c>
      <c r="BI318">
        <v>7</v>
      </c>
      <c r="BJ318" s="25">
        <v>45944</v>
      </c>
      <c r="BK318">
        <v>0</v>
      </c>
      <c r="BL318" s="27" t="str">
        <f>VLOOKUP(O318,DropDownList!$H$1:$I$7,2,FALSE)</f>
        <v>2023/24</v>
      </c>
      <c r="BM318" s="27" t="str">
        <f t="shared" si="4"/>
        <v>VSUR</v>
      </c>
    </row>
    <row r="319" spans="1:65" x14ac:dyDescent="0.2">
      <c r="A319">
        <v>2025</v>
      </c>
      <c r="B319">
        <v>10</v>
      </c>
      <c r="C319" t="s">
        <v>162</v>
      </c>
      <c r="D319" t="s">
        <v>182</v>
      </c>
      <c r="E319" t="s">
        <v>19</v>
      </c>
      <c r="F319">
        <v>9855</v>
      </c>
      <c r="G319" t="s">
        <v>158</v>
      </c>
      <c r="H319" t="s">
        <v>171</v>
      </c>
      <c r="I319" t="s">
        <v>172</v>
      </c>
      <c r="J319" s="24">
        <v>45931</v>
      </c>
      <c r="K319" t="s">
        <v>253</v>
      </c>
      <c r="L319">
        <v>3</v>
      </c>
      <c r="M319" t="s">
        <v>429</v>
      </c>
      <c r="N319" t="s">
        <v>145</v>
      </c>
      <c r="O319" t="s">
        <v>155</v>
      </c>
      <c r="P319" t="s">
        <v>160</v>
      </c>
      <c r="Q319">
        <v>481.57</v>
      </c>
      <c r="R319">
        <v>32</v>
      </c>
      <c r="S319">
        <v>13910</v>
      </c>
      <c r="T319">
        <v>620</v>
      </c>
      <c r="U319">
        <v>2</v>
      </c>
      <c r="V319">
        <v>1</v>
      </c>
      <c r="W319">
        <v>40</v>
      </c>
      <c r="X319">
        <v>371.13</v>
      </c>
      <c r="Y319">
        <v>0</v>
      </c>
      <c r="Z319">
        <v>0</v>
      </c>
      <c r="AA319">
        <v>12808.43</v>
      </c>
      <c r="AB319">
        <v>0</v>
      </c>
      <c r="AC319">
        <v>12143.43</v>
      </c>
      <c r="AD319">
        <v>0</v>
      </c>
      <c r="AE319">
        <v>1</v>
      </c>
      <c r="AF319">
        <v>29</v>
      </c>
      <c r="AG319">
        <v>2</v>
      </c>
      <c r="AH319">
        <v>1</v>
      </c>
      <c r="AI319">
        <v>0</v>
      </c>
      <c r="AJ319">
        <v>0</v>
      </c>
      <c r="AK319">
        <v>0</v>
      </c>
      <c r="AL319">
        <v>0</v>
      </c>
      <c r="AM319">
        <v>0</v>
      </c>
      <c r="AN319">
        <v>0</v>
      </c>
      <c r="AO319">
        <v>22</v>
      </c>
      <c r="AP319">
        <v>76</v>
      </c>
      <c r="AQ319">
        <v>23</v>
      </c>
      <c r="AR319">
        <v>0</v>
      </c>
      <c r="AS319">
        <v>15</v>
      </c>
      <c r="AT319">
        <v>2</v>
      </c>
      <c r="AU319">
        <v>5</v>
      </c>
      <c r="AV319">
        <v>2</v>
      </c>
      <c r="AW319">
        <v>0</v>
      </c>
      <c r="AX319">
        <v>0</v>
      </c>
      <c r="AY319">
        <v>3</v>
      </c>
      <c r="AZ319">
        <v>10</v>
      </c>
      <c r="BA319">
        <v>8</v>
      </c>
      <c r="BB319">
        <v>2</v>
      </c>
      <c r="BC319">
        <v>0</v>
      </c>
      <c r="BD319">
        <v>0</v>
      </c>
      <c r="BE319">
        <v>0</v>
      </c>
      <c r="BF319">
        <v>32</v>
      </c>
      <c r="BG319">
        <v>0</v>
      </c>
      <c r="BH319">
        <v>0</v>
      </c>
      <c r="BI319">
        <v>2</v>
      </c>
      <c r="BJ319" s="25">
        <v>45944</v>
      </c>
      <c r="BK319">
        <v>0</v>
      </c>
      <c r="BL319" s="27" t="str">
        <f>VLOOKUP(O319,DropDownList!$H$1:$I$7,2,FALSE)</f>
        <v>2022/23</v>
      </c>
      <c r="BM319" s="27" t="str">
        <f t="shared" si="4"/>
        <v>SC COURT</v>
      </c>
    </row>
    <row r="320" spans="1:65" x14ac:dyDescent="0.2">
      <c r="A320">
        <v>2025</v>
      </c>
      <c r="B320">
        <v>10</v>
      </c>
      <c r="C320" t="s">
        <v>162</v>
      </c>
      <c r="D320" t="s">
        <v>182</v>
      </c>
      <c r="E320" t="s">
        <v>19</v>
      </c>
      <c r="F320">
        <v>9855</v>
      </c>
      <c r="G320" t="s">
        <v>158</v>
      </c>
      <c r="H320" t="s">
        <v>171</v>
      </c>
      <c r="I320" t="s">
        <v>172</v>
      </c>
      <c r="J320" s="24">
        <v>45931</v>
      </c>
      <c r="K320" t="s">
        <v>253</v>
      </c>
      <c r="L320">
        <v>3</v>
      </c>
      <c r="M320" t="s">
        <v>429</v>
      </c>
      <c r="N320" t="s">
        <v>145</v>
      </c>
      <c r="O320" t="s">
        <v>147</v>
      </c>
      <c r="P320" t="s">
        <v>160</v>
      </c>
      <c r="Q320">
        <v>11890.65</v>
      </c>
      <c r="R320">
        <v>44</v>
      </c>
      <c r="S320">
        <v>25745</v>
      </c>
      <c r="T320">
        <v>370</v>
      </c>
      <c r="U320">
        <v>19</v>
      </c>
      <c r="V320">
        <v>17</v>
      </c>
      <c r="W320">
        <v>9190</v>
      </c>
      <c r="X320">
        <v>11290</v>
      </c>
      <c r="Y320">
        <v>0</v>
      </c>
      <c r="Z320">
        <v>0</v>
      </c>
      <c r="AA320">
        <v>13484.35</v>
      </c>
      <c r="AB320">
        <v>750</v>
      </c>
      <c r="AC320">
        <v>11964.35</v>
      </c>
      <c r="AD320">
        <v>11</v>
      </c>
      <c r="AE320">
        <v>6</v>
      </c>
      <c r="AF320">
        <v>24</v>
      </c>
      <c r="AG320">
        <v>8</v>
      </c>
      <c r="AH320">
        <v>1</v>
      </c>
      <c r="AI320">
        <v>11</v>
      </c>
      <c r="AJ320">
        <v>0</v>
      </c>
      <c r="AK320">
        <v>0</v>
      </c>
      <c r="AL320">
        <v>0</v>
      </c>
      <c r="AM320">
        <v>0</v>
      </c>
      <c r="AN320">
        <v>0</v>
      </c>
      <c r="AO320">
        <v>26</v>
      </c>
      <c r="AP320">
        <v>70</v>
      </c>
      <c r="AQ320">
        <v>27</v>
      </c>
      <c r="AR320">
        <v>0</v>
      </c>
      <c r="AS320">
        <v>12</v>
      </c>
      <c r="AT320">
        <v>0</v>
      </c>
      <c r="AU320">
        <v>3</v>
      </c>
      <c r="AV320">
        <v>3</v>
      </c>
      <c r="AW320">
        <v>2</v>
      </c>
      <c r="AX320">
        <v>0</v>
      </c>
      <c r="AY320">
        <v>2</v>
      </c>
      <c r="AZ320">
        <v>7</v>
      </c>
      <c r="BA320">
        <v>5</v>
      </c>
      <c r="BB320">
        <v>2</v>
      </c>
      <c r="BC320">
        <v>2</v>
      </c>
      <c r="BD320">
        <v>0</v>
      </c>
      <c r="BE320">
        <v>0</v>
      </c>
      <c r="BF320">
        <v>42</v>
      </c>
      <c r="BG320">
        <v>8530</v>
      </c>
      <c r="BH320">
        <v>0</v>
      </c>
      <c r="BI320">
        <v>17</v>
      </c>
      <c r="BJ320" s="25">
        <v>45944</v>
      </c>
      <c r="BK320">
        <v>0</v>
      </c>
      <c r="BL320" s="27" t="str">
        <f>VLOOKUP(O320,DropDownList!$H$1:$I$7,2,FALSE)</f>
        <v>2024/25</v>
      </c>
      <c r="BM320" s="27" t="str">
        <f t="shared" si="4"/>
        <v>SC COURT</v>
      </c>
    </row>
    <row r="321" spans="1:65" x14ac:dyDescent="0.2">
      <c r="A321">
        <v>2025</v>
      </c>
      <c r="B321">
        <v>10</v>
      </c>
      <c r="C321" t="s">
        <v>162</v>
      </c>
      <c r="D321" t="s">
        <v>182</v>
      </c>
      <c r="E321" t="s">
        <v>19</v>
      </c>
      <c r="F321">
        <v>9855</v>
      </c>
      <c r="G321" t="s">
        <v>158</v>
      </c>
      <c r="H321" t="s">
        <v>171</v>
      </c>
      <c r="I321" t="s">
        <v>172</v>
      </c>
      <c r="J321" s="24">
        <v>45931</v>
      </c>
      <c r="K321" t="s">
        <v>253</v>
      </c>
      <c r="L321">
        <v>3</v>
      </c>
      <c r="M321" t="s">
        <v>429</v>
      </c>
      <c r="N321" t="s">
        <v>145</v>
      </c>
      <c r="O321" t="s">
        <v>156</v>
      </c>
      <c r="P321" t="s">
        <v>148</v>
      </c>
      <c r="Q321">
        <v>0</v>
      </c>
      <c r="R321">
        <v>1</v>
      </c>
      <c r="S321">
        <v>60</v>
      </c>
      <c r="T321">
        <v>0</v>
      </c>
      <c r="U321">
        <v>0</v>
      </c>
      <c r="V321">
        <v>0</v>
      </c>
      <c r="W321">
        <v>0</v>
      </c>
      <c r="X321">
        <v>0</v>
      </c>
      <c r="Y321">
        <v>0</v>
      </c>
      <c r="Z321">
        <v>0</v>
      </c>
      <c r="AA321">
        <v>60</v>
      </c>
      <c r="AB321">
        <v>0</v>
      </c>
      <c r="AC321">
        <v>60</v>
      </c>
      <c r="AD321">
        <v>0</v>
      </c>
      <c r="AE321">
        <v>0</v>
      </c>
      <c r="AF321">
        <v>1</v>
      </c>
      <c r="AG321">
        <v>0</v>
      </c>
      <c r="AH321">
        <v>0</v>
      </c>
      <c r="AI321">
        <v>0</v>
      </c>
      <c r="AJ321">
        <v>0</v>
      </c>
      <c r="AK321">
        <v>0</v>
      </c>
      <c r="AL321">
        <v>0</v>
      </c>
      <c r="AM321">
        <v>0</v>
      </c>
      <c r="AN321">
        <v>0</v>
      </c>
      <c r="AO321">
        <v>1</v>
      </c>
      <c r="AP321">
        <v>3</v>
      </c>
      <c r="AQ321">
        <v>2</v>
      </c>
      <c r="AR321">
        <v>0</v>
      </c>
      <c r="AS321">
        <v>0</v>
      </c>
      <c r="AT321">
        <v>0</v>
      </c>
      <c r="AU321">
        <v>0</v>
      </c>
      <c r="AV321">
        <v>0</v>
      </c>
      <c r="AW321">
        <v>0</v>
      </c>
      <c r="AX321">
        <v>0</v>
      </c>
      <c r="AY321">
        <v>0</v>
      </c>
      <c r="AZ321">
        <v>0</v>
      </c>
      <c r="BA321">
        <v>0</v>
      </c>
      <c r="BB321">
        <v>0</v>
      </c>
      <c r="BC321">
        <v>0</v>
      </c>
      <c r="BD321">
        <v>0</v>
      </c>
      <c r="BE321">
        <v>0</v>
      </c>
      <c r="BF321">
        <v>1</v>
      </c>
      <c r="BG321">
        <v>0</v>
      </c>
      <c r="BH321">
        <v>0</v>
      </c>
      <c r="BI321">
        <v>0</v>
      </c>
      <c r="BJ321" s="25">
        <v>45944</v>
      </c>
      <c r="BK321">
        <v>0</v>
      </c>
      <c r="BL321" s="27" t="str">
        <f>VLOOKUP(O321,DropDownList!$H$1:$I$7,2,FALSE)</f>
        <v>2023/24</v>
      </c>
      <c r="BM321" s="27" t="str">
        <f t="shared" si="4"/>
        <v>PRAS</v>
      </c>
    </row>
    <row r="322" spans="1:65" x14ac:dyDescent="0.2">
      <c r="A322">
        <v>2025</v>
      </c>
      <c r="B322">
        <v>10</v>
      </c>
      <c r="C322" t="s">
        <v>162</v>
      </c>
      <c r="D322" t="s">
        <v>182</v>
      </c>
      <c r="E322" t="s">
        <v>19</v>
      </c>
      <c r="F322">
        <v>9855</v>
      </c>
      <c r="G322" t="s">
        <v>158</v>
      </c>
      <c r="H322" t="s">
        <v>171</v>
      </c>
      <c r="I322" t="s">
        <v>172</v>
      </c>
      <c r="J322" s="24">
        <v>45931</v>
      </c>
      <c r="K322" t="s">
        <v>253</v>
      </c>
      <c r="L322">
        <v>3</v>
      </c>
      <c r="M322" t="s">
        <v>429</v>
      </c>
      <c r="N322" t="s">
        <v>145</v>
      </c>
      <c r="O322" t="s">
        <v>147</v>
      </c>
      <c r="P322" t="s">
        <v>150</v>
      </c>
      <c r="Q322">
        <v>1345.38</v>
      </c>
      <c r="R322">
        <v>27</v>
      </c>
      <c r="S322">
        <v>4731.24</v>
      </c>
      <c r="T322">
        <v>600</v>
      </c>
      <c r="U322">
        <v>10</v>
      </c>
      <c r="V322">
        <v>8</v>
      </c>
      <c r="W322">
        <v>1276.26</v>
      </c>
      <c r="X322">
        <v>1276.26</v>
      </c>
      <c r="Y322">
        <v>24</v>
      </c>
      <c r="Z322">
        <v>4131.24</v>
      </c>
      <c r="AA322">
        <v>2785.86</v>
      </c>
      <c r="AB322">
        <v>1154.98</v>
      </c>
      <c r="AC322">
        <v>1630.88</v>
      </c>
      <c r="AD322">
        <v>7</v>
      </c>
      <c r="AE322">
        <v>1</v>
      </c>
      <c r="AF322">
        <v>14</v>
      </c>
      <c r="AG322">
        <v>3</v>
      </c>
      <c r="AH322">
        <v>3</v>
      </c>
      <c r="AI322">
        <v>7</v>
      </c>
      <c r="AJ322">
        <v>10</v>
      </c>
      <c r="AK322">
        <v>1</v>
      </c>
      <c r="AL322">
        <v>2</v>
      </c>
      <c r="AM322">
        <v>1</v>
      </c>
      <c r="AN322">
        <v>0</v>
      </c>
      <c r="AO322">
        <v>14</v>
      </c>
      <c r="AP322">
        <v>48</v>
      </c>
      <c r="AQ322">
        <v>14</v>
      </c>
      <c r="AR322">
        <v>0</v>
      </c>
      <c r="AS322">
        <v>11</v>
      </c>
      <c r="AT322">
        <v>0</v>
      </c>
      <c r="AU322">
        <v>1</v>
      </c>
      <c r="AV322">
        <v>1</v>
      </c>
      <c r="AW322">
        <v>0</v>
      </c>
      <c r="AX322">
        <v>0</v>
      </c>
      <c r="AY322">
        <v>3</v>
      </c>
      <c r="AZ322">
        <v>9</v>
      </c>
      <c r="BA322">
        <v>5</v>
      </c>
      <c r="BB322">
        <v>1</v>
      </c>
      <c r="BC322">
        <v>1</v>
      </c>
      <c r="BD322">
        <v>0</v>
      </c>
      <c r="BE322">
        <v>0</v>
      </c>
      <c r="BF322">
        <v>14</v>
      </c>
      <c r="BG322">
        <v>1176.26</v>
      </c>
      <c r="BH322">
        <v>0</v>
      </c>
      <c r="BI322">
        <v>10</v>
      </c>
      <c r="BJ322" s="25">
        <v>45944</v>
      </c>
      <c r="BK322">
        <v>0</v>
      </c>
      <c r="BL322" s="27" t="str">
        <f>VLOOKUP(O322,DropDownList!$H$1:$I$7,2,FALSE)</f>
        <v>2024/25</v>
      </c>
      <c r="BM322" s="27" t="str">
        <f t="shared" si="4"/>
        <v>FISCAL FINES</v>
      </c>
    </row>
    <row r="323" spans="1:65" x14ac:dyDescent="0.2">
      <c r="A323">
        <v>2025</v>
      </c>
      <c r="B323">
        <v>10</v>
      </c>
      <c r="C323" t="s">
        <v>162</v>
      </c>
      <c r="D323" t="s">
        <v>182</v>
      </c>
      <c r="E323" t="s">
        <v>19</v>
      </c>
      <c r="F323">
        <v>9855</v>
      </c>
      <c r="G323" t="s">
        <v>158</v>
      </c>
      <c r="H323" t="s">
        <v>171</v>
      </c>
      <c r="I323" t="s">
        <v>172</v>
      </c>
      <c r="J323" s="24">
        <v>45931</v>
      </c>
      <c r="K323" t="s">
        <v>253</v>
      </c>
      <c r="L323">
        <v>3</v>
      </c>
      <c r="M323" t="s">
        <v>429</v>
      </c>
      <c r="N323" t="s">
        <v>145</v>
      </c>
      <c r="O323" t="s">
        <v>156</v>
      </c>
      <c r="P323" t="s">
        <v>160</v>
      </c>
      <c r="Q323">
        <v>4303.01</v>
      </c>
      <c r="R323">
        <v>38</v>
      </c>
      <c r="S323">
        <v>20445</v>
      </c>
      <c r="T323">
        <v>0</v>
      </c>
      <c r="U323">
        <v>10</v>
      </c>
      <c r="V323">
        <v>7</v>
      </c>
      <c r="W323">
        <v>3805</v>
      </c>
      <c r="X323">
        <v>3805</v>
      </c>
      <c r="Y323">
        <v>0</v>
      </c>
      <c r="Z323">
        <v>0</v>
      </c>
      <c r="AA323">
        <v>16141.99</v>
      </c>
      <c r="AB323">
        <v>600</v>
      </c>
      <c r="AC323">
        <v>14711.99</v>
      </c>
      <c r="AD323">
        <v>5</v>
      </c>
      <c r="AE323">
        <v>2</v>
      </c>
      <c r="AF323">
        <v>28</v>
      </c>
      <c r="AG323">
        <v>4</v>
      </c>
      <c r="AH323">
        <v>0</v>
      </c>
      <c r="AI323">
        <v>6</v>
      </c>
      <c r="AJ323">
        <v>0</v>
      </c>
      <c r="AK323">
        <v>0</v>
      </c>
      <c r="AL323">
        <v>0</v>
      </c>
      <c r="AM323">
        <v>0</v>
      </c>
      <c r="AN323">
        <v>0</v>
      </c>
      <c r="AO323">
        <v>20</v>
      </c>
      <c r="AP323">
        <v>105</v>
      </c>
      <c r="AQ323">
        <v>22</v>
      </c>
      <c r="AR323">
        <v>0</v>
      </c>
      <c r="AS323">
        <v>11</v>
      </c>
      <c r="AT323">
        <v>3</v>
      </c>
      <c r="AU323">
        <v>12</v>
      </c>
      <c r="AV323">
        <v>6</v>
      </c>
      <c r="AW323">
        <v>0</v>
      </c>
      <c r="AX323">
        <v>0</v>
      </c>
      <c r="AY323">
        <v>6</v>
      </c>
      <c r="AZ323">
        <v>12</v>
      </c>
      <c r="BA323">
        <v>8</v>
      </c>
      <c r="BB323">
        <v>2</v>
      </c>
      <c r="BC323">
        <v>2</v>
      </c>
      <c r="BD323">
        <v>1</v>
      </c>
      <c r="BE323">
        <v>0</v>
      </c>
      <c r="BF323">
        <v>38</v>
      </c>
      <c r="BG323">
        <v>3725</v>
      </c>
      <c r="BH323">
        <v>0</v>
      </c>
      <c r="BI323">
        <v>7</v>
      </c>
      <c r="BJ323" s="25">
        <v>45944</v>
      </c>
      <c r="BK323">
        <v>0</v>
      </c>
      <c r="BL323" s="27" t="str">
        <f>VLOOKUP(O323,DropDownList!$H$1:$I$7,2,FALSE)</f>
        <v>2023/24</v>
      </c>
      <c r="BM323" s="27" t="str">
        <f t="shared" ref="BM323:BM386" si="5">IF(RIGHT(P323,4)="VSUR","VSUR",IF(RIGHT(P323,4)="CONF","CONF",P323))</f>
        <v>SC COURT</v>
      </c>
    </row>
    <row r="324" spans="1:65" x14ac:dyDescent="0.2">
      <c r="A324">
        <v>2025</v>
      </c>
      <c r="B324">
        <v>10</v>
      </c>
      <c r="C324" t="s">
        <v>162</v>
      </c>
      <c r="D324" t="s">
        <v>182</v>
      </c>
      <c r="E324" t="s">
        <v>19</v>
      </c>
      <c r="F324">
        <v>9855</v>
      </c>
      <c r="G324" t="s">
        <v>158</v>
      </c>
      <c r="H324" t="s">
        <v>171</v>
      </c>
      <c r="I324" t="s">
        <v>172</v>
      </c>
      <c r="J324" s="24">
        <v>45931</v>
      </c>
      <c r="K324" t="s">
        <v>253</v>
      </c>
      <c r="L324">
        <v>3</v>
      </c>
      <c r="M324" t="s">
        <v>429</v>
      </c>
      <c r="N324" t="s">
        <v>145</v>
      </c>
      <c r="O324" t="s">
        <v>149</v>
      </c>
      <c r="P324" t="s">
        <v>150</v>
      </c>
      <c r="Q324">
        <v>745.84</v>
      </c>
      <c r="R324">
        <v>5</v>
      </c>
      <c r="S324">
        <v>770.84</v>
      </c>
      <c r="T324">
        <v>0</v>
      </c>
      <c r="U324">
        <v>5</v>
      </c>
      <c r="V324">
        <v>5</v>
      </c>
      <c r="W324">
        <v>695.84</v>
      </c>
      <c r="X324">
        <v>745.84</v>
      </c>
      <c r="Y324">
        <v>5</v>
      </c>
      <c r="Z324">
        <v>770.84</v>
      </c>
      <c r="AA324">
        <v>25</v>
      </c>
      <c r="AB324">
        <v>25</v>
      </c>
      <c r="AC324">
        <v>0</v>
      </c>
      <c r="AD324">
        <v>4</v>
      </c>
      <c r="AE324">
        <v>1</v>
      </c>
      <c r="AF324">
        <v>0</v>
      </c>
      <c r="AG324">
        <v>1</v>
      </c>
      <c r="AH324">
        <v>0</v>
      </c>
      <c r="AI324">
        <v>4</v>
      </c>
      <c r="AJ324">
        <v>0</v>
      </c>
      <c r="AK324">
        <v>0</v>
      </c>
      <c r="AL324">
        <v>0</v>
      </c>
      <c r="AM324">
        <v>0</v>
      </c>
      <c r="AN324">
        <v>0</v>
      </c>
      <c r="AO324">
        <v>5</v>
      </c>
      <c r="AP324">
        <v>5</v>
      </c>
      <c r="AQ324">
        <v>5</v>
      </c>
      <c r="AR324">
        <v>0</v>
      </c>
      <c r="AS324">
        <v>0</v>
      </c>
      <c r="AT324">
        <v>0</v>
      </c>
      <c r="AU324">
        <v>0</v>
      </c>
      <c r="AV324">
        <v>0</v>
      </c>
      <c r="AW324">
        <v>0</v>
      </c>
      <c r="AX324">
        <v>0</v>
      </c>
      <c r="AY324">
        <v>0</v>
      </c>
      <c r="AZ324">
        <v>0</v>
      </c>
      <c r="BA324">
        <v>0</v>
      </c>
      <c r="BB324">
        <v>0</v>
      </c>
      <c r="BC324">
        <v>0</v>
      </c>
      <c r="BD324">
        <v>0</v>
      </c>
      <c r="BE324">
        <v>0</v>
      </c>
      <c r="BF324">
        <v>5</v>
      </c>
      <c r="BG324">
        <v>615</v>
      </c>
      <c r="BH324">
        <v>0</v>
      </c>
      <c r="BI324">
        <v>5</v>
      </c>
      <c r="BJ324" s="25">
        <v>45944</v>
      </c>
      <c r="BK324">
        <v>0</v>
      </c>
      <c r="BL324" s="27" t="str">
        <f>VLOOKUP(O324,DropDownList!$H$1:$I$7,2,FALSE)</f>
        <v>2025/26</v>
      </c>
      <c r="BM324" s="27" t="str">
        <f t="shared" si="5"/>
        <v>FISCAL FINES</v>
      </c>
    </row>
    <row r="325" spans="1:65" x14ac:dyDescent="0.2">
      <c r="A325">
        <v>2025</v>
      </c>
      <c r="B325">
        <v>10</v>
      </c>
      <c r="C325" t="s">
        <v>162</v>
      </c>
      <c r="D325" t="s">
        <v>182</v>
      </c>
      <c r="E325" t="s">
        <v>19</v>
      </c>
      <c r="F325">
        <v>9855</v>
      </c>
      <c r="G325" t="s">
        <v>158</v>
      </c>
      <c r="H325" t="s">
        <v>171</v>
      </c>
      <c r="I325" t="s">
        <v>172</v>
      </c>
      <c r="J325" s="24">
        <v>45931</v>
      </c>
      <c r="K325" t="s">
        <v>253</v>
      </c>
      <c r="L325">
        <v>3</v>
      </c>
      <c r="M325" t="s">
        <v>429</v>
      </c>
      <c r="N325" t="s">
        <v>145</v>
      </c>
      <c r="O325" t="s">
        <v>156</v>
      </c>
      <c r="P325" t="s">
        <v>150</v>
      </c>
      <c r="Q325">
        <v>4872.8900000000003</v>
      </c>
      <c r="R325">
        <v>32</v>
      </c>
      <c r="S325">
        <v>9538.51</v>
      </c>
      <c r="T325">
        <v>576.48</v>
      </c>
      <c r="U325">
        <v>6</v>
      </c>
      <c r="V325">
        <v>3</v>
      </c>
      <c r="W325">
        <v>537.89</v>
      </c>
      <c r="X325">
        <v>537.89</v>
      </c>
      <c r="Y325">
        <v>30</v>
      </c>
      <c r="Z325">
        <v>8962.0300000000007</v>
      </c>
      <c r="AA325">
        <v>4089.14</v>
      </c>
      <c r="AB325">
        <v>1859.14</v>
      </c>
      <c r="AC325">
        <v>2230</v>
      </c>
      <c r="AD325">
        <v>2</v>
      </c>
      <c r="AE325">
        <v>1</v>
      </c>
      <c r="AF325">
        <v>23</v>
      </c>
      <c r="AG325">
        <v>3</v>
      </c>
      <c r="AH325">
        <v>2</v>
      </c>
      <c r="AI325">
        <v>3</v>
      </c>
      <c r="AJ325">
        <v>9</v>
      </c>
      <c r="AK325">
        <v>1</v>
      </c>
      <c r="AL325">
        <v>0</v>
      </c>
      <c r="AM325">
        <v>2</v>
      </c>
      <c r="AN325">
        <v>0</v>
      </c>
      <c r="AO325">
        <v>20</v>
      </c>
      <c r="AP325">
        <v>75</v>
      </c>
      <c r="AQ325">
        <v>20</v>
      </c>
      <c r="AR325">
        <v>0</v>
      </c>
      <c r="AS325">
        <v>12</v>
      </c>
      <c r="AT325">
        <v>1</v>
      </c>
      <c r="AU325">
        <v>2</v>
      </c>
      <c r="AV325">
        <v>1</v>
      </c>
      <c r="AW325">
        <v>0</v>
      </c>
      <c r="AX325">
        <v>0</v>
      </c>
      <c r="AY325">
        <v>5</v>
      </c>
      <c r="AZ325">
        <v>15</v>
      </c>
      <c r="BA325">
        <v>11</v>
      </c>
      <c r="BB325">
        <v>0</v>
      </c>
      <c r="BC325">
        <v>0</v>
      </c>
      <c r="BD325">
        <v>0</v>
      </c>
      <c r="BE325">
        <v>0</v>
      </c>
      <c r="BF325">
        <v>20</v>
      </c>
      <c r="BG325">
        <v>508.34</v>
      </c>
      <c r="BH325">
        <v>1</v>
      </c>
      <c r="BI325">
        <v>6</v>
      </c>
      <c r="BJ325" s="25">
        <v>45944</v>
      </c>
      <c r="BK325">
        <v>0</v>
      </c>
      <c r="BL325" s="27" t="str">
        <f>VLOOKUP(O325,DropDownList!$H$1:$I$7,2,FALSE)</f>
        <v>2023/24</v>
      </c>
      <c r="BM325" s="27" t="str">
        <f t="shared" si="5"/>
        <v>FISCAL FINES</v>
      </c>
    </row>
    <row r="326" spans="1:65" x14ac:dyDescent="0.2">
      <c r="A326">
        <v>2025</v>
      </c>
      <c r="B326">
        <v>10</v>
      </c>
      <c r="C326" t="s">
        <v>162</v>
      </c>
      <c r="D326" t="s">
        <v>182</v>
      </c>
      <c r="E326" t="s">
        <v>19</v>
      </c>
      <c r="F326">
        <v>9855</v>
      </c>
      <c r="G326" t="s">
        <v>158</v>
      </c>
      <c r="H326" t="s">
        <v>171</v>
      </c>
      <c r="I326" t="s">
        <v>172</v>
      </c>
      <c r="J326" s="24">
        <v>45931</v>
      </c>
      <c r="K326" t="s">
        <v>253</v>
      </c>
      <c r="L326">
        <v>3</v>
      </c>
      <c r="M326" t="s">
        <v>429</v>
      </c>
      <c r="N326" t="s">
        <v>145</v>
      </c>
      <c r="O326" t="s">
        <v>149</v>
      </c>
      <c r="P326" t="s">
        <v>160</v>
      </c>
      <c r="Q326">
        <v>960</v>
      </c>
      <c r="R326">
        <v>4</v>
      </c>
      <c r="S326">
        <v>2500</v>
      </c>
      <c r="T326">
        <v>0</v>
      </c>
      <c r="U326">
        <v>2</v>
      </c>
      <c r="V326">
        <v>1</v>
      </c>
      <c r="W326">
        <v>300</v>
      </c>
      <c r="X326">
        <v>520</v>
      </c>
      <c r="Y326">
        <v>0</v>
      </c>
      <c r="Z326">
        <v>0</v>
      </c>
      <c r="AA326">
        <v>1540</v>
      </c>
      <c r="AB326">
        <v>0</v>
      </c>
      <c r="AC326">
        <v>1460</v>
      </c>
      <c r="AD326">
        <v>1</v>
      </c>
      <c r="AE326">
        <v>0</v>
      </c>
      <c r="AF326">
        <v>2</v>
      </c>
      <c r="AG326">
        <v>1</v>
      </c>
      <c r="AH326">
        <v>0</v>
      </c>
      <c r="AI326">
        <v>1</v>
      </c>
      <c r="AJ326">
        <v>0</v>
      </c>
      <c r="AK326">
        <v>0</v>
      </c>
      <c r="AL326">
        <v>0</v>
      </c>
      <c r="AM326">
        <v>0</v>
      </c>
      <c r="AN326">
        <v>0</v>
      </c>
      <c r="AO326">
        <v>1</v>
      </c>
      <c r="AP326">
        <v>2</v>
      </c>
      <c r="AQ326">
        <v>1</v>
      </c>
      <c r="AR326">
        <v>0</v>
      </c>
      <c r="AS326">
        <v>1</v>
      </c>
      <c r="AT326">
        <v>0</v>
      </c>
      <c r="AU326">
        <v>0</v>
      </c>
      <c r="AV326">
        <v>0</v>
      </c>
      <c r="AW326">
        <v>0</v>
      </c>
      <c r="AX326">
        <v>0</v>
      </c>
      <c r="AY326">
        <v>0</v>
      </c>
      <c r="AZ326">
        <v>0</v>
      </c>
      <c r="BA326">
        <v>0</v>
      </c>
      <c r="BB326">
        <v>0</v>
      </c>
      <c r="BC326">
        <v>0</v>
      </c>
      <c r="BD326">
        <v>0</v>
      </c>
      <c r="BE326">
        <v>0</v>
      </c>
      <c r="BF326">
        <v>4</v>
      </c>
      <c r="BG326">
        <v>520</v>
      </c>
      <c r="BH326">
        <v>0</v>
      </c>
      <c r="BI326">
        <v>2</v>
      </c>
      <c r="BJ326" s="25">
        <v>45944</v>
      </c>
      <c r="BK326">
        <v>0</v>
      </c>
      <c r="BL326" s="27" t="str">
        <f>VLOOKUP(O326,DropDownList!$H$1:$I$7,2,FALSE)</f>
        <v>2025/26</v>
      </c>
      <c r="BM326" s="27" t="str">
        <f t="shared" si="5"/>
        <v>SC COURT</v>
      </c>
    </row>
    <row r="327" spans="1:65" x14ac:dyDescent="0.2">
      <c r="A327">
        <v>2025</v>
      </c>
      <c r="B327">
        <v>10</v>
      </c>
      <c r="C327" t="s">
        <v>162</v>
      </c>
      <c r="D327" t="s">
        <v>182</v>
      </c>
      <c r="E327" t="s">
        <v>19</v>
      </c>
      <c r="F327">
        <v>9855</v>
      </c>
      <c r="G327" t="s">
        <v>158</v>
      </c>
      <c r="H327" t="s">
        <v>171</v>
      </c>
      <c r="I327" t="s">
        <v>172</v>
      </c>
      <c r="J327" s="24">
        <v>45931</v>
      </c>
      <c r="K327" t="s">
        <v>253</v>
      </c>
      <c r="L327">
        <v>3</v>
      </c>
      <c r="M327" t="s">
        <v>429</v>
      </c>
      <c r="N327" t="s">
        <v>145</v>
      </c>
      <c r="O327" t="s">
        <v>155</v>
      </c>
      <c r="P327" t="s">
        <v>161</v>
      </c>
      <c r="Q327">
        <v>0</v>
      </c>
      <c r="R327">
        <v>31</v>
      </c>
      <c r="S327">
        <v>685</v>
      </c>
      <c r="T327">
        <v>20</v>
      </c>
      <c r="U327">
        <v>2</v>
      </c>
      <c r="V327">
        <v>0</v>
      </c>
      <c r="W327">
        <v>0</v>
      </c>
      <c r="X327">
        <v>0</v>
      </c>
      <c r="Y327">
        <v>0</v>
      </c>
      <c r="Z327">
        <v>0</v>
      </c>
      <c r="AA327">
        <v>665</v>
      </c>
      <c r="AB327">
        <v>0</v>
      </c>
      <c r="AC327">
        <v>0</v>
      </c>
      <c r="AD327">
        <v>0</v>
      </c>
      <c r="AE327">
        <v>0</v>
      </c>
      <c r="AF327">
        <v>30</v>
      </c>
      <c r="AG327">
        <v>0</v>
      </c>
      <c r="AH327">
        <v>1</v>
      </c>
      <c r="AI327">
        <v>0</v>
      </c>
      <c r="AJ327">
        <v>0</v>
      </c>
      <c r="AK327">
        <v>0</v>
      </c>
      <c r="AL327">
        <v>0</v>
      </c>
      <c r="AM327">
        <v>0</v>
      </c>
      <c r="AN327">
        <v>0</v>
      </c>
      <c r="AO327">
        <v>21</v>
      </c>
      <c r="AP327">
        <v>66</v>
      </c>
      <c r="AQ327">
        <v>22</v>
      </c>
      <c r="AR327">
        <v>0</v>
      </c>
      <c r="AS327">
        <v>13</v>
      </c>
      <c r="AT327">
        <v>1</v>
      </c>
      <c r="AU327">
        <v>3</v>
      </c>
      <c r="AV327">
        <v>1</v>
      </c>
      <c r="AW327">
        <v>0</v>
      </c>
      <c r="AX327">
        <v>0</v>
      </c>
      <c r="AY327">
        <v>3</v>
      </c>
      <c r="AZ327">
        <v>10</v>
      </c>
      <c r="BA327">
        <v>7</v>
      </c>
      <c r="BB327">
        <v>2</v>
      </c>
      <c r="BC327">
        <v>0</v>
      </c>
      <c r="BD327">
        <v>0</v>
      </c>
      <c r="BE327">
        <v>0</v>
      </c>
      <c r="BF327">
        <v>31</v>
      </c>
      <c r="BG327">
        <v>0</v>
      </c>
      <c r="BH327">
        <v>0</v>
      </c>
      <c r="BI327">
        <v>2</v>
      </c>
      <c r="BJ327" s="25">
        <v>45944</v>
      </c>
      <c r="BK327">
        <v>0</v>
      </c>
      <c r="BL327" s="27" t="str">
        <f>VLOOKUP(O327,DropDownList!$H$1:$I$7,2,FALSE)</f>
        <v>2022/23</v>
      </c>
      <c r="BM327" s="27" t="str">
        <f t="shared" si="5"/>
        <v>VSUR</v>
      </c>
    </row>
    <row r="328" spans="1:65" x14ac:dyDescent="0.2">
      <c r="A328">
        <v>2025</v>
      </c>
      <c r="B328">
        <v>10</v>
      </c>
      <c r="C328" t="s">
        <v>162</v>
      </c>
      <c r="D328" t="s">
        <v>182</v>
      </c>
      <c r="E328" t="s">
        <v>19</v>
      </c>
      <c r="F328">
        <v>9855</v>
      </c>
      <c r="G328" t="s">
        <v>158</v>
      </c>
      <c r="H328" t="s">
        <v>171</v>
      </c>
      <c r="I328" t="s">
        <v>172</v>
      </c>
      <c r="J328" s="24">
        <v>45931</v>
      </c>
      <c r="K328" t="s">
        <v>253</v>
      </c>
      <c r="L328">
        <v>3</v>
      </c>
      <c r="M328" t="s">
        <v>429</v>
      </c>
      <c r="N328" t="s">
        <v>145</v>
      </c>
      <c r="O328" t="s">
        <v>147</v>
      </c>
      <c r="P328" t="s">
        <v>161</v>
      </c>
      <c r="Q328">
        <v>350</v>
      </c>
      <c r="R328">
        <v>42</v>
      </c>
      <c r="S328">
        <v>1140</v>
      </c>
      <c r="T328">
        <v>20</v>
      </c>
      <c r="U328">
        <v>17</v>
      </c>
      <c r="V328">
        <v>9</v>
      </c>
      <c r="W328">
        <v>350</v>
      </c>
      <c r="X328">
        <v>350</v>
      </c>
      <c r="Y328">
        <v>0</v>
      </c>
      <c r="Z328">
        <v>0</v>
      </c>
      <c r="AA328">
        <v>770</v>
      </c>
      <c r="AB328">
        <v>0</v>
      </c>
      <c r="AC328">
        <v>0</v>
      </c>
      <c r="AD328">
        <v>9</v>
      </c>
      <c r="AE328">
        <v>0</v>
      </c>
      <c r="AF328">
        <v>32</v>
      </c>
      <c r="AG328">
        <v>0</v>
      </c>
      <c r="AH328">
        <v>1</v>
      </c>
      <c r="AI328">
        <v>9</v>
      </c>
      <c r="AJ328">
        <v>0</v>
      </c>
      <c r="AK328">
        <v>0</v>
      </c>
      <c r="AL328">
        <v>0</v>
      </c>
      <c r="AM328">
        <v>0</v>
      </c>
      <c r="AN328">
        <v>0</v>
      </c>
      <c r="AO328">
        <v>24</v>
      </c>
      <c r="AP328">
        <v>67</v>
      </c>
      <c r="AQ328">
        <v>26</v>
      </c>
      <c r="AR328">
        <v>0</v>
      </c>
      <c r="AS328">
        <v>11</v>
      </c>
      <c r="AT328">
        <v>0</v>
      </c>
      <c r="AU328">
        <v>3</v>
      </c>
      <c r="AV328">
        <v>3</v>
      </c>
      <c r="AW328">
        <v>1</v>
      </c>
      <c r="AX328">
        <v>0</v>
      </c>
      <c r="AY328">
        <v>2</v>
      </c>
      <c r="AZ328">
        <v>7</v>
      </c>
      <c r="BA328">
        <v>5</v>
      </c>
      <c r="BB328">
        <v>2</v>
      </c>
      <c r="BC328">
        <v>2</v>
      </c>
      <c r="BD328">
        <v>0</v>
      </c>
      <c r="BE328">
        <v>0</v>
      </c>
      <c r="BF328">
        <v>41</v>
      </c>
      <c r="BG328">
        <v>350</v>
      </c>
      <c r="BH328">
        <v>0</v>
      </c>
      <c r="BI328">
        <v>16</v>
      </c>
      <c r="BJ328" s="25">
        <v>45944</v>
      </c>
      <c r="BK328">
        <v>0</v>
      </c>
      <c r="BL328" s="27" t="str">
        <f>VLOOKUP(O328,DropDownList!$H$1:$I$7,2,FALSE)</f>
        <v>2024/25</v>
      </c>
      <c r="BM328" s="27" t="str">
        <f t="shared" si="5"/>
        <v>VSUR</v>
      </c>
    </row>
    <row r="329" spans="1:65" x14ac:dyDescent="0.2">
      <c r="A329">
        <v>2025</v>
      </c>
      <c r="B329">
        <v>10</v>
      </c>
      <c r="C329" t="s">
        <v>162</v>
      </c>
      <c r="D329" t="s">
        <v>183</v>
      </c>
      <c r="E329" t="s">
        <v>20</v>
      </c>
      <c r="F329">
        <v>9384</v>
      </c>
      <c r="G329" t="s">
        <v>141</v>
      </c>
      <c r="H329" t="s">
        <v>171</v>
      </c>
      <c r="I329" t="s">
        <v>172</v>
      </c>
      <c r="J329" s="24">
        <v>45931</v>
      </c>
      <c r="K329" t="s">
        <v>253</v>
      </c>
      <c r="L329">
        <v>3</v>
      </c>
      <c r="M329" t="s">
        <v>429</v>
      </c>
      <c r="N329" t="s">
        <v>145</v>
      </c>
      <c r="O329" t="s">
        <v>147</v>
      </c>
      <c r="P329" t="s">
        <v>151</v>
      </c>
      <c r="Q329">
        <v>0</v>
      </c>
      <c r="R329">
        <v>44</v>
      </c>
      <c r="S329">
        <v>1320</v>
      </c>
      <c r="T329">
        <v>330</v>
      </c>
      <c r="U329">
        <v>0</v>
      </c>
      <c r="V329">
        <v>0</v>
      </c>
      <c r="W329">
        <v>0</v>
      </c>
      <c r="X329">
        <v>0</v>
      </c>
      <c r="Y329">
        <v>0</v>
      </c>
      <c r="Z329">
        <v>0</v>
      </c>
      <c r="AA329">
        <v>990</v>
      </c>
      <c r="AB329">
        <v>0</v>
      </c>
      <c r="AC329">
        <v>990</v>
      </c>
      <c r="AD329">
        <v>0</v>
      </c>
      <c r="AE329">
        <v>0</v>
      </c>
      <c r="AF329">
        <v>33</v>
      </c>
      <c r="AG329">
        <v>0</v>
      </c>
      <c r="AH329">
        <v>11</v>
      </c>
      <c r="AI329">
        <v>0</v>
      </c>
      <c r="AJ329">
        <v>0</v>
      </c>
      <c r="AK329">
        <v>0</v>
      </c>
      <c r="AL329">
        <v>0</v>
      </c>
      <c r="AM329">
        <v>2</v>
      </c>
      <c r="AN329">
        <v>0</v>
      </c>
      <c r="AO329">
        <v>0</v>
      </c>
      <c r="AP329">
        <v>0</v>
      </c>
      <c r="AQ329">
        <v>0</v>
      </c>
      <c r="AR329">
        <v>0</v>
      </c>
      <c r="AS329">
        <v>0</v>
      </c>
      <c r="AT329">
        <v>0</v>
      </c>
      <c r="AU329">
        <v>0</v>
      </c>
      <c r="AV329">
        <v>0</v>
      </c>
      <c r="AW329">
        <v>0</v>
      </c>
      <c r="AX329">
        <v>0</v>
      </c>
      <c r="AY329">
        <v>0</v>
      </c>
      <c r="AZ329">
        <v>0</v>
      </c>
      <c r="BA329">
        <v>0</v>
      </c>
      <c r="BB329">
        <v>0</v>
      </c>
      <c r="BC329">
        <v>0</v>
      </c>
      <c r="BD329">
        <v>0</v>
      </c>
      <c r="BE329">
        <v>0</v>
      </c>
      <c r="BF329">
        <v>0</v>
      </c>
      <c r="BG329">
        <v>0</v>
      </c>
      <c r="BH329">
        <v>0</v>
      </c>
      <c r="BI329">
        <v>0</v>
      </c>
      <c r="BJ329" s="25">
        <v>45944</v>
      </c>
      <c r="BK329">
        <v>0</v>
      </c>
      <c r="BL329" s="27" t="str">
        <f>VLOOKUP(O329,DropDownList!$H$1:$I$7,2,FALSE)</f>
        <v>2024/25</v>
      </c>
      <c r="BM329" s="27" t="str">
        <f t="shared" si="5"/>
        <v>PCPF</v>
      </c>
    </row>
    <row r="330" spans="1:65" x14ac:dyDescent="0.2">
      <c r="A330">
        <v>2025</v>
      </c>
      <c r="B330">
        <v>10</v>
      </c>
      <c r="C330" t="s">
        <v>162</v>
      </c>
      <c r="D330" t="s">
        <v>183</v>
      </c>
      <c r="E330" t="s">
        <v>20</v>
      </c>
      <c r="F330">
        <v>9384</v>
      </c>
      <c r="G330" t="s">
        <v>141</v>
      </c>
      <c r="H330" t="s">
        <v>171</v>
      </c>
      <c r="I330" t="s">
        <v>172</v>
      </c>
      <c r="J330" s="24">
        <v>45931</v>
      </c>
      <c r="K330" t="s">
        <v>253</v>
      </c>
      <c r="L330">
        <v>3</v>
      </c>
      <c r="M330" t="s">
        <v>429</v>
      </c>
      <c r="N330" t="s">
        <v>145</v>
      </c>
      <c r="O330" t="s">
        <v>149</v>
      </c>
      <c r="P330" t="s">
        <v>151</v>
      </c>
      <c r="Q330">
        <v>0</v>
      </c>
      <c r="R330">
        <v>1</v>
      </c>
      <c r="S330">
        <v>30</v>
      </c>
      <c r="T330">
        <v>0</v>
      </c>
      <c r="U330">
        <v>0</v>
      </c>
      <c r="V330">
        <v>0</v>
      </c>
      <c r="W330">
        <v>0</v>
      </c>
      <c r="X330">
        <v>0</v>
      </c>
      <c r="Y330">
        <v>0</v>
      </c>
      <c r="Z330">
        <v>0</v>
      </c>
      <c r="AA330">
        <v>30</v>
      </c>
      <c r="AB330">
        <v>0</v>
      </c>
      <c r="AC330">
        <v>30</v>
      </c>
      <c r="AD330">
        <v>0</v>
      </c>
      <c r="AE330">
        <v>0</v>
      </c>
      <c r="AF330">
        <v>1</v>
      </c>
      <c r="AG330">
        <v>0</v>
      </c>
      <c r="AH330">
        <v>0</v>
      </c>
      <c r="AI330">
        <v>0</v>
      </c>
      <c r="AJ330">
        <v>0</v>
      </c>
      <c r="AK330">
        <v>0</v>
      </c>
      <c r="AL330">
        <v>0</v>
      </c>
      <c r="AM330">
        <v>0</v>
      </c>
      <c r="AN330">
        <v>0</v>
      </c>
      <c r="AO330">
        <v>0</v>
      </c>
      <c r="AP330">
        <v>0</v>
      </c>
      <c r="AQ330">
        <v>0</v>
      </c>
      <c r="AR330">
        <v>0</v>
      </c>
      <c r="AS330">
        <v>0</v>
      </c>
      <c r="AT330">
        <v>0</v>
      </c>
      <c r="AU330">
        <v>0</v>
      </c>
      <c r="AV330">
        <v>0</v>
      </c>
      <c r="AW330">
        <v>0</v>
      </c>
      <c r="AX330">
        <v>0</v>
      </c>
      <c r="AY330">
        <v>0</v>
      </c>
      <c r="AZ330">
        <v>0</v>
      </c>
      <c r="BA330">
        <v>0</v>
      </c>
      <c r="BB330">
        <v>0</v>
      </c>
      <c r="BC330">
        <v>0</v>
      </c>
      <c r="BD330">
        <v>0</v>
      </c>
      <c r="BE330">
        <v>0</v>
      </c>
      <c r="BF330">
        <v>0</v>
      </c>
      <c r="BG330">
        <v>0</v>
      </c>
      <c r="BH330">
        <v>0</v>
      </c>
      <c r="BI330">
        <v>0</v>
      </c>
      <c r="BJ330" s="25">
        <v>45944</v>
      </c>
      <c r="BK330">
        <v>0</v>
      </c>
      <c r="BL330" s="27" t="str">
        <f>VLOOKUP(O330,DropDownList!$H$1:$I$7,2,FALSE)</f>
        <v>2025/26</v>
      </c>
      <c r="BM330" s="27" t="str">
        <f t="shared" si="5"/>
        <v>PCPF</v>
      </c>
    </row>
    <row r="331" spans="1:65" x14ac:dyDescent="0.2">
      <c r="A331">
        <v>2025</v>
      </c>
      <c r="B331">
        <v>10</v>
      </c>
      <c r="C331" t="s">
        <v>162</v>
      </c>
      <c r="D331" t="s">
        <v>183</v>
      </c>
      <c r="E331" t="s">
        <v>20</v>
      </c>
      <c r="F331">
        <v>9384</v>
      </c>
      <c r="G331" t="s">
        <v>141</v>
      </c>
      <c r="H331" t="s">
        <v>171</v>
      </c>
      <c r="I331" t="s">
        <v>172</v>
      </c>
      <c r="J331" s="24">
        <v>45931</v>
      </c>
      <c r="K331" t="s">
        <v>253</v>
      </c>
      <c r="L331">
        <v>3</v>
      </c>
      <c r="M331" t="s">
        <v>429</v>
      </c>
      <c r="N331" t="s">
        <v>145</v>
      </c>
      <c r="O331" t="s">
        <v>156</v>
      </c>
      <c r="P331" t="s">
        <v>151</v>
      </c>
      <c r="Q331">
        <v>0</v>
      </c>
      <c r="R331">
        <v>14</v>
      </c>
      <c r="S331">
        <v>420</v>
      </c>
      <c r="T331">
        <v>120</v>
      </c>
      <c r="U331">
        <v>0</v>
      </c>
      <c r="V331">
        <v>0</v>
      </c>
      <c r="W331">
        <v>0</v>
      </c>
      <c r="X331">
        <v>0</v>
      </c>
      <c r="Y331">
        <v>0</v>
      </c>
      <c r="Z331">
        <v>0</v>
      </c>
      <c r="AA331">
        <v>300</v>
      </c>
      <c r="AB331">
        <v>0</v>
      </c>
      <c r="AC331">
        <v>300</v>
      </c>
      <c r="AD331">
        <v>0</v>
      </c>
      <c r="AE331">
        <v>0</v>
      </c>
      <c r="AF331">
        <v>10</v>
      </c>
      <c r="AG331">
        <v>0</v>
      </c>
      <c r="AH331">
        <v>4</v>
      </c>
      <c r="AI331">
        <v>0</v>
      </c>
      <c r="AJ331">
        <v>0</v>
      </c>
      <c r="AK331">
        <v>0</v>
      </c>
      <c r="AL331">
        <v>0</v>
      </c>
      <c r="AM331">
        <v>1</v>
      </c>
      <c r="AN331">
        <v>0</v>
      </c>
      <c r="AO331">
        <v>0</v>
      </c>
      <c r="AP331">
        <v>0</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s="25">
        <v>45944</v>
      </c>
      <c r="BK331">
        <v>0</v>
      </c>
      <c r="BL331" s="27" t="str">
        <f>VLOOKUP(O331,DropDownList!$H$1:$I$7,2,FALSE)</f>
        <v>2023/24</v>
      </c>
      <c r="BM331" s="27" t="str">
        <f t="shared" si="5"/>
        <v>PCPF</v>
      </c>
    </row>
    <row r="332" spans="1:65" x14ac:dyDescent="0.2">
      <c r="A332">
        <v>2025</v>
      </c>
      <c r="B332">
        <v>10</v>
      </c>
      <c r="C332" t="s">
        <v>162</v>
      </c>
      <c r="D332" t="s">
        <v>183</v>
      </c>
      <c r="E332" t="s">
        <v>20</v>
      </c>
      <c r="F332">
        <v>9384</v>
      </c>
      <c r="G332" t="s">
        <v>141</v>
      </c>
      <c r="H332" t="s">
        <v>171</v>
      </c>
      <c r="I332" t="s">
        <v>172</v>
      </c>
      <c r="J332" s="24">
        <v>45931</v>
      </c>
      <c r="K332" t="s">
        <v>253</v>
      </c>
      <c r="L332">
        <v>3</v>
      </c>
      <c r="M332" t="s">
        <v>429</v>
      </c>
      <c r="N332" t="s">
        <v>145</v>
      </c>
      <c r="O332" t="s">
        <v>155</v>
      </c>
      <c r="P332" t="s">
        <v>151</v>
      </c>
      <c r="Q332">
        <v>0</v>
      </c>
      <c r="R332">
        <v>1</v>
      </c>
      <c r="S332">
        <v>30</v>
      </c>
      <c r="T332">
        <v>30</v>
      </c>
      <c r="U332">
        <v>0</v>
      </c>
      <c r="V332">
        <v>0</v>
      </c>
      <c r="W332">
        <v>0</v>
      </c>
      <c r="X332">
        <v>0</v>
      </c>
      <c r="Y332">
        <v>0</v>
      </c>
      <c r="Z332">
        <v>0</v>
      </c>
      <c r="AA332">
        <v>0</v>
      </c>
      <c r="AB332">
        <v>0</v>
      </c>
      <c r="AC332">
        <v>0</v>
      </c>
      <c r="AD332">
        <v>0</v>
      </c>
      <c r="AE332">
        <v>0</v>
      </c>
      <c r="AF332">
        <v>0</v>
      </c>
      <c r="AG332">
        <v>0</v>
      </c>
      <c r="AH332">
        <v>1</v>
      </c>
      <c r="AI332">
        <v>0</v>
      </c>
      <c r="AJ332">
        <v>0</v>
      </c>
      <c r="AK332">
        <v>0</v>
      </c>
      <c r="AL332">
        <v>0</v>
      </c>
      <c r="AM332">
        <v>1</v>
      </c>
      <c r="AN332">
        <v>0</v>
      </c>
      <c r="AO332">
        <v>0</v>
      </c>
      <c r="AP332">
        <v>0</v>
      </c>
      <c r="AQ332">
        <v>0</v>
      </c>
      <c r="AR332">
        <v>0</v>
      </c>
      <c r="AS332">
        <v>0</v>
      </c>
      <c r="AT332">
        <v>0</v>
      </c>
      <c r="AU332">
        <v>0</v>
      </c>
      <c r="AV332">
        <v>0</v>
      </c>
      <c r="AW332">
        <v>0</v>
      </c>
      <c r="AX332">
        <v>0</v>
      </c>
      <c r="AY332">
        <v>0</v>
      </c>
      <c r="AZ332">
        <v>0</v>
      </c>
      <c r="BA332">
        <v>0</v>
      </c>
      <c r="BB332">
        <v>0</v>
      </c>
      <c r="BC332">
        <v>0</v>
      </c>
      <c r="BD332">
        <v>0</v>
      </c>
      <c r="BE332">
        <v>0</v>
      </c>
      <c r="BF332">
        <v>0</v>
      </c>
      <c r="BG332">
        <v>0</v>
      </c>
      <c r="BH332">
        <v>0</v>
      </c>
      <c r="BI332">
        <v>0</v>
      </c>
      <c r="BJ332" s="25">
        <v>45944</v>
      </c>
      <c r="BK332">
        <v>0</v>
      </c>
      <c r="BL332" s="27" t="str">
        <f>VLOOKUP(O332,DropDownList!$H$1:$I$7,2,FALSE)</f>
        <v>2022/23</v>
      </c>
      <c r="BM332" s="27" t="str">
        <f t="shared" si="5"/>
        <v>PCPF</v>
      </c>
    </row>
    <row r="333" spans="1:65" x14ac:dyDescent="0.2">
      <c r="A333">
        <v>2025</v>
      </c>
      <c r="B333">
        <v>10</v>
      </c>
      <c r="C333" t="s">
        <v>162</v>
      </c>
      <c r="D333" t="s">
        <v>184</v>
      </c>
      <c r="E333" t="s">
        <v>20</v>
      </c>
      <c r="F333">
        <v>9874</v>
      </c>
      <c r="G333" t="s">
        <v>158</v>
      </c>
      <c r="H333" t="s">
        <v>171</v>
      </c>
      <c r="I333" t="s">
        <v>172</v>
      </c>
      <c r="J333" s="24">
        <v>45931</v>
      </c>
      <c r="K333" t="s">
        <v>253</v>
      </c>
      <c r="L333">
        <v>3</v>
      </c>
      <c r="M333" t="s">
        <v>429</v>
      </c>
      <c r="N333" t="s">
        <v>145</v>
      </c>
      <c r="O333" t="s">
        <v>156</v>
      </c>
      <c r="P333" t="s">
        <v>160</v>
      </c>
      <c r="Q333">
        <v>4552.3100000000004</v>
      </c>
      <c r="R333">
        <v>74</v>
      </c>
      <c r="S333">
        <v>34622</v>
      </c>
      <c r="T333">
        <v>210</v>
      </c>
      <c r="U333">
        <v>12</v>
      </c>
      <c r="V333">
        <v>6</v>
      </c>
      <c r="W333">
        <v>1841.92</v>
      </c>
      <c r="X333">
        <v>2591.92</v>
      </c>
      <c r="Y333">
        <v>0</v>
      </c>
      <c r="Z333">
        <v>0</v>
      </c>
      <c r="AA333">
        <v>29859.69</v>
      </c>
      <c r="AB333">
        <v>1703.74</v>
      </c>
      <c r="AC333">
        <v>26590.95</v>
      </c>
      <c r="AD333">
        <v>1</v>
      </c>
      <c r="AE333">
        <v>5</v>
      </c>
      <c r="AF333">
        <v>61</v>
      </c>
      <c r="AG333">
        <v>7</v>
      </c>
      <c r="AH333">
        <v>1</v>
      </c>
      <c r="AI333">
        <v>5</v>
      </c>
      <c r="AJ333">
        <v>0</v>
      </c>
      <c r="AK333">
        <v>0</v>
      </c>
      <c r="AL333">
        <v>0</v>
      </c>
      <c r="AM333">
        <v>0</v>
      </c>
      <c r="AN333">
        <v>0</v>
      </c>
      <c r="AO333">
        <v>42</v>
      </c>
      <c r="AP333">
        <v>151</v>
      </c>
      <c r="AQ333">
        <v>44</v>
      </c>
      <c r="AR333">
        <v>1</v>
      </c>
      <c r="AS333">
        <v>22</v>
      </c>
      <c r="AT333">
        <v>3</v>
      </c>
      <c r="AU333">
        <v>14</v>
      </c>
      <c r="AV333">
        <v>5</v>
      </c>
      <c r="AW333">
        <v>1</v>
      </c>
      <c r="AX333">
        <v>0</v>
      </c>
      <c r="AY333">
        <v>10</v>
      </c>
      <c r="AZ333">
        <v>23</v>
      </c>
      <c r="BA333">
        <v>17</v>
      </c>
      <c r="BB333">
        <v>2</v>
      </c>
      <c r="BC333">
        <v>1</v>
      </c>
      <c r="BD333">
        <v>4</v>
      </c>
      <c r="BE333">
        <v>0</v>
      </c>
      <c r="BF333">
        <v>67</v>
      </c>
      <c r="BG333">
        <v>1715</v>
      </c>
      <c r="BH333">
        <v>0</v>
      </c>
      <c r="BI333">
        <v>12</v>
      </c>
      <c r="BJ333" s="25">
        <v>45944</v>
      </c>
      <c r="BK333">
        <v>0</v>
      </c>
      <c r="BL333" s="27" t="str">
        <f>VLOOKUP(O333,DropDownList!$H$1:$I$7,2,FALSE)</f>
        <v>2023/24</v>
      </c>
      <c r="BM333" s="27" t="str">
        <f t="shared" si="5"/>
        <v>SC COURT</v>
      </c>
    </row>
    <row r="334" spans="1:65" x14ac:dyDescent="0.2">
      <c r="A334">
        <v>2025</v>
      </c>
      <c r="B334">
        <v>10</v>
      </c>
      <c r="C334" t="s">
        <v>162</v>
      </c>
      <c r="D334" t="s">
        <v>184</v>
      </c>
      <c r="E334" t="s">
        <v>20</v>
      </c>
      <c r="F334">
        <v>9874</v>
      </c>
      <c r="G334" t="s">
        <v>158</v>
      </c>
      <c r="H334" t="s">
        <v>171</v>
      </c>
      <c r="I334" t="s">
        <v>172</v>
      </c>
      <c r="J334" s="24">
        <v>45931</v>
      </c>
      <c r="K334" t="s">
        <v>253</v>
      </c>
      <c r="L334">
        <v>3</v>
      </c>
      <c r="M334" t="s">
        <v>429</v>
      </c>
      <c r="N334" t="s">
        <v>145</v>
      </c>
      <c r="O334" t="s">
        <v>147</v>
      </c>
      <c r="P334" t="s">
        <v>151</v>
      </c>
      <c r="Q334">
        <v>0</v>
      </c>
      <c r="R334">
        <v>7</v>
      </c>
      <c r="S334">
        <v>210</v>
      </c>
      <c r="T334">
        <v>0</v>
      </c>
      <c r="U334">
        <v>3</v>
      </c>
      <c r="V334">
        <v>0</v>
      </c>
      <c r="W334">
        <v>0</v>
      </c>
      <c r="X334">
        <v>0</v>
      </c>
      <c r="Y334">
        <v>0</v>
      </c>
      <c r="Z334">
        <v>0</v>
      </c>
      <c r="AA334">
        <v>210</v>
      </c>
      <c r="AB334">
        <v>0</v>
      </c>
      <c r="AC334">
        <v>210</v>
      </c>
      <c r="AD334">
        <v>0</v>
      </c>
      <c r="AE334">
        <v>0</v>
      </c>
      <c r="AF334">
        <v>7</v>
      </c>
      <c r="AG334">
        <v>0</v>
      </c>
      <c r="AH334">
        <v>0</v>
      </c>
      <c r="AI334">
        <v>0</v>
      </c>
      <c r="AJ334">
        <v>0</v>
      </c>
      <c r="AK334">
        <v>0</v>
      </c>
      <c r="AL334">
        <v>0</v>
      </c>
      <c r="AM334">
        <v>0</v>
      </c>
      <c r="AN334">
        <v>0</v>
      </c>
      <c r="AO334">
        <v>0</v>
      </c>
      <c r="AP334">
        <v>0</v>
      </c>
      <c r="AQ334">
        <v>0</v>
      </c>
      <c r="AR334">
        <v>0</v>
      </c>
      <c r="AS334">
        <v>0</v>
      </c>
      <c r="AT334">
        <v>0</v>
      </c>
      <c r="AU334">
        <v>0</v>
      </c>
      <c r="AV334">
        <v>0</v>
      </c>
      <c r="AW334">
        <v>0</v>
      </c>
      <c r="AX334">
        <v>0</v>
      </c>
      <c r="AY334">
        <v>0</v>
      </c>
      <c r="AZ334">
        <v>0</v>
      </c>
      <c r="BA334">
        <v>0</v>
      </c>
      <c r="BB334">
        <v>0</v>
      </c>
      <c r="BC334">
        <v>0</v>
      </c>
      <c r="BD334">
        <v>0</v>
      </c>
      <c r="BE334">
        <v>0</v>
      </c>
      <c r="BF334">
        <v>0</v>
      </c>
      <c r="BG334">
        <v>0</v>
      </c>
      <c r="BH334">
        <v>0</v>
      </c>
      <c r="BI334">
        <v>0</v>
      </c>
      <c r="BJ334" s="25">
        <v>45944</v>
      </c>
      <c r="BK334">
        <v>0</v>
      </c>
      <c r="BL334" s="27" t="str">
        <f>VLOOKUP(O334,DropDownList!$H$1:$I$7,2,FALSE)</f>
        <v>2024/25</v>
      </c>
      <c r="BM334" s="27" t="str">
        <f t="shared" si="5"/>
        <v>PCPF</v>
      </c>
    </row>
    <row r="335" spans="1:65" x14ac:dyDescent="0.2">
      <c r="A335">
        <v>2025</v>
      </c>
      <c r="B335">
        <v>10</v>
      </c>
      <c r="C335" t="s">
        <v>162</v>
      </c>
      <c r="D335" t="s">
        <v>184</v>
      </c>
      <c r="E335" t="s">
        <v>20</v>
      </c>
      <c r="F335">
        <v>9874</v>
      </c>
      <c r="G335" t="s">
        <v>158</v>
      </c>
      <c r="H335" t="s">
        <v>171</v>
      </c>
      <c r="I335" t="s">
        <v>172</v>
      </c>
      <c r="J335" s="24">
        <v>45931</v>
      </c>
      <c r="K335" t="s">
        <v>253</v>
      </c>
      <c r="L335">
        <v>3</v>
      </c>
      <c r="M335" t="s">
        <v>429</v>
      </c>
      <c r="N335" t="s">
        <v>145</v>
      </c>
      <c r="O335" t="s">
        <v>147</v>
      </c>
      <c r="P335" t="s">
        <v>161</v>
      </c>
      <c r="Q335">
        <v>50</v>
      </c>
      <c r="R335">
        <v>57</v>
      </c>
      <c r="S335">
        <v>1315</v>
      </c>
      <c r="T335">
        <v>10</v>
      </c>
      <c r="U335">
        <v>13</v>
      </c>
      <c r="V335">
        <v>2</v>
      </c>
      <c r="W335">
        <v>40</v>
      </c>
      <c r="X335">
        <v>40</v>
      </c>
      <c r="Y335">
        <v>0</v>
      </c>
      <c r="Z335">
        <v>0</v>
      </c>
      <c r="AA335">
        <v>1255</v>
      </c>
      <c r="AB335">
        <v>0</v>
      </c>
      <c r="AC335">
        <v>0</v>
      </c>
      <c r="AD335">
        <v>2</v>
      </c>
      <c r="AE335">
        <v>0</v>
      </c>
      <c r="AF335">
        <v>53</v>
      </c>
      <c r="AG335">
        <v>0</v>
      </c>
      <c r="AH335">
        <v>1</v>
      </c>
      <c r="AI335">
        <v>3</v>
      </c>
      <c r="AJ335">
        <v>0</v>
      </c>
      <c r="AK335">
        <v>0</v>
      </c>
      <c r="AL335">
        <v>0</v>
      </c>
      <c r="AM335">
        <v>0</v>
      </c>
      <c r="AN335">
        <v>0</v>
      </c>
      <c r="AO335">
        <v>23</v>
      </c>
      <c r="AP335">
        <v>64</v>
      </c>
      <c r="AQ335">
        <v>24</v>
      </c>
      <c r="AR335">
        <v>0</v>
      </c>
      <c r="AS335">
        <v>12</v>
      </c>
      <c r="AT335">
        <v>3</v>
      </c>
      <c r="AU335">
        <v>0</v>
      </c>
      <c r="AV335">
        <v>0</v>
      </c>
      <c r="AW335">
        <v>1</v>
      </c>
      <c r="AX335">
        <v>0</v>
      </c>
      <c r="AY335">
        <v>6</v>
      </c>
      <c r="AZ335">
        <v>11</v>
      </c>
      <c r="BA335">
        <v>6</v>
      </c>
      <c r="BB335">
        <v>1</v>
      </c>
      <c r="BC335">
        <v>0</v>
      </c>
      <c r="BD335">
        <v>0</v>
      </c>
      <c r="BE335">
        <v>0</v>
      </c>
      <c r="BF335">
        <v>56</v>
      </c>
      <c r="BG335">
        <v>50</v>
      </c>
      <c r="BH335">
        <v>0</v>
      </c>
      <c r="BI335">
        <v>12</v>
      </c>
      <c r="BJ335" s="25">
        <v>45944</v>
      </c>
      <c r="BK335">
        <v>0</v>
      </c>
      <c r="BL335" s="27" t="str">
        <f>VLOOKUP(O335,DropDownList!$H$1:$I$7,2,FALSE)</f>
        <v>2024/25</v>
      </c>
      <c r="BM335" s="27" t="str">
        <f t="shared" si="5"/>
        <v>VSUR</v>
      </c>
    </row>
    <row r="336" spans="1:65" x14ac:dyDescent="0.2">
      <c r="A336">
        <v>2025</v>
      </c>
      <c r="B336">
        <v>10</v>
      </c>
      <c r="C336" t="s">
        <v>162</v>
      </c>
      <c r="D336" t="s">
        <v>184</v>
      </c>
      <c r="E336" t="s">
        <v>20</v>
      </c>
      <c r="F336">
        <v>9874</v>
      </c>
      <c r="G336" t="s">
        <v>158</v>
      </c>
      <c r="H336" t="s">
        <v>171</v>
      </c>
      <c r="I336" t="s">
        <v>172</v>
      </c>
      <c r="J336" s="24">
        <v>45931</v>
      </c>
      <c r="K336" t="s">
        <v>253</v>
      </c>
      <c r="L336">
        <v>3</v>
      </c>
      <c r="M336" t="s">
        <v>429</v>
      </c>
      <c r="N336" t="s">
        <v>145</v>
      </c>
      <c r="O336" t="s">
        <v>155</v>
      </c>
      <c r="P336" t="s">
        <v>148</v>
      </c>
      <c r="Q336">
        <v>0</v>
      </c>
      <c r="R336">
        <v>2</v>
      </c>
      <c r="S336">
        <v>120</v>
      </c>
      <c r="T336">
        <v>0</v>
      </c>
      <c r="U336">
        <v>0</v>
      </c>
      <c r="V336">
        <v>0</v>
      </c>
      <c r="W336">
        <v>0</v>
      </c>
      <c r="X336">
        <v>0</v>
      </c>
      <c r="Y336">
        <v>0</v>
      </c>
      <c r="Z336">
        <v>0</v>
      </c>
      <c r="AA336">
        <v>120</v>
      </c>
      <c r="AB336">
        <v>0</v>
      </c>
      <c r="AC336">
        <v>120</v>
      </c>
      <c r="AD336">
        <v>0</v>
      </c>
      <c r="AE336">
        <v>0</v>
      </c>
      <c r="AF336">
        <v>2</v>
      </c>
      <c r="AG336">
        <v>0</v>
      </c>
      <c r="AH336">
        <v>0</v>
      </c>
      <c r="AI336">
        <v>0</v>
      </c>
      <c r="AJ336">
        <v>0</v>
      </c>
      <c r="AK336">
        <v>0</v>
      </c>
      <c r="AL336">
        <v>0</v>
      </c>
      <c r="AM336">
        <v>0</v>
      </c>
      <c r="AN336">
        <v>0</v>
      </c>
      <c r="AO336">
        <v>1</v>
      </c>
      <c r="AP336">
        <v>1</v>
      </c>
      <c r="AQ336">
        <v>1</v>
      </c>
      <c r="AR336">
        <v>0</v>
      </c>
      <c r="AS336">
        <v>0</v>
      </c>
      <c r="AT336">
        <v>0</v>
      </c>
      <c r="AU336">
        <v>0</v>
      </c>
      <c r="AV336">
        <v>0</v>
      </c>
      <c r="AW336">
        <v>0</v>
      </c>
      <c r="AX336">
        <v>0</v>
      </c>
      <c r="AY336">
        <v>0</v>
      </c>
      <c r="AZ336">
        <v>0</v>
      </c>
      <c r="BA336">
        <v>0</v>
      </c>
      <c r="BB336">
        <v>0</v>
      </c>
      <c r="BC336">
        <v>0</v>
      </c>
      <c r="BD336">
        <v>0</v>
      </c>
      <c r="BE336">
        <v>0</v>
      </c>
      <c r="BF336">
        <v>1</v>
      </c>
      <c r="BG336">
        <v>0</v>
      </c>
      <c r="BH336">
        <v>0</v>
      </c>
      <c r="BI336">
        <v>0</v>
      </c>
      <c r="BJ336" s="25">
        <v>45944</v>
      </c>
      <c r="BK336">
        <v>0</v>
      </c>
      <c r="BL336" s="27" t="str">
        <f>VLOOKUP(O336,DropDownList!$H$1:$I$7,2,FALSE)</f>
        <v>2022/23</v>
      </c>
      <c r="BM336" s="27" t="str">
        <f t="shared" si="5"/>
        <v>PRAS</v>
      </c>
    </row>
    <row r="337" spans="1:65" x14ac:dyDescent="0.2">
      <c r="A337">
        <v>2025</v>
      </c>
      <c r="B337">
        <v>10</v>
      </c>
      <c r="C337" t="s">
        <v>162</v>
      </c>
      <c r="D337" t="s">
        <v>184</v>
      </c>
      <c r="E337" t="s">
        <v>20</v>
      </c>
      <c r="F337">
        <v>9874</v>
      </c>
      <c r="G337" t="s">
        <v>158</v>
      </c>
      <c r="H337" t="s">
        <v>171</v>
      </c>
      <c r="I337" t="s">
        <v>172</v>
      </c>
      <c r="J337" s="24">
        <v>45931</v>
      </c>
      <c r="K337" t="s">
        <v>253</v>
      </c>
      <c r="L337">
        <v>3</v>
      </c>
      <c r="M337" t="s">
        <v>429</v>
      </c>
      <c r="N337" t="s">
        <v>145</v>
      </c>
      <c r="O337" t="s">
        <v>155</v>
      </c>
      <c r="P337" t="s">
        <v>161</v>
      </c>
      <c r="Q337">
        <v>40</v>
      </c>
      <c r="R337">
        <v>71</v>
      </c>
      <c r="S337">
        <v>1900</v>
      </c>
      <c r="T337">
        <v>20</v>
      </c>
      <c r="U337">
        <v>9</v>
      </c>
      <c r="V337">
        <v>2</v>
      </c>
      <c r="W337">
        <v>20</v>
      </c>
      <c r="X337">
        <v>20</v>
      </c>
      <c r="Y337">
        <v>0</v>
      </c>
      <c r="Z337">
        <v>0</v>
      </c>
      <c r="AA337">
        <v>1840</v>
      </c>
      <c r="AB337">
        <v>0</v>
      </c>
      <c r="AC337">
        <v>0</v>
      </c>
      <c r="AD337">
        <v>2</v>
      </c>
      <c r="AE337">
        <v>0</v>
      </c>
      <c r="AF337">
        <v>66</v>
      </c>
      <c r="AG337">
        <v>0</v>
      </c>
      <c r="AH337">
        <v>2</v>
      </c>
      <c r="AI337">
        <v>3</v>
      </c>
      <c r="AJ337">
        <v>0</v>
      </c>
      <c r="AK337">
        <v>0</v>
      </c>
      <c r="AL337">
        <v>0</v>
      </c>
      <c r="AM337">
        <v>0</v>
      </c>
      <c r="AN337">
        <v>0</v>
      </c>
      <c r="AO337">
        <v>41</v>
      </c>
      <c r="AP337">
        <v>151</v>
      </c>
      <c r="AQ337">
        <v>42</v>
      </c>
      <c r="AR337">
        <v>0</v>
      </c>
      <c r="AS337">
        <v>24</v>
      </c>
      <c r="AT337">
        <v>2</v>
      </c>
      <c r="AU337">
        <v>9</v>
      </c>
      <c r="AV337">
        <v>3</v>
      </c>
      <c r="AW337">
        <v>2</v>
      </c>
      <c r="AX337">
        <v>0</v>
      </c>
      <c r="AY337">
        <v>15</v>
      </c>
      <c r="AZ337">
        <v>22</v>
      </c>
      <c r="BA337">
        <v>16</v>
      </c>
      <c r="BB337">
        <v>6</v>
      </c>
      <c r="BC337">
        <v>5</v>
      </c>
      <c r="BD337">
        <v>3</v>
      </c>
      <c r="BE337">
        <v>0</v>
      </c>
      <c r="BF337">
        <v>68</v>
      </c>
      <c r="BG337">
        <v>40</v>
      </c>
      <c r="BH337">
        <v>0</v>
      </c>
      <c r="BI337">
        <v>9</v>
      </c>
      <c r="BJ337" s="25">
        <v>45944</v>
      </c>
      <c r="BK337">
        <v>0</v>
      </c>
      <c r="BL337" s="27" t="str">
        <f>VLOOKUP(O337,DropDownList!$H$1:$I$7,2,FALSE)</f>
        <v>2022/23</v>
      </c>
      <c r="BM337" s="27" t="str">
        <f t="shared" si="5"/>
        <v>VSUR</v>
      </c>
    </row>
    <row r="338" spans="1:65" x14ac:dyDescent="0.2">
      <c r="A338">
        <v>2025</v>
      </c>
      <c r="B338">
        <v>10</v>
      </c>
      <c r="C338" t="s">
        <v>162</v>
      </c>
      <c r="D338" t="s">
        <v>184</v>
      </c>
      <c r="E338" t="s">
        <v>20</v>
      </c>
      <c r="F338">
        <v>9874</v>
      </c>
      <c r="G338" t="s">
        <v>158</v>
      </c>
      <c r="H338" t="s">
        <v>171</v>
      </c>
      <c r="I338" t="s">
        <v>172</v>
      </c>
      <c r="J338" s="24">
        <v>45931</v>
      </c>
      <c r="K338" t="s">
        <v>253</v>
      </c>
      <c r="L338">
        <v>3</v>
      </c>
      <c r="M338" t="s">
        <v>429</v>
      </c>
      <c r="N338" t="s">
        <v>145</v>
      </c>
      <c r="O338" t="s">
        <v>147</v>
      </c>
      <c r="P338" t="s">
        <v>152</v>
      </c>
      <c r="Q338">
        <v>0</v>
      </c>
      <c r="R338">
        <v>4</v>
      </c>
      <c r="S338">
        <v>160</v>
      </c>
      <c r="T338">
        <v>40</v>
      </c>
      <c r="U338">
        <v>0</v>
      </c>
      <c r="V338">
        <v>0</v>
      </c>
      <c r="W338">
        <v>0</v>
      </c>
      <c r="X338">
        <v>0</v>
      </c>
      <c r="Y338">
        <v>0</v>
      </c>
      <c r="Z338">
        <v>0</v>
      </c>
      <c r="AA338">
        <v>120</v>
      </c>
      <c r="AB338">
        <v>0</v>
      </c>
      <c r="AC338">
        <v>120</v>
      </c>
      <c r="AD338">
        <v>0</v>
      </c>
      <c r="AE338">
        <v>0</v>
      </c>
      <c r="AF338">
        <v>3</v>
      </c>
      <c r="AG338">
        <v>0</v>
      </c>
      <c r="AH338">
        <v>1</v>
      </c>
      <c r="AI338">
        <v>0</v>
      </c>
      <c r="AJ338">
        <v>0</v>
      </c>
      <c r="AK338">
        <v>0</v>
      </c>
      <c r="AL338">
        <v>0</v>
      </c>
      <c r="AM338">
        <v>0</v>
      </c>
      <c r="AN338">
        <v>0</v>
      </c>
      <c r="AO338">
        <v>0</v>
      </c>
      <c r="AP338">
        <v>0</v>
      </c>
      <c r="AQ338">
        <v>0</v>
      </c>
      <c r="AR338">
        <v>0</v>
      </c>
      <c r="AS338">
        <v>0</v>
      </c>
      <c r="AT338">
        <v>0</v>
      </c>
      <c r="AU338">
        <v>0</v>
      </c>
      <c r="AV338">
        <v>0</v>
      </c>
      <c r="AW338">
        <v>0</v>
      </c>
      <c r="AX338">
        <v>0</v>
      </c>
      <c r="AY338">
        <v>0</v>
      </c>
      <c r="AZ338">
        <v>0</v>
      </c>
      <c r="BA338">
        <v>0</v>
      </c>
      <c r="BB338">
        <v>0</v>
      </c>
      <c r="BC338">
        <v>0</v>
      </c>
      <c r="BD338">
        <v>0</v>
      </c>
      <c r="BE338">
        <v>0</v>
      </c>
      <c r="BF338">
        <v>0</v>
      </c>
      <c r="BG338">
        <v>0</v>
      </c>
      <c r="BH338">
        <v>0</v>
      </c>
      <c r="BI338">
        <v>0</v>
      </c>
      <c r="BJ338" s="25">
        <v>45944</v>
      </c>
      <c r="BK338">
        <v>0</v>
      </c>
      <c r="BL338" s="27" t="str">
        <f>VLOOKUP(O338,DropDownList!$H$1:$I$7,2,FALSE)</f>
        <v>2024/25</v>
      </c>
      <c r="BM338" s="27" t="str">
        <f t="shared" si="5"/>
        <v>PCOA</v>
      </c>
    </row>
    <row r="339" spans="1:65" x14ac:dyDescent="0.2">
      <c r="A339">
        <v>2025</v>
      </c>
      <c r="B339">
        <v>10</v>
      </c>
      <c r="C339" t="s">
        <v>162</v>
      </c>
      <c r="D339" t="s">
        <v>184</v>
      </c>
      <c r="E339" t="s">
        <v>20</v>
      </c>
      <c r="F339">
        <v>9874</v>
      </c>
      <c r="G339" t="s">
        <v>158</v>
      </c>
      <c r="H339" t="s">
        <v>171</v>
      </c>
      <c r="I339" t="s">
        <v>172</v>
      </c>
      <c r="J339" s="24">
        <v>45931</v>
      </c>
      <c r="K339" t="s">
        <v>253</v>
      </c>
      <c r="L339">
        <v>3</v>
      </c>
      <c r="M339" t="s">
        <v>429</v>
      </c>
      <c r="N339" t="s">
        <v>145</v>
      </c>
      <c r="O339" t="s">
        <v>147</v>
      </c>
      <c r="P339" t="s">
        <v>148</v>
      </c>
      <c r="Q339">
        <v>0</v>
      </c>
      <c r="R339">
        <v>1</v>
      </c>
      <c r="S339">
        <v>60</v>
      </c>
      <c r="T339">
        <v>0</v>
      </c>
      <c r="U339">
        <v>0</v>
      </c>
      <c r="V339">
        <v>0</v>
      </c>
      <c r="W339">
        <v>0</v>
      </c>
      <c r="X339">
        <v>0</v>
      </c>
      <c r="Y339">
        <v>0</v>
      </c>
      <c r="Z339">
        <v>0</v>
      </c>
      <c r="AA339">
        <v>60</v>
      </c>
      <c r="AB339">
        <v>0</v>
      </c>
      <c r="AC339">
        <v>60</v>
      </c>
      <c r="AD339">
        <v>0</v>
      </c>
      <c r="AE339">
        <v>0</v>
      </c>
      <c r="AF339">
        <v>1</v>
      </c>
      <c r="AG339">
        <v>0</v>
      </c>
      <c r="AH339">
        <v>0</v>
      </c>
      <c r="AI339">
        <v>0</v>
      </c>
      <c r="AJ339">
        <v>0</v>
      </c>
      <c r="AK339">
        <v>0</v>
      </c>
      <c r="AL339">
        <v>0</v>
      </c>
      <c r="AM339">
        <v>0</v>
      </c>
      <c r="AN339">
        <v>0</v>
      </c>
      <c r="AO339">
        <v>1</v>
      </c>
      <c r="AP339">
        <v>2</v>
      </c>
      <c r="AQ339">
        <v>1</v>
      </c>
      <c r="AR339">
        <v>0</v>
      </c>
      <c r="AS339">
        <v>1</v>
      </c>
      <c r="AT339">
        <v>0</v>
      </c>
      <c r="AU339">
        <v>0</v>
      </c>
      <c r="AV339">
        <v>0</v>
      </c>
      <c r="AW339">
        <v>0</v>
      </c>
      <c r="AX339">
        <v>0</v>
      </c>
      <c r="AY339">
        <v>0</v>
      </c>
      <c r="AZ339">
        <v>0</v>
      </c>
      <c r="BA339">
        <v>0</v>
      </c>
      <c r="BB339">
        <v>0</v>
      </c>
      <c r="BC339">
        <v>0</v>
      </c>
      <c r="BD339">
        <v>0</v>
      </c>
      <c r="BE339">
        <v>0</v>
      </c>
      <c r="BF339">
        <v>1</v>
      </c>
      <c r="BG339">
        <v>0</v>
      </c>
      <c r="BH339">
        <v>0</v>
      </c>
      <c r="BI339">
        <v>0</v>
      </c>
      <c r="BJ339" s="25">
        <v>45944</v>
      </c>
      <c r="BK339">
        <v>0</v>
      </c>
      <c r="BL339" s="27" t="str">
        <f>VLOOKUP(O339,DropDownList!$H$1:$I$7,2,FALSE)</f>
        <v>2024/25</v>
      </c>
      <c r="BM339" s="27" t="str">
        <f t="shared" si="5"/>
        <v>PRAS</v>
      </c>
    </row>
    <row r="340" spans="1:65" x14ac:dyDescent="0.2">
      <c r="A340">
        <v>2025</v>
      </c>
      <c r="B340">
        <v>10</v>
      </c>
      <c r="C340" t="s">
        <v>162</v>
      </c>
      <c r="D340" t="s">
        <v>184</v>
      </c>
      <c r="E340" t="s">
        <v>20</v>
      </c>
      <c r="F340">
        <v>9874</v>
      </c>
      <c r="G340" t="s">
        <v>158</v>
      </c>
      <c r="H340" t="s">
        <v>171</v>
      </c>
      <c r="I340" t="s">
        <v>172</v>
      </c>
      <c r="J340" s="24">
        <v>45931</v>
      </c>
      <c r="K340" t="s">
        <v>253</v>
      </c>
      <c r="L340">
        <v>3</v>
      </c>
      <c r="M340" t="s">
        <v>429</v>
      </c>
      <c r="N340" t="s">
        <v>145</v>
      </c>
      <c r="O340" t="s">
        <v>147</v>
      </c>
      <c r="P340" t="s">
        <v>153</v>
      </c>
      <c r="Q340">
        <v>45</v>
      </c>
      <c r="R340">
        <v>2</v>
      </c>
      <c r="S340">
        <v>90</v>
      </c>
      <c r="T340">
        <v>0</v>
      </c>
      <c r="U340">
        <v>1</v>
      </c>
      <c r="V340">
        <v>1</v>
      </c>
      <c r="W340">
        <v>45</v>
      </c>
      <c r="X340">
        <v>45</v>
      </c>
      <c r="Y340">
        <v>0</v>
      </c>
      <c r="Z340">
        <v>0</v>
      </c>
      <c r="AA340">
        <v>45</v>
      </c>
      <c r="AB340">
        <v>0</v>
      </c>
      <c r="AC340">
        <v>45</v>
      </c>
      <c r="AD340">
        <v>1</v>
      </c>
      <c r="AE340">
        <v>0</v>
      </c>
      <c r="AF340">
        <v>1</v>
      </c>
      <c r="AG340">
        <v>0</v>
      </c>
      <c r="AH340">
        <v>0</v>
      </c>
      <c r="AI340">
        <v>1</v>
      </c>
      <c r="AJ340">
        <v>0</v>
      </c>
      <c r="AK340">
        <v>0</v>
      </c>
      <c r="AL340">
        <v>0</v>
      </c>
      <c r="AM340">
        <v>0</v>
      </c>
      <c r="AN340">
        <v>0</v>
      </c>
      <c r="AO340">
        <v>2</v>
      </c>
      <c r="AP340">
        <v>4</v>
      </c>
      <c r="AQ340">
        <v>2</v>
      </c>
      <c r="AR340">
        <v>0</v>
      </c>
      <c r="AS340">
        <v>1</v>
      </c>
      <c r="AT340">
        <v>1</v>
      </c>
      <c r="AU340">
        <v>0</v>
      </c>
      <c r="AV340">
        <v>0</v>
      </c>
      <c r="AW340">
        <v>0</v>
      </c>
      <c r="AX340">
        <v>0</v>
      </c>
      <c r="AY340">
        <v>0</v>
      </c>
      <c r="AZ340">
        <v>0</v>
      </c>
      <c r="BA340">
        <v>0</v>
      </c>
      <c r="BB340">
        <v>0</v>
      </c>
      <c r="BC340">
        <v>0</v>
      </c>
      <c r="BD340">
        <v>0</v>
      </c>
      <c r="BE340">
        <v>0</v>
      </c>
      <c r="BF340">
        <v>2</v>
      </c>
      <c r="BG340">
        <v>45</v>
      </c>
      <c r="BH340">
        <v>0</v>
      </c>
      <c r="BI340">
        <v>1</v>
      </c>
      <c r="BJ340" s="25">
        <v>45944</v>
      </c>
      <c r="BK340">
        <v>0</v>
      </c>
      <c r="BL340" s="27" t="str">
        <f>VLOOKUP(O340,DropDownList!$H$1:$I$7,2,FALSE)</f>
        <v>2024/25</v>
      </c>
      <c r="BM340" s="27" t="str">
        <f t="shared" si="5"/>
        <v>PREG</v>
      </c>
    </row>
    <row r="341" spans="1:65" x14ac:dyDescent="0.2">
      <c r="A341">
        <v>2025</v>
      </c>
      <c r="B341">
        <v>10</v>
      </c>
      <c r="C341" t="s">
        <v>162</v>
      </c>
      <c r="D341" t="s">
        <v>184</v>
      </c>
      <c r="E341" t="s">
        <v>20</v>
      </c>
      <c r="F341">
        <v>9874</v>
      </c>
      <c r="G341" t="s">
        <v>158</v>
      </c>
      <c r="H341" t="s">
        <v>171</v>
      </c>
      <c r="I341" t="s">
        <v>172</v>
      </c>
      <c r="J341" s="24">
        <v>45931</v>
      </c>
      <c r="K341" t="s">
        <v>253</v>
      </c>
      <c r="L341">
        <v>3</v>
      </c>
      <c r="M341" t="s">
        <v>429</v>
      </c>
      <c r="N341" t="s">
        <v>145</v>
      </c>
      <c r="O341" t="s">
        <v>155</v>
      </c>
      <c r="P341" t="s">
        <v>152</v>
      </c>
      <c r="Q341">
        <v>0</v>
      </c>
      <c r="R341">
        <v>10</v>
      </c>
      <c r="S341">
        <v>400</v>
      </c>
      <c r="T341">
        <v>40</v>
      </c>
      <c r="U341">
        <v>0</v>
      </c>
      <c r="V341">
        <v>0</v>
      </c>
      <c r="W341">
        <v>0</v>
      </c>
      <c r="X341">
        <v>0</v>
      </c>
      <c r="Y341">
        <v>0</v>
      </c>
      <c r="Z341">
        <v>0</v>
      </c>
      <c r="AA341">
        <v>360</v>
      </c>
      <c r="AB341">
        <v>0</v>
      </c>
      <c r="AC341">
        <v>360</v>
      </c>
      <c r="AD341">
        <v>0</v>
      </c>
      <c r="AE341">
        <v>0</v>
      </c>
      <c r="AF341">
        <v>9</v>
      </c>
      <c r="AG341">
        <v>0</v>
      </c>
      <c r="AH341">
        <v>1</v>
      </c>
      <c r="AI341">
        <v>0</v>
      </c>
      <c r="AJ341">
        <v>0</v>
      </c>
      <c r="AK341">
        <v>0</v>
      </c>
      <c r="AL341">
        <v>0</v>
      </c>
      <c r="AM341">
        <v>0</v>
      </c>
      <c r="AN341">
        <v>0</v>
      </c>
      <c r="AO341">
        <v>0</v>
      </c>
      <c r="AP341">
        <v>0</v>
      </c>
      <c r="AQ341">
        <v>0</v>
      </c>
      <c r="AR341">
        <v>0</v>
      </c>
      <c r="AS341">
        <v>0</v>
      </c>
      <c r="AT341">
        <v>0</v>
      </c>
      <c r="AU341">
        <v>0</v>
      </c>
      <c r="AV341">
        <v>0</v>
      </c>
      <c r="AW341">
        <v>0</v>
      </c>
      <c r="AX341">
        <v>0</v>
      </c>
      <c r="AY341">
        <v>0</v>
      </c>
      <c r="AZ341">
        <v>0</v>
      </c>
      <c r="BA341">
        <v>0</v>
      </c>
      <c r="BB341">
        <v>0</v>
      </c>
      <c r="BC341">
        <v>0</v>
      </c>
      <c r="BD341">
        <v>0</v>
      </c>
      <c r="BE341">
        <v>0</v>
      </c>
      <c r="BF341">
        <v>0</v>
      </c>
      <c r="BG341">
        <v>0</v>
      </c>
      <c r="BH341">
        <v>0</v>
      </c>
      <c r="BI341">
        <v>0</v>
      </c>
      <c r="BJ341" s="25">
        <v>45944</v>
      </c>
      <c r="BK341">
        <v>0</v>
      </c>
      <c r="BL341" s="27" t="str">
        <f>VLOOKUP(O341,DropDownList!$H$1:$I$7,2,FALSE)</f>
        <v>2022/23</v>
      </c>
      <c r="BM341" s="27" t="str">
        <f t="shared" si="5"/>
        <v>PCOA</v>
      </c>
    </row>
    <row r="342" spans="1:65" x14ac:dyDescent="0.2">
      <c r="A342">
        <v>2025</v>
      </c>
      <c r="B342">
        <v>10</v>
      </c>
      <c r="C342" t="s">
        <v>162</v>
      </c>
      <c r="D342" t="s">
        <v>184</v>
      </c>
      <c r="E342" t="s">
        <v>20</v>
      </c>
      <c r="F342">
        <v>9874</v>
      </c>
      <c r="G342" t="s">
        <v>158</v>
      </c>
      <c r="H342" t="s">
        <v>171</v>
      </c>
      <c r="I342" t="s">
        <v>172</v>
      </c>
      <c r="J342" s="24">
        <v>45931</v>
      </c>
      <c r="K342" t="s">
        <v>253</v>
      </c>
      <c r="L342">
        <v>3</v>
      </c>
      <c r="M342" t="s">
        <v>429</v>
      </c>
      <c r="N342" t="s">
        <v>145</v>
      </c>
      <c r="O342" t="s">
        <v>156</v>
      </c>
      <c r="P342" t="s">
        <v>161</v>
      </c>
      <c r="Q342">
        <v>100</v>
      </c>
      <c r="R342">
        <v>71</v>
      </c>
      <c r="S342">
        <v>1655</v>
      </c>
      <c r="T342">
        <v>10</v>
      </c>
      <c r="U342">
        <v>10</v>
      </c>
      <c r="V342">
        <v>1</v>
      </c>
      <c r="W342">
        <v>10</v>
      </c>
      <c r="X342">
        <v>10</v>
      </c>
      <c r="Y342">
        <v>0</v>
      </c>
      <c r="Z342">
        <v>0</v>
      </c>
      <c r="AA342">
        <v>1545</v>
      </c>
      <c r="AB342">
        <v>0</v>
      </c>
      <c r="AC342">
        <v>0</v>
      </c>
      <c r="AD342">
        <v>1</v>
      </c>
      <c r="AE342">
        <v>0</v>
      </c>
      <c r="AF342">
        <v>65</v>
      </c>
      <c r="AG342">
        <v>0</v>
      </c>
      <c r="AH342">
        <v>1</v>
      </c>
      <c r="AI342">
        <v>5</v>
      </c>
      <c r="AJ342">
        <v>0</v>
      </c>
      <c r="AK342">
        <v>0</v>
      </c>
      <c r="AL342">
        <v>0</v>
      </c>
      <c r="AM342">
        <v>0</v>
      </c>
      <c r="AN342">
        <v>0</v>
      </c>
      <c r="AO342">
        <v>39</v>
      </c>
      <c r="AP342">
        <v>138</v>
      </c>
      <c r="AQ342">
        <v>41</v>
      </c>
      <c r="AR342">
        <v>1</v>
      </c>
      <c r="AS342">
        <v>21</v>
      </c>
      <c r="AT342">
        <v>2</v>
      </c>
      <c r="AU342">
        <v>14</v>
      </c>
      <c r="AV342">
        <v>5</v>
      </c>
      <c r="AW342">
        <v>1</v>
      </c>
      <c r="AX342">
        <v>0</v>
      </c>
      <c r="AY342">
        <v>10</v>
      </c>
      <c r="AZ342">
        <v>20</v>
      </c>
      <c r="BA342">
        <v>14</v>
      </c>
      <c r="BB342">
        <v>2</v>
      </c>
      <c r="BC342">
        <v>1</v>
      </c>
      <c r="BD342">
        <v>4</v>
      </c>
      <c r="BE342">
        <v>0</v>
      </c>
      <c r="BF342">
        <v>64</v>
      </c>
      <c r="BG342">
        <v>100</v>
      </c>
      <c r="BH342">
        <v>0</v>
      </c>
      <c r="BI342">
        <v>10</v>
      </c>
      <c r="BJ342" s="25">
        <v>45944</v>
      </c>
      <c r="BK342">
        <v>0</v>
      </c>
      <c r="BL342" s="27" t="str">
        <f>VLOOKUP(O342,DropDownList!$H$1:$I$7,2,FALSE)</f>
        <v>2023/24</v>
      </c>
      <c r="BM342" s="27" t="str">
        <f t="shared" si="5"/>
        <v>VSUR</v>
      </c>
    </row>
    <row r="343" spans="1:65" x14ac:dyDescent="0.2">
      <c r="A343">
        <v>2025</v>
      </c>
      <c r="B343">
        <v>10</v>
      </c>
      <c r="C343" t="s">
        <v>162</v>
      </c>
      <c r="D343" t="s">
        <v>184</v>
      </c>
      <c r="E343" t="s">
        <v>20</v>
      </c>
      <c r="F343">
        <v>9874</v>
      </c>
      <c r="G343" t="s">
        <v>158</v>
      </c>
      <c r="H343" t="s">
        <v>171</v>
      </c>
      <c r="I343" t="s">
        <v>172</v>
      </c>
      <c r="J343" s="24">
        <v>45931</v>
      </c>
      <c r="K343" t="s">
        <v>253</v>
      </c>
      <c r="L343">
        <v>3</v>
      </c>
      <c r="M343" t="s">
        <v>429</v>
      </c>
      <c r="N343" t="s">
        <v>145</v>
      </c>
      <c r="O343" t="s">
        <v>155</v>
      </c>
      <c r="P343" t="s">
        <v>150</v>
      </c>
      <c r="Q343">
        <v>725</v>
      </c>
      <c r="R343">
        <v>39</v>
      </c>
      <c r="S343">
        <v>6002.08</v>
      </c>
      <c r="T343">
        <v>391.25</v>
      </c>
      <c r="U343">
        <v>4</v>
      </c>
      <c r="V343">
        <v>4</v>
      </c>
      <c r="W343">
        <v>725</v>
      </c>
      <c r="X343">
        <v>725</v>
      </c>
      <c r="Y343">
        <v>36</v>
      </c>
      <c r="Z343">
        <v>5610.83</v>
      </c>
      <c r="AA343">
        <v>4885.83</v>
      </c>
      <c r="AB343">
        <v>635.83000000000004</v>
      </c>
      <c r="AC343">
        <v>4250</v>
      </c>
      <c r="AD343">
        <v>3</v>
      </c>
      <c r="AE343">
        <v>1</v>
      </c>
      <c r="AF343">
        <v>32</v>
      </c>
      <c r="AG343">
        <v>1</v>
      </c>
      <c r="AH343">
        <v>3</v>
      </c>
      <c r="AI343">
        <v>3</v>
      </c>
      <c r="AJ343">
        <v>13</v>
      </c>
      <c r="AK343">
        <v>7</v>
      </c>
      <c r="AL343">
        <v>1</v>
      </c>
      <c r="AM343">
        <v>2</v>
      </c>
      <c r="AN343">
        <v>0</v>
      </c>
      <c r="AO343">
        <v>19</v>
      </c>
      <c r="AP343">
        <v>79</v>
      </c>
      <c r="AQ343">
        <v>24</v>
      </c>
      <c r="AR343">
        <v>0</v>
      </c>
      <c r="AS343">
        <v>11</v>
      </c>
      <c r="AT343">
        <v>1</v>
      </c>
      <c r="AU343">
        <v>2</v>
      </c>
      <c r="AV343">
        <v>0</v>
      </c>
      <c r="AW343">
        <v>0</v>
      </c>
      <c r="AX343">
        <v>0</v>
      </c>
      <c r="AY343">
        <v>7</v>
      </c>
      <c r="AZ343">
        <v>16</v>
      </c>
      <c r="BA343">
        <v>13</v>
      </c>
      <c r="BB343">
        <v>2</v>
      </c>
      <c r="BC343">
        <v>1</v>
      </c>
      <c r="BD343">
        <v>0</v>
      </c>
      <c r="BE343">
        <v>0</v>
      </c>
      <c r="BF343">
        <v>19</v>
      </c>
      <c r="BG343">
        <v>500</v>
      </c>
      <c r="BH343">
        <v>0</v>
      </c>
      <c r="BI343">
        <v>4</v>
      </c>
      <c r="BJ343" s="25">
        <v>45944</v>
      </c>
      <c r="BK343">
        <v>0</v>
      </c>
      <c r="BL343" s="27" t="str">
        <f>VLOOKUP(O343,DropDownList!$H$1:$I$7,2,FALSE)</f>
        <v>2022/23</v>
      </c>
      <c r="BM343" s="27" t="str">
        <f t="shared" si="5"/>
        <v>FISCAL FINES</v>
      </c>
    </row>
    <row r="344" spans="1:65" x14ac:dyDescent="0.2">
      <c r="A344">
        <v>2025</v>
      </c>
      <c r="B344">
        <v>10</v>
      </c>
      <c r="C344" t="s">
        <v>162</v>
      </c>
      <c r="D344" t="s">
        <v>184</v>
      </c>
      <c r="E344" t="s">
        <v>20</v>
      </c>
      <c r="F344">
        <v>9874</v>
      </c>
      <c r="G344" t="s">
        <v>158</v>
      </c>
      <c r="H344" t="s">
        <v>171</v>
      </c>
      <c r="I344" t="s">
        <v>172</v>
      </c>
      <c r="J344" s="24">
        <v>45931</v>
      </c>
      <c r="K344" t="s">
        <v>253</v>
      </c>
      <c r="L344">
        <v>3</v>
      </c>
      <c r="M344" t="s">
        <v>429</v>
      </c>
      <c r="N344" t="s">
        <v>145</v>
      </c>
      <c r="O344" t="s">
        <v>155</v>
      </c>
      <c r="P344" t="s">
        <v>160</v>
      </c>
      <c r="Q344">
        <v>3705.12</v>
      </c>
      <c r="R344">
        <v>71</v>
      </c>
      <c r="S344">
        <v>37761.43</v>
      </c>
      <c r="T344">
        <v>595</v>
      </c>
      <c r="U344">
        <v>8</v>
      </c>
      <c r="V344">
        <v>4</v>
      </c>
      <c r="W344">
        <v>2144.04</v>
      </c>
      <c r="X344">
        <v>2144.04</v>
      </c>
      <c r="Y344">
        <v>0</v>
      </c>
      <c r="Z344">
        <v>0</v>
      </c>
      <c r="AA344">
        <v>33461.31</v>
      </c>
      <c r="AB344">
        <v>1810</v>
      </c>
      <c r="AC344">
        <v>29811.31</v>
      </c>
      <c r="AD344">
        <v>2</v>
      </c>
      <c r="AE344">
        <v>2</v>
      </c>
      <c r="AF344">
        <v>60</v>
      </c>
      <c r="AG344">
        <v>5</v>
      </c>
      <c r="AH344">
        <v>2</v>
      </c>
      <c r="AI344">
        <v>3</v>
      </c>
      <c r="AJ344">
        <v>0</v>
      </c>
      <c r="AK344">
        <v>0</v>
      </c>
      <c r="AL344">
        <v>0</v>
      </c>
      <c r="AM344">
        <v>0</v>
      </c>
      <c r="AN344">
        <v>0</v>
      </c>
      <c r="AO344">
        <v>40</v>
      </c>
      <c r="AP344">
        <v>145</v>
      </c>
      <c r="AQ344">
        <v>42</v>
      </c>
      <c r="AR344">
        <v>0</v>
      </c>
      <c r="AS344">
        <v>23</v>
      </c>
      <c r="AT344">
        <v>1</v>
      </c>
      <c r="AU344">
        <v>8</v>
      </c>
      <c r="AV344">
        <v>3</v>
      </c>
      <c r="AW344">
        <v>2</v>
      </c>
      <c r="AX344">
        <v>0</v>
      </c>
      <c r="AY344">
        <v>14</v>
      </c>
      <c r="AZ344">
        <v>21</v>
      </c>
      <c r="BA344">
        <v>15</v>
      </c>
      <c r="BB344">
        <v>7</v>
      </c>
      <c r="BC344">
        <v>4</v>
      </c>
      <c r="BD344">
        <v>2</v>
      </c>
      <c r="BE344">
        <v>0</v>
      </c>
      <c r="BF344">
        <v>68</v>
      </c>
      <c r="BG344">
        <v>690</v>
      </c>
      <c r="BH344">
        <v>1</v>
      </c>
      <c r="BI344">
        <v>8</v>
      </c>
      <c r="BJ344" s="25">
        <v>45944</v>
      </c>
      <c r="BK344">
        <v>0</v>
      </c>
      <c r="BL344" s="27" t="str">
        <f>VLOOKUP(O344,DropDownList!$H$1:$I$7,2,FALSE)</f>
        <v>2022/23</v>
      </c>
      <c r="BM344" s="27" t="str">
        <f t="shared" si="5"/>
        <v>SC COURT</v>
      </c>
    </row>
    <row r="345" spans="1:65" x14ac:dyDescent="0.2">
      <c r="A345">
        <v>2025</v>
      </c>
      <c r="B345">
        <v>10</v>
      </c>
      <c r="C345" t="s">
        <v>162</v>
      </c>
      <c r="D345" t="s">
        <v>184</v>
      </c>
      <c r="E345" t="s">
        <v>20</v>
      </c>
      <c r="F345">
        <v>9874</v>
      </c>
      <c r="G345" t="s">
        <v>158</v>
      </c>
      <c r="H345" t="s">
        <v>171</v>
      </c>
      <c r="I345" t="s">
        <v>172</v>
      </c>
      <c r="J345" s="24">
        <v>45931</v>
      </c>
      <c r="K345" t="s">
        <v>253</v>
      </c>
      <c r="L345">
        <v>3</v>
      </c>
      <c r="M345" t="s">
        <v>429</v>
      </c>
      <c r="N345" t="s">
        <v>145</v>
      </c>
      <c r="O345" t="s">
        <v>149</v>
      </c>
      <c r="P345" t="s">
        <v>161</v>
      </c>
      <c r="Q345">
        <v>60</v>
      </c>
      <c r="R345">
        <v>16</v>
      </c>
      <c r="S345">
        <v>595</v>
      </c>
      <c r="T345">
        <v>10</v>
      </c>
      <c r="U345">
        <v>6</v>
      </c>
      <c r="V345">
        <v>3</v>
      </c>
      <c r="W345">
        <v>60</v>
      </c>
      <c r="X345">
        <v>60</v>
      </c>
      <c r="Y345">
        <v>0</v>
      </c>
      <c r="Z345">
        <v>0</v>
      </c>
      <c r="AA345">
        <v>525</v>
      </c>
      <c r="AB345">
        <v>0</v>
      </c>
      <c r="AC345">
        <v>0</v>
      </c>
      <c r="AD345">
        <v>3</v>
      </c>
      <c r="AE345">
        <v>0</v>
      </c>
      <c r="AF345">
        <v>12</v>
      </c>
      <c r="AG345">
        <v>0</v>
      </c>
      <c r="AH345">
        <v>1</v>
      </c>
      <c r="AI345">
        <v>3</v>
      </c>
      <c r="AJ345">
        <v>0</v>
      </c>
      <c r="AK345">
        <v>0</v>
      </c>
      <c r="AL345">
        <v>0</v>
      </c>
      <c r="AM345">
        <v>0</v>
      </c>
      <c r="AN345">
        <v>0</v>
      </c>
      <c r="AO345">
        <v>4</v>
      </c>
      <c r="AP345">
        <v>6</v>
      </c>
      <c r="AQ345">
        <v>2</v>
      </c>
      <c r="AR345">
        <v>0</v>
      </c>
      <c r="AS345">
        <v>2</v>
      </c>
      <c r="AT345">
        <v>0</v>
      </c>
      <c r="AU345">
        <v>0</v>
      </c>
      <c r="AV345">
        <v>0</v>
      </c>
      <c r="AW345">
        <v>2</v>
      </c>
      <c r="AX345">
        <v>0</v>
      </c>
      <c r="AY345">
        <v>0</v>
      </c>
      <c r="AZ345">
        <v>0</v>
      </c>
      <c r="BA345">
        <v>0</v>
      </c>
      <c r="BB345">
        <v>0</v>
      </c>
      <c r="BC345">
        <v>0</v>
      </c>
      <c r="BD345">
        <v>0</v>
      </c>
      <c r="BE345">
        <v>0</v>
      </c>
      <c r="BF345">
        <v>13</v>
      </c>
      <c r="BG345">
        <v>60</v>
      </c>
      <c r="BH345">
        <v>0</v>
      </c>
      <c r="BI345">
        <v>4</v>
      </c>
      <c r="BJ345" s="25">
        <v>45944</v>
      </c>
      <c r="BK345">
        <v>0</v>
      </c>
      <c r="BL345" s="27" t="str">
        <f>VLOOKUP(O345,DropDownList!$H$1:$I$7,2,FALSE)</f>
        <v>2025/26</v>
      </c>
      <c r="BM345" s="27" t="str">
        <f t="shared" si="5"/>
        <v>VSUR</v>
      </c>
    </row>
    <row r="346" spans="1:65" x14ac:dyDescent="0.2">
      <c r="A346">
        <v>2025</v>
      </c>
      <c r="B346">
        <v>10</v>
      </c>
      <c r="C346" t="s">
        <v>162</v>
      </c>
      <c r="D346" t="s">
        <v>184</v>
      </c>
      <c r="E346" t="s">
        <v>20</v>
      </c>
      <c r="F346">
        <v>9874</v>
      </c>
      <c r="G346" t="s">
        <v>158</v>
      </c>
      <c r="H346" t="s">
        <v>171</v>
      </c>
      <c r="I346" t="s">
        <v>172</v>
      </c>
      <c r="J346" s="24">
        <v>45931</v>
      </c>
      <c r="K346" t="s">
        <v>253</v>
      </c>
      <c r="L346">
        <v>3</v>
      </c>
      <c r="M346" t="s">
        <v>429</v>
      </c>
      <c r="N346" t="s">
        <v>145</v>
      </c>
      <c r="O346" t="s">
        <v>147</v>
      </c>
      <c r="P346" t="s">
        <v>150</v>
      </c>
      <c r="Q346">
        <v>649.28</v>
      </c>
      <c r="R346">
        <v>22</v>
      </c>
      <c r="S346">
        <v>3254.19</v>
      </c>
      <c r="T346">
        <v>300</v>
      </c>
      <c r="U346">
        <v>6</v>
      </c>
      <c r="V346">
        <v>5</v>
      </c>
      <c r="W346">
        <v>588.34</v>
      </c>
      <c r="X346">
        <v>588.34</v>
      </c>
      <c r="Y346">
        <v>21</v>
      </c>
      <c r="Z346">
        <v>2954.19</v>
      </c>
      <c r="AA346">
        <v>2304.91</v>
      </c>
      <c r="AB346">
        <v>747.53</v>
      </c>
      <c r="AC346">
        <v>1557.38</v>
      </c>
      <c r="AD346">
        <v>4</v>
      </c>
      <c r="AE346">
        <v>1</v>
      </c>
      <c r="AF346">
        <v>15</v>
      </c>
      <c r="AG346">
        <v>2</v>
      </c>
      <c r="AH346">
        <v>1</v>
      </c>
      <c r="AI346">
        <v>4</v>
      </c>
      <c r="AJ346">
        <v>8</v>
      </c>
      <c r="AK346">
        <v>0</v>
      </c>
      <c r="AL346">
        <v>0</v>
      </c>
      <c r="AM346">
        <v>1</v>
      </c>
      <c r="AN346">
        <v>0</v>
      </c>
      <c r="AO346">
        <v>11</v>
      </c>
      <c r="AP346">
        <v>35</v>
      </c>
      <c r="AQ346">
        <v>12</v>
      </c>
      <c r="AR346">
        <v>0</v>
      </c>
      <c r="AS346">
        <v>6</v>
      </c>
      <c r="AT346">
        <v>7</v>
      </c>
      <c r="AU346">
        <v>0</v>
      </c>
      <c r="AV346">
        <v>0</v>
      </c>
      <c r="AW346">
        <v>0</v>
      </c>
      <c r="AX346">
        <v>0</v>
      </c>
      <c r="AY346">
        <v>3</v>
      </c>
      <c r="AZ346">
        <v>5</v>
      </c>
      <c r="BA346">
        <v>2</v>
      </c>
      <c r="BB346">
        <v>0</v>
      </c>
      <c r="BC346">
        <v>0</v>
      </c>
      <c r="BD346">
        <v>0</v>
      </c>
      <c r="BE346">
        <v>0</v>
      </c>
      <c r="BF346">
        <v>11</v>
      </c>
      <c r="BG346">
        <v>556.66</v>
      </c>
      <c r="BH346">
        <v>0</v>
      </c>
      <c r="BI346">
        <v>6</v>
      </c>
      <c r="BJ346" s="25">
        <v>45944</v>
      </c>
      <c r="BK346">
        <v>0</v>
      </c>
      <c r="BL346" s="27" t="str">
        <f>VLOOKUP(O346,DropDownList!$H$1:$I$7,2,FALSE)</f>
        <v>2024/25</v>
      </c>
      <c r="BM346" s="27" t="str">
        <f t="shared" si="5"/>
        <v>FISCAL FINES</v>
      </c>
    </row>
    <row r="347" spans="1:65" x14ac:dyDescent="0.2">
      <c r="A347">
        <v>2025</v>
      </c>
      <c r="B347">
        <v>10</v>
      </c>
      <c r="C347" t="s">
        <v>162</v>
      </c>
      <c r="D347" t="s">
        <v>184</v>
      </c>
      <c r="E347" t="s">
        <v>20</v>
      </c>
      <c r="F347">
        <v>9874</v>
      </c>
      <c r="G347" t="s">
        <v>158</v>
      </c>
      <c r="H347" t="s">
        <v>171</v>
      </c>
      <c r="I347" t="s">
        <v>172</v>
      </c>
      <c r="J347" s="24">
        <v>45931</v>
      </c>
      <c r="K347" t="s">
        <v>253</v>
      </c>
      <c r="L347">
        <v>3</v>
      </c>
      <c r="M347" t="s">
        <v>429</v>
      </c>
      <c r="N347" t="s">
        <v>145</v>
      </c>
      <c r="O347" t="s">
        <v>147</v>
      </c>
      <c r="P347" t="s">
        <v>160</v>
      </c>
      <c r="Q347">
        <v>5582.72</v>
      </c>
      <c r="R347">
        <v>65</v>
      </c>
      <c r="S347">
        <v>32381.95</v>
      </c>
      <c r="T347">
        <v>320</v>
      </c>
      <c r="U347">
        <v>18</v>
      </c>
      <c r="V347">
        <v>11</v>
      </c>
      <c r="W347">
        <v>3040</v>
      </c>
      <c r="X347">
        <v>4085</v>
      </c>
      <c r="Y347">
        <v>0</v>
      </c>
      <c r="Z347">
        <v>0</v>
      </c>
      <c r="AA347">
        <v>26479.23</v>
      </c>
      <c r="AB347">
        <v>2173.38</v>
      </c>
      <c r="AC347">
        <v>23030.85</v>
      </c>
      <c r="AD347">
        <v>2</v>
      </c>
      <c r="AE347">
        <v>9</v>
      </c>
      <c r="AF347">
        <v>46</v>
      </c>
      <c r="AG347">
        <v>16</v>
      </c>
      <c r="AH347">
        <v>1</v>
      </c>
      <c r="AI347">
        <v>2</v>
      </c>
      <c r="AJ347">
        <v>0</v>
      </c>
      <c r="AK347">
        <v>0</v>
      </c>
      <c r="AL347">
        <v>0</v>
      </c>
      <c r="AM347">
        <v>0</v>
      </c>
      <c r="AN347">
        <v>0</v>
      </c>
      <c r="AO347">
        <v>28</v>
      </c>
      <c r="AP347">
        <v>73</v>
      </c>
      <c r="AQ347">
        <v>27</v>
      </c>
      <c r="AR347">
        <v>0</v>
      </c>
      <c r="AS347">
        <v>13</v>
      </c>
      <c r="AT347">
        <v>7</v>
      </c>
      <c r="AU347">
        <v>0</v>
      </c>
      <c r="AV347">
        <v>0</v>
      </c>
      <c r="AW347">
        <v>1</v>
      </c>
      <c r="AX347">
        <v>0</v>
      </c>
      <c r="AY347">
        <v>7</v>
      </c>
      <c r="AZ347">
        <v>11</v>
      </c>
      <c r="BA347">
        <v>5</v>
      </c>
      <c r="BB347">
        <v>1</v>
      </c>
      <c r="BC347">
        <v>0</v>
      </c>
      <c r="BD347">
        <v>1</v>
      </c>
      <c r="BE347">
        <v>0</v>
      </c>
      <c r="BF347">
        <v>63</v>
      </c>
      <c r="BG347">
        <v>890</v>
      </c>
      <c r="BH347">
        <v>0</v>
      </c>
      <c r="BI347">
        <v>17</v>
      </c>
      <c r="BJ347" s="25">
        <v>45944</v>
      </c>
      <c r="BK347">
        <v>0</v>
      </c>
      <c r="BL347" s="27" t="str">
        <f>VLOOKUP(O347,DropDownList!$H$1:$I$7,2,FALSE)</f>
        <v>2024/25</v>
      </c>
      <c r="BM347" s="27" t="str">
        <f t="shared" si="5"/>
        <v>SC COURT</v>
      </c>
    </row>
    <row r="348" spans="1:65" x14ac:dyDescent="0.2">
      <c r="A348">
        <v>2025</v>
      </c>
      <c r="B348">
        <v>10</v>
      </c>
      <c r="C348" t="s">
        <v>162</v>
      </c>
      <c r="D348" t="s">
        <v>184</v>
      </c>
      <c r="E348" t="s">
        <v>20</v>
      </c>
      <c r="F348">
        <v>9874</v>
      </c>
      <c r="G348" t="s">
        <v>158</v>
      </c>
      <c r="H348" t="s">
        <v>171</v>
      </c>
      <c r="I348" t="s">
        <v>172</v>
      </c>
      <c r="J348" s="24">
        <v>45931</v>
      </c>
      <c r="K348" t="s">
        <v>253</v>
      </c>
      <c r="L348">
        <v>3</v>
      </c>
      <c r="M348" t="s">
        <v>429</v>
      </c>
      <c r="N348" t="s">
        <v>145</v>
      </c>
      <c r="O348" t="s">
        <v>156</v>
      </c>
      <c r="P348" t="s">
        <v>153</v>
      </c>
      <c r="Q348">
        <v>45</v>
      </c>
      <c r="R348">
        <v>4</v>
      </c>
      <c r="S348">
        <v>180</v>
      </c>
      <c r="T348">
        <v>45</v>
      </c>
      <c r="U348">
        <v>1</v>
      </c>
      <c r="V348">
        <v>1</v>
      </c>
      <c r="W348">
        <v>45</v>
      </c>
      <c r="X348">
        <v>45</v>
      </c>
      <c r="Y348">
        <v>0</v>
      </c>
      <c r="Z348">
        <v>0</v>
      </c>
      <c r="AA348">
        <v>90</v>
      </c>
      <c r="AB348">
        <v>0</v>
      </c>
      <c r="AC348">
        <v>90</v>
      </c>
      <c r="AD348">
        <v>1</v>
      </c>
      <c r="AE348">
        <v>0</v>
      </c>
      <c r="AF348">
        <v>2</v>
      </c>
      <c r="AG348">
        <v>0</v>
      </c>
      <c r="AH348">
        <v>1</v>
      </c>
      <c r="AI348">
        <v>1</v>
      </c>
      <c r="AJ348">
        <v>0</v>
      </c>
      <c r="AK348">
        <v>0</v>
      </c>
      <c r="AL348">
        <v>0</v>
      </c>
      <c r="AM348">
        <v>0</v>
      </c>
      <c r="AN348">
        <v>0</v>
      </c>
      <c r="AO348">
        <v>1</v>
      </c>
      <c r="AP348">
        <v>4</v>
      </c>
      <c r="AQ348">
        <v>2</v>
      </c>
      <c r="AR348">
        <v>0</v>
      </c>
      <c r="AS348">
        <v>1</v>
      </c>
      <c r="AT348">
        <v>1</v>
      </c>
      <c r="AU348">
        <v>0</v>
      </c>
      <c r="AV348">
        <v>0</v>
      </c>
      <c r="AW348">
        <v>0</v>
      </c>
      <c r="AX348">
        <v>0</v>
      </c>
      <c r="AY348">
        <v>0</v>
      </c>
      <c r="AZ348">
        <v>0</v>
      </c>
      <c r="BA348">
        <v>0</v>
      </c>
      <c r="BB348">
        <v>0</v>
      </c>
      <c r="BC348">
        <v>0</v>
      </c>
      <c r="BD348">
        <v>0</v>
      </c>
      <c r="BE348">
        <v>0</v>
      </c>
      <c r="BF348">
        <v>1</v>
      </c>
      <c r="BG348">
        <v>45</v>
      </c>
      <c r="BH348">
        <v>0</v>
      </c>
      <c r="BI348">
        <v>1</v>
      </c>
      <c r="BJ348" s="25">
        <v>45944</v>
      </c>
      <c r="BK348">
        <v>0</v>
      </c>
      <c r="BL348" s="27" t="str">
        <f>VLOOKUP(O348,DropDownList!$H$1:$I$7,2,FALSE)</f>
        <v>2023/24</v>
      </c>
      <c r="BM348" s="27" t="str">
        <f t="shared" si="5"/>
        <v>PREG</v>
      </c>
    </row>
    <row r="349" spans="1:65" x14ac:dyDescent="0.2">
      <c r="A349">
        <v>2025</v>
      </c>
      <c r="B349">
        <v>10</v>
      </c>
      <c r="C349" t="s">
        <v>162</v>
      </c>
      <c r="D349" t="s">
        <v>184</v>
      </c>
      <c r="E349" t="s">
        <v>20</v>
      </c>
      <c r="F349">
        <v>9874</v>
      </c>
      <c r="G349" t="s">
        <v>158</v>
      </c>
      <c r="H349" t="s">
        <v>171</v>
      </c>
      <c r="I349" t="s">
        <v>172</v>
      </c>
      <c r="J349" s="24">
        <v>45931</v>
      </c>
      <c r="K349" t="s">
        <v>253</v>
      </c>
      <c r="L349">
        <v>3</v>
      </c>
      <c r="M349" t="s">
        <v>429</v>
      </c>
      <c r="N349" t="s">
        <v>145</v>
      </c>
      <c r="O349" t="s">
        <v>156</v>
      </c>
      <c r="P349" t="s">
        <v>151</v>
      </c>
      <c r="Q349">
        <v>0</v>
      </c>
      <c r="R349">
        <v>14</v>
      </c>
      <c r="S349">
        <v>420</v>
      </c>
      <c r="T349">
        <v>90</v>
      </c>
      <c r="U349">
        <v>2</v>
      </c>
      <c r="V349">
        <v>0</v>
      </c>
      <c r="W349">
        <v>0</v>
      </c>
      <c r="X349">
        <v>0</v>
      </c>
      <c r="Y349">
        <v>0</v>
      </c>
      <c r="Z349">
        <v>0</v>
      </c>
      <c r="AA349">
        <v>330</v>
      </c>
      <c r="AB349">
        <v>0</v>
      </c>
      <c r="AC349">
        <v>330</v>
      </c>
      <c r="AD349">
        <v>0</v>
      </c>
      <c r="AE349">
        <v>0</v>
      </c>
      <c r="AF349">
        <v>11</v>
      </c>
      <c r="AG349">
        <v>0</v>
      </c>
      <c r="AH349">
        <v>3</v>
      </c>
      <c r="AI349">
        <v>0</v>
      </c>
      <c r="AJ349">
        <v>0</v>
      </c>
      <c r="AK349">
        <v>0</v>
      </c>
      <c r="AL349">
        <v>0</v>
      </c>
      <c r="AM349">
        <v>1</v>
      </c>
      <c r="AN349">
        <v>0</v>
      </c>
      <c r="AO349">
        <v>0</v>
      </c>
      <c r="AP349">
        <v>0</v>
      </c>
      <c r="AQ349">
        <v>0</v>
      </c>
      <c r="AR349">
        <v>0</v>
      </c>
      <c r="AS349">
        <v>0</v>
      </c>
      <c r="AT349">
        <v>0</v>
      </c>
      <c r="AU349">
        <v>0</v>
      </c>
      <c r="AV349">
        <v>0</v>
      </c>
      <c r="AW349">
        <v>0</v>
      </c>
      <c r="AX349">
        <v>0</v>
      </c>
      <c r="AY349">
        <v>0</v>
      </c>
      <c r="AZ349">
        <v>0</v>
      </c>
      <c r="BA349">
        <v>0</v>
      </c>
      <c r="BB349">
        <v>0</v>
      </c>
      <c r="BC349">
        <v>0</v>
      </c>
      <c r="BD349">
        <v>0</v>
      </c>
      <c r="BE349">
        <v>0</v>
      </c>
      <c r="BF349">
        <v>0</v>
      </c>
      <c r="BG349">
        <v>0</v>
      </c>
      <c r="BH349">
        <v>0</v>
      </c>
      <c r="BI349">
        <v>0</v>
      </c>
      <c r="BJ349" s="25">
        <v>45944</v>
      </c>
      <c r="BK349">
        <v>0</v>
      </c>
      <c r="BL349" s="27" t="str">
        <f>VLOOKUP(O349,DropDownList!$H$1:$I$7,2,FALSE)</f>
        <v>2023/24</v>
      </c>
      <c r="BM349" s="27" t="str">
        <f t="shared" si="5"/>
        <v>PCPF</v>
      </c>
    </row>
    <row r="350" spans="1:65" x14ac:dyDescent="0.2">
      <c r="A350">
        <v>2025</v>
      </c>
      <c r="B350">
        <v>10</v>
      </c>
      <c r="C350" t="s">
        <v>162</v>
      </c>
      <c r="D350" t="s">
        <v>184</v>
      </c>
      <c r="E350" t="s">
        <v>20</v>
      </c>
      <c r="F350">
        <v>9874</v>
      </c>
      <c r="G350" t="s">
        <v>158</v>
      </c>
      <c r="H350" t="s">
        <v>171</v>
      </c>
      <c r="I350" t="s">
        <v>172</v>
      </c>
      <c r="J350" s="24">
        <v>45931</v>
      </c>
      <c r="K350" t="s">
        <v>253</v>
      </c>
      <c r="L350">
        <v>3</v>
      </c>
      <c r="M350" t="s">
        <v>429</v>
      </c>
      <c r="N350" t="s">
        <v>145</v>
      </c>
      <c r="O350" t="s">
        <v>149</v>
      </c>
      <c r="P350" t="s">
        <v>150</v>
      </c>
      <c r="Q350">
        <v>254.17</v>
      </c>
      <c r="R350">
        <v>6</v>
      </c>
      <c r="S350">
        <v>765.01</v>
      </c>
      <c r="T350">
        <v>150</v>
      </c>
      <c r="U350">
        <v>2</v>
      </c>
      <c r="V350">
        <v>2</v>
      </c>
      <c r="W350">
        <v>248.33</v>
      </c>
      <c r="X350">
        <v>254.17</v>
      </c>
      <c r="Y350">
        <v>5</v>
      </c>
      <c r="Z350">
        <v>615.01</v>
      </c>
      <c r="AA350">
        <v>360.84</v>
      </c>
      <c r="AB350">
        <v>109.17</v>
      </c>
      <c r="AC350">
        <v>251.67</v>
      </c>
      <c r="AD350">
        <v>1</v>
      </c>
      <c r="AE350">
        <v>1</v>
      </c>
      <c r="AF350">
        <v>3</v>
      </c>
      <c r="AG350">
        <v>1</v>
      </c>
      <c r="AH350">
        <v>1</v>
      </c>
      <c r="AI350">
        <v>1</v>
      </c>
      <c r="AJ350">
        <v>2</v>
      </c>
      <c r="AK350">
        <v>1</v>
      </c>
      <c r="AL350">
        <v>0</v>
      </c>
      <c r="AM350">
        <v>1</v>
      </c>
      <c r="AN350">
        <v>0</v>
      </c>
      <c r="AO350">
        <v>3</v>
      </c>
      <c r="AP350">
        <v>7</v>
      </c>
      <c r="AQ350">
        <v>3</v>
      </c>
      <c r="AR350">
        <v>0</v>
      </c>
      <c r="AS350">
        <v>1</v>
      </c>
      <c r="AT350">
        <v>1</v>
      </c>
      <c r="AU350">
        <v>0</v>
      </c>
      <c r="AV350">
        <v>0</v>
      </c>
      <c r="AW350">
        <v>0</v>
      </c>
      <c r="AX350">
        <v>0</v>
      </c>
      <c r="AY350">
        <v>0</v>
      </c>
      <c r="AZ350">
        <v>1</v>
      </c>
      <c r="BA350">
        <v>1</v>
      </c>
      <c r="BB350">
        <v>0</v>
      </c>
      <c r="BC350">
        <v>0</v>
      </c>
      <c r="BD350">
        <v>0</v>
      </c>
      <c r="BE350">
        <v>0</v>
      </c>
      <c r="BF350">
        <v>3</v>
      </c>
      <c r="BG350">
        <v>155.84</v>
      </c>
      <c r="BH350">
        <v>0</v>
      </c>
      <c r="BI350">
        <v>2</v>
      </c>
      <c r="BJ350" s="25">
        <v>45944</v>
      </c>
      <c r="BK350">
        <v>0</v>
      </c>
      <c r="BL350" s="27" t="str">
        <f>VLOOKUP(O350,DropDownList!$H$1:$I$7,2,FALSE)</f>
        <v>2025/26</v>
      </c>
      <c r="BM350" s="27" t="str">
        <f t="shared" si="5"/>
        <v>FISCAL FINES</v>
      </c>
    </row>
    <row r="351" spans="1:65" x14ac:dyDescent="0.2">
      <c r="A351">
        <v>2025</v>
      </c>
      <c r="B351">
        <v>10</v>
      </c>
      <c r="C351" t="s">
        <v>162</v>
      </c>
      <c r="D351" t="s">
        <v>184</v>
      </c>
      <c r="E351" t="s">
        <v>20</v>
      </c>
      <c r="F351">
        <v>9874</v>
      </c>
      <c r="G351" t="s">
        <v>158</v>
      </c>
      <c r="H351" t="s">
        <v>171</v>
      </c>
      <c r="I351" t="s">
        <v>172</v>
      </c>
      <c r="J351" s="24">
        <v>45931</v>
      </c>
      <c r="K351" t="s">
        <v>253</v>
      </c>
      <c r="L351">
        <v>3</v>
      </c>
      <c r="M351" t="s">
        <v>429</v>
      </c>
      <c r="N351" t="s">
        <v>145</v>
      </c>
      <c r="O351" t="s">
        <v>149</v>
      </c>
      <c r="P351" t="s">
        <v>160</v>
      </c>
      <c r="Q351">
        <v>5845</v>
      </c>
      <c r="R351">
        <v>18</v>
      </c>
      <c r="S351">
        <v>14405</v>
      </c>
      <c r="T351">
        <v>810</v>
      </c>
      <c r="U351">
        <v>8</v>
      </c>
      <c r="V351">
        <v>6</v>
      </c>
      <c r="W351">
        <v>1160</v>
      </c>
      <c r="X351">
        <v>2280</v>
      </c>
      <c r="Y351">
        <v>0</v>
      </c>
      <c r="Z351">
        <v>0</v>
      </c>
      <c r="AA351">
        <v>7750</v>
      </c>
      <c r="AB351">
        <v>400</v>
      </c>
      <c r="AC351">
        <v>6825</v>
      </c>
      <c r="AD351">
        <v>3</v>
      </c>
      <c r="AE351">
        <v>3</v>
      </c>
      <c r="AF351">
        <v>8</v>
      </c>
      <c r="AG351">
        <v>5</v>
      </c>
      <c r="AH351">
        <v>1</v>
      </c>
      <c r="AI351">
        <v>3</v>
      </c>
      <c r="AJ351">
        <v>0</v>
      </c>
      <c r="AK351">
        <v>0</v>
      </c>
      <c r="AL351">
        <v>0</v>
      </c>
      <c r="AM351">
        <v>0</v>
      </c>
      <c r="AN351">
        <v>0</v>
      </c>
      <c r="AO351">
        <v>6</v>
      </c>
      <c r="AP351">
        <v>8</v>
      </c>
      <c r="AQ351">
        <v>3</v>
      </c>
      <c r="AR351">
        <v>0</v>
      </c>
      <c r="AS351">
        <v>2</v>
      </c>
      <c r="AT351">
        <v>0</v>
      </c>
      <c r="AU351">
        <v>0</v>
      </c>
      <c r="AV351">
        <v>0</v>
      </c>
      <c r="AW351">
        <v>2</v>
      </c>
      <c r="AX351">
        <v>0</v>
      </c>
      <c r="AY351">
        <v>0</v>
      </c>
      <c r="AZ351">
        <v>0</v>
      </c>
      <c r="BA351">
        <v>0</v>
      </c>
      <c r="BB351">
        <v>0</v>
      </c>
      <c r="BC351">
        <v>0</v>
      </c>
      <c r="BD351">
        <v>1</v>
      </c>
      <c r="BE351">
        <v>0</v>
      </c>
      <c r="BF351">
        <v>15</v>
      </c>
      <c r="BG351">
        <v>1260</v>
      </c>
      <c r="BH351">
        <v>1</v>
      </c>
      <c r="BI351">
        <v>6</v>
      </c>
      <c r="BJ351" s="25">
        <v>45944</v>
      </c>
      <c r="BK351">
        <v>0</v>
      </c>
      <c r="BL351" s="27" t="str">
        <f>VLOOKUP(O351,DropDownList!$H$1:$I$7,2,FALSE)</f>
        <v>2025/26</v>
      </c>
      <c r="BM351" s="27" t="str">
        <f t="shared" si="5"/>
        <v>SC COURT</v>
      </c>
    </row>
    <row r="352" spans="1:65" x14ac:dyDescent="0.2">
      <c r="A352">
        <v>2025</v>
      </c>
      <c r="B352">
        <v>10</v>
      </c>
      <c r="C352" t="s">
        <v>162</v>
      </c>
      <c r="D352" t="s">
        <v>184</v>
      </c>
      <c r="E352" t="s">
        <v>20</v>
      </c>
      <c r="F352">
        <v>9874</v>
      </c>
      <c r="G352" t="s">
        <v>158</v>
      </c>
      <c r="H352" t="s">
        <v>171</v>
      </c>
      <c r="I352" t="s">
        <v>172</v>
      </c>
      <c r="J352" s="24">
        <v>45931</v>
      </c>
      <c r="K352" t="s">
        <v>253</v>
      </c>
      <c r="L352">
        <v>3</v>
      </c>
      <c r="M352" t="s">
        <v>429</v>
      </c>
      <c r="N352" t="s">
        <v>145</v>
      </c>
      <c r="O352" t="s">
        <v>155</v>
      </c>
      <c r="P352" t="s">
        <v>159</v>
      </c>
      <c r="Q352">
        <v>0</v>
      </c>
      <c r="R352">
        <v>1</v>
      </c>
      <c r="S352">
        <v>3590</v>
      </c>
      <c r="T352">
        <v>0</v>
      </c>
      <c r="U352">
        <v>0</v>
      </c>
      <c r="V352">
        <v>0</v>
      </c>
      <c r="W352">
        <v>0</v>
      </c>
      <c r="X352">
        <v>0</v>
      </c>
      <c r="Y352">
        <v>0</v>
      </c>
      <c r="Z352">
        <v>0</v>
      </c>
      <c r="AA352">
        <v>3590</v>
      </c>
      <c r="AB352">
        <v>0</v>
      </c>
      <c r="AC352">
        <v>0</v>
      </c>
      <c r="AD352">
        <v>0</v>
      </c>
      <c r="AE352">
        <v>0</v>
      </c>
      <c r="AF352">
        <v>1</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s="25">
        <v>45944</v>
      </c>
      <c r="BK352">
        <v>0</v>
      </c>
      <c r="BL352" s="27" t="str">
        <f>VLOOKUP(O352,DropDownList!$H$1:$I$7,2,FALSE)</f>
        <v>2022/23</v>
      </c>
      <c r="BM352" s="27" t="str">
        <f t="shared" si="5"/>
        <v>CONF</v>
      </c>
    </row>
    <row r="353" spans="1:65" x14ac:dyDescent="0.2">
      <c r="A353">
        <v>2025</v>
      </c>
      <c r="B353">
        <v>10</v>
      </c>
      <c r="C353" t="s">
        <v>162</v>
      </c>
      <c r="D353" t="s">
        <v>184</v>
      </c>
      <c r="E353" t="s">
        <v>20</v>
      </c>
      <c r="F353">
        <v>9874</v>
      </c>
      <c r="G353" t="s">
        <v>158</v>
      </c>
      <c r="H353" t="s">
        <v>171</v>
      </c>
      <c r="I353" t="s">
        <v>172</v>
      </c>
      <c r="J353" s="24">
        <v>45931</v>
      </c>
      <c r="K353" t="s">
        <v>253</v>
      </c>
      <c r="L353">
        <v>3</v>
      </c>
      <c r="M353" t="s">
        <v>429</v>
      </c>
      <c r="N353" t="s">
        <v>145</v>
      </c>
      <c r="O353" t="s">
        <v>156</v>
      </c>
      <c r="P353" t="s">
        <v>150</v>
      </c>
      <c r="Q353">
        <v>500.27</v>
      </c>
      <c r="R353">
        <v>46</v>
      </c>
      <c r="S353">
        <v>7460.39</v>
      </c>
      <c r="T353">
        <v>1745.84</v>
      </c>
      <c r="U353">
        <v>6</v>
      </c>
      <c r="V353">
        <v>2</v>
      </c>
      <c r="W353">
        <v>193.86</v>
      </c>
      <c r="X353">
        <v>193.86</v>
      </c>
      <c r="Y353">
        <v>35</v>
      </c>
      <c r="Z353">
        <v>5714.55</v>
      </c>
      <c r="AA353">
        <v>5214.28</v>
      </c>
      <c r="AB353">
        <v>1305.1600000000001</v>
      </c>
      <c r="AC353">
        <v>3909.12</v>
      </c>
      <c r="AD353">
        <v>2</v>
      </c>
      <c r="AE353">
        <v>0</v>
      </c>
      <c r="AF353">
        <v>29</v>
      </c>
      <c r="AG353">
        <v>4</v>
      </c>
      <c r="AH353">
        <v>11</v>
      </c>
      <c r="AI353">
        <v>2</v>
      </c>
      <c r="AJ353">
        <v>10</v>
      </c>
      <c r="AK353">
        <v>6</v>
      </c>
      <c r="AL353">
        <v>0</v>
      </c>
      <c r="AM353">
        <v>7</v>
      </c>
      <c r="AN353">
        <v>0</v>
      </c>
      <c r="AO353">
        <v>20</v>
      </c>
      <c r="AP353">
        <v>85</v>
      </c>
      <c r="AQ353">
        <v>22</v>
      </c>
      <c r="AR353">
        <v>0</v>
      </c>
      <c r="AS353">
        <v>15</v>
      </c>
      <c r="AT353">
        <v>4</v>
      </c>
      <c r="AU353">
        <v>0</v>
      </c>
      <c r="AV353">
        <v>0</v>
      </c>
      <c r="AW353">
        <v>0</v>
      </c>
      <c r="AX353">
        <v>0</v>
      </c>
      <c r="AY353">
        <v>9</v>
      </c>
      <c r="AZ353">
        <v>18</v>
      </c>
      <c r="BA353">
        <v>12</v>
      </c>
      <c r="BB353">
        <v>2</v>
      </c>
      <c r="BC353">
        <v>1</v>
      </c>
      <c r="BD353">
        <v>0</v>
      </c>
      <c r="BE353">
        <v>0</v>
      </c>
      <c r="BF353">
        <v>21</v>
      </c>
      <c r="BG353">
        <v>193.86</v>
      </c>
      <c r="BH353">
        <v>0</v>
      </c>
      <c r="BI353">
        <v>6</v>
      </c>
      <c r="BJ353" s="25">
        <v>45944</v>
      </c>
      <c r="BK353">
        <v>0</v>
      </c>
      <c r="BL353" s="27" t="str">
        <f>VLOOKUP(O353,DropDownList!$H$1:$I$7,2,FALSE)</f>
        <v>2023/24</v>
      </c>
      <c r="BM353" s="27" t="str">
        <f t="shared" si="5"/>
        <v>FISCAL FINES</v>
      </c>
    </row>
    <row r="354" spans="1:65" x14ac:dyDescent="0.2">
      <c r="A354">
        <v>2025</v>
      </c>
      <c r="B354">
        <v>10</v>
      </c>
      <c r="C354" t="s">
        <v>162</v>
      </c>
      <c r="D354" t="s">
        <v>184</v>
      </c>
      <c r="E354" t="s">
        <v>20</v>
      </c>
      <c r="F354">
        <v>9874</v>
      </c>
      <c r="G354" t="s">
        <v>158</v>
      </c>
      <c r="H354" t="s">
        <v>171</v>
      </c>
      <c r="I354" t="s">
        <v>172</v>
      </c>
      <c r="J354" s="24">
        <v>45931</v>
      </c>
      <c r="K354" t="s">
        <v>253</v>
      </c>
      <c r="L354">
        <v>3</v>
      </c>
      <c r="M354" t="s">
        <v>429</v>
      </c>
      <c r="N354" t="s">
        <v>145</v>
      </c>
      <c r="O354" t="s">
        <v>149</v>
      </c>
      <c r="P354" t="s">
        <v>152</v>
      </c>
      <c r="Q354">
        <v>0</v>
      </c>
      <c r="R354">
        <v>3</v>
      </c>
      <c r="S354">
        <v>120</v>
      </c>
      <c r="T354">
        <v>0</v>
      </c>
      <c r="U354">
        <v>0</v>
      </c>
      <c r="V354">
        <v>0</v>
      </c>
      <c r="W354">
        <v>0</v>
      </c>
      <c r="X354">
        <v>0</v>
      </c>
      <c r="Y354">
        <v>0</v>
      </c>
      <c r="Z354">
        <v>0</v>
      </c>
      <c r="AA354">
        <v>120</v>
      </c>
      <c r="AB354">
        <v>0</v>
      </c>
      <c r="AC354">
        <v>120</v>
      </c>
      <c r="AD354">
        <v>0</v>
      </c>
      <c r="AE354">
        <v>0</v>
      </c>
      <c r="AF354">
        <v>3</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c r="AZ354">
        <v>0</v>
      </c>
      <c r="BA354">
        <v>0</v>
      </c>
      <c r="BB354">
        <v>0</v>
      </c>
      <c r="BC354">
        <v>0</v>
      </c>
      <c r="BD354">
        <v>0</v>
      </c>
      <c r="BE354">
        <v>0</v>
      </c>
      <c r="BF354">
        <v>0</v>
      </c>
      <c r="BG354">
        <v>0</v>
      </c>
      <c r="BH354">
        <v>0</v>
      </c>
      <c r="BI354">
        <v>0</v>
      </c>
      <c r="BJ354" s="25">
        <v>45944</v>
      </c>
      <c r="BK354">
        <v>0</v>
      </c>
      <c r="BL354" s="27" t="str">
        <f>VLOOKUP(O354,DropDownList!$H$1:$I$7,2,FALSE)</f>
        <v>2025/26</v>
      </c>
      <c r="BM354" s="27" t="str">
        <f t="shared" si="5"/>
        <v>PCOA</v>
      </c>
    </row>
    <row r="355" spans="1:65" x14ac:dyDescent="0.2">
      <c r="A355">
        <v>2025</v>
      </c>
      <c r="B355">
        <v>10</v>
      </c>
      <c r="C355" t="s">
        <v>162</v>
      </c>
      <c r="D355" t="s">
        <v>184</v>
      </c>
      <c r="E355" t="s">
        <v>20</v>
      </c>
      <c r="F355">
        <v>9874</v>
      </c>
      <c r="G355" t="s">
        <v>158</v>
      </c>
      <c r="H355" t="s">
        <v>171</v>
      </c>
      <c r="I355" t="s">
        <v>172</v>
      </c>
      <c r="J355" s="24">
        <v>45931</v>
      </c>
      <c r="K355" t="s">
        <v>253</v>
      </c>
      <c r="L355">
        <v>3</v>
      </c>
      <c r="M355" t="s">
        <v>429</v>
      </c>
      <c r="N355" t="s">
        <v>145</v>
      </c>
      <c r="O355" t="s">
        <v>156</v>
      </c>
      <c r="P355" t="s">
        <v>152</v>
      </c>
      <c r="Q355">
        <v>0</v>
      </c>
      <c r="R355">
        <v>5</v>
      </c>
      <c r="S355">
        <v>200</v>
      </c>
      <c r="T355">
        <v>160</v>
      </c>
      <c r="U355">
        <v>0</v>
      </c>
      <c r="V355">
        <v>0</v>
      </c>
      <c r="W355">
        <v>0</v>
      </c>
      <c r="X355">
        <v>0</v>
      </c>
      <c r="Y355">
        <v>0</v>
      </c>
      <c r="Z355">
        <v>0</v>
      </c>
      <c r="AA355">
        <v>40</v>
      </c>
      <c r="AB355">
        <v>0</v>
      </c>
      <c r="AC355">
        <v>40</v>
      </c>
      <c r="AD355">
        <v>0</v>
      </c>
      <c r="AE355">
        <v>0</v>
      </c>
      <c r="AF355">
        <v>1</v>
      </c>
      <c r="AG355">
        <v>0</v>
      </c>
      <c r="AH355">
        <v>4</v>
      </c>
      <c r="AI355">
        <v>0</v>
      </c>
      <c r="AJ355">
        <v>0</v>
      </c>
      <c r="AK355">
        <v>0</v>
      </c>
      <c r="AL355">
        <v>0</v>
      </c>
      <c r="AM355">
        <v>0</v>
      </c>
      <c r="AN355">
        <v>0</v>
      </c>
      <c r="AO355">
        <v>0</v>
      </c>
      <c r="AP355">
        <v>0</v>
      </c>
      <c r="AQ355">
        <v>0</v>
      </c>
      <c r="AR355">
        <v>0</v>
      </c>
      <c r="AS355">
        <v>0</v>
      </c>
      <c r="AT355">
        <v>0</v>
      </c>
      <c r="AU355">
        <v>0</v>
      </c>
      <c r="AV355">
        <v>0</v>
      </c>
      <c r="AW355">
        <v>0</v>
      </c>
      <c r="AX355">
        <v>0</v>
      </c>
      <c r="AY355">
        <v>0</v>
      </c>
      <c r="AZ355">
        <v>0</v>
      </c>
      <c r="BA355">
        <v>0</v>
      </c>
      <c r="BB355">
        <v>0</v>
      </c>
      <c r="BC355">
        <v>0</v>
      </c>
      <c r="BD355">
        <v>0</v>
      </c>
      <c r="BE355">
        <v>0</v>
      </c>
      <c r="BF355">
        <v>0</v>
      </c>
      <c r="BG355">
        <v>0</v>
      </c>
      <c r="BH355">
        <v>0</v>
      </c>
      <c r="BI355">
        <v>0</v>
      </c>
      <c r="BJ355" s="25">
        <v>45944</v>
      </c>
      <c r="BK355">
        <v>0</v>
      </c>
      <c r="BL355" s="27" t="str">
        <f>VLOOKUP(O355,DropDownList!$H$1:$I$7,2,FALSE)</f>
        <v>2023/24</v>
      </c>
      <c r="BM355" s="27" t="str">
        <f t="shared" si="5"/>
        <v>PCOA</v>
      </c>
    </row>
    <row r="356" spans="1:65" x14ac:dyDescent="0.2">
      <c r="A356">
        <v>2025</v>
      </c>
      <c r="B356">
        <v>10</v>
      </c>
      <c r="C356" t="s">
        <v>162</v>
      </c>
      <c r="D356" t="s">
        <v>184</v>
      </c>
      <c r="E356" t="s">
        <v>20</v>
      </c>
      <c r="F356">
        <v>9874</v>
      </c>
      <c r="G356" t="s">
        <v>158</v>
      </c>
      <c r="H356" t="s">
        <v>171</v>
      </c>
      <c r="I356" t="s">
        <v>172</v>
      </c>
      <c r="J356" s="24">
        <v>45931</v>
      </c>
      <c r="K356" t="s">
        <v>253</v>
      </c>
      <c r="L356">
        <v>3</v>
      </c>
      <c r="M356" t="s">
        <v>429</v>
      </c>
      <c r="N356" t="s">
        <v>145</v>
      </c>
      <c r="O356" t="s">
        <v>156</v>
      </c>
      <c r="P356" t="s">
        <v>148</v>
      </c>
      <c r="Q356">
        <v>60</v>
      </c>
      <c r="R356">
        <v>4</v>
      </c>
      <c r="S356">
        <v>240</v>
      </c>
      <c r="T356">
        <v>60</v>
      </c>
      <c r="U356">
        <v>1</v>
      </c>
      <c r="V356">
        <v>0</v>
      </c>
      <c r="W356">
        <v>0</v>
      </c>
      <c r="X356">
        <v>0</v>
      </c>
      <c r="Y356">
        <v>0</v>
      </c>
      <c r="Z356">
        <v>0</v>
      </c>
      <c r="AA356">
        <v>120</v>
      </c>
      <c r="AB356">
        <v>0</v>
      </c>
      <c r="AC356">
        <v>120</v>
      </c>
      <c r="AD356">
        <v>0</v>
      </c>
      <c r="AE356">
        <v>0</v>
      </c>
      <c r="AF356">
        <v>2</v>
      </c>
      <c r="AG356">
        <v>0</v>
      </c>
      <c r="AH356">
        <v>1</v>
      </c>
      <c r="AI356">
        <v>1</v>
      </c>
      <c r="AJ356">
        <v>0</v>
      </c>
      <c r="AK356">
        <v>0</v>
      </c>
      <c r="AL356">
        <v>0</v>
      </c>
      <c r="AM356">
        <v>0</v>
      </c>
      <c r="AN356">
        <v>0</v>
      </c>
      <c r="AO356">
        <v>3</v>
      </c>
      <c r="AP356">
        <v>14</v>
      </c>
      <c r="AQ356">
        <v>3</v>
      </c>
      <c r="AR356">
        <v>0</v>
      </c>
      <c r="AS356">
        <v>3</v>
      </c>
      <c r="AT356">
        <v>1</v>
      </c>
      <c r="AU356">
        <v>0</v>
      </c>
      <c r="AV356">
        <v>0</v>
      </c>
      <c r="AW356">
        <v>0</v>
      </c>
      <c r="AX356">
        <v>0</v>
      </c>
      <c r="AY356">
        <v>2</v>
      </c>
      <c r="AZ356">
        <v>3</v>
      </c>
      <c r="BA356">
        <v>1</v>
      </c>
      <c r="BB356">
        <v>0</v>
      </c>
      <c r="BC356">
        <v>0</v>
      </c>
      <c r="BD356">
        <v>0</v>
      </c>
      <c r="BE356">
        <v>0</v>
      </c>
      <c r="BF356">
        <v>3</v>
      </c>
      <c r="BG356">
        <v>60</v>
      </c>
      <c r="BH356">
        <v>0</v>
      </c>
      <c r="BI356">
        <v>1</v>
      </c>
      <c r="BJ356" s="25">
        <v>45944</v>
      </c>
      <c r="BK356">
        <v>0</v>
      </c>
      <c r="BL356" s="27" t="str">
        <f>VLOOKUP(O356,DropDownList!$H$1:$I$7,2,FALSE)</f>
        <v>2023/24</v>
      </c>
      <c r="BM356" s="27" t="str">
        <f t="shared" si="5"/>
        <v>PRAS</v>
      </c>
    </row>
    <row r="357" spans="1:65" x14ac:dyDescent="0.2">
      <c r="A357">
        <v>2025</v>
      </c>
      <c r="B357">
        <v>10</v>
      </c>
      <c r="C357" t="s">
        <v>162</v>
      </c>
      <c r="D357" t="s">
        <v>185</v>
      </c>
      <c r="E357" t="s">
        <v>21</v>
      </c>
      <c r="F357">
        <v>9348</v>
      </c>
      <c r="G357" t="s">
        <v>141</v>
      </c>
      <c r="H357" t="s">
        <v>171</v>
      </c>
      <c r="I357" t="s">
        <v>172</v>
      </c>
      <c r="J357" s="24">
        <v>45931</v>
      </c>
      <c r="K357" t="s">
        <v>253</v>
      </c>
      <c r="L357">
        <v>3</v>
      </c>
      <c r="M357" t="s">
        <v>429</v>
      </c>
      <c r="N357" t="s">
        <v>145</v>
      </c>
      <c r="O357" t="s">
        <v>156</v>
      </c>
      <c r="P357" t="s">
        <v>154</v>
      </c>
      <c r="Q357">
        <v>6230.13</v>
      </c>
      <c r="R357">
        <v>81</v>
      </c>
      <c r="S357">
        <v>23955</v>
      </c>
      <c r="T357">
        <v>320</v>
      </c>
      <c r="U357">
        <v>20</v>
      </c>
      <c r="V357">
        <v>8</v>
      </c>
      <c r="W357">
        <v>3395</v>
      </c>
      <c r="X357">
        <v>3395</v>
      </c>
      <c r="Y357">
        <v>0</v>
      </c>
      <c r="Z357">
        <v>0</v>
      </c>
      <c r="AA357">
        <v>17404.87</v>
      </c>
      <c r="AB357">
        <v>0</v>
      </c>
      <c r="AC357">
        <v>16264.87</v>
      </c>
      <c r="AD357">
        <v>7</v>
      </c>
      <c r="AE357">
        <v>1</v>
      </c>
      <c r="AF357">
        <v>61</v>
      </c>
      <c r="AG357">
        <v>8</v>
      </c>
      <c r="AH357">
        <v>0</v>
      </c>
      <c r="AI357">
        <v>12</v>
      </c>
      <c r="AJ357">
        <v>0</v>
      </c>
      <c r="AK357">
        <v>0</v>
      </c>
      <c r="AL357">
        <v>0</v>
      </c>
      <c r="AM357">
        <v>0</v>
      </c>
      <c r="AN357">
        <v>0</v>
      </c>
      <c r="AO357">
        <v>58</v>
      </c>
      <c r="AP357">
        <v>217</v>
      </c>
      <c r="AQ357">
        <v>60</v>
      </c>
      <c r="AR357">
        <v>0</v>
      </c>
      <c r="AS357">
        <v>25</v>
      </c>
      <c r="AT357">
        <v>12</v>
      </c>
      <c r="AU357">
        <v>8</v>
      </c>
      <c r="AV357">
        <v>3</v>
      </c>
      <c r="AW357">
        <v>3</v>
      </c>
      <c r="AX357">
        <v>0</v>
      </c>
      <c r="AY357">
        <v>25</v>
      </c>
      <c r="AZ357">
        <v>39</v>
      </c>
      <c r="BA357">
        <v>18</v>
      </c>
      <c r="BB357">
        <v>4</v>
      </c>
      <c r="BC357">
        <v>3</v>
      </c>
      <c r="BD357">
        <v>2</v>
      </c>
      <c r="BE357">
        <v>0</v>
      </c>
      <c r="BF357">
        <v>76</v>
      </c>
      <c r="BG357">
        <v>4835</v>
      </c>
      <c r="BH357">
        <v>0</v>
      </c>
      <c r="BI357">
        <v>15</v>
      </c>
      <c r="BJ357" s="25">
        <v>45944</v>
      </c>
      <c r="BK357">
        <v>2</v>
      </c>
      <c r="BL357" s="27" t="str">
        <f>VLOOKUP(O357,DropDownList!$H$1:$I$7,2,FALSE)</f>
        <v>2023/24</v>
      </c>
      <c r="BM357" s="27" t="str">
        <f t="shared" si="5"/>
        <v>JP COURT</v>
      </c>
    </row>
    <row r="358" spans="1:65" x14ac:dyDescent="0.2">
      <c r="A358">
        <v>2025</v>
      </c>
      <c r="B358">
        <v>10</v>
      </c>
      <c r="C358" t="s">
        <v>162</v>
      </c>
      <c r="D358" t="s">
        <v>185</v>
      </c>
      <c r="E358" t="s">
        <v>21</v>
      </c>
      <c r="F358">
        <v>9348</v>
      </c>
      <c r="G358" t="s">
        <v>141</v>
      </c>
      <c r="H358" t="s">
        <v>171</v>
      </c>
      <c r="I358" t="s">
        <v>172</v>
      </c>
      <c r="J358" s="24">
        <v>45931</v>
      </c>
      <c r="K358" t="s">
        <v>253</v>
      </c>
      <c r="L358">
        <v>3</v>
      </c>
      <c r="M358" t="s">
        <v>429</v>
      </c>
      <c r="N358" t="s">
        <v>145</v>
      </c>
      <c r="O358" t="s">
        <v>149</v>
      </c>
      <c r="P358" t="s">
        <v>148</v>
      </c>
      <c r="Q358">
        <v>120</v>
      </c>
      <c r="R358">
        <v>3</v>
      </c>
      <c r="S358">
        <v>180</v>
      </c>
      <c r="T358">
        <v>0</v>
      </c>
      <c r="U358">
        <v>2</v>
      </c>
      <c r="V358">
        <v>2</v>
      </c>
      <c r="W358">
        <v>120</v>
      </c>
      <c r="X358">
        <v>120</v>
      </c>
      <c r="Y358">
        <v>0</v>
      </c>
      <c r="Z358">
        <v>0</v>
      </c>
      <c r="AA358">
        <v>60</v>
      </c>
      <c r="AB358">
        <v>0</v>
      </c>
      <c r="AC358">
        <v>60</v>
      </c>
      <c r="AD358">
        <v>2</v>
      </c>
      <c r="AE358">
        <v>0</v>
      </c>
      <c r="AF358">
        <v>1</v>
      </c>
      <c r="AG358">
        <v>0</v>
      </c>
      <c r="AH358">
        <v>0</v>
      </c>
      <c r="AI358">
        <v>2</v>
      </c>
      <c r="AJ358">
        <v>0</v>
      </c>
      <c r="AK358">
        <v>0</v>
      </c>
      <c r="AL358">
        <v>0</v>
      </c>
      <c r="AM358">
        <v>0</v>
      </c>
      <c r="AN358">
        <v>0</v>
      </c>
      <c r="AO358">
        <v>2</v>
      </c>
      <c r="AP358">
        <v>2</v>
      </c>
      <c r="AQ358">
        <v>2</v>
      </c>
      <c r="AR358">
        <v>0</v>
      </c>
      <c r="AS358">
        <v>0</v>
      </c>
      <c r="AT358">
        <v>0</v>
      </c>
      <c r="AU358">
        <v>0</v>
      </c>
      <c r="AV358">
        <v>0</v>
      </c>
      <c r="AW358">
        <v>0</v>
      </c>
      <c r="AX358">
        <v>0</v>
      </c>
      <c r="AY358">
        <v>0</v>
      </c>
      <c r="AZ358">
        <v>0</v>
      </c>
      <c r="BA358">
        <v>0</v>
      </c>
      <c r="BB358">
        <v>0</v>
      </c>
      <c r="BC358">
        <v>0</v>
      </c>
      <c r="BD358">
        <v>0</v>
      </c>
      <c r="BE358">
        <v>0</v>
      </c>
      <c r="BF358">
        <v>2</v>
      </c>
      <c r="BG358">
        <v>120</v>
      </c>
      <c r="BH358">
        <v>0</v>
      </c>
      <c r="BI358">
        <v>2</v>
      </c>
      <c r="BJ358" s="25">
        <v>45944</v>
      </c>
      <c r="BK358">
        <v>0</v>
      </c>
      <c r="BL358" s="27" t="str">
        <f>VLOOKUP(O358,DropDownList!$H$1:$I$7,2,FALSE)</f>
        <v>2025/26</v>
      </c>
      <c r="BM358" s="27" t="str">
        <f t="shared" si="5"/>
        <v>PRAS</v>
      </c>
    </row>
    <row r="359" spans="1:65" x14ac:dyDescent="0.2">
      <c r="A359">
        <v>2025</v>
      </c>
      <c r="B359">
        <v>10</v>
      </c>
      <c r="C359" t="s">
        <v>162</v>
      </c>
      <c r="D359" t="s">
        <v>185</v>
      </c>
      <c r="E359" t="s">
        <v>21</v>
      </c>
      <c r="F359">
        <v>9348</v>
      </c>
      <c r="G359" t="s">
        <v>141</v>
      </c>
      <c r="H359" t="s">
        <v>171</v>
      </c>
      <c r="I359" t="s">
        <v>172</v>
      </c>
      <c r="J359" s="24">
        <v>45931</v>
      </c>
      <c r="K359" t="s">
        <v>253</v>
      </c>
      <c r="L359">
        <v>3</v>
      </c>
      <c r="M359" t="s">
        <v>429</v>
      </c>
      <c r="N359" t="s">
        <v>145</v>
      </c>
      <c r="O359" t="s">
        <v>156</v>
      </c>
      <c r="P359" t="s">
        <v>152</v>
      </c>
      <c r="Q359">
        <v>0</v>
      </c>
      <c r="R359">
        <v>4</v>
      </c>
      <c r="S359">
        <v>160</v>
      </c>
      <c r="T359">
        <v>160</v>
      </c>
      <c r="U359">
        <v>0</v>
      </c>
      <c r="V359">
        <v>0</v>
      </c>
      <c r="W359">
        <v>0</v>
      </c>
      <c r="X359">
        <v>0</v>
      </c>
      <c r="Y359">
        <v>0</v>
      </c>
      <c r="Z359">
        <v>0</v>
      </c>
      <c r="AA359">
        <v>0</v>
      </c>
      <c r="AB359">
        <v>0</v>
      </c>
      <c r="AC359">
        <v>0</v>
      </c>
      <c r="AD359">
        <v>0</v>
      </c>
      <c r="AE359">
        <v>0</v>
      </c>
      <c r="AF359">
        <v>0</v>
      </c>
      <c r="AG359">
        <v>0</v>
      </c>
      <c r="AH359">
        <v>4</v>
      </c>
      <c r="AI359">
        <v>0</v>
      </c>
      <c r="AJ359">
        <v>0</v>
      </c>
      <c r="AK359">
        <v>0</v>
      </c>
      <c r="AL359">
        <v>0</v>
      </c>
      <c r="AM359">
        <v>0</v>
      </c>
      <c r="AN359">
        <v>0</v>
      </c>
      <c r="AO359">
        <v>0</v>
      </c>
      <c r="AP359">
        <v>0</v>
      </c>
      <c r="AQ359">
        <v>0</v>
      </c>
      <c r="AR359">
        <v>0</v>
      </c>
      <c r="AS359">
        <v>0</v>
      </c>
      <c r="AT359">
        <v>0</v>
      </c>
      <c r="AU359">
        <v>0</v>
      </c>
      <c r="AV359">
        <v>0</v>
      </c>
      <c r="AW359">
        <v>0</v>
      </c>
      <c r="AX359">
        <v>0</v>
      </c>
      <c r="AY359">
        <v>0</v>
      </c>
      <c r="AZ359">
        <v>0</v>
      </c>
      <c r="BA359">
        <v>0</v>
      </c>
      <c r="BB359">
        <v>0</v>
      </c>
      <c r="BC359">
        <v>0</v>
      </c>
      <c r="BD359">
        <v>0</v>
      </c>
      <c r="BE359">
        <v>0</v>
      </c>
      <c r="BF359">
        <v>0</v>
      </c>
      <c r="BG359">
        <v>0</v>
      </c>
      <c r="BH359">
        <v>0</v>
      </c>
      <c r="BI359">
        <v>0</v>
      </c>
      <c r="BJ359" s="25">
        <v>45944</v>
      </c>
      <c r="BK359">
        <v>0</v>
      </c>
      <c r="BL359" s="27" t="str">
        <f>VLOOKUP(O359,DropDownList!$H$1:$I$7,2,FALSE)</f>
        <v>2023/24</v>
      </c>
      <c r="BM359" s="27" t="str">
        <f t="shared" si="5"/>
        <v>PCOA</v>
      </c>
    </row>
    <row r="360" spans="1:65" x14ac:dyDescent="0.2">
      <c r="A360">
        <v>2025</v>
      </c>
      <c r="B360">
        <v>10</v>
      </c>
      <c r="C360" t="s">
        <v>162</v>
      </c>
      <c r="D360" t="s">
        <v>185</v>
      </c>
      <c r="E360" t="s">
        <v>21</v>
      </c>
      <c r="F360">
        <v>9348</v>
      </c>
      <c r="G360" t="s">
        <v>141</v>
      </c>
      <c r="H360" t="s">
        <v>171</v>
      </c>
      <c r="I360" t="s">
        <v>172</v>
      </c>
      <c r="J360" s="24">
        <v>45931</v>
      </c>
      <c r="K360" t="s">
        <v>253</v>
      </c>
      <c r="L360">
        <v>3</v>
      </c>
      <c r="M360" t="s">
        <v>429</v>
      </c>
      <c r="N360" t="s">
        <v>145</v>
      </c>
      <c r="O360" t="s">
        <v>149</v>
      </c>
      <c r="P360" t="s">
        <v>146</v>
      </c>
      <c r="Q360">
        <v>120</v>
      </c>
      <c r="R360">
        <v>13</v>
      </c>
      <c r="S360">
        <v>230</v>
      </c>
      <c r="T360">
        <v>0</v>
      </c>
      <c r="U360">
        <v>9</v>
      </c>
      <c r="V360">
        <v>7</v>
      </c>
      <c r="W360">
        <v>120</v>
      </c>
      <c r="X360">
        <v>120</v>
      </c>
      <c r="Y360">
        <v>0</v>
      </c>
      <c r="Z360">
        <v>0</v>
      </c>
      <c r="AA360">
        <v>110</v>
      </c>
      <c r="AB360">
        <v>0</v>
      </c>
      <c r="AC360">
        <v>0</v>
      </c>
      <c r="AD360">
        <v>7</v>
      </c>
      <c r="AE360">
        <v>0</v>
      </c>
      <c r="AF360">
        <v>6</v>
      </c>
      <c r="AG360">
        <v>0</v>
      </c>
      <c r="AH360">
        <v>0</v>
      </c>
      <c r="AI360">
        <v>7</v>
      </c>
      <c r="AJ360">
        <v>0</v>
      </c>
      <c r="AK360">
        <v>0</v>
      </c>
      <c r="AL360">
        <v>0</v>
      </c>
      <c r="AM360">
        <v>0</v>
      </c>
      <c r="AN360">
        <v>0</v>
      </c>
      <c r="AO360">
        <v>10</v>
      </c>
      <c r="AP360">
        <v>21</v>
      </c>
      <c r="AQ360">
        <v>9</v>
      </c>
      <c r="AR360">
        <v>0</v>
      </c>
      <c r="AS360">
        <v>2</v>
      </c>
      <c r="AT360">
        <v>0</v>
      </c>
      <c r="AU360">
        <v>0</v>
      </c>
      <c r="AV360">
        <v>0</v>
      </c>
      <c r="AW360">
        <v>0</v>
      </c>
      <c r="AX360">
        <v>0</v>
      </c>
      <c r="AY360">
        <v>0</v>
      </c>
      <c r="AZ360">
        <v>3</v>
      </c>
      <c r="BA360">
        <v>0</v>
      </c>
      <c r="BB360">
        <v>2</v>
      </c>
      <c r="BC360">
        <v>1</v>
      </c>
      <c r="BD360">
        <v>0</v>
      </c>
      <c r="BE360">
        <v>0</v>
      </c>
      <c r="BF360">
        <v>13</v>
      </c>
      <c r="BG360">
        <v>120</v>
      </c>
      <c r="BH360">
        <v>0</v>
      </c>
      <c r="BI360">
        <v>9</v>
      </c>
      <c r="BJ360" s="25">
        <v>45944</v>
      </c>
      <c r="BK360">
        <v>0</v>
      </c>
      <c r="BL360" s="27" t="str">
        <f>VLOOKUP(O360,DropDownList!$H$1:$I$7,2,FALSE)</f>
        <v>2025/26</v>
      </c>
      <c r="BM360" s="27" t="str">
        <f t="shared" si="5"/>
        <v>VSUR</v>
      </c>
    </row>
    <row r="361" spans="1:65" x14ac:dyDescent="0.2">
      <c r="A361">
        <v>2025</v>
      </c>
      <c r="B361">
        <v>10</v>
      </c>
      <c r="C361" t="s">
        <v>162</v>
      </c>
      <c r="D361" t="s">
        <v>185</v>
      </c>
      <c r="E361" t="s">
        <v>21</v>
      </c>
      <c r="F361">
        <v>9348</v>
      </c>
      <c r="G361" t="s">
        <v>141</v>
      </c>
      <c r="H361" t="s">
        <v>171</v>
      </c>
      <c r="I361" t="s">
        <v>172</v>
      </c>
      <c r="J361" s="24">
        <v>45931</v>
      </c>
      <c r="K361" t="s">
        <v>253</v>
      </c>
      <c r="L361">
        <v>3</v>
      </c>
      <c r="M361" t="s">
        <v>429</v>
      </c>
      <c r="N361" t="s">
        <v>145</v>
      </c>
      <c r="O361" t="s">
        <v>149</v>
      </c>
      <c r="P361" t="s">
        <v>152</v>
      </c>
      <c r="Q361">
        <v>0</v>
      </c>
      <c r="R361">
        <v>4</v>
      </c>
      <c r="S361">
        <v>160</v>
      </c>
      <c r="T361">
        <v>120</v>
      </c>
      <c r="U361">
        <v>0</v>
      </c>
      <c r="V361">
        <v>0</v>
      </c>
      <c r="W361">
        <v>0</v>
      </c>
      <c r="X361">
        <v>0</v>
      </c>
      <c r="Y361">
        <v>0</v>
      </c>
      <c r="Z361">
        <v>0</v>
      </c>
      <c r="AA361">
        <v>40</v>
      </c>
      <c r="AB361">
        <v>0</v>
      </c>
      <c r="AC361">
        <v>40</v>
      </c>
      <c r="AD361">
        <v>0</v>
      </c>
      <c r="AE361">
        <v>0</v>
      </c>
      <c r="AF361">
        <v>1</v>
      </c>
      <c r="AG361">
        <v>0</v>
      </c>
      <c r="AH361">
        <v>3</v>
      </c>
      <c r="AI361">
        <v>0</v>
      </c>
      <c r="AJ361">
        <v>0</v>
      </c>
      <c r="AK361">
        <v>0</v>
      </c>
      <c r="AL361">
        <v>0</v>
      </c>
      <c r="AM361">
        <v>0</v>
      </c>
      <c r="AN361">
        <v>0</v>
      </c>
      <c r="AO361">
        <v>0</v>
      </c>
      <c r="AP361">
        <v>0</v>
      </c>
      <c r="AQ361">
        <v>0</v>
      </c>
      <c r="AR361">
        <v>0</v>
      </c>
      <c r="AS361">
        <v>0</v>
      </c>
      <c r="AT361">
        <v>0</v>
      </c>
      <c r="AU361">
        <v>0</v>
      </c>
      <c r="AV361">
        <v>0</v>
      </c>
      <c r="AW361">
        <v>0</v>
      </c>
      <c r="AX361">
        <v>0</v>
      </c>
      <c r="AY361">
        <v>0</v>
      </c>
      <c r="AZ361">
        <v>0</v>
      </c>
      <c r="BA361">
        <v>0</v>
      </c>
      <c r="BB361">
        <v>0</v>
      </c>
      <c r="BC361">
        <v>0</v>
      </c>
      <c r="BD361">
        <v>0</v>
      </c>
      <c r="BE361">
        <v>0</v>
      </c>
      <c r="BF361">
        <v>0</v>
      </c>
      <c r="BG361">
        <v>0</v>
      </c>
      <c r="BH361">
        <v>0</v>
      </c>
      <c r="BI361">
        <v>0</v>
      </c>
      <c r="BJ361" s="25">
        <v>45944</v>
      </c>
      <c r="BK361">
        <v>0</v>
      </c>
      <c r="BL361" s="27" t="str">
        <f>VLOOKUP(O361,DropDownList!$H$1:$I$7,2,FALSE)</f>
        <v>2025/26</v>
      </c>
      <c r="BM361" s="27" t="str">
        <f t="shared" si="5"/>
        <v>PCOA</v>
      </c>
    </row>
    <row r="362" spans="1:65" x14ac:dyDescent="0.2">
      <c r="A362">
        <v>2025</v>
      </c>
      <c r="B362">
        <v>10</v>
      </c>
      <c r="C362" t="s">
        <v>162</v>
      </c>
      <c r="D362" t="s">
        <v>185</v>
      </c>
      <c r="E362" t="s">
        <v>21</v>
      </c>
      <c r="F362">
        <v>9348</v>
      </c>
      <c r="G362" t="s">
        <v>141</v>
      </c>
      <c r="H362" t="s">
        <v>171</v>
      </c>
      <c r="I362" t="s">
        <v>172</v>
      </c>
      <c r="J362" s="24">
        <v>45931</v>
      </c>
      <c r="K362" t="s">
        <v>253</v>
      </c>
      <c r="L362">
        <v>3</v>
      </c>
      <c r="M362" t="s">
        <v>429</v>
      </c>
      <c r="N362" t="s">
        <v>145</v>
      </c>
      <c r="O362" t="s">
        <v>149</v>
      </c>
      <c r="P362" t="s">
        <v>154</v>
      </c>
      <c r="Q362">
        <v>2070</v>
      </c>
      <c r="R362">
        <v>13</v>
      </c>
      <c r="S362">
        <v>3620</v>
      </c>
      <c r="T362">
        <v>240</v>
      </c>
      <c r="U362">
        <v>9</v>
      </c>
      <c r="V362">
        <v>8</v>
      </c>
      <c r="W362">
        <v>1270</v>
      </c>
      <c r="X362">
        <v>2000</v>
      </c>
      <c r="Y362">
        <v>0</v>
      </c>
      <c r="Z362">
        <v>0</v>
      </c>
      <c r="AA362">
        <v>1310</v>
      </c>
      <c r="AB362">
        <v>0</v>
      </c>
      <c r="AC362">
        <v>1200</v>
      </c>
      <c r="AD362">
        <v>7</v>
      </c>
      <c r="AE362">
        <v>1</v>
      </c>
      <c r="AF362">
        <v>3</v>
      </c>
      <c r="AG362">
        <v>2</v>
      </c>
      <c r="AH362">
        <v>0</v>
      </c>
      <c r="AI362">
        <v>7</v>
      </c>
      <c r="AJ362">
        <v>0</v>
      </c>
      <c r="AK362">
        <v>0</v>
      </c>
      <c r="AL362">
        <v>0</v>
      </c>
      <c r="AM362">
        <v>0</v>
      </c>
      <c r="AN362">
        <v>0</v>
      </c>
      <c r="AO362">
        <v>10</v>
      </c>
      <c r="AP362">
        <v>21</v>
      </c>
      <c r="AQ362">
        <v>9</v>
      </c>
      <c r="AR362">
        <v>0</v>
      </c>
      <c r="AS362">
        <v>2</v>
      </c>
      <c r="AT362">
        <v>0</v>
      </c>
      <c r="AU362">
        <v>0</v>
      </c>
      <c r="AV362">
        <v>0</v>
      </c>
      <c r="AW362">
        <v>0</v>
      </c>
      <c r="AX362">
        <v>0</v>
      </c>
      <c r="AY362">
        <v>0</v>
      </c>
      <c r="AZ362">
        <v>3</v>
      </c>
      <c r="BA362">
        <v>0</v>
      </c>
      <c r="BB362">
        <v>2</v>
      </c>
      <c r="BC362">
        <v>1</v>
      </c>
      <c r="BD362">
        <v>0</v>
      </c>
      <c r="BE362">
        <v>0</v>
      </c>
      <c r="BF362">
        <v>13</v>
      </c>
      <c r="BG362">
        <v>1900</v>
      </c>
      <c r="BH362">
        <v>1</v>
      </c>
      <c r="BI362">
        <v>9</v>
      </c>
      <c r="BJ362" s="25">
        <v>45944</v>
      </c>
      <c r="BK362">
        <v>0</v>
      </c>
      <c r="BL362" s="27" t="str">
        <f>VLOOKUP(O362,DropDownList!$H$1:$I$7,2,FALSE)</f>
        <v>2025/26</v>
      </c>
      <c r="BM362" s="27" t="str">
        <f t="shared" si="5"/>
        <v>JP COURT</v>
      </c>
    </row>
    <row r="363" spans="1:65" x14ac:dyDescent="0.2">
      <c r="A363">
        <v>2025</v>
      </c>
      <c r="B363">
        <v>10</v>
      </c>
      <c r="C363" t="s">
        <v>162</v>
      </c>
      <c r="D363" t="s">
        <v>185</v>
      </c>
      <c r="E363" t="s">
        <v>21</v>
      </c>
      <c r="F363">
        <v>9348</v>
      </c>
      <c r="G363" t="s">
        <v>141</v>
      </c>
      <c r="H363" t="s">
        <v>171</v>
      </c>
      <c r="I363" t="s">
        <v>172</v>
      </c>
      <c r="J363" s="24">
        <v>45931</v>
      </c>
      <c r="K363" t="s">
        <v>253</v>
      </c>
      <c r="L363">
        <v>3</v>
      </c>
      <c r="M363" t="s">
        <v>429</v>
      </c>
      <c r="N363" t="s">
        <v>145</v>
      </c>
      <c r="O363" t="s">
        <v>149</v>
      </c>
      <c r="P363" t="s">
        <v>150</v>
      </c>
      <c r="Q363">
        <v>1014.18</v>
      </c>
      <c r="R363">
        <v>12</v>
      </c>
      <c r="S363">
        <v>1930.43</v>
      </c>
      <c r="T363">
        <v>0</v>
      </c>
      <c r="U363">
        <v>6</v>
      </c>
      <c r="V363">
        <v>6</v>
      </c>
      <c r="W363">
        <v>739.18</v>
      </c>
      <c r="X363">
        <v>1014.18</v>
      </c>
      <c r="Y363">
        <v>12</v>
      </c>
      <c r="Z363">
        <v>1930.43</v>
      </c>
      <c r="AA363">
        <v>916.25</v>
      </c>
      <c r="AB363">
        <v>66.25</v>
      </c>
      <c r="AC363">
        <v>850</v>
      </c>
      <c r="AD363">
        <v>4</v>
      </c>
      <c r="AE363">
        <v>2</v>
      </c>
      <c r="AF363">
        <v>6</v>
      </c>
      <c r="AG363">
        <v>2</v>
      </c>
      <c r="AH363">
        <v>0</v>
      </c>
      <c r="AI363">
        <v>4</v>
      </c>
      <c r="AJ363">
        <v>2</v>
      </c>
      <c r="AK363">
        <v>2</v>
      </c>
      <c r="AL363">
        <v>0</v>
      </c>
      <c r="AM363">
        <v>0</v>
      </c>
      <c r="AN363">
        <v>0</v>
      </c>
      <c r="AO363">
        <v>8</v>
      </c>
      <c r="AP363">
        <v>13</v>
      </c>
      <c r="AQ363">
        <v>9</v>
      </c>
      <c r="AR363">
        <v>0</v>
      </c>
      <c r="AS363">
        <v>0</v>
      </c>
      <c r="AT363">
        <v>0</v>
      </c>
      <c r="AU363">
        <v>0</v>
      </c>
      <c r="AV363">
        <v>0</v>
      </c>
      <c r="AW363">
        <v>0</v>
      </c>
      <c r="AX363">
        <v>0</v>
      </c>
      <c r="AY363">
        <v>0</v>
      </c>
      <c r="AZ363">
        <v>1</v>
      </c>
      <c r="BA363">
        <v>0</v>
      </c>
      <c r="BB363">
        <v>0</v>
      </c>
      <c r="BC363">
        <v>0</v>
      </c>
      <c r="BD363">
        <v>0</v>
      </c>
      <c r="BE363">
        <v>0</v>
      </c>
      <c r="BF363">
        <v>8</v>
      </c>
      <c r="BG363">
        <v>796.68</v>
      </c>
      <c r="BH363">
        <v>0</v>
      </c>
      <c r="BI363">
        <v>6</v>
      </c>
      <c r="BJ363" s="25">
        <v>45944</v>
      </c>
      <c r="BK363">
        <v>0</v>
      </c>
      <c r="BL363" s="27" t="str">
        <f>VLOOKUP(O363,DropDownList!$H$1:$I$7,2,FALSE)</f>
        <v>2025/26</v>
      </c>
      <c r="BM363" s="27" t="str">
        <f t="shared" si="5"/>
        <v>FISCAL FINES</v>
      </c>
    </row>
    <row r="364" spans="1:65" x14ac:dyDescent="0.2">
      <c r="A364">
        <v>2025</v>
      </c>
      <c r="B364">
        <v>10</v>
      </c>
      <c r="C364" t="s">
        <v>162</v>
      </c>
      <c r="D364" t="s">
        <v>185</v>
      </c>
      <c r="E364" t="s">
        <v>21</v>
      </c>
      <c r="F364">
        <v>9348</v>
      </c>
      <c r="G364" t="s">
        <v>141</v>
      </c>
      <c r="H364" t="s">
        <v>171</v>
      </c>
      <c r="I364" t="s">
        <v>172</v>
      </c>
      <c r="J364" s="24">
        <v>45931</v>
      </c>
      <c r="K364" t="s">
        <v>253</v>
      </c>
      <c r="L364">
        <v>3</v>
      </c>
      <c r="M364" t="s">
        <v>429</v>
      </c>
      <c r="N364" t="s">
        <v>145</v>
      </c>
      <c r="O364" t="s">
        <v>156</v>
      </c>
      <c r="P364" t="s">
        <v>148</v>
      </c>
      <c r="Q364">
        <v>60</v>
      </c>
      <c r="R364">
        <v>4</v>
      </c>
      <c r="S364">
        <v>240</v>
      </c>
      <c r="T364">
        <v>0</v>
      </c>
      <c r="U364">
        <v>1</v>
      </c>
      <c r="V364">
        <v>0</v>
      </c>
      <c r="W364">
        <v>0</v>
      </c>
      <c r="X364">
        <v>0</v>
      </c>
      <c r="Y364">
        <v>0</v>
      </c>
      <c r="Z364">
        <v>0</v>
      </c>
      <c r="AA364">
        <v>180</v>
      </c>
      <c r="AB364">
        <v>0</v>
      </c>
      <c r="AC364">
        <v>180</v>
      </c>
      <c r="AD364">
        <v>0</v>
      </c>
      <c r="AE364">
        <v>0</v>
      </c>
      <c r="AF364">
        <v>3</v>
      </c>
      <c r="AG364">
        <v>0</v>
      </c>
      <c r="AH364">
        <v>0</v>
      </c>
      <c r="AI364">
        <v>1</v>
      </c>
      <c r="AJ364">
        <v>0</v>
      </c>
      <c r="AK364">
        <v>0</v>
      </c>
      <c r="AL364">
        <v>0</v>
      </c>
      <c r="AM364">
        <v>0</v>
      </c>
      <c r="AN364">
        <v>0</v>
      </c>
      <c r="AO364">
        <v>3</v>
      </c>
      <c r="AP364">
        <v>8</v>
      </c>
      <c r="AQ364">
        <v>4</v>
      </c>
      <c r="AR364">
        <v>0</v>
      </c>
      <c r="AS364">
        <v>0</v>
      </c>
      <c r="AT364">
        <v>0</v>
      </c>
      <c r="AU364">
        <v>0</v>
      </c>
      <c r="AV364">
        <v>0</v>
      </c>
      <c r="AW364">
        <v>0</v>
      </c>
      <c r="AX364">
        <v>0</v>
      </c>
      <c r="AY364">
        <v>1</v>
      </c>
      <c r="AZ364">
        <v>2</v>
      </c>
      <c r="BA364">
        <v>1</v>
      </c>
      <c r="BB364">
        <v>0</v>
      </c>
      <c r="BC364">
        <v>0</v>
      </c>
      <c r="BD364">
        <v>0</v>
      </c>
      <c r="BE364">
        <v>0</v>
      </c>
      <c r="BF364">
        <v>3</v>
      </c>
      <c r="BG364">
        <v>60</v>
      </c>
      <c r="BH364">
        <v>0</v>
      </c>
      <c r="BI364">
        <v>1</v>
      </c>
      <c r="BJ364" s="25">
        <v>45944</v>
      </c>
      <c r="BK364">
        <v>0</v>
      </c>
      <c r="BL364" s="27" t="str">
        <f>VLOOKUP(O364,DropDownList!$H$1:$I$7,2,FALSE)</f>
        <v>2023/24</v>
      </c>
      <c r="BM364" s="27" t="str">
        <f t="shared" si="5"/>
        <v>PRAS</v>
      </c>
    </row>
    <row r="365" spans="1:65" x14ac:dyDescent="0.2">
      <c r="A365">
        <v>2025</v>
      </c>
      <c r="B365">
        <v>10</v>
      </c>
      <c r="C365" t="s">
        <v>162</v>
      </c>
      <c r="D365" t="s">
        <v>185</v>
      </c>
      <c r="E365" t="s">
        <v>21</v>
      </c>
      <c r="F365">
        <v>9348</v>
      </c>
      <c r="G365" t="s">
        <v>141</v>
      </c>
      <c r="H365" t="s">
        <v>171</v>
      </c>
      <c r="I365" t="s">
        <v>172</v>
      </c>
      <c r="J365" s="24">
        <v>45931</v>
      </c>
      <c r="K365" t="s">
        <v>253</v>
      </c>
      <c r="L365">
        <v>3</v>
      </c>
      <c r="M365" t="s">
        <v>429</v>
      </c>
      <c r="N365" t="s">
        <v>145</v>
      </c>
      <c r="O365" t="s">
        <v>147</v>
      </c>
      <c r="P365" t="s">
        <v>150</v>
      </c>
      <c r="Q365">
        <v>3799.62</v>
      </c>
      <c r="R365">
        <v>59</v>
      </c>
      <c r="S365">
        <v>10367.61</v>
      </c>
      <c r="T365">
        <v>789.55</v>
      </c>
      <c r="U365">
        <v>16</v>
      </c>
      <c r="V365">
        <v>10</v>
      </c>
      <c r="W365">
        <v>1827.51</v>
      </c>
      <c r="X365">
        <v>3128.86</v>
      </c>
      <c r="Y365">
        <v>53</v>
      </c>
      <c r="Z365">
        <v>9578.06</v>
      </c>
      <c r="AA365">
        <v>5778.44</v>
      </c>
      <c r="AB365">
        <v>2374.25</v>
      </c>
      <c r="AC365">
        <v>3404.19</v>
      </c>
      <c r="AD365">
        <v>8</v>
      </c>
      <c r="AE365">
        <v>2</v>
      </c>
      <c r="AF365">
        <v>36</v>
      </c>
      <c r="AG365">
        <v>5</v>
      </c>
      <c r="AH365">
        <v>6</v>
      </c>
      <c r="AI365">
        <v>11</v>
      </c>
      <c r="AJ365">
        <v>16</v>
      </c>
      <c r="AK365">
        <v>5</v>
      </c>
      <c r="AL365">
        <v>0</v>
      </c>
      <c r="AM365">
        <v>2</v>
      </c>
      <c r="AN365">
        <v>1</v>
      </c>
      <c r="AO365">
        <v>37</v>
      </c>
      <c r="AP365">
        <v>107</v>
      </c>
      <c r="AQ365">
        <v>45</v>
      </c>
      <c r="AR365">
        <v>0</v>
      </c>
      <c r="AS365">
        <v>12</v>
      </c>
      <c r="AT365">
        <v>3</v>
      </c>
      <c r="AU365">
        <v>1</v>
      </c>
      <c r="AV365">
        <v>0</v>
      </c>
      <c r="AW365">
        <v>0</v>
      </c>
      <c r="AX365">
        <v>0</v>
      </c>
      <c r="AY365">
        <v>9</v>
      </c>
      <c r="AZ365">
        <v>20</v>
      </c>
      <c r="BA365">
        <v>8</v>
      </c>
      <c r="BB365">
        <v>2</v>
      </c>
      <c r="BC365">
        <v>0</v>
      </c>
      <c r="BD365">
        <v>0</v>
      </c>
      <c r="BE365">
        <v>0</v>
      </c>
      <c r="BF365">
        <v>37</v>
      </c>
      <c r="BG365">
        <v>1565.85</v>
      </c>
      <c r="BH365">
        <v>1</v>
      </c>
      <c r="BI365">
        <v>16</v>
      </c>
      <c r="BJ365" s="25">
        <v>45944</v>
      </c>
      <c r="BK365">
        <v>0</v>
      </c>
      <c r="BL365" s="27" t="str">
        <f>VLOOKUP(O365,DropDownList!$H$1:$I$7,2,FALSE)</f>
        <v>2024/25</v>
      </c>
      <c r="BM365" s="27" t="str">
        <f t="shared" si="5"/>
        <v>FISCAL FINES</v>
      </c>
    </row>
    <row r="366" spans="1:65" x14ac:dyDescent="0.2">
      <c r="A366">
        <v>2025</v>
      </c>
      <c r="B366">
        <v>10</v>
      </c>
      <c r="C366" t="s">
        <v>162</v>
      </c>
      <c r="D366" t="s">
        <v>185</v>
      </c>
      <c r="E366" t="s">
        <v>21</v>
      </c>
      <c r="F366">
        <v>9348</v>
      </c>
      <c r="G366" t="s">
        <v>141</v>
      </c>
      <c r="H366" t="s">
        <v>171</v>
      </c>
      <c r="I366" t="s">
        <v>172</v>
      </c>
      <c r="J366" s="24">
        <v>45931</v>
      </c>
      <c r="K366" t="s">
        <v>253</v>
      </c>
      <c r="L366">
        <v>3</v>
      </c>
      <c r="M366" t="s">
        <v>429</v>
      </c>
      <c r="N366" t="s">
        <v>145</v>
      </c>
      <c r="O366" t="s">
        <v>155</v>
      </c>
      <c r="P366" t="s">
        <v>150</v>
      </c>
      <c r="Q366">
        <v>2452.85</v>
      </c>
      <c r="R366">
        <v>75</v>
      </c>
      <c r="S366">
        <v>11791.83</v>
      </c>
      <c r="T366">
        <v>2142.8000000000002</v>
      </c>
      <c r="U366">
        <v>18</v>
      </c>
      <c r="V366">
        <v>12</v>
      </c>
      <c r="W366">
        <v>2006.58</v>
      </c>
      <c r="X366">
        <v>2006.58</v>
      </c>
      <c r="Y366">
        <v>63</v>
      </c>
      <c r="Z366">
        <v>9649.0300000000007</v>
      </c>
      <c r="AA366">
        <v>7196.18</v>
      </c>
      <c r="AB366">
        <v>3113.58</v>
      </c>
      <c r="AC366">
        <v>4082.6</v>
      </c>
      <c r="AD366">
        <v>10</v>
      </c>
      <c r="AE366">
        <v>2</v>
      </c>
      <c r="AF366">
        <v>44</v>
      </c>
      <c r="AG366">
        <v>5</v>
      </c>
      <c r="AH366">
        <v>12</v>
      </c>
      <c r="AI366">
        <v>13</v>
      </c>
      <c r="AJ366">
        <v>20</v>
      </c>
      <c r="AK366">
        <v>2</v>
      </c>
      <c r="AL366">
        <v>3</v>
      </c>
      <c r="AM366">
        <v>5</v>
      </c>
      <c r="AN366">
        <v>0</v>
      </c>
      <c r="AO366">
        <v>45</v>
      </c>
      <c r="AP366">
        <v>312</v>
      </c>
      <c r="AQ366">
        <v>48</v>
      </c>
      <c r="AR366">
        <v>0</v>
      </c>
      <c r="AS366">
        <v>29</v>
      </c>
      <c r="AT366">
        <v>65</v>
      </c>
      <c r="AU366">
        <v>2</v>
      </c>
      <c r="AV366">
        <v>0</v>
      </c>
      <c r="AW366">
        <v>0</v>
      </c>
      <c r="AX366">
        <v>0</v>
      </c>
      <c r="AY366">
        <v>25</v>
      </c>
      <c r="AZ366">
        <v>66</v>
      </c>
      <c r="BA366">
        <v>55</v>
      </c>
      <c r="BB366">
        <v>7</v>
      </c>
      <c r="BC366">
        <v>2</v>
      </c>
      <c r="BD366">
        <v>0</v>
      </c>
      <c r="BE366">
        <v>0</v>
      </c>
      <c r="BF366">
        <v>44</v>
      </c>
      <c r="BG366">
        <v>1978.58</v>
      </c>
      <c r="BH366">
        <v>1</v>
      </c>
      <c r="BI366">
        <v>18</v>
      </c>
      <c r="BJ366" s="25">
        <v>45944</v>
      </c>
      <c r="BK366">
        <v>0</v>
      </c>
      <c r="BL366" s="27" t="str">
        <f>VLOOKUP(O366,DropDownList!$H$1:$I$7,2,FALSE)</f>
        <v>2022/23</v>
      </c>
      <c r="BM366" s="27" t="str">
        <f t="shared" si="5"/>
        <v>FISCAL FINES</v>
      </c>
    </row>
    <row r="367" spans="1:65" x14ac:dyDescent="0.2">
      <c r="A367">
        <v>2025</v>
      </c>
      <c r="B367">
        <v>10</v>
      </c>
      <c r="C367" t="s">
        <v>162</v>
      </c>
      <c r="D367" t="s">
        <v>185</v>
      </c>
      <c r="E367" t="s">
        <v>21</v>
      </c>
      <c r="F367">
        <v>9348</v>
      </c>
      <c r="G367" t="s">
        <v>141</v>
      </c>
      <c r="H367" t="s">
        <v>171</v>
      </c>
      <c r="I367" t="s">
        <v>172</v>
      </c>
      <c r="J367" s="24">
        <v>45931</v>
      </c>
      <c r="K367" t="s">
        <v>253</v>
      </c>
      <c r="L367">
        <v>3</v>
      </c>
      <c r="M367" t="s">
        <v>429</v>
      </c>
      <c r="N367" t="s">
        <v>145</v>
      </c>
      <c r="O367" t="s">
        <v>156</v>
      </c>
      <c r="P367" t="s">
        <v>146</v>
      </c>
      <c r="Q367">
        <v>240</v>
      </c>
      <c r="R367">
        <v>81</v>
      </c>
      <c r="S367">
        <v>1400</v>
      </c>
      <c r="T367">
        <v>20</v>
      </c>
      <c r="U367">
        <v>20</v>
      </c>
      <c r="V367">
        <v>6</v>
      </c>
      <c r="W367">
        <v>140</v>
      </c>
      <c r="X367">
        <v>140</v>
      </c>
      <c r="Y367">
        <v>0</v>
      </c>
      <c r="Z367">
        <v>0</v>
      </c>
      <c r="AA367">
        <v>1140</v>
      </c>
      <c r="AB367">
        <v>0</v>
      </c>
      <c r="AC367">
        <v>0</v>
      </c>
      <c r="AD367">
        <v>6</v>
      </c>
      <c r="AE367">
        <v>0</v>
      </c>
      <c r="AF367">
        <v>69</v>
      </c>
      <c r="AG367">
        <v>0</v>
      </c>
      <c r="AH367">
        <v>1</v>
      </c>
      <c r="AI367">
        <v>11</v>
      </c>
      <c r="AJ367">
        <v>0</v>
      </c>
      <c r="AK367">
        <v>0</v>
      </c>
      <c r="AL367">
        <v>0</v>
      </c>
      <c r="AM367">
        <v>0</v>
      </c>
      <c r="AN367">
        <v>0</v>
      </c>
      <c r="AO367">
        <v>58</v>
      </c>
      <c r="AP367">
        <v>237</v>
      </c>
      <c r="AQ367">
        <v>62</v>
      </c>
      <c r="AR367">
        <v>0</v>
      </c>
      <c r="AS367">
        <v>27</v>
      </c>
      <c r="AT367">
        <v>14</v>
      </c>
      <c r="AU367">
        <v>8</v>
      </c>
      <c r="AV367">
        <v>3</v>
      </c>
      <c r="AW367">
        <v>5</v>
      </c>
      <c r="AX367">
        <v>0</v>
      </c>
      <c r="AY367">
        <v>29</v>
      </c>
      <c r="AZ367">
        <v>43</v>
      </c>
      <c r="BA367">
        <v>22</v>
      </c>
      <c r="BB367">
        <v>4</v>
      </c>
      <c r="BC367">
        <v>3</v>
      </c>
      <c r="BD367">
        <v>2</v>
      </c>
      <c r="BE367">
        <v>0</v>
      </c>
      <c r="BF367">
        <v>76</v>
      </c>
      <c r="BG367">
        <v>240</v>
      </c>
      <c r="BH367">
        <v>0</v>
      </c>
      <c r="BI367">
        <v>15</v>
      </c>
      <c r="BJ367" s="25">
        <v>45944</v>
      </c>
      <c r="BK367">
        <v>2</v>
      </c>
      <c r="BL367" s="27" t="str">
        <f>VLOOKUP(O367,DropDownList!$H$1:$I$7,2,FALSE)</f>
        <v>2023/24</v>
      </c>
      <c r="BM367" s="27" t="str">
        <f t="shared" si="5"/>
        <v>VSUR</v>
      </c>
    </row>
    <row r="368" spans="1:65" x14ac:dyDescent="0.2">
      <c r="A368">
        <v>2025</v>
      </c>
      <c r="B368">
        <v>10</v>
      </c>
      <c r="C368" t="s">
        <v>162</v>
      </c>
      <c r="D368" t="s">
        <v>185</v>
      </c>
      <c r="E368" t="s">
        <v>21</v>
      </c>
      <c r="F368">
        <v>9348</v>
      </c>
      <c r="G368" t="s">
        <v>141</v>
      </c>
      <c r="H368" t="s">
        <v>171</v>
      </c>
      <c r="I368" t="s">
        <v>172</v>
      </c>
      <c r="J368" s="24">
        <v>45931</v>
      </c>
      <c r="K368" t="s">
        <v>253</v>
      </c>
      <c r="L368">
        <v>3</v>
      </c>
      <c r="M368" t="s">
        <v>429</v>
      </c>
      <c r="N368" t="s">
        <v>145</v>
      </c>
      <c r="O368" t="s">
        <v>155</v>
      </c>
      <c r="P368" t="s">
        <v>146</v>
      </c>
      <c r="Q368">
        <v>140</v>
      </c>
      <c r="R368">
        <v>85</v>
      </c>
      <c r="S368">
        <v>1370</v>
      </c>
      <c r="T368">
        <v>50</v>
      </c>
      <c r="U368">
        <v>16</v>
      </c>
      <c r="V368">
        <v>5</v>
      </c>
      <c r="W368">
        <v>90</v>
      </c>
      <c r="X368">
        <v>90</v>
      </c>
      <c r="Y368">
        <v>0</v>
      </c>
      <c r="Z368">
        <v>0</v>
      </c>
      <c r="AA368">
        <v>1180</v>
      </c>
      <c r="AB368">
        <v>0</v>
      </c>
      <c r="AC368">
        <v>0</v>
      </c>
      <c r="AD368">
        <v>5</v>
      </c>
      <c r="AE368">
        <v>0</v>
      </c>
      <c r="AF368">
        <v>73</v>
      </c>
      <c r="AG368">
        <v>0</v>
      </c>
      <c r="AH368">
        <v>3</v>
      </c>
      <c r="AI368">
        <v>9</v>
      </c>
      <c r="AJ368">
        <v>0</v>
      </c>
      <c r="AK368">
        <v>0</v>
      </c>
      <c r="AL368">
        <v>0</v>
      </c>
      <c r="AM368">
        <v>0</v>
      </c>
      <c r="AN368">
        <v>0</v>
      </c>
      <c r="AO368">
        <v>50</v>
      </c>
      <c r="AP368">
        <v>224</v>
      </c>
      <c r="AQ368">
        <v>56</v>
      </c>
      <c r="AR368">
        <v>0</v>
      </c>
      <c r="AS368">
        <v>25</v>
      </c>
      <c r="AT368">
        <v>11</v>
      </c>
      <c r="AU368">
        <v>6</v>
      </c>
      <c r="AV368">
        <v>2</v>
      </c>
      <c r="AW368">
        <v>1</v>
      </c>
      <c r="AX368">
        <v>0</v>
      </c>
      <c r="AY368">
        <v>28</v>
      </c>
      <c r="AZ368">
        <v>44</v>
      </c>
      <c r="BA368">
        <v>24</v>
      </c>
      <c r="BB368">
        <v>8</v>
      </c>
      <c r="BC368">
        <v>5</v>
      </c>
      <c r="BD368">
        <v>0</v>
      </c>
      <c r="BE368">
        <v>0</v>
      </c>
      <c r="BF368">
        <v>82</v>
      </c>
      <c r="BG368">
        <v>140</v>
      </c>
      <c r="BH368">
        <v>0</v>
      </c>
      <c r="BI368">
        <v>14</v>
      </c>
      <c r="BJ368" s="25">
        <v>45944</v>
      </c>
      <c r="BK368">
        <v>2</v>
      </c>
      <c r="BL368" s="27" t="str">
        <f>VLOOKUP(O368,DropDownList!$H$1:$I$7,2,FALSE)</f>
        <v>2022/23</v>
      </c>
      <c r="BM368" s="27" t="str">
        <f t="shared" si="5"/>
        <v>VSUR</v>
      </c>
    </row>
    <row r="369" spans="1:65" x14ac:dyDescent="0.2">
      <c r="A369">
        <v>2025</v>
      </c>
      <c r="B369">
        <v>10</v>
      </c>
      <c r="C369" t="s">
        <v>162</v>
      </c>
      <c r="D369" t="s">
        <v>185</v>
      </c>
      <c r="E369" t="s">
        <v>21</v>
      </c>
      <c r="F369">
        <v>9348</v>
      </c>
      <c r="G369" t="s">
        <v>141</v>
      </c>
      <c r="H369" t="s">
        <v>171</v>
      </c>
      <c r="I369" t="s">
        <v>172</v>
      </c>
      <c r="J369" s="24">
        <v>45931</v>
      </c>
      <c r="K369" t="s">
        <v>253</v>
      </c>
      <c r="L369">
        <v>3</v>
      </c>
      <c r="M369" t="s">
        <v>429</v>
      </c>
      <c r="N369" t="s">
        <v>145</v>
      </c>
      <c r="O369" t="s">
        <v>156</v>
      </c>
      <c r="P369" t="s">
        <v>150</v>
      </c>
      <c r="Q369">
        <v>2767.64</v>
      </c>
      <c r="R369">
        <v>79</v>
      </c>
      <c r="S369">
        <v>12886.49</v>
      </c>
      <c r="T369">
        <v>627.61</v>
      </c>
      <c r="U369">
        <v>17</v>
      </c>
      <c r="V369">
        <v>8</v>
      </c>
      <c r="W369">
        <v>1298.77</v>
      </c>
      <c r="X369">
        <v>1298.77</v>
      </c>
      <c r="Y369">
        <v>74</v>
      </c>
      <c r="Z369">
        <v>12258.88</v>
      </c>
      <c r="AA369">
        <v>9491.24</v>
      </c>
      <c r="AB369">
        <v>2951.57</v>
      </c>
      <c r="AC369">
        <v>6539.67</v>
      </c>
      <c r="AD369">
        <v>6</v>
      </c>
      <c r="AE369">
        <v>2</v>
      </c>
      <c r="AF369">
        <v>56</v>
      </c>
      <c r="AG369">
        <v>7</v>
      </c>
      <c r="AH369">
        <v>5</v>
      </c>
      <c r="AI369">
        <v>10</v>
      </c>
      <c r="AJ369">
        <v>22</v>
      </c>
      <c r="AK369">
        <v>6</v>
      </c>
      <c r="AL369">
        <v>3</v>
      </c>
      <c r="AM369">
        <v>2</v>
      </c>
      <c r="AN369">
        <v>0</v>
      </c>
      <c r="AO369">
        <v>44</v>
      </c>
      <c r="AP369">
        <v>198</v>
      </c>
      <c r="AQ369">
        <v>47</v>
      </c>
      <c r="AR369">
        <v>0</v>
      </c>
      <c r="AS369">
        <v>23</v>
      </c>
      <c r="AT369">
        <v>23</v>
      </c>
      <c r="AU369">
        <v>0</v>
      </c>
      <c r="AV369">
        <v>0</v>
      </c>
      <c r="AW369">
        <v>0</v>
      </c>
      <c r="AX369">
        <v>0</v>
      </c>
      <c r="AY369">
        <v>22</v>
      </c>
      <c r="AZ369">
        <v>42</v>
      </c>
      <c r="BA369">
        <v>23</v>
      </c>
      <c r="BB369">
        <v>7</v>
      </c>
      <c r="BC369">
        <v>2</v>
      </c>
      <c r="BD369">
        <v>0</v>
      </c>
      <c r="BE369">
        <v>0</v>
      </c>
      <c r="BF369">
        <v>45</v>
      </c>
      <c r="BG369">
        <v>1467.94</v>
      </c>
      <c r="BH369">
        <v>1</v>
      </c>
      <c r="BI369">
        <v>17</v>
      </c>
      <c r="BJ369" s="25">
        <v>45944</v>
      </c>
      <c r="BK369">
        <v>0</v>
      </c>
      <c r="BL369" s="27" t="str">
        <f>VLOOKUP(O369,DropDownList!$H$1:$I$7,2,FALSE)</f>
        <v>2023/24</v>
      </c>
      <c r="BM369" s="27" t="str">
        <f t="shared" si="5"/>
        <v>FISCAL FINES</v>
      </c>
    </row>
    <row r="370" spans="1:65" x14ac:dyDescent="0.2">
      <c r="A370">
        <v>2025</v>
      </c>
      <c r="B370">
        <v>10</v>
      </c>
      <c r="C370" t="s">
        <v>162</v>
      </c>
      <c r="D370" t="s">
        <v>185</v>
      </c>
      <c r="E370" t="s">
        <v>21</v>
      </c>
      <c r="F370">
        <v>9348</v>
      </c>
      <c r="G370" t="s">
        <v>141</v>
      </c>
      <c r="H370" t="s">
        <v>171</v>
      </c>
      <c r="I370" t="s">
        <v>172</v>
      </c>
      <c r="J370" s="24">
        <v>45931</v>
      </c>
      <c r="K370" t="s">
        <v>253</v>
      </c>
      <c r="L370">
        <v>3</v>
      </c>
      <c r="M370" t="s">
        <v>429</v>
      </c>
      <c r="N370" t="s">
        <v>145</v>
      </c>
      <c r="O370" t="s">
        <v>155</v>
      </c>
      <c r="P370" t="s">
        <v>148</v>
      </c>
      <c r="Q370">
        <v>0</v>
      </c>
      <c r="R370">
        <v>4</v>
      </c>
      <c r="S370">
        <v>240</v>
      </c>
      <c r="T370">
        <v>120</v>
      </c>
      <c r="U370">
        <v>0</v>
      </c>
      <c r="V370">
        <v>0</v>
      </c>
      <c r="W370">
        <v>0</v>
      </c>
      <c r="X370">
        <v>0</v>
      </c>
      <c r="Y370">
        <v>0</v>
      </c>
      <c r="Z370">
        <v>0</v>
      </c>
      <c r="AA370">
        <v>120</v>
      </c>
      <c r="AB370">
        <v>0</v>
      </c>
      <c r="AC370">
        <v>120</v>
      </c>
      <c r="AD370">
        <v>0</v>
      </c>
      <c r="AE370">
        <v>0</v>
      </c>
      <c r="AF370">
        <v>2</v>
      </c>
      <c r="AG370">
        <v>0</v>
      </c>
      <c r="AH370">
        <v>2</v>
      </c>
      <c r="AI370">
        <v>0</v>
      </c>
      <c r="AJ370">
        <v>0</v>
      </c>
      <c r="AK370">
        <v>0</v>
      </c>
      <c r="AL370">
        <v>0</v>
      </c>
      <c r="AM370">
        <v>0</v>
      </c>
      <c r="AN370">
        <v>0</v>
      </c>
      <c r="AO370">
        <v>3</v>
      </c>
      <c r="AP370">
        <v>10</v>
      </c>
      <c r="AQ370">
        <v>3</v>
      </c>
      <c r="AR370">
        <v>0</v>
      </c>
      <c r="AS370">
        <v>0</v>
      </c>
      <c r="AT370">
        <v>0</v>
      </c>
      <c r="AU370">
        <v>0</v>
      </c>
      <c r="AV370">
        <v>0</v>
      </c>
      <c r="AW370">
        <v>0</v>
      </c>
      <c r="AX370">
        <v>0</v>
      </c>
      <c r="AY370">
        <v>3</v>
      </c>
      <c r="AZ370">
        <v>3</v>
      </c>
      <c r="BA370">
        <v>1</v>
      </c>
      <c r="BB370">
        <v>0</v>
      </c>
      <c r="BC370">
        <v>0</v>
      </c>
      <c r="BD370">
        <v>0</v>
      </c>
      <c r="BE370">
        <v>0</v>
      </c>
      <c r="BF370">
        <v>3</v>
      </c>
      <c r="BG370">
        <v>0</v>
      </c>
      <c r="BH370">
        <v>0</v>
      </c>
      <c r="BI370">
        <v>0</v>
      </c>
      <c r="BJ370" s="25">
        <v>45944</v>
      </c>
      <c r="BK370">
        <v>0</v>
      </c>
      <c r="BL370" s="27" t="str">
        <f>VLOOKUP(O370,DropDownList!$H$1:$I$7,2,FALSE)</f>
        <v>2022/23</v>
      </c>
      <c r="BM370" s="27" t="str">
        <f t="shared" si="5"/>
        <v>PRAS</v>
      </c>
    </row>
    <row r="371" spans="1:65" x14ac:dyDescent="0.2">
      <c r="A371">
        <v>2025</v>
      </c>
      <c r="B371">
        <v>10</v>
      </c>
      <c r="C371" t="s">
        <v>162</v>
      </c>
      <c r="D371" t="s">
        <v>185</v>
      </c>
      <c r="E371" t="s">
        <v>21</v>
      </c>
      <c r="F371">
        <v>9348</v>
      </c>
      <c r="G371" t="s">
        <v>141</v>
      </c>
      <c r="H371" t="s">
        <v>171</v>
      </c>
      <c r="I371" t="s">
        <v>172</v>
      </c>
      <c r="J371" s="24">
        <v>45931</v>
      </c>
      <c r="K371" t="s">
        <v>253</v>
      </c>
      <c r="L371">
        <v>3</v>
      </c>
      <c r="M371" t="s">
        <v>429</v>
      </c>
      <c r="N371" t="s">
        <v>145</v>
      </c>
      <c r="O371" t="s">
        <v>147</v>
      </c>
      <c r="P371" t="s">
        <v>146</v>
      </c>
      <c r="Q371">
        <v>277.5</v>
      </c>
      <c r="R371">
        <v>90</v>
      </c>
      <c r="S371">
        <v>1500</v>
      </c>
      <c r="T371">
        <v>50</v>
      </c>
      <c r="U371">
        <v>37</v>
      </c>
      <c r="V371">
        <v>9</v>
      </c>
      <c r="W371">
        <v>137.5</v>
      </c>
      <c r="X371">
        <v>137.5</v>
      </c>
      <c r="Y371">
        <v>0</v>
      </c>
      <c r="Z371">
        <v>0</v>
      </c>
      <c r="AA371">
        <v>1172.5</v>
      </c>
      <c r="AB371">
        <v>0</v>
      </c>
      <c r="AC371">
        <v>0</v>
      </c>
      <c r="AD371">
        <v>7</v>
      </c>
      <c r="AE371">
        <v>2</v>
      </c>
      <c r="AF371">
        <v>68</v>
      </c>
      <c r="AG371">
        <v>2</v>
      </c>
      <c r="AH371">
        <v>3</v>
      </c>
      <c r="AI371">
        <v>17</v>
      </c>
      <c r="AJ371">
        <v>0</v>
      </c>
      <c r="AK371">
        <v>0</v>
      </c>
      <c r="AL371">
        <v>0</v>
      </c>
      <c r="AM371">
        <v>0</v>
      </c>
      <c r="AN371">
        <v>0</v>
      </c>
      <c r="AO371">
        <v>53</v>
      </c>
      <c r="AP371">
        <v>178</v>
      </c>
      <c r="AQ371">
        <v>56</v>
      </c>
      <c r="AR371">
        <v>0</v>
      </c>
      <c r="AS371">
        <v>20</v>
      </c>
      <c r="AT371">
        <v>2</v>
      </c>
      <c r="AU371">
        <v>3</v>
      </c>
      <c r="AV371">
        <v>1</v>
      </c>
      <c r="AW371">
        <v>0</v>
      </c>
      <c r="AX371">
        <v>0</v>
      </c>
      <c r="AY371">
        <v>24</v>
      </c>
      <c r="AZ371">
        <v>35</v>
      </c>
      <c r="BA371">
        <v>16</v>
      </c>
      <c r="BB371">
        <v>7</v>
      </c>
      <c r="BC371">
        <v>2</v>
      </c>
      <c r="BD371">
        <v>0</v>
      </c>
      <c r="BE371">
        <v>0</v>
      </c>
      <c r="BF371">
        <v>89</v>
      </c>
      <c r="BG371">
        <v>250</v>
      </c>
      <c r="BH371">
        <v>0</v>
      </c>
      <c r="BI371">
        <v>37</v>
      </c>
      <c r="BJ371" s="25">
        <v>45944</v>
      </c>
      <c r="BK371">
        <v>0</v>
      </c>
      <c r="BL371" s="27" t="str">
        <f>VLOOKUP(O371,DropDownList!$H$1:$I$7,2,FALSE)</f>
        <v>2024/25</v>
      </c>
      <c r="BM371" s="27" t="str">
        <f t="shared" si="5"/>
        <v>VSUR</v>
      </c>
    </row>
    <row r="372" spans="1:65" x14ac:dyDescent="0.2">
      <c r="A372">
        <v>2025</v>
      </c>
      <c r="B372">
        <v>10</v>
      </c>
      <c r="C372" t="s">
        <v>162</v>
      </c>
      <c r="D372" t="s">
        <v>185</v>
      </c>
      <c r="E372" t="s">
        <v>21</v>
      </c>
      <c r="F372">
        <v>9348</v>
      </c>
      <c r="G372" t="s">
        <v>141</v>
      </c>
      <c r="H372" t="s">
        <v>171</v>
      </c>
      <c r="I372" t="s">
        <v>172</v>
      </c>
      <c r="J372" s="24">
        <v>45931</v>
      </c>
      <c r="K372" t="s">
        <v>253</v>
      </c>
      <c r="L372">
        <v>3</v>
      </c>
      <c r="M372" t="s">
        <v>429</v>
      </c>
      <c r="N372" t="s">
        <v>145</v>
      </c>
      <c r="O372" t="s">
        <v>147</v>
      </c>
      <c r="P372" t="s">
        <v>154</v>
      </c>
      <c r="Q372">
        <v>7732.98</v>
      </c>
      <c r="R372">
        <v>90</v>
      </c>
      <c r="S372">
        <v>23085</v>
      </c>
      <c r="T372">
        <v>892.43</v>
      </c>
      <c r="U372">
        <v>37</v>
      </c>
      <c r="V372">
        <v>18</v>
      </c>
      <c r="W372">
        <v>3994.97</v>
      </c>
      <c r="X372">
        <v>4124.97</v>
      </c>
      <c r="Y372">
        <v>0</v>
      </c>
      <c r="Z372">
        <v>0</v>
      </c>
      <c r="AA372">
        <v>14459.59</v>
      </c>
      <c r="AB372">
        <v>0</v>
      </c>
      <c r="AC372">
        <v>13284.59</v>
      </c>
      <c r="AD372">
        <v>7</v>
      </c>
      <c r="AE372">
        <v>11</v>
      </c>
      <c r="AF372">
        <v>49</v>
      </c>
      <c r="AG372">
        <v>20</v>
      </c>
      <c r="AH372">
        <v>3</v>
      </c>
      <c r="AI372">
        <v>17</v>
      </c>
      <c r="AJ372">
        <v>0</v>
      </c>
      <c r="AK372">
        <v>0</v>
      </c>
      <c r="AL372">
        <v>0</v>
      </c>
      <c r="AM372">
        <v>0</v>
      </c>
      <c r="AN372">
        <v>0</v>
      </c>
      <c r="AO372">
        <v>53</v>
      </c>
      <c r="AP372">
        <v>174</v>
      </c>
      <c r="AQ372">
        <v>55</v>
      </c>
      <c r="AR372">
        <v>0</v>
      </c>
      <c r="AS372">
        <v>20</v>
      </c>
      <c r="AT372">
        <v>2</v>
      </c>
      <c r="AU372">
        <v>3</v>
      </c>
      <c r="AV372">
        <v>1</v>
      </c>
      <c r="AW372">
        <v>0</v>
      </c>
      <c r="AX372">
        <v>0</v>
      </c>
      <c r="AY372">
        <v>23</v>
      </c>
      <c r="AZ372">
        <v>34</v>
      </c>
      <c r="BA372">
        <v>15</v>
      </c>
      <c r="BB372">
        <v>7</v>
      </c>
      <c r="BC372">
        <v>2</v>
      </c>
      <c r="BD372">
        <v>0</v>
      </c>
      <c r="BE372">
        <v>0</v>
      </c>
      <c r="BF372">
        <v>89</v>
      </c>
      <c r="BG372">
        <v>3655</v>
      </c>
      <c r="BH372">
        <v>1</v>
      </c>
      <c r="BI372">
        <v>37</v>
      </c>
      <c r="BJ372" s="25">
        <v>45944</v>
      </c>
      <c r="BK372">
        <v>0</v>
      </c>
      <c r="BL372" s="27" t="str">
        <f>VLOOKUP(O372,DropDownList!$H$1:$I$7,2,FALSE)</f>
        <v>2024/25</v>
      </c>
      <c r="BM372" s="27" t="str">
        <f t="shared" si="5"/>
        <v>JP COURT</v>
      </c>
    </row>
    <row r="373" spans="1:65" x14ac:dyDescent="0.2">
      <c r="A373">
        <v>2025</v>
      </c>
      <c r="B373">
        <v>10</v>
      </c>
      <c r="C373" t="s">
        <v>162</v>
      </c>
      <c r="D373" t="s">
        <v>185</v>
      </c>
      <c r="E373" t="s">
        <v>21</v>
      </c>
      <c r="F373">
        <v>9348</v>
      </c>
      <c r="G373" t="s">
        <v>141</v>
      </c>
      <c r="H373" t="s">
        <v>171</v>
      </c>
      <c r="I373" t="s">
        <v>172</v>
      </c>
      <c r="J373" s="24">
        <v>45931</v>
      </c>
      <c r="K373" t="s">
        <v>253</v>
      </c>
      <c r="L373">
        <v>3</v>
      </c>
      <c r="M373" t="s">
        <v>429</v>
      </c>
      <c r="N373" t="s">
        <v>145</v>
      </c>
      <c r="O373" t="s">
        <v>147</v>
      </c>
      <c r="P373" t="s">
        <v>152</v>
      </c>
      <c r="Q373">
        <v>0</v>
      </c>
      <c r="R373">
        <v>11</v>
      </c>
      <c r="S373">
        <v>440</v>
      </c>
      <c r="T373">
        <v>240</v>
      </c>
      <c r="U373">
        <v>0</v>
      </c>
      <c r="V373">
        <v>0</v>
      </c>
      <c r="W373">
        <v>0</v>
      </c>
      <c r="X373">
        <v>0</v>
      </c>
      <c r="Y373">
        <v>0</v>
      </c>
      <c r="Z373">
        <v>0</v>
      </c>
      <c r="AA373">
        <v>200</v>
      </c>
      <c r="AB373">
        <v>0</v>
      </c>
      <c r="AC373">
        <v>200</v>
      </c>
      <c r="AD373">
        <v>0</v>
      </c>
      <c r="AE373">
        <v>0</v>
      </c>
      <c r="AF373">
        <v>5</v>
      </c>
      <c r="AG373">
        <v>0</v>
      </c>
      <c r="AH373">
        <v>6</v>
      </c>
      <c r="AI373">
        <v>0</v>
      </c>
      <c r="AJ373">
        <v>0</v>
      </c>
      <c r="AK373">
        <v>0</v>
      </c>
      <c r="AL373">
        <v>0</v>
      </c>
      <c r="AM373">
        <v>0</v>
      </c>
      <c r="AN373">
        <v>0</v>
      </c>
      <c r="AO373">
        <v>0</v>
      </c>
      <c r="AP373">
        <v>0</v>
      </c>
      <c r="AQ373">
        <v>0</v>
      </c>
      <c r="AR373">
        <v>0</v>
      </c>
      <c r="AS373">
        <v>0</v>
      </c>
      <c r="AT373">
        <v>0</v>
      </c>
      <c r="AU373">
        <v>0</v>
      </c>
      <c r="AV373">
        <v>0</v>
      </c>
      <c r="AW373">
        <v>0</v>
      </c>
      <c r="AX373">
        <v>0</v>
      </c>
      <c r="AY373">
        <v>0</v>
      </c>
      <c r="AZ373">
        <v>0</v>
      </c>
      <c r="BA373">
        <v>0</v>
      </c>
      <c r="BB373">
        <v>0</v>
      </c>
      <c r="BC373">
        <v>0</v>
      </c>
      <c r="BD373">
        <v>0</v>
      </c>
      <c r="BE373">
        <v>0</v>
      </c>
      <c r="BF373">
        <v>0</v>
      </c>
      <c r="BG373">
        <v>0</v>
      </c>
      <c r="BH373">
        <v>0</v>
      </c>
      <c r="BI373">
        <v>0</v>
      </c>
      <c r="BJ373" s="25">
        <v>45944</v>
      </c>
      <c r="BK373">
        <v>0</v>
      </c>
      <c r="BL373" s="27" t="str">
        <f>VLOOKUP(O373,DropDownList!$H$1:$I$7,2,FALSE)</f>
        <v>2024/25</v>
      </c>
      <c r="BM373" s="27" t="str">
        <f t="shared" si="5"/>
        <v>PCOA</v>
      </c>
    </row>
    <row r="374" spans="1:65" x14ac:dyDescent="0.2">
      <c r="A374">
        <v>2025</v>
      </c>
      <c r="B374">
        <v>10</v>
      </c>
      <c r="C374" t="s">
        <v>162</v>
      </c>
      <c r="D374" t="s">
        <v>185</v>
      </c>
      <c r="E374" t="s">
        <v>21</v>
      </c>
      <c r="F374">
        <v>9348</v>
      </c>
      <c r="G374" t="s">
        <v>141</v>
      </c>
      <c r="H374" t="s">
        <v>171</v>
      </c>
      <c r="I374" t="s">
        <v>172</v>
      </c>
      <c r="J374" s="24">
        <v>45931</v>
      </c>
      <c r="K374" t="s">
        <v>253</v>
      </c>
      <c r="L374">
        <v>3</v>
      </c>
      <c r="M374" t="s">
        <v>429</v>
      </c>
      <c r="N374" t="s">
        <v>145</v>
      </c>
      <c r="O374" t="s">
        <v>147</v>
      </c>
      <c r="P374" t="s">
        <v>148</v>
      </c>
      <c r="Q374">
        <v>120</v>
      </c>
      <c r="R374">
        <v>6</v>
      </c>
      <c r="S374">
        <v>360</v>
      </c>
      <c r="T374">
        <v>60</v>
      </c>
      <c r="U374">
        <v>2</v>
      </c>
      <c r="V374">
        <v>2</v>
      </c>
      <c r="W374">
        <v>120</v>
      </c>
      <c r="X374">
        <v>120</v>
      </c>
      <c r="Y374">
        <v>0</v>
      </c>
      <c r="Z374">
        <v>0</v>
      </c>
      <c r="AA374">
        <v>180</v>
      </c>
      <c r="AB374">
        <v>0</v>
      </c>
      <c r="AC374">
        <v>180</v>
      </c>
      <c r="AD374">
        <v>2</v>
      </c>
      <c r="AE374">
        <v>0</v>
      </c>
      <c r="AF374">
        <v>3</v>
      </c>
      <c r="AG374">
        <v>0</v>
      </c>
      <c r="AH374">
        <v>1</v>
      </c>
      <c r="AI374">
        <v>2</v>
      </c>
      <c r="AJ374">
        <v>0</v>
      </c>
      <c r="AK374">
        <v>0</v>
      </c>
      <c r="AL374">
        <v>0</v>
      </c>
      <c r="AM374">
        <v>0</v>
      </c>
      <c r="AN374">
        <v>0</v>
      </c>
      <c r="AO374">
        <v>6</v>
      </c>
      <c r="AP374">
        <v>11</v>
      </c>
      <c r="AQ374">
        <v>6</v>
      </c>
      <c r="AR374">
        <v>0</v>
      </c>
      <c r="AS374">
        <v>1</v>
      </c>
      <c r="AT374">
        <v>0</v>
      </c>
      <c r="AU374">
        <v>0</v>
      </c>
      <c r="AV374">
        <v>0</v>
      </c>
      <c r="AW374">
        <v>0</v>
      </c>
      <c r="AX374">
        <v>0</v>
      </c>
      <c r="AY374">
        <v>1</v>
      </c>
      <c r="AZ374">
        <v>3</v>
      </c>
      <c r="BA374">
        <v>0</v>
      </c>
      <c r="BB374">
        <v>0</v>
      </c>
      <c r="BC374">
        <v>0</v>
      </c>
      <c r="BD374">
        <v>0</v>
      </c>
      <c r="BE374">
        <v>0</v>
      </c>
      <c r="BF374">
        <v>6</v>
      </c>
      <c r="BG374">
        <v>120</v>
      </c>
      <c r="BH374">
        <v>0</v>
      </c>
      <c r="BI374">
        <v>2</v>
      </c>
      <c r="BJ374" s="25">
        <v>45944</v>
      </c>
      <c r="BK374">
        <v>0</v>
      </c>
      <c r="BL374" s="27" t="str">
        <f>VLOOKUP(O374,DropDownList!$H$1:$I$7,2,FALSE)</f>
        <v>2024/25</v>
      </c>
      <c r="BM374" s="27" t="str">
        <f t="shared" si="5"/>
        <v>PRAS</v>
      </c>
    </row>
    <row r="375" spans="1:65" x14ac:dyDescent="0.2">
      <c r="A375">
        <v>2025</v>
      </c>
      <c r="B375">
        <v>10</v>
      </c>
      <c r="C375" t="s">
        <v>162</v>
      </c>
      <c r="D375" t="s">
        <v>185</v>
      </c>
      <c r="E375" t="s">
        <v>21</v>
      </c>
      <c r="F375">
        <v>9348</v>
      </c>
      <c r="G375" t="s">
        <v>141</v>
      </c>
      <c r="H375" t="s">
        <v>171</v>
      </c>
      <c r="I375" t="s">
        <v>172</v>
      </c>
      <c r="J375" s="24">
        <v>45931</v>
      </c>
      <c r="K375" t="s">
        <v>253</v>
      </c>
      <c r="L375">
        <v>3</v>
      </c>
      <c r="M375" t="s">
        <v>429</v>
      </c>
      <c r="N375" t="s">
        <v>145</v>
      </c>
      <c r="O375" t="s">
        <v>155</v>
      </c>
      <c r="P375" t="s">
        <v>154</v>
      </c>
      <c r="Q375">
        <v>3535.13</v>
      </c>
      <c r="R375">
        <v>87</v>
      </c>
      <c r="S375">
        <v>23297.02</v>
      </c>
      <c r="T375">
        <v>895</v>
      </c>
      <c r="U375">
        <v>16</v>
      </c>
      <c r="V375">
        <v>9</v>
      </c>
      <c r="W375">
        <v>2309.42</v>
      </c>
      <c r="X375">
        <v>2309.42</v>
      </c>
      <c r="Y375">
        <v>0</v>
      </c>
      <c r="Z375">
        <v>0</v>
      </c>
      <c r="AA375">
        <v>18866.89</v>
      </c>
      <c r="AB375">
        <v>157.02000000000001</v>
      </c>
      <c r="AC375">
        <v>17529.87</v>
      </c>
      <c r="AD375">
        <v>7</v>
      </c>
      <c r="AE375">
        <v>2</v>
      </c>
      <c r="AF375">
        <v>67</v>
      </c>
      <c r="AG375">
        <v>5</v>
      </c>
      <c r="AH375">
        <v>1</v>
      </c>
      <c r="AI375">
        <v>11</v>
      </c>
      <c r="AJ375">
        <v>0</v>
      </c>
      <c r="AK375">
        <v>0</v>
      </c>
      <c r="AL375">
        <v>0</v>
      </c>
      <c r="AM375">
        <v>0</v>
      </c>
      <c r="AN375">
        <v>0</v>
      </c>
      <c r="AO375">
        <v>51</v>
      </c>
      <c r="AP375">
        <v>227</v>
      </c>
      <c r="AQ375">
        <v>57</v>
      </c>
      <c r="AR375">
        <v>0</v>
      </c>
      <c r="AS375">
        <v>25</v>
      </c>
      <c r="AT375">
        <v>11</v>
      </c>
      <c r="AU375">
        <v>6</v>
      </c>
      <c r="AV375">
        <v>2</v>
      </c>
      <c r="AW375">
        <v>1</v>
      </c>
      <c r="AX375">
        <v>0</v>
      </c>
      <c r="AY375">
        <v>29</v>
      </c>
      <c r="AZ375">
        <v>45</v>
      </c>
      <c r="BA375">
        <v>24</v>
      </c>
      <c r="BB375">
        <v>8</v>
      </c>
      <c r="BC375">
        <v>5</v>
      </c>
      <c r="BD375">
        <v>0</v>
      </c>
      <c r="BE375">
        <v>0</v>
      </c>
      <c r="BF375">
        <v>84</v>
      </c>
      <c r="BG375">
        <v>2510</v>
      </c>
      <c r="BH375">
        <v>3</v>
      </c>
      <c r="BI375">
        <v>14</v>
      </c>
      <c r="BJ375" s="25">
        <v>45944</v>
      </c>
      <c r="BK375">
        <v>2</v>
      </c>
      <c r="BL375" s="27" t="str">
        <f>VLOOKUP(O375,DropDownList!$H$1:$I$7,2,FALSE)</f>
        <v>2022/23</v>
      </c>
      <c r="BM375" s="27" t="str">
        <f t="shared" si="5"/>
        <v>JP COURT</v>
      </c>
    </row>
    <row r="376" spans="1:65" x14ac:dyDescent="0.2">
      <c r="A376">
        <v>2025</v>
      </c>
      <c r="B376">
        <v>10</v>
      </c>
      <c r="C376" t="s">
        <v>162</v>
      </c>
      <c r="D376" t="s">
        <v>185</v>
      </c>
      <c r="E376" t="s">
        <v>21</v>
      </c>
      <c r="F376">
        <v>9348</v>
      </c>
      <c r="G376" t="s">
        <v>141</v>
      </c>
      <c r="H376" t="s">
        <v>171</v>
      </c>
      <c r="I376" t="s">
        <v>172</v>
      </c>
      <c r="J376" s="24">
        <v>45931</v>
      </c>
      <c r="K376" t="s">
        <v>253</v>
      </c>
      <c r="L376">
        <v>3</v>
      </c>
      <c r="M376" t="s">
        <v>429</v>
      </c>
      <c r="N376" t="s">
        <v>145</v>
      </c>
      <c r="O376" t="s">
        <v>155</v>
      </c>
      <c r="P376" t="s">
        <v>152</v>
      </c>
      <c r="Q376">
        <v>0</v>
      </c>
      <c r="R376">
        <v>4</v>
      </c>
      <c r="S376">
        <v>160</v>
      </c>
      <c r="T376">
        <v>120</v>
      </c>
      <c r="U376">
        <v>0</v>
      </c>
      <c r="V376">
        <v>0</v>
      </c>
      <c r="W376">
        <v>0</v>
      </c>
      <c r="X376">
        <v>0</v>
      </c>
      <c r="Y376">
        <v>0</v>
      </c>
      <c r="Z376">
        <v>0</v>
      </c>
      <c r="AA376">
        <v>40</v>
      </c>
      <c r="AB376">
        <v>0</v>
      </c>
      <c r="AC376">
        <v>40</v>
      </c>
      <c r="AD376">
        <v>0</v>
      </c>
      <c r="AE376">
        <v>0</v>
      </c>
      <c r="AF376">
        <v>1</v>
      </c>
      <c r="AG376">
        <v>0</v>
      </c>
      <c r="AH376">
        <v>3</v>
      </c>
      <c r="AI376">
        <v>0</v>
      </c>
      <c r="AJ376">
        <v>0</v>
      </c>
      <c r="AK376">
        <v>0</v>
      </c>
      <c r="AL376">
        <v>0</v>
      </c>
      <c r="AM376">
        <v>0</v>
      </c>
      <c r="AN376">
        <v>0</v>
      </c>
      <c r="AO376">
        <v>0</v>
      </c>
      <c r="AP376">
        <v>0</v>
      </c>
      <c r="AQ376">
        <v>0</v>
      </c>
      <c r="AR376">
        <v>0</v>
      </c>
      <c r="AS376">
        <v>0</v>
      </c>
      <c r="AT376">
        <v>0</v>
      </c>
      <c r="AU376">
        <v>0</v>
      </c>
      <c r="AV376">
        <v>0</v>
      </c>
      <c r="AW376">
        <v>0</v>
      </c>
      <c r="AX376">
        <v>0</v>
      </c>
      <c r="AY376">
        <v>0</v>
      </c>
      <c r="AZ376">
        <v>0</v>
      </c>
      <c r="BA376">
        <v>0</v>
      </c>
      <c r="BB376">
        <v>0</v>
      </c>
      <c r="BC376">
        <v>0</v>
      </c>
      <c r="BD376">
        <v>0</v>
      </c>
      <c r="BE376">
        <v>0</v>
      </c>
      <c r="BF376">
        <v>0</v>
      </c>
      <c r="BG376">
        <v>0</v>
      </c>
      <c r="BH376">
        <v>0</v>
      </c>
      <c r="BI376">
        <v>0</v>
      </c>
      <c r="BJ376" s="25">
        <v>45944</v>
      </c>
      <c r="BK376">
        <v>0</v>
      </c>
      <c r="BL376" s="27" t="str">
        <f>VLOOKUP(O376,DropDownList!$H$1:$I$7,2,FALSE)</f>
        <v>2022/23</v>
      </c>
      <c r="BM376" s="27" t="str">
        <f t="shared" si="5"/>
        <v>PCOA</v>
      </c>
    </row>
    <row r="377" spans="1:65" x14ac:dyDescent="0.2">
      <c r="A377">
        <v>2025</v>
      </c>
      <c r="B377">
        <v>10</v>
      </c>
      <c r="C377" t="s">
        <v>162</v>
      </c>
      <c r="D377" t="s">
        <v>185</v>
      </c>
      <c r="E377" t="s">
        <v>21</v>
      </c>
      <c r="F377">
        <v>9348</v>
      </c>
      <c r="G377" t="s">
        <v>141</v>
      </c>
      <c r="H377" t="s">
        <v>171</v>
      </c>
      <c r="I377" t="s">
        <v>172</v>
      </c>
      <c r="J377" s="24">
        <v>45931</v>
      </c>
      <c r="K377" t="s">
        <v>253</v>
      </c>
      <c r="L377">
        <v>3</v>
      </c>
      <c r="M377" t="s">
        <v>429</v>
      </c>
      <c r="N377" t="s">
        <v>145</v>
      </c>
      <c r="O377" t="s">
        <v>147</v>
      </c>
      <c r="P377" t="s">
        <v>153</v>
      </c>
      <c r="Q377">
        <v>0</v>
      </c>
      <c r="R377">
        <v>1</v>
      </c>
      <c r="S377">
        <v>45</v>
      </c>
      <c r="T377">
        <v>45</v>
      </c>
      <c r="U377">
        <v>0</v>
      </c>
      <c r="V377">
        <v>0</v>
      </c>
      <c r="W377">
        <v>0</v>
      </c>
      <c r="X377">
        <v>0</v>
      </c>
      <c r="Y377">
        <v>0</v>
      </c>
      <c r="Z377">
        <v>0</v>
      </c>
      <c r="AA377">
        <v>0</v>
      </c>
      <c r="AB377">
        <v>0</v>
      </c>
      <c r="AC377">
        <v>0</v>
      </c>
      <c r="AD377">
        <v>0</v>
      </c>
      <c r="AE377">
        <v>0</v>
      </c>
      <c r="AF377">
        <v>0</v>
      </c>
      <c r="AG377">
        <v>0</v>
      </c>
      <c r="AH377">
        <v>1</v>
      </c>
      <c r="AI377">
        <v>0</v>
      </c>
      <c r="AJ377">
        <v>0</v>
      </c>
      <c r="AK377">
        <v>0</v>
      </c>
      <c r="AL377">
        <v>0</v>
      </c>
      <c r="AM377">
        <v>0</v>
      </c>
      <c r="AN377">
        <v>0</v>
      </c>
      <c r="AO377">
        <v>1</v>
      </c>
      <c r="AP377">
        <v>1</v>
      </c>
      <c r="AQ377">
        <v>1</v>
      </c>
      <c r="AR377">
        <v>0</v>
      </c>
      <c r="AS377">
        <v>0</v>
      </c>
      <c r="AT377">
        <v>0</v>
      </c>
      <c r="AU377">
        <v>0</v>
      </c>
      <c r="AV377">
        <v>0</v>
      </c>
      <c r="AW377">
        <v>0</v>
      </c>
      <c r="AX377">
        <v>0</v>
      </c>
      <c r="AY377">
        <v>0</v>
      </c>
      <c r="AZ377">
        <v>0</v>
      </c>
      <c r="BA377">
        <v>0</v>
      </c>
      <c r="BB377">
        <v>0</v>
      </c>
      <c r="BC377">
        <v>0</v>
      </c>
      <c r="BD377">
        <v>0</v>
      </c>
      <c r="BE377">
        <v>0</v>
      </c>
      <c r="BF377">
        <v>1</v>
      </c>
      <c r="BG377">
        <v>0</v>
      </c>
      <c r="BH377">
        <v>0</v>
      </c>
      <c r="BI377">
        <v>0</v>
      </c>
      <c r="BJ377" s="25">
        <v>45944</v>
      </c>
      <c r="BK377">
        <v>0</v>
      </c>
      <c r="BL377" s="27" t="str">
        <f>VLOOKUP(O377,DropDownList!$H$1:$I$7,2,FALSE)</f>
        <v>2024/25</v>
      </c>
      <c r="BM377" s="27" t="str">
        <f t="shared" si="5"/>
        <v>PREG</v>
      </c>
    </row>
    <row r="378" spans="1:65" x14ac:dyDescent="0.2">
      <c r="A378">
        <v>2025</v>
      </c>
      <c r="B378">
        <v>10</v>
      </c>
      <c r="C378" t="s">
        <v>162</v>
      </c>
      <c r="D378" t="s">
        <v>186</v>
      </c>
      <c r="E378" t="s">
        <v>21</v>
      </c>
      <c r="F378">
        <v>9881</v>
      </c>
      <c r="G378" t="s">
        <v>158</v>
      </c>
      <c r="H378" t="s">
        <v>171</v>
      </c>
      <c r="I378" t="s">
        <v>172</v>
      </c>
      <c r="J378" s="24">
        <v>45931</v>
      </c>
      <c r="K378" t="s">
        <v>253</v>
      </c>
      <c r="L378">
        <v>3</v>
      </c>
      <c r="M378" t="s">
        <v>429</v>
      </c>
      <c r="N378" t="s">
        <v>145</v>
      </c>
      <c r="O378" t="s">
        <v>155</v>
      </c>
      <c r="P378" t="s">
        <v>160</v>
      </c>
      <c r="Q378">
        <v>13675.43</v>
      </c>
      <c r="R378">
        <v>132</v>
      </c>
      <c r="S378">
        <v>92505</v>
      </c>
      <c r="T378">
        <v>4412.08</v>
      </c>
      <c r="U378">
        <v>29</v>
      </c>
      <c r="V378">
        <v>14</v>
      </c>
      <c r="W378">
        <v>5246.56</v>
      </c>
      <c r="X378">
        <v>6601.56</v>
      </c>
      <c r="Y378">
        <v>0</v>
      </c>
      <c r="Z378">
        <v>0</v>
      </c>
      <c r="AA378">
        <v>74417.490000000005</v>
      </c>
      <c r="AB378">
        <v>1177.6400000000001</v>
      </c>
      <c r="AC378">
        <v>69771.23</v>
      </c>
      <c r="AD378">
        <v>5</v>
      </c>
      <c r="AE378">
        <v>9</v>
      </c>
      <c r="AF378">
        <v>93</v>
      </c>
      <c r="AG378">
        <v>21</v>
      </c>
      <c r="AH378">
        <v>4</v>
      </c>
      <c r="AI378">
        <v>8</v>
      </c>
      <c r="AJ378">
        <v>0</v>
      </c>
      <c r="AK378">
        <v>0</v>
      </c>
      <c r="AL378">
        <v>0</v>
      </c>
      <c r="AM378">
        <v>0</v>
      </c>
      <c r="AN378">
        <v>0</v>
      </c>
      <c r="AO378">
        <v>94</v>
      </c>
      <c r="AP378">
        <v>441</v>
      </c>
      <c r="AQ378">
        <v>90</v>
      </c>
      <c r="AR378">
        <v>0</v>
      </c>
      <c r="AS378">
        <v>59</v>
      </c>
      <c r="AT378">
        <v>31</v>
      </c>
      <c r="AU378">
        <v>28</v>
      </c>
      <c r="AV378">
        <v>8</v>
      </c>
      <c r="AW378">
        <v>9</v>
      </c>
      <c r="AX378">
        <v>0</v>
      </c>
      <c r="AY378">
        <v>39</v>
      </c>
      <c r="AZ378">
        <v>71</v>
      </c>
      <c r="BA378">
        <v>45</v>
      </c>
      <c r="BB378">
        <v>15</v>
      </c>
      <c r="BC378">
        <v>12</v>
      </c>
      <c r="BD378">
        <v>1</v>
      </c>
      <c r="BE378">
        <v>0</v>
      </c>
      <c r="BF378">
        <v>121</v>
      </c>
      <c r="BG378">
        <v>4565</v>
      </c>
      <c r="BH378">
        <v>6</v>
      </c>
      <c r="BI378">
        <v>25</v>
      </c>
      <c r="BJ378" s="25">
        <v>45944</v>
      </c>
      <c r="BK378">
        <v>1</v>
      </c>
      <c r="BL378" s="27" t="str">
        <f>VLOOKUP(O378,DropDownList!$H$1:$I$7,2,FALSE)</f>
        <v>2022/23</v>
      </c>
      <c r="BM378" s="27" t="str">
        <f t="shared" si="5"/>
        <v>SC COURT</v>
      </c>
    </row>
    <row r="379" spans="1:65" x14ac:dyDescent="0.2">
      <c r="A379">
        <v>2025</v>
      </c>
      <c r="B379">
        <v>10</v>
      </c>
      <c r="C379" t="s">
        <v>162</v>
      </c>
      <c r="D379" t="s">
        <v>186</v>
      </c>
      <c r="E379" t="s">
        <v>21</v>
      </c>
      <c r="F379">
        <v>9881</v>
      </c>
      <c r="G379" t="s">
        <v>158</v>
      </c>
      <c r="H379" t="s">
        <v>171</v>
      </c>
      <c r="I379" t="s">
        <v>172</v>
      </c>
      <c r="J379" s="24">
        <v>45931</v>
      </c>
      <c r="K379" t="s">
        <v>253</v>
      </c>
      <c r="L379">
        <v>3</v>
      </c>
      <c r="M379" t="s">
        <v>429</v>
      </c>
      <c r="N379" t="s">
        <v>145</v>
      </c>
      <c r="O379" t="s">
        <v>149</v>
      </c>
      <c r="P379" t="s">
        <v>161</v>
      </c>
      <c r="Q379">
        <v>120</v>
      </c>
      <c r="R379">
        <v>26</v>
      </c>
      <c r="S379">
        <v>610</v>
      </c>
      <c r="T379">
        <v>0</v>
      </c>
      <c r="U379">
        <v>14</v>
      </c>
      <c r="V379">
        <v>4</v>
      </c>
      <c r="W379">
        <v>80</v>
      </c>
      <c r="X379">
        <v>80</v>
      </c>
      <c r="Y379">
        <v>0</v>
      </c>
      <c r="Z379">
        <v>0</v>
      </c>
      <c r="AA379">
        <v>490</v>
      </c>
      <c r="AB379">
        <v>0</v>
      </c>
      <c r="AC379">
        <v>0</v>
      </c>
      <c r="AD379">
        <v>4</v>
      </c>
      <c r="AE379">
        <v>0</v>
      </c>
      <c r="AF379">
        <v>21</v>
      </c>
      <c r="AG379">
        <v>0</v>
      </c>
      <c r="AH379">
        <v>0</v>
      </c>
      <c r="AI379">
        <v>5</v>
      </c>
      <c r="AJ379">
        <v>0</v>
      </c>
      <c r="AK379">
        <v>0</v>
      </c>
      <c r="AL379">
        <v>0</v>
      </c>
      <c r="AM379">
        <v>0</v>
      </c>
      <c r="AN379">
        <v>0</v>
      </c>
      <c r="AO379">
        <v>11</v>
      </c>
      <c r="AP379">
        <v>11</v>
      </c>
      <c r="AQ379">
        <v>11</v>
      </c>
      <c r="AR379">
        <v>0</v>
      </c>
      <c r="AS379">
        <v>0</v>
      </c>
      <c r="AT379">
        <v>0</v>
      </c>
      <c r="AU379">
        <v>0</v>
      </c>
      <c r="AV379">
        <v>0</v>
      </c>
      <c r="AW379">
        <v>0</v>
      </c>
      <c r="AX379">
        <v>0</v>
      </c>
      <c r="AY379">
        <v>0</v>
      </c>
      <c r="AZ379">
        <v>0</v>
      </c>
      <c r="BA379">
        <v>0</v>
      </c>
      <c r="BB379">
        <v>0</v>
      </c>
      <c r="BC379">
        <v>0</v>
      </c>
      <c r="BD379">
        <v>0</v>
      </c>
      <c r="BE379">
        <v>0</v>
      </c>
      <c r="BF379">
        <v>26</v>
      </c>
      <c r="BG379">
        <v>120</v>
      </c>
      <c r="BH379">
        <v>0</v>
      </c>
      <c r="BI379">
        <v>14</v>
      </c>
      <c r="BJ379" s="25">
        <v>45944</v>
      </c>
      <c r="BK379">
        <v>0</v>
      </c>
      <c r="BL379" s="27" t="str">
        <f>VLOOKUP(O379,DropDownList!$H$1:$I$7,2,FALSE)</f>
        <v>2025/26</v>
      </c>
      <c r="BM379" s="27" t="str">
        <f t="shared" si="5"/>
        <v>VSUR</v>
      </c>
    </row>
    <row r="380" spans="1:65" x14ac:dyDescent="0.2">
      <c r="A380">
        <v>2025</v>
      </c>
      <c r="B380">
        <v>10</v>
      </c>
      <c r="C380" t="s">
        <v>162</v>
      </c>
      <c r="D380" t="s">
        <v>186</v>
      </c>
      <c r="E380" t="s">
        <v>21</v>
      </c>
      <c r="F380">
        <v>9881</v>
      </c>
      <c r="G380" t="s">
        <v>158</v>
      </c>
      <c r="H380" t="s">
        <v>171</v>
      </c>
      <c r="I380" t="s">
        <v>172</v>
      </c>
      <c r="J380" s="24">
        <v>45931</v>
      </c>
      <c r="K380" t="s">
        <v>253</v>
      </c>
      <c r="L380">
        <v>3</v>
      </c>
      <c r="M380" t="s">
        <v>429</v>
      </c>
      <c r="N380" t="s">
        <v>145</v>
      </c>
      <c r="O380" t="s">
        <v>147</v>
      </c>
      <c r="P380" t="s">
        <v>161</v>
      </c>
      <c r="Q380">
        <v>505.59</v>
      </c>
      <c r="R380">
        <v>113</v>
      </c>
      <c r="S380">
        <v>3230</v>
      </c>
      <c r="T380">
        <v>20</v>
      </c>
      <c r="U380">
        <v>51</v>
      </c>
      <c r="V380">
        <v>15</v>
      </c>
      <c r="W380">
        <v>370</v>
      </c>
      <c r="X380">
        <v>370</v>
      </c>
      <c r="Y380">
        <v>0</v>
      </c>
      <c r="Z380">
        <v>0</v>
      </c>
      <c r="AA380">
        <v>2704.41</v>
      </c>
      <c r="AB380">
        <v>0</v>
      </c>
      <c r="AC380">
        <v>0</v>
      </c>
      <c r="AD380">
        <v>14</v>
      </c>
      <c r="AE380">
        <v>1</v>
      </c>
      <c r="AF380">
        <v>90</v>
      </c>
      <c r="AG380">
        <v>2</v>
      </c>
      <c r="AH380">
        <v>1</v>
      </c>
      <c r="AI380">
        <v>20</v>
      </c>
      <c r="AJ380">
        <v>0</v>
      </c>
      <c r="AK380">
        <v>0</v>
      </c>
      <c r="AL380">
        <v>0</v>
      </c>
      <c r="AM380">
        <v>0</v>
      </c>
      <c r="AN380">
        <v>0</v>
      </c>
      <c r="AO380">
        <v>68</v>
      </c>
      <c r="AP380">
        <v>181</v>
      </c>
      <c r="AQ380">
        <v>66</v>
      </c>
      <c r="AR380">
        <v>0</v>
      </c>
      <c r="AS380">
        <v>21</v>
      </c>
      <c r="AT380">
        <v>1</v>
      </c>
      <c r="AU380">
        <v>7</v>
      </c>
      <c r="AV380">
        <v>1</v>
      </c>
      <c r="AW380">
        <v>6</v>
      </c>
      <c r="AX380">
        <v>0</v>
      </c>
      <c r="AY380">
        <v>18</v>
      </c>
      <c r="AZ380">
        <v>32</v>
      </c>
      <c r="BA380">
        <v>14</v>
      </c>
      <c r="BB380">
        <v>6</v>
      </c>
      <c r="BC380">
        <v>0</v>
      </c>
      <c r="BD380">
        <v>3</v>
      </c>
      <c r="BE380">
        <v>0</v>
      </c>
      <c r="BF380">
        <v>106</v>
      </c>
      <c r="BG380">
        <v>460</v>
      </c>
      <c r="BH380">
        <v>0</v>
      </c>
      <c r="BI380">
        <v>48</v>
      </c>
      <c r="BJ380" s="25">
        <v>45944</v>
      </c>
      <c r="BK380">
        <v>0</v>
      </c>
      <c r="BL380" s="27" t="str">
        <f>VLOOKUP(O380,DropDownList!$H$1:$I$7,2,FALSE)</f>
        <v>2024/25</v>
      </c>
      <c r="BM380" s="27" t="str">
        <f t="shared" si="5"/>
        <v>VSUR</v>
      </c>
    </row>
    <row r="381" spans="1:65" x14ac:dyDescent="0.2">
      <c r="A381">
        <v>2025</v>
      </c>
      <c r="B381">
        <v>10</v>
      </c>
      <c r="C381" t="s">
        <v>162</v>
      </c>
      <c r="D381" t="s">
        <v>186</v>
      </c>
      <c r="E381" t="s">
        <v>21</v>
      </c>
      <c r="F381">
        <v>9881</v>
      </c>
      <c r="G381" t="s">
        <v>158</v>
      </c>
      <c r="H381" t="s">
        <v>171</v>
      </c>
      <c r="I381" t="s">
        <v>172</v>
      </c>
      <c r="J381" s="24">
        <v>45931</v>
      </c>
      <c r="K381" t="s">
        <v>253</v>
      </c>
      <c r="L381">
        <v>3</v>
      </c>
      <c r="M381" t="s">
        <v>429</v>
      </c>
      <c r="N381" t="s">
        <v>145</v>
      </c>
      <c r="O381" t="s">
        <v>156</v>
      </c>
      <c r="P381" t="s">
        <v>161</v>
      </c>
      <c r="Q381">
        <v>185</v>
      </c>
      <c r="R381">
        <v>93</v>
      </c>
      <c r="S381">
        <v>2980</v>
      </c>
      <c r="T381">
        <v>50</v>
      </c>
      <c r="U381">
        <v>27</v>
      </c>
      <c r="V381">
        <v>4</v>
      </c>
      <c r="W381">
        <v>145</v>
      </c>
      <c r="X381">
        <v>145</v>
      </c>
      <c r="Y381">
        <v>0</v>
      </c>
      <c r="Z381">
        <v>0</v>
      </c>
      <c r="AA381">
        <v>2745</v>
      </c>
      <c r="AB381">
        <v>0</v>
      </c>
      <c r="AC381">
        <v>0</v>
      </c>
      <c r="AD381">
        <v>4</v>
      </c>
      <c r="AE381">
        <v>0</v>
      </c>
      <c r="AF381">
        <v>84</v>
      </c>
      <c r="AG381">
        <v>0</v>
      </c>
      <c r="AH381">
        <v>4</v>
      </c>
      <c r="AI381">
        <v>5</v>
      </c>
      <c r="AJ381">
        <v>0</v>
      </c>
      <c r="AK381">
        <v>0</v>
      </c>
      <c r="AL381">
        <v>0</v>
      </c>
      <c r="AM381">
        <v>0</v>
      </c>
      <c r="AN381">
        <v>0</v>
      </c>
      <c r="AO381">
        <v>59</v>
      </c>
      <c r="AP381">
        <v>207</v>
      </c>
      <c r="AQ381">
        <v>61</v>
      </c>
      <c r="AR381">
        <v>0</v>
      </c>
      <c r="AS381">
        <v>19</v>
      </c>
      <c r="AT381">
        <v>11</v>
      </c>
      <c r="AU381">
        <v>3</v>
      </c>
      <c r="AV381">
        <v>0</v>
      </c>
      <c r="AW381">
        <v>3</v>
      </c>
      <c r="AX381">
        <v>0</v>
      </c>
      <c r="AY381">
        <v>32</v>
      </c>
      <c r="AZ381">
        <v>43</v>
      </c>
      <c r="BA381">
        <v>21</v>
      </c>
      <c r="BB381">
        <v>4</v>
      </c>
      <c r="BC381">
        <v>2</v>
      </c>
      <c r="BD381">
        <v>0</v>
      </c>
      <c r="BE381">
        <v>0</v>
      </c>
      <c r="BF381">
        <v>90</v>
      </c>
      <c r="BG381">
        <v>185</v>
      </c>
      <c r="BH381">
        <v>0</v>
      </c>
      <c r="BI381">
        <v>24</v>
      </c>
      <c r="BJ381" s="25">
        <v>45944</v>
      </c>
      <c r="BK381">
        <v>0</v>
      </c>
      <c r="BL381" s="27" t="str">
        <f>VLOOKUP(O381,DropDownList!$H$1:$I$7,2,FALSE)</f>
        <v>2023/24</v>
      </c>
      <c r="BM381" s="27" t="str">
        <f t="shared" si="5"/>
        <v>VSUR</v>
      </c>
    </row>
    <row r="382" spans="1:65" x14ac:dyDescent="0.2">
      <c r="A382">
        <v>2025</v>
      </c>
      <c r="B382">
        <v>10</v>
      </c>
      <c r="C382" t="s">
        <v>162</v>
      </c>
      <c r="D382" t="s">
        <v>186</v>
      </c>
      <c r="E382" t="s">
        <v>21</v>
      </c>
      <c r="F382">
        <v>9881</v>
      </c>
      <c r="G382" t="s">
        <v>158</v>
      </c>
      <c r="H382" t="s">
        <v>171</v>
      </c>
      <c r="I382" t="s">
        <v>172</v>
      </c>
      <c r="J382" s="24">
        <v>45931</v>
      </c>
      <c r="K382" t="s">
        <v>253</v>
      </c>
      <c r="L382">
        <v>3</v>
      </c>
      <c r="M382" t="s">
        <v>429</v>
      </c>
      <c r="N382" t="s">
        <v>145</v>
      </c>
      <c r="O382" t="s">
        <v>155</v>
      </c>
      <c r="P382" t="s">
        <v>161</v>
      </c>
      <c r="Q382">
        <v>256.38</v>
      </c>
      <c r="R382">
        <v>127</v>
      </c>
      <c r="S382">
        <v>9885</v>
      </c>
      <c r="T382">
        <v>200</v>
      </c>
      <c r="U382">
        <v>28</v>
      </c>
      <c r="V382">
        <v>6</v>
      </c>
      <c r="W382">
        <v>136.38</v>
      </c>
      <c r="X382">
        <v>136.38</v>
      </c>
      <c r="Y382">
        <v>0</v>
      </c>
      <c r="Z382">
        <v>0</v>
      </c>
      <c r="AA382">
        <v>9428.6200000000008</v>
      </c>
      <c r="AB382">
        <v>0</v>
      </c>
      <c r="AC382">
        <v>0</v>
      </c>
      <c r="AD382">
        <v>4</v>
      </c>
      <c r="AE382">
        <v>2</v>
      </c>
      <c r="AF382">
        <v>112</v>
      </c>
      <c r="AG382">
        <v>2</v>
      </c>
      <c r="AH382">
        <v>6</v>
      </c>
      <c r="AI382">
        <v>7</v>
      </c>
      <c r="AJ382">
        <v>0</v>
      </c>
      <c r="AK382">
        <v>0</v>
      </c>
      <c r="AL382">
        <v>0</v>
      </c>
      <c r="AM382">
        <v>0</v>
      </c>
      <c r="AN382">
        <v>0</v>
      </c>
      <c r="AO382">
        <v>90</v>
      </c>
      <c r="AP382">
        <v>438</v>
      </c>
      <c r="AQ382">
        <v>89</v>
      </c>
      <c r="AR382">
        <v>0</v>
      </c>
      <c r="AS382">
        <v>57</v>
      </c>
      <c r="AT382">
        <v>31</v>
      </c>
      <c r="AU382">
        <v>28</v>
      </c>
      <c r="AV382">
        <v>8</v>
      </c>
      <c r="AW382">
        <v>9</v>
      </c>
      <c r="AX382">
        <v>0</v>
      </c>
      <c r="AY382">
        <v>41</v>
      </c>
      <c r="AZ382">
        <v>73</v>
      </c>
      <c r="BA382">
        <v>45</v>
      </c>
      <c r="BB382">
        <v>14</v>
      </c>
      <c r="BC382">
        <v>11</v>
      </c>
      <c r="BD382">
        <v>1</v>
      </c>
      <c r="BE382">
        <v>0</v>
      </c>
      <c r="BF382">
        <v>116</v>
      </c>
      <c r="BG382">
        <v>240</v>
      </c>
      <c r="BH382">
        <v>0</v>
      </c>
      <c r="BI382">
        <v>24</v>
      </c>
      <c r="BJ382" s="25">
        <v>45944</v>
      </c>
      <c r="BK382">
        <v>1</v>
      </c>
      <c r="BL382" s="27" t="str">
        <f>VLOOKUP(O382,DropDownList!$H$1:$I$7,2,FALSE)</f>
        <v>2022/23</v>
      </c>
      <c r="BM382" s="27" t="str">
        <f t="shared" si="5"/>
        <v>VSUR</v>
      </c>
    </row>
    <row r="383" spans="1:65" x14ac:dyDescent="0.2">
      <c r="A383">
        <v>2025</v>
      </c>
      <c r="B383">
        <v>10</v>
      </c>
      <c r="C383" t="s">
        <v>162</v>
      </c>
      <c r="D383" t="s">
        <v>186</v>
      </c>
      <c r="E383" t="s">
        <v>21</v>
      </c>
      <c r="F383">
        <v>9881</v>
      </c>
      <c r="G383" t="s">
        <v>158</v>
      </c>
      <c r="H383" t="s">
        <v>171</v>
      </c>
      <c r="I383" t="s">
        <v>172</v>
      </c>
      <c r="J383" s="24">
        <v>45931</v>
      </c>
      <c r="K383" t="s">
        <v>253</v>
      </c>
      <c r="L383">
        <v>3</v>
      </c>
      <c r="M383" t="s">
        <v>429</v>
      </c>
      <c r="N383" t="s">
        <v>145</v>
      </c>
      <c r="O383" t="s">
        <v>149</v>
      </c>
      <c r="P383" t="s">
        <v>160</v>
      </c>
      <c r="Q383">
        <v>5145</v>
      </c>
      <c r="R383">
        <v>27</v>
      </c>
      <c r="S383">
        <v>12740</v>
      </c>
      <c r="T383">
        <v>200</v>
      </c>
      <c r="U383">
        <v>14</v>
      </c>
      <c r="V383">
        <v>10</v>
      </c>
      <c r="W383">
        <v>1625</v>
      </c>
      <c r="X383">
        <v>3675</v>
      </c>
      <c r="Y383">
        <v>0</v>
      </c>
      <c r="Z383">
        <v>0</v>
      </c>
      <c r="AA383">
        <v>7395</v>
      </c>
      <c r="AB383">
        <v>0</v>
      </c>
      <c r="AC383">
        <v>6905</v>
      </c>
      <c r="AD383">
        <v>4</v>
      </c>
      <c r="AE383">
        <v>6</v>
      </c>
      <c r="AF383">
        <v>12</v>
      </c>
      <c r="AG383">
        <v>9</v>
      </c>
      <c r="AH383">
        <v>1</v>
      </c>
      <c r="AI383">
        <v>5</v>
      </c>
      <c r="AJ383">
        <v>0</v>
      </c>
      <c r="AK383">
        <v>0</v>
      </c>
      <c r="AL383">
        <v>0</v>
      </c>
      <c r="AM383">
        <v>0</v>
      </c>
      <c r="AN383">
        <v>0</v>
      </c>
      <c r="AO383">
        <v>12</v>
      </c>
      <c r="AP383">
        <v>12</v>
      </c>
      <c r="AQ383">
        <v>11</v>
      </c>
      <c r="AR383">
        <v>0</v>
      </c>
      <c r="AS383">
        <v>0</v>
      </c>
      <c r="AT383">
        <v>0</v>
      </c>
      <c r="AU383">
        <v>0</v>
      </c>
      <c r="AV383">
        <v>0</v>
      </c>
      <c r="AW383">
        <v>1</v>
      </c>
      <c r="AX383">
        <v>0</v>
      </c>
      <c r="AY383">
        <v>0</v>
      </c>
      <c r="AZ383">
        <v>0</v>
      </c>
      <c r="BA383">
        <v>0</v>
      </c>
      <c r="BB383">
        <v>0</v>
      </c>
      <c r="BC383">
        <v>0</v>
      </c>
      <c r="BD383">
        <v>0</v>
      </c>
      <c r="BE383">
        <v>0</v>
      </c>
      <c r="BF383">
        <v>26</v>
      </c>
      <c r="BG383">
        <v>2420</v>
      </c>
      <c r="BH383">
        <v>0</v>
      </c>
      <c r="BI383">
        <v>14</v>
      </c>
      <c r="BJ383" s="25">
        <v>45944</v>
      </c>
      <c r="BK383">
        <v>0</v>
      </c>
      <c r="BL383" s="27" t="str">
        <f>VLOOKUP(O383,DropDownList!$H$1:$I$7,2,FALSE)</f>
        <v>2025/26</v>
      </c>
      <c r="BM383" s="27" t="str">
        <f t="shared" si="5"/>
        <v>SC COURT</v>
      </c>
    </row>
    <row r="384" spans="1:65" x14ac:dyDescent="0.2">
      <c r="A384">
        <v>2025</v>
      </c>
      <c r="B384">
        <v>10</v>
      </c>
      <c r="C384" t="s">
        <v>162</v>
      </c>
      <c r="D384" t="s">
        <v>186</v>
      </c>
      <c r="E384" t="s">
        <v>21</v>
      </c>
      <c r="F384">
        <v>9881</v>
      </c>
      <c r="G384" t="s">
        <v>158</v>
      </c>
      <c r="H384" t="s">
        <v>171</v>
      </c>
      <c r="I384" t="s">
        <v>172</v>
      </c>
      <c r="J384" s="24">
        <v>45931</v>
      </c>
      <c r="K384" t="s">
        <v>253</v>
      </c>
      <c r="L384">
        <v>3</v>
      </c>
      <c r="M384" t="s">
        <v>429</v>
      </c>
      <c r="N384" t="s">
        <v>145</v>
      </c>
      <c r="O384" t="s">
        <v>155</v>
      </c>
      <c r="P384" t="s">
        <v>159</v>
      </c>
      <c r="Q384">
        <v>0</v>
      </c>
      <c r="R384">
        <v>1</v>
      </c>
      <c r="S384">
        <v>1940</v>
      </c>
      <c r="T384">
        <v>0</v>
      </c>
      <c r="U384">
        <v>0</v>
      </c>
      <c r="V384">
        <v>0</v>
      </c>
      <c r="W384">
        <v>0</v>
      </c>
      <c r="X384">
        <v>0</v>
      </c>
      <c r="Y384">
        <v>0</v>
      </c>
      <c r="Z384">
        <v>0</v>
      </c>
      <c r="AA384">
        <v>1940</v>
      </c>
      <c r="AB384">
        <v>0</v>
      </c>
      <c r="AC384">
        <v>0</v>
      </c>
      <c r="AD384">
        <v>0</v>
      </c>
      <c r="AE384">
        <v>0</v>
      </c>
      <c r="AF384">
        <v>1</v>
      </c>
      <c r="AG384">
        <v>0</v>
      </c>
      <c r="AH384">
        <v>0</v>
      </c>
      <c r="AI384">
        <v>0</v>
      </c>
      <c r="AJ384">
        <v>0</v>
      </c>
      <c r="AK384">
        <v>0</v>
      </c>
      <c r="AL384">
        <v>0</v>
      </c>
      <c r="AM384">
        <v>0</v>
      </c>
      <c r="AN384">
        <v>0</v>
      </c>
      <c r="AO384">
        <v>0</v>
      </c>
      <c r="AP384">
        <v>0</v>
      </c>
      <c r="AQ384">
        <v>0</v>
      </c>
      <c r="AR384">
        <v>0</v>
      </c>
      <c r="AS384">
        <v>0</v>
      </c>
      <c r="AT384">
        <v>0</v>
      </c>
      <c r="AU384">
        <v>0</v>
      </c>
      <c r="AV384">
        <v>0</v>
      </c>
      <c r="AW384">
        <v>0</v>
      </c>
      <c r="AX384">
        <v>0</v>
      </c>
      <c r="AY384">
        <v>0</v>
      </c>
      <c r="AZ384">
        <v>0</v>
      </c>
      <c r="BA384">
        <v>0</v>
      </c>
      <c r="BB384">
        <v>0</v>
      </c>
      <c r="BC384">
        <v>0</v>
      </c>
      <c r="BD384">
        <v>0</v>
      </c>
      <c r="BE384">
        <v>0</v>
      </c>
      <c r="BF384">
        <v>0</v>
      </c>
      <c r="BG384">
        <v>0</v>
      </c>
      <c r="BH384">
        <v>0</v>
      </c>
      <c r="BI384">
        <v>0</v>
      </c>
      <c r="BJ384" s="25">
        <v>45944</v>
      </c>
      <c r="BK384">
        <v>0</v>
      </c>
      <c r="BL384" s="27" t="str">
        <f>VLOOKUP(O384,DropDownList!$H$1:$I$7,2,FALSE)</f>
        <v>2022/23</v>
      </c>
      <c r="BM384" s="27" t="str">
        <f t="shared" si="5"/>
        <v>CONF</v>
      </c>
    </row>
    <row r="385" spans="1:65" x14ac:dyDescent="0.2">
      <c r="A385">
        <v>2025</v>
      </c>
      <c r="B385">
        <v>10</v>
      </c>
      <c r="C385" t="s">
        <v>162</v>
      </c>
      <c r="D385" t="s">
        <v>186</v>
      </c>
      <c r="E385" t="s">
        <v>21</v>
      </c>
      <c r="F385">
        <v>9881</v>
      </c>
      <c r="G385" t="s">
        <v>158</v>
      </c>
      <c r="H385" t="s">
        <v>171</v>
      </c>
      <c r="I385" t="s">
        <v>172</v>
      </c>
      <c r="J385" s="24">
        <v>45931</v>
      </c>
      <c r="K385" t="s">
        <v>253</v>
      </c>
      <c r="L385">
        <v>3</v>
      </c>
      <c r="M385" t="s">
        <v>429</v>
      </c>
      <c r="N385" t="s">
        <v>145</v>
      </c>
      <c r="O385" t="s">
        <v>147</v>
      </c>
      <c r="P385" t="s">
        <v>160</v>
      </c>
      <c r="Q385">
        <v>20430.23</v>
      </c>
      <c r="R385">
        <v>115</v>
      </c>
      <c r="S385">
        <v>67850</v>
      </c>
      <c r="T385">
        <v>960</v>
      </c>
      <c r="U385">
        <v>53</v>
      </c>
      <c r="V385">
        <v>31</v>
      </c>
      <c r="W385">
        <v>12474.07</v>
      </c>
      <c r="X385">
        <v>13911.07</v>
      </c>
      <c r="Y385">
        <v>0</v>
      </c>
      <c r="Z385">
        <v>0</v>
      </c>
      <c r="AA385">
        <v>46459.77</v>
      </c>
      <c r="AB385">
        <v>2200</v>
      </c>
      <c r="AC385">
        <v>41525.360000000001</v>
      </c>
      <c r="AD385">
        <v>15</v>
      </c>
      <c r="AE385">
        <v>16</v>
      </c>
      <c r="AF385">
        <v>60</v>
      </c>
      <c r="AG385">
        <v>32</v>
      </c>
      <c r="AH385">
        <v>1</v>
      </c>
      <c r="AI385">
        <v>21</v>
      </c>
      <c r="AJ385">
        <v>0</v>
      </c>
      <c r="AK385">
        <v>0</v>
      </c>
      <c r="AL385">
        <v>0</v>
      </c>
      <c r="AM385">
        <v>0</v>
      </c>
      <c r="AN385">
        <v>0</v>
      </c>
      <c r="AO385">
        <v>70</v>
      </c>
      <c r="AP385">
        <v>180</v>
      </c>
      <c r="AQ385">
        <v>65</v>
      </c>
      <c r="AR385">
        <v>0</v>
      </c>
      <c r="AS385">
        <v>20</v>
      </c>
      <c r="AT385">
        <v>1</v>
      </c>
      <c r="AU385">
        <v>7</v>
      </c>
      <c r="AV385">
        <v>1</v>
      </c>
      <c r="AW385">
        <v>7</v>
      </c>
      <c r="AX385">
        <v>0</v>
      </c>
      <c r="AY385">
        <v>18</v>
      </c>
      <c r="AZ385">
        <v>32</v>
      </c>
      <c r="BA385">
        <v>14</v>
      </c>
      <c r="BB385">
        <v>6</v>
      </c>
      <c r="BC385">
        <v>0</v>
      </c>
      <c r="BD385">
        <v>3</v>
      </c>
      <c r="BE385">
        <v>0</v>
      </c>
      <c r="BF385">
        <v>107</v>
      </c>
      <c r="BG385">
        <v>10885</v>
      </c>
      <c r="BH385">
        <v>1</v>
      </c>
      <c r="BI385">
        <v>49</v>
      </c>
      <c r="BJ385" s="25">
        <v>45944</v>
      </c>
      <c r="BK385">
        <v>0</v>
      </c>
      <c r="BL385" s="27" t="str">
        <f>VLOOKUP(O385,DropDownList!$H$1:$I$7,2,FALSE)</f>
        <v>2024/25</v>
      </c>
      <c r="BM385" s="27" t="str">
        <f t="shared" si="5"/>
        <v>SC COURT</v>
      </c>
    </row>
    <row r="386" spans="1:65" x14ac:dyDescent="0.2">
      <c r="A386">
        <v>2025</v>
      </c>
      <c r="B386">
        <v>10</v>
      </c>
      <c r="C386" t="s">
        <v>162</v>
      </c>
      <c r="D386" t="s">
        <v>186</v>
      </c>
      <c r="E386" t="s">
        <v>21</v>
      </c>
      <c r="F386">
        <v>9881</v>
      </c>
      <c r="G386" t="s">
        <v>158</v>
      </c>
      <c r="H386" t="s">
        <v>171</v>
      </c>
      <c r="I386" t="s">
        <v>172</v>
      </c>
      <c r="J386" s="24">
        <v>45931</v>
      </c>
      <c r="K386" t="s">
        <v>253</v>
      </c>
      <c r="L386">
        <v>3</v>
      </c>
      <c r="M386" t="s">
        <v>429</v>
      </c>
      <c r="N386" t="s">
        <v>145</v>
      </c>
      <c r="O386" t="s">
        <v>156</v>
      </c>
      <c r="P386" t="s">
        <v>160</v>
      </c>
      <c r="Q386">
        <v>10576.89</v>
      </c>
      <c r="R386">
        <v>98</v>
      </c>
      <c r="S386">
        <v>61150</v>
      </c>
      <c r="T386">
        <v>2740</v>
      </c>
      <c r="U386">
        <v>27</v>
      </c>
      <c r="V386">
        <v>8</v>
      </c>
      <c r="W386">
        <v>4865</v>
      </c>
      <c r="X386">
        <v>4865</v>
      </c>
      <c r="Y386">
        <v>0</v>
      </c>
      <c r="Z386">
        <v>0</v>
      </c>
      <c r="AA386">
        <v>47833.11</v>
      </c>
      <c r="AB386">
        <v>2110</v>
      </c>
      <c r="AC386">
        <v>42978.11</v>
      </c>
      <c r="AD386">
        <v>5</v>
      </c>
      <c r="AE386">
        <v>3</v>
      </c>
      <c r="AF386">
        <v>65</v>
      </c>
      <c r="AG386">
        <v>21</v>
      </c>
      <c r="AH386">
        <v>5</v>
      </c>
      <c r="AI386">
        <v>6</v>
      </c>
      <c r="AJ386">
        <v>0</v>
      </c>
      <c r="AK386">
        <v>0</v>
      </c>
      <c r="AL386">
        <v>0</v>
      </c>
      <c r="AM386">
        <v>0</v>
      </c>
      <c r="AN386">
        <v>0</v>
      </c>
      <c r="AO386">
        <v>60</v>
      </c>
      <c r="AP386">
        <v>205</v>
      </c>
      <c r="AQ386">
        <v>61</v>
      </c>
      <c r="AR386">
        <v>0</v>
      </c>
      <c r="AS386">
        <v>19</v>
      </c>
      <c r="AT386">
        <v>11</v>
      </c>
      <c r="AU386">
        <v>3</v>
      </c>
      <c r="AV386">
        <v>0</v>
      </c>
      <c r="AW386">
        <v>4</v>
      </c>
      <c r="AX386">
        <v>0</v>
      </c>
      <c r="AY386">
        <v>31</v>
      </c>
      <c r="AZ386">
        <v>43</v>
      </c>
      <c r="BA386">
        <v>20</v>
      </c>
      <c r="BB386">
        <v>4</v>
      </c>
      <c r="BC386">
        <v>2</v>
      </c>
      <c r="BD386">
        <v>0</v>
      </c>
      <c r="BE386">
        <v>0</v>
      </c>
      <c r="BF386">
        <v>93</v>
      </c>
      <c r="BG386">
        <v>4215</v>
      </c>
      <c r="BH386">
        <v>1</v>
      </c>
      <c r="BI386">
        <v>23</v>
      </c>
      <c r="BJ386" s="25">
        <v>45944</v>
      </c>
      <c r="BK386">
        <v>0</v>
      </c>
      <c r="BL386" s="27" t="str">
        <f>VLOOKUP(O386,DropDownList!$H$1:$I$7,2,FALSE)</f>
        <v>2023/24</v>
      </c>
      <c r="BM386" s="27" t="str">
        <f t="shared" si="5"/>
        <v>SC COURT</v>
      </c>
    </row>
    <row r="387" spans="1:65" x14ac:dyDescent="0.2">
      <c r="A387">
        <v>2025</v>
      </c>
      <c r="B387">
        <v>10</v>
      </c>
      <c r="C387" t="s">
        <v>162</v>
      </c>
      <c r="D387" t="s">
        <v>187</v>
      </c>
      <c r="E387" t="s">
        <v>22</v>
      </c>
      <c r="F387">
        <v>9349</v>
      </c>
      <c r="G387" t="s">
        <v>141</v>
      </c>
      <c r="H387" t="s">
        <v>171</v>
      </c>
      <c r="I387" t="s">
        <v>172</v>
      </c>
      <c r="J387" s="24">
        <v>45931</v>
      </c>
      <c r="K387" t="s">
        <v>253</v>
      </c>
      <c r="L387">
        <v>3</v>
      </c>
      <c r="M387" t="s">
        <v>429</v>
      </c>
      <c r="N387" t="s">
        <v>145</v>
      </c>
      <c r="O387" t="s">
        <v>149</v>
      </c>
      <c r="P387" t="s">
        <v>152</v>
      </c>
      <c r="Q387">
        <v>0</v>
      </c>
      <c r="R387">
        <v>1</v>
      </c>
      <c r="S387">
        <v>40</v>
      </c>
      <c r="T387">
        <v>40</v>
      </c>
      <c r="U387">
        <v>0</v>
      </c>
      <c r="V387">
        <v>0</v>
      </c>
      <c r="W387">
        <v>0</v>
      </c>
      <c r="X387">
        <v>0</v>
      </c>
      <c r="Y387">
        <v>0</v>
      </c>
      <c r="Z387">
        <v>0</v>
      </c>
      <c r="AA387">
        <v>0</v>
      </c>
      <c r="AB387">
        <v>0</v>
      </c>
      <c r="AC387">
        <v>0</v>
      </c>
      <c r="AD387">
        <v>0</v>
      </c>
      <c r="AE387">
        <v>0</v>
      </c>
      <c r="AF387">
        <v>0</v>
      </c>
      <c r="AG387">
        <v>0</v>
      </c>
      <c r="AH387">
        <v>1</v>
      </c>
      <c r="AI387">
        <v>0</v>
      </c>
      <c r="AJ387">
        <v>0</v>
      </c>
      <c r="AK387">
        <v>0</v>
      </c>
      <c r="AL387">
        <v>0</v>
      </c>
      <c r="AM387">
        <v>0</v>
      </c>
      <c r="AN387">
        <v>0</v>
      </c>
      <c r="AO387">
        <v>0</v>
      </c>
      <c r="AP387">
        <v>0</v>
      </c>
      <c r="AQ387">
        <v>0</v>
      </c>
      <c r="AR387">
        <v>0</v>
      </c>
      <c r="AS387">
        <v>0</v>
      </c>
      <c r="AT387">
        <v>0</v>
      </c>
      <c r="AU387">
        <v>0</v>
      </c>
      <c r="AV387">
        <v>0</v>
      </c>
      <c r="AW387">
        <v>0</v>
      </c>
      <c r="AX387">
        <v>0</v>
      </c>
      <c r="AY387">
        <v>0</v>
      </c>
      <c r="AZ387">
        <v>0</v>
      </c>
      <c r="BA387">
        <v>0</v>
      </c>
      <c r="BB387">
        <v>0</v>
      </c>
      <c r="BC387">
        <v>0</v>
      </c>
      <c r="BD387">
        <v>0</v>
      </c>
      <c r="BE387">
        <v>0</v>
      </c>
      <c r="BF387">
        <v>0</v>
      </c>
      <c r="BG387">
        <v>0</v>
      </c>
      <c r="BH387">
        <v>0</v>
      </c>
      <c r="BI387">
        <v>0</v>
      </c>
      <c r="BJ387" s="25">
        <v>45944</v>
      </c>
      <c r="BK387">
        <v>0</v>
      </c>
      <c r="BL387" s="27" t="str">
        <f>VLOOKUP(O387,DropDownList!$H$1:$I$7,2,FALSE)</f>
        <v>2025/26</v>
      </c>
      <c r="BM387" s="27" t="str">
        <f t="shared" ref="BM387:BM450" si="6">IF(RIGHT(P387,4)="VSUR","VSUR",IF(RIGHT(P387,4)="CONF","CONF",P387))</f>
        <v>PCOA</v>
      </c>
    </row>
    <row r="388" spans="1:65" x14ac:dyDescent="0.2">
      <c r="A388">
        <v>2025</v>
      </c>
      <c r="B388">
        <v>10</v>
      </c>
      <c r="C388" t="s">
        <v>162</v>
      </c>
      <c r="D388" t="s">
        <v>187</v>
      </c>
      <c r="E388" t="s">
        <v>22</v>
      </c>
      <c r="F388">
        <v>9349</v>
      </c>
      <c r="G388" t="s">
        <v>141</v>
      </c>
      <c r="H388" t="s">
        <v>171</v>
      </c>
      <c r="I388" t="s">
        <v>172</v>
      </c>
      <c r="J388" s="24">
        <v>45931</v>
      </c>
      <c r="K388" t="s">
        <v>253</v>
      </c>
      <c r="L388">
        <v>3</v>
      </c>
      <c r="M388" t="s">
        <v>429</v>
      </c>
      <c r="N388" t="s">
        <v>145</v>
      </c>
      <c r="O388" t="s">
        <v>156</v>
      </c>
      <c r="P388" t="s">
        <v>152</v>
      </c>
      <c r="Q388">
        <v>0</v>
      </c>
      <c r="R388">
        <v>5</v>
      </c>
      <c r="S388">
        <v>200</v>
      </c>
      <c r="T388">
        <v>40</v>
      </c>
      <c r="U388">
        <v>0</v>
      </c>
      <c r="V388">
        <v>0</v>
      </c>
      <c r="W388">
        <v>0</v>
      </c>
      <c r="X388">
        <v>0</v>
      </c>
      <c r="Y388">
        <v>0</v>
      </c>
      <c r="Z388">
        <v>0</v>
      </c>
      <c r="AA388">
        <v>160</v>
      </c>
      <c r="AB388">
        <v>0</v>
      </c>
      <c r="AC388">
        <v>160</v>
      </c>
      <c r="AD388">
        <v>0</v>
      </c>
      <c r="AE388">
        <v>0</v>
      </c>
      <c r="AF388">
        <v>4</v>
      </c>
      <c r="AG388">
        <v>0</v>
      </c>
      <c r="AH388">
        <v>1</v>
      </c>
      <c r="AI388">
        <v>0</v>
      </c>
      <c r="AJ388">
        <v>0</v>
      </c>
      <c r="AK388">
        <v>0</v>
      </c>
      <c r="AL388">
        <v>0</v>
      </c>
      <c r="AM388">
        <v>0</v>
      </c>
      <c r="AN388">
        <v>0</v>
      </c>
      <c r="AO388">
        <v>0</v>
      </c>
      <c r="AP388">
        <v>0</v>
      </c>
      <c r="AQ388">
        <v>0</v>
      </c>
      <c r="AR388">
        <v>0</v>
      </c>
      <c r="AS388">
        <v>0</v>
      </c>
      <c r="AT388">
        <v>0</v>
      </c>
      <c r="AU388">
        <v>0</v>
      </c>
      <c r="AV388">
        <v>0</v>
      </c>
      <c r="AW388">
        <v>0</v>
      </c>
      <c r="AX388">
        <v>0</v>
      </c>
      <c r="AY388">
        <v>0</v>
      </c>
      <c r="AZ388">
        <v>0</v>
      </c>
      <c r="BA388">
        <v>0</v>
      </c>
      <c r="BB388">
        <v>0</v>
      </c>
      <c r="BC388">
        <v>0</v>
      </c>
      <c r="BD388">
        <v>0</v>
      </c>
      <c r="BE388">
        <v>0</v>
      </c>
      <c r="BF388">
        <v>0</v>
      </c>
      <c r="BG388">
        <v>0</v>
      </c>
      <c r="BH388">
        <v>0</v>
      </c>
      <c r="BI388">
        <v>0</v>
      </c>
      <c r="BJ388" s="25">
        <v>45944</v>
      </c>
      <c r="BK388">
        <v>0</v>
      </c>
      <c r="BL388" s="27" t="str">
        <f>VLOOKUP(O388,DropDownList!$H$1:$I$7,2,FALSE)</f>
        <v>2023/24</v>
      </c>
      <c r="BM388" s="27" t="str">
        <f t="shared" si="6"/>
        <v>PCOA</v>
      </c>
    </row>
    <row r="389" spans="1:65" x14ac:dyDescent="0.2">
      <c r="A389">
        <v>2025</v>
      </c>
      <c r="B389">
        <v>10</v>
      </c>
      <c r="C389" t="s">
        <v>162</v>
      </c>
      <c r="D389" t="s">
        <v>187</v>
      </c>
      <c r="E389" t="s">
        <v>22</v>
      </c>
      <c r="F389">
        <v>9349</v>
      </c>
      <c r="G389" t="s">
        <v>141</v>
      </c>
      <c r="H389" t="s">
        <v>171</v>
      </c>
      <c r="I389" t="s">
        <v>172</v>
      </c>
      <c r="J389" s="24">
        <v>45931</v>
      </c>
      <c r="K389" t="s">
        <v>253</v>
      </c>
      <c r="L389">
        <v>3</v>
      </c>
      <c r="M389" t="s">
        <v>429</v>
      </c>
      <c r="N389" t="s">
        <v>145</v>
      </c>
      <c r="O389" t="s">
        <v>155</v>
      </c>
      <c r="P389" t="s">
        <v>148</v>
      </c>
      <c r="Q389">
        <v>0</v>
      </c>
      <c r="R389">
        <v>2</v>
      </c>
      <c r="S389">
        <v>120</v>
      </c>
      <c r="T389">
        <v>0</v>
      </c>
      <c r="U389">
        <v>0</v>
      </c>
      <c r="V389">
        <v>0</v>
      </c>
      <c r="W389">
        <v>0</v>
      </c>
      <c r="X389">
        <v>0</v>
      </c>
      <c r="Y389">
        <v>0</v>
      </c>
      <c r="Z389">
        <v>0</v>
      </c>
      <c r="AA389">
        <v>120</v>
      </c>
      <c r="AB389">
        <v>0</v>
      </c>
      <c r="AC389">
        <v>120</v>
      </c>
      <c r="AD389">
        <v>0</v>
      </c>
      <c r="AE389">
        <v>0</v>
      </c>
      <c r="AF389">
        <v>2</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s="25">
        <v>45944</v>
      </c>
      <c r="BK389">
        <v>0</v>
      </c>
      <c r="BL389" s="27" t="str">
        <f>VLOOKUP(O389,DropDownList!$H$1:$I$7,2,FALSE)</f>
        <v>2022/23</v>
      </c>
      <c r="BM389" s="27" t="str">
        <f t="shared" si="6"/>
        <v>PRAS</v>
      </c>
    </row>
    <row r="390" spans="1:65" x14ac:dyDescent="0.2">
      <c r="A390">
        <v>2025</v>
      </c>
      <c r="B390">
        <v>10</v>
      </c>
      <c r="C390" t="s">
        <v>162</v>
      </c>
      <c r="D390" t="s">
        <v>187</v>
      </c>
      <c r="E390" t="s">
        <v>22</v>
      </c>
      <c r="F390">
        <v>9349</v>
      </c>
      <c r="G390" t="s">
        <v>141</v>
      </c>
      <c r="H390" t="s">
        <v>171</v>
      </c>
      <c r="I390" t="s">
        <v>172</v>
      </c>
      <c r="J390" s="24">
        <v>45931</v>
      </c>
      <c r="K390" t="s">
        <v>253</v>
      </c>
      <c r="L390">
        <v>3</v>
      </c>
      <c r="M390" t="s">
        <v>429</v>
      </c>
      <c r="N390" t="s">
        <v>145</v>
      </c>
      <c r="O390" t="s">
        <v>156</v>
      </c>
      <c r="P390" t="s">
        <v>148</v>
      </c>
      <c r="Q390">
        <v>0</v>
      </c>
      <c r="R390">
        <v>1</v>
      </c>
      <c r="S390">
        <v>60</v>
      </c>
      <c r="T390">
        <v>0</v>
      </c>
      <c r="U390">
        <v>0</v>
      </c>
      <c r="V390">
        <v>0</v>
      </c>
      <c r="W390">
        <v>0</v>
      </c>
      <c r="X390">
        <v>0</v>
      </c>
      <c r="Y390">
        <v>0</v>
      </c>
      <c r="Z390">
        <v>0</v>
      </c>
      <c r="AA390">
        <v>60</v>
      </c>
      <c r="AB390">
        <v>0</v>
      </c>
      <c r="AC390">
        <v>60</v>
      </c>
      <c r="AD390">
        <v>0</v>
      </c>
      <c r="AE390">
        <v>0</v>
      </c>
      <c r="AF390">
        <v>1</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c r="AZ390">
        <v>0</v>
      </c>
      <c r="BA390">
        <v>0</v>
      </c>
      <c r="BB390">
        <v>0</v>
      </c>
      <c r="BC390">
        <v>0</v>
      </c>
      <c r="BD390">
        <v>0</v>
      </c>
      <c r="BE390">
        <v>0</v>
      </c>
      <c r="BF390">
        <v>0</v>
      </c>
      <c r="BG390">
        <v>0</v>
      </c>
      <c r="BH390">
        <v>0</v>
      </c>
      <c r="BI390">
        <v>0</v>
      </c>
      <c r="BJ390" s="25">
        <v>45944</v>
      </c>
      <c r="BK390">
        <v>0</v>
      </c>
      <c r="BL390" s="27" t="str">
        <f>VLOOKUP(O390,DropDownList!$H$1:$I$7,2,FALSE)</f>
        <v>2023/24</v>
      </c>
      <c r="BM390" s="27" t="str">
        <f t="shared" si="6"/>
        <v>PRAS</v>
      </c>
    </row>
    <row r="391" spans="1:65" x14ac:dyDescent="0.2">
      <c r="A391">
        <v>2025</v>
      </c>
      <c r="B391">
        <v>10</v>
      </c>
      <c r="C391" t="s">
        <v>162</v>
      </c>
      <c r="D391" t="s">
        <v>187</v>
      </c>
      <c r="E391" t="s">
        <v>22</v>
      </c>
      <c r="F391">
        <v>9349</v>
      </c>
      <c r="G391" t="s">
        <v>141</v>
      </c>
      <c r="H391" t="s">
        <v>171</v>
      </c>
      <c r="I391" t="s">
        <v>172</v>
      </c>
      <c r="J391" s="24">
        <v>45931</v>
      </c>
      <c r="K391" t="s">
        <v>253</v>
      </c>
      <c r="L391">
        <v>3</v>
      </c>
      <c r="M391" t="s">
        <v>429</v>
      </c>
      <c r="N391" t="s">
        <v>145</v>
      </c>
      <c r="O391" t="s">
        <v>155</v>
      </c>
      <c r="P391" t="s">
        <v>152</v>
      </c>
      <c r="Q391">
        <v>0</v>
      </c>
      <c r="R391">
        <v>8</v>
      </c>
      <c r="S391">
        <v>320</v>
      </c>
      <c r="T391">
        <v>120</v>
      </c>
      <c r="U391">
        <v>0</v>
      </c>
      <c r="V391">
        <v>0</v>
      </c>
      <c r="W391">
        <v>0</v>
      </c>
      <c r="X391">
        <v>0</v>
      </c>
      <c r="Y391">
        <v>0</v>
      </c>
      <c r="Z391">
        <v>0</v>
      </c>
      <c r="AA391">
        <v>200</v>
      </c>
      <c r="AB391">
        <v>0</v>
      </c>
      <c r="AC391">
        <v>200</v>
      </c>
      <c r="AD391">
        <v>0</v>
      </c>
      <c r="AE391">
        <v>0</v>
      </c>
      <c r="AF391">
        <v>5</v>
      </c>
      <c r="AG391">
        <v>0</v>
      </c>
      <c r="AH391">
        <v>3</v>
      </c>
      <c r="AI391">
        <v>0</v>
      </c>
      <c r="AJ391">
        <v>0</v>
      </c>
      <c r="AK391">
        <v>0</v>
      </c>
      <c r="AL391">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0</v>
      </c>
      <c r="BG391">
        <v>0</v>
      </c>
      <c r="BH391">
        <v>0</v>
      </c>
      <c r="BI391">
        <v>0</v>
      </c>
      <c r="BJ391" s="25">
        <v>45944</v>
      </c>
      <c r="BK391">
        <v>0</v>
      </c>
      <c r="BL391" s="27" t="str">
        <f>VLOOKUP(O391,DropDownList!$H$1:$I$7,2,FALSE)</f>
        <v>2022/23</v>
      </c>
      <c r="BM391" s="27" t="str">
        <f t="shared" si="6"/>
        <v>PCOA</v>
      </c>
    </row>
    <row r="392" spans="1:65" x14ac:dyDescent="0.2">
      <c r="A392">
        <v>2025</v>
      </c>
      <c r="B392">
        <v>10</v>
      </c>
      <c r="C392" t="s">
        <v>162</v>
      </c>
      <c r="D392" t="s">
        <v>187</v>
      </c>
      <c r="E392" t="s">
        <v>22</v>
      </c>
      <c r="F392">
        <v>9349</v>
      </c>
      <c r="G392" t="s">
        <v>141</v>
      </c>
      <c r="H392" t="s">
        <v>171</v>
      </c>
      <c r="I392" t="s">
        <v>172</v>
      </c>
      <c r="J392" s="24">
        <v>45931</v>
      </c>
      <c r="K392" t="s">
        <v>253</v>
      </c>
      <c r="L392">
        <v>3</v>
      </c>
      <c r="M392" t="s">
        <v>429</v>
      </c>
      <c r="N392" t="s">
        <v>145</v>
      </c>
      <c r="O392" t="s">
        <v>147</v>
      </c>
      <c r="P392" t="s">
        <v>148</v>
      </c>
      <c r="Q392">
        <v>60</v>
      </c>
      <c r="R392">
        <v>2</v>
      </c>
      <c r="S392">
        <v>120</v>
      </c>
      <c r="T392">
        <v>0</v>
      </c>
      <c r="U392">
        <v>1</v>
      </c>
      <c r="V392">
        <v>1</v>
      </c>
      <c r="W392">
        <v>60</v>
      </c>
      <c r="X392">
        <v>60</v>
      </c>
      <c r="Y392">
        <v>0</v>
      </c>
      <c r="Z392">
        <v>0</v>
      </c>
      <c r="AA392">
        <v>60</v>
      </c>
      <c r="AB392">
        <v>0</v>
      </c>
      <c r="AC392">
        <v>60</v>
      </c>
      <c r="AD392">
        <v>1</v>
      </c>
      <c r="AE392">
        <v>0</v>
      </c>
      <c r="AF392">
        <v>1</v>
      </c>
      <c r="AG392">
        <v>0</v>
      </c>
      <c r="AH392">
        <v>0</v>
      </c>
      <c r="AI392">
        <v>1</v>
      </c>
      <c r="AJ392">
        <v>0</v>
      </c>
      <c r="AK392">
        <v>0</v>
      </c>
      <c r="AL392">
        <v>0</v>
      </c>
      <c r="AM392">
        <v>0</v>
      </c>
      <c r="AN392">
        <v>0</v>
      </c>
      <c r="AO392">
        <v>0</v>
      </c>
      <c r="AP392">
        <v>0</v>
      </c>
      <c r="AQ392">
        <v>0</v>
      </c>
      <c r="AR392">
        <v>0</v>
      </c>
      <c r="AS392">
        <v>0</v>
      </c>
      <c r="AT392">
        <v>0</v>
      </c>
      <c r="AU392">
        <v>0</v>
      </c>
      <c r="AV392">
        <v>0</v>
      </c>
      <c r="AW392">
        <v>0</v>
      </c>
      <c r="AX392">
        <v>0</v>
      </c>
      <c r="AY392">
        <v>0</v>
      </c>
      <c r="AZ392">
        <v>0</v>
      </c>
      <c r="BA392">
        <v>0</v>
      </c>
      <c r="BB392">
        <v>0</v>
      </c>
      <c r="BC392">
        <v>0</v>
      </c>
      <c r="BD392">
        <v>0</v>
      </c>
      <c r="BE392">
        <v>0</v>
      </c>
      <c r="BF392">
        <v>0</v>
      </c>
      <c r="BG392">
        <v>60</v>
      </c>
      <c r="BH392">
        <v>0</v>
      </c>
      <c r="BI392">
        <v>0</v>
      </c>
      <c r="BJ392" s="25">
        <v>45944</v>
      </c>
      <c r="BK392">
        <v>0</v>
      </c>
      <c r="BL392" s="27" t="str">
        <f>VLOOKUP(O392,DropDownList!$H$1:$I$7,2,FALSE)</f>
        <v>2024/25</v>
      </c>
      <c r="BM392" s="27" t="str">
        <f t="shared" si="6"/>
        <v>PRAS</v>
      </c>
    </row>
    <row r="393" spans="1:65" x14ac:dyDescent="0.2">
      <c r="A393">
        <v>2025</v>
      </c>
      <c r="B393">
        <v>10</v>
      </c>
      <c r="C393" t="s">
        <v>162</v>
      </c>
      <c r="D393" t="s">
        <v>187</v>
      </c>
      <c r="E393" t="s">
        <v>22</v>
      </c>
      <c r="F393">
        <v>9349</v>
      </c>
      <c r="G393" t="s">
        <v>141</v>
      </c>
      <c r="H393" t="s">
        <v>171</v>
      </c>
      <c r="I393" t="s">
        <v>172</v>
      </c>
      <c r="J393" s="24">
        <v>45931</v>
      </c>
      <c r="K393" t="s">
        <v>253</v>
      </c>
      <c r="L393">
        <v>3</v>
      </c>
      <c r="M393" t="s">
        <v>429</v>
      </c>
      <c r="N393" t="s">
        <v>145</v>
      </c>
      <c r="O393" t="s">
        <v>147</v>
      </c>
      <c r="P393" t="s">
        <v>152</v>
      </c>
      <c r="Q393">
        <v>0</v>
      </c>
      <c r="R393">
        <v>3</v>
      </c>
      <c r="S393">
        <v>120</v>
      </c>
      <c r="T393">
        <v>80</v>
      </c>
      <c r="U393">
        <v>0</v>
      </c>
      <c r="V393">
        <v>0</v>
      </c>
      <c r="W393">
        <v>0</v>
      </c>
      <c r="X393">
        <v>0</v>
      </c>
      <c r="Y393">
        <v>0</v>
      </c>
      <c r="Z393">
        <v>0</v>
      </c>
      <c r="AA393">
        <v>40</v>
      </c>
      <c r="AB393">
        <v>0</v>
      </c>
      <c r="AC393">
        <v>40</v>
      </c>
      <c r="AD393">
        <v>0</v>
      </c>
      <c r="AE393">
        <v>0</v>
      </c>
      <c r="AF393">
        <v>1</v>
      </c>
      <c r="AG393">
        <v>0</v>
      </c>
      <c r="AH393">
        <v>2</v>
      </c>
      <c r="AI393">
        <v>0</v>
      </c>
      <c r="AJ393">
        <v>0</v>
      </c>
      <c r="AK393">
        <v>0</v>
      </c>
      <c r="AL393">
        <v>0</v>
      </c>
      <c r="AM393">
        <v>0</v>
      </c>
      <c r="AN393">
        <v>0</v>
      </c>
      <c r="AO393">
        <v>0</v>
      </c>
      <c r="AP393">
        <v>0</v>
      </c>
      <c r="AQ393">
        <v>0</v>
      </c>
      <c r="AR393">
        <v>0</v>
      </c>
      <c r="AS393">
        <v>0</v>
      </c>
      <c r="AT393">
        <v>0</v>
      </c>
      <c r="AU393">
        <v>0</v>
      </c>
      <c r="AV393">
        <v>0</v>
      </c>
      <c r="AW393">
        <v>0</v>
      </c>
      <c r="AX393">
        <v>0</v>
      </c>
      <c r="AY393">
        <v>0</v>
      </c>
      <c r="AZ393">
        <v>0</v>
      </c>
      <c r="BA393">
        <v>0</v>
      </c>
      <c r="BB393">
        <v>0</v>
      </c>
      <c r="BC393">
        <v>0</v>
      </c>
      <c r="BD393">
        <v>0</v>
      </c>
      <c r="BE393">
        <v>0</v>
      </c>
      <c r="BF393">
        <v>0</v>
      </c>
      <c r="BG393">
        <v>0</v>
      </c>
      <c r="BH393">
        <v>0</v>
      </c>
      <c r="BI393">
        <v>0</v>
      </c>
      <c r="BJ393" s="25">
        <v>45944</v>
      </c>
      <c r="BK393">
        <v>0</v>
      </c>
      <c r="BL393" s="27" t="str">
        <f>VLOOKUP(O393,DropDownList!$H$1:$I$7,2,FALSE)</f>
        <v>2024/25</v>
      </c>
      <c r="BM393" s="27" t="str">
        <f t="shared" si="6"/>
        <v>PCOA</v>
      </c>
    </row>
    <row r="394" spans="1:65" x14ac:dyDescent="0.2">
      <c r="A394">
        <v>2025</v>
      </c>
      <c r="B394">
        <v>10</v>
      </c>
      <c r="C394" t="s">
        <v>162</v>
      </c>
      <c r="D394" t="s">
        <v>187</v>
      </c>
      <c r="E394" t="s">
        <v>22</v>
      </c>
      <c r="F394">
        <v>9349</v>
      </c>
      <c r="G394" t="s">
        <v>141</v>
      </c>
      <c r="H394" t="s">
        <v>171</v>
      </c>
      <c r="I394" t="s">
        <v>172</v>
      </c>
      <c r="J394" s="24">
        <v>45931</v>
      </c>
      <c r="K394" t="s">
        <v>253</v>
      </c>
      <c r="L394">
        <v>3</v>
      </c>
      <c r="M394" t="s">
        <v>429</v>
      </c>
      <c r="N394" t="s">
        <v>145</v>
      </c>
      <c r="O394" t="s">
        <v>149</v>
      </c>
      <c r="P394" t="s">
        <v>148</v>
      </c>
      <c r="Q394">
        <v>60</v>
      </c>
      <c r="R394">
        <v>1</v>
      </c>
      <c r="S394">
        <v>60</v>
      </c>
      <c r="T394">
        <v>0</v>
      </c>
      <c r="U394">
        <v>1</v>
      </c>
      <c r="V394">
        <v>1</v>
      </c>
      <c r="W394">
        <v>60</v>
      </c>
      <c r="X394">
        <v>60</v>
      </c>
      <c r="Y394">
        <v>0</v>
      </c>
      <c r="Z394">
        <v>0</v>
      </c>
      <c r="AA394">
        <v>0</v>
      </c>
      <c r="AB394">
        <v>0</v>
      </c>
      <c r="AC394">
        <v>0</v>
      </c>
      <c r="AD394">
        <v>1</v>
      </c>
      <c r="AE394">
        <v>0</v>
      </c>
      <c r="AF394">
        <v>0</v>
      </c>
      <c r="AG394">
        <v>0</v>
      </c>
      <c r="AH394">
        <v>0</v>
      </c>
      <c r="AI394">
        <v>1</v>
      </c>
      <c r="AJ394">
        <v>0</v>
      </c>
      <c r="AK394">
        <v>0</v>
      </c>
      <c r="AL394">
        <v>0</v>
      </c>
      <c r="AM394">
        <v>0</v>
      </c>
      <c r="AN394">
        <v>0</v>
      </c>
      <c r="AO394">
        <v>0</v>
      </c>
      <c r="AP394">
        <v>0</v>
      </c>
      <c r="AQ394">
        <v>0</v>
      </c>
      <c r="AR394">
        <v>0</v>
      </c>
      <c r="AS394">
        <v>0</v>
      </c>
      <c r="AT394">
        <v>0</v>
      </c>
      <c r="AU394">
        <v>0</v>
      </c>
      <c r="AV394">
        <v>0</v>
      </c>
      <c r="AW394">
        <v>0</v>
      </c>
      <c r="AX394">
        <v>0</v>
      </c>
      <c r="AY394">
        <v>0</v>
      </c>
      <c r="AZ394">
        <v>0</v>
      </c>
      <c r="BA394">
        <v>0</v>
      </c>
      <c r="BB394">
        <v>0</v>
      </c>
      <c r="BC394">
        <v>0</v>
      </c>
      <c r="BD394">
        <v>0</v>
      </c>
      <c r="BE394">
        <v>0</v>
      </c>
      <c r="BF394">
        <v>0</v>
      </c>
      <c r="BG394">
        <v>60</v>
      </c>
      <c r="BH394">
        <v>0</v>
      </c>
      <c r="BI394">
        <v>0</v>
      </c>
      <c r="BJ394" s="25">
        <v>45944</v>
      </c>
      <c r="BK394">
        <v>0</v>
      </c>
      <c r="BL394" s="27" t="str">
        <f>VLOOKUP(O394,DropDownList!$H$1:$I$7,2,FALSE)</f>
        <v>2025/26</v>
      </c>
      <c r="BM394" s="27" t="str">
        <f t="shared" si="6"/>
        <v>PRAS</v>
      </c>
    </row>
    <row r="395" spans="1:65" x14ac:dyDescent="0.2">
      <c r="A395">
        <v>2025</v>
      </c>
      <c r="B395">
        <v>10</v>
      </c>
      <c r="C395" t="s">
        <v>162</v>
      </c>
      <c r="D395" t="s">
        <v>188</v>
      </c>
      <c r="E395" t="s">
        <v>22</v>
      </c>
      <c r="F395">
        <v>9891</v>
      </c>
      <c r="G395" t="s">
        <v>158</v>
      </c>
      <c r="H395" t="s">
        <v>171</v>
      </c>
      <c r="I395" t="s">
        <v>172</v>
      </c>
      <c r="J395" s="24">
        <v>45931</v>
      </c>
      <c r="K395" t="s">
        <v>253</v>
      </c>
      <c r="L395">
        <v>3</v>
      </c>
      <c r="M395" t="s">
        <v>429</v>
      </c>
      <c r="N395" t="s">
        <v>145</v>
      </c>
      <c r="O395" t="s">
        <v>147</v>
      </c>
      <c r="P395" t="s">
        <v>150</v>
      </c>
      <c r="Q395">
        <v>1882.72</v>
      </c>
      <c r="R395">
        <v>40</v>
      </c>
      <c r="S395">
        <v>7758.87</v>
      </c>
      <c r="T395">
        <v>250</v>
      </c>
      <c r="U395">
        <v>16</v>
      </c>
      <c r="V395">
        <v>10</v>
      </c>
      <c r="W395">
        <v>1252.24</v>
      </c>
      <c r="X395">
        <v>1316.24</v>
      </c>
      <c r="Y395">
        <v>38</v>
      </c>
      <c r="Z395">
        <v>7508.87</v>
      </c>
      <c r="AA395">
        <v>5626.15</v>
      </c>
      <c r="AB395">
        <v>2535.29</v>
      </c>
      <c r="AC395">
        <v>3090.86</v>
      </c>
      <c r="AD395">
        <v>6</v>
      </c>
      <c r="AE395">
        <v>4</v>
      </c>
      <c r="AF395">
        <v>22</v>
      </c>
      <c r="AG395">
        <v>7</v>
      </c>
      <c r="AH395">
        <v>2</v>
      </c>
      <c r="AI395">
        <v>9</v>
      </c>
      <c r="AJ395">
        <v>15</v>
      </c>
      <c r="AK395">
        <v>7</v>
      </c>
      <c r="AL395">
        <v>1</v>
      </c>
      <c r="AM395">
        <v>1</v>
      </c>
      <c r="AN395">
        <v>0</v>
      </c>
      <c r="AO395">
        <v>19</v>
      </c>
      <c r="AP395">
        <v>59</v>
      </c>
      <c r="AQ395">
        <v>21</v>
      </c>
      <c r="AR395">
        <v>0</v>
      </c>
      <c r="AS395">
        <v>9</v>
      </c>
      <c r="AT395">
        <v>1</v>
      </c>
      <c r="AU395">
        <v>1</v>
      </c>
      <c r="AV395">
        <v>0</v>
      </c>
      <c r="AW395">
        <v>0</v>
      </c>
      <c r="AX395">
        <v>0</v>
      </c>
      <c r="AY395">
        <v>6</v>
      </c>
      <c r="AZ395">
        <v>13</v>
      </c>
      <c r="BA395">
        <v>7</v>
      </c>
      <c r="BB395">
        <v>0</v>
      </c>
      <c r="BC395">
        <v>0</v>
      </c>
      <c r="BD395">
        <v>0</v>
      </c>
      <c r="BE395">
        <v>0</v>
      </c>
      <c r="BF395">
        <v>19</v>
      </c>
      <c r="BG395">
        <v>1236.25</v>
      </c>
      <c r="BH395">
        <v>0</v>
      </c>
      <c r="BI395">
        <v>16</v>
      </c>
      <c r="BJ395" s="25">
        <v>45944</v>
      </c>
      <c r="BK395">
        <v>0</v>
      </c>
      <c r="BL395" s="27" t="str">
        <f>VLOOKUP(O395,DropDownList!$H$1:$I$7,2,FALSE)</f>
        <v>2024/25</v>
      </c>
      <c r="BM395" s="27" t="str">
        <f t="shared" si="6"/>
        <v>FISCAL FINES</v>
      </c>
    </row>
    <row r="396" spans="1:65" x14ac:dyDescent="0.2">
      <c r="A396">
        <v>2025</v>
      </c>
      <c r="B396">
        <v>10</v>
      </c>
      <c r="C396" t="s">
        <v>162</v>
      </c>
      <c r="D396" t="s">
        <v>188</v>
      </c>
      <c r="E396" t="s">
        <v>22</v>
      </c>
      <c r="F396">
        <v>9891</v>
      </c>
      <c r="G396" t="s">
        <v>158</v>
      </c>
      <c r="H396" t="s">
        <v>171</v>
      </c>
      <c r="I396" t="s">
        <v>172</v>
      </c>
      <c r="J396" s="24">
        <v>45931</v>
      </c>
      <c r="K396" t="s">
        <v>253</v>
      </c>
      <c r="L396">
        <v>3</v>
      </c>
      <c r="M396" t="s">
        <v>429</v>
      </c>
      <c r="N396" t="s">
        <v>145</v>
      </c>
      <c r="O396" t="s">
        <v>147</v>
      </c>
      <c r="P396" t="s">
        <v>160</v>
      </c>
      <c r="Q396">
        <v>16673.060000000001</v>
      </c>
      <c r="R396">
        <v>120</v>
      </c>
      <c r="S396">
        <v>54369</v>
      </c>
      <c r="T396">
        <v>420</v>
      </c>
      <c r="U396">
        <v>46</v>
      </c>
      <c r="V396">
        <v>27</v>
      </c>
      <c r="W396">
        <v>9669.66</v>
      </c>
      <c r="X396">
        <v>11339.66</v>
      </c>
      <c r="Y396">
        <v>0</v>
      </c>
      <c r="Z396">
        <v>0</v>
      </c>
      <c r="AA396">
        <v>37275.94</v>
      </c>
      <c r="AB396">
        <v>6405</v>
      </c>
      <c r="AC396">
        <v>29015.94</v>
      </c>
      <c r="AD396">
        <v>18</v>
      </c>
      <c r="AE396">
        <v>9</v>
      </c>
      <c r="AF396">
        <v>74</v>
      </c>
      <c r="AG396">
        <v>19</v>
      </c>
      <c r="AH396">
        <v>1</v>
      </c>
      <c r="AI396">
        <v>26</v>
      </c>
      <c r="AJ396">
        <v>0</v>
      </c>
      <c r="AK396">
        <v>0</v>
      </c>
      <c r="AL396">
        <v>0</v>
      </c>
      <c r="AM396">
        <v>0</v>
      </c>
      <c r="AN396">
        <v>0</v>
      </c>
      <c r="AO396">
        <v>61</v>
      </c>
      <c r="AP396">
        <v>173</v>
      </c>
      <c r="AQ396">
        <v>63</v>
      </c>
      <c r="AR396">
        <v>0</v>
      </c>
      <c r="AS396">
        <v>19</v>
      </c>
      <c r="AT396">
        <v>5</v>
      </c>
      <c r="AU396">
        <v>6</v>
      </c>
      <c r="AV396">
        <v>2</v>
      </c>
      <c r="AW396">
        <v>1</v>
      </c>
      <c r="AX396">
        <v>0</v>
      </c>
      <c r="AY396">
        <v>21</v>
      </c>
      <c r="AZ396">
        <v>31</v>
      </c>
      <c r="BA396">
        <v>13</v>
      </c>
      <c r="BB396">
        <v>3</v>
      </c>
      <c r="BC396">
        <v>2</v>
      </c>
      <c r="BD396">
        <v>0</v>
      </c>
      <c r="BE396">
        <v>0</v>
      </c>
      <c r="BF396">
        <v>116</v>
      </c>
      <c r="BG396">
        <v>9014</v>
      </c>
      <c r="BH396">
        <v>0</v>
      </c>
      <c r="BI396">
        <v>46</v>
      </c>
      <c r="BJ396" s="25">
        <v>45944</v>
      </c>
      <c r="BK396">
        <v>0</v>
      </c>
      <c r="BL396" s="27" t="str">
        <f>VLOOKUP(O396,DropDownList!$H$1:$I$7,2,FALSE)</f>
        <v>2024/25</v>
      </c>
      <c r="BM396" s="27" t="str">
        <f t="shared" si="6"/>
        <v>SC COURT</v>
      </c>
    </row>
    <row r="397" spans="1:65" x14ac:dyDescent="0.2">
      <c r="A397">
        <v>2025</v>
      </c>
      <c r="B397">
        <v>10</v>
      </c>
      <c r="C397" t="s">
        <v>162</v>
      </c>
      <c r="D397" t="s">
        <v>188</v>
      </c>
      <c r="E397" t="s">
        <v>22</v>
      </c>
      <c r="F397">
        <v>9891</v>
      </c>
      <c r="G397" t="s">
        <v>158</v>
      </c>
      <c r="H397" t="s">
        <v>171</v>
      </c>
      <c r="I397" t="s">
        <v>172</v>
      </c>
      <c r="J397" s="24">
        <v>45931</v>
      </c>
      <c r="K397" t="s">
        <v>253</v>
      </c>
      <c r="L397">
        <v>3</v>
      </c>
      <c r="M397" t="s">
        <v>429</v>
      </c>
      <c r="N397" t="s">
        <v>145</v>
      </c>
      <c r="O397" t="s">
        <v>149</v>
      </c>
      <c r="P397" t="s">
        <v>150</v>
      </c>
      <c r="Q397">
        <v>847.59</v>
      </c>
      <c r="R397">
        <v>14</v>
      </c>
      <c r="S397">
        <v>2081.77</v>
      </c>
      <c r="T397">
        <v>358.76</v>
      </c>
      <c r="U397">
        <v>5</v>
      </c>
      <c r="V397">
        <v>5</v>
      </c>
      <c r="W397">
        <v>771.75</v>
      </c>
      <c r="X397">
        <v>847.59</v>
      </c>
      <c r="Y397">
        <v>11</v>
      </c>
      <c r="Z397">
        <v>1723.01</v>
      </c>
      <c r="AA397">
        <v>875.42</v>
      </c>
      <c r="AB397">
        <v>175.42</v>
      </c>
      <c r="AC397">
        <v>700</v>
      </c>
      <c r="AD397">
        <v>4</v>
      </c>
      <c r="AE397">
        <v>1</v>
      </c>
      <c r="AF397">
        <v>6</v>
      </c>
      <c r="AG397">
        <v>1</v>
      </c>
      <c r="AH397">
        <v>3</v>
      </c>
      <c r="AI397">
        <v>4</v>
      </c>
      <c r="AJ397">
        <v>5</v>
      </c>
      <c r="AK397">
        <v>1</v>
      </c>
      <c r="AL397">
        <v>1</v>
      </c>
      <c r="AM397">
        <v>0</v>
      </c>
      <c r="AN397">
        <v>0</v>
      </c>
      <c r="AO397">
        <v>5</v>
      </c>
      <c r="AP397">
        <v>5</v>
      </c>
      <c r="AQ397">
        <v>5</v>
      </c>
      <c r="AR397">
        <v>0</v>
      </c>
      <c r="AS397">
        <v>0</v>
      </c>
      <c r="AT397">
        <v>0</v>
      </c>
      <c r="AU397">
        <v>0</v>
      </c>
      <c r="AV397">
        <v>0</v>
      </c>
      <c r="AW397">
        <v>0</v>
      </c>
      <c r="AX397">
        <v>0</v>
      </c>
      <c r="AY397">
        <v>0</v>
      </c>
      <c r="AZ397">
        <v>0</v>
      </c>
      <c r="BA397">
        <v>0</v>
      </c>
      <c r="BB397">
        <v>0</v>
      </c>
      <c r="BC397">
        <v>0</v>
      </c>
      <c r="BD397">
        <v>0</v>
      </c>
      <c r="BE397">
        <v>0</v>
      </c>
      <c r="BF397">
        <v>5</v>
      </c>
      <c r="BG397">
        <v>721.75</v>
      </c>
      <c r="BH397">
        <v>0</v>
      </c>
      <c r="BI397">
        <v>5</v>
      </c>
      <c r="BJ397" s="25">
        <v>45944</v>
      </c>
      <c r="BK397">
        <v>0</v>
      </c>
      <c r="BL397" s="27" t="str">
        <f>VLOOKUP(O397,DropDownList!$H$1:$I$7,2,FALSE)</f>
        <v>2025/26</v>
      </c>
      <c r="BM397" s="27" t="str">
        <f t="shared" si="6"/>
        <v>FISCAL FINES</v>
      </c>
    </row>
    <row r="398" spans="1:65" x14ac:dyDescent="0.2">
      <c r="A398">
        <v>2025</v>
      </c>
      <c r="B398">
        <v>10</v>
      </c>
      <c r="C398" t="s">
        <v>162</v>
      </c>
      <c r="D398" t="s">
        <v>188</v>
      </c>
      <c r="E398" t="s">
        <v>22</v>
      </c>
      <c r="F398">
        <v>9891</v>
      </c>
      <c r="G398" t="s">
        <v>158</v>
      </c>
      <c r="H398" t="s">
        <v>171</v>
      </c>
      <c r="I398" t="s">
        <v>172</v>
      </c>
      <c r="J398" s="24">
        <v>45931</v>
      </c>
      <c r="K398" t="s">
        <v>253</v>
      </c>
      <c r="L398">
        <v>3</v>
      </c>
      <c r="M398" t="s">
        <v>429</v>
      </c>
      <c r="N398" t="s">
        <v>145</v>
      </c>
      <c r="O398" t="s">
        <v>149</v>
      </c>
      <c r="P398" t="s">
        <v>160</v>
      </c>
      <c r="Q398">
        <v>3520</v>
      </c>
      <c r="R398">
        <v>22</v>
      </c>
      <c r="S398">
        <v>9260</v>
      </c>
      <c r="T398">
        <v>0</v>
      </c>
      <c r="U398">
        <v>12</v>
      </c>
      <c r="V398">
        <v>8</v>
      </c>
      <c r="W398">
        <v>1470</v>
      </c>
      <c r="X398">
        <v>2940</v>
      </c>
      <c r="Y398">
        <v>0</v>
      </c>
      <c r="Z398">
        <v>0</v>
      </c>
      <c r="AA398">
        <v>5740</v>
      </c>
      <c r="AB398">
        <v>0</v>
      </c>
      <c r="AC398">
        <v>5450</v>
      </c>
      <c r="AD398">
        <v>6</v>
      </c>
      <c r="AE398">
        <v>2</v>
      </c>
      <c r="AF398">
        <v>10</v>
      </c>
      <c r="AG398">
        <v>6</v>
      </c>
      <c r="AH398">
        <v>0</v>
      </c>
      <c r="AI398">
        <v>6</v>
      </c>
      <c r="AJ398">
        <v>0</v>
      </c>
      <c r="AK398">
        <v>0</v>
      </c>
      <c r="AL398">
        <v>0</v>
      </c>
      <c r="AM398">
        <v>0</v>
      </c>
      <c r="AN398">
        <v>0</v>
      </c>
      <c r="AO398">
        <v>8</v>
      </c>
      <c r="AP398">
        <v>9</v>
      </c>
      <c r="AQ398">
        <v>7</v>
      </c>
      <c r="AR398">
        <v>0</v>
      </c>
      <c r="AS398">
        <v>0</v>
      </c>
      <c r="AT398">
        <v>0</v>
      </c>
      <c r="AU398">
        <v>0</v>
      </c>
      <c r="AV398">
        <v>0</v>
      </c>
      <c r="AW398">
        <v>1</v>
      </c>
      <c r="AX398">
        <v>0</v>
      </c>
      <c r="AY398">
        <v>0</v>
      </c>
      <c r="AZ398">
        <v>0</v>
      </c>
      <c r="BA398">
        <v>0</v>
      </c>
      <c r="BB398">
        <v>0</v>
      </c>
      <c r="BC398">
        <v>0</v>
      </c>
      <c r="BD398">
        <v>0</v>
      </c>
      <c r="BE398">
        <v>0</v>
      </c>
      <c r="BF398">
        <v>20</v>
      </c>
      <c r="BG398">
        <v>2150</v>
      </c>
      <c r="BH398">
        <v>0</v>
      </c>
      <c r="BI398">
        <v>11</v>
      </c>
      <c r="BJ398" s="25">
        <v>45944</v>
      </c>
      <c r="BK398">
        <v>0</v>
      </c>
      <c r="BL398" s="27" t="str">
        <f>VLOOKUP(O398,DropDownList!$H$1:$I$7,2,FALSE)</f>
        <v>2025/26</v>
      </c>
      <c r="BM398" s="27" t="str">
        <f t="shared" si="6"/>
        <v>SC COURT</v>
      </c>
    </row>
    <row r="399" spans="1:65" x14ac:dyDescent="0.2">
      <c r="A399">
        <v>2025</v>
      </c>
      <c r="B399">
        <v>10</v>
      </c>
      <c r="C399" t="s">
        <v>162</v>
      </c>
      <c r="D399" t="s">
        <v>188</v>
      </c>
      <c r="E399" t="s">
        <v>22</v>
      </c>
      <c r="F399">
        <v>9891</v>
      </c>
      <c r="G399" t="s">
        <v>158</v>
      </c>
      <c r="H399" t="s">
        <v>171</v>
      </c>
      <c r="I399" t="s">
        <v>172</v>
      </c>
      <c r="J399" s="24">
        <v>45931</v>
      </c>
      <c r="K399" t="s">
        <v>253</v>
      </c>
      <c r="L399">
        <v>3</v>
      </c>
      <c r="M399" t="s">
        <v>429</v>
      </c>
      <c r="N399" t="s">
        <v>145</v>
      </c>
      <c r="O399" t="s">
        <v>149</v>
      </c>
      <c r="P399" t="s">
        <v>161</v>
      </c>
      <c r="Q399">
        <v>80</v>
      </c>
      <c r="R399">
        <v>20</v>
      </c>
      <c r="S399">
        <v>370</v>
      </c>
      <c r="T399">
        <v>0</v>
      </c>
      <c r="U399">
        <v>11</v>
      </c>
      <c r="V399">
        <v>5</v>
      </c>
      <c r="W399">
        <v>80</v>
      </c>
      <c r="X399">
        <v>80</v>
      </c>
      <c r="Y399">
        <v>0</v>
      </c>
      <c r="Z399">
        <v>0</v>
      </c>
      <c r="AA399">
        <v>290</v>
      </c>
      <c r="AB399">
        <v>0</v>
      </c>
      <c r="AC399">
        <v>0</v>
      </c>
      <c r="AD399">
        <v>5</v>
      </c>
      <c r="AE399">
        <v>0</v>
      </c>
      <c r="AF399">
        <v>15</v>
      </c>
      <c r="AG399">
        <v>0</v>
      </c>
      <c r="AH399">
        <v>0</v>
      </c>
      <c r="AI399">
        <v>5</v>
      </c>
      <c r="AJ399">
        <v>0</v>
      </c>
      <c r="AK399">
        <v>0</v>
      </c>
      <c r="AL399">
        <v>0</v>
      </c>
      <c r="AM399">
        <v>0</v>
      </c>
      <c r="AN399">
        <v>0</v>
      </c>
      <c r="AO399">
        <v>7</v>
      </c>
      <c r="AP399">
        <v>10</v>
      </c>
      <c r="AQ399">
        <v>8</v>
      </c>
      <c r="AR399">
        <v>0</v>
      </c>
      <c r="AS399">
        <v>0</v>
      </c>
      <c r="AT399">
        <v>0</v>
      </c>
      <c r="AU399">
        <v>0</v>
      </c>
      <c r="AV399">
        <v>0</v>
      </c>
      <c r="AW399">
        <v>0</v>
      </c>
      <c r="AX399">
        <v>0</v>
      </c>
      <c r="AY399">
        <v>0</v>
      </c>
      <c r="AZ399">
        <v>0</v>
      </c>
      <c r="BA399">
        <v>0</v>
      </c>
      <c r="BB399">
        <v>0</v>
      </c>
      <c r="BC399">
        <v>0</v>
      </c>
      <c r="BD399">
        <v>0</v>
      </c>
      <c r="BE399">
        <v>0</v>
      </c>
      <c r="BF399">
        <v>19</v>
      </c>
      <c r="BG399">
        <v>80</v>
      </c>
      <c r="BH399">
        <v>0</v>
      </c>
      <c r="BI399">
        <v>11</v>
      </c>
      <c r="BJ399" s="25">
        <v>45944</v>
      </c>
      <c r="BK399">
        <v>0</v>
      </c>
      <c r="BL399" s="27" t="str">
        <f>VLOOKUP(O399,DropDownList!$H$1:$I$7,2,FALSE)</f>
        <v>2025/26</v>
      </c>
      <c r="BM399" s="27" t="str">
        <f t="shared" si="6"/>
        <v>VSUR</v>
      </c>
    </row>
    <row r="400" spans="1:65" x14ac:dyDescent="0.2">
      <c r="A400">
        <v>2025</v>
      </c>
      <c r="B400">
        <v>10</v>
      </c>
      <c r="C400" t="s">
        <v>162</v>
      </c>
      <c r="D400" t="s">
        <v>188</v>
      </c>
      <c r="E400" t="s">
        <v>22</v>
      </c>
      <c r="F400">
        <v>9891</v>
      </c>
      <c r="G400" t="s">
        <v>158</v>
      </c>
      <c r="H400" t="s">
        <v>171</v>
      </c>
      <c r="I400" t="s">
        <v>172</v>
      </c>
      <c r="J400" s="24">
        <v>45931</v>
      </c>
      <c r="K400" t="s">
        <v>253</v>
      </c>
      <c r="L400">
        <v>3</v>
      </c>
      <c r="M400" t="s">
        <v>429</v>
      </c>
      <c r="N400" t="s">
        <v>145</v>
      </c>
      <c r="O400" t="s">
        <v>155</v>
      </c>
      <c r="P400" t="s">
        <v>160</v>
      </c>
      <c r="Q400">
        <v>6678.7</v>
      </c>
      <c r="R400">
        <v>130</v>
      </c>
      <c r="S400">
        <v>56030</v>
      </c>
      <c r="T400">
        <v>1270</v>
      </c>
      <c r="U400">
        <v>19</v>
      </c>
      <c r="V400">
        <v>13</v>
      </c>
      <c r="W400">
        <v>4908.6000000000004</v>
      </c>
      <c r="X400">
        <v>4908.6000000000004</v>
      </c>
      <c r="Y400">
        <v>0</v>
      </c>
      <c r="Z400">
        <v>0</v>
      </c>
      <c r="AA400">
        <v>48081.3</v>
      </c>
      <c r="AB400">
        <v>5683.83</v>
      </c>
      <c r="AC400">
        <v>39997.47</v>
      </c>
      <c r="AD400">
        <v>4</v>
      </c>
      <c r="AE400">
        <v>9</v>
      </c>
      <c r="AF400">
        <v>107</v>
      </c>
      <c r="AG400">
        <v>13</v>
      </c>
      <c r="AH400">
        <v>3</v>
      </c>
      <c r="AI400">
        <v>6</v>
      </c>
      <c r="AJ400">
        <v>0</v>
      </c>
      <c r="AK400">
        <v>0</v>
      </c>
      <c r="AL400">
        <v>0</v>
      </c>
      <c r="AM400">
        <v>0</v>
      </c>
      <c r="AN400">
        <v>0</v>
      </c>
      <c r="AO400">
        <v>76</v>
      </c>
      <c r="AP400">
        <v>342</v>
      </c>
      <c r="AQ400">
        <v>74</v>
      </c>
      <c r="AR400">
        <v>0</v>
      </c>
      <c r="AS400">
        <v>31</v>
      </c>
      <c r="AT400">
        <v>24</v>
      </c>
      <c r="AU400">
        <v>18</v>
      </c>
      <c r="AV400">
        <v>10</v>
      </c>
      <c r="AW400">
        <v>4</v>
      </c>
      <c r="AX400">
        <v>0</v>
      </c>
      <c r="AY400">
        <v>51</v>
      </c>
      <c r="AZ400">
        <v>64</v>
      </c>
      <c r="BA400">
        <v>38</v>
      </c>
      <c r="BB400">
        <v>7</v>
      </c>
      <c r="BC400">
        <v>5</v>
      </c>
      <c r="BD400">
        <v>4</v>
      </c>
      <c r="BE400">
        <v>0</v>
      </c>
      <c r="BF400">
        <v>118</v>
      </c>
      <c r="BG400">
        <v>2040</v>
      </c>
      <c r="BH400">
        <v>1</v>
      </c>
      <c r="BI400">
        <v>16</v>
      </c>
      <c r="BJ400" s="25">
        <v>45944</v>
      </c>
      <c r="BK400">
        <v>1</v>
      </c>
      <c r="BL400" s="27" t="str">
        <f>VLOOKUP(O400,DropDownList!$H$1:$I$7,2,FALSE)</f>
        <v>2022/23</v>
      </c>
      <c r="BM400" s="27" t="str">
        <f t="shared" si="6"/>
        <v>SC COURT</v>
      </c>
    </row>
    <row r="401" spans="1:65" x14ac:dyDescent="0.2">
      <c r="A401">
        <v>2025</v>
      </c>
      <c r="B401">
        <v>10</v>
      </c>
      <c r="C401" t="s">
        <v>162</v>
      </c>
      <c r="D401" t="s">
        <v>188</v>
      </c>
      <c r="E401" t="s">
        <v>22</v>
      </c>
      <c r="F401">
        <v>9891</v>
      </c>
      <c r="G401" t="s">
        <v>158</v>
      </c>
      <c r="H401" t="s">
        <v>171</v>
      </c>
      <c r="I401" t="s">
        <v>172</v>
      </c>
      <c r="J401" s="24">
        <v>45931</v>
      </c>
      <c r="K401" t="s">
        <v>253</v>
      </c>
      <c r="L401">
        <v>3</v>
      </c>
      <c r="M401" t="s">
        <v>429</v>
      </c>
      <c r="N401" t="s">
        <v>145</v>
      </c>
      <c r="O401" t="s">
        <v>155</v>
      </c>
      <c r="P401" t="s">
        <v>150</v>
      </c>
      <c r="Q401">
        <v>455.84</v>
      </c>
      <c r="R401">
        <v>65</v>
      </c>
      <c r="S401">
        <v>7486.44</v>
      </c>
      <c r="T401">
        <v>701.5</v>
      </c>
      <c r="U401">
        <v>5</v>
      </c>
      <c r="V401">
        <v>3</v>
      </c>
      <c r="W401">
        <v>330.84</v>
      </c>
      <c r="X401">
        <v>330.84</v>
      </c>
      <c r="Y401">
        <v>60</v>
      </c>
      <c r="Z401">
        <v>6784.94</v>
      </c>
      <c r="AA401">
        <v>6329.1</v>
      </c>
      <c r="AB401">
        <v>1016.6</v>
      </c>
      <c r="AC401">
        <v>5312.5</v>
      </c>
      <c r="AD401">
        <v>3</v>
      </c>
      <c r="AE401">
        <v>0</v>
      </c>
      <c r="AF401">
        <v>54</v>
      </c>
      <c r="AG401">
        <v>0</v>
      </c>
      <c r="AH401">
        <v>5</v>
      </c>
      <c r="AI401">
        <v>5</v>
      </c>
      <c r="AJ401">
        <v>13</v>
      </c>
      <c r="AK401">
        <v>10</v>
      </c>
      <c r="AL401">
        <v>0</v>
      </c>
      <c r="AM401">
        <v>3</v>
      </c>
      <c r="AN401">
        <v>0</v>
      </c>
      <c r="AO401">
        <v>39</v>
      </c>
      <c r="AP401">
        <v>167</v>
      </c>
      <c r="AQ401">
        <v>39</v>
      </c>
      <c r="AR401">
        <v>0</v>
      </c>
      <c r="AS401">
        <v>13</v>
      </c>
      <c r="AT401">
        <v>27</v>
      </c>
      <c r="AU401">
        <v>3</v>
      </c>
      <c r="AV401">
        <v>1</v>
      </c>
      <c r="AW401">
        <v>0</v>
      </c>
      <c r="AX401">
        <v>0</v>
      </c>
      <c r="AY401">
        <v>29</v>
      </c>
      <c r="AZ401">
        <v>34</v>
      </c>
      <c r="BA401">
        <v>15</v>
      </c>
      <c r="BB401">
        <v>1</v>
      </c>
      <c r="BC401">
        <v>1</v>
      </c>
      <c r="BD401">
        <v>1</v>
      </c>
      <c r="BE401">
        <v>0</v>
      </c>
      <c r="BF401">
        <v>39</v>
      </c>
      <c r="BG401">
        <v>455.84</v>
      </c>
      <c r="BH401">
        <v>1</v>
      </c>
      <c r="BI401">
        <v>5</v>
      </c>
      <c r="BJ401" s="25">
        <v>45944</v>
      </c>
      <c r="BK401">
        <v>0</v>
      </c>
      <c r="BL401" s="27" t="str">
        <f>VLOOKUP(O401,DropDownList!$H$1:$I$7,2,FALSE)</f>
        <v>2022/23</v>
      </c>
      <c r="BM401" s="27" t="str">
        <f t="shared" si="6"/>
        <v>FISCAL FINES</v>
      </c>
    </row>
    <row r="402" spans="1:65" x14ac:dyDescent="0.2">
      <c r="A402">
        <v>2025</v>
      </c>
      <c r="B402">
        <v>10</v>
      </c>
      <c r="C402" t="s">
        <v>162</v>
      </c>
      <c r="D402" t="s">
        <v>188</v>
      </c>
      <c r="E402" t="s">
        <v>22</v>
      </c>
      <c r="F402">
        <v>9891</v>
      </c>
      <c r="G402" t="s">
        <v>158</v>
      </c>
      <c r="H402" t="s">
        <v>171</v>
      </c>
      <c r="I402" t="s">
        <v>172</v>
      </c>
      <c r="J402" s="24">
        <v>45931</v>
      </c>
      <c r="K402" t="s">
        <v>253</v>
      </c>
      <c r="L402">
        <v>3</v>
      </c>
      <c r="M402" t="s">
        <v>429</v>
      </c>
      <c r="N402" t="s">
        <v>145</v>
      </c>
      <c r="O402" t="s">
        <v>156</v>
      </c>
      <c r="P402" t="s">
        <v>161</v>
      </c>
      <c r="Q402">
        <v>290</v>
      </c>
      <c r="R402">
        <v>130</v>
      </c>
      <c r="S402">
        <v>3322.5</v>
      </c>
      <c r="T402">
        <v>0</v>
      </c>
      <c r="U402">
        <v>34</v>
      </c>
      <c r="V402">
        <v>13</v>
      </c>
      <c r="W402">
        <v>210</v>
      </c>
      <c r="X402">
        <v>210</v>
      </c>
      <c r="Y402">
        <v>0</v>
      </c>
      <c r="Z402">
        <v>0</v>
      </c>
      <c r="AA402">
        <v>3032.5</v>
      </c>
      <c r="AB402">
        <v>0</v>
      </c>
      <c r="AC402">
        <v>0</v>
      </c>
      <c r="AD402">
        <v>13</v>
      </c>
      <c r="AE402">
        <v>0</v>
      </c>
      <c r="AF402">
        <v>114</v>
      </c>
      <c r="AG402">
        <v>0</v>
      </c>
      <c r="AH402">
        <v>0</v>
      </c>
      <c r="AI402">
        <v>16</v>
      </c>
      <c r="AJ402">
        <v>0</v>
      </c>
      <c r="AK402">
        <v>0</v>
      </c>
      <c r="AL402">
        <v>0</v>
      </c>
      <c r="AM402">
        <v>0</v>
      </c>
      <c r="AN402">
        <v>0</v>
      </c>
      <c r="AO402">
        <v>77</v>
      </c>
      <c r="AP402">
        <v>298</v>
      </c>
      <c r="AQ402">
        <v>78</v>
      </c>
      <c r="AR402">
        <v>0</v>
      </c>
      <c r="AS402">
        <v>36</v>
      </c>
      <c r="AT402">
        <v>18</v>
      </c>
      <c r="AU402">
        <v>11</v>
      </c>
      <c r="AV402">
        <v>5</v>
      </c>
      <c r="AW402">
        <v>2</v>
      </c>
      <c r="AX402">
        <v>0</v>
      </c>
      <c r="AY402">
        <v>39</v>
      </c>
      <c r="AZ402">
        <v>56</v>
      </c>
      <c r="BA402">
        <v>34</v>
      </c>
      <c r="BB402">
        <v>5</v>
      </c>
      <c r="BC402">
        <v>1</v>
      </c>
      <c r="BD402">
        <v>2</v>
      </c>
      <c r="BE402">
        <v>0</v>
      </c>
      <c r="BF402">
        <v>123</v>
      </c>
      <c r="BG402">
        <v>290</v>
      </c>
      <c r="BH402">
        <v>0</v>
      </c>
      <c r="BI402">
        <v>32</v>
      </c>
      <c r="BJ402" s="25">
        <v>45944</v>
      </c>
      <c r="BK402">
        <v>0</v>
      </c>
      <c r="BL402" s="27" t="str">
        <f>VLOOKUP(O402,DropDownList!$H$1:$I$7,2,FALSE)</f>
        <v>2023/24</v>
      </c>
      <c r="BM402" s="27" t="str">
        <f t="shared" si="6"/>
        <v>VSUR</v>
      </c>
    </row>
    <row r="403" spans="1:65" x14ac:dyDescent="0.2">
      <c r="A403">
        <v>2025</v>
      </c>
      <c r="B403">
        <v>10</v>
      </c>
      <c r="C403" t="s">
        <v>162</v>
      </c>
      <c r="D403" t="s">
        <v>188</v>
      </c>
      <c r="E403" t="s">
        <v>22</v>
      </c>
      <c r="F403">
        <v>9891</v>
      </c>
      <c r="G403" t="s">
        <v>158</v>
      </c>
      <c r="H403" t="s">
        <v>171</v>
      </c>
      <c r="I403" t="s">
        <v>172</v>
      </c>
      <c r="J403" s="24">
        <v>45931</v>
      </c>
      <c r="K403" t="s">
        <v>253</v>
      </c>
      <c r="L403">
        <v>3</v>
      </c>
      <c r="M403" t="s">
        <v>429</v>
      </c>
      <c r="N403" t="s">
        <v>145</v>
      </c>
      <c r="O403" t="s">
        <v>155</v>
      </c>
      <c r="P403" t="s">
        <v>161</v>
      </c>
      <c r="Q403">
        <v>140</v>
      </c>
      <c r="R403">
        <v>118</v>
      </c>
      <c r="S403">
        <v>2580</v>
      </c>
      <c r="T403">
        <v>40</v>
      </c>
      <c r="U403">
        <v>18</v>
      </c>
      <c r="V403">
        <v>5</v>
      </c>
      <c r="W403">
        <v>80</v>
      </c>
      <c r="X403">
        <v>80</v>
      </c>
      <c r="Y403">
        <v>0</v>
      </c>
      <c r="Z403">
        <v>0</v>
      </c>
      <c r="AA403">
        <v>2400</v>
      </c>
      <c r="AB403">
        <v>0</v>
      </c>
      <c r="AC403">
        <v>0</v>
      </c>
      <c r="AD403">
        <v>5</v>
      </c>
      <c r="AE403">
        <v>0</v>
      </c>
      <c r="AF403">
        <v>109</v>
      </c>
      <c r="AG403">
        <v>0</v>
      </c>
      <c r="AH403">
        <v>2</v>
      </c>
      <c r="AI403">
        <v>7</v>
      </c>
      <c r="AJ403">
        <v>0</v>
      </c>
      <c r="AK403">
        <v>0</v>
      </c>
      <c r="AL403">
        <v>0</v>
      </c>
      <c r="AM403">
        <v>0</v>
      </c>
      <c r="AN403">
        <v>0</v>
      </c>
      <c r="AO403">
        <v>68</v>
      </c>
      <c r="AP403">
        <v>306</v>
      </c>
      <c r="AQ403">
        <v>67</v>
      </c>
      <c r="AR403">
        <v>0</v>
      </c>
      <c r="AS403">
        <v>28</v>
      </c>
      <c r="AT403">
        <v>21</v>
      </c>
      <c r="AU403">
        <v>17</v>
      </c>
      <c r="AV403">
        <v>10</v>
      </c>
      <c r="AW403">
        <v>3</v>
      </c>
      <c r="AX403">
        <v>0</v>
      </c>
      <c r="AY403">
        <v>43</v>
      </c>
      <c r="AZ403">
        <v>57</v>
      </c>
      <c r="BA403">
        <v>33</v>
      </c>
      <c r="BB403">
        <v>7</v>
      </c>
      <c r="BC403">
        <v>5</v>
      </c>
      <c r="BD403">
        <v>3</v>
      </c>
      <c r="BE403">
        <v>0</v>
      </c>
      <c r="BF403">
        <v>108</v>
      </c>
      <c r="BG403">
        <v>140</v>
      </c>
      <c r="BH403">
        <v>0</v>
      </c>
      <c r="BI403">
        <v>15</v>
      </c>
      <c r="BJ403" s="25">
        <v>45944</v>
      </c>
      <c r="BK403">
        <v>1</v>
      </c>
      <c r="BL403" s="27" t="str">
        <f>VLOOKUP(O403,DropDownList!$H$1:$I$7,2,FALSE)</f>
        <v>2022/23</v>
      </c>
      <c r="BM403" s="27" t="str">
        <f t="shared" si="6"/>
        <v>VSUR</v>
      </c>
    </row>
    <row r="404" spans="1:65" x14ac:dyDescent="0.2">
      <c r="A404">
        <v>2025</v>
      </c>
      <c r="B404">
        <v>10</v>
      </c>
      <c r="C404" t="s">
        <v>162</v>
      </c>
      <c r="D404" t="s">
        <v>188</v>
      </c>
      <c r="E404" t="s">
        <v>22</v>
      </c>
      <c r="F404">
        <v>9891</v>
      </c>
      <c r="G404" t="s">
        <v>158</v>
      </c>
      <c r="H404" t="s">
        <v>171</v>
      </c>
      <c r="I404" t="s">
        <v>172</v>
      </c>
      <c r="J404" s="24">
        <v>45931</v>
      </c>
      <c r="K404" t="s">
        <v>253</v>
      </c>
      <c r="L404">
        <v>3</v>
      </c>
      <c r="M404" t="s">
        <v>429</v>
      </c>
      <c r="N404" t="s">
        <v>145</v>
      </c>
      <c r="O404" t="s">
        <v>147</v>
      </c>
      <c r="P404" t="s">
        <v>161</v>
      </c>
      <c r="Q404">
        <v>390</v>
      </c>
      <c r="R404">
        <v>107</v>
      </c>
      <c r="S404">
        <v>2265</v>
      </c>
      <c r="T404">
        <v>20</v>
      </c>
      <c r="U404">
        <v>41</v>
      </c>
      <c r="V404">
        <v>15</v>
      </c>
      <c r="W404">
        <v>260</v>
      </c>
      <c r="X404">
        <v>260</v>
      </c>
      <c r="Y404">
        <v>0</v>
      </c>
      <c r="Z404">
        <v>0</v>
      </c>
      <c r="AA404">
        <v>1855</v>
      </c>
      <c r="AB404">
        <v>0</v>
      </c>
      <c r="AC404">
        <v>0</v>
      </c>
      <c r="AD404">
        <v>15</v>
      </c>
      <c r="AE404">
        <v>0</v>
      </c>
      <c r="AF404">
        <v>83</v>
      </c>
      <c r="AG404">
        <v>0</v>
      </c>
      <c r="AH404">
        <v>1</v>
      </c>
      <c r="AI404">
        <v>23</v>
      </c>
      <c r="AJ404">
        <v>0</v>
      </c>
      <c r="AK404">
        <v>0</v>
      </c>
      <c r="AL404">
        <v>0</v>
      </c>
      <c r="AM404">
        <v>0</v>
      </c>
      <c r="AN404">
        <v>0</v>
      </c>
      <c r="AO404">
        <v>57</v>
      </c>
      <c r="AP404">
        <v>159</v>
      </c>
      <c r="AQ404">
        <v>59</v>
      </c>
      <c r="AR404">
        <v>0</v>
      </c>
      <c r="AS404">
        <v>19</v>
      </c>
      <c r="AT404">
        <v>3</v>
      </c>
      <c r="AU404">
        <v>5</v>
      </c>
      <c r="AV404">
        <v>1</v>
      </c>
      <c r="AW404">
        <v>1</v>
      </c>
      <c r="AX404">
        <v>0</v>
      </c>
      <c r="AY404">
        <v>20</v>
      </c>
      <c r="AZ404">
        <v>28</v>
      </c>
      <c r="BA404">
        <v>11</v>
      </c>
      <c r="BB404">
        <v>3</v>
      </c>
      <c r="BC404">
        <v>2</v>
      </c>
      <c r="BD404">
        <v>0</v>
      </c>
      <c r="BE404">
        <v>0</v>
      </c>
      <c r="BF404">
        <v>103</v>
      </c>
      <c r="BG404">
        <v>390</v>
      </c>
      <c r="BH404">
        <v>0</v>
      </c>
      <c r="BI404">
        <v>41</v>
      </c>
      <c r="BJ404" s="25">
        <v>45944</v>
      </c>
      <c r="BK404">
        <v>0</v>
      </c>
      <c r="BL404" s="27" t="str">
        <f>VLOOKUP(O404,DropDownList!$H$1:$I$7,2,FALSE)</f>
        <v>2024/25</v>
      </c>
      <c r="BM404" s="27" t="str">
        <f t="shared" si="6"/>
        <v>VSUR</v>
      </c>
    </row>
    <row r="405" spans="1:65" x14ac:dyDescent="0.2">
      <c r="A405">
        <v>2025</v>
      </c>
      <c r="B405">
        <v>10</v>
      </c>
      <c r="C405" t="s">
        <v>162</v>
      </c>
      <c r="D405" t="s">
        <v>188</v>
      </c>
      <c r="E405" t="s">
        <v>22</v>
      </c>
      <c r="F405">
        <v>9891</v>
      </c>
      <c r="G405" t="s">
        <v>158</v>
      </c>
      <c r="H405" t="s">
        <v>171</v>
      </c>
      <c r="I405" t="s">
        <v>172</v>
      </c>
      <c r="J405" s="24">
        <v>45931</v>
      </c>
      <c r="K405" t="s">
        <v>253</v>
      </c>
      <c r="L405">
        <v>3</v>
      </c>
      <c r="M405" t="s">
        <v>429</v>
      </c>
      <c r="N405" t="s">
        <v>145</v>
      </c>
      <c r="O405" t="s">
        <v>155</v>
      </c>
      <c r="P405" t="s">
        <v>148</v>
      </c>
      <c r="Q405">
        <v>0</v>
      </c>
      <c r="R405">
        <v>1</v>
      </c>
      <c r="S405">
        <v>60</v>
      </c>
      <c r="T405">
        <v>0</v>
      </c>
      <c r="U405">
        <v>0</v>
      </c>
      <c r="V405">
        <v>0</v>
      </c>
      <c r="W405">
        <v>0</v>
      </c>
      <c r="X405">
        <v>0</v>
      </c>
      <c r="Y405">
        <v>0</v>
      </c>
      <c r="Z405">
        <v>0</v>
      </c>
      <c r="AA405">
        <v>60</v>
      </c>
      <c r="AB405">
        <v>0</v>
      </c>
      <c r="AC405">
        <v>60</v>
      </c>
      <c r="AD405">
        <v>0</v>
      </c>
      <c r="AE405">
        <v>0</v>
      </c>
      <c r="AF405">
        <v>1</v>
      </c>
      <c r="AG405">
        <v>0</v>
      </c>
      <c r="AH405">
        <v>0</v>
      </c>
      <c r="AI405">
        <v>0</v>
      </c>
      <c r="AJ405">
        <v>0</v>
      </c>
      <c r="AK405">
        <v>0</v>
      </c>
      <c r="AL405">
        <v>0</v>
      </c>
      <c r="AM405">
        <v>0</v>
      </c>
      <c r="AN405">
        <v>0</v>
      </c>
      <c r="AO405">
        <v>1</v>
      </c>
      <c r="AP405">
        <v>3</v>
      </c>
      <c r="AQ405">
        <v>1</v>
      </c>
      <c r="AR405">
        <v>0</v>
      </c>
      <c r="AS405">
        <v>0</v>
      </c>
      <c r="AT405">
        <v>0</v>
      </c>
      <c r="AU405">
        <v>0</v>
      </c>
      <c r="AV405">
        <v>0</v>
      </c>
      <c r="AW405">
        <v>0</v>
      </c>
      <c r="AX405">
        <v>0</v>
      </c>
      <c r="AY405">
        <v>0</v>
      </c>
      <c r="AZ405">
        <v>1</v>
      </c>
      <c r="BA405">
        <v>0</v>
      </c>
      <c r="BB405">
        <v>0</v>
      </c>
      <c r="BC405">
        <v>0</v>
      </c>
      <c r="BD405">
        <v>0</v>
      </c>
      <c r="BE405">
        <v>0</v>
      </c>
      <c r="BF405">
        <v>1</v>
      </c>
      <c r="BG405">
        <v>0</v>
      </c>
      <c r="BH405">
        <v>0</v>
      </c>
      <c r="BI405">
        <v>0</v>
      </c>
      <c r="BJ405" s="25">
        <v>45944</v>
      </c>
      <c r="BK405">
        <v>0</v>
      </c>
      <c r="BL405" s="27" t="str">
        <f>VLOOKUP(O405,DropDownList!$H$1:$I$7,2,FALSE)</f>
        <v>2022/23</v>
      </c>
      <c r="BM405" s="27" t="str">
        <f t="shared" si="6"/>
        <v>PRAS</v>
      </c>
    </row>
    <row r="406" spans="1:65" x14ac:dyDescent="0.2">
      <c r="A406">
        <v>2025</v>
      </c>
      <c r="B406">
        <v>10</v>
      </c>
      <c r="C406" t="s">
        <v>162</v>
      </c>
      <c r="D406" t="s">
        <v>188</v>
      </c>
      <c r="E406" t="s">
        <v>22</v>
      </c>
      <c r="F406">
        <v>9891</v>
      </c>
      <c r="G406" t="s">
        <v>158</v>
      </c>
      <c r="H406" t="s">
        <v>171</v>
      </c>
      <c r="I406" t="s">
        <v>172</v>
      </c>
      <c r="J406" s="24">
        <v>45931</v>
      </c>
      <c r="K406" t="s">
        <v>253</v>
      </c>
      <c r="L406">
        <v>3</v>
      </c>
      <c r="M406" t="s">
        <v>429</v>
      </c>
      <c r="N406" t="s">
        <v>145</v>
      </c>
      <c r="O406" t="s">
        <v>156</v>
      </c>
      <c r="P406" t="s">
        <v>160</v>
      </c>
      <c r="Q406">
        <v>9015.8799999999992</v>
      </c>
      <c r="R406">
        <v>145</v>
      </c>
      <c r="S406">
        <v>69963.5</v>
      </c>
      <c r="T406">
        <v>630</v>
      </c>
      <c r="U406">
        <v>36</v>
      </c>
      <c r="V406">
        <v>22</v>
      </c>
      <c r="W406">
        <v>5919.81</v>
      </c>
      <c r="X406">
        <v>6104.81</v>
      </c>
      <c r="Y406">
        <v>0</v>
      </c>
      <c r="Z406">
        <v>0</v>
      </c>
      <c r="AA406">
        <v>60317.62</v>
      </c>
      <c r="AB406">
        <v>7881.55</v>
      </c>
      <c r="AC406">
        <v>49403.57</v>
      </c>
      <c r="AD406">
        <v>13</v>
      </c>
      <c r="AE406">
        <v>9</v>
      </c>
      <c r="AF406">
        <v>107</v>
      </c>
      <c r="AG406">
        <v>20</v>
      </c>
      <c r="AH406">
        <v>0</v>
      </c>
      <c r="AI406">
        <v>16</v>
      </c>
      <c r="AJ406">
        <v>0</v>
      </c>
      <c r="AK406">
        <v>0</v>
      </c>
      <c r="AL406">
        <v>0</v>
      </c>
      <c r="AM406">
        <v>0</v>
      </c>
      <c r="AN406">
        <v>0</v>
      </c>
      <c r="AO406">
        <v>85</v>
      </c>
      <c r="AP406">
        <v>322</v>
      </c>
      <c r="AQ406">
        <v>86</v>
      </c>
      <c r="AR406">
        <v>0</v>
      </c>
      <c r="AS406">
        <v>38</v>
      </c>
      <c r="AT406">
        <v>18</v>
      </c>
      <c r="AU406">
        <v>12</v>
      </c>
      <c r="AV406">
        <v>5</v>
      </c>
      <c r="AW406">
        <v>2</v>
      </c>
      <c r="AX406">
        <v>0</v>
      </c>
      <c r="AY406">
        <v>42</v>
      </c>
      <c r="AZ406">
        <v>61</v>
      </c>
      <c r="BA406">
        <v>36</v>
      </c>
      <c r="BB406">
        <v>6</v>
      </c>
      <c r="BC406">
        <v>1</v>
      </c>
      <c r="BD406">
        <v>3</v>
      </c>
      <c r="BE406">
        <v>0</v>
      </c>
      <c r="BF406">
        <v>137</v>
      </c>
      <c r="BG406">
        <v>5255</v>
      </c>
      <c r="BH406">
        <v>2</v>
      </c>
      <c r="BI406">
        <v>34</v>
      </c>
      <c r="BJ406" s="25">
        <v>45944</v>
      </c>
      <c r="BK406">
        <v>0</v>
      </c>
      <c r="BL406" s="27" t="str">
        <f>VLOOKUP(O406,DropDownList!$H$1:$I$7,2,FALSE)</f>
        <v>2023/24</v>
      </c>
      <c r="BM406" s="27" t="str">
        <f t="shared" si="6"/>
        <v>SC COURT</v>
      </c>
    </row>
    <row r="407" spans="1:65" x14ac:dyDescent="0.2">
      <c r="A407">
        <v>2025</v>
      </c>
      <c r="B407">
        <v>10</v>
      </c>
      <c r="C407" t="s">
        <v>162</v>
      </c>
      <c r="D407" t="s">
        <v>188</v>
      </c>
      <c r="E407" t="s">
        <v>22</v>
      </c>
      <c r="F407">
        <v>9891</v>
      </c>
      <c r="G407" t="s">
        <v>158</v>
      </c>
      <c r="H407" t="s">
        <v>171</v>
      </c>
      <c r="I407" t="s">
        <v>172</v>
      </c>
      <c r="J407" s="24">
        <v>45931</v>
      </c>
      <c r="K407" t="s">
        <v>253</v>
      </c>
      <c r="L407">
        <v>3</v>
      </c>
      <c r="M407" t="s">
        <v>429</v>
      </c>
      <c r="N407" t="s">
        <v>145</v>
      </c>
      <c r="O407" t="s">
        <v>156</v>
      </c>
      <c r="P407" t="s">
        <v>150</v>
      </c>
      <c r="Q407">
        <v>1858.54</v>
      </c>
      <c r="R407">
        <v>59</v>
      </c>
      <c r="S407">
        <v>8903.68</v>
      </c>
      <c r="T407">
        <v>638.12</v>
      </c>
      <c r="U407">
        <v>13</v>
      </c>
      <c r="V407">
        <v>11</v>
      </c>
      <c r="W407">
        <v>1479.95</v>
      </c>
      <c r="X407">
        <v>1479.95</v>
      </c>
      <c r="Y407">
        <v>55</v>
      </c>
      <c r="Z407">
        <v>8265.56</v>
      </c>
      <c r="AA407">
        <v>6407.02</v>
      </c>
      <c r="AB407">
        <v>2295.14</v>
      </c>
      <c r="AC407">
        <v>4111.88</v>
      </c>
      <c r="AD407">
        <v>7</v>
      </c>
      <c r="AE407">
        <v>4</v>
      </c>
      <c r="AF407">
        <v>41</v>
      </c>
      <c r="AG407">
        <v>5</v>
      </c>
      <c r="AH407">
        <v>4</v>
      </c>
      <c r="AI407">
        <v>8</v>
      </c>
      <c r="AJ407">
        <v>19</v>
      </c>
      <c r="AK407">
        <v>5</v>
      </c>
      <c r="AL407">
        <v>1</v>
      </c>
      <c r="AM407">
        <v>3</v>
      </c>
      <c r="AN407">
        <v>0</v>
      </c>
      <c r="AO407">
        <v>33</v>
      </c>
      <c r="AP407">
        <v>134</v>
      </c>
      <c r="AQ407">
        <v>35</v>
      </c>
      <c r="AR407">
        <v>0</v>
      </c>
      <c r="AS407">
        <v>16</v>
      </c>
      <c r="AT407">
        <v>9</v>
      </c>
      <c r="AU407">
        <v>1</v>
      </c>
      <c r="AV407">
        <v>0</v>
      </c>
      <c r="AW407">
        <v>0</v>
      </c>
      <c r="AX407">
        <v>0</v>
      </c>
      <c r="AY407">
        <v>25</v>
      </c>
      <c r="AZ407">
        <v>29</v>
      </c>
      <c r="BA407">
        <v>17</v>
      </c>
      <c r="BB407">
        <v>1</v>
      </c>
      <c r="BC407">
        <v>0</v>
      </c>
      <c r="BD407">
        <v>0</v>
      </c>
      <c r="BE407">
        <v>0</v>
      </c>
      <c r="BF407">
        <v>33</v>
      </c>
      <c r="BG407">
        <v>1125.3399999999999</v>
      </c>
      <c r="BH407">
        <v>1</v>
      </c>
      <c r="BI407">
        <v>13</v>
      </c>
      <c r="BJ407" s="25">
        <v>45944</v>
      </c>
      <c r="BK407">
        <v>0</v>
      </c>
      <c r="BL407" s="27" t="str">
        <f>VLOOKUP(O407,DropDownList!$H$1:$I$7,2,FALSE)</f>
        <v>2023/24</v>
      </c>
      <c r="BM407" s="27" t="str">
        <f t="shared" si="6"/>
        <v>FISCAL FINES</v>
      </c>
    </row>
    <row r="408" spans="1:65" x14ac:dyDescent="0.2">
      <c r="A408">
        <v>2025</v>
      </c>
      <c r="B408">
        <v>10</v>
      </c>
      <c r="C408" t="s">
        <v>189</v>
      </c>
      <c r="D408" t="s">
        <v>190</v>
      </c>
      <c r="E408" t="s">
        <v>24</v>
      </c>
      <c r="F408">
        <v>9278</v>
      </c>
      <c r="G408" t="s">
        <v>141</v>
      </c>
      <c r="H408" t="s">
        <v>189</v>
      </c>
      <c r="I408" t="s">
        <v>189</v>
      </c>
      <c r="J408" s="24">
        <v>45931</v>
      </c>
      <c r="K408" t="s">
        <v>253</v>
      </c>
      <c r="L408">
        <v>3</v>
      </c>
      <c r="M408" t="s">
        <v>429</v>
      </c>
      <c r="N408" t="s">
        <v>145</v>
      </c>
      <c r="O408" t="s">
        <v>155</v>
      </c>
      <c r="P408" t="s">
        <v>146</v>
      </c>
      <c r="Q408">
        <v>2422.85</v>
      </c>
      <c r="R408">
        <v>1558</v>
      </c>
      <c r="S408">
        <v>23010</v>
      </c>
      <c r="T408">
        <v>328.25</v>
      </c>
      <c r="U408">
        <v>307</v>
      </c>
      <c r="V408">
        <v>96</v>
      </c>
      <c r="W408">
        <v>1541.29</v>
      </c>
      <c r="X408">
        <v>1541.29</v>
      </c>
      <c r="Y408">
        <v>0</v>
      </c>
      <c r="Z408">
        <v>0</v>
      </c>
      <c r="AA408">
        <v>20258.900000000001</v>
      </c>
      <c r="AB408">
        <v>0</v>
      </c>
      <c r="AC408">
        <v>0</v>
      </c>
      <c r="AD408">
        <v>93</v>
      </c>
      <c r="AE408">
        <v>3</v>
      </c>
      <c r="AF408">
        <v>1392</v>
      </c>
      <c r="AG408">
        <v>4</v>
      </c>
      <c r="AH408">
        <v>16</v>
      </c>
      <c r="AI408">
        <v>145</v>
      </c>
      <c r="AJ408">
        <v>0</v>
      </c>
      <c r="AK408">
        <v>0</v>
      </c>
      <c r="AL408">
        <v>0</v>
      </c>
      <c r="AM408">
        <v>0</v>
      </c>
      <c r="AN408">
        <v>0</v>
      </c>
      <c r="AO408">
        <v>901</v>
      </c>
      <c r="AP408">
        <v>4394</v>
      </c>
      <c r="AQ408">
        <v>940</v>
      </c>
      <c r="AR408">
        <v>0</v>
      </c>
      <c r="AS408">
        <v>992</v>
      </c>
      <c r="AT408">
        <v>79</v>
      </c>
      <c r="AU408">
        <v>58</v>
      </c>
      <c r="AV408">
        <v>38</v>
      </c>
      <c r="AW408">
        <v>1</v>
      </c>
      <c r="AX408">
        <v>0</v>
      </c>
      <c r="AY408">
        <v>387</v>
      </c>
      <c r="AZ408">
        <v>858</v>
      </c>
      <c r="BA408">
        <v>588</v>
      </c>
      <c r="BB408">
        <v>131</v>
      </c>
      <c r="BC408">
        <v>80</v>
      </c>
      <c r="BD408">
        <v>18</v>
      </c>
      <c r="BE408">
        <v>0</v>
      </c>
      <c r="BF408">
        <v>1555</v>
      </c>
      <c r="BG408">
        <v>2390</v>
      </c>
      <c r="BH408">
        <v>1</v>
      </c>
      <c r="BI408">
        <v>302</v>
      </c>
      <c r="BJ408" s="25">
        <v>45944</v>
      </c>
      <c r="BK408">
        <v>1</v>
      </c>
      <c r="BL408" s="27" t="str">
        <f>VLOOKUP(O408,DropDownList!$H$1:$I$7,2,FALSE)</f>
        <v>2022/23</v>
      </c>
      <c r="BM408" s="27" t="str">
        <f t="shared" si="6"/>
        <v>VSUR</v>
      </c>
    </row>
    <row r="409" spans="1:65" x14ac:dyDescent="0.2">
      <c r="A409">
        <v>2025</v>
      </c>
      <c r="B409">
        <v>10</v>
      </c>
      <c r="C409" t="s">
        <v>189</v>
      </c>
      <c r="D409" t="s">
        <v>190</v>
      </c>
      <c r="E409" t="s">
        <v>24</v>
      </c>
      <c r="F409">
        <v>9278</v>
      </c>
      <c r="G409" t="s">
        <v>141</v>
      </c>
      <c r="H409" t="s">
        <v>189</v>
      </c>
      <c r="I409" t="s">
        <v>189</v>
      </c>
      <c r="J409" s="24">
        <v>45931</v>
      </c>
      <c r="K409" t="s">
        <v>253</v>
      </c>
      <c r="L409">
        <v>3</v>
      </c>
      <c r="M409" t="s">
        <v>429</v>
      </c>
      <c r="N409" t="s">
        <v>145</v>
      </c>
      <c r="O409" t="s">
        <v>156</v>
      </c>
      <c r="P409" t="s">
        <v>150</v>
      </c>
      <c r="Q409">
        <v>80725.97</v>
      </c>
      <c r="R409">
        <v>1595</v>
      </c>
      <c r="S409">
        <v>271666.08</v>
      </c>
      <c r="T409">
        <v>32542.880000000001</v>
      </c>
      <c r="U409">
        <v>510</v>
      </c>
      <c r="V409">
        <v>317</v>
      </c>
      <c r="W409">
        <v>53571</v>
      </c>
      <c r="X409">
        <v>54806</v>
      </c>
      <c r="Y409">
        <v>1404</v>
      </c>
      <c r="Z409">
        <v>239123.20000000001</v>
      </c>
      <c r="AA409">
        <v>158397.23000000001</v>
      </c>
      <c r="AB409">
        <v>57087.63</v>
      </c>
      <c r="AC409">
        <v>101309.6</v>
      </c>
      <c r="AD409">
        <v>260</v>
      </c>
      <c r="AE409">
        <v>57</v>
      </c>
      <c r="AF409">
        <v>888</v>
      </c>
      <c r="AG409">
        <v>158</v>
      </c>
      <c r="AH409">
        <v>191</v>
      </c>
      <c r="AI409">
        <v>352</v>
      </c>
      <c r="AJ409">
        <v>314</v>
      </c>
      <c r="AK409">
        <v>133</v>
      </c>
      <c r="AL409">
        <v>26</v>
      </c>
      <c r="AM409">
        <v>92</v>
      </c>
      <c r="AN409">
        <v>30</v>
      </c>
      <c r="AO409">
        <v>1018</v>
      </c>
      <c r="AP409">
        <v>4172</v>
      </c>
      <c r="AQ409">
        <v>1106</v>
      </c>
      <c r="AR409">
        <v>11</v>
      </c>
      <c r="AS409">
        <v>711</v>
      </c>
      <c r="AT409">
        <v>63</v>
      </c>
      <c r="AU409">
        <v>26</v>
      </c>
      <c r="AV409">
        <v>15</v>
      </c>
      <c r="AW409">
        <v>0</v>
      </c>
      <c r="AX409">
        <v>0</v>
      </c>
      <c r="AY409">
        <v>422</v>
      </c>
      <c r="AZ409">
        <v>968</v>
      </c>
      <c r="BA409">
        <v>593</v>
      </c>
      <c r="BB409">
        <v>52</v>
      </c>
      <c r="BC409">
        <v>23</v>
      </c>
      <c r="BD409">
        <v>6</v>
      </c>
      <c r="BE409">
        <v>0</v>
      </c>
      <c r="BF409">
        <v>1058</v>
      </c>
      <c r="BG409">
        <v>60304.79</v>
      </c>
      <c r="BH409">
        <v>6</v>
      </c>
      <c r="BI409">
        <v>506</v>
      </c>
      <c r="BJ409" s="25">
        <v>45944</v>
      </c>
      <c r="BK409">
        <v>0</v>
      </c>
      <c r="BL409" s="27" t="str">
        <f>VLOOKUP(O409,DropDownList!$H$1:$I$7,2,FALSE)</f>
        <v>2023/24</v>
      </c>
      <c r="BM409" s="27" t="str">
        <f t="shared" si="6"/>
        <v>FISCAL FINES</v>
      </c>
    </row>
    <row r="410" spans="1:65" x14ac:dyDescent="0.2">
      <c r="A410">
        <v>2025</v>
      </c>
      <c r="B410">
        <v>10</v>
      </c>
      <c r="C410" t="s">
        <v>189</v>
      </c>
      <c r="D410" t="s">
        <v>190</v>
      </c>
      <c r="E410" t="s">
        <v>24</v>
      </c>
      <c r="F410">
        <v>9278</v>
      </c>
      <c r="G410" t="s">
        <v>141</v>
      </c>
      <c r="H410" t="s">
        <v>189</v>
      </c>
      <c r="I410" t="s">
        <v>189</v>
      </c>
      <c r="J410" s="24">
        <v>45931</v>
      </c>
      <c r="K410" t="s">
        <v>253</v>
      </c>
      <c r="L410">
        <v>3</v>
      </c>
      <c r="M410" t="s">
        <v>429</v>
      </c>
      <c r="N410" t="s">
        <v>145</v>
      </c>
      <c r="O410" t="s">
        <v>156</v>
      </c>
      <c r="P410" t="s">
        <v>146</v>
      </c>
      <c r="Q410">
        <v>2765.71</v>
      </c>
      <c r="R410">
        <v>1034</v>
      </c>
      <c r="S410">
        <v>16970</v>
      </c>
      <c r="T410">
        <v>180</v>
      </c>
      <c r="U410">
        <v>304</v>
      </c>
      <c r="V410">
        <v>86</v>
      </c>
      <c r="W410">
        <v>1555.48</v>
      </c>
      <c r="X410">
        <v>1555.48</v>
      </c>
      <c r="Y410">
        <v>0</v>
      </c>
      <c r="Z410">
        <v>0</v>
      </c>
      <c r="AA410">
        <v>14024.29</v>
      </c>
      <c r="AB410">
        <v>0</v>
      </c>
      <c r="AC410">
        <v>0</v>
      </c>
      <c r="AD410">
        <v>85</v>
      </c>
      <c r="AE410">
        <v>1</v>
      </c>
      <c r="AF410">
        <v>861</v>
      </c>
      <c r="AG410">
        <v>7</v>
      </c>
      <c r="AH410">
        <v>10</v>
      </c>
      <c r="AI410">
        <v>156</v>
      </c>
      <c r="AJ410">
        <v>0</v>
      </c>
      <c r="AK410">
        <v>0</v>
      </c>
      <c r="AL410">
        <v>0</v>
      </c>
      <c r="AM410">
        <v>0</v>
      </c>
      <c r="AN410">
        <v>0</v>
      </c>
      <c r="AO410">
        <v>642</v>
      </c>
      <c r="AP410">
        <v>2617</v>
      </c>
      <c r="AQ410">
        <v>655</v>
      </c>
      <c r="AR410">
        <v>0</v>
      </c>
      <c r="AS410">
        <v>535</v>
      </c>
      <c r="AT410">
        <v>36</v>
      </c>
      <c r="AU410">
        <v>45</v>
      </c>
      <c r="AV410">
        <v>22</v>
      </c>
      <c r="AW410">
        <v>4</v>
      </c>
      <c r="AX410">
        <v>0</v>
      </c>
      <c r="AY410">
        <v>246</v>
      </c>
      <c r="AZ410">
        <v>533</v>
      </c>
      <c r="BA410">
        <v>319</v>
      </c>
      <c r="BB410">
        <v>64</v>
      </c>
      <c r="BC410">
        <v>26</v>
      </c>
      <c r="BD410">
        <v>9</v>
      </c>
      <c r="BE410">
        <v>0</v>
      </c>
      <c r="BF410">
        <v>1029</v>
      </c>
      <c r="BG410">
        <v>2710</v>
      </c>
      <c r="BH410">
        <v>0</v>
      </c>
      <c r="BI410">
        <v>298</v>
      </c>
      <c r="BJ410" s="25">
        <v>45944</v>
      </c>
      <c r="BK410">
        <v>0</v>
      </c>
      <c r="BL410" s="27" t="str">
        <f>VLOOKUP(O410,DropDownList!$H$1:$I$7,2,FALSE)</f>
        <v>2023/24</v>
      </c>
      <c r="BM410" s="27" t="str">
        <f t="shared" si="6"/>
        <v>VSUR</v>
      </c>
    </row>
    <row r="411" spans="1:65" x14ac:dyDescent="0.2">
      <c r="A411">
        <v>2025</v>
      </c>
      <c r="B411">
        <v>10</v>
      </c>
      <c r="C411" t="s">
        <v>189</v>
      </c>
      <c r="D411" t="s">
        <v>190</v>
      </c>
      <c r="E411" t="s">
        <v>24</v>
      </c>
      <c r="F411">
        <v>9278</v>
      </c>
      <c r="G411" t="s">
        <v>141</v>
      </c>
      <c r="H411" t="s">
        <v>189</v>
      </c>
      <c r="I411" t="s">
        <v>189</v>
      </c>
      <c r="J411" s="24">
        <v>45931</v>
      </c>
      <c r="K411" t="s">
        <v>253</v>
      </c>
      <c r="L411">
        <v>3</v>
      </c>
      <c r="M411" t="s">
        <v>429</v>
      </c>
      <c r="N411" t="s">
        <v>145</v>
      </c>
      <c r="O411" t="s">
        <v>156</v>
      </c>
      <c r="P411" t="s">
        <v>151</v>
      </c>
      <c r="Q411">
        <v>0</v>
      </c>
      <c r="R411">
        <v>67</v>
      </c>
      <c r="S411">
        <v>2010</v>
      </c>
      <c r="T411">
        <v>510</v>
      </c>
      <c r="U411">
        <v>0</v>
      </c>
      <c r="V411">
        <v>0</v>
      </c>
      <c r="W411">
        <v>0</v>
      </c>
      <c r="X411">
        <v>0</v>
      </c>
      <c r="Y411">
        <v>0</v>
      </c>
      <c r="Z411">
        <v>0</v>
      </c>
      <c r="AA411">
        <v>1500</v>
      </c>
      <c r="AB411">
        <v>0</v>
      </c>
      <c r="AC411">
        <v>1500</v>
      </c>
      <c r="AD411">
        <v>0</v>
      </c>
      <c r="AE411">
        <v>0</v>
      </c>
      <c r="AF411">
        <v>50</v>
      </c>
      <c r="AG411">
        <v>0</v>
      </c>
      <c r="AH411">
        <v>17</v>
      </c>
      <c r="AI411">
        <v>0</v>
      </c>
      <c r="AJ411">
        <v>0</v>
      </c>
      <c r="AK411">
        <v>0</v>
      </c>
      <c r="AL411">
        <v>0</v>
      </c>
      <c r="AM411">
        <v>1</v>
      </c>
      <c r="AN411">
        <v>0</v>
      </c>
      <c r="AO411">
        <v>0</v>
      </c>
      <c r="AP411">
        <v>0</v>
      </c>
      <c r="AQ411">
        <v>0</v>
      </c>
      <c r="AR411">
        <v>0</v>
      </c>
      <c r="AS411">
        <v>0</v>
      </c>
      <c r="AT411">
        <v>0</v>
      </c>
      <c r="AU411">
        <v>0</v>
      </c>
      <c r="AV411">
        <v>0</v>
      </c>
      <c r="AW411">
        <v>0</v>
      </c>
      <c r="AX411">
        <v>0</v>
      </c>
      <c r="AY411">
        <v>0</v>
      </c>
      <c r="AZ411">
        <v>0</v>
      </c>
      <c r="BA411">
        <v>0</v>
      </c>
      <c r="BB411">
        <v>0</v>
      </c>
      <c r="BC411">
        <v>0</v>
      </c>
      <c r="BD411">
        <v>0</v>
      </c>
      <c r="BE411">
        <v>0</v>
      </c>
      <c r="BF411">
        <v>0</v>
      </c>
      <c r="BG411">
        <v>0</v>
      </c>
      <c r="BH411">
        <v>0</v>
      </c>
      <c r="BI411">
        <v>0</v>
      </c>
      <c r="BJ411" s="25">
        <v>45944</v>
      </c>
      <c r="BK411">
        <v>0</v>
      </c>
      <c r="BL411" s="27" t="str">
        <f>VLOOKUP(O411,DropDownList!$H$1:$I$7,2,FALSE)</f>
        <v>2023/24</v>
      </c>
      <c r="BM411" s="27" t="str">
        <f t="shared" si="6"/>
        <v>PCPF</v>
      </c>
    </row>
    <row r="412" spans="1:65" x14ac:dyDescent="0.2">
      <c r="A412">
        <v>2025</v>
      </c>
      <c r="B412">
        <v>10</v>
      </c>
      <c r="C412" t="s">
        <v>189</v>
      </c>
      <c r="D412" t="s">
        <v>190</v>
      </c>
      <c r="E412" t="s">
        <v>24</v>
      </c>
      <c r="F412">
        <v>9278</v>
      </c>
      <c r="G412" t="s">
        <v>141</v>
      </c>
      <c r="H412" t="s">
        <v>189</v>
      </c>
      <c r="I412" t="s">
        <v>189</v>
      </c>
      <c r="J412" s="24">
        <v>45931</v>
      </c>
      <c r="K412" t="s">
        <v>253</v>
      </c>
      <c r="L412">
        <v>3</v>
      </c>
      <c r="M412" t="s">
        <v>429</v>
      </c>
      <c r="N412" t="s">
        <v>145</v>
      </c>
      <c r="O412" t="s">
        <v>156</v>
      </c>
      <c r="P412" t="s">
        <v>153</v>
      </c>
      <c r="Q412">
        <v>300</v>
      </c>
      <c r="R412">
        <v>23</v>
      </c>
      <c r="S412">
        <v>1170</v>
      </c>
      <c r="T412">
        <v>90</v>
      </c>
      <c r="U412">
        <v>6</v>
      </c>
      <c r="V412">
        <v>2</v>
      </c>
      <c r="W412">
        <v>90</v>
      </c>
      <c r="X412">
        <v>90</v>
      </c>
      <c r="Y412">
        <v>0</v>
      </c>
      <c r="Z412">
        <v>0</v>
      </c>
      <c r="AA412">
        <v>780</v>
      </c>
      <c r="AB412">
        <v>0</v>
      </c>
      <c r="AC412">
        <v>780</v>
      </c>
      <c r="AD412">
        <v>2</v>
      </c>
      <c r="AE412">
        <v>0</v>
      </c>
      <c r="AF412">
        <v>15</v>
      </c>
      <c r="AG412">
        <v>0</v>
      </c>
      <c r="AH412">
        <v>2</v>
      </c>
      <c r="AI412">
        <v>6</v>
      </c>
      <c r="AJ412">
        <v>0</v>
      </c>
      <c r="AK412">
        <v>0</v>
      </c>
      <c r="AL412">
        <v>0</v>
      </c>
      <c r="AM412">
        <v>0</v>
      </c>
      <c r="AN412">
        <v>0</v>
      </c>
      <c r="AO412">
        <v>19</v>
      </c>
      <c r="AP412">
        <v>65</v>
      </c>
      <c r="AQ412">
        <v>20</v>
      </c>
      <c r="AR412">
        <v>1</v>
      </c>
      <c r="AS412">
        <v>12</v>
      </c>
      <c r="AT412">
        <v>0</v>
      </c>
      <c r="AU412">
        <v>0</v>
      </c>
      <c r="AV412">
        <v>0</v>
      </c>
      <c r="AW412">
        <v>0</v>
      </c>
      <c r="AX412">
        <v>0</v>
      </c>
      <c r="AY412">
        <v>8</v>
      </c>
      <c r="AZ412">
        <v>12</v>
      </c>
      <c r="BA412">
        <v>6</v>
      </c>
      <c r="BB412">
        <v>0</v>
      </c>
      <c r="BC412">
        <v>0</v>
      </c>
      <c r="BD412">
        <v>0</v>
      </c>
      <c r="BE412">
        <v>0</v>
      </c>
      <c r="BF412">
        <v>19</v>
      </c>
      <c r="BG412">
        <v>300</v>
      </c>
      <c r="BH412">
        <v>0</v>
      </c>
      <c r="BI412">
        <v>5</v>
      </c>
      <c r="BJ412" s="25">
        <v>45944</v>
      </c>
      <c r="BK412">
        <v>0</v>
      </c>
      <c r="BL412" s="27" t="str">
        <f>VLOOKUP(O412,DropDownList!$H$1:$I$7,2,FALSE)</f>
        <v>2023/24</v>
      </c>
      <c r="BM412" s="27" t="str">
        <f t="shared" si="6"/>
        <v>PREG</v>
      </c>
    </row>
    <row r="413" spans="1:65" x14ac:dyDescent="0.2">
      <c r="A413">
        <v>2025</v>
      </c>
      <c r="B413">
        <v>10</v>
      </c>
      <c r="C413" t="s">
        <v>189</v>
      </c>
      <c r="D413" t="s">
        <v>190</v>
      </c>
      <c r="E413" t="s">
        <v>24</v>
      </c>
      <c r="F413">
        <v>9278</v>
      </c>
      <c r="G413" t="s">
        <v>141</v>
      </c>
      <c r="H413" t="s">
        <v>189</v>
      </c>
      <c r="I413" t="s">
        <v>189</v>
      </c>
      <c r="J413" s="24">
        <v>45931</v>
      </c>
      <c r="K413" t="s">
        <v>253</v>
      </c>
      <c r="L413">
        <v>3</v>
      </c>
      <c r="M413" t="s">
        <v>429</v>
      </c>
      <c r="N413" t="s">
        <v>145</v>
      </c>
      <c r="O413" t="s">
        <v>156</v>
      </c>
      <c r="P413" t="s">
        <v>148</v>
      </c>
      <c r="Q413">
        <v>1157.4000000000001</v>
      </c>
      <c r="R413">
        <v>76</v>
      </c>
      <c r="S413">
        <v>4560</v>
      </c>
      <c r="T413">
        <v>360</v>
      </c>
      <c r="U413">
        <v>21</v>
      </c>
      <c r="V413">
        <v>15</v>
      </c>
      <c r="W413">
        <v>850</v>
      </c>
      <c r="X413">
        <v>880</v>
      </c>
      <c r="Y413">
        <v>0</v>
      </c>
      <c r="Z413">
        <v>0</v>
      </c>
      <c r="AA413">
        <v>3042.6</v>
      </c>
      <c r="AB413">
        <v>0</v>
      </c>
      <c r="AC413">
        <v>3042.6</v>
      </c>
      <c r="AD413">
        <v>14</v>
      </c>
      <c r="AE413">
        <v>1</v>
      </c>
      <c r="AF413">
        <v>49</v>
      </c>
      <c r="AG413">
        <v>4</v>
      </c>
      <c r="AH413">
        <v>6</v>
      </c>
      <c r="AI413">
        <v>17</v>
      </c>
      <c r="AJ413">
        <v>0</v>
      </c>
      <c r="AK413">
        <v>0</v>
      </c>
      <c r="AL413">
        <v>0</v>
      </c>
      <c r="AM413">
        <v>0</v>
      </c>
      <c r="AN413">
        <v>0</v>
      </c>
      <c r="AO413">
        <v>49</v>
      </c>
      <c r="AP413">
        <v>223</v>
      </c>
      <c r="AQ413">
        <v>53</v>
      </c>
      <c r="AR413">
        <v>0</v>
      </c>
      <c r="AS413">
        <v>28</v>
      </c>
      <c r="AT413">
        <v>8</v>
      </c>
      <c r="AU413">
        <v>4</v>
      </c>
      <c r="AV413">
        <v>4</v>
      </c>
      <c r="AW413">
        <v>0</v>
      </c>
      <c r="AX413">
        <v>0</v>
      </c>
      <c r="AY413">
        <v>23</v>
      </c>
      <c r="AZ413">
        <v>59</v>
      </c>
      <c r="BA413">
        <v>39</v>
      </c>
      <c r="BB413">
        <v>1</v>
      </c>
      <c r="BC413">
        <v>0</v>
      </c>
      <c r="BD413">
        <v>0</v>
      </c>
      <c r="BE413">
        <v>0</v>
      </c>
      <c r="BF413">
        <v>53</v>
      </c>
      <c r="BG413">
        <v>1020</v>
      </c>
      <c r="BH413">
        <v>0</v>
      </c>
      <c r="BI413">
        <v>21</v>
      </c>
      <c r="BJ413" s="25">
        <v>45944</v>
      </c>
      <c r="BK413">
        <v>0</v>
      </c>
      <c r="BL413" s="27" t="str">
        <f>VLOOKUP(O413,DropDownList!$H$1:$I$7,2,FALSE)</f>
        <v>2023/24</v>
      </c>
      <c r="BM413" s="27" t="str">
        <f t="shared" si="6"/>
        <v>PRAS</v>
      </c>
    </row>
    <row r="414" spans="1:65" x14ac:dyDescent="0.2">
      <c r="A414">
        <v>2025</v>
      </c>
      <c r="B414">
        <v>10</v>
      </c>
      <c r="C414" t="s">
        <v>189</v>
      </c>
      <c r="D414" t="s">
        <v>190</v>
      </c>
      <c r="E414" t="s">
        <v>24</v>
      </c>
      <c r="F414">
        <v>9278</v>
      </c>
      <c r="G414" t="s">
        <v>141</v>
      </c>
      <c r="H414" t="s">
        <v>189</v>
      </c>
      <c r="I414" t="s">
        <v>189</v>
      </c>
      <c r="J414" s="24">
        <v>45931</v>
      </c>
      <c r="K414" t="s">
        <v>253</v>
      </c>
      <c r="L414">
        <v>3</v>
      </c>
      <c r="M414" t="s">
        <v>429</v>
      </c>
      <c r="N414" t="s">
        <v>145</v>
      </c>
      <c r="O414" t="s">
        <v>147</v>
      </c>
      <c r="P414" t="s">
        <v>150</v>
      </c>
      <c r="Q414">
        <v>89704.81</v>
      </c>
      <c r="R414">
        <v>1158</v>
      </c>
      <c r="S414">
        <v>183364.25</v>
      </c>
      <c r="T414">
        <v>15992.92</v>
      </c>
      <c r="U414">
        <v>593</v>
      </c>
      <c r="V414">
        <v>432</v>
      </c>
      <c r="W414">
        <v>64779</v>
      </c>
      <c r="X414">
        <v>68551.31</v>
      </c>
      <c r="Y414">
        <v>1066</v>
      </c>
      <c r="Z414">
        <v>167371.32999999999</v>
      </c>
      <c r="AA414">
        <v>77666.52</v>
      </c>
      <c r="AB414">
        <v>23133.95</v>
      </c>
      <c r="AC414">
        <v>54532.57</v>
      </c>
      <c r="AD414">
        <v>368</v>
      </c>
      <c r="AE414">
        <v>64</v>
      </c>
      <c r="AF414">
        <v>471</v>
      </c>
      <c r="AG414">
        <v>146</v>
      </c>
      <c r="AH414">
        <v>92</v>
      </c>
      <c r="AI414">
        <v>447</v>
      </c>
      <c r="AJ414">
        <v>218</v>
      </c>
      <c r="AK414">
        <v>88</v>
      </c>
      <c r="AL414">
        <v>17</v>
      </c>
      <c r="AM414">
        <v>55</v>
      </c>
      <c r="AN414">
        <v>5</v>
      </c>
      <c r="AO414">
        <v>796</v>
      </c>
      <c r="AP414">
        <v>2400</v>
      </c>
      <c r="AQ414">
        <v>838</v>
      </c>
      <c r="AR414">
        <v>2</v>
      </c>
      <c r="AS414">
        <v>327</v>
      </c>
      <c r="AT414">
        <v>31</v>
      </c>
      <c r="AU414">
        <v>8</v>
      </c>
      <c r="AV414">
        <v>3</v>
      </c>
      <c r="AW414">
        <v>0</v>
      </c>
      <c r="AX414">
        <v>0</v>
      </c>
      <c r="AY414">
        <v>210</v>
      </c>
      <c r="AZ414">
        <v>530</v>
      </c>
      <c r="BA414">
        <v>282</v>
      </c>
      <c r="BB414">
        <v>27</v>
      </c>
      <c r="BC414">
        <v>7</v>
      </c>
      <c r="BD414">
        <v>4</v>
      </c>
      <c r="BE414">
        <v>0</v>
      </c>
      <c r="BF414">
        <v>819</v>
      </c>
      <c r="BG414">
        <v>70005.91</v>
      </c>
      <c r="BH414">
        <v>2</v>
      </c>
      <c r="BI414">
        <v>593</v>
      </c>
      <c r="BJ414" s="25">
        <v>45944</v>
      </c>
      <c r="BK414">
        <v>0</v>
      </c>
      <c r="BL414" s="27" t="str">
        <f>VLOOKUP(O414,DropDownList!$H$1:$I$7,2,FALSE)</f>
        <v>2024/25</v>
      </c>
      <c r="BM414" s="27" t="str">
        <f t="shared" si="6"/>
        <v>FISCAL FINES</v>
      </c>
    </row>
    <row r="415" spans="1:65" x14ac:dyDescent="0.2">
      <c r="A415">
        <v>2025</v>
      </c>
      <c r="B415">
        <v>10</v>
      </c>
      <c r="C415" t="s">
        <v>189</v>
      </c>
      <c r="D415" t="s">
        <v>190</v>
      </c>
      <c r="E415" t="s">
        <v>24</v>
      </c>
      <c r="F415">
        <v>9278</v>
      </c>
      <c r="G415" t="s">
        <v>141</v>
      </c>
      <c r="H415" t="s">
        <v>189</v>
      </c>
      <c r="I415" t="s">
        <v>189</v>
      </c>
      <c r="J415" s="24">
        <v>45931</v>
      </c>
      <c r="K415" t="s">
        <v>253</v>
      </c>
      <c r="L415">
        <v>3</v>
      </c>
      <c r="M415" t="s">
        <v>429</v>
      </c>
      <c r="N415" t="s">
        <v>145</v>
      </c>
      <c r="O415" t="s">
        <v>149</v>
      </c>
      <c r="P415" t="s">
        <v>151</v>
      </c>
      <c r="Q415">
        <v>120</v>
      </c>
      <c r="R415">
        <v>30</v>
      </c>
      <c r="S415">
        <v>900</v>
      </c>
      <c r="T415">
        <v>180</v>
      </c>
      <c r="U415">
        <v>4</v>
      </c>
      <c r="V415">
        <v>0</v>
      </c>
      <c r="W415">
        <v>0</v>
      </c>
      <c r="X415">
        <v>0</v>
      </c>
      <c r="Y415">
        <v>0</v>
      </c>
      <c r="Z415">
        <v>0</v>
      </c>
      <c r="AA415">
        <v>600</v>
      </c>
      <c r="AB415">
        <v>0</v>
      </c>
      <c r="AC415">
        <v>600</v>
      </c>
      <c r="AD415">
        <v>0</v>
      </c>
      <c r="AE415">
        <v>0</v>
      </c>
      <c r="AF415">
        <v>20</v>
      </c>
      <c r="AG415">
        <v>0</v>
      </c>
      <c r="AH415">
        <v>6</v>
      </c>
      <c r="AI415">
        <v>4</v>
      </c>
      <c r="AJ415">
        <v>0</v>
      </c>
      <c r="AK415">
        <v>0</v>
      </c>
      <c r="AL415">
        <v>0</v>
      </c>
      <c r="AM415">
        <v>0</v>
      </c>
      <c r="AN415">
        <v>0</v>
      </c>
      <c r="AO415">
        <v>0</v>
      </c>
      <c r="AP415">
        <v>0</v>
      </c>
      <c r="AQ415">
        <v>0</v>
      </c>
      <c r="AR415">
        <v>0</v>
      </c>
      <c r="AS415">
        <v>0</v>
      </c>
      <c r="AT415">
        <v>0</v>
      </c>
      <c r="AU415">
        <v>0</v>
      </c>
      <c r="AV415">
        <v>0</v>
      </c>
      <c r="AW415">
        <v>0</v>
      </c>
      <c r="AX415">
        <v>0</v>
      </c>
      <c r="AY415">
        <v>0</v>
      </c>
      <c r="AZ415">
        <v>0</v>
      </c>
      <c r="BA415">
        <v>0</v>
      </c>
      <c r="BB415">
        <v>0</v>
      </c>
      <c r="BC415">
        <v>0</v>
      </c>
      <c r="BD415">
        <v>0</v>
      </c>
      <c r="BE415">
        <v>0</v>
      </c>
      <c r="BF415">
        <v>0</v>
      </c>
      <c r="BG415">
        <v>120</v>
      </c>
      <c r="BH415">
        <v>0</v>
      </c>
      <c r="BI415">
        <v>0</v>
      </c>
      <c r="BJ415" s="25">
        <v>45944</v>
      </c>
      <c r="BK415">
        <v>0</v>
      </c>
      <c r="BL415" s="27" t="str">
        <f>VLOOKUP(O415,DropDownList!$H$1:$I$7,2,FALSE)</f>
        <v>2025/26</v>
      </c>
      <c r="BM415" s="27" t="str">
        <f t="shared" si="6"/>
        <v>PCPF</v>
      </c>
    </row>
    <row r="416" spans="1:65" x14ac:dyDescent="0.2">
      <c r="A416">
        <v>2025</v>
      </c>
      <c r="B416">
        <v>10</v>
      </c>
      <c r="C416" t="s">
        <v>189</v>
      </c>
      <c r="D416" t="s">
        <v>190</v>
      </c>
      <c r="E416" t="s">
        <v>24</v>
      </c>
      <c r="F416">
        <v>9278</v>
      </c>
      <c r="G416" t="s">
        <v>141</v>
      </c>
      <c r="H416" t="s">
        <v>189</v>
      </c>
      <c r="I416" t="s">
        <v>189</v>
      </c>
      <c r="J416" s="24">
        <v>45931</v>
      </c>
      <c r="K416" t="s">
        <v>253</v>
      </c>
      <c r="L416">
        <v>3</v>
      </c>
      <c r="M416" t="s">
        <v>429</v>
      </c>
      <c r="N416" t="s">
        <v>145</v>
      </c>
      <c r="O416" t="s">
        <v>149</v>
      </c>
      <c r="P416" t="s">
        <v>153</v>
      </c>
      <c r="Q416">
        <v>45</v>
      </c>
      <c r="R416">
        <v>1</v>
      </c>
      <c r="S416">
        <v>45</v>
      </c>
      <c r="T416">
        <v>0</v>
      </c>
      <c r="U416">
        <v>1</v>
      </c>
      <c r="V416">
        <v>0</v>
      </c>
      <c r="W416">
        <v>0</v>
      </c>
      <c r="X416">
        <v>0</v>
      </c>
      <c r="Y416">
        <v>0</v>
      </c>
      <c r="Z416">
        <v>0</v>
      </c>
      <c r="AA416">
        <v>0</v>
      </c>
      <c r="AB416">
        <v>0</v>
      </c>
      <c r="AC416">
        <v>0</v>
      </c>
      <c r="AD416">
        <v>0</v>
      </c>
      <c r="AE416">
        <v>0</v>
      </c>
      <c r="AF416">
        <v>0</v>
      </c>
      <c r="AG416">
        <v>0</v>
      </c>
      <c r="AH416">
        <v>0</v>
      </c>
      <c r="AI416">
        <v>1</v>
      </c>
      <c r="AJ416">
        <v>0</v>
      </c>
      <c r="AK416">
        <v>0</v>
      </c>
      <c r="AL416">
        <v>0</v>
      </c>
      <c r="AM416">
        <v>0</v>
      </c>
      <c r="AN416">
        <v>0</v>
      </c>
      <c r="AO416">
        <v>0</v>
      </c>
      <c r="AP416">
        <v>0</v>
      </c>
      <c r="AQ416">
        <v>0</v>
      </c>
      <c r="AR416">
        <v>0</v>
      </c>
      <c r="AS416">
        <v>0</v>
      </c>
      <c r="AT416">
        <v>0</v>
      </c>
      <c r="AU416">
        <v>0</v>
      </c>
      <c r="AV416">
        <v>0</v>
      </c>
      <c r="AW416">
        <v>0</v>
      </c>
      <c r="AX416">
        <v>0</v>
      </c>
      <c r="AY416">
        <v>0</v>
      </c>
      <c r="AZ416">
        <v>0</v>
      </c>
      <c r="BA416">
        <v>0</v>
      </c>
      <c r="BB416">
        <v>0</v>
      </c>
      <c r="BC416">
        <v>0</v>
      </c>
      <c r="BD416">
        <v>0</v>
      </c>
      <c r="BE416">
        <v>0</v>
      </c>
      <c r="BF416">
        <v>0</v>
      </c>
      <c r="BG416">
        <v>45</v>
      </c>
      <c r="BH416">
        <v>0</v>
      </c>
      <c r="BI416">
        <v>0</v>
      </c>
      <c r="BJ416" s="25">
        <v>45944</v>
      </c>
      <c r="BK416">
        <v>0</v>
      </c>
      <c r="BL416" s="27" t="str">
        <f>VLOOKUP(O416,DropDownList!$H$1:$I$7,2,FALSE)</f>
        <v>2025/26</v>
      </c>
      <c r="BM416" s="27" t="str">
        <f t="shared" si="6"/>
        <v>PREG</v>
      </c>
    </row>
    <row r="417" spans="1:65" x14ac:dyDescent="0.2">
      <c r="A417">
        <v>2025</v>
      </c>
      <c r="B417">
        <v>10</v>
      </c>
      <c r="C417" t="s">
        <v>189</v>
      </c>
      <c r="D417" t="s">
        <v>190</v>
      </c>
      <c r="E417" t="s">
        <v>24</v>
      </c>
      <c r="F417">
        <v>9278</v>
      </c>
      <c r="G417" t="s">
        <v>141</v>
      </c>
      <c r="H417" t="s">
        <v>189</v>
      </c>
      <c r="I417" t="s">
        <v>189</v>
      </c>
      <c r="J417" s="24">
        <v>45931</v>
      </c>
      <c r="K417" t="s">
        <v>253</v>
      </c>
      <c r="L417">
        <v>3</v>
      </c>
      <c r="M417" t="s">
        <v>429</v>
      </c>
      <c r="N417" t="s">
        <v>145</v>
      </c>
      <c r="O417" t="s">
        <v>149</v>
      </c>
      <c r="P417" t="s">
        <v>148</v>
      </c>
      <c r="Q417">
        <v>720</v>
      </c>
      <c r="R417">
        <v>16</v>
      </c>
      <c r="S417">
        <v>960</v>
      </c>
      <c r="T417">
        <v>60</v>
      </c>
      <c r="U417">
        <v>12</v>
      </c>
      <c r="V417">
        <v>12</v>
      </c>
      <c r="W417">
        <v>720</v>
      </c>
      <c r="X417">
        <v>720</v>
      </c>
      <c r="Y417">
        <v>0</v>
      </c>
      <c r="Z417">
        <v>0</v>
      </c>
      <c r="AA417">
        <v>180</v>
      </c>
      <c r="AB417">
        <v>0</v>
      </c>
      <c r="AC417">
        <v>180</v>
      </c>
      <c r="AD417">
        <v>12</v>
      </c>
      <c r="AE417">
        <v>0</v>
      </c>
      <c r="AF417">
        <v>3</v>
      </c>
      <c r="AG417">
        <v>0</v>
      </c>
      <c r="AH417">
        <v>1</v>
      </c>
      <c r="AI417">
        <v>12</v>
      </c>
      <c r="AJ417">
        <v>0</v>
      </c>
      <c r="AK417">
        <v>0</v>
      </c>
      <c r="AL417">
        <v>0</v>
      </c>
      <c r="AM417">
        <v>0</v>
      </c>
      <c r="AN417">
        <v>0</v>
      </c>
      <c r="AO417">
        <v>15</v>
      </c>
      <c r="AP417">
        <v>16</v>
      </c>
      <c r="AQ417">
        <v>15</v>
      </c>
      <c r="AR417">
        <v>0</v>
      </c>
      <c r="AS417">
        <v>0</v>
      </c>
      <c r="AT417">
        <v>0</v>
      </c>
      <c r="AU417">
        <v>0</v>
      </c>
      <c r="AV417">
        <v>0</v>
      </c>
      <c r="AW417">
        <v>0</v>
      </c>
      <c r="AX417">
        <v>0</v>
      </c>
      <c r="AY417">
        <v>0</v>
      </c>
      <c r="AZ417">
        <v>0</v>
      </c>
      <c r="BA417">
        <v>0</v>
      </c>
      <c r="BB417">
        <v>0</v>
      </c>
      <c r="BC417">
        <v>0</v>
      </c>
      <c r="BD417">
        <v>0</v>
      </c>
      <c r="BE417">
        <v>0</v>
      </c>
      <c r="BF417">
        <v>15</v>
      </c>
      <c r="BG417">
        <v>720</v>
      </c>
      <c r="BH417">
        <v>0</v>
      </c>
      <c r="BI417">
        <v>12</v>
      </c>
      <c r="BJ417" s="25">
        <v>45944</v>
      </c>
      <c r="BK417">
        <v>0</v>
      </c>
      <c r="BL417" s="27" t="str">
        <f>VLOOKUP(O417,DropDownList!$H$1:$I$7,2,FALSE)</f>
        <v>2025/26</v>
      </c>
      <c r="BM417" s="27" t="str">
        <f t="shared" si="6"/>
        <v>PRAS</v>
      </c>
    </row>
    <row r="418" spans="1:65" x14ac:dyDescent="0.2">
      <c r="A418">
        <v>2025</v>
      </c>
      <c r="B418">
        <v>10</v>
      </c>
      <c r="C418" t="s">
        <v>189</v>
      </c>
      <c r="D418" t="s">
        <v>190</v>
      </c>
      <c r="E418" t="s">
        <v>24</v>
      </c>
      <c r="F418">
        <v>9278</v>
      </c>
      <c r="G418" t="s">
        <v>141</v>
      </c>
      <c r="H418" t="s">
        <v>189</v>
      </c>
      <c r="I418" t="s">
        <v>189</v>
      </c>
      <c r="J418" s="24">
        <v>45931</v>
      </c>
      <c r="K418" t="s">
        <v>253</v>
      </c>
      <c r="L418">
        <v>3</v>
      </c>
      <c r="M418" t="s">
        <v>429</v>
      </c>
      <c r="N418" t="s">
        <v>145</v>
      </c>
      <c r="O418" t="s">
        <v>149</v>
      </c>
      <c r="P418" t="s">
        <v>146</v>
      </c>
      <c r="Q418">
        <v>1250</v>
      </c>
      <c r="R418">
        <v>275</v>
      </c>
      <c r="S418">
        <v>3860</v>
      </c>
      <c r="T418">
        <v>30</v>
      </c>
      <c r="U418">
        <v>135</v>
      </c>
      <c r="V418">
        <v>78</v>
      </c>
      <c r="W418">
        <v>1180</v>
      </c>
      <c r="X418">
        <v>1180</v>
      </c>
      <c r="Y418">
        <v>0</v>
      </c>
      <c r="Z418">
        <v>0</v>
      </c>
      <c r="AA418">
        <v>2580</v>
      </c>
      <c r="AB418">
        <v>0</v>
      </c>
      <c r="AC418">
        <v>0</v>
      </c>
      <c r="AD418">
        <v>78</v>
      </c>
      <c r="AE418">
        <v>0</v>
      </c>
      <c r="AF418">
        <v>189</v>
      </c>
      <c r="AG418">
        <v>0</v>
      </c>
      <c r="AH418">
        <v>2</v>
      </c>
      <c r="AI418">
        <v>84</v>
      </c>
      <c r="AJ418">
        <v>0</v>
      </c>
      <c r="AK418">
        <v>0</v>
      </c>
      <c r="AL418">
        <v>0</v>
      </c>
      <c r="AM418">
        <v>0</v>
      </c>
      <c r="AN418">
        <v>0</v>
      </c>
      <c r="AO418">
        <v>159</v>
      </c>
      <c r="AP418">
        <v>263</v>
      </c>
      <c r="AQ418">
        <v>157</v>
      </c>
      <c r="AR418">
        <v>0</v>
      </c>
      <c r="AS418">
        <v>24</v>
      </c>
      <c r="AT418">
        <v>0</v>
      </c>
      <c r="AU418">
        <v>0</v>
      </c>
      <c r="AV418">
        <v>0</v>
      </c>
      <c r="AW418">
        <v>0</v>
      </c>
      <c r="AX418">
        <v>0</v>
      </c>
      <c r="AY418">
        <v>7</v>
      </c>
      <c r="AZ418">
        <v>32</v>
      </c>
      <c r="BA418">
        <v>14</v>
      </c>
      <c r="BB418">
        <v>3</v>
      </c>
      <c r="BC418">
        <v>1</v>
      </c>
      <c r="BD418">
        <v>5</v>
      </c>
      <c r="BE418">
        <v>0</v>
      </c>
      <c r="BF418">
        <v>275</v>
      </c>
      <c r="BG418">
        <v>1250</v>
      </c>
      <c r="BH418">
        <v>0</v>
      </c>
      <c r="BI418">
        <v>134</v>
      </c>
      <c r="BJ418" s="25">
        <v>45944</v>
      </c>
      <c r="BK418">
        <v>0</v>
      </c>
      <c r="BL418" s="27" t="str">
        <f>VLOOKUP(O418,DropDownList!$H$1:$I$7,2,FALSE)</f>
        <v>2025/26</v>
      </c>
      <c r="BM418" s="27" t="str">
        <f t="shared" si="6"/>
        <v>VSUR</v>
      </c>
    </row>
    <row r="419" spans="1:65" x14ac:dyDescent="0.2">
      <c r="A419">
        <v>2025</v>
      </c>
      <c r="B419">
        <v>10</v>
      </c>
      <c r="C419" t="s">
        <v>189</v>
      </c>
      <c r="D419" t="s">
        <v>190</v>
      </c>
      <c r="E419" t="s">
        <v>24</v>
      </c>
      <c r="F419">
        <v>9278</v>
      </c>
      <c r="G419" t="s">
        <v>141</v>
      </c>
      <c r="H419" t="s">
        <v>189</v>
      </c>
      <c r="I419" t="s">
        <v>189</v>
      </c>
      <c r="J419" s="24">
        <v>45931</v>
      </c>
      <c r="K419" t="s">
        <v>253</v>
      </c>
      <c r="L419">
        <v>3</v>
      </c>
      <c r="M419" t="s">
        <v>429</v>
      </c>
      <c r="N419" t="s">
        <v>145</v>
      </c>
      <c r="O419" t="s">
        <v>149</v>
      </c>
      <c r="P419" t="s">
        <v>152</v>
      </c>
      <c r="Q419">
        <v>0</v>
      </c>
      <c r="R419">
        <v>53</v>
      </c>
      <c r="S419">
        <v>2120</v>
      </c>
      <c r="T419">
        <v>640</v>
      </c>
      <c r="U419">
        <v>0</v>
      </c>
      <c r="V419">
        <v>0</v>
      </c>
      <c r="W419">
        <v>0</v>
      </c>
      <c r="X419">
        <v>0</v>
      </c>
      <c r="Y419">
        <v>0</v>
      </c>
      <c r="Z419">
        <v>0</v>
      </c>
      <c r="AA419">
        <v>1480</v>
      </c>
      <c r="AB419">
        <v>0</v>
      </c>
      <c r="AC419">
        <v>1480</v>
      </c>
      <c r="AD419">
        <v>0</v>
      </c>
      <c r="AE419">
        <v>0</v>
      </c>
      <c r="AF419">
        <v>37</v>
      </c>
      <c r="AG419">
        <v>0</v>
      </c>
      <c r="AH419">
        <v>16</v>
      </c>
      <c r="AI419">
        <v>0</v>
      </c>
      <c r="AJ419">
        <v>0</v>
      </c>
      <c r="AK419">
        <v>0</v>
      </c>
      <c r="AL419">
        <v>0</v>
      </c>
      <c r="AM419">
        <v>0</v>
      </c>
      <c r="AN419">
        <v>0</v>
      </c>
      <c r="AO419">
        <v>0</v>
      </c>
      <c r="AP419">
        <v>0</v>
      </c>
      <c r="AQ419">
        <v>0</v>
      </c>
      <c r="AR419">
        <v>0</v>
      </c>
      <c r="AS419">
        <v>0</v>
      </c>
      <c r="AT419">
        <v>0</v>
      </c>
      <c r="AU419">
        <v>0</v>
      </c>
      <c r="AV419">
        <v>0</v>
      </c>
      <c r="AW419">
        <v>0</v>
      </c>
      <c r="AX419">
        <v>0</v>
      </c>
      <c r="AY419">
        <v>0</v>
      </c>
      <c r="AZ419">
        <v>0</v>
      </c>
      <c r="BA419">
        <v>0</v>
      </c>
      <c r="BB419">
        <v>0</v>
      </c>
      <c r="BC419">
        <v>0</v>
      </c>
      <c r="BD419">
        <v>0</v>
      </c>
      <c r="BE419">
        <v>0</v>
      </c>
      <c r="BF419">
        <v>0</v>
      </c>
      <c r="BG419">
        <v>0</v>
      </c>
      <c r="BH419">
        <v>0</v>
      </c>
      <c r="BI419">
        <v>0</v>
      </c>
      <c r="BJ419" s="25">
        <v>45944</v>
      </c>
      <c r="BK419">
        <v>0</v>
      </c>
      <c r="BL419" s="27" t="str">
        <f>VLOOKUP(O419,DropDownList!$H$1:$I$7,2,FALSE)</f>
        <v>2025/26</v>
      </c>
      <c r="BM419" s="27" t="str">
        <f t="shared" si="6"/>
        <v>PCOA</v>
      </c>
    </row>
    <row r="420" spans="1:65" x14ac:dyDescent="0.2">
      <c r="A420">
        <v>2025</v>
      </c>
      <c r="B420">
        <v>10</v>
      </c>
      <c r="C420" t="s">
        <v>189</v>
      </c>
      <c r="D420" t="s">
        <v>190</v>
      </c>
      <c r="E420" t="s">
        <v>24</v>
      </c>
      <c r="F420">
        <v>9278</v>
      </c>
      <c r="G420" t="s">
        <v>141</v>
      </c>
      <c r="H420" t="s">
        <v>189</v>
      </c>
      <c r="I420" t="s">
        <v>189</v>
      </c>
      <c r="J420" s="24">
        <v>45931</v>
      </c>
      <c r="K420" t="s">
        <v>253</v>
      </c>
      <c r="L420">
        <v>3</v>
      </c>
      <c r="M420" t="s">
        <v>429</v>
      </c>
      <c r="N420" t="s">
        <v>145</v>
      </c>
      <c r="O420" t="s">
        <v>149</v>
      </c>
      <c r="P420" t="s">
        <v>154</v>
      </c>
      <c r="Q420">
        <v>29148.97</v>
      </c>
      <c r="R420">
        <v>278</v>
      </c>
      <c r="S420">
        <v>61277</v>
      </c>
      <c r="T420">
        <v>410</v>
      </c>
      <c r="U420">
        <v>138</v>
      </c>
      <c r="V420">
        <v>115</v>
      </c>
      <c r="W420">
        <v>17121</v>
      </c>
      <c r="X420">
        <v>25359</v>
      </c>
      <c r="Y420">
        <v>0</v>
      </c>
      <c r="Z420">
        <v>0</v>
      </c>
      <c r="AA420">
        <v>31718.03</v>
      </c>
      <c r="AB420">
        <v>200</v>
      </c>
      <c r="AC420">
        <v>28938.03</v>
      </c>
      <c r="AD420">
        <v>79</v>
      </c>
      <c r="AE420">
        <v>36</v>
      </c>
      <c r="AF420">
        <v>138</v>
      </c>
      <c r="AG420">
        <v>53</v>
      </c>
      <c r="AH420">
        <v>2</v>
      </c>
      <c r="AI420">
        <v>85</v>
      </c>
      <c r="AJ420">
        <v>0</v>
      </c>
      <c r="AK420">
        <v>0</v>
      </c>
      <c r="AL420">
        <v>0</v>
      </c>
      <c r="AM420">
        <v>0</v>
      </c>
      <c r="AN420">
        <v>0</v>
      </c>
      <c r="AO420">
        <v>162</v>
      </c>
      <c r="AP420">
        <v>266</v>
      </c>
      <c r="AQ420">
        <v>160</v>
      </c>
      <c r="AR420">
        <v>0</v>
      </c>
      <c r="AS420">
        <v>24</v>
      </c>
      <c r="AT420">
        <v>0</v>
      </c>
      <c r="AU420">
        <v>0</v>
      </c>
      <c r="AV420">
        <v>0</v>
      </c>
      <c r="AW420">
        <v>0</v>
      </c>
      <c r="AX420">
        <v>0</v>
      </c>
      <c r="AY420">
        <v>7</v>
      </c>
      <c r="AZ420">
        <v>32</v>
      </c>
      <c r="BA420">
        <v>14</v>
      </c>
      <c r="BB420">
        <v>3</v>
      </c>
      <c r="BC420">
        <v>1</v>
      </c>
      <c r="BD420">
        <v>5</v>
      </c>
      <c r="BE420">
        <v>0</v>
      </c>
      <c r="BF420">
        <v>277</v>
      </c>
      <c r="BG420">
        <v>19929</v>
      </c>
      <c r="BH420">
        <v>0</v>
      </c>
      <c r="BI420">
        <v>136</v>
      </c>
      <c r="BJ420" s="25">
        <v>45944</v>
      </c>
      <c r="BK420">
        <v>0</v>
      </c>
      <c r="BL420" s="27" t="str">
        <f>VLOOKUP(O420,DropDownList!$H$1:$I$7,2,FALSE)</f>
        <v>2025/26</v>
      </c>
      <c r="BM420" s="27" t="str">
        <f t="shared" si="6"/>
        <v>JP COURT</v>
      </c>
    </row>
    <row r="421" spans="1:65" x14ac:dyDescent="0.2">
      <c r="A421">
        <v>2025</v>
      </c>
      <c r="B421">
        <v>10</v>
      </c>
      <c r="C421" t="s">
        <v>189</v>
      </c>
      <c r="D421" t="s">
        <v>190</v>
      </c>
      <c r="E421" t="s">
        <v>24</v>
      </c>
      <c r="F421">
        <v>9278</v>
      </c>
      <c r="G421" t="s">
        <v>141</v>
      </c>
      <c r="H421" t="s">
        <v>189</v>
      </c>
      <c r="I421" t="s">
        <v>189</v>
      </c>
      <c r="J421" s="24">
        <v>45931</v>
      </c>
      <c r="K421" t="s">
        <v>253</v>
      </c>
      <c r="L421">
        <v>3</v>
      </c>
      <c r="M421" t="s">
        <v>429</v>
      </c>
      <c r="N421" t="s">
        <v>145</v>
      </c>
      <c r="O421" t="s">
        <v>149</v>
      </c>
      <c r="P421" t="s">
        <v>150</v>
      </c>
      <c r="Q421">
        <v>30074.19</v>
      </c>
      <c r="R421">
        <v>359</v>
      </c>
      <c r="S421">
        <v>56719.97</v>
      </c>
      <c r="T421">
        <v>8362.5300000000007</v>
      </c>
      <c r="U421">
        <v>204</v>
      </c>
      <c r="V421">
        <v>191</v>
      </c>
      <c r="W421">
        <v>21670.73</v>
      </c>
      <c r="X421">
        <v>27749.34</v>
      </c>
      <c r="Y421">
        <v>317</v>
      </c>
      <c r="Z421">
        <v>48357.440000000002</v>
      </c>
      <c r="AA421">
        <v>18283.25</v>
      </c>
      <c r="AB421">
        <v>5312.75</v>
      </c>
      <c r="AC421">
        <v>12970.5</v>
      </c>
      <c r="AD421">
        <v>170</v>
      </c>
      <c r="AE421">
        <v>21</v>
      </c>
      <c r="AF421">
        <v>113</v>
      </c>
      <c r="AG421">
        <v>29</v>
      </c>
      <c r="AH421">
        <v>42</v>
      </c>
      <c r="AI421">
        <v>175</v>
      </c>
      <c r="AJ421">
        <v>64</v>
      </c>
      <c r="AK421">
        <v>25</v>
      </c>
      <c r="AL421">
        <v>4</v>
      </c>
      <c r="AM421">
        <v>29</v>
      </c>
      <c r="AN421">
        <v>8</v>
      </c>
      <c r="AO421">
        <v>230</v>
      </c>
      <c r="AP421">
        <v>312</v>
      </c>
      <c r="AQ421">
        <v>229</v>
      </c>
      <c r="AR421">
        <v>0</v>
      </c>
      <c r="AS421">
        <v>13</v>
      </c>
      <c r="AT421">
        <v>3</v>
      </c>
      <c r="AU421">
        <v>0</v>
      </c>
      <c r="AV421">
        <v>0</v>
      </c>
      <c r="AW421">
        <v>0</v>
      </c>
      <c r="AX421">
        <v>0</v>
      </c>
      <c r="AY421">
        <v>8</v>
      </c>
      <c r="AZ421">
        <v>31</v>
      </c>
      <c r="BA421">
        <v>9</v>
      </c>
      <c r="BB421">
        <v>0</v>
      </c>
      <c r="BC421">
        <v>0</v>
      </c>
      <c r="BD421">
        <v>2</v>
      </c>
      <c r="BE421">
        <v>0</v>
      </c>
      <c r="BF421">
        <v>239</v>
      </c>
      <c r="BG421">
        <v>26106.26</v>
      </c>
      <c r="BH421">
        <v>0</v>
      </c>
      <c r="BI421">
        <v>201</v>
      </c>
      <c r="BJ421" s="25">
        <v>45944</v>
      </c>
      <c r="BK421">
        <v>0</v>
      </c>
      <c r="BL421" s="27" t="str">
        <f>VLOOKUP(O421,DropDownList!$H$1:$I$7,2,FALSE)</f>
        <v>2025/26</v>
      </c>
      <c r="BM421" s="27" t="str">
        <f t="shared" si="6"/>
        <v>FISCAL FINES</v>
      </c>
    </row>
    <row r="422" spans="1:65" x14ac:dyDescent="0.2">
      <c r="A422">
        <v>2025</v>
      </c>
      <c r="B422">
        <v>10</v>
      </c>
      <c r="C422" t="s">
        <v>189</v>
      </c>
      <c r="D422" t="s">
        <v>190</v>
      </c>
      <c r="E422" t="s">
        <v>24</v>
      </c>
      <c r="F422">
        <v>9278</v>
      </c>
      <c r="G422" t="s">
        <v>141</v>
      </c>
      <c r="H422" t="s">
        <v>189</v>
      </c>
      <c r="I422" t="s">
        <v>189</v>
      </c>
      <c r="J422" s="24">
        <v>45931</v>
      </c>
      <c r="K422" t="s">
        <v>253</v>
      </c>
      <c r="L422">
        <v>3</v>
      </c>
      <c r="M422" t="s">
        <v>429</v>
      </c>
      <c r="N422" t="s">
        <v>145</v>
      </c>
      <c r="O422" t="s">
        <v>156</v>
      </c>
      <c r="P422" t="s">
        <v>154</v>
      </c>
      <c r="Q422">
        <v>76804.33</v>
      </c>
      <c r="R422">
        <v>1056</v>
      </c>
      <c r="S422">
        <v>292874.28999999998</v>
      </c>
      <c r="T422">
        <v>4325</v>
      </c>
      <c r="U422">
        <v>307</v>
      </c>
      <c r="V422">
        <v>158</v>
      </c>
      <c r="W422">
        <v>41368.32</v>
      </c>
      <c r="X422">
        <v>41893.32</v>
      </c>
      <c r="Y422">
        <v>0</v>
      </c>
      <c r="Z422">
        <v>0</v>
      </c>
      <c r="AA422">
        <v>211744.96</v>
      </c>
      <c r="AB422">
        <v>4617.49</v>
      </c>
      <c r="AC422">
        <v>193043.18</v>
      </c>
      <c r="AD422">
        <v>85</v>
      </c>
      <c r="AE422">
        <v>73</v>
      </c>
      <c r="AF422">
        <v>733</v>
      </c>
      <c r="AG422">
        <v>152</v>
      </c>
      <c r="AH422">
        <v>14</v>
      </c>
      <c r="AI422">
        <v>155</v>
      </c>
      <c r="AJ422">
        <v>0</v>
      </c>
      <c r="AK422">
        <v>0</v>
      </c>
      <c r="AL422">
        <v>0</v>
      </c>
      <c r="AM422">
        <v>0</v>
      </c>
      <c r="AN422">
        <v>0</v>
      </c>
      <c r="AO422">
        <v>658</v>
      </c>
      <c r="AP422">
        <v>2654</v>
      </c>
      <c r="AQ422">
        <v>664</v>
      </c>
      <c r="AR422">
        <v>1</v>
      </c>
      <c r="AS422">
        <v>535</v>
      </c>
      <c r="AT422">
        <v>36</v>
      </c>
      <c r="AU422">
        <v>47</v>
      </c>
      <c r="AV422">
        <v>23</v>
      </c>
      <c r="AW422">
        <v>5</v>
      </c>
      <c r="AX422">
        <v>0</v>
      </c>
      <c r="AY422">
        <v>252</v>
      </c>
      <c r="AZ422">
        <v>544</v>
      </c>
      <c r="BA422">
        <v>328</v>
      </c>
      <c r="BB422">
        <v>64</v>
      </c>
      <c r="BC422">
        <v>25</v>
      </c>
      <c r="BD422">
        <v>8</v>
      </c>
      <c r="BE422">
        <v>0</v>
      </c>
      <c r="BF422">
        <v>1049</v>
      </c>
      <c r="BG422">
        <v>46236.800000000003</v>
      </c>
      <c r="BH422">
        <v>2</v>
      </c>
      <c r="BI422">
        <v>301</v>
      </c>
      <c r="BJ422" s="25">
        <v>45944</v>
      </c>
      <c r="BK422">
        <v>0</v>
      </c>
      <c r="BL422" s="27" t="str">
        <f>VLOOKUP(O422,DropDownList!$H$1:$I$7,2,FALSE)</f>
        <v>2023/24</v>
      </c>
      <c r="BM422" s="27" t="str">
        <f t="shared" si="6"/>
        <v>JP COURT</v>
      </c>
    </row>
    <row r="423" spans="1:65" x14ac:dyDescent="0.2">
      <c r="A423">
        <v>2025</v>
      </c>
      <c r="B423">
        <v>10</v>
      </c>
      <c r="C423" t="s">
        <v>189</v>
      </c>
      <c r="D423" t="s">
        <v>190</v>
      </c>
      <c r="E423" t="s">
        <v>24</v>
      </c>
      <c r="F423">
        <v>9278</v>
      </c>
      <c r="G423" t="s">
        <v>141</v>
      </c>
      <c r="H423" t="s">
        <v>189</v>
      </c>
      <c r="I423" t="s">
        <v>189</v>
      </c>
      <c r="J423" s="24">
        <v>45931</v>
      </c>
      <c r="K423" t="s">
        <v>253</v>
      </c>
      <c r="L423">
        <v>3</v>
      </c>
      <c r="M423" t="s">
        <v>429</v>
      </c>
      <c r="N423" t="s">
        <v>145</v>
      </c>
      <c r="O423" t="s">
        <v>156</v>
      </c>
      <c r="P423" t="s">
        <v>152</v>
      </c>
      <c r="Q423">
        <v>0</v>
      </c>
      <c r="R423">
        <v>188</v>
      </c>
      <c r="S423">
        <v>7520</v>
      </c>
      <c r="T423">
        <v>3040</v>
      </c>
      <c r="U423">
        <v>0</v>
      </c>
      <c r="V423">
        <v>0</v>
      </c>
      <c r="W423">
        <v>0</v>
      </c>
      <c r="X423">
        <v>0</v>
      </c>
      <c r="Y423">
        <v>0</v>
      </c>
      <c r="Z423">
        <v>0</v>
      </c>
      <c r="AA423">
        <v>4480</v>
      </c>
      <c r="AB423">
        <v>0</v>
      </c>
      <c r="AC423">
        <v>4480</v>
      </c>
      <c r="AD423">
        <v>0</v>
      </c>
      <c r="AE423">
        <v>0</v>
      </c>
      <c r="AF423">
        <v>112</v>
      </c>
      <c r="AG423">
        <v>0</v>
      </c>
      <c r="AH423">
        <v>76</v>
      </c>
      <c r="AI423">
        <v>0</v>
      </c>
      <c r="AJ423">
        <v>0</v>
      </c>
      <c r="AK423">
        <v>0</v>
      </c>
      <c r="AL423">
        <v>0</v>
      </c>
      <c r="AM423">
        <v>0</v>
      </c>
      <c r="AN423">
        <v>0</v>
      </c>
      <c r="AO423">
        <v>0</v>
      </c>
      <c r="AP423">
        <v>0</v>
      </c>
      <c r="AQ423">
        <v>0</v>
      </c>
      <c r="AR423">
        <v>0</v>
      </c>
      <c r="AS423">
        <v>0</v>
      </c>
      <c r="AT423">
        <v>0</v>
      </c>
      <c r="AU423">
        <v>0</v>
      </c>
      <c r="AV423">
        <v>0</v>
      </c>
      <c r="AW423">
        <v>0</v>
      </c>
      <c r="AX423">
        <v>0</v>
      </c>
      <c r="AY423">
        <v>0</v>
      </c>
      <c r="AZ423">
        <v>0</v>
      </c>
      <c r="BA423">
        <v>0</v>
      </c>
      <c r="BB423">
        <v>0</v>
      </c>
      <c r="BC423">
        <v>0</v>
      </c>
      <c r="BD423">
        <v>0</v>
      </c>
      <c r="BE423">
        <v>0</v>
      </c>
      <c r="BF423">
        <v>0</v>
      </c>
      <c r="BG423">
        <v>0</v>
      </c>
      <c r="BH423">
        <v>0</v>
      </c>
      <c r="BI423">
        <v>0</v>
      </c>
      <c r="BJ423" s="25">
        <v>45944</v>
      </c>
      <c r="BK423">
        <v>0</v>
      </c>
      <c r="BL423" s="27" t="str">
        <f>VLOOKUP(O423,DropDownList!$H$1:$I$7,2,FALSE)</f>
        <v>2023/24</v>
      </c>
      <c r="BM423" s="27" t="str">
        <f t="shared" si="6"/>
        <v>PCOA</v>
      </c>
    </row>
    <row r="424" spans="1:65" x14ac:dyDescent="0.2">
      <c r="A424">
        <v>2025</v>
      </c>
      <c r="B424">
        <v>10</v>
      </c>
      <c r="C424" t="s">
        <v>189</v>
      </c>
      <c r="D424" t="s">
        <v>190</v>
      </c>
      <c r="E424" t="s">
        <v>24</v>
      </c>
      <c r="F424">
        <v>9278</v>
      </c>
      <c r="G424" t="s">
        <v>141</v>
      </c>
      <c r="H424" t="s">
        <v>189</v>
      </c>
      <c r="I424" t="s">
        <v>189</v>
      </c>
      <c r="J424" s="24">
        <v>45931</v>
      </c>
      <c r="K424" t="s">
        <v>253</v>
      </c>
      <c r="L424">
        <v>3</v>
      </c>
      <c r="M424" t="s">
        <v>429</v>
      </c>
      <c r="N424" t="s">
        <v>145</v>
      </c>
      <c r="O424" t="s">
        <v>155</v>
      </c>
      <c r="P424" t="s">
        <v>150</v>
      </c>
      <c r="Q424">
        <v>61288.24</v>
      </c>
      <c r="R424">
        <v>1476</v>
      </c>
      <c r="S424">
        <v>237036.43</v>
      </c>
      <c r="T424">
        <v>28289.83</v>
      </c>
      <c r="U424">
        <v>394</v>
      </c>
      <c r="V424">
        <v>246</v>
      </c>
      <c r="W424">
        <v>34656.54</v>
      </c>
      <c r="X424">
        <v>34606.54</v>
      </c>
      <c r="Y424">
        <v>1288</v>
      </c>
      <c r="Z424">
        <v>208673.4</v>
      </c>
      <c r="AA424">
        <v>147458.35999999999</v>
      </c>
      <c r="AB424">
        <v>44858.61</v>
      </c>
      <c r="AC424">
        <v>102599.75</v>
      </c>
      <c r="AD424">
        <v>197</v>
      </c>
      <c r="AE424">
        <v>49</v>
      </c>
      <c r="AF424">
        <v>879</v>
      </c>
      <c r="AG424">
        <v>136</v>
      </c>
      <c r="AH424">
        <v>187</v>
      </c>
      <c r="AI424">
        <v>258</v>
      </c>
      <c r="AJ424">
        <v>292</v>
      </c>
      <c r="AK424">
        <v>120</v>
      </c>
      <c r="AL424">
        <v>25</v>
      </c>
      <c r="AM424">
        <v>76</v>
      </c>
      <c r="AN424">
        <v>25</v>
      </c>
      <c r="AO424">
        <v>974</v>
      </c>
      <c r="AP424">
        <v>4924</v>
      </c>
      <c r="AQ424">
        <v>1066</v>
      </c>
      <c r="AR424">
        <v>14</v>
      </c>
      <c r="AS424">
        <v>970</v>
      </c>
      <c r="AT424">
        <v>162</v>
      </c>
      <c r="AU424">
        <v>25</v>
      </c>
      <c r="AV424">
        <v>14</v>
      </c>
      <c r="AW424">
        <v>1</v>
      </c>
      <c r="AX424">
        <v>0</v>
      </c>
      <c r="AY424">
        <v>476</v>
      </c>
      <c r="AZ424">
        <v>1120</v>
      </c>
      <c r="BA424">
        <v>762</v>
      </c>
      <c r="BB424">
        <v>77</v>
      </c>
      <c r="BC424">
        <v>41</v>
      </c>
      <c r="BD424">
        <v>9</v>
      </c>
      <c r="BE424">
        <v>0</v>
      </c>
      <c r="BF424">
        <v>1000</v>
      </c>
      <c r="BG424">
        <v>39589.47</v>
      </c>
      <c r="BH424">
        <v>16</v>
      </c>
      <c r="BI424">
        <v>391</v>
      </c>
      <c r="BJ424" s="25">
        <v>45944</v>
      </c>
      <c r="BK424">
        <v>0</v>
      </c>
      <c r="BL424" s="27" t="str">
        <f>VLOOKUP(O424,DropDownList!$H$1:$I$7,2,FALSE)</f>
        <v>2022/23</v>
      </c>
      <c r="BM424" s="27" t="str">
        <f t="shared" si="6"/>
        <v>FISCAL FINES</v>
      </c>
    </row>
    <row r="425" spans="1:65" x14ac:dyDescent="0.2">
      <c r="A425">
        <v>2025</v>
      </c>
      <c r="B425">
        <v>10</v>
      </c>
      <c r="C425" t="s">
        <v>189</v>
      </c>
      <c r="D425" t="s">
        <v>190</v>
      </c>
      <c r="E425" t="s">
        <v>24</v>
      </c>
      <c r="F425">
        <v>9278</v>
      </c>
      <c r="G425" t="s">
        <v>141</v>
      </c>
      <c r="H425" t="s">
        <v>189</v>
      </c>
      <c r="I425" t="s">
        <v>189</v>
      </c>
      <c r="J425" s="24">
        <v>45931</v>
      </c>
      <c r="K425" t="s">
        <v>253</v>
      </c>
      <c r="L425">
        <v>3</v>
      </c>
      <c r="M425" t="s">
        <v>429</v>
      </c>
      <c r="N425" t="s">
        <v>145</v>
      </c>
      <c r="O425" t="s">
        <v>147</v>
      </c>
      <c r="P425" t="s">
        <v>154</v>
      </c>
      <c r="Q425">
        <v>102406.84</v>
      </c>
      <c r="R425">
        <v>1348</v>
      </c>
      <c r="S425">
        <v>306988.64</v>
      </c>
      <c r="T425">
        <v>2509.9899999999998</v>
      </c>
      <c r="U425">
        <v>469</v>
      </c>
      <c r="V425">
        <v>324</v>
      </c>
      <c r="W425">
        <v>63141.120000000003</v>
      </c>
      <c r="X425">
        <v>68276.12</v>
      </c>
      <c r="Y425">
        <v>0</v>
      </c>
      <c r="Z425">
        <v>0</v>
      </c>
      <c r="AA425">
        <v>202071.81</v>
      </c>
      <c r="AB425">
        <v>3729.18</v>
      </c>
      <c r="AC425">
        <v>183277.98</v>
      </c>
      <c r="AD425">
        <v>181</v>
      </c>
      <c r="AE425">
        <v>143</v>
      </c>
      <c r="AF425">
        <v>864</v>
      </c>
      <c r="AG425">
        <v>225</v>
      </c>
      <c r="AH425">
        <v>14</v>
      </c>
      <c r="AI425">
        <v>244</v>
      </c>
      <c r="AJ425">
        <v>0</v>
      </c>
      <c r="AK425">
        <v>0</v>
      </c>
      <c r="AL425">
        <v>0</v>
      </c>
      <c r="AM425">
        <v>0</v>
      </c>
      <c r="AN425">
        <v>0</v>
      </c>
      <c r="AO425">
        <v>754</v>
      </c>
      <c r="AP425">
        <v>2108</v>
      </c>
      <c r="AQ425">
        <v>746</v>
      </c>
      <c r="AR425">
        <v>0</v>
      </c>
      <c r="AS425">
        <v>329</v>
      </c>
      <c r="AT425">
        <v>28</v>
      </c>
      <c r="AU425">
        <v>17</v>
      </c>
      <c r="AV425">
        <v>9</v>
      </c>
      <c r="AW425">
        <v>8</v>
      </c>
      <c r="AX425">
        <v>0</v>
      </c>
      <c r="AY425">
        <v>171</v>
      </c>
      <c r="AZ425">
        <v>383</v>
      </c>
      <c r="BA425">
        <v>195</v>
      </c>
      <c r="BB425">
        <v>57</v>
      </c>
      <c r="BC425">
        <v>30</v>
      </c>
      <c r="BD425">
        <v>17</v>
      </c>
      <c r="BE425">
        <v>0</v>
      </c>
      <c r="BF425">
        <v>1340</v>
      </c>
      <c r="BG425">
        <v>62422.5</v>
      </c>
      <c r="BH425">
        <v>1</v>
      </c>
      <c r="BI425">
        <v>466</v>
      </c>
      <c r="BJ425" s="25">
        <v>45944</v>
      </c>
      <c r="BK425">
        <v>0</v>
      </c>
      <c r="BL425" s="27" t="str">
        <f>VLOOKUP(O425,DropDownList!$H$1:$I$7,2,FALSE)</f>
        <v>2024/25</v>
      </c>
      <c r="BM425" s="27" t="str">
        <f t="shared" si="6"/>
        <v>JP COURT</v>
      </c>
    </row>
    <row r="426" spans="1:65" x14ac:dyDescent="0.2">
      <c r="A426">
        <v>2025</v>
      </c>
      <c r="B426">
        <v>10</v>
      </c>
      <c r="C426" t="s">
        <v>189</v>
      </c>
      <c r="D426" t="s">
        <v>190</v>
      </c>
      <c r="E426" t="s">
        <v>24</v>
      </c>
      <c r="F426">
        <v>9278</v>
      </c>
      <c r="G426" t="s">
        <v>141</v>
      </c>
      <c r="H426" t="s">
        <v>189</v>
      </c>
      <c r="I426" t="s">
        <v>189</v>
      </c>
      <c r="J426" s="24">
        <v>45931</v>
      </c>
      <c r="K426" t="s">
        <v>253</v>
      </c>
      <c r="L426">
        <v>3</v>
      </c>
      <c r="M426" t="s">
        <v>429</v>
      </c>
      <c r="N426" t="s">
        <v>145</v>
      </c>
      <c r="O426" t="s">
        <v>147</v>
      </c>
      <c r="P426" t="s">
        <v>152</v>
      </c>
      <c r="Q426">
        <v>0</v>
      </c>
      <c r="R426">
        <v>212</v>
      </c>
      <c r="S426">
        <v>8480</v>
      </c>
      <c r="T426">
        <v>3360</v>
      </c>
      <c r="U426">
        <v>0</v>
      </c>
      <c r="V426">
        <v>0</v>
      </c>
      <c r="W426">
        <v>0</v>
      </c>
      <c r="X426">
        <v>0</v>
      </c>
      <c r="Y426">
        <v>0</v>
      </c>
      <c r="Z426">
        <v>0</v>
      </c>
      <c r="AA426">
        <v>5120</v>
      </c>
      <c r="AB426">
        <v>0</v>
      </c>
      <c r="AC426">
        <v>5120</v>
      </c>
      <c r="AD426">
        <v>0</v>
      </c>
      <c r="AE426">
        <v>0</v>
      </c>
      <c r="AF426">
        <v>128</v>
      </c>
      <c r="AG426">
        <v>0</v>
      </c>
      <c r="AH426">
        <v>84</v>
      </c>
      <c r="AI426">
        <v>0</v>
      </c>
      <c r="AJ426">
        <v>0</v>
      </c>
      <c r="AK426">
        <v>0</v>
      </c>
      <c r="AL426">
        <v>0</v>
      </c>
      <c r="AM426">
        <v>2</v>
      </c>
      <c r="AN426">
        <v>0</v>
      </c>
      <c r="AO426">
        <v>0</v>
      </c>
      <c r="AP426">
        <v>0</v>
      </c>
      <c r="AQ426">
        <v>0</v>
      </c>
      <c r="AR426">
        <v>0</v>
      </c>
      <c r="AS426">
        <v>0</v>
      </c>
      <c r="AT426">
        <v>0</v>
      </c>
      <c r="AU426">
        <v>0</v>
      </c>
      <c r="AV426">
        <v>0</v>
      </c>
      <c r="AW426">
        <v>0</v>
      </c>
      <c r="AX426">
        <v>0</v>
      </c>
      <c r="AY426">
        <v>0</v>
      </c>
      <c r="AZ426">
        <v>0</v>
      </c>
      <c r="BA426">
        <v>0</v>
      </c>
      <c r="BB426">
        <v>0</v>
      </c>
      <c r="BC426">
        <v>0</v>
      </c>
      <c r="BD426">
        <v>0</v>
      </c>
      <c r="BE426">
        <v>0</v>
      </c>
      <c r="BF426">
        <v>0</v>
      </c>
      <c r="BG426">
        <v>0</v>
      </c>
      <c r="BH426">
        <v>0</v>
      </c>
      <c r="BI426">
        <v>0</v>
      </c>
      <c r="BJ426" s="25">
        <v>45944</v>
      </c>
      <c r="BK426">
        <v>0</v>
      </c>
      <c r="BL426" s="27" t="str">
        <f>VLOOKUP(O426,DropDownList!$H$1:$I$7,2,FALSE)</f>
        <v>2024/25</v>
      </c>
      <c r="BM426" s="27" t="str">
        <f t="shared" si="6"/>
        <v>PCOA</v>
      </c>
    </row>
    <row r="427" spans="1:65" x14ac:dyDescent="0.2">
      <c r="A427">
        <v>2025</v>
      </c>
      <c r="B427">
        <v>10</v>
      </c>
      <c r="C427" t="s">
        <v>189</v>
      </c>
      <c r="D427" t="s">
        <v>190</v>
      </c>
      <c r="E427" t="s">
        <v>24</v>
      </c>
      <c r="F427">
        <v>9278</v>
      </c>
      <c r="G427" t="s">
        <v>141</v>
      </c>
      <c r="H427" t="s">
        <v>189</v>
      </c>
      <c r="I427" t="s">
        <v>189</v>
      </c>
      <c r="J427" s="24">
        <v>45931</v>
      </c>
      <c r="K427" t="s">
        <v>253</v>
      </c>
      <c r="L427">
        <v>3</v>
      </c>
      <c r="M427" t="s">
        <v>429</v>
      </c>
      <c r="N427" t="s">
        <v>145</v>
      </c>
      <c r="O427" t="s">
        <v>155</v>
      </c>
      <c r="P427" t="s">
        <v>154</v>
      </c>
      <c r="Q427">
        <v>66238.09</v>
      </c>
      <c r="R427">
        <v>1579</v>
      </c>
      <c r="S427">
        <v>374167.87</v>
      </c>
      <c r="T427">
        <v>6653.1</v>
      </c>
      <c r="U427">
        <v>307</v>
      </c>
      <c r="V427">
        <v>181</v>
      </c>
      <c r="W427">
        <v>40697.589999999997</v>
      </c>
      <c r="X427">
        <v>40927.589999999997</v>
      </c>
      <c r="Y427">
        <v>0</v>
      </c>
      <c r="Z427">
        <v>0</v>
      </c>
      <c r="AA427">
        <v>301276.68</v>
      </c>
      <c r="AB427">
        <v>4487.1899999999996</v>
      </c>
      <c r="AC427">
        <v>276410.59000000003</v>
      </c>
      <c r="AD427">
        <v>92</v>
      </c>
      <c r="AE427">
        <v>89</v>
      </c>
      <c r="AF427">
        <v>1246</v>
      </c>
      <c r="AG427">
        <v>163</v>
      </c>
      <c r="AH427">
        <v>15</v>
      </c>
      <c r="AI427">
        <v>144</v>
      </c>
      <c r="AJ427">
        <v>0</v>
      </c>
      <c r="AK427">
        <v>0</v>
      </c>
      <c r="AL427">
        <v>0</v>
      </c>
      <c r="AM427">
        <v>0</v>
      </c>
      <c r="AN427">
        <v>0</v>
      </c>
      <c r="AO427">
        <v>913</v>
      </c>
      <c r="AP427">
        <v>4380</v>
      </c>
      <c r="AQ427">
        <v>941</v>
      </c>
      <c r="AR427">
        <v>0</v>
      </c>
      <c r="AS427">
        <v>983</v>
      </c>
      <c r="AT427">
        <v>80</v>
      </c>
      <c r="AU427">
        <v>59</v>
      </c>
      <c r="AV427">
        <v>39</v>
      </c>
      <c r="AW427">
        <v>1</v>
      </c>
      <c r="AX427">
        <v>0</v>
      </c>
      <c r="AY427">
        <v>388</v>
      </c>
      <c r="AZ427">
        <v>856</v>
      </c>
      <c r="BA427">
        <v>584</v>
      </c>
      <c r="BB427">
        <v>129</v>
      </c>
      <c r="BC427">
        <v>78</v>
      </c>
      <c r="BD427">
        <v>18</v>
      </c>
      <c r="BE427">
        <v>0</v>
      </c>
      <c r="BF427">
        <v>1576</v>
      </c>
      <c r="BG427">
        <v>39470</v>
      </c>
      <c r="BH427">
        <v>11</v>
      </c>
      <c r="BI427">
        <v>302</v>
      </c>
      <c r="BJ427" s="25">
        <v>45944</v>
      </c>
      <c r="BK427">
        <v>1</v>
      </c>
      <c r="BL427" s="27" t="str">
        <f>VLOOKUP(O427,DropDownList!$H$1:$I$7,2,FALSE)</f>
        <v>2022/23</v>
      </c>
      <c r="BM427" s="27" t="str">
        <f t="shared" si="6"/>
        <v>JP COURT</v>
      </c>
    </row>
    <row r="428" spans="1:65" x14ac:dyDescent="0.2">
      <c r="A428">
        <v>2025</v>
      </c>
      <c r="B428">
        <v>10</v>
      </c>
      <c r="C428" t="s">
        <v>189</v>
      </c>
      <c r="D428" t="s">
        <v>190</v>
      </c>
      <c r="E428" t="s">
        <v>24</v>
      </c>
      <c r="F428">
        <v>9278</v>
      </c>
      <c r="G428" t="s">
        <v>141</v>
      </c>
      <c r="H428" t="s">
        <v>189</v>
      </c>
      <c r="I428" t="s">
        <v>189</v>
      </c>
      <c r="J428" s="24">
        <v>45931</v>
      </c>
      <c r="K428" t="s">
        <v>253</v>
      </c>
      <c r="L428">
        <v>3</v>
      </c>
      <c r="M428" t="s">
        <v>429</v>
      </c>
      <c r="N428" t="s">
        <v>145</v>
      </c>
      <c r="O428" t="s">
        <v>147</v>
      </c>
      <c r="P428" t="s">
        <v>148</v>
      </c>
      <c r="Q428">
        <v>2368.3000000000002</v>
      </c>
      <c r="R428">
        <v>84</v>
      </c>
      <c r="S428">
        <v>5040</v>
      </c>
      <c r="T428">
        <v>300</v>
      </c>
      <c r="U428">
        <v>40</v>
      </c>
      <c r="V428">
        <v>30</v>
      </c>
      <c r="W428">
        <v>1800</v>
      </c>
      <c r="X428">
        <v>1800</v>
      </c>
      <c r="Y428">
        <v>0</v>
      </c>
      <c r="Z428">
        <v>0</v>
      </c>
      <c r="AA428">
        <v>2371.6999999999998</v>
      </c>
      <c r="AB428">
        <v>0</v>
      </c>
      <c r="AC428">
        <v>2371.6999999999998</v>
      </c>
      <c r="AD428">
        <v>30</v>
      </c>
      <c r="AE428">
        <v>0</v>
      </c>
      <c r="AF428">
        <v>39</v>
      </c>
      <c r="AG428">
        <v>1</v>
      </c>
      <c r="AH428">
        <v>5</v>
      </c>
      <c r="AI428">
        <v>39</v>
      </c>
      <c r="AJ428">
        <v>0</v>
      </c>
      <c r="AK428">
        <v>0</v>
      </c>
      <c r="AL428">
        <v>0</v>
      </c>
      <c r="AM428">
        <v>0</v>
      </c>
      <c r="AN428">
        <v>0</v>
      </c>
      <c r="AO428">
        <v>53</v>
      </c>
      <c r="AP428">
        <v>171</v>
      </c>
      <c r="AQ428">
        <v>58</v>
      </c>
      <c r="AR428">
        <v>0</v>
      </c>
      <c r="AS428">
        <v>22</v>
      </c>
      <c r="AT428">
        <v>2</v>
      </c>
      <c r="AU428">
        <v>0</v>
      </c>
      <c r="AV428">
        <v>0</v>
      </c>
      <c r="AW428">
        <v>0</v>
      </c>
      <c r="AX428">
        <v>0</v>
      </c>
      <c r="AY428">
        <v>11</v>
      </c>
      <c r="AZ428">
        <v>43</v>
      </c>
      <c r="BA428">
        <v>27</v>
      </c>
      <c r="BB428">
        <v>0</v>
      </c>
      <c r="BC428">
        <v>0</v>
      </c>
      <c r="BD428">
        <v>0</v>
      </c>
      <c r="BE428">
        <v>0</v>
      </c>
      <c r="BF428">
        <v>56</v>
      </c>
      <c r="BG428">
        <v>2340</v>
      </c>
      <c r="BH428">
        <v>0</v>
      </c>
      <c r="BI428">
        <v>40</v>
      </c>
      <c r="BJ428" s="25">
        <v>45944</v>
      </c>
      <c r="BK428">
        <v>0</v>
      </c>
      <c r="BL428" s="27" t="str">
        <f>VLOOKUP(O428,DropDownList!$H$1:$I$7,2,FALSE)</f>
        <v>2024/25</v>
      </c>
      <c r="BM428" s="27" t="str">
        <f t="shared" si="6"/>
        <v>PRAS</v>
      </c>
    </row>
    <row r="429" spans="1:65" x14ac:dyDescent="0.2">
      <c r="A429">
        <v>2025</v>
      </c>
      <c r="B429">
        <v>10</v>
      </c>
      <c r="C429" t="s">
        <v>189</v>
      </c>
      <c r="D429" t="s">
        <v>190</v>
      </c>
      <c r="E429" t="s">
        <v>24</v>
      </c>
      <c r="F429">
        <v>9278</v>
      </c>
      <c r="G429" t="s">
        <v>141</v>
      </c>
      <c r="H429" t="s">
        <v>189</v>
      </c>
      <c r="I429" t="s">
        <v>189</v>
      </c>
      <c r="J429" s="24">
        <v>45931</v>
      </c>
      <c r="K429" t="s">
        <v>253</v>
      </c>
      <c r="L429">
        <v>3</v>
      </c>
      <c r="M429" t="s">
        <v>429</v>
      </c>
      <c r="N429" t="s">
        <v>145</v>
      </c>
      <c r="O429" t="s">
        <v>155</v>
      </c>
      <c r="P429" t="s">
        <v>152</v>
      </c>
      <c r="Q429">
        <v>0</v>
      </c>
      <c r="R429">
        <v>162</v>
      </c>
      <c r="S429">
        <v>6480</v>
      </c>
      <c r="T429">
        <v>3040</v>
      </c>
      <c r="U429">
        <v>0</v>
      </c>
      <c r="V429">
        <v>0</v>
      </c>
      <c r="W429">
        <v>0</v>
      </c>
      <c r="X429">
        <v>0</v>
      </c>
      <c r="Y429">
        <v>0</v>
      </c>
      <c r="Z429">
        <v>0</v>
      </c>
      <c r="AA429">
        <v>3440</v>
      </c>
      <c r="AB429">
        <v>0</v>
      </c>
      <c r="AC429">
        <v>3440</v>
      </c>
      <c r="AD429">
        <v>0</v>
      </c>
      <c r="AE429">
        <v>0</v>
      </c>
      <c r="AF429">
        <v>86</v>
      </c>
      <c r="AG429">
        <v>0</v>
      </c>
      <c r="AH429">
        <v>76</v>
      </c>
      <c r="AI429">
        <v>0</v>
      </c>
      <c r="AJ429">
        <v>0</v>
      </c>
      <c r="AK429">
        <v>0</v>
      </c>
      <c r="AL429">
        <v>0</v>
      </c>
      <c r="AM429">
        <v>2</v>
      </c>
      <c r="AN429">
        <v>0</v>
      </c>
      <c r="AO429">
        <v>0</v>
      </c>
      <c r="AP429">
        <v>0</v>
      </c>
      <c r="AQ429">
        <v>0</v>
      </c>
      <c r="AR429">
        <v>0</v>
      </c>
      <c r="AS429">
        <v>0</v>
      </c>
      <c r="AT429">
        <v>0</v>
      </c>
      <c r="AU429">
        <v>0</v>
      </c>
      <c r="AV429">
        <v>0</v>
      </c>
      <c r="AW429">
        <v>0</v>
      </c>
      <c r="AX429">
        <v>0</v>
      </c>
      <c r="AY429">
        <v>0</v>
      </c>
      <c r="AZ429">
        <v>0</v>
      </c>
      <c r="BA429">
        <v>0</v>
      </c>
      <c r="BB429">
        <v>0</v>
      </c>
      <c r="BC429">
        <v>0</v>
      </c>
      <c r="BD429">
        <v>0</v>
      </c>
      <c r="BE429">
        <v>0</v>
      </c>
      <c r="BF429">
        <v>0</v>
      </c>
      <c r="BG429">
        <v>0</v>
      </c>
      <c r="BH429">
        <v>0</v>
      </c>
      <c r="BI429">
        <v>0</v>
      </c>
      <c r="BJ429" s="25">
        <v>45944</v>
      </c>
      <c r="BK429">
        <v>0</v>
      </c>
      <c r="BL429" s="27" t="str">
        <f>VLOOKUP(O429,DropDownList!$H$1:$I$7,2,FALSE)</f>
        <v>2022/23</v>
      </c>
      <c r="BM429" s="27" t="str">
        <f t="shared" si="6"/>
        <v>PCOA</v>
      </c>
    </row>
    <row r="430" spans="1:65" x14ac:dyDescent="0.2">
      <c r="A430">
        <v>2025</v>
      </c>
      <c r="B430">
        <v>10</v>
      </c>
      <c r="C430" t="s">
        <v>189</v>
      </c>
      <c r="D430" t="s">
        <v>190</v>
      </c>
      <c r="E430" t="s">
        <v>24</v>
      </c>
      <c r="F430">
        <v>9278</v>
      </c>
      <c r="G430" t="s">
        <v>141</v>
      </c>
      <c r="H430" t="s">
        <v>189</v>
      </c>
      <c r="I430" t="s">
        <v>189</v>
      </c>
      <c r="J430" s="24">
        <v>45931</v>
      </c>
      <c r="K430" t="s">
        <v>253</v>
      </c>
      <c r="L430">
        <v>3</v>
      </c>
      <c r="M430" t="s">
        <v>429</v>
      </c>
      <c r="N430" t="s">
        <v>145</v>
      </c>
      <c r="O430" t="s">
        <v>147</v>
      </c>
      <c r="P430" t="s">
        <v>153</v>
      </c>
      <c r="Q430">
        <v>405</v>
      </c>
      <c r="R430">
        <v>20</v>
      </c>
      <c r="S430">
        <v>990</v>
      </c>
      <c r="T430">
        <v>0</v>
      </c>
      <c r="U430">
        <v>9</v>
      </c>
      <c r="V430">
        <v>9</v>
      </c>
      <c r="W430">
        <v>405</v>
      </c>
      <c r="X430">
        <v>405</v>
      </c>
      <c r="Y430">
        <v>0</v>
      </c>
      <c r="Z430">
        <v>0</v>
      </c>
      <c r="AA430">
        <v>585</v>
      </c>
      <c r="AB430">
        <v>0</v>
      </c>
      <c r="AC430">
        <v>585</v>
      </c>
      <c r="AD430">
        <v>9</v>
      </c>
      <c r="AE430">
        <v>0</v>
      </c>
      <c r="AF430">
        <v>11</v>
      </c>
      <c r="AG430">
        <v>0</v>
      </c>
      <c r="AH430">
        <v>0</v>
      </c>
      <c r="AI430">
        <v>9</v>
      </c>
      <c r="AJ430">
        <v>0</v>
      </c>
      <c r="AK430">
        <v>0</v>
      </c>
      <c r="AL430">
        <v>0</v>
      </c>
      <c r="AM430">
        <v>0</v>
      </c>
      <c r="AN430">
        <v>0</v>
      </c>
      <c r="AO430">
        <v>14</v>
      </c>
      <c r="AP430">
        <v>31</v>
      </c>
      <c r="AQ430">
        <v>16</v>
      </c>
      <c r="AR430">
        <v>2</v>
      </c>
      <c r="AS430">
        <v>6</v>
      </c>
      <c r="AT430">
        <v>0</v>
      </c>
      <c r="AU430">
        <v>0</v>
      </c>
      <c r="AV430">
        <v>0</v>
      </c>
      <c r="AW430">
        <v>0</v>
      </c>
      <c r="AX430">
        <v>0</v>
      </c>
      <c r="AY430">
        <v>0</v>
      </c>
      <c r="AZ430">
        <v>2</v>
      </c>
      <c r="BA430">
        <v>1</v>
      </c>
      <c r="BB430">
        <v>0</v>
      </c>
      <c r="BC430">
        <v>0</v>
      </c>
      <c r="BD430">
        <v>0</v>
      </c>
      <c r="BE430">
        <v>0</v>
      </c>
      <c r="BF430">
        <v>13</v>
      </c>
      <c r="BG430">
        <v>405</v>
      </c>
      <c r="BH430">
        <v>0</v>
      </c>
      <c r="BI430">
        <v>6</v>
      </c>
      <c r="BJ430" s="25">
        <v>45944</v>
      </c>
      <c r="BK430">
        <v>0</v>
      </c>
      <c r="BL430" s="27" t="str">
        <f>VLOOKUP(O430,DropDownList!$H$1:$I$7,2,FALSE)</f>
        <v>2024/25</v>
      </c>
      <c r="BM430" s="27" t="str">
        <f t="shared" si="6"/>
        <v>PREG</v>
      </c>
    </row>
    <row r="431" spans="1:65" x14ac:dyDescent="0.2">
      <c r="A431">
        <v>2025</v>
      </c>
      <c r="B431">
        <v>10</v>
      </c>
      <c r="C431" t="s">
        <v>189</v>
      </c>
      <c r="D431" t="s">
        <v>190</v>
      </c>
      <c r="E431" t="s">
        <v>24</v>
      </c>
      <c r="F431">
        <v>9278</v>
      </c>
      <c r="G431" t="s">
        <v>141</v>
      </c>
      <c r="H431" t="s">
        <v>189</v>
      </c>
      <c r="I431" t="s">
        <v>189</v>
      </c>
      <c r="J431" s="24">
        <v>45931</v>
      </c>
      <c r="K431" t="s">
        <v>253</v>
      </c>
      <c r="L431">
        <v>3</v>
      </c>
      <c r="M431" t="s">
        <v>429</v>
      </c>
      <c r="N431" t="s">
        <v>145</v>
      </c>
      <c r="O431" t="s">
        <v>147</v>
      </c>
      <c r="P431" t="s">
        <v>151</v>
      </c>
      <c r="Q431">
        <v>0</v>
      </c>
      <c r="R431">
        <v>81</v>
      </c>
      <c r="S431">
        <v>2430</v>
      </c>
      <c r="T431">
        <v>600</v>
      </c>
      <c r="U431">
        <v>0</v>
      </c>
      <c r="V431">
        <v>0</v>
      </c>
      <c r="W431">
        <v>0</v>
      </c>
      <c r="X431">
        <v>0</v>
      </c>
      <c r="Y431">
        <v>0</v>
      </c>
      <c r="Z431">
        <v>0</v>
      </c>
      <c r="AA431">
        <v>1830</v>
      </c>
      <c r="AB431">
        <v>0</v>
      </c>
      <c r="AC431">
        <v>1830</v>
      </c>
      <c r="AD431">
        <v>0</v>
      </c>
      <c r="AE431">
        <v>0</v>
      </c>
      <c r="AF431">
        <v>61</v>
      </c>
      <c r="AG431">
        <v>0</v>
      </c>
      <c r="AH431">
        <v>20</v>
      </c>
      <c r="AI431">
        <v>0</v>
      </c>
      <c r="AJ431">
        <v>0</v>
      </c>
      <c r="AK431">
        <v>0</v>
      </c>
      <c r="AL431">
        <v>0</v>
      </c>
      <c r="AM431">
        <v>3</v>
      </c>
      <c r="AN431">
        <v>0</v>
      </c>
      <c r="AO431">
        <v>0</v>
      </c>
      <c r="AP431">
        <v>0</v>
      </c>
      <c r="AQ431">
        <v>0</v>
      </c>
      <c r="AR431">
        <v>0</v>
      </c>
      <c r="AS431">
        <v>0</v>
      </c>
      <c r="AT431">
        <v>0</v>
      </c>
      <c r="AU431">
        <v>0</v>
      </c>
      <c r="AV431">
        <v>0</v>
      </c>
      <c r="AW431">
        <v>0</v>
      </c>
      <c r="AX431">
        <v>0</v>
      </c>
      <c r="AY431">
        <v>0</v>
      </c>
      <c r="AZ431">
        <v>0</v>
      </c>
      <c r="BA431">
        <v>0</v>
      </c>
      <c r="BB431">
        <v>0</v>
      </c>
      <c r="BC431">
        <v>0</v>
      </c>
      <c r="BD431">
        <v>0</v>
      </c>
      <c r="BE431">
        <v>0</v>
      </c>
      <c r="BF431">
        <v>0</v>
      </c>
      <c r="BG431">
        <v>0</v>
      </c>
      <c r="BH431">
        <v>0</v>
      </c>
      <c r="BI431">
        <v>0</v>
      </c>
      <c r="BJ431" s="25">
        <v>45944</v>
      </c>
      <c r="BK431">
        <v>0</v>
      </c>
      <c r="BL431" s="27" t="str">
        <f>VLOOKUP(O431,DropDownList!$H$1:$I$7,2,FALSE)</f>
        <v>2024/25</v>
      </c>
      <c r="BM431" s="27" t="str">
        <f t="shared" si="6"/>
        <v>PCPF</v>
      </c>
    </row>
    <row r="432" spans="1:65" x14ac:dyDescent="0.2">
      <c r="A432">
        <v>2025</v>
      </c>
      <c r="B432">
        <v>10</v>
      </c>
      <c r="C432" t="s">
        <v>189</v>
      </c>
      <c r="D432" t="s">
        <v>190</v>
      </c>
      <c r="E432" t="s">
        <v>24</v>
      </c>
      <c r="F432">
        <v>9278</v>
      </c>
      <c r="G432" t="s">
        <v>141</v>
      </c>
      <c r="H432" t="s">
        <v>189</v>
      </c>
      <c r="I432" t="s">
        <v>189</v>
      </c>
      <c r="J432" s="24">
        <v>45931</v>
      </c>
      <c r="K432" t="s">
        <v>253</v>
      </c>
      <c r="L432">
        <v>3</v>
      </c>
      <c r="M432" t="s">
        <v>429</v>
      </c>
      <c r="N432" t="s">
        <v>145</v>
      </c>
      <c r="O432" t="s">
        <v>155</v>
      </c>
      <c r="P432" t="s">
        <v>148</v>
      </c>
      <c r="Q432">
        <v>1335.02</v>
      </c>
      <c r="R432">
        <v>78</v>
      </c>
      <c r="S432">
        <v>4680</v>
      </c>
      <c r="T432">
        <v>341.56</v>
      </c>
      <c r="U432">
        <v>24</v>
      </c>
      <c r="V432">
        <v>12</v>
      </c>
      <c r="W432">
        <v>690.78</v>
      </c>
      <c r="X432">
        <v>690.78</v>
      </c>
      <c r="Y432">
        <v>0</v>
      </c>
      <c r="Z432">
        <v>0</v>
      </c>
      <c r="AA432">
        <v>3003.42</v>
      </c>
      <c r="AB432">
        <v>0</v>
      </c>
      <c r="AC432">
        <v>3003.42</v>
      </c>
      <c r="AD432">
        <v>11</v>
      </c>
      <c r="AE432">
        <v>1</v>
      </c>
      <c r="AF432">
        <v>48</v>
      </c>
      <c r="AG432">
        <v>3</v>
      </c>
      <c r="AH432">
        <v>5</v>
      </c>
      <c r="AI432">
        <v>21</v>
      </c>
      <c r="AJ432">
        <v>0</v>
      </c>
      <c r="AK432">
        <v>0</v>
      </c>
      <c r="AL432">
        <v>0</v>
      </c>
      <c r="AM432">
        <v>0</v>
      </c>
      <c r="AN432">
        <v>0</v>
      </c>
      <c r="AO432">
        <v>56</v>
      </c>
      <c r="AP432">
        <v>279</v>
      </c>
      <c r="AQ432">
        <v>63</v>
      </c>
      <c r="AR432">
        <v>0</v>
      </c>
      <c r="AS432">
        <v>53</v>
      </c>
      <c r="AT432">
        <v>8</v>
      </c>
      <c r="AU432">
        <v>1</v>
      </c>
      <c r="AV432">
        <v>0</v>
      </c>
      <c r="AW432">
        <v>0</v>
      </c>
      <c r="AX432">
        <v>0</v>
      </c>
      <c r="AY432">
        <v>37</v>
      </c>
      <c r="AZ432">
        <v>64</v>
      </c>
      <c r="BA432">
        <v>42</v>
      </c>
      <c r="BB432">
        <v>2</v>
      </c>
      <c r="BC432">
        <v>2</v>
      </c>
      <c r="BD432">
        <v>2</v>
      </c>
      <c r="BE432">
        <v>0</v>
      </c>
      <c r="BF432">
        <v>60</v>
      </c>
      <c r="BG432">
        <v>1260</v>
      </c>
      <c r="BH432">
        <v>1</v>
      </c>
      <c r="BI432">
        <v>24</v>
      </c>
      <c r="BJ432" s="25">
        <v>45944</v>
      </c>
      <c r="BK432">
        <v>0</v>
      </c>
      <c r="BL432" s="27" t="str">
        <f>VLOOKUP(O432,DropDownList!$H$1:$I$7,2,FALSE)</f>
        <v>2022/23</v>
      </c>
      <c r="BM432" s="27" t="str">
        <f t="shared" si="6"/>
        <v>PRAS</v>
      </c>
    </row>
    <row r="433" spans="1:65" x14ac:dyDescent="0.2">
      <c r="A433">
        <v>2025</v>
      </c>
      <c r="B433">
        <v>10</v>
      </c>
      <c r="C433" t="s">
        <v>189</v>
      </c>
      <c r="D433" t="s">
        <v>190</v>
      </c>
      <c r="E433" t="s">
        <v>24</v>
      </c>
      <c r="F433">
        <v>9278</v>
      </c>
      <c r="G433" t="s">
        <v>141</v>
      </c>
      <c r="H433" t="s">
        <v>189</v>
      </c>
      <c r="I433" t="s">
        <v>189</v>
      </c>
      <c r="J433" s="24">
        <v>45931</v>
      </c>
      <c r="K433" t="s">
        <v>253</v>
      </c>
      <c r="L433">
        <v>3</v>
      </c>
      <c r="M433" t="s">
        <v>429</v>
      </c>
      <c r="N433" t="s">
        <v>145</v>
      </c>
      <c r="O433" t="s">
        <v>155</v>
      </c>
      <c r="P433" t="s">
        <v>153</v>
      </c>
      <c r="Q433">
        <v>45</v>
      </c>
      <c r="R433">
        <v>9</v>
      </c>
      <c r="S433">
        <v>615</v>
      </c>
      <c r="T433">
        <v>317.12</v>
      </c>
      <c r="U433">
        <v>1</v>
      </c>
      <c r="V433">
        <v>1</v>
      </c>
      <c r="W433">
        <v>45</v>
      </c>
      <c r="X433">
        <v>45</v>
      </c>
      <c r="Y433">
        <v>0</v>
      </c>
      <c r="Z433">
        <v>0</v>
      </c>
      <c r="AA433">
        <v>252.88</v>
      </c>
      <c r="AB433">
        <v>0</v>
      </c>
      <c r="AC433">
        <v>252.88</v>
      </c>
      <c r="AD433">
        <v>1</v>
      </c>
      <c r="AE433">
        <v>0</v>
      </c>
      <c r="AF433">
        <v>5</v>
      </c>
      <c r="AG433">
        <v>0</v>
      </c>
      <c r="AH433">
        <v>2</v>
      </c>
      <c r="AI433">
        <v>1</v>
      </c>
      <c r="AJ433">
        <v>0</v>
      </c>
      <c r="AK433">
        <v>0</v>
      </c>
      <c r="AL433">
        <v>0</v>
      </c>
      <c r="AM433">
        <v>0</v>
      </c>
      <c r="AN433">
        <v>0</v>
      </c>
      <c r="AO433">
        <v>9</v>
      </c>
      <c r="AP433">
        <v>22</v>
      </c>
      <c r="AQ433">
        <v>9</v>
      </c>
      <c r="AR433">
        <v>0</v>
      </c>
      <c r="AS433">
        <v>4</v>
      </c>
      <c r="AT433">
        <v>0</v>
      </c>
      <c r="AU433">
        <v>0</v>
      </c>
      <c r="AV433">
        <v>0</v>
      </c>
      <c r="AW433">
        <v>0</v>
      </c>
      <c r="AX433">
        <v>0</v>
      </c>
      <c r="AY433">
        <v>2</v>
      </c>
      <c r="AZ433">
        <v>4</v>
      </c>
      <c r="BA433">
        <v>3</v>
      </c>
      <c r="BB433">
        <v>0</v>
      </c>
      <c r="BC433">
        <v>0</v>
      </c>
      <c r="BD433">
        <v>0</v>
      </c>
      <c r="BE433">
        <v>0</v>
      </c>
      <c r="BF433">
        <v>9</v>
      </c>
      <c r="BG433">
        <v>45</v>
      </c>
      <c r="BH433">
        <v>1</v>
      </c>
      <c r="BI433">
        <v>1</v>
      </c>
      <c r="BJ433" s="25">
        <v>45944</v>
      </c>
      <c r="BK433">
        <v>0</v>
      </c>
      <c r="BL433" s="27" t="str">
        <f>VLOOKUP(O433,DropDownList!$H$1:$I$7,2,FALSE)</f>
        <v>2022/23</v>
      </c>
      <c r="BM433" s="27" t="str">
        <f t="shared" si="6"/>
        <v>PREG</v>
      </c>
    </row>
    <row r="434" spans="1:65" x14ac:dyDescent="0.2">
      <c r="A434">
        <v>2025</v>
      </c>
      <c r="B434">
        <v>10</v>
      </c>
      <c r="C434" t="s">
        <v>189</v>
      </c>
      <c r="D434" t="s">
        <v>190</v>
      </c>
      <c r="E434" t="s">
        <v>24</v>
      </c>
      <c r="F434">
        <v>9278</v>
      </c>
      <c r="G434" t="s">
        <v>141</v>
      </c>
      <c r="H434" t="s">
        <v>189</v>
      </c>
      <c r="I434" t="s">
        <v>189</v>
      </c>
      <c r="J434" s="24">
        <v>45931</v>
      </c>
      <c r="K434" t="s">
        <v>253</v>
      </c>
      <c r="L434">
        <v>3</v>
      </c>
      <c r="M434" t="s">
        <v>429</v>
      </c>
      <c r="N434" t="s">
        <v>145</v>
      </c>
      <c r="O434" t="s">
        <v>155</v>
      </c>
      <c r="P434" t="s">
        <v>151</v>
      </c>
      <c r="Q434">
        <v>0</v>
      </c>
      <c r="R434">
        <v>12</v>
      </c>
      <c r="S434">
        <v>360</v>
      </c>
      <c r="T434">
        <v>60</v>
      </c>
      <c r="U434">
        <v>0</v>
      </c>
      <c r="V434">
        <v>0</v>
      </c>
      <c r="W434">
        <v>0</v>
      </c>
      <c r="X434">
        <v>0</v>
      </c>
      <c r="Y434">
        <v>0</v>
      </c>
      <c r="Z434">
        <v>0</v>
      </c>
      <c r="AA434">
        <v>300</v>
      </c>
      <c r="AB434">
        <v>0</v>
      </c>
      <c r="AC434">
        <v>300</v>
      </c>
      <c r="AD434">
        <v>0</v>
      </c>
      <c r="AE434">
        <v>0</v>
      </c>
      <c r="AF434">
        <v>10</v>
      </c>
      <c r="AG434">
        <v>0</v>
      </c>
      <c r="AH434">
        <v>2</v>
      </c>
      <c r="AI434">
        <v>0</v>
      </c>
      <c r="AJ434">
        <v>0</v>
      </c>
      <c r="AK434">
        <v>0</v>
      </c>
      <c r="AL434">
        <v>0</v>
      </c>
      <c r="AM434">
        <v>0</v>
      </c>
      <c r="AN434">
        <v>0</v>
      </c>
      <c r="AO434">
        <v>0</v>
      </c>
      <c r="AP434">
        <v>0</v>
      </c>
      <c r="AQ434">
        <v>0</v>
      </c>
      <c r="AR434">
        <v>0</v>
      </c>
      <c r="AS434">
        <v>0</v>
      </c>
      <c r="AT434">
        <v>0</v>
      </c>
      <c r="AU434">
        <v>0</v>
      </c>
      <c r="AV434">
        <v>0</v>
      </c>
      <c r="AW434">
        <v>0</v>
      </c>
      <c r="AX434">
        <v>0</v>
      </c>
      <c r="AY434">
        <v>0</v>
      </c>
      <c r="AZ434">
        <v>0</v>
      </c>
      <c r="BA434">
        <v>0</v>
      </c>
      <c r="BB434">
        <v>0</v>
      </c>
      <c r="BC434">
        <v>0</v>
      </c>
      <c r="BD434">
        <v>0</v>
      </c>
      <c r="BE434">
        <v>0</v>
      </c>
      <c r="BF434">
        <v>0</v>
      </c>
      <c r="BG434">
        <v>0</v>
      </c>
      <c r="BH434">
        <v>0</v>
      </c>
      <c r="BI434">
        <v>0</v>
      </c>
      <c r="BJ434" s="25">
        <v>45944</v>
      </c>
      <c r="BK434">
        <v>0</v>
      </c>
      <c r="BL434" s="27" t="str">
        <f>VLOOKUP(O434,DropDownList!$H$1:$I$7,2,FALSE)</f>
        <v>2022/23</v>
      </c>
      <c r="BM434" s="27" t="str">
        <f t="shared" si="6"/>
        <v>PCPF</v>
      </c>
    </row>
    <row r="435" spans="1:65" x14ac:dyDescent="0.2">
      <c r="A435">
        <v>2025</v>
      </c>
      <c r="B435">
        <v>10</v>
      </c>
      <c r="C435" t="s">
        <v>189</v>
      </c>
      <c r="D435" t="s">
        <v>190</v>
      </c>
      <c r="E435" t="s">
        <v>24</v>
      </c>
      <c r="F435">
        <v>9278</v>
      </c>
      <c r="G435" t="s">
        <v>141</v>
      </c>
      <c r="H435" t="s">
        <v>189</v>
      </c>
      <c r="I435" t="s">
        <v>189</v>
      </c>
      <c r="J435" s="24">
        <v>45931</v>
      </c>
      <c r="K435" t="s">
        <v>253</v>
      </c>
      <c r="L435">
        <v>3</v>
      </c>
      <c r="M435" t="s">
        <v>429</v>
      </c>
      <c r="N435" t="s">
        <v>145</v>
      </c>
      <c r="O435" t="s">
        <v>147</v>
      </c>
      <c r="P435" t="s">
        <v>146</v>
      </c>
      <c r="Q435">
        <v>3785.35</v>
      </c>
      <c r="R435">
        <v>1335</v>
      </c>
      <c r="S435">
        <v>18990</v>
      </c>
      <c r="T435">
        <v>170</v>
      </c>
      <c r="U435">
        <v>461</v>
      </c>
      <c r="V435">
        <v>179</v>
      </c>
      <c r="W435">
        <v>2644.98</v>
      </c>
      <c r="X435">
        <v>2644.98</v>
      </c>
      <c r="Y435">
        <v>0</v>
      </c>
      <c r="Z435">
        <v>0</v>
      </c>
      <c r="AA435">
        <v>15034.65</v>
      </c>
      <c r="AB435">
        <v>0</v>
      </c>
      <c r="AC435">
        <v>0</v>
      </c>
      <c r="AD435">
        <v>178</v>
      </c>
      <c r="AE435">
        <v>1</v>
      </c>
      <c r="AF435">
        <v>1072</v>
      </c>
      <c r="AG435">
        <v>6</v>
      </c>
      <c r="AH435">
        <v>14</v>
      </c>
      <c r="AI435">
        <v>243</v>
      </c>
      <c r="AJ435">
        <v>0</v>
      </c>
      <c r="AK435">
        <v>0</v>
      </c>
      <c r="AL435">
        <v>0</v>
      </c>
      <c r="AM435">
        <v>0</v>
      </c>
      <c r="AN435">
        <v>0</v>
      </c>
      <c r="AO435">
        <v>743</v>
      </c>
      <c r="AP435">
        <v>2070</v>
      </c>
      <c r="AQ435">
        <v>738</v>
      </c>
      <c r="AR435">
        <v>0</v>
      </c>
      <c r="AS435">
        <v>322</v>
      </c>
      <c r="AT435">
        <v>26</v>
      </c>
      <c r="AU435">
        <v>16</v>
      </c>
      <c r="AV435">
        <v>9</v>
      </c>
      <c r="AW435">
        <v>8</v>
      </c>
      <c r="AX435">
        <v>0</v>
      </c>
      <c r="AY435">
        <v>168</v>
      </c>
      <c r="AZ435">
        <v>376</v>
      </c>
      <c r="BA435">
        <v>190</v>
      </c>
      <c r="BB435">
        <v>55</v>
      </c>
      <c r="BC435">
        <v>29</v>
      </c>
      <c r="BD435">
        <v>17</v>
      </c>
      <c r="BE435">
        <v>0</v>
      </c>
      <c r="BF435">
        <v>1327</v>
      </c>
      <c r="BG435">
        <v>3740</v>
      </c>
      <c r="BH435">
        <v>0</v>
      </c>
      <c r="BI435">
        <v>458</v>
      </c>
      <c r="BJ435" s="25">
        <v>45944</v>
      </c>
      <c r="BK435">
        <v>0</v>
      </c>
      <c r="BL435" s="27" t="str">
        <f>VLOOKUP(O435,DropDownList!$H$1:$I$7,2,FALSE)</f>
        <v>2024/25</v>
      </c>
      <c r="BM435" s="27" t="str">
        <f t="shared" si="6"/>
        <v>VSUR</v>
      </c>
    </row>
    <row r="436" spans="1:65" x14ac:dyDescent="0.2">
      <c r="A436">
        <v>2025</v>
      </c>
      <c r="B436">
        <v>10</v>
      </c>
      <c r="C436" t="s">
        <v>189</v>
      </c>
      <c r="D436" t="s">
        <v>191</v>
      </c>
      <c r="E436" t="s">
        <v>24</v>
      </c>
      <c r="F436">
        <v>9741</v>
      </c>
      <c r="G436" t="s">
        <v>158</v>
      </c>
      <c r="H436" t="s">
        <v>189</v>
      </c>
      <c r="I436" t="s">
        <v>189</v>
      </c>
      <c r="J436" s="24">
        <v>45931</v>
      </c>
      <c r="K436" t="s">
        <v>253</v>
      </c>
      <c r="L436">
        <v>3</v>
      </c>
      <c r="M436" t="s">
        <v>429</v>
      </c>
      <c r="N436" t="s">
        <v>145</v>
      </c>
      <c r="O436" t="s">
        <v>149</v>
      </c>
      <c r="P436" t="s">
        <v>159</v>
      </c>
      <c r="Q436">
        <v>98947.93</v>
      </c>
      <c r="R436">
        <v>6</v>
      </c>
      <c r="S436">
        <v>136520.62</v>
      </c>
      <c r="T436">
        <v>0</v>
      </c>
      <c r="U436">
        <v>4</v>
      </c>
      <c r="V436">
        <v>1</v>
      </c>
      <c r="W436">
        <v>11514.82</v>
      </c>
      <c r="X436">
        <v>26086.02</v>
      </c>
      <c r="Y436">
        <v>0</v>
      </c>
      <c r="Z436">
        <v>0</v>
      </c>
      <c r="AA436">
        <v>37572.69</v>
      </c>
      <c r="AB436">
        <v>0</v>
      </c>
      <c r="AC436">
        <v>0</v>
      </c>
      <c r="AD436">
        <v>0</v>
      </c>
      <c r="AE436">
        <v>1</v>
      </c>
      <c r="AF436">
        <v>2</v>
      </c>
      <c r="AG436">
        <v>3</v>
      </c>
      <c r="AH436">
        <v>0</v>
      </c>
      <c r="AI436">
        <v>1</v>
      </c>
      <c r="AJ436">
        <v>0</v>
      </c>
      <c r="AK436">
        <v>0</v>
      </c>
      <c r="AL436">
        <v>0</v>
      </c>
      <c r="AM436">
        <v>0</v>
      </c>
      <c r="AN436">
        <v>0</v>
      </c>
      <c r="AO436">
        <v>2</v>
      </c>
      <c r="AP436">
        <v>3</v>
      </c>
      <c r="AQ436">
        <v>0</v>
      </c>
      <c r="AR436">
        <v>0</v>
      </c>
      <c r="AS436">
        <v>0</v>
      </c>
      <c r="AT436">
        <v>0</v>
      </c>
      <c r="AU436">
        <v>0</v>
      </c>
      <c r="AV436">
        <v>0</v>
      </c>
      <c r="AW436">
        <v>0</v>
      </c>
      <c r="AX436">
        <v>0</v>
      </c>
      <c r="AY436">
        <v>0</v>
      </c>
      <c r="AZ436">
        <v>0</v>
      </c>
      <c r="BA436">
        <v>0</v>
      </c>
      <c r="BB436">
        <v>0</v>
      </c>
      <c r="BC436">
        <v>0</v>
      </c>
      <c r="BD436">
        <v>0</v>
      </c>
      <c r="BE436">
        <v>0</v>
      </c>
      <c r="BF436">
        <v>0</v>
      </c>
      <c r="BG436">
        <v>63068.38</v>
      </c>
      <c r="BH436">
        <v>0</v>
      </c>
      <c r="BI436">
        <v>0</v>
      </c>
      <c r="BJ436" s="25">
        <v>45944</v>
      </c>
      <c r="BK436">
        <v>0</v>
      </c>
      <c r="BL436" s="27" t="str">
        <f>VLOOKUP(O436,DropDownList!$H$1:$I$7,2,FALSE)</f>
        <v>2025/26</v>
      </c>
      <c r="BM436" s="27" t="str">
        <f t="shared" si="6"/>
        <v>CONF</v>
      </c>
    </row>
    <row r="437" spans="1:65" x14ac:dyDescent="0.2">
      <c r="A437">
        <v>2025</v>
      </c>
      <c r="B437">
        <v>10</v>
      </c>
      <c r="C437" t="s">
        <v>189</v>
      </c>
      <c r="D437" t="s">
        <v>191</v>
      </c>
      <c r="E437" t="s">
        <v>24</v>
      </c>
      <c r="F437">
        <v>9741</v>
      </c>
      <c r="G437" t="s">
        <v>158</v>
      </c>
      <c r="H437" t="s">
        <v>189</v>
      </c>
      <c r="I437" t="s">
        <v>189</v>
      </c>
      <c r="J437" s="24">
        <v>45931</v>
      </c>
      <c r="K437" t="s">
        <v>253</v>
      </c>
      <c r="L437">
        <v>3</v>
      </c>
      <c r="M437" t="s">
        <v>429</v>
      </c>
      <c r="N437" t="s">
        <v>145</v>
      </c>
      <c r="O437" t="s">
        <v>149</v>
      </c>
      <c r="P437" t="s">
        <v>160</v>
      </c>
      <c r="Q437">
        <v>140173.49</v>
      </c>
      <c r="R437">
        <v>487</v>
      </c>
      <c r="S437">
        <v>253222.95</v>
      </c>
      <c r="T437">
        <v>6490</v>
      </c>
      <c r="U437">
        <v>346</v>
      </c>
      <c r="V437">
        <v>229</v>
      </c>
      <c r="W437">
        <v>48183.5</v>
      </c>
      <c r="X437">
        <v>99289.55</v>
      </c>
      <c r="Y437">
        <v>0</v>
      </c>
      <c r="Z437">
        <v>0</v>
      </c>
      <c r="AA437">
        <v>106559.46</v>
      </c>
      <c r="AB437">
        <v>14774.92</v>
      </c>
      <c r="AC437">
        <v>84988.94</v>
      </c>
      <c r="AD437">
        <v>146</v>
      </c>
      <c r="AE437">
        <v>83</v>
      </c>
      <c r="AF437">
        <v>127</v>
      </c>
      <c r="AG437">
        <v>170</v>
      </c>
      <c r="AH437">
        <v>14</v>
      </c>
      <c r="AI437">
        <v>176</v>
      </c>
      <c r="AJ437">
        <v>0</v>
      </c>
      <c r="AK437">
        <v>0</v>
      </c>
      <c r="AL437">
        <v>0</v>
      </c>
      <c r="AM437">
        <v>0</v>
      </c>
      <c r="AN437">
        <v>0</v>
      </c>
      <c r="AO437">
        <v>319</v>
      </c>
      <c r="AP437">
        <v>546</v>
      </c>
      <c r="AQ437">
        <v>301</v>
      </c>
      <c r="AR437">
        <v>8</v>
      </c>
      <c r="AS437">
        <v>52</v>
      </c>
      <c r="AT437">
        <v>2</v>
      </c>
      <c r="AU437">
        <v>0</v>
      </c>
      <c r="AV437">
        <v>0</v>
      </c>
      <c r="AW437">
        <v>12</v>
      </c>
      <c r="AX437">
        <v>0</v>
      </c>
      <c r="AY437">
        <v>33</v>
      </c>
      <c r="AZ437">
        <v>79</v>
      </c>
      <c r="BA437">
        <v>11</v>
      </c>
      <c r="BB437">
        <v>1</v>
      </c>
      <c r="BC437">
        <v>1</v>
      </c>
      <c r="BD437">
        <v>7</v>
      </c>
      <c r="BE437">
        <v>0</v>
      </c>
      <c r="BF437">
        <v>468</v>
      </c>
      <c r="BG437">
        <v>79473.05</v>
      </c>
      <c r="BH437">
        <v>0</v>
      </c>
      <c r="BI437">
        <v>341</v>
      </c>
      <c r="BJ437" s="25">
        <v>45944</v>
      </c>
      <c r="BK437">
        <v>0</v>
      </c>
      <c r="BL437" s="27" t="str">
        <f>VLOOKUP(O437,DropDownList!$H$1:$I$7,2,FALSE)</f>
        <v>2025/26</v>
      </c>
      <c r="BM437" s="27" t="str">
        <f t="shared" si="6"/>
        <v>SC COURT</v>
      </c>
    </row>
    <row r="438" spans="1:65" x14ac:dyDescent="0.2">
      <c r="A438">
        <v>2025</v>
      </c>
      <c r="B438">
        <v>10</v>
      </c>
      <c r="C438" t="s">
        <v>189</v>
      </c>
      <c r="D438" t="s">
        <v>191</v>
      </c>
      <c r="E438" t="s">
        <v>24</v>
      </c>
      <c r="F438">
        <v>9741</v>
      </c>
      <c r="G438" t="s">
        <v>158</v>
      </c>
      <c r="H438" t="s">
        <v>189</v>
      </c>
      <c r="I438" t="s">
        <v>189</v>
      </c>
      <c r="J438" s="24">
        <v>45931</v>
      </c>
      <c r="K438" t="s">
        <v>253</v>
      </c>
      <c r="L438">
        <v>3</v>
      </c>
      <c r="M438" t="s">
        <v>429</v>
      </c>
      <c r="N438" t="s">
        <v>145</v>
      </c>
      <c r="O438" t="s">
        <v>155</v>
      </c>
      <c r="P438" t="s">
        <v>160</v>
      </c>
      <c r="Q438">
        <v>203334.1</v>
      </c>
      <c r="R438">
        <v>2174</v>
      </c>
      <c r="S438">
        <v>948071.5</v>
      </c>
      <c r="T438">
        <v>44401.06</v>
      </c>
      <c r="U438">
        <v>588</v>
      </c>
      <c r="V438">
        <v>215</v>
      </c>
      <c r="W438">
        <v>86394.96</v>
      </c>
      <c r="X438">
        <v>87099.07</v>
      </c>
      <c r="Y438">
        <v>0</v>
      </c>
      <c r="Z438">
        <v>0</v>
      </c>
      <c r="AA438">
        <v>700336.34</v>
      </c>
      <c r="AB438">
        <v>96970.12</v>
      </c>
      <c r="AC438">
        <v>569724.96</v>
      </c>
      <c r="AD438">
        <v>104</v>
      </c>
      <c r="AE438">
        <v>111</v>
      </c>
      <c r="AF438">
        <v>1455</v>
      </c>
      <c r="AG438">
        <v>340</v>
      </c>
      <c r="AH438">
        <v>87</v>
      </c>
      <c r="AI438">
        <v>248</v>
      </c>
      <c r="AJ438">
        <v>0</v>
      </c>
      <c r="AK438">
        <v>0</v>
      </c>
      <c r="AL438">
        <v>0</v>
      </c>
      <c r="AM438">
        <v>0</v>
      </c>
      <c r="AN438">
        <v>0</v>
      </c>
      <c r="AO438">
        <v>1559</v>
      </c>
      <c r="AP438">
        <v>6860</v>
      </c>
      <c r="AQ438">
        <v>1581</v>
      </c>
      <c r="AR438">
        <v>4</v>
      </c>
      <c r="AS438">
        <v>1164</v>
      </c>
      <c r="AT438">
        <v>149</v>
      </c>
      <c r="AU438">
        <v>137</v>
      </c>
      <c r="AV438">
        <v>70</v>
      </c>
      <c r="AW438">
        <v>36</v>
      </c>
      <c r="AX438">
        <v>0</v>
      </c>
      <c r="AY438">
        <v>891</v>
      </c>
      <c r="AZ438">
        <v>1450</v>
      </c>
      <c r="BA438">
        <v>773</v>
      </c>
      <c r="BB438">
        <v>156</v>
      </c>
      <c r="BC438">
        <v>93</v>
      </c>
      <c r="BD438">
        <v>56</v>
      </c>
      <c r="BE438">
        <v>0</v>
      </c>
      <c r="BF438">
        <v>2131</v>
      </c>
      <c r="BG438">
        <v>91582.62</v>
      </c>
      <c r="BH438">
        <v>44</v>
      </c>
      <c r="BI438">
        <v>576</v>
      </c>
      <c r="BJ438" s="25">
        <v>45944</v>
      </c>
      <c r="BK438">
        <v>1</v>
      </c>
      <c r="BL438" s="27" t="str">
        <f>VLOOKUP(O438,DropDownList!$H$1:$I$7,2,FALSE)</f>
        <v>2022/23</v>
      </c>
      <c r="BM438" s="27" t="str">
        <f t="shared" si="6"/>
        <v>SC COURT</v>
      </c>
    </row>
    <row r="439" spans="1:65" x14ac:dyDescent="0.2">
      <c r="A439">
        <v>2025</v>
      </c>
      <c r="B439">
        <v>10</v>
      </c>
      <c r="C439" t="s">
        <v>189</v>
      </c>
      <c r="D439" t="s">
        <v>191</v>
      </c>
      <c r="E439" t="s">
        <v>24</v>
      </c>
      <c r="F439">
        <v>9741</v>
      </c>
      <c r="G439" t="s">
        <v>158</v>
      </c>
      <c r="H439" t="s">
        <v>189</v>
      </c>
      <c r="I439" t="s">
        <v>189</v>
      </c>
      <c r="J439" s="24">
        <v>45931</v>
      </c>
      <c r="K439" t="s">
        <v>253</v>
      </c>
      <c r="L439">
        <v>3</v>
      </c>
      <c r="M439" t="s">
        <v>429</v>
      </c>
      <c r="N439" t="s">
        <v>145</v>
      </c>
      <c r="O439" t="s">
        <v>147</v>
      </c>
      <c r="P439" t="s">
        <v>161</v>
      </c>
      <c r="Q439">
        <v>11102.24</v>
      </c>
      <c r="R439">
        <v>1911</v>
      </c>
      <c r="S439">
        <v>44630</v>
      </c>
      <c r="T439">
        <v>1532.85</v>
      </c>
      <c r="U439">
        <v>1042</v>
      </c>
      <c r="V439">
        <v>317</v>
      </c>
      <c r="W439">
        <v>6877.66</v>
      </c>
      <c r="X439">
        <v>6877.66</v>
      </c>
      <c r="Y439">
        <v>0</v>
      </c>
      <c r="Z439">
        <v>0</v>
      </c>
      <c r="AA439">
        <v>31994.91</v>
      </c>
      <c r="AB439">
        <v>0</v>
      </c>
      <c r="AC439">
        <v>0</v>
      </c>
      <c r="AD439">
        <v>307</v>
      </c>
      <c r="AE439">
        <v>10</v>
      </c>
      <c r="AF439">
        <v>1290</v>
      </c>
      <c r="AG439">
        <v>26</v>
      </c>
      <c r="AH439">
        <v>79</v>
      </c>
      <c r="AI439">
        <v>513</v>
      </c>
      <c r="AJ439">
        <v>0</v>
      </c>
      <c r="AK439">
        <v>0</v>
      </c>
      <c r="AL439">
        <v>0</v>
      </c>
      <c r="AM439">
        <v>0</v>
      </c>
      <c r="AN439">
        <v>0</v>
      </c>
      <c r="AO439">
        <v>1395</v>
      </c>
      <c r="AP439">
        <v>3799</v>
      </c>
      <c r="AQ439">
        <v>1362</v>
      </c>
      <c r="AR439">
        <v>5</v>
      </c>
      <c r="AS439">
        <v>452</v>
      </c>
      <c r="AT439">
        <v>45</v>
      </c>
      <c r="AU439">
        <v>29</v>
      </c>
      <c r="AV439">
        <v>17</v>
      </c>
      <c r="AW439">
        <v>48</v>
      </c>
      <c r="AX439">
        <v>0</v>
      </c>
      <c r="AY439">
        <v>498</v>
      </c>
      <c r="AZ439">
        <v>798</v>
      </c>
      <c r="BA439">
        <v>276</v>
      </c>
      <c r="BB439">
        <v>44</v>
      </c>
      <c r="BC439">
        <v>24</v>
      </c>
      <c r="BD439">
        <v>37</v>
      </c>
      <c r="BE439">
        <v>0</v>
      </c>
      <c r="BF439">
        <v>1853</v>
      </c>
      <c r="BG439">
        <v>10765</v>
      </c>
      <c r="BH439">
        <v>3</v>
      </c>
      <c r="BI439">
        <v>1026</v>
      </c>
      <c r="BJ439" s="25">
        <v>45944</v>
      </c>
      <c r="BK439">
        <v>1</v>
      </c>
      <c r="BL439" s="27" t="str">
        <f>VLOOKUP(O439,DropDownList!$H$1:$I$7,2,FALSE)</f>
        <v>2024/25</v>
      </c>
      <c r="BM439" s="27" t="str">
        <f t="shared" si="6"/>
        <v>VSUR</v>
      </c>
    </row>
    <row r="440" spans="1:65" x14ac:dyDescent="0.2">
      <c r="A440">
        <v>2025</v>
      </c>
      <c r="B440">
        <v>10</v>
      </c>
      <c r="C440" t="s">
        <v>189</v>
      </c>
      <c r="D440" t="s">
        <v>191</v>
      </c>
      <c r="E440" t="s">
        <v>24</v>
      </c>
      <c r="F440">
        <v>9741</v>
      </c>
      <c r="G440" t="s">
        <v>158</v>
      </c>
      <c r="H440" t="s">
        <v>189</v>
      </c>
      <c r="I440" t="s">
        <v>189</v>
      </c>
      <c r="J440" s="24">
        <v>45931</v>
      </c>
      <c r="K440" t="s">
        <v>253</v>
      </c>
      <c r="L440">
        <v>3</v>
      </c>
      <c r="M440" t="s">
        <v>429</v>
      </c>
      <c r="N440" t="s">
        <v>145</v>
      </c>
      <c r="O440" t="s">
        <v>156</v>
      </c>
      <c r="P440" t="s">
        <v>161</v>
      </c>
      <c r="Q440">
        <v>10671.09</v>
      </c>
      <c r="R440">
        <v>1912</v>
      </c>
      <c r="S440">
        <v>128600</v>
      </c>
      <c r="T440">
        <v>1465</v>
      </c>
      <c r="U440">
        <v>759</v>
      </c>
      <c r="V440">
        <v>197</v>
      </c>
      <c r="W440">
        <v>7595</v>
      </c>
      <c r="X440">
        <v>7595</v>
      </c>
      <c r="Y440">
        <v>0</v>
      </c>
      <c r="Z440">
        <v>0</v>
      </c>
      <c r="AA440">
        <v>116463.91</v>
      </c>
      <c r="AB440">
        <v>0</v>
      </c>
      <c r="AC440">
        <v>0</v>
      </c>
      <c r="AD440">
        <v>194</v>
      </c>
      <c r="AE440">
        <v>3</v>
      </c>
      <c r="AF440">
        <v>1448</v>
      </c>
      <c r="AG440">
        <v>14</v>
      </c>
      <c r="AH440">
        <v>75</v>
      </c>
      <c r="AI440">
        <v>375</v>
      </c>
      <c r="AJ440">
        <v>0</v>
      </c>
      <c r="AK440">
        <v>0</v>
      </c>
      <c r="AL440">
        <v>0</v>
      </c>
      <c r="AM440">
        <v>0</v>
      </c>
      <c r="AN440">
        <v>0</v>
      </c>
      <c r="AO440">
        <v>1394</v>
      </c>
      <c r="AP440">
        <v>5339</v>
      </c>
      <c r="AQ440">
        <v>1404</v>
      </c>
      <c r="AR440">
        <v>47</v>
      </c>
      <c r="AS440">
        <v>822</v>
      </c>
      <c r="AT440">
        <v>91</v>
      </c>
      <c r="AU440">
        <v>98</v>
      </c>
      <c r="AV440">
        <v>63</v>
      </c>
      <c r="AW440">
        <v>35</v>
      </c>
      <c r="AX440">
        <v>0</v>
      </c>
      <c r="AY440">
        <v>682</v>
      </c>
      <c r="AZ440">
        <v>1175</v>
      </c>
      <c r="BA440">
        <v>566</v>
      </c>
      <c r="BB440">
        <v>96</v>
      </c>
      <c r="BC440">
        <v>53</v>
      </c>
      <c r="BD440">
        <v>12</v>
      </c>
      <c r="BE440">
        <v>0</v>
      </c>
      <c r="BF440">
        <v>1824</v>
      </c>
      <c r="BG440">
        <v>10545</v>
      </c>
      <c r="BH440">
        <v>0</v>
      </c>
      <c r="BI440">
        <v>696</v>
      </c>
      <c r="BJ440" s="25">
        <v>45944</v>
      </c>
      <c r="BK440">
        <v>2</v>
      </c>
      <c r="BL440" s="27" t="str">
        <f>VLOOKUP(O440,DropDownList!$H$1:$I$7,2,FALSE)</f>
        <v>2023/24</v>
      </c>
      <c r="BM440" s="27" t="str">
        <f t="shared" si="6"/>
        <v>VSUR</v>
      </c>
    </row>
    <row r="441" spans="1:65" x14ac:dyDescent="0.2">
      <c r="A441">
        <v>2025</v>
      </c>
      <c r="B441">
        <v>10</v>
      </c>
      <c r="C441" t="s">
        <v>189</v>
      </c>
      <c r="D441" t="s">
        <v>191</v>
      </c>
      <c r="E441" t="s">
        <v>24</v>
      </c>
      <c r="F441">
        <v>9741</v>
      </c>
      <c r="G441" t="s">
        <v>158</v>
      </c>
      <c r="H441" t="s">
        <v>189</v>
      </c>
      <c r="I441" t="s">
        <v>189</v>
      </c>
      <c r="J441" s="24">
        <v>45931</v>
      </c>
      <c r="K441" t="s">
        <v>253</v>
      </c>
      <c r="L441">
        <v>3</v>
      </c>
      <c r="M441" t="s">
        <v>429</v>
      </c>
      <c r="N441" t="s">
        <v>145</v>
      </c>
      <c r="O441" t="s">
        <v>147</v>
      </c>
      <c r="P441" t="s">
        <v>160</v>
      </c>
      <c r="Q441">
        <v>421826.53</v>
      </c>
      <c r="R441">
        <v>2054</v>
      </c>
      <c r="S441">
        <v>1065928.73</v>
      </c>
      <c r="T441">
        <v>35187.49</v>
      </c>
      <c r="U441">
        <v>1120</v>
      </c>
      <c r="V441">
        <v>608</v>
      </c>
      <c r="W441">
        <v>184220.24</v>
      </c>
      <c r="X441">
        <v>236327.7</v>
      </c>
      <c r="Y441">
        <v>0</v>
      </c>
      <c r="Z441">
        <v>0</v>
      </c>
      <c r="AA441">
        <v>608914.71</v>
      </c>
      <c r="AB441">
        <v>91284.21</v>
      </c>
      <c r="AC441">
        <v>484450.12</v>
      </c>
      <c r="AD441">
        <v>317</v>
      </c>
      <c r="AE441">
        <v>291</v>
      </c>
      <c r="AF441">
        <v>838</v>
      </c>
      <c r="AG441">
        <v>602</v>
      </c>
      <c r="AH441">
        <v>86</v>
      </c>
      <c r="AI441">
        <v>518</v>
      </c>
      <c r="AJ441">
        <v>0</v>
      </c>
      <c r="AK441">
        <v>0</v>
      </c>
      <c r="AL441">
        <v>0</v>
      </c>
      <c r="AM441">
        <v>0</v>
      </c>
      <c r="AN441">
        <v>0</v>
      </c>
      <c r="AO441">
        <v>1483</v>
      </c>
      <c r="AP441">
        <v>3980</v>
      </c>
      <c r="AQ441">
        <v>1415</v>
      </c>
      <c r="AR441">
        <v>12</v>
      </c>
      <c r="AS441">
        <v>473</v>
      </c>
      <c r="AT441">
        <v>45</v>
      </c>
      <c r="AU441">
        <v>30</v>
      </c>
      <c r="AV441">
        <v>17</v>
      </c>
      <c r="AW441">
        <v>54</v>
      </c>
      <c r="AX441">
        <v>0</v>
      </c>
      <c r="AY441">
        <v>520</v>
      </c>
      <c r="AZ441">
        <v>834</v>
      </c>
      <c r="BA441">
        <v>288</v>
      </c>
      <c r="BB441">
        <v>46</v>
      </c>
      <c r="BC441">
        <v>24</v>
      </c>
      <c r="BD441">
        <v>40</v>
      </c>
      <c r="BE441">
        <v>0</v>
      </c>
      <c r="BF441">
        <v>1983</v>
      </c>
      <c r="BG441">
        <v>234923.75</v>
      </c>
      <c r="BH441">
        <v>10</v>
      </c>
      <c r="BI441">
        <v>1104</v>
      </c>
      <c r="BJ441" s="25">
        <v>45944</v>
      </c>
      <c r="BK441">
        <v>1</v>
      </c>
      <c r="BL441" s="27" t="str">
        <f>VLOOKUP(O441,DropDownList!$H$1:$I$7,2,FALSE)</f>
        <v>2024/25</v>
      </c>
      <c r="BM441" s="27" t="str">
        <f t="shared" si="6"/>
        <v>SC COURT</v>
      </c>
    </row>
    <row r="442" spans="1:65" x14ac:dyDescent="0.2">
      <c r="A442">
        <v>2025</v>
      </c>
      <c r="B442">
        <v>10</v>
      </c>
      <c r="C442" t="s">
        <v>189</v>
      </c>
      <c r="D442" t="s">
        <v>191</v>
      </c>
      <c r="E442" t="s">
        <v>24</v>
      </c>
      <c r="F442">
        <v>9741</v>
      </c>
      <c r="G442" t="s">
        <v>158</v>
      </c>
      <c r="H442" t="s">
        <v>189</v>
      </c>
      <c r="I442" t="s">
        <v>189</v>
      </c>
      <c r="J442" s="24">
        <v>45931</v>
      </c>
      <c r="K442" t="s">
        <v>253</v>
      </c>
      <c r="L442">
        <v>3</v>
      </c>
      <c r="M442" t="s">
        <v>429</v>
      </c>
      <c r="N442" t="s">
        <v>145</v>
      </c>
      <c r="O442" t="s">
        <v>156</v>
      </c>
      <c r="P442" t="s">
        <v>159</v>
      </c>
      <c r="Q442">
        <v>1974.35</v>
      </c>
      <c r="R442">
        <v>15</v>
      </c>
      <c r="S442">
        <v>120356.39</v>
      </c>
      <c r="T442">
        <v>24651.439999999999</v>
      </c>
      <c r="U442">
        <v>2</v>
      </c>
      <c r="V442">
        <v>0</v>
      </c>
      <c r="W442">
        <v>0</v>
      </c>
      <c r="X442">
        <v>0</v>
      </c>
      <c r="Y442">
        <v>0</v>
      </c>
      <c r="Z442">
        <v>0</v>
      </c>
      <c r="AA442">
        <v>93730.6</v>
      </c>
      <c r="AB442">
        <v>0</v>
      </c>
      <c r="AC442">
        <v>0</v>
      </c>
      <c r="AD442">
        <v>0</v>
      </c>
      <c r="AE442">
        <v>0</v>
      </c>
      <c r="AF442">
        <v>11</v>
      </c>
      <c r="AG442">
        <v>2</v>
      </c>
      <c r="AH442">
        <v>1</v>
      </c>
      <c r="AI442">
        <v>0</v>
      </c>
      <c r="AJ442">
        <v>0</v>
      </c>
      <c r="AK442">
        <v>0</v>
      </c>
      <c r="AL442">
        <v>0</v>
      </c>
      <c r="AM442">
        <v>0</v>
      </c>
      <c r="AN442">
        <v>0</v>
      </c>
      <c r="AO442">
        <v>8</v>
      </c>
      <c r="AP442">
        <v>14</v>
      </c>
      <c r="AQ442">
        <v>6</v>
      </c>
      <c r="AR442">
        <v>0</v>
      </c>
      <c r="AS442">
        <v>0</v>
      </c>
      <c r="AT442">
        <v>0</v>
      </c>
      <c r="AU442">
        <v>3</v>
      </c>
      <c r="AV442">
        <v>1</v>
      </c>
      <c r="AW442">
        <v>1</v>
      </c>
      <c r="AX442">
        <v>0</v>
      </c>
      <c r="AY442">
        <v>0</v>
      </c>
      <c r="AZ442">
        <v>0</v>
      </c>
      <c r="BA442">
        <v>0</v>
      </c>
      <c r="BB442">
        <v>0</v>
      </c>
      <c r="BC442">
        <v>0</v>
      </c>
      <c r="BD442">
        <v>0</v>
      </c>
      <c r="BE442">
        <v>0</v>
      </c>
      <c r="BF442">
        <v>1</v>
      </c>
      <c r="BG442">
        <v>0</v>
      </c>
      <c r="BH442">
        <v>1</v>
      </c>
      <c r="BI442">
        <v>1</v>
      </c>
      <c r="BJ442" s="25">
        <v>45944</v>
      </c>
      <c r="BK442">
        <v>0</v>
      </c>
      <c r="BL442" s="27" t="str">
        <f>VLOOKUP(O442,DropDownList!$H$1:$I$7,2,FALSE)</f>
        <v>2023/24</v>
      </c>
      <c r="BM442" s="27" t="str">
        <f t="shared" si="6"/>
        <v>CONF</v>
      </c>
    </row>
    <row r="443" spans="1:65" x14ac:dyDescent="0.2">
      <c r="A443">
        <v>2025</v>
      </c>
      <c r="B443">
        <v>10</v>
      </c>
      <c r="C443" t="s">
        <v>189</v>
      </c>
      <c r="D443" t="s">
        <v>191</v>
      </c>
      <c r="E443" t="s">
        <v>24</v>
      </c>
      <c r="F443">
        <v>9741</v>
      </c>
      <c r="G443" t="s">
        <v>158</v>
      </c>
      <c r="H443" t="s">
        <v>189</v>
      </c>
      <c r="I443" t="s">
        <v>189</v>
      </c>
      <c r="J443" s="24">
        <v>45931</v>
      </c>
      <c r="K443" t="s">
        <v>253</v>
      </c>
      <c r="L443">
        <v>3</v>
      </c>
      <c r="M443" t="s">
        <v>429</v>
      </c>
      <c r="N443" t="s">
        <v>145</v>
      </c>
      <c r="O443" t="s">
        <v>155</v>
      </c>
      <c r="P443" t="s">
        <v>161</v>
      </c>
      <c r="Q443">
        <v>4993.74</v>
      </c>
      <c r="R443">
        <v>1955</v>
      </c>
      <c r="S443">
        <v>39575</v>
      </c>
      <c r="T443">
        <v>1280</v>
      </c>
      <c r="U443">
        <v>535</v>
      </c>
      <c r="V443">
        <v>101</v>
      </c>
      <c r="W443">
        <v>2277.42</v>
      </c>
      <c r="X443">
        <v>2277.42</v>
      </c>
      <c r="Y443">
        <v>0</v>
      </c>
      <c r="Z443">
        <v>0</v>
      </c>
      <c r="AA443">
        <v>33301.26</v>
      </c>
      <c r="AB443">
        <v>0</v>
      </c>
      <c r="AC443">
        <v>0</v>
      </c>
      <c r="AD443">
        <v>100</v>
      </c>
      <c r="AE443">
        <v>1</v>
      </c>
      <c r="AF443">
        <v>1622</v>
      </c>
      <c r="AG443">
        <v>12</v>
      </c>
      <c r="AH443">
        <v>76</v>
      </c>
      <c r="AI443">
        <v>245</v>
      </c>
      <c r="AJ443">
        <v>0</v>
      </c>
      <c r="AK443">
        <v>0</v>
      </c>
      <c r="AL443">
        <v>0</v>
      </c>
      <c r="AM443">
        <v>0</v>
      </c>
      <c r="AN443">
        <v>0</v>
      </c>
      <c r="AO443">
        <v>1394</v>
      </c>
      <c r="AP443">
        <v>6326</v>
      </c>
      <c r="AQ443">
        <v>1441</v>
      </c>
      <c r="AR443">
        <v>0</v>
      </c>
      <c r="AS443">
        <v>1061</v>
      </c>
      <c r="AT443">
        <v>144</v>
      </c>
      <c r="AU443">
        <v>138</v>
      </c>
      <c r="AV443">
        <v>70</v>
      </c>
      <c r="AW443">
        <v>30</v>
      </c>
      <c r="AX443">
        <v>0</v>
      </c>
      <c r="AY443">
        <v>807</v>
      </c>
      <c r="AZ443">
        <v>1332</v>
      </c>
      <c r="BA443">
        <v>721</v>
      </c>
      <c r="BB443">
        <v>147</v>
      </c>
      <c r="BC443">
        <v>90</v>
      </c>
      <c r="BD443">
        <v>51</v>
      </c>
      <c r="BE443">
        <v>0</v>
      </c>
      <c r="BF443">
        <v>1922</v>
      </c>
      <c r="BG443">
        <v>4870</v>
      </c>
      <c r="BH443">
        <v>0</v>
      </c>
      <c r="BI443">
        <v>523</v>
      </c>
      <c r="BJ443" s="25">
        <v>45944</v>
      </c>
      <c r="BK443">
        <v>1</v>
      </c>
      <c r="BL443" s="27" t="str">
        <f>VLOOKUP(O443,DropDownList!$H$1:$I$7,2,FALSE)</f>
        <v>2022/23</v>
      </c>
      <c r="BM443" s="27" t="str">
        <f t="shared" si="6"/>
        <v>VSUR</v>
      </c>
    </row>
    <row r="444" spans="1:65" x14ac:dyDescent="0.2">
      <c r="A444">
        <v>2025</v>
      </c>
      <c r="B444">
        <v>10</v>
      </c>
      <c r="C444" t="s">
        <v>189</v>
      </c>
      <c r="D444" t="s">
        <v>191</v>
      </c>
      <c r="E444" t="s">
        <v>24</v>
      </c>
      <c r="F444">
        <v>9741</v>
      </c>
      <c r="G444" t="s">
        <v>158</v>
      </c>
      <c r="H444" t="s">
        <v>189</v>
      </c>
      <c r="I444" t="s">
        <v>189</v>
      </c>
      <c r="J444" s="24">
        <v>45931</v>
      </c>
      <c r="K444" t="s">
        <v>253</v>
      </c>
      <c r="L444">
        <v>3</v>
      </c>
      <c r="M444" t="s">
        <v>429</v>
      </c>
      <c r="N444" t="s">
        <v>145</v>
      </c>
      <c r="O444" t="s">
        <v>149</v>
      </c>
      <c r="P444" t="s">
        <v>161</v>
      </c>
      <c r="Q444">
        <v>3739.4</v>
      </c>
      <c r="R444">
        <v>454</v>
      </c>
      <c r="S444">
        <v>16720</v>
      </c>
      <c r="T444">
        <v>370</v>
      </c>
      <c r="U444">
        <v>320</v>
      </c>
      <c r="V444">
        <v>145</v>
      </c>
      <c r="W444">
        <v>3070</v>
      </c>
      <c r="X444">
        <v>3070</v>
      </c>
      <c r="Y444">
        <v>0</v>
      </c>
      <c r="Z444">
        <v>0</v>
      </c>
      <c r="AA444">
        <v>12610.6</v>
      </c>
      <c r="AB444">
        <v>0</v>
      </c>
      <c r="AC444">
        <v>0</v>
      </c>
      <c r="AD444">
        <v>143</v>
      </c>
      <c r="AE444">
        <v>2</v>
      </c>
      <c r="AF444">
        <v>263</v>
      </c>
      <c r="AG444">
        <v>3</v>
      </c>
      <c r="AH444">
        <v>15</v>
      </c>
      <c r="AI444">
        <v>173</v>
      </c>
      <c r="AJ444">
        <v>0</v>
      </c>
      <c r="AK444">
        <v>0</v>
      </c>
      <c r="AL444">
        <v>0</v>
      </c>
      <c r="AM444">
        <v>0</v>
      </c>
      <c r="AN444">
        <v>0</v>
      </c>
      <c r="AO444">
        <v>297</v>
      </c>
      <c r="AP444">
        <v>518</v>
      </c>
      <c r="AQ444">
        <v>291</v>
      </c>
      <c r="AR444">
        <v>0</v>
      </c>
      <c r="AS444">
        <v>51</v>
      </c>
      <c r="AT444">
        <v>2</v>
      </c>
      <c r="AU444">
        <v>0</v>
      </c>
      <c r="AV444">
        <v>0</v>
      </c>
      <c r="AW444">
        <v>12</v>
      </c>
      <c r="AX444">
        <v>0</v>
      </c>
      <c r="AY444">
        <v>30</v>
      </c>
      <c r="AZ444">
        <v>76</v>
      </c>
      <c r="BA444">
        <v>11</v>
      </c>
      <c r="BB444">
        <v>1</v>
      </c>
      <c r="BC444">
        <v>1</v>
      </c>
      <c r="BD444">
        <v>7</v>
      </c>
      <c r="BE444">
        <v>0</v>
      </c>
      <c r="BF444">
        <v>440</v>
      </c>
      <c r="BG444">
        <v>3690</v>
      </c>
      <c r="BH444">
        <v>0</v>
      </c>
      <c r="BI444">
        <v>320</v>
      </c>
      <c r="BJ444" s="25">
        <v>45944</v>
      </c>
      <c r="BK444">
        <v>0</v>
      </c>
      <c r="BL444" s="27" t="str">
        <f>VLOOKUP(O444,DropDownList!$H$1:$I$7,2,FALSE)</f>
        <v>2025/26</v>
      </c>
      <c r="BM444" s="27" t="str">
        <f t="shared" si="6"/>
        <v>VSUR</v>
      </c>
    </row>
    <row r="445" spans="1:65" x14ac:dyDescent="0.2">
      <c r="A445">
        <v>2025</v>
      </c>
      <c r="B445">
        <v>10</v>
      </c>
      <c r="C445" t="s">
        <v>189</v>
      </c>
      <c r="D445" t="s">
        <v>191</v>
      </c>
      <c r="E445" t="s">
        <v>24</v>
      </c>
      <c r="F445">
        <v>9741</v>
      </c>
      <c r="G445" t="s">
        <v>158</v>
      </c>
      <c r="H445" t="s">
        <v>189</v>
      </c>
      <c r="I445" t="s">
        <v>189</v>
      </c>
      <c r="J445" s="24">
        <v>45931</v>
      </c>
      <c r="K445" t="s">
        <v>253</v>
      </c>
      <c r="L445">
        <v>3</v>
      </c>
      <c r="M445" t="s">
        <v>429</v>
      </c>
      <c r="N445" t="s">
        <v>145</v>
      </c>
      <c r="O445" t="s">
        <v>156</v>
      </c>
      <c r="P445" t="s">
        <v>160</v>
      </c>
      <c r="Q445">
        <v>338982.42</v>
      </c>
      <c r="R445">
        <v>2069</v>
      </c>
      <c r="S445">
        <v>986694.17</v>
      </c>
      <c r="T445">
        <v>34526.94</v>
      </c>
      <c r="U445">
        <v>812</v>
      </c>
      <c r="V445">
        <v>338</v>
      </c>
      <c r="W445">
        <v>181777.85</v>
      </c>
      <c r="X445">
        <v>200715.26</v>
      </c>
      <c r="Y445">
        <v>0</v>
      </c>
      <c r="Z445">
        <v>0</v>
      </c>
      <c r="AA445">
        <v>613184.81000000006</v>
      </c>
      <c r="AB445">
        <v>98895.03</v>
      </c>
      <c r="AC445">
        <v>480377.4</v>
      </c>
      <c r="AD445">
        <v>199</v>
      </c>
      <c r="AE445">
        <v>139</v>
      </c>
      <c r="AF445">
        <v>1158</v>
      </c>
      <c r="AG445">
        <v>438</v>
      </c>
      <c r="AH445">
        <v>78</v>
      </c>
      <c r="AI445">
        <v>374</v>
      </c>
      <c r="AJ445">
        <v>0</v>
      </c>
      <c r="AK445">
        <v>0</v>
      </c>
      <c r="AL445">
        <v>0</v>
      </c>
      <c r="AM445">
        <v>0</v>
      </c>
      <c r="AN445">
        <v>0</v>
      </c>
      <c r="AO445">
        <v>1505</v>
      </c>
      <c r="AP445">
        <v>5582</v>
      </c>
      <c r="AQ445">
        <v>1478</v>
      </c>
      <c r="AR445">
        <v>48</v>
      </c>
      <c r="AS445">
        <v>844</v>
      </c>
      <c r="AT445">
        <v>93</v>
      </c>
      <c r="AU445">
        <v>100</v>
      </c>
      <c r="AV445">
        <v>63</v>
      </c>
      <c r="AW445">
        <v>37</v>
      </c>
      <c r="AX445">
        <v>0</v>
      </c>
      <c r="AY445">
        <v>719</v>
      </c>
      <c r="AZ445">
        <v>1225</v>
      </c>
      <c r="BA445">
        <v>587</v>
      </c>
      <c r="BB445">
        <v>109</v>
      </c>
      <c r="BC445">
        <v>59</v>
      </c>
      <c r="BD445">
        <v>16</v>
      </c>
      <c r="BE445">
        <v>0</v>
      </c>
      <c r="BF445">
        <v>1980</v>
      </c>
      <c r="BG445">
        <v>190222</v>
      </c>
      <c r="BH445">
        <v>21</v>
      </c>
      <c r="BI445">
        <v>745</v>
      </c>
      <c r="BJ445" s="25">
        <v>45944</v>
      </c>
      <c r="BK445">
        <v>2</v>
      </c>
      <c r="BL445" s="27" t="str">
        <f>VLOOKUP(O445,DropDownList!$H$1:$I$7,2,FALSE)</f>
        <v>2023/24</v>
      </c>
      <c r="BM445" s="27" t="str">
        <f t="shared" si="6"/>
        <v>SC COURT</v>
      </c>
    </row>
    <row r="446" spans="1:65" x14ac:dyDescent="0.2">
      <c r="A446">
        <v>2025</v>
      </c>
      <c r="B446">
        <v>10</v>
      </c>
      <c r="C446" t="s">
        <v>189</v>
      </c>
      <c r="D446" t="s">
        <v>191</v>
      </c>
      <c r="E446" t="s">
        <v>24</v>
      </c>
      <c r="F446">
        <v>9741</v>
      </c>
      <c r="G446" t="s">
        <v>158</v>
      </c>
      <c r="H446" t="s">
        <v>189</v>
      </c>
      <c r="I446" t="s">
        <v>189</v>
      </c>
      <c r="J446" s="24">
        <v>45931</v>
      </c>
      <c r="K446" t="s">
        <v>253</v>
      </c>
      <c r="L446">
        <v>3</v>
      </c>
      <c r="M446" t="s">
        <v>429</v>
      </c>
      <c r="N446" t="s">
        <v>145</v>
      </c>
      <c r="O446" t="s">
        <v>155</v>
      </c>
      <c r="P446" t="s">
        <v>159</v>
      </c>
      <c r="Q446">
        <v>0</v>
      </c>
      <c r="R446">
        <v>11</v>
      </c>
      <c r="S446">
        <v>175636.34</v>
      </c>
      <c r="T446">
        <v>0</v>
      </c>
      <c r="U446">
        <v>0</v>
      </c>
      <c r="V446">
        <v>0</v>
      </c>
      <c r="W446">
        <v>0</v>
      </c>
      <c r="X446">
        <v>0</v>
      </c>
      <c r="Y446">
        <v>0</v>
      </c>
      <c r="Z446">
        <v>0</v>
      </c>
      <c r="AA446">
        <v>175636.34</v>
      </c>
      <c r="AB446">
        <v>0</v>
      </c>
      <c r="AC446">
        <v>0</v>
      </c>
      <c r="AD446">
        <v>0</v>
      </c>
      <c r="AE446">
        <v>0</v>
      </c>
      <c r="AF446">
        <v>11</v>
      </c>
      <c r="AG446">
        <v>0</v>
      </c>
      <c r="AH446">
        <v>0</v>
      </c>
      <c r="AI446">
        <v>0</v>
      </c>
      <c r="AJ446">
        <v>0</v>
      </c>
      <c r="AK446">
        <v>0</v>
      </c>
      <c r="AL446">
        <v>0</v>
      </c>
      <c r="AM446">
        <v>0</v>
      </c>
      <c r="AN446">
        <v>0</v>
      </c>
      <c r="AO446">
        <v>6</v>
      </c>
      <c r="AP446">
        <v>6</v>
      </c>
      <c r="AQ446">
        <v>4</v>
      </c>
      <c r="AR446">
        <v>0</v>
      </c>
      <c r="AS446">
        <v>0</v>
      </c>
      <c r="AT446">
        <v>0</v>
      </c>
      <c r="AU446">
        <v>0</v>
      </c>
      <c r="AV446">
        <v>0</v>
      </c>
      <c r="AW446">
        <v>0</v>
      </c>
      <c r="AX446">
        <v>0</v>
      </c>
      <c r="AY446">
        <v>0</v>
      </c>
      <c r="AZ446">
        <v>0</v>
      </c>
      <c r="BA446">
        <v>0</v>
      </c>
      <c r="BB446">
        <v>0</v>
      </c>
      <c r="BC446">
        <v>0</v>
      </c>
      <c r="BD446">
        <v>0</v>
      </c>
      <c r="BE446">
        <v>0</v>
      </c>
      <c r="BF446">
        <v>0</v>
      </c>
      <c r="BG446">
        <v>0</v>
      </c>
      <c r="BH446">
        <v>0</v>
      </c>
      <c r="BI446">
        <v>0</v>
      </c>
      <c r="BJ446" s="25">
        <v>45944</v>
      </c>
      <c r="BK446">
        <v>0</v>
      </c>
      <c r="BL446" s="27" t="str">
        <f>VLOOKUP(O446,DropDownList!$H$1:$I$7,2,FALSE)</f>
        <v>2022/23</v>
      </c>
      <c r="BM446" s="27" t="str">
        <f t="shared" si="6"/>
        <v>CONF</v>
      </c>
    </row>
    <row r="447" spans="1:65" x14ac:dyDescent="0.2">
      <c r="A447">
        <v>2025</v>
      </c>
      <c r="B447">
        <v>10</v>
      </c>
      <c r="C447" t="s">
        <v>189</v>
      </c>
      <c r="D447" t="s">
        <v>191</v>
      </c>
      <c r="E447" t="s">
        <v>24</v>
      </c>
      <c r="F447">
        <v>9741</v>
      </c>
      <c r="G447" t="s">
        <v>158</v>
      </c>
      <c r="H447" t="s">
        <v>189</v>
      </c>
      <c r="I447" t="s">
        <v>189</v>
      </c>
      <c r="J447" s="24">
        <v>45931</v>
      </c>
      <c r="K447" t="s">
        <v>253</v>
      </c>
      <c r="L447">
        <v>3</v>
      </c>
      <c r="M447" t="s">
        <v>429</v>
      </c>
      <c r="N447" t="s">
        <v>145</v>
      </c>
      <c r="O447" t="s">
        <v>156</v>
      </c>
      <c r="P447" t="s">
        <v>150</v>
      </c>
      <c r="Q447">
        <v>0</v>
      </c>
      <c r="R447">
        <v>1</v>
      </c>
      <c r="S447">
        <v>300</v>
      </c>
      <c r="T447">
        <v>0</v>
      </c>
      <c r="U447">
        <v>0</v>
      </c>
      <c r="V447">
        <v>0</v>
      </c>
      <c r="W447">
        <v>0</v>
      </c>
      <c r="X447">
        <v>0</v>
      </c>
      <c r="Y447">
        <v>1</v>
      </c>
      <c r="Z447">
        <v>300</v>
      </c>
      <c r="AA447">
        <v>300</v>
      </c>
      <c r="AB447">
        <v>0</v>
      </c>
      <c r="AC447">
        <v>300</v>
      </c>
      <c r="AD447">
        <v>0</v>
      </c>
      <c r="AE447">
        <v>0</v>
      </c>
      <c r="AF447">
        <v>1</v>
      </c>
      <c r="AG447">
        <v>0</v>
      </c>
      <c r="AH447">
        <v>0</v>
      </c>
      <c r="AI447">
        <v>0</v>
      </c>
      <c r="AJ447">
        <v>1</v>
      </c>
      <c r="AK447">
        <v>0</v>
      </c>
      <c r="AL447">
        <v>0</v>
      </c>
      <c r="AM447">
        <v>0</v>
      </c>
      <c r="AN447">
        <v>0</v>
      </c>
      <c r="AO447">
        <v>0</v>
      </c>
      <c r="AP447">
        <v>0</v>
      </c>
      <c r="AQ447">
        <v>0</v>
      </c>
      <c r="AR447">
        <v>0</v>
      </c>
      <c r="AS447">
        <v>0</v>
      </c>
      <c r="AT447">
        <v>0</v>
      </c>
      <c r="AU447">
        <v>0</v>
      </c>
      <c r="AV447">
        <v>0</v>
      </c>
      <c r="AW447">
        <v>0</v>
      </c>
      <c r="AX447">
        <v>0</v>
      </c>
      <c r="AY447">
        <v>0</v>
      </c>
      <c r="AZ447">
        <v>0</v>
      </c>
      <c r="BA447">
        <v>0</v>
      </c>
      <c r="BB447">
        <v>0</v>
      </c>
      <c r="BC447">
        <v>0</v>
      </c>
      <c r="BD447">
        <v>0</v>
      </c>
      <c r="BE447">
        <v>0</v>
      </c>
      <c r="BF447">
        <v>0</v>
      </c>
      <c r="BG447">
        <v>0</v>
      </c>
      <c r="BH447">
        <v>0</v>
      </c>
      <c r="BI447">
        <v>0</v>
      </c>
      <c r="BJ447" s="25">
        <v>45944</v>
      </c>
      <c r="BK447">
        <v>0</v>
      </c>
      <c r="BL447" s="27" t="str">
        <f>VLOOKUP(O447,DropDownList!$H$1:$I$7,2,FALSE)</f>
        <v>2023/24</v>
      </c>
      <c r="BM447" s="27" t="str">
        <f t="shared" si="6"/>
        <v>FISCAL FINES</v>
      </c>
    </row>
    <row r="448" spans="1:65" x14ac:dyDescent="0.2">
      <c r="A448">
        <v>2025</v>
      </c>
      <c r="B448">
        <v>10</v>
      </c>
      <c r="C448" t="s">
        <v>189</v>
      </c>
      <c r="D448" t="s">
        <v>191</v>
      </c>
      <c r="E448" t="s">
        <v>24</v>
      </c>
      <c r="F448">
        <v>9741</v>
      </c>
      <c r="G448" t="s">
        <v>158</v>
      </c>
      <c r="H448" t="s">
        <v>189</v>
      </c>
      <c r="I448" t="s">
        <v>189</v>
      </c>
      <c r="J448" s="24">
        <v>45931</v>
      </c>
      <c r="K448" t="s">
        <v>253</v>
      </c>
      <c r="L448">
        <v>3</v>
      </c>
      <c r="M448" t="s">
        <v>429</v>
      </c>
      <c r="N448" t="s">
        <v>145</v>
      </c>
      <c r="O448" t="s">
        <v>147</v>
      </c>
      <c r="P448" t="s">
        <v>159</v>
      </c>
      <c r="Q448">
        <v>811593.96</v>
      </c>
      <c r="R448">
        <v>15</v>
      </c>
      <c r="S448">
        <v>924907.95</v>
      </c>
      <c r="T448">
        <v>30</v>
      </c>
      <c r="U448">
        <v>4</v>
      </c>
      <c r="V448">
        <v>4</v>
      </c>
      <c r="W448">
        <v>804552.5</v>
      </c>
      <c r="X448">
        <v>811593.96</v>
      </c>
      <c r="Y448">
        <v>0</v>
      </c>
      <c r="Z448">
        <v>0</v>
      </c>
      <c r="AA448">
        <v>113283.99</v>
      </c>
      <c r="AB448">
        <v>0</v>
      </c>
      <c r="AC448">
        <v>0</v>
      </c>
      <c r="AD448">
        <v>3</v>
      </c>
      <c r="AE448">
        <v>1</v>
      </c>
      <c r="AF448">
        <v>10</v>
      </c>
      <c r="AG448">
        <v>1</v>
      </c>
      <c r="AH448">
        <v>0</v>
      </c>
      <c r="AI448">
        <v>3</v>
      </c>
      <c r="AJ448">
        <v>0</v>
      </c>
      <c r="AK448">
        <v>0</v>
      </c>
      <c r="AL448">
        <v>0</v>
      </c>
      <c r="AM448">
        <v>0</v>
      </c>
      <c r="AN448">
        <v>0</v>
      </c>
      <c r="AO448">
        <v>9</v>
      </c>
      <c r="AP448">
        <v>11</v>
      </c>
      <c r="AQ448">
        <v>5</v>
      </c>
      <c r="AR448">
        <v>0</v>
      </c>
      <c r="AS448">
        <v>0</v>
      </c>
      <c r="AT448">
        <v>0</v>
      </c>
      <c r="AU448">
        <v>3</v>
      </c>
      <c r="AV448">
        <v>0</v>
      </c>
      <c r="AW448">
        <v>0</v>
      </c>
      <c r="AX448">
        <v>0</v>
      </c>
      <c r="AY448">
        <v>0</v>
      </c>
      <c r="AZ448">
        <v>0</v>
      </c>
      <c r="BA448">
        <v>0</v>
      </c>
      <c r="BB448">
        <v>0</v>
      </c>
      <c r="BC448">
        <v>0</v>
      </c>
      <c r="BD448">
        <v>0</v>
      </c>
      <c r="BE448">
        <v>0</v>
      </c>
      <c r="BF448">
        <v>0</v>
      </c>
      <c r="BG448">
        <v>607060.75</v>
      </c>
      <c r="BH448">
        <v>1</v>
      </c>
      <c r="BI448">
        <v>0</v>
      </c>
      <c r="BJ448" s="25">
        <v>45944</v>
      </c>
      <c r="BK448">
        <v>0</v>
      </c>
      <c r="BL448" s="27" t="str">
        <f>VLOOKUP(O448,DropDownList!$H$1:$I$7,2,FALSE)</f>
        <v>2024/25</v>
      </c>
      <c r="BM448" s="27" t="str">
        <f t="shared" si="6"/>
        <v>CONF</v>
      </c>
    </row>
    <row r="449" spans="1:65" x14ac:dyDescent="0.2">
      <c r="A449">
        <v>2025</v>
      </c>
      <c r="B449">
        <v>10</v>
      </c>
      <c r="C449" t="s">
        <v>189</v>
      </c>
      <c r="D449" t="s">
        <v>192</v>
      </c>
      <c r="E449" t="s">
        <v>25</v>
      </c>
      <c r="F449">
        <v>9351</v>
      </c>
      <c r="G449" t="s">
        <v>141</v>
      </c>
      <c r="H449" t="s">
        <v>189</v>
      </c>
      <c r="I449" t="s">
        <v>189</v>
      </c>
      <c r="J449" s="24">
        <v>45931</v>
      </c>
      <c r="K449" t="s">
        <v>253</v>
      </c>
      <c r="L449">
        <v>3</v>
      </c>
      <c r="M449" t="s">
        <v>429</v>
      </c>
      <c r="N449" t="s">
        <v>145</v>
      </c>
      <c r="O449" t="s">
        <v>156</v>
      </c>
      <c r="P449" t="s">
        <v>150</v>
      </c>
      <c r="Q449">
        <v>6113.04</v>
      </c>
      <c r="R449">
        <v>129</v>
      </c>
      <c r="S449">
        <v>20935.55</v>
      </c>
      <c r="T449">
        <v>1878.34</v>
      </c>
      <c r="U449">
        <v>36</v>
      </c>
      <c r="V449">
        <v>17</v>
      </c>
      <c r="W449">
        <v>2721.59</v>
      </c>
      <c r="X449">
        <v>2721.59</v>
      </c>
      <c r="Y449">
        <v>116</v>
      </c>
      <c r="Z449">
        <v>19057.21</v>
      </c>
      <c r="AA449">
        <v>12944.17</v>
      </c>
      <c r="AB449">
        <v>5424.06</v>
      </c>
      <c r="AC449">
        <v>7520.11</v>
      </c>
      <c r="AD449">
        <v>15</v>
      </c>
      <c r="AE449">
        <v>2</v>
      </c>
      <c r="AF449">
        <v>80</v>
      </c>
      <c r="AG449">
        <v>13</v>
      </c>
      <c r="AH449">
        <v>13</v>
      </c>
      <c r="AI449">
        <v>23</v>
      </c>
      <c r="AJ449">
        <v>33</v>
      </c>
      <c r="AK449">
        <v>14</v>
      </c>
      <c r="AL449">
        <v>2</v>
      </c>
      <c r="AM449">
        <v>2</v>
      </c>
      <c r="AN449">
        <v>2</v>
      </c>
      <c r="AO449">
        <v>78</v>
      </c>
      <c r="AP449">
        <v>419</v>
      </c>
      <c r="AQ449">
        <v>83</v>
      </c>
      <c r="AR449">
        <v>3</v>
      </c>
      <c r="AS449">
        <v>97</v>
      </c>
      <c r="AT449">
        <v>21</v>
      </c>
      <c r="AU449">
        <v>0</v>
      </c>
      <c r="AV449">
        <v>0</v>
      </c>
      <c r="AW449">
        <v>0</v>
      </c>
      <c r="AX449">
        <v>0</v>
      </c>
      <c r="AY449">
        <v>40</v>
      </c>
      <c r="AZ449">
        <v>84</v>
      </c>
      <c r="BA449">
        <v>55</v>
      </c>
      <c r="BB449">
        <v>10</v>
      </c>
      <c r="BC449">
        <v>4</v>
      </c>
      <c r="BD449">
        <v>1</v>
      </c>
      <c r="BE449">
        <v>0</v>
      </c>
      <c r="BF449">
        <v>76</v>
      </c>
      <c r="BG449">
        <v>3783.83</v>
      </c>
      <c r="BH449">
        <v>0</v>
      </c>
      <c r="BI449">
        <v>36</v>
      </c>
      <c r="BJ449" s="25">
        <v>45944</v>
      </c>
      <c r="BK449">
        <v>0</v>
      </c>
      <c r="BL449" s="27" t="str">
        <f>VLOOKUP(O449,DropDownList!$H$1:$I$7,2,FALSE)</f>
        <v>2023/24</v>
      </c>
      <c r="BM449" s="27" t="str">
        <f t="shared" si="6"/>
        <v>FISCAL FINES</v>
      </c>
    </row>
    <row r="450" spans="1:65" x14ac:dyDescent="0.2">
      <c r="A450">
        <v>2025</v>
      </c>
      <c r="B450">
        <v>10</v>
      </c>
      <c r="C450" t="s">
        <v>189</v>
      </c>
      <c r="D450" t="s">
        <v>192</v>
      </c>
      <c r="E450" t="s">
        <v>25</v>
      </c>
      <c r="F450">
        <v>9351</v>
      </c>
      <c r="G450" t="s">
        <v>141</v>
      </c>
      <c r="H450" t="s">
        <v>189</v>
      </c>
      <c r="I450" t="s">
        <v>189</v>
      </c>
      <c r="J450" s="24">
        <v>45931</v>
      </c>
      <c r="K450" t="s">
        <v>253</v>
      </c>
      <c r="L450">
        <v>3</v>
      </c>
      <c r="M450" t="s">
        <v>429</v>
      </c>
      <c r="N450" t="s">
        <v>145</v>
      </c>
      <c r="O450" t="s">
        <v>155</v>
      </c>
      <c r="P450" t="s">
        <v>146</v>
      </c>
      <c r="Q450">
        <v>210</v>
      </c>
      <c r="R450">
        <v>104</v>
      </c>
      <c r="S450">
        <v>1490</v>
      </c>
      <c r="T450">
        <v>20</v>
      </c>
      <c r="U450">
        <v>20</v>
      </c>
      <c r="V450">
        <v>8</v>
      </c>
      <c r="W450">
        <v>130</v>
      </c>
      <c r="X450">
        <v>130</v>
      </c>
      <c r="Y450">
        <v>0</v>
      </c>
      <c r="Z450">
        <v>0</v>
      </c>
      <c r="AA450">
        <v>1260</v>
      </c>
      <c r="AB450">
        <v>0</v>
      </c>
      <c r="AC450">
        <v>0</v>
      </c>
      <c r="AD450">
        <v>8</v>
      </c>
      <c r="AE450">
        <v>0</v>
      </c>
      <c r="AF450">
        <v>89</v>
      </c>
      <c r="AG450">
        <v>0</v>
      </c>
      <c r="AH450">
        <v>1</v>
      </c>
      <c r="AI450">
        <v>14</v>
      </c>
      <c r="AJ450">
        <v>0</v>
      </c>
      <c r="AK450">
        <v>0</v>
      </c>
      <c r="AL450">
        <v>0</v>
      </c>
      <c r="AM450">
        <v>0</v>
      </c>
      <c r="AN450">
        <v>0</v>
      </c>
      <c r="AO450">
        <v>64</v>
      </c>
      <c r="AP450">
        <v>297</v>
      </c>
      <c r="AQ450">
        <v>66</v>
      </c>
      <c r="AR450">
        <v>0</v>
      </c>
      <c r="AS450">
        <v>67</v>
      </c>
      <c r="AT450">
        <v>10</v>
      </c>
      <c r="AU450">
        <v>0</v>
      </c>
      <c r="AV450">
        <v>0</v>
      </c>
      <c r="AW450">
        <v>0</v>
      </c>
      <c r="AX450">
        <v>0</v>
      </c>
      <c r="AY450">
        <v>28</v>
      </c>
      <c r="AZ450">
        <v>52</v>
      </c>
      <c r="BA450">
        <v>41</v>
      </c>
      <c r="BB450">
        <v>8</v>
      </c>
      <c r="BC450">
        <v>6</v>
      </c>
      <c r="BD450">
        <v>1</v>
      </c>
      <c r="BE450">
        <v>0</v>
      </c>
      <c r="BF450">
        <v>103</v>
      </c>
      <c r="BG450">
        <v>210</v>
      </c>
      <c r="BH450">
        <v>0</v>
      </c>
      <c r="BI450">
        <v>20</v>
      </c>
      <c r="BJ450" s="25">
        <v>45944</v>
      </c>
      <c r="BK450">
        <v>0</v>
      </c>
      <c r="BL450" s="27" t="str">
        <f>VLOOKUP(O450,DropDownList!$H$1:$I$7,2,FALSE)</f>
        <v>2022/23</v>
      </c>
      <c r="BM450" s="27" t="str">
        <f t="shared" si="6"/>
        <v>VSUR</v>
      </c>
    </row>
    <row r="451" spans="1:65" x14ac:dyDescent="0.2">
      <c r="A451">
        <v>2025</v>
      </c>
      <c r="B451">
        <v>10</v>
      </c>
      <c r="C451" t="s">
        <v>189</v>
      </c>
      <c r="D451" t="s">
        <v>192</v>
      </c>
      <c r="E451" t="s">
        <v>25</v>
      </c>
      <c r="F451">
        <v>9351</v>
      </c>
      <c r="G451" t="s">
        <v>141</v>
      </c>
      <c r="H451" t="s">
        <v>189</v>
      </c>
      <c r="I451" t="s">
        <v>189</v>
      </c>
      <c r="J451" s="24">
        <v>45931</v>
      </c>
      <c r="K451" t="s">
        <v>253</v>
      </c>
      <c r="L451">
        <v>3</v>
      </c>
      <c r="M451" t="s">
        <v>429</v>
      </c>
      <c r="N451" t="s">
        <v>145</v>
      </c>
      <c r="O451" t="s">
        <v>156</v>
      </c>
      <c r="P451" t="s">
        <v>154</v>
      </c>
      <c r="Q451">
        <v>7420.34</v>
      </c>
      <c r="R451">
        <v>102</v>
      </c>
      <c r="S451">
        <v>29310</v>
      </c>
      <c r="T451">
        <v>410</v>
      </c>
      <c r="U451">
        <v>30</v>
      </c>
      <c r="V451">
        <v>9</v>
      </c>
      <c r="W451">
        <v>2420</v>
      </c>
      <c r="X451">
        <v>2440</v>
      </c>
      <c r="Y451">
        <v>0</v>
      </c>
      <c r="Z451">
        <v>0</v>
      </c>
      <c r="AA451">
        <v>21479.66</v>
      </c>
      <c r="AB451">
        <v>39.340000000000003</v>
      </c>
      <c r="AC451">
        <v>19860.32</v>
      </c>
      <c r="AD451">
        <v>2</v>
      </c>
      <c r="AE451">
        <v>7</v>
      </c>
      <c r="AF451">
        <v>70</v>
      </c>
      <c r="AG451">
        <v>21</v>
      </c>
      <c r="AH451">
        <v>2</v>
      </c>
      <c r="AI451">
        <v>9</v>
      </c>
      <c r="AJ451">
        <v>0</v>
      </c>
      <c r="AK451">
        <v>0</v>
      </c>
      <c r="AL451">
        <v>0</v>
      </c>
      <c r="AM451">
        <v>0</v>
      </c>
      <c r="AN451">
        <v>0</v>
      </c>
      <c r="AO451">
        <v>54</v>
      </c>
      <c r="AP451">
        <v>207</v>
      </c>
      <c r="AQ451">
        <v>54</v>
      </c>
      <c r="AR451">
        <v>0</v>
      </c>
      <c r="AS451">
        <v>46</v>
      </c>
      <c r="AT451">
        <v>4</v>
      </c>
      <c r="AU451">
        <v>0</v>
      </c>
      <c r="AV451">
        <v>0</v>
      </c>
      <c r="AW451">
        <v>1</v>
      </c>
      <c r="AX451">
        <v>0</v>
      </c>
      <c r="AY451">
        <v>32</v>
      </c>
      <c r="AZ451">
        <v>43</v>
      </c>
      <c r="BA451">
        <v>17</v>
      </c>
      <c r="BB451">
        <v>2</v>
      </c>
      <c r="BC451">
        <v>2</v>
      </c>
      <c r="BD451">
        <v>1</v>
      </c>
      <c r="BE451">
        <v>0</v>
      </c>
      <c r="BF451">
        <v>101</v>
      </c>
      <c r="BG451">
        <v>2465</v>
      </c>
      <c r="BH451">
        <v>0</v>
      </c>
      <c r="BI451">
        <v>29</v>
      </c>
      <c r="BJ451" s="25">
        <v>45944</v>
      </c>
      <c r="BK451">
        <v>0</v>
      </c>
      <c r="BL451" s="27" t="str">
        <f>VLOOKUP(O451,DropDownList!$H$1:$I$7,2,FALSE)</f>
        <v>2023/24</v>
      </c>
      <c r="BM451" s="27" t="str">
        <f t="shared" ref="BM451:BM514" si="7">IF(RIGHT(P451,4)="VSUR","VSUR",IF(RIGHT(P451,4)="CONF","CONF",P451))</f>
        <v>JP COURT</v>
      </c>
    </row>
    <row r="452" spans="1:65" x14ac:dyDescent="0.2">
      <c r="A452">
        <v>2025</v>
      </c>
      <c r="B452">
        <v>10</v>
      </c>
      <c r="C452" t="s">
        <v>189</v>
      </c>
      <c r="D452" t="s">
        <v>192</v>
      </c>
      <c r="E452" t="s">
        <v>25</v>
      </c>
      <c r="F452">
        <v>9351</v>
      </c>
      <c r="G452" t="s">
        <v>141</v>
      </c>
      <c r="H452" t="s">
        <v>189</v>
      </c>
      <c r="I452" t="s">
        <v>189</v>
      </c>
      <c r="J452" s="24">
        <v>45931</v>
      </c>
      <c r="K452" t="s">
        <v>253</v>
      </c>
      <c r="L452">
        <v>3</v>
      </c>
      <c r="M452" t="s">
        <v>429</v>
      </c>
      <c r="N452" t="s">
        <v>145</v>
      </c>
      <c r="O452" t="s">
        <v>156</v>
      </c>
      <c r="P452" t="s">
        <v>152</v>
      </c>
      <c r="Q452">
        <v>0</v>
      </c>
      <c r="R452">
        <v>21</v>
      </c>
      <c r="S452">
        <v>840</v>
      </c>
      <c r="T452">
        <v>120</v>
      </c>
      <c r="U452">
        <v>0</v>
      </c>
      <c r="V452">
        <v>0</v>
      </c>
      <c r="W452">
        <v>0</v>
      </c>
      <c r="X452">
        <v>0</v>
      </c>
      <c r="Y452">
        <v>0</v>
      </c>
      <c r="Z452">
        <v>0</v>
      </c>
      <c r="AA452">
        <v>720</v>
      </c>
      <c r="AB452">
        <v>0</v>
      </c>
      <c r="AC452">
        <v>720</v>
      </c>
      <c r="AD452">
        <v>0</v>
      </c>
      <c r="AE452">
        <v>0</v>
      </c>
      <c r="AF452">
        <v>18</v>
      </c>
      <c r="AG452">
        <v>0</v>
      </c>
      <c r="AH452">
        <v>3</v>
      </c>
      <c r="AI452">
        <v>0</v>
      </c>
      <c r="AJ452">
        <v>0</v>
      </c>
      <c r="AK452">
        <v>0</v>
      </c>
      <c r="AL452">
        <v>0</v>
      </c>
      <c r="AM452">
        <v>1</v>
      </c>
      <c r="AN452">
        <v>0</v>
      </c>
      <c r="AO452">
        <v>0</v>
      </c>
      <c r="AP452">
        <v>0</v>
      </c>
      <c r="AQ452">
        <v>0</v>
      </c>
      <c r="AR452">
        <v>0</v>
      </c>
      <c r="AS452">
        <v>0</v>
      </c>
      <c r="AT452">
        <v>0</v>
      </c>
      <c r="AU452">
        <v>0</v>
      </c>
      <c r="AV452">
        <v>0</v>
      </c>
      <c r="AW452">
        <v>0</v>
      </c>
      <c r="AX452">
        <v>0</v>
      </c>
      <c r="AY452">
        <v>0</v>
      </c>
      <c r="AZ452">
        <v>0</v>
      </c>
      <c r="BA452">
        <v>0</v>
      </c>
      <c r="BB452">
        <v>0</v>
      </c>
      <c r="BC452">
        <v>0</v>
      </c>
      <c r="BD452">
        <v>0</v>
      </c>
      <c r="BE452">
        <v>0</v>
      </c>
      <c r="BF452">
        <v>0</v>
      </c>
      <c r="BG452">
        <v>0</v>
      </c>
      <c r="BH452">
        <v>0</v>
      </c>
      <c r="BI452">
        <v>0</v>
      </c>
      <c r="BJ452" s="25">
        <v>45944</v>
      </c>
      <c r="BK452">
        <v>0</v>
      </c>
      <c r="BL452" s="27" t="str">
        <f>VLOOKUP(O452,DropDownList!$H$1:$I$7,2,FALSE)</f>
        <v>2023/24</v>
      </c>
      <c r="BM452" s="27" t="str">
        <f t="shared" si="7"/>
        <v>PCOA</v>
      </c>
    </row>
    <row r="453" spans="1:65" x14ac:dyDescent="0.2">
      <c r="A453">
        <v>2025</v>
      </c>
      <c r="B453">
        <v>10</v>
      </c>
      <c r="C453" t="s">
        <v>189</v>
      </c>
      <c r="D453" t="s">
        <v>192</v>
      </c>
      <c r="E453" t="s">
        <v>25</v>
      </c>
      <c r="F453">
        <v>9351</v>
      </c>
      <c r="G453" t="s">
        <v>141</v>
      </c>
      <c r="H453" t="s">
        <v>189</v>
      </c>
      <c r="I453" t="s">
        <v>189</v>
      </c>
      <c r="J453" s="24">
        <v>45931</v>
      </c>
      <c r="K453" t="s">
        <v>253</v>
      </c>
      <c r="L453">
        <v>3</v>
      </c>
      <c r="M453" t="s">
        <v>429</v>
      </c>
      <c r="N453" t="s">
        <v>145</v>
      </c>
      <c r="O453" t="s">
        <v>156</v>
      </c>
      <c r="P453" t="s">
        <v>148</v>
      </c>
      <c r="Q453">
        <v>0</v>
      </c>
      <c r="R453">
        <v>2</v>
      </c>
      <c r="S453">
        <v>120</v>
      </c>
      <c r="T453">
        <v>0</v>
      </c>
      <c r="U453">
        <v>0</v>
      </c>
      <c r="V453">
        <v>0</v>
      </c>
      <c r="W453">
        <v>0</v>
      </c>
      <c r="X453">
        <v>0</v>
      </c>
      <c r="Y453">
        <v>0</v>
      </c>
      <c r="Z453">
        <v>0</v>
      </c>
      <c r="AA453">
        <v>120</v>
      </c>
      <c r="AB453">
        <v>0</v>
      </c>
      <c r="AC453">
        <v>120</v>
      </c>
      <c r="AD453">
        <v>0</v>
      </c>
      <c r="AE453">
        <v>0</v>
      </c>
      <c r="AF453">
        <v>2</v>
      </c>
      <c r="AG453">
        <v>0</v>
      </c>
      <c r="AH453">
        <v>0</v>
      </c>
      <c r="AI453">
        <v>0</v>
      </c>
      <c r="AJ453">
        <v>0</v>
      </c>
      <c r="AK453">
        <v>0</v>
      </c>
      <c r="AL453">
        <v>0</v>
      </c>
      <c r="AM453">
        <v>0</v>
      </c>
      <c r="AN453">
        <v>0</v>
      </c>
      <c r="AO453">
        <v>2</v>
      </c>
      <c r="AP453">
        <v>6</v>
      </c>
      <c r="AQ453">
        <v>2</v>
      </c>
      <c r="AR453">
        <v>0</v>
      </c>
      <c r="AS453">
        <v>0</v>
      </c>
      <c r="AT453">
        <v>0</v>
      </c>
      <c r="AU453">
        <v>0</v>
      </c>
      <c r="AV453">
        <v>0</v>
      </c>
      <c r="AW453">
        <v>0</v>
      </c>
      <c r="AX453">
        <v>0</v>
      </c>
      <c r="AY453">
        <v>2</v>
      </c>
      <c r="AZ453">
        <v>2</v>
      </c>
      <c r="BA453">
        <v>0</v>
      </c>
      <c r="BB453">
        <v>0</v>
      </c>
      <c r="BC453">
        <v>0</v>
      </c>
      <c r="BD453">
        <v>0</v>
      </c>
      <c r="BE453">
        <v>0</v>
      </c>
      <c r="BF453">
        <v>2</v>
      </c>
      <c r="BG453">
        <v>0</v>
      </c>
      <c r="BH453">
        <v>0</v>
      </c>
      <c r="BI453">
        <v>0</v>
      </c>
      <c r="BJ453" s="25">
        <v>45944</v>
      </c>
      <c r="BK453">
        <v>0</v>
      </c>
      <c r="BL453" s="27" t="str">
        <f>VLOOKUP(O453,DropDownList!$H$1:$I$7,2,FALSE)</f>
        <v>2023/24</v>
      </c>
      <c r="BM453" s="27" t="str">
        <f t="shared" si="7"/>
        <v>PRAS</v>
      </c>
    </row>
    <row r="454" spans="1:65" x14ac:dyDescent="0.2">
      <c r="A454">
        <v>2025</v>
      </c>
      <c r="B454">
        <v>10</v>
      </c>
      <c r="C454" t="s">
        <v>189</v>
      </c>
      <c r="D454" t="s">
        <v>192</v>
      </c>
      <c r="E454" t="s">
        <v>25</v>
      </c>
      <c r="F454">
        <v>9351</v>
      </c>
      <c r="G454" t="s">
        <v>141</v>
      </c>
      <c r="H454" t="s">
        <v>189</v>
      </c>
      <c r="I454" t="s">
        <v>189</v>
      </c>
      <c r="J454" s="24">
        <v>45931</v>
      </c>
      <c r="K454" t="s">
        <v>253</v>
      </c>
      <c r="L454">
        <v>3</v>
      </c>
      <c r="M454" t="s">
        <v>429</v>
      </c>
      <c r="N454" t="s">
        <v>145</v>
      </c>
      <c r="O454" t="s">
        <v>147</v>
      </c>
      <c r="P454" t="s">
        <v>154</v>
      </c>
      <c r="Q454">
        <v>11367.61</v>
      </c>
      <c r="R454">
        <v>73</v>
      </c>
      <c r="S454">
        <v>21866</v>
      </c>
      <c r="T454">
        <v>430</v>
      </c>
      <c r="U454">
        <v>36</v>
      </c>
      <c r="V454">
        <v>24</v>
      </c>
      <c r="W454">
        <v>6987.67</v>
      </c>
      <c r="X454">
        <v>7978.67</v>
      </c>
      <c r="Y454">
        <v>0</v>
      </c>
      <c r="Z454">
        <v>0</v>
      </c>
      <c r="AA454">
        <v>10068.39</v>
      </c>
      <c r="AB454">
        <v>540.02</v>
      </c>
      <c r="AC454">
        <v>8812.7900000000009</v>
      </c>
      <c r="AD454">
        <v>18</v>
      </c>
      <c r="AE454">
        <v>6</v>
      </c>
      <c r="AF454">
        <v>35</v>
      </c>
      <c r="AG454">
        <v>13</v>
      </c>
      <c r="AH454">
        <v>2</v>
      </c>
      <c r="AI454">
        <v>23</v>
      </c>
      <c r="AJ454">
        <v>0</v>
      </c>
      <c r="AK454">
        <v>0</v>
      </c>
      <c r="AL454">
        <v>0</v>
      </c>
      <c r="AM454">
        <v>0</v>
      </c>
      <c r="AN454">
        <v>0</v>
      </c>
      <c r="AO454">
        <v>47</v>
      </c>
      <c r="AP454">
        <v>148</v>
      </c>
      <c r="AQ454">
        <v>47</v>
      </c>
      <c r="AR454">
        <v>0</v>
      </c>
      <c r="AS454">
        <v>33</v>
      </c>
      <c r="AT454">
        <v>6</v>
      </c>
      <c r="AU454">
        <v>0</v>
      </c>
      <c r="AV454">
        <v>0</v>
      </c>
      <c r="AW454">
        <v>0</v>
      </c>
      <c r="AX454">
        <v>0</v>
      </c>
      <c r="AY454">
        <v>16</v>
      </c>
      <c r="AZ454">
        <v>28</v>
      </c>
      <c r="BA454">
        <v>12</v>
      </c>
      <c r="BB454">
        <v>0</v>
      </c>
      <c r="BC454">
        <v>0</v>
      </c>
      <c r="BD454">
        <v>2</v>
      </c>
      <c r="BE454">
        <v>0</v>
      </c>
      <c r="BF454">
        <v>73</v>
      </c>
      <c r="BG454">
        <v>8116</v>
      </c>
      <c r="BH454">
        <v>0</v>
      </c>
      <c r="BI454">
        <v>35</v>
      </c>
      <c r="BJ454" s="25">
        <v>45944</v>
      </c>
      <c r="BK454">
        <v>0</v>
      </c>
      <c r="BL454" s="27" t="str">
        <f>VLOOKUP(O454,DropDownList!$H$1:$I$7,2,FALSE)</f>
        <v>2024/25</v>
      </c>
      <c r="BM454" s="27" t="str">
        <f t="shared" si="7"/>
        <v>JP COURT</v>
      </c>
    </row>
    <row r="455" spans="1:65" x14ac:dyDescent="0.2">
      <c r="A455">
        <v>2025</v>
      </c>
      <c r="B455">
        <v>10</v>
      </c>
      <c r="C455" t="s">
        <v>189</v>
      </c>
      <c r="D455" t="s">
        <v>192</v>
      </c>
      <c r="E455" t="s">
        <v>25</v>
      </c>
      <c r="F455">
        <v>9351</v>
      </c>
      <c r="G455" t="s">
        <v>141</v>
      </c>
      <c r="H455" t="s">
        <v>189</v>
      </c>
      <c r="I455" t="s">
        <v>189</v>
      </c>
      <c r="J455" s="24">
        <v>45931</v>
      </c>
      <c r="K455" t="s">
        <v>253</v>
      </c>
      <c r="L455">
        <v>3</v>
      </c>
      <c r="M455" t="s">
        <v>429</v>
      </c>
      <c r="N455" t="s">
        <v>145</v>
      </c>
      <c r="O455" t="s">
        <v>147</v>
      </c>
      <c r="P455" t="s">
        <v>152</v>
      </c>
      <c r="Q455">
        <v>0</v>
      </c>
      <c r="R455">
        <v>9</v>
      </c>
      <c r="S455">
        <v>360</v>
      </c>
      <c r="T455">
        <v>160</v>
      </c>
      <c r="U455">
        <v>0</v>
      </c>
      <c r="V455">
        <v>0</v>
      </c>
      <c r="W455">
        <v>0</v>
      </c>
      <c r="X455">
        <v>0</v>
      </c>
      <c r="Y455">
        <v>0</v>
      </c>
      <c r="Z455">
        <v>0</v>
      </c>
      <c r="AA455">
        <v>200</v>
      </c>
      <c r="AB455">
        <v>0</v>
      </c>
      <c r="AC455">
        <v>200</v>
      </c>
      <c r="AD455">
        <v>0</v>
      </c>
      <c r="AE455">
        <v>0</v>
      </c>
      <c r="AF455">
        <v>5</v>
      </c>
      <c r="AG455">
        <v>0</v>
      </c>
      <c r="AH455">
        <v>4</v>
      </c>
      <c r="AI455">
        <v>0</v>
      </c>
      <c r="AJ455">
        <v>0</v>
      </c>
      <c r="AK455">
        <v>0</v>
      </c>
      <c r="AL455">
        <v>0</v>
      </c>
      <c r="AM455">
        <v>0</v>
      </c>
      <c r="AN455">
        <v>0</v>
      </c>
      <c r="AO455">
        <v>0</v>
      </c>
      <c r="AP455">
        <v>0</v>
      </c>
      <c r="AQ455">
        <v>0</v>
      </c>
      <c r="AR455">
        <v>0</v>
      </c>
      <c r="AS455">
        <v>0</v>
      </c>
      <c r="AT455">
        <v>0</v>
      </c>
      <c r="AU455">
        <v>0</v>
      </c>
      <c r="AV455">
        <v>0</v>
      </c>
      <c r="AW455">
        <v>0</v>
      </c>
      <c r="AX455">
        <v>0</v>
      </c>
      <c r="AY455">
        <v>0</v>
      </c>
      <c r="AZ455">
        <v>0</v>
      </c>
      <c r="BA455">
        <v>0</v>
      </c>
      <c r="BB455">
        <v>0</v>
      </c>
      <c r="BC455">
        <v>0</v>
      </c>
      <c r="BD455">
        <v>0</v>
      </c>
      <c r="BE455">
        <v>0</v>
      </c>
      <c r="BF455">
        <v>0</v>
      </c>
      <c r="BG455">
        <v>0</v>
      </c>
      <c r="BH455">
        <v>0</v>
      </c>
      <c r="BI455">
        <v>0</v>
      </c>
      <c r="BJ455" s="25">
        <v>45944</v>
      </c>
      <c r="BK455">
        <v>0</v>
      </c>
      <c r="BL455" s="27" t="str">
        <f>VLOOKUP(O455,DropDownList!$H$1:$I$7,2,FALSE)</f>
        <v>2024/25</v>
      </c>
      <c r="BM455" s="27" t="str">
        <f t="shared" si="7"/>
        <v>PCOA</v>
      </c>
    </row>
    <row r="456" spans="1:65" x14ac:dyDescent="0.2">
      <c r="A456">
        <v>2025</v>
      </c>
      <c r="B456">
        <v>10</v>
      </c>
      <c r="C456" t="s">
        <v>189</v>
      </c>
      <c r="D456" t="s">
        <v>192</v>
      </c>
      <c r="E456" t="s">
        <v>25</v>
      </c>
      <c r="F456">
        <v>9351</v>
      </c>
      <c r="G456" t="s">
        <v>141</v>
      </c>
      <c r="H456" t="s">
        <v>189</v>
      </c>
      <c r="I456" t="s">
        <v>189</v>
      </c>
      <c r="J456" s="24">
        <v>45931</v>
      </c>
      <c r="K456" t="s">
        <v>253</v>
      </c>
      <c r="L456">
        <v>3</v>
      </c>
      <c r="M456" t="s">
        <v>429</v>
      </c>
      <c r="N456" t="s">
        <v>145</v>
      </c>
      <c r="O456" t="s">
        <v>155</v>
      </c>
      <c r="P456" t="s">
        <v>154</v>
      </c>
      <c r="Q456">
        <v>4936.54</v>
      </c>
      <c r="R456">
        <v>104</v>
      </c>
      <c r="S456">
        <v>25840</v>
      </c>
      <c r="T456">
        <v>350</v>
      </c>
      <c r="U456">
        <v>20</v>
      </c>
      <c r="V456">
        <v>12</v>
      </c>
      <c r="W456">
        <v>3364</v>
      </c>
      <c r="X456">
        <v>3364</v>
      </c>
      <c r="Y456">
        <v>0</v>
      </c>
      <c r="Z456">
        <v>0</v>
      </c>
      <c r="AA456">
        <v>20553.46</v>
      </c>
      <c r="AB456">
        <v>90</v>
      </c>
      <c r="AC456">
        <v>19203.46</v>
      </c>
      <c r="AD456">
        <v>8</v>
      </c>
      <c r="AE456">
        <v>4</v>
      </c>
      <c r="AF456">
        <v>83</v>
      </c>
      <c r="AG456">
        <v>6</v>
      </c>
      <c r="AH456">
        <v>1</v>
      </c>
      <c r="AI456">
        <v>14</v>
      </c>
      <c r="AJ456">
        <v>0</v>
      </c>
      <c r="AK456">
        <v>0</v>
      </c>
      <c r="AL456">
        <v>0</v>
      </c>
      <c r="AM456">
        <v>0</v>
      </c>
      <c r="AN456">
        <v>0</v>
      </c>
      <c r="AO456">
        <v>64</v>
      </c>
      <c r="AP456">
        <v>297</v>
      </c>
      <c r="AQ456">
        <v>66</v>
      </c>
      <c r="AR456">
        <v>0</v>
      </c>
      <c r="AS456">
        <v>67</v>
      </c>
      <c r="AT456">
        <v>10</v>
      </c>
      <c r="AU456">
        <v>0</v>
      </c>
      <c r="AV456">
        <v>0</v>
      </c>
      <c r="AW456">
        <v>0</v>
      </c>
      <c r="AX456">
        <v>0</v>
      </c>
      <c r="AY456">
        <v>28</v>
      </c>
      <c r="AZ456">
        <v>52</v>
      </c>
      <c r="BA456">
        <v>41</v>
      </c>
      <c r="BB456">
        <v>8</v>
      </c>
      <c r="BC456">
        <v>6</v>
      </c>
      <c r="BD456">
        <v>1</v>
      </c>
      <c r="BE456">
        <v>0</v>
      </c>
      <c r="BF456">
        <v>103</v>
      </c>
      <c r="BG456">
        <v>3480</v>
      </c>
      <c r="BH456">
        <v>0</v>
      </c>
      <c r="BI456">
        <v>20</v>
      </c>
      <c r="BJ456" s="25">
        <v>45944</v>
      </c>
      <c r="BK456">
        <v>0</v>
      </c>
      <c r="BL456" s="27" t="str">
        <f>VLOOKUP(O456,DropDownList!$H$1:$I$7,2,FALSE)</f>
        <v>2022/23</v>
      </c>
      <c r="BM456" s="27" t="str">
        <f t="shared" si="7"/>
        <v>JP COURT</v>
      </c>
    </row>
    <row r="457" spans="1:65" x14ac:dyDescent="0.2">
      <c r="A457">
        <v>2025</v>
      </c>
      <c r="B457">
        <v>10</v>
      </c>
      <c r="C457" t="s">
        <v>189</v>
      </c>
      <c r="D457" t="s">
        <v>192</v>
      </c>
      <c r="E457" t="s">
        <v>25</v>
      </c>
      <c r="F457">
        <v>9351</v>
      </c>
      <c r="G457" t="s">
        <v>141</v>
      </c>
      <c r="H457" t="s">
        <v>189</v>
      </c>
      <c r="I457" t="s">
        <v>189</v>
      </c>
      <c r="J457" s="24">
        <v>45931</v>
      </c>
      <c r="K457" t="s">
        <v>253</v>
      </c>
      <c r="L457">
        <v>3</v>
      </c>
      <c r="M457" t="s">
        <v>429</v>
      </c>
      <c r="N457" t="s">
        <v>145</v>
      </c>
      <c r="O457" t="s">
        <v>147</v>
      </c>
      <c r="P457" t="s">
        <v>148</v>
      </c>
      <c r="Q457">
        <v>180</v>
      </c>
      <c r="R457">
        <v>4</v>
      </c>
      <c r="S457">
        <v>240</v>
      </c>
      <c r="T457">
        <v>0</v>
      </c>
      <c r="U457">
        <v>3</v>
      </c>
      <c r="V457">
        <v>3</v>
      </c>
      <c r="W457">
        <v>180</v>
      </c>
      <c r="X457">
        <v>180</v>
      </c>
      <c r="Y457">
        <v>0</v>
      </c>
      <c r="Z457">
        <v>0</v>
      </c>
      <c r="AA457">
        <v>60</v>
      </c>
      <c r="AB457">
        <v>0</v>
      </c>
      <c r="AC457">
        <v>60</v>
      </c>
      <c r="AD457">
        <v>3</v>
      </c>
      <c r="AE457">
        <v>0</v>
      </c>
      <c r="AF457">
        <v>1</v>
      </c>
      <c r="AG457">
        <v>0</v>
      </c>
      <c r="AH457">
        <v>0</v>
      </c>
      <c r="AI457">
        <v>3</v>
      </c>
      <c r="AJ457">
        <v>0</v>
      </c>
      <c r="AK457">
        <v>0</v>
      </c>
      <c r="AL457">
        <v>0</v>
      </c>
      <c r="AM457">
        <v>0</v>
      </c>
      <c r="AN457">
        <v>0</v>
      </c>
      <c r="AO457">
        <v>4</v>
      </c>
      <c r="AP457">
        <v>15</v>
      </c>
      <c r="AQ457">
        <v>4</v>
      </c>
      <c r="AR457">
        <v>2</v>
      </c>
      <c r="AS457">
        <v>0</v>
      </c>
      <c r="AT457">
        <v>2</v>
      </c>
      <c r="AU457">
        <v>0</v>
      </c>
      <c r="AV457">
        <v>0</v>
      </c>
      <c r="AW457">
        <v>0</v>
      </c>
      <c r="AX457">
        <v>0</v>
      </c>
      <c r="AY457">
        <v>0</v>
      </c>
      <c r="AZ457">
        <v>3</v>
      </c>
      <c r="BA457">
        <v>3</v>
      </c>
      <c r="BB457">
        <v>0</v>
      </c>
      <c r="BC457">
        <v>0</v>
      </c>
      <c r="BD457">
        <v>0</v>
      </c>
      <c r="BE457">
        <v>0</v>
      </c>
      <c r="BF457">
        <v>4</v>
      </c>
      <c r="BG457">
        <v>180</v>
      </c>
      <c r="BH457">
        <v>0</v>
      </c>
      <c r="BI457">
        <v>3</v>
      </c>
      <c r="BJ457" s="25">
        <v>45944</v>
      </c>
      <c r="BK457">
        <v>0</v>
      </c>
      <c r="BL457" s="27" t="str">
        <f>VLOOKUP(O457,DropDownList!$H$1:$I$7,2,FALSE)</f>
        <v>2024/25</v>
      </c>
      <c r="BM457" s="27" t="str">
        <f t="shared" si="7"/>
        <v>PRAS</v>
      </c>
    </row>
    <row r="458" spans="1:65" x14ac:dyDescent="0.2">
      <c r="A458">
        <v>2025</v>
      </c>
      <c r="B458">
        <v>10</v>
      </c>
      <c r="C458" t="s">
        <v>189</v>
      </c>
      <c r="D458" t="s">
        <v>192</v>
      </c>
      <c r="E458" t="s">
        <v>25</v>
      </c>
      <c r="F458">
        <v>9351</v>
      </c>
      <c r="G458" t="s">
        <v>141</v>
      </c>
      <c r="H458" t="s">
        <v>189</v>
      </c>
      <c r="I458" t="s">
        <v>189</v>
      </c>
      <c r="J458" s="24">
        <v>45931</v>
      </c>
      <c r="K458" t="s">
        <v>253</v>
      </c>
      <c r="L458">
        <v>3</v>
      </c>
      <c r="M458" t="s">
        <v>429</v>
      </c>
      <c r="N458" t="s">
        <v>145</v>
      </c>
      <c r="O458" t="s">
        <v>147</v>
      </c>
      <c r="P458" t="s">
        <v>153</v>
      </c>
      <c r="Q458">
        <v>1350</v>
      </c>
      <c r="R458">
        <v>58</v>
      </c>
      <c r="S458">
        <v>2610</v>
      </c>
      <c r="T458">
        <v>60</v>
      </c>
      <c r="U458">
        <v>30</v>
      </c>
      <c r="V458">
        <v>30</v>
      </c>
      <c r="W458">
        <v>1350</v>
      </c>
      <c r="X458">
        <v>1350</v>
      </c>
      <c r="Y458">
        <v>0</v>
      </c>
      <c r="Z458">
        <v>0</v>
      </c>
      <c r="AA458">
        <v>1200</v>
      </c>
      <c r="AB458">
        <v>0</v>
      </c>
      <c r="AC458">
        <v>1200</v>
      </c>
      <c r="AD458">
        <v>30</v>
      </c>
      <c r="AE458">
        <v>0</v>
      </c>
      <c r="AF458">
        <v>26</v>
      </c>
      <c r="AG458">
        <v>0</v>
      </c>
      <c r="AH458">
        <v>1</v>
      </c>
      <c r="AI458">
        <v>30</v>
      </c>
      <c r="AJ458">
        <v>0</v>
      </c>
      <c r="AK458">
        <v>0</v>
      </c>
      <c r="AL458">
        <v>0</v>
      </c>
      <c r="AM458">
        <v>0</v>
      </c>
      <c r="AN458">
        <v>0</v>
      </c>
      <c r="AO458">
        <v>48</v>
      </c>
      <c r="AP458">
        <v>90</v>
      </c>
      <c r="AQ458">
        <v>49</v>
      </c>
      <c r="AR458">
        <v>4</v>
      </c>
      <c r="AS458">
        <v>30</v>
      </c>
      <c r="AT458">
        <v>1</v>
      </c>
      <c r="AU458">
        <v>0</v>
      </c>
      <c r="AV458">
        <v>0</v>
      </c>
      <c r="AW458">
        <v>0</v>
      </c>
      <c r="AX458">
        <v>0</v>
      </c>
      <c r="AY458">
        <v>0</v>
      </c>
      <c r="AZ458">
        <v>2</v>
      </c>
      <c r="BA458">
        <v>1</v>
      </c>
      <c r="BB458">
        <v>1</v>
      </c>
      <c r="BC458">
        <v>0</v>
      </c>
      <c r="BD458">
        <v>0</v>
      </c>
      <c r="BE458">
        <v>0</v>
      </c>
      <c r="BF458">
        <v>42</v>
      </c>
      <c r="BG458">
        <v>1350</v>
      </c>
      <c r="BH458">
        <v>1</v>
      </c>
      <c r="BI458">
        <v>27</v>
      </c>
      <c r="BJ458" s="25">
        <v>45944</v>
      </c>
      <c r="BK458">
        <v>0</v>
      </c>
      <c r="BL458" s="27" t="str">
        <f>VLOOKUP(O458,DropDownList!$H$1:$I$7,2,FALSE)</f>
        <v>2024/25</v>
      </c>
      <c r="BM458" s="27" t="str">
        <f t="shared" si="7"/>
        <v>PREG</v>
      </c>
    </row>
    <row r="459" spans="1:65" x14ac:dyDescent="0.2">
      <c r="A459">
        <v>2025</v>
      </c>
      <c r="B459">
        <v>10</v>
      </c>
      <c r="C459" t="s">
        <v>189</v>
      </c>
      <c r="D459" t="s">
        <v>192</v>
      </c>
      <c r="E459" t="s">
        <v>25</v>
      </c>
      <c r="F459">
        <v>9351</v>
      </c>
      <c r="G459" t="s">
        <v>141</v>
      </c>
      <c r="H459" t="s">
        <v>189</v>
      </c>
      <c r="I459" t="s">
        <v>189</v>
      </c>
      <c r="J459" s="24">
        <v>45931</v>
      </c>
      <c r="K459" t="s">
        <v>253</v>
      </c>
      <c r="L459">
        <v>3</v>
      </c>
      <c r="M459" t="s">
        <v>429</v>
      </c>
      <c r="N459" t="s">
        <v>145</v>
      </c>
      <c r="O459" t="s">
        <v>155</v>
      </c>
      <c r="P459" t="s">
        <v>152</v>
      </c>
      <c r="Q459">
        <v>0</v>
      </c>
      <c r="R459">
        <v>14</v>
      </c>
      <c r="S459">
        <v>560</v>
      </c>
      <c r="T459">
        <v>200</v>
      </c>
      <c r="U459">
        <v>0</v>
      </c>
      <c r="V459">
        <v>0</v>
      </c>
      <c r="W459">
        <v>0</v>
      </c>
      <c r="X459">
        <v>0</v>
      </c>
      <c r="Y459">
        <v>0</v>
      </c>
      <c r="Z459">
        <v>0</v>
      </c>
      <c r="AA459">
        <v>360</v>
      </c>
      <c r="AB459">
        <v>0</v>
      </c>
      <c r="AC459">
        <v>360</v>
      </c>
      <c r="AD459">
        <v>0</v>
      </c>
      <c r="AE459">
        <v>0</v>
      </c>
      <c r="AF459">
        <v>9</v>
      </c>
      <c r="AG459">
        <v>0</v>
      </c>
      <c r="AH459">
        <v>5</v>
      </c>
      <c r="AI459">
        <v>0</v>
      </c>
      <c r="AJ459">
        <v>0</v>
      </c>
      <c r="AK459">
        <v>0</v>
      </c>
      <c r="AL459">
        <v>0</v>
      </c>
      <c r="AM459">
        <v>0</v>
      </c>
      <c r="AN459">
        <v>0</v>
      </c>
      <c r="AO459">
        <v>0</v>
      </c>
      <c r="AP459">
        <v>0</v>
      </c>
      <c r="AQ459">
        <v>0</v>
      </c>
      <c r="AR459">
        <v>0</v>
      </c>
      <c r="AS459">
        <v>0</v>
      </c>
      <c r="AT459">
        <v>0</v>
      </c>
      <c r="AU459">
        <v>0</v>
      </c>
      <c r="AV459">
        <v>0</v>
      </c>
      <c r="AW459">
        <v>0</v>
      </c>
      <c r="AX459">
        <v>0</v>
      </c>
      <c r="AY459">
        <v>0</v>
      </c>
      <c r="AZ459">
        <v>0</v>
      </c>
      <c r="BA459">
        <v>0</v>
      </c>
      <c r="BB459">
        <v>0</v>
      </c>
      <c r="BC459">
        <v>0</v>
      </c>
      <c r="BD459">
        <v>0</v>
      </c>
      <c r="BE459">
        <v>0</v>
      </c>
      <c r="BF459">
        <v>0</v>
      </c>
      <c r="BG459">
        <v>0</v>
      </c>
      <c r="BH459">
        <v>0</v>
      </c>
      <c r="BI459">
        <v>0</v>
      </c>
      <c r="BJ459" s="25">
        <v>45944</v>
      </c>
      <c r="BK459">
        <v>0</v>
      </c>
      <c r="BL459" s="27" t="str">
        <f>VLOOKUP(O459,DropDownList!$H$1:$I$7,2,FALSE)</f>
        <v>2022/23</v>
      </c>
      <c r="BM459" s="27" t="str">
        <f t="shared" si="7"/>
        <v>PCOA</v>
      </c>
    </row>
    <row r="460" spans="1:65" x14ac:dyDescent="0.2">
      <c r="A460">
        <v>2025</v>
      </c>
      <c r="B460">
        <v>10</v>
      </c>
      <c r="C460" t="s">
        <v>189</v>
      </c>
      <c r="D460" t="s">
        <v>192</v>
      </c>
      <c r="E460" t="s">
        <v>25</v>
      </c>
      <c r="F460">
        <v>9351</v>
      </c>
      <c r="G460" t="s">
        <v>141</v>
      </c>
      <c r="H460" t="s">
        <v>189</v>
      </c>
      <c r="I460" t="s">
        <v>189</v>
      </c>
      <c r="J460" s="24">
        <v>45931</v>
      </c>
      <c r="K460" t="s">
        <v>253</v>
      </c>
      <c r="L460">
        <v>3</v>
      </c>
      <c r="M460" t="s">
        <v>429</v>
      </c>
      <c r="N460" t="s">
        <v>145</v>
      </c>
      <c r="O460" t="s">
        <v>147</v>
      </c>
      <c r="P460" t="s">
        <v>151</v>
      </c>
      <c r="Q460">
        <v>0</v>
      </c>
      <c r="R460">
        <v>421</v>
      </c>
      <c r="S460">
        <v>12630</v>
      </c>
      <c r="T460">
        <v>3810</v>
      </c>
      <c r="U460">
        <v>0</v>
      </c>
      <c r="V460">
        <v>0</v>
      </c>
      <c r="W460">
        <v>0</v>
      </c>
      <c r="X460">
        <v>0</v>
      </c>
      <c r="Y460">
        <v>0</v>
      </c>
      <c r="Z460">
        <v>0</v>
      </c>
      <c r="AA460">
        <v>8820</v>
      </c>
      <c r="AB460">
        <v>0</v>
      </c>
      <c r="AC460">
        <v>8820</v>
      </c>
      <c r="AD460">
        <v>0</v>
      </c>
      <c r="AE460">
        <v>0</v>
      </c>
      <c r="AF460">
        <v>294</v>
      </c>
      <c r="AG460">
        <v>0</v>
      </c>
      <c r="AH460">
        <v>127</v>
      </c>
      <c r="AI460">
        <v>0</v>
      </c>
      <c r="AJ460">
        <v>0</v>
      </c>
      <c r="AK460">
        <v>0</v>
      </c>
      <c r="AL460">
        <v>0</v>
      </c>
      <c r="AM460">
        <v>9</v>
      </c>
      <c r="AN460">
        <v>0</v>
      </c>
      <c r="AO460">
        <v>0</v>
      </c>
      <c r="AP460">
        <v>0</v>
      </c>
      <c r="AQ460">
        <v>0</v>
      </c>
      <c r="AR460">
        <v>0</v>
      </c>
      <c r="AS460">
        <v>0</v>
      </c>
      <c r="AT460">
        <v>0</v>
      </c>
      <c r="AU460">
        <v>0</v>
      </c>
      <c r="AV460">
        <v>0</v>
      </c>
      <c r="AW460">
        <v>0</v>
      </c>
      <c r="AX460">
        <v>0</v>
      </c>
      <c r="AY460">
        <v>0</v>
      </c>
      <c r="AZ460">
        <v>0</v>
      </c>
      <c r="BA460">
        <v>0</v>
      </c>
      <c r="BB460">
        <v>0</v>
      </c>
      <c r="BC460">
        <v>0</v>
      </c>
      <c r="BD460">
        <v>0</v>
      </c>
      <c r="BE460">
        <v>0</v>
      </c>
      <c r="BF460">
        <v>0</v>
      </c>
      <c r="BG460">
        <v>0</v>
      </c>
      <c r="BH460">
        <v>0</v>
      </c>
      <c r="BI460">
        <v>0</v>
      </c>
      <c r="BJ460" s="25">
        <v>45944</v>
      </c>
      <c r="BK460">
        <v>0</v>
      </c>
      <c r="BL460" s="27" t="str">
        <f>VLOOKUP(O460,DropDownList!$H$1:$I$7,2,FALSE)</f>
        <v>2024/25</v>
      </c>
      <c r="BM460" s="27" t="str">
        <f t="shared" si="7"/>
        <v>PCPF</v>
      </c>
    </row>
    <row r="461" spans="1:65" x14ac:dyDescent="0.2">
      <c r="A461">
        <v>2025</v>
      </c>
      <c r="B461">
        <v>10</v>
      </c>
      <c r="C461" t="s">
        <v>189</v>
      </c>
      <c r="D461" t="s">
        <v>192</v>
      </c>
      <c r="E461" t="s">
        <v>25</v>
      </c>
      <c r="F461">
        <v>9351</v>
      </c>
      <c r="G461" t="s">
        <v>141</v>
      </c>
      <c r="H461" t="s">
        <v>189</v>
      </c>
      <c r="I461" t="s">
        <v>189</v>
      </c>
      <c r="J461" s="24">
        <v>45931</v>
      </c>
      <c r="K461" t="s">
        <v>253</v>
      </c>
      <c r="L461">
        <v>3</v>
      </c>
      <c r="M461" t="s">
        <v>429</v>
      </c>
      <c r="N461" t="s">
        <v>145</v>
      </c>
      <c r="O461" t="s">
        <v>155</v>
      </c>
      <c r="P461" t="s">
        <v>148</v>
      </c>
      <c r="Q461">
        <v>101.56</v>
      </c>
      <c r="R461">
        <v>5</v>
      </c>
      <c r="S461">
        <v>300</v>
      </c>
      <c r="T461">
        <v>120</v>
      </c>
      <c r="U461">
        <v>2</v>
      </c>
      <c r="V461">
        <v>1</v>
      </c>
      <c r="W461">
        <v>60</v>
      </c>
      <c r="X461">
        <v>60</v>
      </c>
      <c r="Y461">
        <v>0</v>
      </c>
      <c r="Z461">
        <v>0</v>
      </c>
      <c r="AA461">
        <v>78.44</v>
      </c>
      <c r="AB461">
        <v>0</v>
      </c>
      <c r="AC461">
        <v>78.44</v>
      </c>
      <c r="AD461">
        <v>1</v>
      </c>
      <c r="AE461">
        <v>0</v>
      </c>
      <c r="AF461">
        <v>1</v>
      </c>
      <c r="AG461">
        <v>1</v>
      </c>
      <c r="AH461">
        <v>2</v>
      </c>
      <c r="AI461">
        <v>1</v>
      </c>
      <c r="AJ461">
        <v>0</v>
      </c>
      <c r="AK461">
        <v>0</v>
      </c>
      <c r="AL461">
        <v>0</v>
      </c>
      <c r="AM461">
        <v>0</v>
      </c>
      <c r="AN461">
        <v>0</v>
      </c>
      <c r="AO461">
        <v>4</v>
      </c>
      <c r="AP461">
        <v>26</v>
      </c>
      <c r="AQ461">
        <v>4</v>
      </c>
      <c r="AR461">
        <v>1</v>
      </c>
      <c r="AS461">
        <v>4</v>
      </c>
      <c r="AT461">
        <v>5</v>
      </c>
      <c r="AU461">
        <v>0</v>
      </c>
      <c r="AV461">
        <v>0</v>
      </c>
      <c r="AW461">
        <v>0</v>
      </c>
      <c r="AX461">
        <v>0</v>
      </c>
      <c r="AY461">
        <v>2</v>
      </c>
      <c r="AZ461">
        <v>6</v>
      </c>
      <c r="BA461">
        <v>4</v>
      </c>
      <c r="BB461">
        <v>0</v>
      </c>
      <c r="BC461">
        <v>0</v>
      </c>
      <c r="BD461">
        <v>0</v>
      </c>
      <c r="BE461">
        <v>0</v>
      </c>
      <c r="BF461">
        <v>4</v>
      </c>
      <c r="BG461">
        <v>60</v>
      </c>
      <c r="BH461">
        <v>0</v>
      </c>
      <c r="BI461">
        <v>2</v>
      </c>
      <c r="BJ461" s="25">
        <v>45944</v>
      </c>
      <c r="BK461">
        <v>0</v>
      </c>
      <c r="BL461" s="27" t="str">
        <f>VLOOKUP(O461,DropDownList!$H$1:$I$7,2,FALSE)</f>
        <v>2022/23</v>
      </c>
      <c r="BM461" s="27" t="str">
        <f t="shared" si="7"/>
        <v>PRAS</v>
      </c>
    </row>
    <row r="462" spans="1:65" x14ac:dyDescent="0.2">
      <c r="A462">
        <v>2025</v>
      </c>
      <c r="B462">
        <v>10</v>
      </c>
      <c r="C462" t="s">
        <v>189</v>
      </c>
      <c r="D462" t="s">
        <v>192</v>
      </c>
      <c r="E462" t="s">
        <v>25</v>
      </c>
      <c r="F462">
        <v>9351</v>
      </c>
      <c r="G462" t="s">
        <v>141</v>
      </c>
      <c r="H462" t="s">
        <v>189</v>
      </c>
      <c r="I462" t="s">
        <v>189</v>
      </c>
      <c r="J462" s="24">
        <v>45931</v>
      </c>
      <c r="K462" t="s">
        <v>253</v>
      </c>
      <c r="L462">
        <v>3</v>
      </c>
      <c r="M462" t="s">
        <v>429</v>
      </c>
      <c r="N462" t="s">
        <v>145</v>
      </c>
      <c r="O462" t="s">
        <v>155</v>
      </c>
      <c r="P462" t="s">
        <v>153</v>
      </c>
      <c r="Q462">
        <v>475</v>
      </c>
      <c r="R462">
        <v>55</v>
      </c>
      <c r="S462">
        <v>2475</v>
      </c>
      <c r="T462">
        <v>90</v>
      </c>
      <c r="U462">
        <v>11</v>
      </c>
      <c r="V462">
        <v>6</v>
      </c>
      <c r="W462">
        <v>250</v>
      </c>
      <c r="X462">
        <v>250</v>
      </c>
      <c r="Y462">
        <v>0</v>
      </c>
      <c r="Z462">
        <v>0</v>
      </c>
      <c r="AA462">
        <v>1910</v>
      </c>
      <c r="AB462">
        <v>0</v>
      </c>
      <c r="AC462">
        <v>1910</v>
      </c>
      <c r="AD462">
        <v>4</v>
      </c>
      <c r="AE462">
        <v>2</v>
      </c>
      <c r="AF462">
        <v>42</v>
      </c>
      <c r="AG462">
        <v>2</v>
      </c>
      <c r="AH462">
        <v>2</v>
      </c>
      <c r="AI462">
        <v>9</v>
      </c>
      <c r="AJ462">
        <v>0</v>
      </c>
      <c r="AK462">
        <v>0</v>
      </c>
      <c r="AL462">
        <v>0</v>
      </c>
      <c r="AM462">
        <v>0</v>
      </c>
      <c r="AN462">
        <v>0</v>
      </c>
      <c r="AO462">
        <v>39</v>
      </c>
      <c r="AP462">
        <v>166</v>
      </c>
      <c r="AQ462">
        <v>46</v>
      </c>
      <c r="AR462">
        <v>0</v>
      </c>
      <c r="AS462">
        <v>46</v>
      </c>
      <c r="AT462">
        <v>8</v>
      </c>
      <c r="AU462">
        <v>0</v>
      </c>
      <c r="AV462">
        <v>0</v>
      </c>
      <c r="AW462">
        <v>0</v>
      </c>
      <c r="AX462">
        <v>0</v>
      </c>
      <c r="AY462">
        <v>13</v>
      </c>
      <c r="AZ462">
        <v>24</v>
      </c>
      <c r="BA462">
        <v>15</v>
      </c>
      <c r="BB462">
        <v>3</v>
      </c>
      <c r="BC462">
        <v>1</v>
      </c>
      <c r="BD462">
        <v>0</v>
      </c>
      <c r="BE462">
        <v>0</v>
      </c>
      <c r="BF462">
        <v>40</v>
      </c>
      <c r="BG462">
        <v>405</v>
      </c>
      <c r="BH462">
        <v>0</v>
      </c>
      <c r="BI462">
        <v>11</v>
      </c>
      <c r="BJ462" s="25">
        <v>45944</v>
      </c>
      <c r="BK462">
        <v>0</v>
      </c>
      <c r="BL462" s="27" t="str">
        <f>VLOOKUP(O462,DropDownList!$H$1:$I$7,2,FALSE)</f>
        <v>2022/23</v>
      </c>
      <c r="BM462" s="27" t="str">
        <f t="shared" si="7"/>
        <v>PREG</v>
      </c>
    </row>
    <row r="463" spans="1:65" x14ac:dyDescent="0.2">
      <c r="A463">
        <v>2025</v>
      </c>
      <c r="B463">
        <v>10</v>
      </c>
      <c r="C463" t="s">
        <v>189</v>
      </c>
      <c r="D463" t="s">
        <v>192</v>
      </c>
      <c r="E463" t="s">
        <v>25</v>
      </c>
      <c r="F463">
        <v>9351</v>
      </c>
      <c r="G463" t="s">
        <v>141</v>
      </c>
      <c r="H463" t="s">
        <v>189</v>
      </c>
      <c r="I463" t="s">
        <v>189</v>
      </c>
      <c r="J463" s="24">
        <v>45931</v>
      </c>
      <c r="K463" t="s">
        <v>253</v>
      </c>
      <c r="L463">
        <v>3</v>
      </c>
      <c r="M463" t="s">
        <v>429</v>
      </c>
      <c r="N463" t="s">
        <v>145</v>
      </c>
      <c r="O463" t="s">
        <v>155</v>
      </c>
      <c r="P463" t="s">
        <v>151</v>
      </c>
      <c r="Q463">
        <v>0</v>
      </c>
      <c r="R463">
        <v>380</v>
      </c>
      <c r="S463">
        <v>11390</v>
      </c>
      <c r="T463">
        <v>2340</v>
      </c>
      <c r="U463">
        <v>0</v>
      </c>
      <c r="V463">
        <v>0</v>
      </c>
      <c r="W463">
        <v>0</v>
      </c>
      <c r="X463">
        <v>0</v>
      </c>
      <c r="Y463">
        <v>0</v>
      </c>
      <c r="Z463">
        <v>0</v>
      </c>
      <c r="AA463">
        <v>9050</v>
      </c>
      <c r="AB463">
        <v>0</v>
      </c>
      <c r="AC463">
        <v>9050</v>
      </c>
      <c r="AD463">
        <v>0</v>
      </c>
      <c r="AE463">
        <v>0</v>
      </c>
      <c r="AF463">
        <v>302</v>
      </c>
      <c r="AG463">
        <v>0</v>
      </c>
      <c r="AH463">
        <v>78</v>
      </c>
      <c r="AI463">
        <v>0</v>
      </c>
      <c r="AJ463">
        <v>0</v>
      </c>
      <c r="AK463">
        <v>0</v>
      </c>
      <c r="AL463">
        <v>0</v>
      </c>
      <c r="AM463">
        <v>3</v>
      </c>
      <c r="AN463">
        <v>0</v>
      </c>
      <c r="AO463">
        <v>0</v>
      </c>
      <c r="AP463">
        <v>0</v>
      </c>
      <c r="AQ463">
        <v>0</v>
      </c>
      <c r="AR463">
        <v>0</v>
      </c>
      <c r="AS463">
        <v>0</v>
      </c>
      <c r="AT463">
        <v>0</v>
      </c>
      <c r="AU463">
        <v>0</v>
      </c>
      <c r="AV463">
        <v>0</v>
      </c>
      <c r="AW463">
        <v>0</v>
      </c>
      <c r="AX463">
        <v>0</v>
      </c>
      <c r="AY463">
        <v>0</v>
      </c>
      <c r="AZ463">
        <v>0</v>
      </c>
      <c r="BA463">
        <v>0</v>
      </c>
      <c r="BB463">
        <v>0</v>
      </c>
      <c r="BC463">
        <v>0</v>
      </c>
      <c r="BD463">
        <v>0</v>
      </c>
      <c r="BE463">
        <v>0</v>
      </c>
      <c r="BF463">
        <v>0</v>
      </c>
      <c r="BG463">
        <v>0</v>
      </c>
      <c r="BH463">
        <v>0</v>
      </c>
      <c r="BI463">
        <v>0</v>
      </c>
      <c r="BJ463" s="25">
        <v>45944</v>
      </c>
      <c r="BK463">
        <v>0</v>
      </c>
      <c r="BL463" s="27" t="str">
        <f>VLOOKUP(O463,DropDownList!$H$1:$I$7,2,FALSE)</f>
        <v>2022/23</v>
      </c>
      <c r="BM463" s="27" t="str">
        <f t="shared" si="7"/>
        <v>PCPF</v>
      </c>
    </row>
    <row r="464" spans="1:65" x14ac:dyDescent="0.2">
      <c r="A464">
        <v>2025</v>
      </c>
      <c r="B464">
        <v>10</v>
      </c>
      <c r="C464" t="s">
        <v>189</v>
      </c>
      <c r="D464" t="s">
        <v>192</v>
      </c>
      <c r="E464" t="s">
        <v>25</v>
      </c>
      <c r="F464">
        <v>9351</v>
      </c>
      <c r="G464" t="s">
        <v>141</v>
      </c>
      <c r="H464" t="s">
        <v>189</v>
      </c>
      <c r="I464" t="s">
        <v>189</v>
      </c>
      <c r="J464" s="24">
        <v>45931</v>
      </c>
      <c r="K464" t="s">
        <v>253</v>
      </c>
      <c r="L464">
        <v>3</v>
      </c>
      <c r="M464" t="s">
        <v>429</v>
      </c>
      <c r="N464" t="s">
        <v>145</v>
      </c>
      <c r="O464" t="s">
        <v>147</v>
      </c>
      <c r="P464" t="s">
        <v>146</v>
      </c>
      <c r="Q464">
        <v>474.42</v>
      </c>
      <c r="R464">
        <v>71</v>
      </c>
      <c r="S464">
        <v>1220</v>
      </c>
      <c r="T464">
        <v>30</v>
      </c>
      <c r="U464">
        <v>36</v>
      </c>
      <c r="V464">
        <v>18</v>
      </c>
      <c r="W464">
        <v>330</v>
      </c>
      <c r="X464">
        <v>330</v>
      </c>
      <c r="Y464">
        <v>0</v>
      </c>
      <c r="Z464">
        <v>0</v>
      </c>
      <c r="AA464">
        <v>715.58</v>
      </c>
      <c r="AB464">
        <v>0</v>
      </c>
      <c r="AC464">
        <v>0</v>
      </c>
      <c r="AD464">
        <v>18</v>
      </c>
      <c r="AE464">
        <v>0</v>
      </c>
      <c r="AF464">
        <v>44</v>
      </c>
      <c r="AG464">
        <v>1</v>
      </c>
      <c r="AH464">
        <v>2</v>
      </c>
      <c r="AI464">
        <v>24</v>
      </c>
      <c r="AJ464">
        <v>0</v>
      </c>
      <c r="AK464">
        <v>0</v>
      </c>
      <c r="AL464">
        <v>0</v>
      </c>
      <c r="AM464">
        <v>0</v>
      </c>
      <c r="AN464">
        <v>0</v>
      </c>
      <c r="AO464">
        <v>46</v>
      </c>
      <c r="AP464">
        <v>145</v>
      </c>
      <c r="AQ464">
        <v>46</v>
      </c>
      <c r="AR464">
        <v>0</v>
      </c>
      <c r="AS464">
        <v>33</v>
      </c>
      <c r="AT464">
        <v>6</v>
      </c>
      <c r="AU464">
        <v>0</v>
      </c>
      <c r="AV464">
        <v>0</v>
      </c>
      <c r="AW464">
        <v>0</v>
      </c>
      <c r="AX464">
        <v>0</v>
      </c>
      <c r="AY464">
        <v>15</v>
      </c>
      <c r="AZ464">
        <v>27</v>
      </c>
      <c r="BA464">
        <v>12</v>
      </c>
      <c r="BB464">
        <v>0</v>
      </c>
      <c r="BC464">
        <v>0</v>
      </c>
      <c r="BD464">
        <v>2</v>
      </c>
      <c r="BE464">
        <v>0</v>
      </c>
      <c r="BF464">
        <v>71</v>
      </c>
      <c r="BG464">
        <v>450</v>
      </c>
      <c r="BH464">
        <v>0</v>
      </c>
      <c r="BI464">
        <v>35</v>
      </c>
      <c r="BJ464" s="25">
        <v>45944</v>
      </c>
      <c r="BK464">
        <v>0</v>
      </c>
      <c r="BL464" s="27" t="str">
        <f>VLOOKUP(O464,DropDownList!$H$1:$I$7,2,FALSE)</f>
        <v>2024/25</v>
      </c>
      <c r="BM464" s="27" t="str">
        <f t="shared" si="7"/>
        <v>VSUR</v>
      </c>
    </row>
    <row r="465" spans="1:65" x14ac:dyDescent="0.2">
      <c r="A465">
        <v>2025</v>
      </c>
      <c r="B465">
        <v>10</v>
      </c>
      <c r="C465" t="s">
        <v>189</v>
      </c>
      <c r="D465" t="s">
        <v>192</v>
      </c>
      <c r="E465" t="s">
        <v>25</v>
      </c>
      <c r="F465">
        <v>9351</v>
      </c>
      <c r="G465" t="s">
        <v>141</v>
      </c>
      <c r="H465" t="s">
        <v>189</v>
      </c>
      <c r="I465" t="s">
        <v>189</v>
      </c>
      <c r="J465" s="24">
        <v>45931</v>
      </c>
      <c r="K465" t="s">
        <v>253</v>
      </c>
      <c r="L465">
        <v>3</v>
      </c>
      <c r="M465" t="s">
        <v>429</v>
      </c>
      <c r="N465" t="s">
        <v>145</v>
      </c>
      <c r="O465" t="s">
        <v>149</v>
      </c>
      <c r="P465" t="s">
        <v>150</v>
      </c>
      <c r="Q465">
        <v>1895.4</v>
      </c>
      <c r="R465">
        <v>24</v>
      </c>
      <c r="S465">
        <v>3184.54</v>
      </c>
      <c r="T465">
        <v>150</v>
      </c>
      <c r="U465">
        <v>12</v>
      </c>
      <c r="V465">
        <v>11</v>
      </c>
      <c r="W465">
        <v>1254.1500000000001</v>
      </c>
      <c r="X465">
        <v>1745.4</v>
      </c>
      <c r="Y465">
        <v>23</v>
      </c>
      <c r="Z465">
        <v>3034.54</v>
      </c>
      <c r="AA465">
        <v>1139.1400000000001</v>
      </c>
      <c r="AB465">
        <v>339.14</v>
      </c>
      <c r="AC465">
        <v>800</v>
      </c>
      <c r="AD465">
        <v>10</v>
      </c>
      <c r="AE465">
        <v>1</v>
      </c>
      <c r="AF465">
        <v>11</v>
      </c>
      <c r="AG465">
        <v>1</v>
      </c>
      <c r="AH465">
        <v>1</v>
      </c>
      <c r="AI465">
        <v>11</v>
      </c>
      <c r="AJ465">
        <v>6</v>
      </c>
      <c r="AK465">
        <v>0</v>
      </c>
      <c r="AL465">
        <v>0</v>
      </c>
      <c r="AM465">
        <v>1</v>
      </c>
      <c r="AN465">
        <v>0</v>
      </c>
      <c r="AO465">
        <v>14</v>
      </c>
      <c r="AP465">
        <v>20</v>
      </c>
      <c r="AQ465">
        <v>14</v>
      </c>
      <c r="AR465">
        <v>0</v>
      </c>
      <c r="AS465">
        <v>0</v>
      </c>
      <c r="AT465">
        <v>0</v>
      </c>
      <c r="AU465">
        <v>0</v>
      </c>
      <c r="AV465">
        <v>0</v>
      </c>
      <c r="AW465">
        <v>0</v>
      </c>
      <c r="AX465">
        <v>0</v>
      </c>
      <c r="AY465">
        <v>1</v>
      </c>
      <c r="AZ465">
        <v>3</v>
      </c>
      <c r="BA465">
        <v>0</v>
      </c>
      <c r="BB465">
        <v>0</v>
      </c>
      <c r="BC465">
        <v>0</v>
      </c>
      <c r="BD465">
        <v>0</v>
      </c>
      <c r="BE465">
        <v>0</v>
      </c>
      <c r="BF465">
        <v>14</v>
      </c>
      <c r="BG465">
        <v>1520.4</v>
      </c>
      <c r="BH465">
        <v>0</v>
      </c>
      <c r="BI465">
        <v>12</v>
      </c>
      <c r="BJ465" s="25">
        <v>45944</v>
      </c>
      <c r="BK465">
        <v>0</v>
      </c>
      <c r="BL465" s="27" t="str">
        <f>VLOOKUP(O465,DropDownList!$H$1:$I$7,2,FALSE)</f>
        <v>2025/26</v>
      </c>
      <c r="BM465" s="27" t="str">
        <f t="shared" si="7"/>
        <v>FISCAL FINES</v>
      </c>
    </row>
    <row r="466" spans="1:65" x14ac:dyDescent="0.2">
      <c r="A466">
        <v>2025</v>
      </c>
      <c r="B466">
        <v>10</v>
      </c>
      <c r="C466" t="s">
        <v>189</v>
      </c>
      <c r="D466" t="s">
        <v>192</v>
      </c>
      <c r="E466" t="s">
        <v>25</v>
      </c>
      <c r="F466">
        <v>9351</v>
      </c>
      <c r="G466" t="s">
        <v>141</v>
      </c>
      <c r="H466" t="s">
        <v>189</v>
      </c>
      <c r="I466" t="s">
        <v>189</v>
      </c>
      <c r="J466" s="24">
        <v>45931</v>
      </c>
      <c r="K466" t="s">
        <v>253</v>
      </c>
      <c r="L466">
        <v>3</v>
      </c>
      <c r="M466" t="s">
        <v>429</v>
      </c>
      <c r="N466" t="s">
        <v>145</v>
      </c>
      <c r="O466" t="s">
        <v>149</v>
      </c>
      <c r="P466" t="s">
        <v>154</v>
      </c>
      <c r="Q466">
        <v>4545</v>
      </c>
      <c r="R466">
        <v>13</v>
      </c>
      <c r="S466">
        <v>5530</v>
      </c>
      <c r="T466">
        <v>0</v>
      </c>
      <c r="U466">
        <v>10</v>
      </c>
      <c r="V466">
        <v>9</v>
      </c>
      <c r="W466">
        <v>1485</v>
      </c>
      <c r="X466">
        <v>4285</v>
      </c>
      <c r="Y466">
        <v>0</v>
      </c>
      <c r="Z466">
        <v>0</v>
      </c>
      <c r="AA466">
        <v>985</v>
      </c>
      <c r="AB466">
        <v>60</v>
      </c>
      <c r="AC466">
        <v>845</v>
      </c>
      <c r="AD466">
        <v>6</v>
      </c>
      <c r="AE466">
        <v>3</v>
      </c>
      <c r="AF466">
        <v>3</v>
      </c>
      <c r="AG466">
        <v>4</v>
      </c>
      <c r="AH466">
        <v>0</v>
      </c>
      <c r="AI466">
        <v>6</v>
      </c>
      <c r="AJ466">
        <v>0</v>
      </c>
      <c r="AK466">
        <v>0</v>
      </c>
      <c r="AL466">
        <v>0</v>
      </c>
      <c r="AM466">
        <v>0</v>
      </c>
      <c r="AN466">
        <v>0</v>
      </c>
      <c r="AO466">
        <v>11</v>
      </c>
      <c r="AP466">
        <v>13</v>
      </c>
      <c r="AQ466">
        <v>11</v>
      </c>
      <c r="AR466">
        <v>0</v>
      </c>
      <c r="AS466">
        <v>2</v>
      </c>
      <c r="AT466">
        <v>0</v>
      </c>
      <c r="AU466">
        <v>0</v>
      </c>
      <c r="AV466">
        <v>0</v>
      </c>
      <c r="AW466">
        <v>0</v>
      </c>
      <c r="AX466">
        <v>0</v>
      </c>
      <c r="AY466">
        <v>0</v>
      </c>
      <c r="AZ466">
        <v>0</v>
      </c>
      <c r="BA466">
        <v>0</v>
      </c>
      <c r="BB466">
        <v>0</v>
      </c>
      <c r="BC466">
        <v>0</v>
      </c>
      <c r="BD466">
        <v>0</v>
      </c>
      <c r="BE466">
        <v>0</v>
      </c>
      <c r="BF466">
        <v>13</v>
      </c>
      <c r="BG466">
        <v>3710</v>
      </c>
      <c r="BH466">
        <v>0</v>
      </c>
      <c r="BI466">
        <v>10</v>
      </c>
      <c r="BJ466" s="25">
        <v>45944</v>
      </c>
      <c r="BK466">
        <v>0</v>
      </c>
      <c r="BL466" s="27" t="str">
        <f>VLOOKUP(O466,DropDownList!$H$1:$I$7,2,FALSE)</f>
        <v>2025/26</v>
      </c>
      <c r="BM466" s="27" t="str">
        <f t="shared" si="7"/>
        <v>JP COURT</v>
      </c>
    </row>
    <row r="467" spans="1:65" x14ac:dyDescent="0.2">
      <c r="A467">
        <v>2025</v>
      </c>
      <c r="B467">
        <v>10</v>
      </c>
      <c r="C467" t="s">
        <v>189</v>
      </c>
      <c r="D467" t="s">
        <v>192</v>
      </c>
      <c r="E467" t="s">
        <v>25</v>
      </c>
      <c r="F467">
        <v>9351</v>
      </c>
      <c r="G467" t="s">
        <v>141</v>
      </c>
      <c r="H467" t="s">
        <v>189</v>
      </c>
      <c r="I467" t="s">
        <v>189</v>
      </c>
      <c r="J467" s="24">
        <v>45931</v>
      </c>
      <c r="K467" t="s">
        <v>253</v>
      </c>
      <c r="L467">
        <v>3</v>
      </c>
      <c r="M467" t="s">
        <v>429</v>
      </c>
      <c r="N467" t="s">
        <v>145</v>
      </c>
      <c r="O467" t="s">
        <v>149</v>
      </c>
      <c r="P467" t="s">
        <v>152</v>
      </c>
      <c r="Q467">
        <v>0</v>
      </c>
      <c r="R467">
        <v>4</v>
      </c>
      <c r="S467">
        <v>160</v>
      </c>
      <c r="T467">
        <v>0</v>
      </c>
      <c r="U467">
        <v>0</v>
      </c>
      <c r="V467">
        <v>0</v>
      </c>
      <c r="W467">
        <v>0</v>
      </c>
      <c r="X467">
        <v>0</v>
      </c>
      <c r="Y467">
        <v>0</v>
      </c>
      <c r="Z467">
        <v>0</v>
      </c>
      <c r="AA467">
        <v>160</v>
      </c>
      <c r="AB467">
        <v>0</v>
      </c>
      <c r="AC467">
        <v>160</v>
      </c>
      <c r="AD467">
        <v>0</v>
      </c>
      <c r="AE467">
        <v>0</v>
      </c>
      <c r="AF467">
        <v>4</v>
      </c>
      <c r="AG467">
        <v>0</v>
      </c>
      <c r="AH467">
        <v>0</v>
      </c>
      <c r="AI467">
        <v>0</v>
      </c>
      <c r="AJ467">
        <v>0</v>
      </c>
      <c r="AK467">
        <v>0</v>
      </c>
      <c r="AL467">
        <v>0</v>
      </c>
      <c r="AM467">
        <v>0</v>
      </c>
      <c r="AN467">
        <v>0</v>
      </c>
      <c r="AO467">
        <v>0</v>
      </c>
      <c r="AP467">
        <v>0</v>
      </c>
      <c r="AQ467">
        <v>0</v>
      </c>
      <c r="AR467">
        <v>0</v>
      </c>
      <c r="AS467">
        <v>0</v>
      </c>
      <c r="AT467">
        <v>0</v>
      </c>
      <c r="AU467">
        <v>0</v>
      </c>
      <c r="AV467">
        <v>0</v>
      </c>
      <c r="AW467">
        <v>0</v>
      </c>
      <c r="AX467">
        <v>0</v>
      </c>
      <c r="AY467">
        <v>0</v>
      </c>
      <c r="AZ467">
        <v>0</v>
      </c>
      <c r="BA467">
        <v>0</v>
      </c>
      <c r="BB467">
        <v>0</v>
      </c>
      <c r="BC467">
        <v>0</v>
      </c>
      <c r="BD467">
        <v>0</v>
      </c>
      <c r="BE467">
        <v>0</v>
      </c>
      <c r="BF467">
        <v>0</v>
      </c>
      <c r="BG467">
        <v>0</v>
      </c>
      <c r="BH467">
        <v>0</v>
      </c>
      <c r="BI467">
        <v>0</v>
      </c>
      <c r="BJ467" s="25">
        <v>45944</v>
      </c>
      <c r="BK467">
        <v>0</v>
      </c>
      <c r="BL467" s="27" t="str">
        <f>VLOOKUP(O467,DropDownList!$H$1:$I$7,2,FALSE)</f>
        <v>2025/26</v>
      </c>
      <c r="BM467" s="27" t="str">
        <f t="shared" si="7"/>
        <v>PCOA</v>
      </c>
    </row>
    <row r="468" spans="1:65" x14ac:dyDescent="0.2">
      <c r="A468">
        <v>2025</v>
      </c>
      <c r="B468">
        <v>10</v>
      </c>
      <c r="C468" t="s">
        <v>189</v>
      </c>
      <c r="D468" t="s">
        <v>192</v>
      </c>
      <c r="E468" t="s">
        <v>25</v>
      </c>
      <c r="F468">
        <v>9351</v>
      </c>
      <c r="G468" t="s">
        <v>141</v>
      </c>
      <c r="H468" t="s">
        <v>189</v>
      </c>
      <c r="I468" t="s">
        <v>189</v>
      </c>
      <c r="J468" s="24">
        <v>45931</v>
      </c>
      <c r="K468" t="s">
        <v>253</v>
      </c>
      <c r="L468">
        <v>3</v>
      </c>
      <c r="M468" t="s">
        <v>429</v>
      </c>
      <c r="N468" t="s">
        <v>145</v>
      </c>
      <c r="O468" t="s">
        <v>149</v>
      </c>
      <c r="P468" t="s">
        <v>151</v>
      </c>
      <c r="Q468">
        <v>30</v>
      </c>
      <c r="R468">
        <v>12</v>
      </c>
      <c r="S468">
        <v>360</v>
      </c>
      <c r="T468">
        <v>120</v>
      </c>
      <c r="U468">
        <v>1</v>
      </c>
      <c r="V468">
        <v>0</v>
      </c>
      <c r="W468">
        <v>0</v>
      </c>
      <c r="X468">
        <v>0</v>
      </c>
      <c r="Y468">
        <v>0</v>
      </c>
      <c r="Z468">
        <v>0</v>
      </c>
      <c r="AA468">
        <v>210</v>
      </c>
      <c r="AB468">
        <v>0</v>
      </c>
      <c r="AC468">
        <v>210</v>
      </c>
      <c r="AD468">
        <v>0</v>
      </c>
      <c r="AE468">
        <v>0</v>
      </c>
      <c r="AF468">
        <v>7</v>
      </c>
      <c r="AG468">
        <v>0</v>
      </c>
      <c r="AH468">
        <v>4</v>
      </c>
      <c r="AI468">
        <v>1</v>
      </c>
      <c r="AJ468">
        <v>0</v>
      </c>
      <c r="AK468">
        <v>0</v>
      </c>
      <c r="AL468">
        <v>0</v>
      </c>
      <c r="AM468">
        <v>0</v>
      </c>
      <c r="AN468">
        <v>0</v>
      </c>
      <c r="AO468">
        <v>0</v>
      </c>
      <c r="AP468">
        <v>0</v>
      </c>
      <c r="AQ468">
        <v>0</v>
      </c>
      <c r="AR468">
        <v>0</v>
      </c>
      <c r="AS468">
        <v>0</v>
      </c>
      <c r="AT468">
        <v>0</v>
      </c>
      <c r="AU468">
        <v>0</v>
      </c>
      <c r="AV468">
        <v>0</v>
      </c>
      <c r="AW468">
        <v>0</v>
      </c>
      <c r="AX468">
        <v>0</v>
      </c>
      <c r="AY468">
        <v>0</v>
      </c>
      <c r="AZ468">
        <v>0</v>
      </c>
      <c r="BA468">
        <v>0</v>
      </c>
      <c r="BB468">
        <v>0</v>
      </c>
      <c r="BC468">
        <v>0</v>
      </c>
      <c r="BD468">
        <v>0</v>
      </c>
      <c r="BE468">
        <v>0</v>
      </c>
      <c r="BF468">
        <v>0</v>
      </c>
      <c r="BG468">
        <v>30</v>
      </c>
      <c r="BH468">
        <v>0</v>
      </c>
      <c r="BI468">
        <v>0</v>
      </c>
      <c r="BJ468" s="25">
        <v>45944</v>
      </c>
      <c r="BK468">
        <v>0</v>
      </c>
      <c r="BL468" s="27" t="str">
        <f>VLOOKUP(O468,DropDownList!$H$1:$I$7,2,FALSE)</f>
        <v>2025/26</v>
      </c>
      <c r="BM468" s="27" t="str">
        <f t="shared" si="7"/>
        <v>PCPF</v>
      </c>
    </row>
    <row r="469" spans="1:65" x14ac:dyDescent="0.2">
      <c r="A469">
        <v>2025</v>
      </c>
      <c r="B469">
        <v>10</v>
      </c>
      <c r="C469" t="s">
        <v>189</v>
      </c>
      <c r="D469" t="s">
        <v>192</v>
      </c>
      <c r="E469" t="s">
        <v>25</v>
      </c>
      <c r="F469">
        <v>9351</v>
      </c>
      <c r="G469" t="s">
        <v>141</v>
      </c>
      <c r="H469" t="s">
        <v>189</v>
      </c>
      <c r="I469" t="s">
        <v>189</v>
      </c>
      <c r="J469" s="24">
        <v>45931</v>
      </c>
      <c r="K469" t="s">
        <v>253</v>
      </c>
      <c r="L469">
        <v>3</v>
      </c>
      <c r="M469" t="s">
        <v>429</v>
      </c>
      <c r="N469" t="s">
        <v>145</v>
      </c>
      <c r="O469" t="s">
        <v>147</v>
      </c>
      <c r="P469" t="s">
        <v>150</v>
      </c>
      <c r="Q469">
        <v>7445.66</v>
      </c>
      <c r="R469">
        <v>111</v>
      </c>
      <c r="S469">
        <v>18180.689999999999</v>
      </c>
      <c r="T469">
        <v>818.84</v>
      </c>
      <c r="U469">
        <v>39</v>
      </c>
      <c r="V469">
        <v>26</v>
      </c>
      <c r="W469">
        <v>3823.34</v>
      </c>
      <c r="X469">
        <v>5178.29</v>
      </c>
      <c r="Y469">
        <v>105</v>
      </c>
      <c r="Z469">
        <v>17361.849999999999</v>
      </c>
      <c r="AA469">
        <v>9916.19</v>
      </c>
      <c r="AB469">
        <v>3225.3</v>
      </c>
      <c r="AC469">
        <v>6690.89</v>
      </c>
      <c r="AD469">
        <v>19</v>
      </c>
      <c r="AE469">
        <v>7</v>
      </c>
      <c r="AF469">
        <v>65</v>
      </c>
      <c r="AG469">
        <v>12</v>
      </c>
      <c r="AH469">
        <v>6</v>
      </c>
      <c r="AI469">
        <v>27</v>
      </c>
      <c r="AJ469">
        <v>29</v>
      </c>
      <c r="AK469">
        <v>11</v>
      </c>
      <c r="AL469">
        <v>0</v>
      </c>
      <c r="AM469">
        <v>3</v>
      </c>
      <c r="AN469">
        <v>1</v>
      </c>
      <c r="AO469">
        <v>63</v>
      </c>
      <c r="AP469">
        <v>212</v>
      </c>
      <c r="AQ469">
        <v>68</v>
      </c>
      <c r="AR469">
        <v>3</v>
      </c>
      <c r="AS469">
        <v>44</v>
      </c>
      <c r="AT469">
        <v>7</v>
      </c>
      <c r="AU469">
        <v>0</v>
      </c>
      <c r="AV469">
        <v>0</v>
      </c>
      <c r="AW469">
        <v>0</v>
      </c>
      <c r="AX469">
        <v>0</v>
      </c>
      <c r="AY469">
        <v>20</v>
      </c>
      <c r="AZ469">
        <v>40</v>
      </c>
      <c r="BA469">
        <v>18</v>
      </c>
      <c r="BB469">
        <v>5</v>
      </c>
      <c r="BC469">
        <v>3</v>
      </c>
      <c r="BD469">
        <v>0</v>
      </c>
      <c r="BE469">
        <v>0</v>
      </c>
      <c r="BF469">
        <v>62</v>
      </c>
      <c r="BG469">
        <v>4334.18</v>
      </c>
      <c r="BH469">
        <v>1</v>
      </c>
      <c r="BI469">
        <v>39</v>
      </c>
      <c r="BJ469" s="25">
        <v>45944</v>
      </c>
      <c r="BK469">
        <v>0</v>
      </c>
      <c r="BL469" s="27" t="str">
        <f>VLOOKUP(O469,DropDownList!$H$1:$I$7,2,FALSE)</f>
        <v>2024/25</v>
      </c>
      <c r="BM469" s="27" t="str">
        <f t="shared" si="7"/>
        <v>FISCAL FINES</v>
      </c>
    </row>
    <row r="470" spans="1:65" x14ac:dyDescent="0.2">
      <c r="A470">
        <v>2025</v>
      </c>
      <c r="B470">
        <v>10</v>
      </c>
      <c r="C470" t="s">
        <v>189</v>
      </c>
      <c r="D470" t="s">
        <v>192</v>
      </c>
      <c r="E470" t="s">
        <v>25</v>
      </c>
      <c r="F470">
        <v>9351</v>
      </c>
      <c r="G470" t="s">
        <v>141</v>
      </c>
      <c r="H470" t="s">
        <v>189</v>
      </c>
      <c r="I470" t="s">
        <v>189</v>
      </c>
      <c r="J470" s="24">
        <v>45931</v>
      </c>
      <c r="K470" t="s">
        <v>253</v>
      </c>
      <c r="L470">
        <v>3</v>
      </c>
      <c r="M470" t="s">
        <v>429</v>
      </c>
      <c r="N470" t="s">
        <v>145</v>
      </c>
      <c r="O470" t="s">
        <v>149</v>
      </c>
      <c r="P470" t="s">
        <v>146</v>
      </c>
      <c r="Q470">
        <v>170</v>
      </c>
      <c r="R470">
        <v>13</v>
      </c>
      <c r="S470">
        <v>250</v>
      </c>
      <c r="T470">
        <v>0</v>
      </c>
      <c r="U470">
        <v>10</v>
      </c>
      <c r="V470">
        <v>7</v>
      </c>
      <c r="W470">
        <v>170</v>
      </c>
      <c r="X470">
        <v>170</v>
      </c>
      <c r="Y470">
        <v>0</v>
      </c>
      <c r="Z470">
        <v>0</v>
      </c>
      <c r="AA470">
        <v>80</v>
      </c>
      <c r="AB470">
        <v>0</v>
      </c>
      <c r="AC470">
        <v>0</v>
      </c>
      <c r="AD470">
        <v>7</v>
      </c>
      <c r="AE470">
        <v>0</v>
      </c>
      <c r="AF470">
        <v>6</v>
      </c>
      <c r="AG470">
        <v>0</v>
      </c>
      <c r="AH470">
        <v>0</v>
      </c>
      <c r="AI470">
        <v>7</v>
      </c>
      <c r="AJ470">
        <v>0</v>
      </c>
      <c r="AK470">
        <v>0</v>
      </c>
      <c r="AL470">
        <v>0</v>
      </c>
      <c r="AM470">
        <v>0</v>
      </c>
      <c r="AN470">
        <v>0</v>
      </c>
      <c r="AO470">
        <v>11</v>
      </c>
      <c r="AP470">
        <v>14</v>
      </c>
      <c r="AQ470">
        <v>12</v>
      </c>
      <c r="AR470">
        <v>0</v>
      </c>
      <c r="AS470">
        <v>2</v>
      </c>
      <c r="AT470">
        <v>0</v>
      </c>
      <c r="AU470">
        <v>0</v>
      </c>
      <c r="AV470">
        <v>0</v>
      </c>
      <c r="AW470">
        <v>0</v>
      </c>
      <c r="AX470">
        <v>0</v>
      </c>
      <c r="AY470">
        <v>0</v>
      </c>
      <c r="AZ470">
        <v>0</v>
      </c>
      <c r="BA470">
        <v>0</v>
      </c>
      <c r="BB470">
        <v>0</v>
      </c>
      <c r="BC470">
        <v>0</v>
      </c>
      <c r="BD470">
        <v>0</v>
      </c>
      <c r="BE470">
        <v>0</v>
      </c>
      <c r="BF470">
        <v>13</v>
      </c>
      <c r="BG470">
        <v>170</v>
      </c>
      <c r="BH470">
        <v>0</v>
      </c>
      <c r="BI470">
        <v>10</v>
      </c>
      <c r="BJ470" s="25">
        <v>45944</v>
      </c>
      <c r="BK470">
        <v>0</v>
      </c>
      <c r="BL470" s="27" t="str">
        <f>VLOOKUP(O470,DropDownList!$H$1:$I$7,2,FALSE)</f>
        <v>2025/26</v>
      </c>
      <c r="BM470" s="27" t="str">
        <f t="shared" si="7"/>
        <v>VSUR</v>
      </c>
    </row>
    <row r="471" spans="1:65" x14ac:dyDescent="0.2">
      <c r="A471">
        <v>2025</v>
      </c>
      <c r="B471">
        <v>10</v>
      </c>
      <c r="C471" t="s">
        <v>189</v>
      </c>
      <c r="D471" t="s">
        <v>192</v>
      </c>
      <c r="E471" t="s">
        <v>25</v>
      </c>
      <c r="F471">
        <v>9351</v>
      </c>
      <c r="G471" t="s">
        <v>141</v>
      </c>
      <c r="H471" t="s">
        <v>189</v>
      </c>
      <c r="I471" t="s">
        <v>189</v>
      </c>
      <c r="J471" s="24">
        <v>45931</v>
      </c>
      <c r="K471" t="s">
        <v>253</v>
      </c>
      <c r="L471">
        <v>3</v>
      </c>
      <c r="M471" t="s">
        <v>429</v>
      </c>
      <c r="N471" t="s">
        <v>145</v>
      </c>
      <c r="O471" t="s">
        <v>156</v>
      </c>
      <c r="P471" t="s">
        <v>153</v>
      </c>
      <c r="Q471">
        <v>1327.85</v>
      </c>
      <c r="R471">
        <v>105</v>
      </c>
      <c r="S471">
        <v>4725</v>
      </c>
      <c r="T471">
        <v>0</v>
      </c>
      <c r="U471">
        <v>32</v>
      </c>
      <c r="V471">
        <v>21</v>
      </c>
      <c r="W471">
        <v>871.54</v>
      </c>
      <c r="X471">
        <v>871.54</v>
      </c>
      <c r="Y471">
        <v>0</v>
      </c>
      <c r="Z471">
        <v>0</v>
      </c>
      <c r="AA471">
        <v>3397.15</v>
      </c>
      <c r="AB471">
        <v>0</v>
      </c>
      <c r="AC471">
        <v>3397.15</v>
      </c>
      <c r="AD471">
        <v>19</v>
      </c>
      <c r="AE471">
        <v>2</v>
      </c>
      <c r="AF471">
        <v>73</v>
      </c>
      <c r="AG471">
        <v>4</v>
      </c>
      <c r="AH471">
        <v>0</v>
      </c>
      <c r="AI471">
        <v>28</v>
      </c>
      <c r="AJ471">
        <v>0</v>
      </c>
      <c r="AK471">
        <v>0</v>
      </c>
      <c r="AL471">
        <v>0</v>
      </c>
      <c r="AM471">
        <v>0</v>
      </c>
      <c r="AN471">
        <v>0</v>
      </c>
      <c r="AO471">
        <v>90</v>
      </c>
      <c r="AP471">
        <v>467</v>
      </c>
      <c r="AQ471">
        <v>100</v>
      </c>
      <c r="AR471">
        <v>3</v>
      </c>
      <c r="AS471">
        <v>166</v>
      </c>
      <c r="AT471">
        <v>22</v>
      </c>
      <c r="AU471">
        <v>0</v>
      </c>
      <c r="AV471">
        <v>0</v>
      </c>
      <c r="AW471">
        <v>0</v>
      </c>
      <c r="AX471">
        <v>0</v>
      </c>
      <c r="AY471">
        <v>20</v>
      </c>
      <c r="AZ471">
        <v>59</v>
      </c>
      <c r="BA471">
        <v>42</v>
      </c>
      <c r="BB471">
        <v>27</v>
      </c>
      <c r="BC471">
        <v>4</v>
      </c>
      <c r="BD471">
        <v>0</v>
      </c>
      <c r="BE471">
        <v>0</v>
      </c>
      <c r="BF471">
        <v>84</v>
      </c>
      <c r="BG471">
        <v>1260</v>
      </c>
      <c r="BH471">
        <v>0</v>
      </c>
      <c r="BI471">
        <v>30</v>
      </c>
      <c r="BJ471" s="25">
        <v>45944</v>
      </c>
      <c r="BK471">
        <v>0</v>
      </c>
      <c r="BL471" s="27" t="str">
        <f>VLOOKUP(O471,DropDownList!$H$1:$I$7,2,FALSE)</f>
        <v>2023/24</v>
      </c>
      <c r="BM471" s="27" t="str">
        <f t="shared" si="7"/>
        <v>PREG</v>
      </c>
    </row>
    <row r="472" spans="1:65" x14ac:dyDescent="0.2">
      <c r="A472">
        <v>2025</v>
      </c>
      <c r="B472">
        <v>10</v>
      </c>
      <c r="C472" t="s">
        <v>189</v>
      </c>
      <c r="D472" t="s">
        <v>192</v>
      </c>
      <c r="E472" t="s">
        <v>25</v>
      </c>
      <c r="F472">
        <v>9351</v>
      </c>
      <c r="G472" t="s">
        <v>141</v>
      </c>
      <c r="H472" t="s">
        <v>189</v>
      </c>
      <c r="I472" t="s">
        <v>189</v>
      </c>
      <c r="J472" s="24">
        <v>45931</v>
      </c>
      <c r="K472" t="s">
        <v>253</v>
      </c>
      <c r="L472">
        <v>3</v>
      </c>
      <c r="M472" t="s">
        <v>429</v>
      </c>
      <c r="N472" t="s">
        <v>145</v>
      </c>
      <c r="O472" t="s">
        <v>156</v>
      </c>
      <c r="P472" t="s">
        <v>151</v>
      </c>
      <c r="Q472">
        <v>0</v>
      </c>
      <c r="R472">
        <v>601</v>
      </c>
      <c r="S472">
        <v>18030</v>
      </c>
      <c r="T472">
        <v>4380</v>
      </c>
      <c r="U472">
        <v>0</v>
      </c>
      <c r="V472">
        <v>0</v>
      </c>
      <c r="W472">
        <v>0</v>
      </c>
      <c r="X472">
        <v>0</v>
      </c>
      <c r="Y472">
        <v>0</v>
      </c>
      <c r="Z472">
        <v>0</v>
      </c>
      <c r="AA472">
        <v>13650</v>
      </c>
      <c r="AB472">
        <v>0</v>
      </c>
      <c r="AC472">
        <v>13650</v>
      </c>
      <c r="AD472">
        <v>0</v>
      </c>
      <c r="AE472">
        <v>0</v>
      </c>
      <c r="AF472">
        <v>455</v>
      </c>
      <c r="AG472">
        <v>0</v>
      </c>
      <c r="AH472">
        <v>146</v>
      </c>
      <c r="AI472">
        <v>0</v>
      </c>
      <c r="AJ472">
        <v>0</v>
      </c>
      <c r="AK472">
        <v>0</v>
      </c>
      <c r="AL472">
        <v>0</v>
      </c>
      <c r="AM472">
        <v>7</v>
      </c>
      <c r="AN472">
        <v>0</v>
      </c>
      <c r="AO472">
        <v>0</v>
      </c>
      <c r="AP472">
        <v>0</v>
      </c>
      <c r="AQ472">
        <v>0</v>
      </c>
      <c r="AR472">
        <v>0</v>
      </c>
      <c r="AS472">
        <v>0</v>
      </c>
      <c r="AT472">
        <v>0</v>
      </c>
      <c r="AU472">
        <v>0</v>
      </c>
      <c r="AV472">
        <v>0</v>
      </c>
      <c r="AW472">
        <v>0</v>
      </c>
      <c r="AX472">
        <v>0</v>
      </c>
      <c r="AY472">
        <v>0</v>
      </c>
      <c r="AZ472">
        <v>0</v>
      </c>
      <c r="BA472">
        <v>0</v>
      </c>
      <c r="BB472">
        <v>0</v>
      </c>
      <c r="BC472">
        <v>0</v>
      </c>
      <c r="BD472">
        <v>0</v>
      </c>
      <c r="BE472">
        <v>0</v>
      </c>
      <c r="BF472">
        <v>0</v>
      </c>
      <c r="BG472">
        <v>0</v>
      </c>
      <c r="BH472">
        <v>0</v>
      </c>
      <c r="BI472">
        <v>0</v>
      </c>
      <c r="BJ472" s="25">
        <v>45944</v>
      </c>
      <c r="BK472">
        <v>0</v>
      </c>
      <c r="BL472" s="27" t="str">
        <f>VLOOKUP(O472,DropDownList!$H$1:$I$7,2,FALSE)</f>
        <v>2023/24</v>
      </c>
      <c r="BM472" s="27" t="str">
        <f t="shared" si="7"/>
        <v>PCPF</v>
      </c>
    </row>
    <row r="473" spans="1:65" x14ac:dyDescent="0.2">
      <c r="A473">
        <v>2025</v>
      </c>
      <c r="B473">
        <v>10</v>
      </c>
      <c r="C473" t="s">
        <v>189</v>
      </c>
      <c r="D473" t="s">
        <v>192</v>
      </c>
      <c r="E473" t="s">
        <v>25</v>
      </c>
      <c r="F473">
        <v>9351</v>
      </c>
      <c r="G473" t="s">
        <v>141</v>
      </c>
      <c r="H473" t="s">
        <v>189</v>
      </c>
      <c r="I473" t="s">
        <v>189</v>
      </c>
      <c r="J473" s="24">
        <v>45931</v>
      </c>
      <c r="K473" t="s">
        <v>253</v>
      </c>
      <c r="L473">
        <v>3</v>
      </c>
      <c r="M473" t="s">
        <v>429</v>
      </c>
      <c r="N473" t="s">
        <v>145</v>
      </c>
      <c r="O473" t="s">
        <v>156</v>
      </c>
      <c r="P473" t="s">
        <v>146</v>
      </c>
      <c r="Q473">
        <v>170</v>
      </c>
      <c r="R473">
        <v>102</v>
      </c>
      <c r="S473">
        <v>1760</v>
      </c>
      <c r="T473">
        <v>10</v>
      </c>
      <c r="U473">
        <v>31</v>
      </c>
      <c r="V473">
        <v>2</v>
      </c>
      <c r="W473">
        <v>60</v>
      </c>
      <c r="X473">
        <v>60</v>
      </c>
      <c r="Y473">
        <v>0</v>
      </c>
      <c r="Z473">
        <v>0</v>
      </c>
      <c r="AA473">
        <v>1580</v>
      </c>
      <c r="AB473">
        <v>0</v>
      </c>
      <c r="AC473">
        <v>0</v>
      </c>
      <c r="AD473">
        <v>2</v>
      </c>
      <c r="AE473">
        <v>0</v>
      </c>
      <c r="AF473">
        <v>91</v>
      </c>
      <c r="AG473">
        <v>0</v>
      </c>
      <c r="AH473">
        <v>1</v>
      </c>
      <c r="AI473">
        <v>10</v>
      </c>
      <c r="AJ473">
        <v>0</v>
      </c>
      <c r="AK473">
        <v>0</v>
      </c>
      <c r="AL473">
        <v>0</v>
      </c>
      <c r="AM473">
        <v>0</v>
      </c>
      <c r="AN473">
        <v>0</v>
      </c>
      <c r="AO473">
        <v>54</v>
      </c>
      <c r="AP473">
        <v>212</v>
      </c>
      <c r="AQ473">
        <v>55</v>
      </c>
      <c r="AR473">
        <v>0</v>
      </c>
      <c r="AS473">
        <v>46</v>
      </c>
      <c r="AT473">
        <v>4</v>
      </c>
      <c r="AU473">
        <v>0</v>
      </c>
      <c r="AV473">
        <v>0</v>
      </c>
      <c r="AW473">
        <v>0</v>
      </c>
      <c r="AX473">
        <v>0</v>
      </c>
      <c r="AY473">
        <v>34</v>
      </c>
      <c r="AZ473">
        <v>45</v>
      </c>
      <c r="BA473">
        <v>18</v>
      </c>
      <c r="BB473">
        <v>2</v>
      </c>
      <c r="BC473">
        <v>2</v>
      </c>
      <c r="BD473">
        <v>1</v>
      </c>
      <c r="BE473">
        <v>0</v>
      </c>
      <c r="BF473">
        <v>102</v>
      </c>
      <c r="BG473">
        <v>170</v>
      </c>
      <c r="BH473">
        <v>0</v>
      </c>
      <c r="BI473">
        <v>30</v>
      </c>
      <c r="BJ473" s="25">
        <v>45944</v>
      </c>
      <c r="BK473">
        <v>0</v>
      </c>
      <c r="BL473" s="27" t="str">
        <f>VLOOKUP(O473,DropDownList!$H$1:$I$7,2,FALSE)</f>
        <v>2023/24</v>
      </c>
      <c r="BM473" s="27" t="str">
        <f t="shared" si="7"/>
        <v>VSUR</v>
      </c>
    </row>
    <row r="474" spans="1:65" x14ac:dyDescent="0.2">
      <c r="A474">
        <v>2025</v>
      </c>
      <c r="B474">
        <v>10</v>
      </c>
      <c r="C474" t="s">
        <v>189</v>
      </c>
      <c r="D474" t="s">
        <v>192</v>
      </c>
      <c r="E474" t="s">
        <v>25</v>
      </c>
      <c r="F474">
        <v>9351</v>
      </c>
      <c r="G474" t="s">
        <v>141</v>
      </c>
      <c r="H474" t="s">
        <v>189</v>
      </c>
      <c r="I474" t="s">
        <v>189</v>
      </c>
      <c r="J474" s="24">
        <v>45931</v>
      </c>
      <c r="K474" t="s">
        <v>253</v>
      </c>
      <c r="L474">
        <v>3</v>
      </c>
      <c r="M474" t="s">
        <v>429</v>
      </c>
      <c r="N474" t="s">
        <v>145</v>
      </c>
      <c r="O474" t="s">
        <v>155</v>
      </c>
      <c r="P474" t="s">
        <v>150</v>
      </c>
      <c r="Q474">
        <v>4630.5200000000004</v>
      </c>
      <c r="R474">
        <v>121</v>
      </c>
      <c r="S474">
        <v>20663.349999999999</v>
      </c>
      <c r="T474">
        <v>4323.6099999999997</v>
      </c>
      <c r="U474">
        <v>31</v>
      </c>
      <c r="V474">
        <v>13</v>
      </c>
      <c r="W474">
        <v>2380.6</v>
      </c>
      <c r="X474">
        <v>2585.6</v>
      </c>
      <c r="Y474">
        <v>109</v>
      </c>
      <c r="Z474">
        <v>16339.74</v>
      </c>
      <c r="AA474">
        <v>11709.22</v>
      </c>
      <c r="AB474">
        <v>1957.55</v>
      </c>
      <c r="AC474">
        <v>9751.67</v>
      </c>
      <c r="AD474">
        <v>8</v>
      </c>
      <c r="AE474">
        <v>5</v>
      </c>
      <c r="AF474">
        <v>76</v>
      </c>
      <c r="AG474">
        <v>12</v>
      </c>
      <c r="AH474">
        <v>12</v>
      </c>
      <c r="AI474">
        <v>19</v>
      </c>
      <c r="AJ474">
        <v>28</v>
      </c>
      <c r="AK474">
        <v>11</v>
      </c>
      <c r="AL474">
        <v>2</v>
      </c>
      <c r="AM474">
        <v>4</v>
      </c>
      <c r="AN474">
        <v>1</v>
      </c>
      <c r="AO474">
        <v>84</v>
      </c>
      <c r="AP474">
        <v>391</v>
      </c>
      <c r="AQ474">
        <v>91</v>
      </c>
      <c r="AR474">
        <v>9</v>
      </c>
      <c r="AS474">
        <v>53</v>
      </c>
      <c r="AT474">
        <v>12</v>
      </c>
      <c r="AU474">
        <v>0</v>
      </c>
      <c r="AV474">
        <v>0</v>
      </c>
      <c r="AW474">
        <v>0</v>
      </c>
      <c r="AX474">
        <v>0</v>
      </c>
      <c r="AY474">
        <v>59</v>
      </c>
      <c r="AZ474">
        <v>89</v>
      </c>
      <c r="BA474">
        <v>48</v>
      </c>
      <c r="BB474">
        <v>5</v>
      </c>
      <c r="BC474">
        <v>1</v>
      </c>
      <c r="BD474">
        <v>1</v>
      </c>
      <c r="BE474">
        <v>0</v>
      </c>
      <c r="BF474">
        <v>81</v>
      </c>
      <c r="BG474">
        <v>3347.93</v>
      </c>
      <c r="BH474">
        <v>2</v>
      </c>
      <c r="BI474">
        <v>31</v>
      </c>
      <c r="BJ474" s="25">
        <v>45944</v>
      </c>
      <c r="BK474">
        <v>0</v>
      </c>
      <c r="BL474" s="27" t="str">
        <f>VLOOKUP(O474,DropDownList!$H$1:$I$7,2,FALSE)</f>
        <v>2022/23</v>
      </c>
      <c r="BM474" s="27" t="str">
        <f t="shared" si="7"/>
        <v>FISCAL FINES</v>
      </c>
    </row>
    <row r="475" spans="1:65" x14ac:dyDescent="0.2">
      <c r="A475">
        <v>2025</v>
      </c>
      <c r="B475">
        <v>10</v>
      </c>
      <c r="C475" t="s">
        <v>189</v>
      </c>
      <c r="D475" t="s">
        <v>193</v>
      </c>
      <c r="E475" t="s">
        <v>25</v>
      </c>
      <c r="F475">
        <v>9791</v>
      </c>
      <c r="G475" t="s">
        <v>158</v>
      </c>
      <c r="H475" t="s">
        <v>189</v>
      </c>
      <c r="I475" t="s">
        <v>189</v>
      </c>
      <c r="J475" s="24">
        <v>45931</v>
      </c>
      <c r="K475" t="s">
        <v>253</v>
      </c>
      <c r="L475">
        <v>3</v>
      </c>
      <c r="M475" t="s">
        <v>429</v>
      </c>
      <c r="N475" t="s">
        <v>145</v>
      </c>
      <c r="O475" t="s">
        <v>156</v>
      </c>
      <c r="P475" t="s">
        <v>160</v>
      </c>
      <c r="Q475">
        <v>22222.27</v>
      </c>
      <c r="R475">
        <v>178</v>
      </c>
      <c r="S475">
        <v>78322</v>
      </c>
      <c r="T475">
        <v>3054.68</v>
      </c>
      <c r="U475">
        <v>60</v>
      </c>
      <c r="V475">
        <v>25</v>
      </c>
      <c r="W475">
        <v>14305.9</v>
      </c>
      <c r="X475">
        <v>14375.9</v>
      </c>
      <c r="Y475">
        <v>0</v>
      </c>
      <c r="Z475">
        <v>0</v>
      </c>
      <c r="AA475">
        <v>53045.05</v>
      </c>
      <c r="AB475">
        <v>3367</v>
      </c>
      <c r="AC475">
        <v>46868.05</v>
      </c>
      <c r="AD475">
        <v>13</v>
      </c>
      <c r="AE475">
        <v>12</v>
      </c>
      <c r="AF475">
        <v>109</v>
      </c>
      <c r="AG475">
        <v>33</v>
      </c>
      <c r="AH475">
        <v>8</v>
      </c>
      <c r="AI475">
        <v>27</v>
      </c>
      <c r="AJ475">
        <v>0</v>
      </c>
      <c r="AK475">
        <v>0</v>
      </c>
      <c r="AL475">
        <v>0</v>
      </c>
      <c r="AM475">
        <v>0</v>
      </c>
      <c r="AN475">
        <v>0</v>
      </c>
      <c r="AO475">
        <v>120</v>
      </c>
      <c r="AP475">
        <v>478</v>
      </c>
      <c r="AQ475">
        <v>119</v>
      </c>
      <c r="AR475">
        <v>1</v>
      </c>
      <c r="AS475">
        <v>91</v>
      </c>
      <c r="AT475">
        <v>14</v>
      </c>
      <c r="AU475">
        <v>16</v>
      </c>
      <c r="AV475">
        <v>3</v>
      </c>
      <c r="AW475">
        <v>7</v>
      </c>
      <c r="AX475">
        <v>0</v>
      </c>
      <c r="AY475">
        <v>57</v>
      </c>
      <c r="AZ475">
        <v>88</v>
      </c>
      <c r="BA475">
        <v>41</v>
      </c>
      <c r="BB475">
        <v>7</v>
      </c>
      <c r="BC475">
        <v>4</v>
      </c>
      <c r="BD475">
        <v>5</v>
      </c>
      <c r="BE475">
        <v>0</v>
      </c>
      <c r="BF475">
        <v>171</v>
      </c>
      <c r="BG475">
        <v>16265</v>
      </c>
      <c r="BH475">
        <v>1</v>
      </c>
      <c r="BI475">
        <v>59</v>
      </c>
      <c r="BJ475" s="25">
        <v>45944</v>
      </c>
      <c r="BK475">
        <v>0</v>
      </c>
      <c r="BL475" s="27" t="str">
        <f>VLOOKUP(O475,DropDownList!$H$1:$I$7,2,FALSE)</f>
        <v>2023/24</v>
      </c>
      <c r="BM475" s="27" t="str">
        <f t="shared" si="7"/>
        <v>SC COURT</v>
      </c>
    </row>
    <row r="476" spans="1:65" x14ac:dyDescent="0.2">
      <c r="A476">
        <v>2025</v>
      </c>
      <c r="B476">
        <v>10</v>
      </c>
      <c r="C476" t="s">
        <v>189</v>
      </c>
      <c r="D476" t="s">
        <v>193</v>
      </c>
      <c r="E476" t="s">
        <v>25</v>
      </c>
      <c r="F476">
        <v>9791</v>
      </c>
      <c r="G476" t="s">
        <v>158</v>
      </c>
      <c r="H476" t="s">
        <v>189</v>
      </c>
      <c r="I476" t="s">
        <v>189</v>
      </c>
      <c r="J476" s="24">
        <v>45931</v>
      </c>
      <c r="K476" t="s">
        <v>253</v>
      </c>
      <c r="L476">
        <v>3</v>
      </c>
      <c r="M476" t="s">
        <v>429</v>
      </c>
      <c r="N476" t="s">
        <v>145</v>
      </c>
      <c r="O476" t="s">
        <v>155</v>
      </c>
      <c r="P476" t="s">
        <v>160</v>
      </c>
      <c r="Q476">
        <v>12996.02</v>
      </c>
      <c r="R476">
        <v>200</v>
      </c>
      <c r="S476">
        <v>79579</v>
      </c>
      <c r="T476">
        <v>1430</v>
      </c>
      <c r="U476">
        <v>48</v>
      </c>
      <c r="V476">
        <v>21</v>
      </c>
      <c r="W476">
        <v>6696.11</v>
      </c>
      <c r="X476">
        <v>6696.11</v>
      </c>
      <c r="Y476">
        <v>0</v>
      </c>
      <c r="Z476">
        <v>0</v>
      </c>
      <c r="AA476">
        <v>65152.98</v>
      </c>
      <c r="AB476">
        <v>9925.2199999999993</v>
      </c>
      <c r="AC476">
        <v>51916.57</v>
      </c>
      <c r="AD476">
        <v>8</v>
      </c>
      <c r="AE476">
        <v>13</v>
      </c>
      <c r="AF476">
        <v>146</v>
      </c>
      <c r="AG476">
        <v>34</v>
      </c>
      <c r="AH476">
        <v>5</v>
      </c>
      <c r="AI476">
        <v>14</v>
      </c>
      <c r="AJ476">
        <v>0</v>
      </c>
      <c r="AK476">
        <v>0</v>
      </c>
      <c r="AL476">
        <v>0</v>
      </c>
      <c r="AM476">
        <v>0</v>
      </c>
      <c r="AN476">
        <v>0</v>
      </c>
      <c r="AO476">
        <v>131</v>
      </c>
      <c r="AP476">
        <v>604</v>
      </c>
      <c r="AQ476">
        <v>135</v>
      </c>
      <c r="AR476">
        <v>0</v>
      </c>
      <c r="AS476">
        <v>82</v>
      </c>
      <c r="AT476">
        <v>20</v>
      </c>
      <c r="AU476">
        <v>18</v>
      </c>
      <c r="AV476">
        <v>9</v>
      </c>
      <c r="AW476">
        <v>3</v>
      </c>
      <c r="AX476">
        <v>0</v>
      </c>
      <c r="AY476">
        <v>79</v>
      </c>
      <c r="AZ476">
        <v>130</v>
      </c>
      <c r="BA476">
        <v>71</v>
      </c>
      <c r="BB476">
        <v>9</v>
      </c>
      <c r="BC476">
        <v>4</v>
      </c>
      <c r="BD476">
        <v>6</v>
      </c>
      <c r="BE476">
        <v>0</v>
      </c>
      <c r="BF476">
        <v>196</v>
      </c>
      <c r="BG476">
        <v>4335</v>
      </c>
      <c r="BH476">
        <v>1</v>
      </c>
      <c r="BI476">
        <v>46</v>
      </c>
      <c r="BJ476" s="25">
        <v>45944</v>
      </c>
      <c r="BK476">
        <v>2</v>
      </c>
      <c r="BL476" s="27" t="str">
        <f>VLOOKUP(O476,DropDownList!$H$1:$I$7,2,FALSE)</f>
        <v>2022/23</v>
      </c>
      <c r="BM476" s="27" t="str">
        <f t="shared" si="7"/>
        <v>SC COURT</v>
      </c>
    </row>
    <row r="477" spans="1:65" x14ac:dyDescent="0.2">
      <c r="A477">
        <v>2025</v>
      </c>
      <c r="B477">
        <v>10</v>
      </c>
      <c r="C477" t="s">
        <v>189</v>
      </c>
      <c r="D477" t="s">
        <v>193</v>
      </c>
      <c r="E477" t="s">
        <v>25</v>
      </c>
      <c r="F477">
        <v>9791</v>
      </c>
      <c r="G477" t="s">
        <v>158</v>
      </c>
      <c r="H477" t="s">
        <v>189</v>
      </c>
      <c r="I477" t="s">
        <v>189</v>
      </c>
      <c r="J477" s="24">
        <v>45931</v>
      </c>
      <c r="K477" t="s">
        <v>253</v>
      </c>
      <c r="L477">
        <v>3</v>
      </c>
      <c r="M477" t="s">
        <v>429</v>
      </c>
      <c r="N477" t="s">
        <v>145</v>
      </c>
      <c r="O477" t="s">
        <v>147</v>
      </c>
      <c r="P477" t="s">
        <v>161</v>
      </c>
      <c r="Q477">
        <v>10036.530000000001</v>
      </c>
      <c r="R477">
        <v>178</v>
      </c>
      <c r="S477">
        <v>12865</v>
      </c>
      <c r="T477">
        <v>60</v>
      </c>
      <c r="U477">
        <v>102</v>
      </c>
      <c r="V477">
        <v>32</v>
      </c>
      <c r="W477">
        <v>588.6</v>
      </c>
      <c r="X477">
        <v>588.6</v>
      </c>
      <c r="Y477">
        <v>0</v>
      </c>
      <c r="Z477">
        <v>0</v>
      </c>
      <c r="AA477">
        <v>2768.47</v>
      </c>
      <c r="AB477">
        <v>0</v>
      </c>
      <c r="AC477">
        <v>0</v>
      </c>
      <c r="AD477">
        <v>30</v>
      </c>
      <c r="AE477">
        <v>2</v>
      </c>
      <c r="AF477">
        <v>119</v>
      </c>
      <c r="AG477">
        <v>3</v>
      </c>
      <c r="AH477">
        <v>3</v>
      </c>
      <c r="AI477">
        <v>53</v>
      </c>
      <c r="AJ477">
        <v>0</v>
      </c>
      <c r="AK477">
        <v>0</v>
      </c>
      <c r="AL477">
        <v>0</v>
      </c>
      <c r="AM477">
        <v>0</v>
      </c>
      <c r="AN477">
        <v>0</v>
      </c>
      <c r="AO477">
        <v>117</v>
      </c>
      <c r="AP477">
        <v>339</v>
      </c>
      <c r="AQ477">
        <v>119</v>
      </c>
      <c r="AR477">
        <v>0</v>
      </c>
      <c r="AS477">
        <v>45</v>
      </c>
      <c r="AT477">
        <v>2</v>
      </c>
      <c r="AU477">
        <v>4</v>
      </c>
      <c r="AV477">
        <v>2</v>
      </c>
      <c r="AW477">
        <v>1</v>
      </c>
      <c r="AX477">
        <v>0</v>
      </c>
      <c r="AY477">
        <v>41</v>
      </c>
      <c r="AZ477">
        <v>69</v>
      </c>
      <c r="BA477">
        <v>31</v>
      </c>
      <c r="BB477">
        <v>8</v>
      </c>
      <c r="BC477">
        <v>5</v>
      </c>
      <c r="BD477">
        <v>2</v>
      </c>
      <c r="BE477">
        <v>0</v>
      </c>
      <c r="BF477">
        <v>175</v>
      </c>
      <c r="BG477">
        <v>10015</v>
      </c>
      <c r="BH477">
        <v>0</v>
      </c>
      <c r="BI477">
        <v>99</v>
      </c>
      <c r="BJ477" s="25">
        <v>45944</v>
      </c>
      <c r="BK477">
        <v>1</v>
      </c>
      <c r="BL477" s="27" t="str">
        <f>VLOOKUP(O477,DropDownList!$H$1:$I$7,2,FALSE)</f>
        <v>2024/25</v>
      </c>
      <c r="BM477" s="27" t="str">
        <f t="shared" si="7"/>
        <v>VSUR</v>
      </c>
    </row>
    <row r="478" spans="1:65" x14ac:dyDescent="0.2">
      <c r="A478">
        <v>2025</v>
      </c>
      <c r="B478">
        <v>10</v>
      </c>
      <c r="C478" t="s">
        <v>189</v>
      </c>
      <c r="D478" t="s">
        <v>193</v>
      </c>
      <c r="E478" t="s">
        <v>25</v>
      </c>
      <c r="F478">
        <v>9791</v>
      </c>
      <c r="G478" t="s">
        <v>158</v>
      </c>
      <c r="H478" t="s">
        <v>189</v>
      </c>
      <c r="I478" t="s">
        <v>189</v>
      </c>
      <c r="J478" s="24">
        <v>45931</v>
      </c>
      <c r="K478" t="s">
        <v>253</v>
      </c>
      <c r="L478">
        <v>3</v>
      </c>
      <c r="M478" t="s">
        <v>429</v>
      </c>
      <c r="N478" t="s">
        <v>145</v>
      </c>
      <c r="O478" t="s">
        <v>147</v>
      </c>
      <c r="P478" t="s">
        <v>159</v>
      </c>
      <c r="Q478">
        <v>0</v>
      </c>
      <c r="R478">
        <v>2</v>
      </c>
      <c r="S478">
        <v>2920</v>
      </c>
      <c r="T478">
        <v>0</v>
      </c>
      <c r="U478">
        <v>0</v>
      </c>
      <c r="V478">
        <v>0</v>
      </c>
      <c r="W478">
        <v>0</v>
      </c>
      <c r="X478">
        <v>0</v>
      </c>
      <c r="Y478">
        <v>0</v>
      </c>
      <c r="Z478">
        <v>0</v>
      </c>
      <c r="AA478">
        <v>2920</v>
      </c>
      <c r="AB478">
        <v>0</v>
      </c>
      <c r="AC478">
        <v>0</v>
      </c>
      <c r="AD478">
        <v>0</v>
      </c>
      <c r="AE478">
        <v>0</v>
      </c>
      <c r="AF478">
        <v>2</v>
      </c>
      <c r="AG478">
        <v>0</v>
      </c>
      <c r="AH478">
        <v>0</v>
      </c>
      <c r="AI478">
        <v>0</v>
      </c>
      <c r="AJ478">
        <v>0</v>
      </c>
      <c r="AK478">
        <v>0</v>
      </c>
      <c r="AL478">
        <v>0</v>
      </c>
      <c r="AM478">
        <v>0</v>
      </c>
      <c r="AN478">
        <v>0</v>
      </c>
      <c r="AO478">
        <v>0</v>
      </c>
      <c r="AP478">
        <v>0</v>
      </c>
      <c r="AQ478">
        <v>0</v>
      </c>
      <c r="AR478">
        <v>0</v>
      </c>
      <c r="AS478">
        <v>0</v>
      </c>
      <c r="AT478">
        <v>0</v>
      </c>
      <c r="AU478">
        <v>0</v>
      </c>
      <c r="AV478">
        <v>0</v>
      </c>
      <c r="AW478">
        <v>0</v>
      </c>
      <c r="AX478">
        <v>0</v>
      </c>
      <c r="AY478">
        <v>0</v>
      </c>
      <c r="AZ478">
        <v>0</v>
      </c>
      <c r="BA478">
        <v>0</v>
      </c>
      <c r="BB478">
        <v>0</v>
      </c>
      <c r="BC478">
        <v>0</v>
      </c>
      <c r="BD478">
        <v>0</v>
      </c>
      <c r="BE478">
        <v>0</v>
      </c>
      <c r="BF478">
        <v>0</v>
      </c>
      <c r="BG478">
        <v>0</v>
      </c>
      <c r="BH478">
        <v>0</v>
      </c>
      <c r="BI478">
        <v>0</v>
      </c>
      <c r="BJ478" s="25">
        <v>45944</v>
      </c>
      <c r="BK478">
        <v>0</v>
      </c>
      <c r="BL478" s="27" t="str">
        <f>VLOOKUP(O478,DropDownList!$H$1:$I$7,2,FALSE)</f>
        <v>2024/25</v>
      </c>
      <c r="BM478" s="27" t="str">
        <f t="shared" si="7"/>
        <v>CONF</v>
      </c>
    </row>
    <row r="479" spans="1:65" x14ac:dyDescent="0.2">
      <c r="A479">
        <v>2025</v>
      </c>
      <c r="B479">
        <v>10</v>
      </c>
      <c r="C479" t="s">
        <v>189</v>
      </c>
      <c r="D479" t="s">
        <v>193</v>
      </c>
      <c r="E479" t="s">
        <v>25</v>
      </c>
      <c r="F479">
        <v>9791</v>
      </c>
      <c r="G479" t="s">
        <v>158</v>
      </c>
      <c r="H479" t="s">
        <v>189</v>
      </c>
      <c r="I479" t="s">
        <v>189</v>
      </c>
      <c r="J479" s="24">
        <v>45931</v>
      </c>
      <c r="K479" t="s">
        <v>253</v>
      </c>
      <c r="L479">
        <v>3</v>
      </c>
      <c r="M479" t="s">
        <v>429</v>
      </c>
      <c r="N479" t="s">
        <v>145</v>
      </c>
      <c r="O479" t="s">
        <v>156</v>
      </c>
      <c r="P479" t="s">
        <v>161</v>
      </c>
      <c r="Q479">
        <v>575</v>
      </c>
      <c r="R479">
        <v>174</v>
      </c>
      <c r="S479">
        <v>3485</v>
      </c>
      <c r="T479">
        <v>150</v>
      </c>
      <c r="U479">
        <v>57</v>
      </c>
      <c r="V479">
        <v>13</v>
      </c>
      <c r="W479">
        <v>335</v>
      </c>
      <c r="X479">
        <v>335</v>
      </c>
      <c r="Y479">
        <v>0</v>
      </c>
      <c r="Z479">
        <v>0</v>
      </c>
      <c r="AA479">
        <v>2760</v>
      </c>
      <c r="AB479">
        <v>0</v>
      </c>
      <c r="AC479">
        <v>0</v>
      </c>
      <c r="AD479">
        <v>13</v>
      </c>
      <c r="AE479">
        <v>0</v>
      </c>
      <c r="AF479">
        <v>136</v>
      </c>
      <c r="AG479">
        <v>0</v>
      </c>
      <c r="AH479">
        <v>9</v>
      </c>
      <c r="AI479">
        <v>29</v>
      </c>
      <c r="AJ479">
        <v>0</v>
      </c>
      <c r="AK479">
        <v>0</v>
      </c>
      <c r="AL479">
        <v>0</v>
      </c>
      <c r="AM479">
        <v>0</v>
      </c>
      <c r="AN479">
        <v>0</v>
      </c>
      <c r="AO479">
        <v>116</v>
      </c>
      <c r="AP479">
        <v>481</v>
      </c>
      <c r="AQ479">
        <v>120</v>
      </c>
      <c r="AR479">
        <v>0</v>
      </c>
      <c r="AS479">
        <v>93</v>
      </c>
      <c r="AT479">
        <v>13</v>
      </c>
      <c r="AU479">
        <v>12</v>
      </c>
      <c r="AV479">
        <v>1</v>
      </c>
      <c r="AW479">
        <v>8</v>
      </c>
      <c r="AX479">
        <v>0</v>
      </c>
      <c r="AY479">
        <v>60</v>
      </c>
      <c r="AZ479">
        <v>91</v>
      </c>
      <c r="BA479">
        <v>42</v>
      </c>
      <c r="BB479">
        <v>7</v>
      </c>
      <c r="BC479">
        <v>4</v>
      </c>
      <c r="BD479">
        <v>5</v>
      </c>
      <c r="BE479">
        <v>0</v>
      </c>
      <c r="BF479">
        <v>166</v>
      </c>
      <c r="BG479">
        <v>575</v>
      </c>
      <c r="BH479">
        <v>0</v>
      </c>
      <c r="BI479">
        <v>56</v>
      </c>
      <c r="BJ479" s="25">
        <v>45944</v>
      </c>
      <c r="BK479">
        <v>0</v>
      </c>
      <c r="BL479" s="27" t="str">
        <f>VLOOKUP(O479,DropDownList!$H$1:$I$7,2,FALSE)</f>
        <v>2023/24</v>
      </c>
      <c r="BM479" s="27" t="str">
        <f t="shared" si="7"/>
        <v>VSUR</v>
      </c>
    </row>
    <row r="480" spans="1:65" x14ac:dyDescent="0.2">
      <c r="A480">
        <v>2025</v>
      </c>
      <c r="B480">
        <v>10</v>
      </c>
      <c r="C480" t="s">
        <v>189</v>
      </c>
      <c r="D480" t="s">
        <v>193</v>
      </c>
      <c r="E480" t="s">
        <v>25</v>
      </c>
      <c r="F480">
        <v>9791</v>
      </c>
      <c r="G480" t="s">
        <v>158</v>
      </c>
      <c r="H480" t="s">
        <v>189</v>
      </c>
      <c r="I480" t="s">
        <v>189</v>
      </c>
      <c r="J480" s="24">
        <v>45931</v>
      </c>
      <c r="K480" t="s">
        <v>253</v>
      </c>
      <c r="L480">
        <v>3</v>
      </c>
      <c r="M480" t="s">
        <v>429</v>
      </c>
      <c r="N480" t="s">
        <v>145</v>
      </c>
      <c r="O480" t="s">
        <v>149</v>
      </c>
      <c r="P480" t="s">
        <v>160</v>
      </c>
      <c r="Q480">
        <v>11859.22</v>
      </c>
      <c r="R480">
        <v>50</v>
      </c>
      <c r="S480">
        <v>21270</v>
      </c>
      <c r="T480">
        <v>1440</v>
      </c>
      <c r="U480">
        <v>33</v>
      </c>
      <c r="V480">
        <v>28</v>
      </c>
      <c r="W480">
        <v>5271.22</v>
      </c>
      <c r="X480">
        <v>10505.22</v>
      </c>
      <c r="Y480">
        <v>0</v>
      </c>
      <c r="Z480">
        <v>0</v>
      </c>
      <c r="AA480">
        <v>7970.78</v>
      </c>
      <c r="AB480">
        <v>200</v>
      </c>
      <c r="AC480">
        <v>7120.78</v>
      </c>
      <c r="AD480">
        <v>17</v>
      </c>
      <c r="AE480">
        <v>11</v>
      </c>
      <c r="AF480">
        <v>14</v>
      </c>
      <c r="AG480">
        <v>14</v>
      </c>
      <c r="AH480">
        <v>3</v>
      </c>
      <c r="AI480">
        <v>19</v>
      </c>
      <c r="AJ480">
        <v>0</v>
      </c>
      <c r="AK480">
        <v>0</v>
      </c>
      <c r="AL480">
        <v>0</v>
      </c>
      <c r="AM480">
        <v>0</v>
      </c>
      <c r="AN480">
        <v>0</v>
      </c>
      <c r="AO480">
        <v>33</v>
      </c>
      <c r="AP480">
        <v>53</v>
      </c>
      <c r="AQ480">
        <v>29</v>
      </c>
      <c r="AR480">
        <v>0</v>
      </c>
      <c r="AS480">
        <v>11</v>
      </c>
      <c r="AT480">
        <v>1</v>
      </c>
      <c r="AU480">
        <v>0</v>
      </c>
      <c r="AV480">
        <v>0</v>
      </c>
      <c r="AW480">
        <v>2</v>
      </c>
      <c r="AX480">
        <v>0</v>
      </c>
      <c r="AY480">
        <v>1</v>
      </c>
      <c r="AZ480">
        <v>4</v>
      </c>
      <c r="BA480">
        <v>0</v>
      </c>
      <c r="BB480">
        <v>1</v>
      </c>
      <c r="BC480">
        <v>0</v>
      </c>
      <c r="BD480">
        <v>1</v>
      </c>
      <c r="BE480">
        <v>0</v>
      </c>
      <c r="BF480">
        <v>48</v>
      </c>
      <c r="BG480">
        <v>6865</v>
      </c>
      <c r="BH480">
        <v>0</v>
      </c>
      <c r="BI480">
        <v>32</v>
      </c>
      <c r="BJ480" s="25">
        <v>45944</v>
      </c>
      <c r="BK480">
        <v>0</v>
      </c>
      <c r="BL480" s="27" t="str">
        <f>VLOOKUP(O480,DropDownList!$H$1:$I$7,2,FALSE)</f>
        <v>2025/26</v>
      </c>
      <c r="BM480" s="27" t="str">
        <f t="shared" si="7"/>
        <v>SC COURT</v>
      </c>
    </row>
    <row r="481" spans="1:65" x14ac:dyDescent="0.2">
      <c r="A481">
        <v>2025</v>
      </c>
      <c r="B481">
        <v>10</v>
      </c>
      <c r="C481" t="s">
        <v>189</v>
      </c>
      <c r="D481" t="s">
        <v>193</v>
      </c>
      <c r="E481" t="s">
        <v>25</v>
      </c>
      <c r="F481">
        <v>9791</v>
      </c>
      <c r="G481" t="s">
        <v>158</v>
      </c>
      <c r="H481" t="s">
        <v>189</v>
      </c>
      <c r="I481" t="s">
        <v>189</v>
      </c>
      <c r="J481" s="24">
        <v>45931</v>
      </c>
      <c r="K481" t="s">
        <v>253</v>
      </c>
      <c r="L481">
        <v>3</v>
      </c>
      <c r="M481" t="s">
        <v>429</v>
      </c>
      <c r="N481" t="s">
        <v>145</v>
      </c>
      <c r="O481" t="s">
        <v>149</v>
      </c>
      <c r="P481" t="s">
        <v>161</v>
      </c>
      <c r="Q481">
        <v>360</v>
      </c>
      <c r="R481">
        <v>49</v>
      </c>
      <c r="S481">
        <v>1040</v>
      </c>
      <c r="T481">
        <v>40</v>
      </c>
      <c r="U481">
        <v>33</v>
      </c>
      <c r="V481">
        <v>17</v>
      </c>
      <c r="W481">
        <v>340</v>
      </c>
      <c r="X481">
        <v>340</v>
      </c>
      <c r="Y481">
        <v>0</v>
      </c>
      <c r="Z481">
        <v>0</v>
      </c>
      <c r="AA481">
        <v>640</v>
      </c>
      <c r="AB481">
        <v>0</v>
      </c>
      <c r="AC481">
        <v>0</v>
      </c>
      <c r="AD481">
        <v>17</v>
      </c>
      <c r="AE481">
        <v>0</v>
      </c>
      <c r="AF481">
        <v>29</v>
      </c>
      <c r="AG481">
        <v>0</v>
      </c>
      <c r="AH481">
        <v>1</v>
      </c>
      <c r="AI481">
        <v>19</v>
      </c>
      <c r="AJ481">
        <v>0</v>
      </c>
      <c r="AK481">
        <v>0</v>
      </c>
      <c r="AL481">
        <v>0</v>
      </c>
      <c r="AM481">
        <v>0</v>
      </c>
      <c r="AN481">
        <v>0</v>
      </c>
      <c r="AO481">
        <v>32</v>
      </c>
      <c r="AP481">
        <v>52</v>
      </c>
      <c r="AQ481">
        <v>29</v>
      </c>
      <c r="AR481">
        <v>0</v>
      </c>
      <c r="AS481">
        <v>11</v>
      </c>
      <c r="AT481">
        <v>1</v>
      </c>
      <c r="AU481">
        <v>0</v>
      </c>
      <c r="AV481">
        <v>0</v>
      </c>
      <c r="AW481">
        <v>1</v>
      </c>
      <c r="AX481">
        <v>0</v>
      </c>
      <c r="AY481">
        <v>1</v>
      </c>
      <c r="AZ481">
        <v>4</v>
      </c>
      <c r="BA481">
        <v>0</v>
      </c>
      <c r="BB481">
        <v>1</v>
      </c>
      <c r="BC481">
        <v>0</v>
      </c>
      <c r="BD481">
        <v>1</v>
      </c>
      <c r="BE481">
        <v>0</v>
      </c>
      <c r="BF481">
        <v>48</v>
      </c>
      <c r="BG481">
        <v>360</v>
      </c>
      <c r="BH481">
        <v>0</v>
      </c>
      <c r="BI481">
        <v>32</v>
      </c>
      <c r="BJ481" s="25">
        <v>45944</v>
      </c>
      <c r="BK481">
        <v>0</v>
      </c>
      <c r="BL481" s="27" t="str">
        <f>VLOOKUP(O481,DropDownList!$H$1:$I$7,2,FALSE)</f>
        <v>2025/26</v>
      </c>
      <c r="BM481" s="27" t="str">
        <f t="shared" si="7"/>
        <v>VSUR</v>
      </c>
    </row>
    <row r="482" spans="1:65" x14ac:dyDescent="0.2">
      <c r="A482">
        <v>2025</v>
      </c>
      <c r="B482">
        <v>10</v>
      </c>
      <c r="C482" t="s">
        <v>189</v>
      </c>
      <c r="D482" t="s">
        <v>193</v>
      </c>
      <c r="E482" t="s">
        <v>25</v>
      </c>
      <c r="F482">
        <v>9791</v>
      </c>
      <c r="G482" t="s">
        <v>158</v>
      </c>
      <c r="H482" t="s">
        <v>189</v>
      </c>
      <c r="I482" t="s">
        <v>189</v>
      </c>
      <c r="J482" s="24">
        <v>45931</v>
      </c>
      <c r="K482" t="s">
        <v>253</v>
      </c>
      <c r="L482">
        <v>3</v>
      </c>
      <c r="M482" t="s">
        <v>429</v>
      </c>
      <c r="N482" t="s">
        <v>145</v>
      </c>
      <c r="O482" t="s">
        <v>147</v>
      </c>
      <c r="P482" t="s">
        <v>160</v>
      </c>
      <c r="Q482">
        <v>32515.759999999998</v>
      </c>
      <c r="R482">
        <v>183</v>
      </c>
      <c r="S482">
        <v>82336.09</v>
      </c>
      <c r="T482">
        <v>2700</v>
      </c>
      <c r="U482">
        <v>100</v>
      </c>
      <c r="V482">
        <v>62</v>
      </c>
      <c r="W482">
        <v>17856.740000000002</v>
      </c>
      <c r="X482">
        <v>21228.74</v>
      </c>
      <c r="Y482">
        <v>0</v>
      </c>
      <c r="Z482">
        <v>0</v>
      </c>
      <c r="AA482">
        <v>47120.33</v>
      </c>
      <c r="AB482">
        <v>4770.99</v>
      </c>
      <c r="AC482">
        <v>39502.269999999997</v>
      </c>
      <c r="AD482">
        <v>29</v>
      </c>
      <c r="AE482">
        <v>33</v>
      </c>
      <c r="AF482">
        <v>78</v>
      </c>
      <c r="AG482">
        <v>53</v>
      </c>
      <c r="AH482">
        <v>4</v>
      </c>
      <c r="AI482">
        <v>47</v>
      </c>
      <c r="AJ482">
        <v>0</v>
      </c>
      <c r="AK482">
        <v>0</v>
      </c>
      <c r="AL482">
        <v>0</v>
      </c>
      <c r="AM482">
        <v>0</v>
      </c>
      <c r="AN482">
        <v>0</v>
      </c>
      <c r="AO482">
        <v>119</v>
      </c>
      <c r="AP482">
        <v>311</v>
      </c>
      <c r="AQ482">
        <v>113</v>
      </c>
      <c r="AR482">
        <v>0</v>
      </c>
      <c r="AS482">
        <v>45</v>
      </c>
      <c r="AT482">
        <v>2</v>
      </c>
      <c r="AU482">
        <v>5</v>
      </c>
      <c r="AV482">
        <v>2</v>
      </c>
      <c r="AW482">
        <v>1</v>
      </c>
      <c r="AX482">
        <v>0</v>
      </c>
      <c r="AY482">
        <v>34</v>
      </c>
      <c r="AZ482">
        <v>61</v>
      </c>
      <c r="BA482">
        <v>22</v>
      </c>
      <c r="BB482">
        <v>8</v>
      </c>
      <c r="BC482">
        <v>5</v>
      </c>
      <c r="BD482">
        <v>2</v>
      </c>
      <c r="BE482">
        <v>0</v>
      </c>
      <c r="BF482">
        <v>179</v>
      </c>
      <c r="BG482">
        <v>18379.09</v>
      </c>
      <c r="BH482">
        <v>1</v>
      </c>
      <c r="BI482">
        <v>98</v>
      </c>
      <c r="BJ482" s="25">
        <v>45944</v>
      </c>
      <c r="BK482">
        <v>1</v>
      </c>
      <c r="BL482" s="27" t="str">
        <f>VLOOKUP(O482,DropDownList!$H$1:$I$7,2,FALSE)</f>
        <v>2024/25</v>
      </c>
      <c r="BM482" s="27" t="str">
        <f t="shared" si="7"/>
        <v>SC COURT</v>
      </c>
    </row>
    <row r="483" spans="1:65" x14ac:dyDescent="0.2">
      <c r="A483">
        <v>2025</v>
      </c>
      <c r="B483">
        <v>10</v>
      </c>
      <c r="C483" t="s">
        <v>189</v>
      </c>
      <c r="D483" t="s">
        <v>193</v>
      </c>
      <c r="E483" t="s">
        <v>25</v>
      </c>
      <c r="F483">
        <v>9791</v>
      </c>
      <c r="G483" t="s">
        <v>158</v>
      </c>
      <c r="H483" t="s">
        <v>189</v>
      </c>
      <c r="I483" t="s">
        <v>189</v>
      </c>
      <c r="J483" s="24">
        <v>45931</v>
      </c>
      <c r="K483" t="s">
        <v>253</v>
      </c>
      <c r="L483">
        <v>3</v>
      </c>
      <c r="M483" t="s">
        <v>429</v>
      </c>
      <c r="N483" t="s">
        <v>145</v>
      </c>
      <c r="O483" t="s">
        <v>155</v>
      </c>
      <c r="P483" t="s">
        <v>161</v>
      </c>
      <c r="Q483">
        <v>238.81</v>
      </c>
      <c r="R483">
        <v>190</v>
      </c>
      <c r="S483">
        <v>3560</v>
      </c>
      <c r="T483">
        <v>80</v>
      </c>
      <c r="U483">
        <v>44</v>
      </c>
      <c r="V483">
        <v>8</v>
      </c>
      <c r="W483">
        <v>160</v>
      </c>
      <c r="X483">
        <v>160</v>
      </c>
      <c r="Y483">
        <v>0</v>
      </c>
      <c r="Z483">
        <v>0</v>
      </c>
      <c r="AA483">
        <v>3241.19</v>
      </c>
      <c r="AB483">
        <v>0</v>
      </c>
      <c r="AC483">
        <v>0</v>
      </c>
      <c r="AD483">
        <v>8</v>
      </c>
      <c r="AE483">
        <v>0</v>
      </c>
      <c r="AF483">
        <v>170</v>
      </c>
      <c r="AG483">
        <v>1</v>
      </c>
      <c r="AH483">
        <v>5</v>
      </c>
      <c r="AI483">
        <v>14</v>
      </c>
      <c r="AJ483">
        <v>0</v>
      </c>
      <c r="AK483">
        <v>0</v>
      </c>
      <c r="AL483">
        <v>0</v>
      </c>
      <c r="AM483">
        <v>0</v>
      </c>
      <c r="AN483">
        <v>0</v>
      </c>
      <c r="AO483">
        <v>124</v>
      </c>
      <c r="AP483">
        <v>601</v>
      </c>
      <c r="AQ483">
        <v>132</v>
      </c>
      <c r="AR483">
        <v>0</v>
      </c>
      <c r="AS483">
        <v>84</v>
      </c>
      <c r="AT483">
        <v>21</v>
      </c>
      <c r="AU483">
        <v>16</v>
      </c>
      <c r="AV483">
        <v>8</v>
      </c>
      <c r="AW483">
        <v>3</v>
      </c>
      <c r="AX483">
        <v>0</v>
      </c>
      <c r="AY483">
        <v>78</v>
      </c>
      <c r="AZ483">
        <v>130</v>
      </c>
      <c r="BA483">
        <v>70</v>
      </c>
      <c r="BB483">
        <v>9</v>
      </c>
      <c r="BC483">
        <v>4</v>
      </c>
      <c r="BD483">
        <v>7</v>
      </c>
      <c r="BE483">
        <v>0</v>
      </c>
      <c r="BF483">
        <v>187</v>
      </c>
      <c r="BG483">
        <v>230</v>
      </c>
      <c r="BH483">
        <v>0</v>
      </c>
      <c r="BI483">
        <v>43</v>
      </c>
      <c r="BJ483" s="25">
        <v>45944</v>
      </c>
      <c r="BK483">
        <v>1</v>
      </c>
      <c r="BL483" s="27" t="str">
        <f>VLOOKUP(O483,DropDownList!$H$1:$I$7,2,FALSE)</f>
        <v>2022/23</v>
      </c>
      <c r="BM483" s="27" t="str">
        <f t="shared" si="7"/>
        <v>VSUR</v>
      </c>
    </row>
    <row r="484" spans="1:65" x14ac:dyDescent="0.2">
      <c r="A484">
        <v>2025</v>
      </c>
      <c r="B484">
        <v>10</v>
      </c>
      <c r="C484" t="s">
        <v>189</v>
      </c>
      <c r="D484" t="s">
        <v>194</v>
      </c>
      <c r="E484" t="s">
        <v>26</v>
      </c>
      <c r="F484">
        <v>9380</v>
      </c>
      <c r="G484" t="s">
        <v>141</v>
      </c>
      <c r="H484" t="s">
        <v>189</v>
      </c>
      <c r="I484" t="s">
        <v>189</v>
      </c>
      <c r="J484" s="24">
        <v>45931</v>
      </c>
      <c r="K484" t="s">
        <v>253</v>
      </c>
      <c r="L484">
        <v>3</v>
      </c>
      <c r="M484" t="s">
        <v>429</v>
      </c>
      <c r="N484" t="s">
        <v>145</v>
      </c>
      <c r="O484" t="s">
        <v>155</v>
      </c>
      <c r="P484" t="s">
        <v>146</v>
      </c>
      <c r="Q484">
        <v>340</v>
      </c>
      <c r="R484">
        <v>286</v>
      </c>
      <c r="S484">
        <v>4630</v>
      </c>
      <c r="T484">
        <v>140</v>
      </c>
      <c r="U484">
        <v>65</v>
      </c>
      <c r="V484">
        <v>17</v>
      </c>
      <c r="W484">
        <v>260</v>
      </c>
      <c r="X484">
        <v>260</v>
      </c>
      <c r="Y484">
        <v>0</v>
      </c>
      <c r="Z484">
        <v>0</v>
      </c>
      <c r="AA484">
        <v>4150</v>
      </c>
      <c r="AB484">
        <v>0</v>
      </c>
      <c r="AC484">
        <v>0</v>
      </c>
      <c r="AD484">
        <v>17</v>
      </c>
      <c r="AE484">
        <v>0</v>
      </c>
      <c r="AF484">
        <v>257</v>
      </c>
      <c r="AG484">
        <v>0</v>
      </c>
      <c r="AH484">
        <v>7</v>
      </c>
      <c r="AI484">
        <v>22</v>
      </c>
      <c r="AJ484">
        <v>0</v>
      </c>
      <c r="AK484">
        <v>0</v>
      </c>
      <c r="AL484">
        <v>0</v>
      </c>
      <c r="AM484">
        <v>0</v>
      </c>
      <c r="AN484">
        <v>0</v>
      </c>
      <c r="AO484">
        <v>204</v>
      </c>
      <c r="AP484">
        <v>1074</v>
      </c>
      <c r="AQ484">
        <v>221</v>
      </c>
      <c r="AR484">
        <v>0</v>
      </c>
      <c r="AS484">
        <v>220</v>
      </c>
      <c r="AT484">
        <v>33</v>
      </c>
      <c r="AU484">
        <v>15</v>
      </c>
      <c r="AV484">
        <v>5</v>
      </c>
      <c r="AW484">
        <v>5</v>
      </c>
      <c r="AX484">
        <v>0</v>
      </c>
      <c r="AY484">
        <v>104</v>
      </c>
      <c r="AZ484">
        <v>202</v>
      </c>
      <c r="BA484">
        <v>128</v>
      </c>
      <c r="BB484">
        <v>55</v>
      </c>
      <c r="BC484">
        <v>33</v>
      </c>
      <c r="BD484">
        <v>4</v>
      </c>
      <c r="BE484">
        <v>0</v>
      </c>
      <c r="BF484">
        <v>280</v>
      </c>
      <c r="BG484">
        <v>340</v>
      </c>
      <c r="BH484">
        <v>0</v>
      </c>
      <c r="BI484">
        <v>64</v>
      </c>
      <c r="BJ484" s="25">
        <v>45944</v>
      </c>
      <c r="BK484">
        <v>0</v>
      </c>
      <c r="BL484" s="27" t="str">
        <f>VLOOKUP(O484,DropDownList!$H$1:$I$7,2,FALSE)</f>
        <v>2022/23</v>
      </c>
      <c r="BM484" s="27" t="str">
        <f t="shared" si="7"/>
        <v>VSUR</v>
      </c>
    </row>
    <row r="485" spans="1:65" x14ac:dyDescent="0.2">
      <c r="A485">
        <v>2025</v>
      </c>
      <c r="B485">
        <v>10</v>
      </c>
      <c r="C485" t="s">
        <v>189</v>
      </c>
      <c r="D485" t="s">
        <v>194</v>
      </c>
      <c r="E485" t="s">
        <v>26</v>
      </c>
      <c r="F485">
        <v>9380</v>
      </c>
      <c r="G485" t="s">
        <v>141</v>
      </c>
      <c r="H485" t="s">
        <v>189</v>
      </c>
      <c r="I485" t="s">
        <v>189</v>
      </c>
      <c r="J485" s="24">
        <v>45931</v>
      </c>
      <c r="K485" t="s">
        <v>253</v>
      </c>
      <c r="L485">
        <v>3</v>
      </c>
      <c r="M485" t="s">
        <v>429</v>
      </c>
      <c r="N485" t="s">
        <v>145</v>
      </c>
      <c r="O485" t="s">
        <v>147</v>
      </c>
      <c r="P485" t="s">
        <v>146</v>
      </c>
      <c r="Q485">
        <v>1341.57</v>
      </c>
      <c r="R485">
        <v>297</v>
      </c>
      <c r="S485">
        <v>5030</v>
      </c>
      <c r="T485">
        <v>120</v>
      </c>
      <c r="U485">
        <v>158</v>
      </c>
      <c r="V485">
        <v>43</v>
      </c>
      <c r="W485">
        <v>700</v>
      </c>
      <c r="X485">
        <v>700</v>
      </c>
      <c r="Y485">
        <v>0</v>
      </c>
      <c r="Z485">
        <v>0</v>
      </c>
      <c r="AA485">
        <v>3568.43</v>
      </c>
      <c r="AB485">
        <v>0</v>
      </c>
      <c r="AC485">
        <v>0</v>
      </c>
      <c r="AD485">
        <v>43</v>
      </c>
      <c r="AE485">
        <v>0</v>
      </c>
      <c r="AF485">
        <v>211</v>
      </c>
      <c r="AG485">
        <v>1</v>
      </c>
      <c r="AH485">
        <v>5</v>
      </c>
      <c r="AI485">
        <v>80</v>
      </c>
      <c r="AJ485">
        <v>0</v>
      </c>
      <c r="AK485">
        <v>0</v>
      </c>
      <c r="AL485">
        <v>0</v>
      </c>
      <c r="AM485">
        <v>0</v>
      </c>
      <c r="AN485">
        <v>0</v>
      </c>
      <c r="AO485">
        <v>205</v>
      </c>
      <c r="AP485">
        <v>608</v>
      </c>
      <c r="AQ485">
        <v>199</v>
      </c>
      <c r="AR485">
        <v>0</v>
      </c>
      <c r="AS485">
        <v>78</v>
      </c>
      <c r="AT485">
        <v>13</v>
      </c>
      <c r="AU485">
        <v>4</v>
      </c>
      <c r="AV485">
        <v>0</v>
      </c>
      <c r="AW485">
        <v>4</v>
      </c>
      <c r="AX485">
        <v>0</v>
      </c>
      <c r="AY485">
        <v>84</v>
      </c>
      <c r="AZ485">
        <v>135</v>
      </c>
      <c r="BA485">
        <v>44</v>
      </c>
      <c r="BB485">
        <v>12</v>
      </c>
      <c r="BC485">
        <v>5</v>
      </c>
      <c r="BD485">
        <v>7</v>
      </c>
      <c r="BE485">
        <v>0</v>
      </c>
      <c r="BF485">
        <v>293</v>
      </c>
      <c r="BG485">
        <v>1340</v>
      </c>
      <c r="BH485">
        <v>0</v>
      </c>
      <c r="BI485">
        <v>158</v>
      </c>
      <c r="BJ485" s="25">
        <v>45944</v>
      </c>
      <c r="BK485">
        <v>0</v>
      </c>
      <c r="BL485" s="27" t="str">
        <f>VLOOKUP(O485,DropDownList!$H$1:$I$7,2,FALSE)</f>
        <v>2024/25</v>
      </c>
      <c r="BM485" s="27" t="str">
        <f t="shared" si="7"/>
        <v>VSUR</v>
      </c>
    </row>
    <row r="486" spans="1:65" x14ac:dyDescent="0.2">
      <c r="A486">
        <v>2025</v>
      </c>
      <c r="B486">
        <v>10</v>
      </c>
      <c r="C486" t="s">
        <v>189</v>
      </c>
      <c r="D486" t="s">
        <v>194</v>
      </c>
      <c r="E486" t="s">
        <v>26</v>
      </c>
      <c r="F486">
        <v>9380</v>
      </c>
      <c r="G486" t="s">
        <v>141</v>
      </c>
      <c r="H486" t="s">
        <v>189</v>
      </c>
      <c r="I486" t="s">
        <v>189</v>
      </c>
      <c r="J486" s="24">
        <v>45931</v>
      </c>
      <c r="K486" t="s">
        <v>253</v>
      </c>
      <c r="L486">
        <v>3</v>
      </c>
      <c r="M486" t="s">
        <v>429</v>
      </c>
      <c r="N486" t="s">
        <v>145</v>
      </c>
      <c r="O486" t="s">
        <v>156</v>
      </c>
      <c r="P486" t="s">
        <v>146</v>
      </c>
      <c r="Q486">
        <v>753.54</v>
      </c>
      <c r="R486">
        <v>274</v>
      </c>
      <c r="S486">
        <v>4925</v>
      </c>
      <c r="T486">
        <v>20</v>
      </c>
      <c r="U486">
        <v>97</v>
      </c>
      <c r="V486">
        <v>19</v>
      </c>
      <c r="W486">
        <v>378.21</v>
      </c>
      <c r="X486">
        <v>378.21</v>
      </c>
      <c r="Y486">
        <v>0</v>
      </c>
      <c r="Z486">
        <v>0</v>
      </c>
      <c r="AA486">
        <v>4151.46</v>
      </c>
      <c r="AB486">
        <v>0</v>
      </c>
      <c r="AC486">
        <v>0</v>
      </c>
      <c r="AD486">
        <v>18</v>
      </c>
      <c r="AE486">
        <v>1</v>
      </c>
      <c r="AF486">
        <v>235</v>
      </c>
      <c r="AG486">
        <v>2</v>
      </c>
      <c r="AH486">
        <v>1</v>
      </c>
      <c r="AI486">
        <v>36</v>
      </c>
      <c r="AJ486">
        <v>0</v>
      </c>
      <c r="AK486">
        <v>0</v>
      </c>
      <c r="AL486">
        <v>0</v>
      </c>
      <c r="AM486">
        <v>0</v>
      </c>
      <c r="AN486">
        <v>0</v>
      </c>
      <c r="AO486">
        <v>188</v>
      </c>
      <c r="AP486">
        <v>799</v>
      </c>
      <c r="AQ486">
        <v>197</v>
      </c>
      <c r="AR486">
        <v>0</v>
      </c>
      <c r="AS486">
        <v>164</v>
      </c>
      <c r="AT486">
        <v>13</v>
      </c>
      <c r="AU486">
        <v>4</v>
      </c>
      <c r="AV486">
        <v>1</v>
      </c>
      <c r="AW486">
        <v>1</v>
      </c>
      <c r="AX486">
        <v>0</v>
      </c>
      <c r="AY486">
        <v>98</v>
      </c>
      <c r="AZ486">
        <v>169</v>
      </c>
      <c r="BA486">
        <v>87</v>
      </c>
      <c r="BB486">
        <v>20</v>
      </c>
      <c r="BC486">
        <v>9</v>
      </c>
      <c r="BD486">
        <v>6</v>
      </c>
      <c r="BE486">
        <v>0</v>
      </c>
      <c r="BF486">
        <v>273</v>
      </c>
      <c r="BG486">
        <v>745</v>
      </c>
      <c r="BH486">
        <v>0</v>
      </c>
      <c r="BI486">
        <v>96</v>
      </c>
      <c r="BJ486" s="25">
        <v>45944</v>
      </c>
      <c r="BK486">
        <v>0</v>
      </c>
      <c r="BL486" s="27" t="str">
        <f>VLOOKUP(O486,DropDownList!$H$1:$I$7,2,FALSE)</f>
        <v>2023/24</v>
      </c>
      <c r="BM486" s="27" t="str">
        <f t="shared" si="7"/>
        <v>VSUR</v>
      </c>
    </row>
    <row r="487" spans="1:65" x14ac:dyDescent="0.2">
      <c r="A487">
        <v>2025</v>
      </c>
      <c r="B487">
        <v>10</v>
      </c>
      <c r="C487" t="s">
        <v>189</v>
      </c>
      <c r="D487" t="s">
        <v>194</v>
      </c>
      <c r="E487" t="s">
        <v>26</v>
      </c>
      <c r="F487">
        <v>9380</v>
      </c>
      <c r="G487" t="s">
        <v>141</v>
      </c>
      <c r="H487" t="s">
        <v>189</v>
      </c>
      <c r="I487" t="s">
        <v>189</v>
      </c>
      <c r="J487" s="24">
        <v>45931</v>
      </c>
      <c r="K487" t="s">
        <v>253</v>
      </c>
      <c r="L487">
        <v>3</v>
      </c>
      <c r="M487" t="s">
        <v>429</v>
      </c>
      <c r="N487" t="s">
        <v>145</v>
      </c>
      <c r="O487" t="s">
        <v>156</v>
      </c>
      <c r="P487" t="s">
        <v>151</v>
      </c>
      <c r="Q487">
        <v>0</v>
      </c>
      <c r="R487">
        <v>223</v>
      </c>
      <c r="S487">
        <v>6690</v>
      </c>
      <c r="T487">
        <v>1230</v>
      </c>
      <c r="U487">
        <v>0</v>
      </c>
      <c r="V487">
        <v>0</v>
      </c>
      <c r="W487">
        <v>0</v>
      </c>
      <c r="X487">
        <v>0</v>
      </c>
      <c r="Y487">
        <v>0</v>
      </c>
      <c r="Z487">
        <v>0</v>
      </c>
      <c r="AA487">
        <v>5460</v>
      </c>
      <c r="AB487">
        <v>0</v>
      </c>
      <c r="AC487">
        <v>5460</v>
      </c>
      <c r="AD487">
        <v>0</v>
      </c>
      <c r="AE487">
        <v>0</v>
      </c>
      <c r="AF487">
        <v>182</v>
      </c>
      <c r="AG487">
        <v>0</v>
      </c>
      <c r="AH487">
        <v>41</v>
      </c>
      <c r="AI487">
        <v>0</v>
      </c>
      <c r="AJ487">
        <v>0</v>
      </c>
      <c r="AK487">
        <v>0</v>
      </c>
      <c r="AL487">
        <v>0</v>
      </c>
      <c r="AM487">
        <v>0</v>
      </c>
      <c r="AN487">
        <v>0</v>
      </c>
      <c r="AO487">
        <v>0</v>
      </c>
      <c r="AP487">
        <v>0</v>
      </c>
      <c r="AQ487">
        <v>0</v>
      </c>
      <c r="AR487">
        <v>0</v>
      </c>
      <c r="AS487">
        <v>0</v>
      </c>
      <c r="AT487">
        <v>0</v>
      </c>
      <c r="AU487">
        <v>0</v>
      </c>
      <c r="AV487">
        <v>0</v>
      </c>
      <c r="AW487">
        <v>0</v>
      </c>
      <c r="AX487">
        <v>0</v>
      </c>
      <c r="AY487">
        <v>0</v>
      </c>
      <c r="AZ487">
        <v>0</v>
      </c>
      <c r="BA487">
        <v>0</v>
      </c>
      <c r="BB487">
        <v>0</v>
      </c>
      <c r="BC487">
        <v>0</v>
      </c>
      <c r="BD487">
        <v>0</v>
      </c>
      <c r="BE487">
        <v>0</v>
      </c>
      <c r="BF487">
        <v>0</v>
      </c>
      <c r="BG487">
        <v>0</v>
      </c>
      <c r="BH487">
        <v>0</v>
      </c>
      <c r="BI487">
        <v>0</v>
      </c>
      <c r="BJ487" s="25">
        <v>45944</v>
      </c>
      <c r="BK487">
        <v>0</v>
      </c>
      <c r="BL487" s="27" t="str">
        <f>VLOOKUP(O487,DropDownList!$H$1:$I$7,2,FALSE)</f>
        <v>2023/24</v>
      </c>
      <c r="BM487" s="27" t="str">
        <f t="shared" si="7"/>
        <v>PCPF</v>
      </c>
    </row>
    <row r="488" spans="1:65" x14ac:dyDescent="0.2">
      <c r="A488">
        <v>2025</v>
      </c>
      <c r="B488">
        <v>10</v>
      </c>
      <c r="C488" t="s">
        <v>189</v>
      </c>
      <c r="D488" t="s">
        <v>194</v>
      </c>
      <c r="E488" t="s">
        <v>26</v>
      </c>
      <c r="F488">
        <v>9380</v>
      </c>
      <c r="G488" t="s">
        <v>141</v>
      </c>
      <c r="H488" t="s">
        <v>189</v>
      </c>
      <c r="I488" t="s">
        <v>189</v>
      </c>
      <c r="J488" s="24">
        <v>45931</v>
      </c>
      <c r="K488" t="s">
        <v>253</v>
      </c>
      <c r="L488">
        <v>3</v>
      </c>
      <c r="M488" t="s">
        <v>429</v>
      </c>
      <c r="N488" t="s">
        <v>145</v>
      </c>
      <c r="O488" t="s">
        <v>156</v>
      </c>
      <c r="P488" t="s">
        <v>153</v>
      </c>
      <c r="Q488">
        <v>365.32</v>
      </c>
      <c r="R488">
        <v>20</v>
      </c>
      <c r="S488">
        <v>900</v>
      </c>
      <c r="T488">
        <v>45</v>
      </c>
      <c r="U488">
        <v>9</v>
      </c>
      <c r="V488">
        <v>7</v>
      </c>
      <c r="W488">
        <v>315</v>
      </c>
      <c r="X488">
        <v>315</v>
      </c>
      <c r="Y488">
        <v>0</v>
      </c>
      <c r="Z488">
        <v>0</v>
      </c>
      <c r="AA488">
        <v>489.68</v>
      </c>
      <c r="AB488">
        <v>0</v>
      </c>
      <c r="AC488">
        <v>489.68</v>
      </c>
      <c r="AD488">
        <v>7</v>
      </c>
      <c r="AE488">
        <v>0</v>
      </c>
      <c r="AF488">
        <v>10</v>
      </c>
      <c r="AG488">
        <v>1</v>
      </c>
      <c r="AH488">
        <v>1</v>
      </c>
      <c r="AI488">
        <v>8</v>
      </c>
      <c r="AJ488">
        <v>0</v>
      </c>
      <c r="AK488">
        <v>0</v>
      </c>
      <c r="AL488">
        <v>0</v>
      </c>
      <c r="AM488">
        <v>0</v>
      </c>
      <c r="AN488">
        <v>0</v>
      </c>
      <c r="AO488">
        <v>17</v>
      </c>
      <c r="AP488">
        <v>61</v>
      </c>
      <c r="AQ488">
        <v>19</v>
      </c>
      <c r="AR488">
        <v>1</v>
      </c>
      <c r="AS488">
        <v>11</v>
      </c>
      <c r="AT488">
        <v>1</v>
      </c>
      <c r="AU488">
        <v>0</v>
      </c>
      <c r="AV488">
        <v>0</v>
      </c>
      <c r="AW488">
        <v>0</v>
      </c>
      <c r="AX488">
        <v>0</v>
      </c>
      <c r="AY488">
        <v>4</v>
      </c>
      <c r="AZ488">
        <v>11</v>
      </c>
      <c r="BA488">
        <v>7</v>
      </c>
      <c r="BB488">
        <v>0</v>
      </c>
      <c r="BC488">
        <v>0</v>
      </c>
      <c r="BD488">
        <v>1</v>
      </c>
      <c r="BE488">
        <v>0</v>
      </c>
      <c r="BF488">
        <v>16</v>
      </c>
      <c r="BG488">
        <v>360</v>
      </c>
      <c r="BH488">
        <v>0</v>
      </c>
      <c r="BI488">
        <v>8</v>
      </c>
      <c r="BJ488" s="25">
        <v>45944</v>
      </c>
      <c r="BK488">
        <v>0</v>
      </c>
      <c r="BL488" s="27" t="str">
        <f>VLOOKUP(O488,DropDownList!$H$1:$I$7,2,FALSE)</f>
        <v>2023/24</v>
      </c>
      <c r="BM488" s="27" t="str">
        <f t="shared" si="7"/>
        <v>PREG</v>
      </c>
    </row>
    <row r="489" spans="1:65" x14ac:dyDescent="0.2">
      <c r="A489">
        <v>2025</v>
      </c>
      <c r="B489">
        <v>10</v>
      </c>
      <c r="C489" t="s">
        <v>189</v>
      </c>
      <c r="D489" t="s">
        <v>194</v>
      </c>
      <c r="E489" t="s">
        <v>26</v>
      </c>
      <c r="F489">
        <v>9380</v>
      </c>
      <c r="G489" t="s">
        <v>141</v>
      </c>
      <c r="H489" t="s">
        <v>189</v>
      </c>
      <c r="I489" t="s">
        <v>189</v>
      </c>
      <c r="J489" s="24">
        <v>45931</v>
      </c>
      <c r="K489" t="s">
        <v>253</v>
      </c>
      <c r="L489">
        <v>3</v>
      </c>
      <c r="M489" t="s">
        <v>429</v>
      </c>
      <c r="N489" t="s">
        <v>145</v>
      </c>
      <c r="O489" t="s">
        <v>156</v>
      </c>
      <c r="P489" t="s">
        <v>148</v>
      </c>
      <c r="Q489">
        <v>521.32000000000005</v>
      </c>
      <c r="R489">
        <v>22</v>
      </c>
      <c r="S489">
        <v>1320</v>
      </c>
      <c r="T489">
        <v>60</v>
      </c>
      <c r="U489">
        <v>10</v>
      </c>
      <c r="V489">
        <v>3</v>
      </c>
      <c r="W489">
        <v>180</v>
      </c>
      <c r="X489">
        <v>180</v>
      </c>
      <c r="Y489">
        <v>0</v>
      </c>
      <c r="Z489">
        <v>0</v>
      </c>
      <c r="AA489">
        <v>738.68</v>
      </c>
      <c r="AB489">
        <v>0</v>
      </c>
      <c r="AC489">
        <v>738.68</v>
      </c>
      <c r="AD489">
        <v>3</v>
      </c>
      <c r="AE489">
        <v>0</v>
      </c>
      <c r="AF489">
        <v>11</v>
      </c>
      <c r="AG489">
        <v>2</v>
      </c>
      <c r="AH489">
        <v>1</v>
      </c>
      <c r="AI489">
        <v>8</v>
      </c>
      <c r="AJ489">
        <v>0</v>
      </c>
      <c r="AK489">
        <v>0</v>
      </c>
      <c r="AL489">
        <v>0</v>
      </c>
      <c r="AM489">
        <v>0</v>
      </c>
      <c r="AN489">
        <v>0</v>
      </c>
      <c r="AO489">
        <v>20</v>
      </c>
      <c r="AP489">
        <v>63</v>
      </c>
      <c r="AQ489">
        <v>20</v>
      </c>
      <c r="AR489">
        <v>0</v>
      </c>
      <c r="AS489">
        <v>5</v>
      </c>
      <c r="AT489">
        <v>3</v>
      </c>
      <c r="AU489">
        <v>0</v>
      </c>
      <c r="AV489">
        <v>0</v>
      </c>
      <c r="AW489">
        <v>0</v>
      </c>
      <c r="AX489">
        <v>0</v>
      </c>
      <c r="AY489">
        <v>14</v>
      </c>
      <c r="AZ489">
        <v>15</v>
      </c>
      <c r="BA489">
        <v>3</v>
      </c>
      <c r="BB489">
        <v>1</v>
      </c>
      <c r="BC489">
        <v>1</v>
      </c>
      <c r="BD489">
        <v>0</v>
      </c>
      <c r="BE489">
        <v>0</v>
      </c>
      <c r="BF489">
        <v>21</v>
      </c>
      <c r="BG489">
        <v>480</v>
      </c>
      <c r="BH489">
        <v>0</v>
      </c>
      <c r="BI489">
        <v>10</v>
      </c>
      <c r="BJ489" s="25">
        <v>45944</v>
      </c>
      <c r="BK489">
        <v>0</v>
      </c>
      <c r="BL489" s="27" t="str">
        <f>VLOOKUP(O489,DropDownList!$H$1:$I$7,2,FALSE)</f>
        <v>2023/24</v>
      </c>
      <c r="BM489" s="27" t="str">
        <f t="shared" si="7"/>
        <v>PRAS</v>
      </c>
    </row>
    <row r="490" spans="1:65" x14ac:dyDescent="0.2">
      <c r="A490">
        <v>2025</v>
      </c>
      <c r="B490">
        <v>10</v>
      </c>
      <c r="C490" t="s">
        <v>189</v>
      </c>
      <c r="D490" t="s">
        <v>194</v>
      </c>
      <c r="E490" t="s">
        <v>26</v>
      </c>
      <c r="F490">
        <v>9380</v>
      </c>
      <c r="G490" t="s">
        <v>141</v>
      </c>
      <c r="H490" t="s">
        <v>189</v>
      </c>
      <c r="I490" t="s">
        <v>189</v>
      </c>
      <c r="J490" s="24">
        <v>45931</v>
      </c>
      <c r="K490" t="s">
        <v>253</v>
      </c>
      <c r="L490">
        <v>3</v>
      </c>
      <c r="M490" t="s">
        <v>429</v>
      </c>
      <c r="N490" t="s">
        <v>145</v>
      </c>
      <c r="O490" t="s">
        <v>147</v>
      </c>
      <c r="P490" t="s">
        <v>150</v>
      </c>
      <c r="Q490">
        <v>35791.35</v>
      </c>
      <c r="R490">
        <v>426</v>
      </c>
      <c r="S490">
        <v>65124.29</v>
      </c>
      <c r="T490">
        <v>5143.7700000000004</v>
      </c>
      <c r="U490">
        <v>240</v>
      </c>
      <c r="V490">
        <v>166</v>
      </c>
      <c r="W490">
        <v>23890.92</v>
      </c>
      <c r="X490">
        <v>27416.09</v>
      </c>
      <c r="Y490">
        <v>389</v>
      </c>
      <c r="Z490">
        <v>59980.52</v>
      </c>
      <c r="AA490">
        <v>24189.17</v>
      </c>
      <c r="AB490">
        <v>7414.93</v>
      </c>
      <c r="AC490">
        <v>16774.240000000002</v>
      </c>
      <c r="AD490">
        <v>135</v>
      </c>
      <c r="AE490">
        <v>31</v>
      </c>
      <c r="AF490">
        <v>148</v>
      </c>
      <c r="AG490">
        <v>69</v>
      </c>
      <c r="AH490">
        <v>37</v>
      </c>
      <c r="AI490">
        <v>171</v>
      </c>
      <c r="AJ490">
        <v>63</v>
      </c>
      <c r="AK490">
        <v>29</v>
      </c>
      <c r="AL490">
        <v>10</v>
      </c>
      <c r="AM490">
        <v>12</v>
      </c>
      <c r="AN490">
        <v>5</v>
      </c>
      <c r="AO490">
        <v>308</v>
      </c>
      <c r="AP490">
        <v>966</v>
      </c>
      <c r="AQ490">
        <v>316</v>
      </c>
      <c r="AR490">
        <v>4</v>
      </c>
      <c r="AS490">
        <v>149</v>
      </c>
      <c r="AT490">
        <v>23</v>
      </c>
      <c r="AU490">
        <v>1</v>
      </c>
      <c r="AV490">
        <v>0</v>
      </c>
      <c r="AW490">
        <v>0</v>
      </c>
      <c r="AX490">
        <v>0</v>
      </c>
      <c r="AY490">
        <v>97</v>
      </c>
      <c r="AZ490">
        <v>199</v>
      </c>
      <c r="BA490">
        <v>94</v>
      </c>
      <c r="BB490">
        <v>14</v>
      </c>
      <c r="BC490">
        <v>8</v>
      </c>
      <c r="BD490">
        <v>0</v>
      </c>
      <c r="BE490">
        <v>0</v>
      </c>
      <c r="BF490">
        <v>312</v>
      </c>
      <c r="BG490">
        <v>28170.33</v>
      </c>
      <c r="BH490">
        <v>1</v>
      </c>
      <c r="BI490">
        <v>240</v>
      </c>
      <c r="BJ490" s="25">
        <v>45944</v>
      </c>
      <c r="BK490">
        <v>0</v>
      </c>
      <c r="BL490" s="27" t="str">
        <f>VLOOKUP(O490,DropDownList!$H$1:$I$7,2,FALSE)</f>
        <v>2024/25</v>
      </c>
      <c r="BM490" s="27" t="str">
        <f t="shared" si="7"/>
        <v>FISCAL FINES</v>
      </c>
    </row>
    <row r="491" spans="1:65" x14ac:dyDescent="0.2">
      <c r="A491">
        <v>2025</v>
      </c>
      <c r="B491">
        <v>10</v>
      </c>
      <c r="C491" t="s">
        <v>189</v>
      </c>
      <c r="D491" t="s">
        <v>194</v>
      </c>
      <c r="E491" t="s">
        <v>26</v>
      </c>
      <c r="F491">
        <v>9380</v>
      </c>
      <c r="G491" t="s">
        <v>141</v>
      </c>
      <c r="H491" t="s">
        <v>189</v>
      </c>
      <c r="I491" t="s">
        <v>189</v>
      </c>
      <c r="J491" s="24">
        <v>45931</v>
      </c>
      <c r="K491" t="s">
        <v>253</v>
      </c>
      <c r="L491">
        <v>3</v>
      </c>
      <c r="M491" t="s">
        <v>429</v>
      </c>
      <c r="N491" t="s">
        <v>145</v>
      </c>
      <c r="O491" t="s">
        <v>149</v>
      </c>
      <c r="P491" t="s">
        <v>151</v>
      </c>
      <c r="Q491">
        <v>120</v>
      </c>
      <c r="R491">
        <v>48</v>
      </c>
      <c r="S491">
        <v>1440</v>
      </c>
      <c r="T491">
        <v>60</v>
      </c>
      <c r="U491">
        <v>4</v>
      </c>
      <c r="V491">
        <v>0</v>
      </c>
      <c r="W491">
        <v>0</v>
      </c>
      <c r="X491">
        <v>0</v>
      </c>
      <c r="Y491">
        <v>0</v>
      </c>
      <c r="Z491">
        <v>0</v>
      </c>
      <c r="AA491">
        <v>1260</v>
      </c>
      <c r="AB491">
        <v>0</v>
      </c>
      <c r="AC491">
        <v>1260</v>
      </c>
      <c r="AD491">
        <v>0</v>
      </c>
      <c r="AE491">
        <v>0</v>
      </c>
      <c r="AF491">
        <v>42</v>
      </c>
      <c r="AG491">
        <v>0</v>
      </c>
      <c r="AH491">
        <v>2</v>
      </c>
      <c r="AI491">
        <v>4</v>
      </c>
      <c r="AJ491">
        <v>0</v>
      </c>
      <c r="AK491">
        <v>0</v>
      </c>
      <c r="AL491">
        <v>0</v>
      </c>
      <c r="AM491">
        <v>0</v>
      </c>
      <c r="AN491">
        <v>0</v>
      </c>
      <c r="AO491">
        <v>0</v>
      </c>
      <c r="AP491">
        <v>0</v>
      </c>
      <c r="AQ491">
        <v>0</v>
      </c>
      <c r="AR491">
        <v>0</v>
      </c>
      <c r="AS491">
        <v>0</v>
      </c>
      <c r="AT491">
        <v>0</v>
      </c>
      <c r="AU491">
        <v>0</v>
      </c>
      <c r="AV491">
        <v>0</v>
      </c>
      <c r="AW491">
        <v>0</v>
      </c>
      <c r="AX491">
        <v>0</v>
      </c>
      <c r="AY491">
        <v>0</v>
      </c>
      <c r="AZ491">
        <v>0</v>
      </c>
      <c r="BA491">
        <v>0</v>
      </c>
      <c r="BB491">
        <v>0</v>
      </c>
      <c r="BC491">
        <v>0</v>
      </c>
      <c r="BD491">
        <v>0</v>
      </c>
      <c r="BE491">
        <v>0</v>
      </c>
      <c r="BF491">
        <v>0</v>
      </c>
      <c r="BG491">
        <v>120</v>
      </c>
      <c r="BH491">
        <v>0</v>
      </c>
      <c r="BI491">
        <v>0</v>
      </c>
      <c r="BJ491" s="25">
        <v>45944</v>
      </c>
      <c r="BK491">
        <v>0</v>
      </c>
      <c r="BL491" s="27" t="str">
        <f>VLOOKUP(O491,DropDownList!$H$1:$I$7,2,FALSE)</f>
        <v>2025/26</v>
      </c>
      <c r="BM491" s="27" t="str">
        <f t="shared" si="7"/>
        <v>PCPF</v>
      </c>
    </row>
    <row r="492" spans="1:65" x14ac:dyDescent="0.2">
      <c r="A492">
        <v>2025</v>
      </c>
      <c r="B492">
        <v>10</v>
      </c>
      <c r="C492" t="s">
        <v>189</v>
      </c>
      <c r="D492" t="s">
        <v>194</v>
      </c>
      <c r="E492" t="s">
        <v>26</v>
      </c>
      <c r="F492">
        <v>9380</v>
      </c>
      <c r="G492" t="s">
        <v>141</v>
      </c>
      <c r="H492" t="s">
        <v>189</v>
      </c>
      <c r="I492" t="s">
        <v>189</v>
      </c>
      <c r="J492" s="24">
        <v>45931</v>
      </c>
      <c r="K492" t="s">
        <v>253</v>
      </c>
      <c r="L492">
        <v>3</v>
      </c>
      <c r="M492" t="s">
        <v>429</v>
      </c>
      <c r="N492" t="s">
        <v>145</v>
      </c>
      <c r="O492" t="s">
        <v>149</v>
      </c>
      <c r="P492" t="s">
        <v>153</v>
      </c>
      <c r="Q492">
        <v>45</v>
      </c>
      <c r="R492">
        <v>1</v>
      </c>
      <c r="S492">
        <v>45</v>
      </c>
      <c r="T492">
        <v>0</v>
      </c>
      <c r="U492">
        <v>1</v>
      </c>
      <c r="V492">
        <v>0</v>
      </c>
      <c r="W492">
        <v>0</v>
      </c>
      <c r="X492">
        <v>0</v>
      </c>
      <c r="Y492">
        <v>0</v>
      </c>
      <c r="Z492">
        <v>0</v>
      </c>
      <c r="AA492">
        <v>0</v>
      </c>
      <c r="AB492">
        <v>0</v>
      </c>
      <c r="AC492">
        <v>0</v>
      </c>
      <c r="AD492">
        <v>0</v>
      </c>
      <c r="AE492">
        <v>0</v>
      </c>
      <c r="AF492">
        <v>0</v>
      </c>
      <c r="AG492">
        <v>0</v>
      </c>
      <c r="AH492">
        <v>0</v>
      </c>
      <c r="AI492">
        <v>1</v>
      </c>
      <c r="AJ492">
        <v>0</v>
      </c>
      <c r="AK492">
        <v>0</v>
      </c>
      <c r="AL492">
        <v>0</v>
      </c>
      <c r="AM492">
        <v>0</v>
      </c>
      <c r="AN492">
        <v>0</v>
      </c>
      <c r="AO492">
        <v>0</v>
      </c>
      <c r="AP492">
        <v>0</v>
      </c>
      <c r="AQ492">
        <v>0</v>
      </c>
      <c r="AR492">
        <v>0</v>
      </c>
      <c r="AS492">
        <v>0</v>
      </c>
      <c r="AT492">
        <v>0</v>
      </c>
      <c r="AU492">
        <v>0</v>
      </c>
      <c r="AV492">
        <v>0</v>
      </c>
      <c r="AW492">
        <v>0</v>
      </c>
      <c r="AX492">
        <v>0</v>
      </c>
      <c r="AY492">
        <v>0</v>
      </c>
      <c r="AZ492">
        <v>0</v>
      </c>
      <c r="BA492">
        <v>0</v>
      </c>
      <c r="BB492">
        <v>0</v>
      </c>
      <c r="BC492">
        <v>0</v>
      </c>
      <c r="BD492">
        <v>0</v>
      </c>
      <c r="BE492">
        <v>0</v>
      </c>
      <c r="BF492">
        <v>0</v>
      </c>
      <c r="BG492">
        <v>45</v>
      </c>
      <c r="BH492">
        <v>0</v>
      </c>
      <c r="BI492">
        <v>0</v>
      </c>
      <c r="BJ492" s="25">
        <v>45944</v>
      </c>
      <c r="BK492">
        <v>0</v>
      </c>
      <c r="BL492" s="27" t="str">
        <f>VLOOKUP(O492,DropDownList!$H$1:$I$7,2,FALSE)</f>
        <v>2025/26</v>
      </c>
      <c r="BM492" s="27" t="str">
        <f t="shared" si="7"/>
        <v>PREG</v>
      </c>
    </row>
    <row r="493" spans="1:65" x14ac:dyDescent="0.2">
      <c r="A493">
        <v>2025</v>
      </c>
      <c r="B493">
        <v>10</v>
      </c>
      <c r="C493" t="s">
        <v>189</v>
      </c>
      <c r="D493" t="s">
        <v>194</v>
      </c>
      <c r="E493" t="s">
        <v>26</v>
      </c>
      <c r="F493">
        <v>9380</v>
      </c>
      <c r="G493" t="s">
        <v>141</v>
      </c>
      <c r="H493" t="s">
        <v>189</v>
      </c>
      <c r="I493" t="s">
        <v>189</v>
      </c>
      <c r="J493" s="24">
        <v>45931</v>
      </c>
      <c r="K493" t="s">
        <v>253</v>
      </c>
      <c r="L493">
        <v>3</v>
      </c>
      <c r="M493" t="s">
        <v>429</v>
      </c>
      <c r="N493" t="s">
        <v>145</v>
      </c>
      <c r="O493" t="s">
        <v>149</v>
      </c>
      <c r="P493" t="s">
        <v>148</v>
      </c>
      <c r="Q493">
        <v>240</v>
      </c>
      <c r="R493">
        <v>4</v>
      </c>
      <c r="S493">
        <v>240</v>
      </c>
      <c r="T493">
        <v>0</v>
      </c>
      <c r="U493">
        <v>4</v>
      </c>
      <c r="V493">
        <v>4</v>
      </c>
      <c r="W493">
        <v>240</v>
      </c>
      <c r="X493">
        <v>240</v>
      </c>
      <c r="Y493">
        <v>0</v>
      </c>
      <c r="Z493">
        <v>0</v>
      </c>
      <c r="AA493">
        <v>0</v>
      </c>
      <c r="AB493">
        <v>0</v>
      </c>
      <c r="AC493">
        <v>0</v>
      </c>
      <c r="AD493">
        <v>4</v>
      </c>
      <c r="AE493">
        <v>0</v>
      </c>
      <c r="AF493">
        <v>0</v>
      </c>
      <c r="AG493">
        <v>0</v>
      </c>
      <c r="AH493">
        <v>0</v>
      </c>
      <c r="AI493">
        <v>4</v>
      </c>
      <c r="AJ493">
        <v>0</v>
      </c>
      <c r="AK493">
        <v>0</v>
      </c>
      <c r="AL493">
        <v>0</v>
      </c>
      <c r="AM493">
        <v>0</v>
      </c>
      <c r="AN493">
        <v>0</v>
      </c>
      <c r="AO493">
        <v>4</v>
      </c>
      <c r="AP493">
        <v>9</v>
      </c>
      <c r="AQ493">
        <v>4</v>
      </c>
      <c r="AR493">
        <v>0</v>
      </c>
      <c r="AS493">
        <v>3</v>
      </c>
      <c r="AT493">
        <v>0</v>
      </c>
      <c r="AU493">
        <v>0</v>
      </c>
      <c r="AV493">
        <v>0</v>
      </c>
      <c r="AW493">
        <v>0</v>
      </c>
      <c r="AX493">
        <v>0</v>
      </c>
      <c r="AY493">
        <v>0</v>
      </c>
      <c r="AZ493">
        <v>1</v>
      </c>
      <c r="BA493">
        <v>0</v>
      </c>
      <c r="BB493">
        <v>0</v>
      </c>
      <c r="BC493">
        <v>0</v>
      </c>
      <c r="BD493">
        <v>0</v>
      </c>
      <c r="BE493">
        <v>0</v>
      </c>
      <c r="BF493">
        <v>4</v>
      </c>
      <c r="BG493">
        <v>240</v>
      </c>
      <c r="BH493">
        <v>0</v>
      </c>
      <c r="BI493">
        <v>4</v>
      </c>
      <c r="BJ493" s="25">
        <v>45944</v>
      </c>
      <c r="BK493">
        <v>0</v>
      </c>
      <c r="BL493" s="27" t="str">
        <f>VLOOKUP(O493,DropDownList!$H$1:$I$7,2,FALSE)</f>
        <v>2025/26</v>
      </c>
      <c r="BM493" s="27" t="str">
        <f t="shared" si="7"/>
        <v>PRAS</v>
      </c>
    </row>
    <row r="494" spans="1:65" x14ac:dyDescent="0.2">
      <c r="A494">
        <v>2025</v>
      </c>
      <c r="B494">
        <v>10</v>
      </c>
      <c r="C494" t="s">
        <v>189</v>
      </c>
      <c r="D494" t="s">
        <v>194</v>
      </c>
      <c r="E494" t="s">
        <v>26</v>
      </c>
      <c r="F494">
        <v>9380</v>
      </c>
      <c r="G494" t="s">
        <v>141</v>
      </c>
      <c r="H494" t="s">
        <v>189</v>
      </c>
      <c r="I494" t="s">
        <v>189</v>
      </c>
      <c r="J494" s="24">
        <v>45931</v>
      </c>
      <c r="K494" t="s">
        <v>253</v>
      </c>
      <c r="L494">
        <v>3</v>
      </c>
      <c r="M494" t="s">
        <v>429</v>
      </c>
      <c r="N494" t="s">
        <v>145</v>
      </c>
      <c r="O494" t="s">
        <v>149</v>
      </c>
      <c r="P494" t="s">
        <v>146</v>
      </c>
      <c r="Q494">
        <v>510</v>
      </c>
      <c r="R494">
        <v>53</v>
      </c>
      <c r="S494">
        <v>1020</v>
      </c>
      <c r="T494">
        <v>20</v>
      </c>
      <c r="U494">
        <v>39</v>
      </c>
      <c r="V494">
        <v>23</v>
      </c>
      <c r="W494">
        <v>480</v>
      </c>
      <c r="X494">
        <v>480</v>
      </c>
      <c r="Y494">
        <v>0</v>
      </c>
      <c r="Z494">
        <v>0</v>
      </c>
      <c r="AA494">
        <v>490</v>
      </c>
      <c r="AB494">
        <v>0</v>
      </c>
      <c r="AC494">
        <v>0</v>
      </c>
      <c r="AD494">
        <v>23</v>
      </c>
      <c r="AE494">
        <v>0</v>
      </c>
      <c r="AF494">
        <v>27</v>
      </c>
      <c r="AG494">
        <v>0</v>
      </c>
      <c r="AH494">
        <v>1</v>
      </c>
      <c r="AI494">
        <v>25</v>
      </c>
      <c r="AJ494">
        <v>0</v>
      </c>
      <c r="AK494">
        <v>0</v>
      </c>
      <c r="AL494">
        <v>0</v>
      </c>
      <c r="AM494">
        <v>0</v>
      </c>
      <c r="AN494">
        <v>0</v>
      </c>
      <c r="AO494">
        <v>38</v>
      </c>
      <c r="AP494">
        <v>68</v>
      </c>
      <c r="AQ494">
        <v>37</v>
      </c>
      <c r="AR494">
        <v>0</v>
      </c>
      <c r="AS494">
        <v>9</v>
      </c>
      <c r="AT494">
        <v>0</v>
      </c>
      <c r="AU494">
        <v>0</v>
      </c>
      <c r="AV494">
        <v>0</v>
      </c>
      <c r="AW494">
        <v>0</v>
      </c>
      <c r="AX494">
        <v>0</v>
      </c>
      <c r="AY494">
        <v>2</v>
      </c>
      <c r="AZ494">
        <v>10</v>
      </c>
      <c r="BA494">
        <v>4</v>
      </c>
      <c r="BB494">
        <v>1</v>
      </c>
      <c r="BC494">
        <v>0</v>
      </c>
      <c r="BD494">
        <v>1</v>
      </c>
      <c r="BE494">
        <v>0</v>
      </c>
      <c r="BF494">
        <v>53</v>
      </c>
      <c r="BG494">
        <v>510</v>
      </c>
      <c r="BH494">
        <v>0</v>
      </c>
      <c r="BI494">
        <v>39</v>
      </c>
      <c r="BJ494" s="25">
        <v>45944</v>
      </c>
      <c r="BK494">
        <v>0</v>
      </c>
      <c r="BL494" s="27" t="str">
        <f>VLOOKUP(O494,DropDownList!$H$1:$I$7,2,FALSE)</f>
        <v>2025/26</v>
      </c>
      <c r="BM494" s="27" t="str">
        <f t="shared" si="7"/>
        <v>VSUR</v>
      </c>
    </row>
    <row r="495" spans="1:65" x14ac:dyDescent="0.2">
      <c r="A495">
        <v>2025</v>
      </c>
      <c r="B495">
        <v>10</v>
      </c>
      <c r="C495" t="s">
        <v>189</v>
      </c>
      <c r="D495" t="s">
        <v>194</v>
      </c>
      <c r="E495" t="s">
        <v>26</v>
      </c>
      <c r="F495">
        <v>9380</v>
      </c>
      <c r="G495" t="s">
        <v>141</v>
      </c>
      <c r="H495" t="s">
        <v>189</v>
      </c>
      <c r="I495" t="s">
        <v>189</v>
      </c>
      <c r="J495" s="24">
        <v>45931</v>
      </c>
      <c r="K495" t="s">
        <v>253</v>
      </c>
      <c r="L495">
        <v>3</v>
      </c>
      <c r="M495" t="s">
        <v>429</v>
      </c>
      <c r="N495" t="s">
        <v>145</v>
      </c>
      <c r="O495" t="s">
        <v>149</v>
      </c>
      <c r="P495" t="s">
        <v>152</v>
      </c>
      <c r="Q495">
        <v>0</v>
      </c>
      <c r="R495">
        <v>5</v>
      </c>
      <c r="S495">
        <v>200</v>
      </c>
      <c r="T495">
        <v>160</v>
      </c>
      <c r="U495">
        <v>0</v>
      </c>
      <c r="V495">
        <v>0</v>
      </c>
      <c r="W495">
        <v>0</v>
      </c>
      <c r="X495">
        <v>0</v>
      </c>
      <c r="Y495">
        <v>0</v>
      </c>
      <c r="Z495">
        <v>0</v>
      </c>
      <c r="AA495">
        <v>40</v>
      </c>
      <c r="AB495">
        <v>0</v>
      </c>
      <c r="AC495">
        <v>40</v>
      </c>
      <c r="AD495">
        <v>0</v>
      </c>
      <c r="AE495">
        <v>0</v>
      </c>
      <c r="AF495">
        <v>1</v>
      </c>
      <c r="AG495">
        <v>0</v>
      </c>
      <c r="AH495">
        <v>4</v>
      </c>
      <c r="AI495">
        <v>0</v>
      </c>
      <c r="AJ495">
        <v>0</v>
      </c>
      <c r="AK495">
        <v>0</v>
      </c>
      <c r="AL495">
        <v>0</v>
      </c>
      <c r="AM495">
        <v>0</v>
      </c>
      <c r="AN495">
        <v>0</v>
      </c>
      <c r="AO495">
        <v>0</v>
      </c>
      <c r="AP495">
        <v>0</v>
      </c>
      <c r="AQ495">
        <v>0</v>
      </c>
      <c r="AR495">
        <v>0</v>
      </c>
      <c r="AS495">
        <v>0</v>
      </c>
      <c r="AT495">
        <v>0</v>
      </c>
      <c r="AU495">
        <v>0</v>
      </c>
      <c r="AV495">
        <v>0</v>
      </c>
      <c r="AW495">
        <v>0</v>
      </c>
      <c r="AX495">
        <v>0</v>
      </c>
      <c r="AY495">
        <v>0</v>
      </c>
      <c r="AZ495">
        <v>0</v>
      </c>
      <c r="BA495">
        <v>0</v>
      </c>
      <c r="BB495">
        <v>0</v>
      </c>
      <c r="BC495">
        <v>0</v>
      </c>
      <c r="BD495">
        <v>0</v>
      </c>
      <c r="BE495">
        <v>0</v>
      </c>
      <c r="BF495">
        <v>0</v>
      </c>
      <c r="BG495">
        <v>0</v>
      </c>
      <c r="BH495">
        <v>0</v>
      </c>
      <c r="BI495">
        <v>0</v>
      </c>
      <c r="BJ495" s="25">
        <v>45944</v>
      </c>
      <c r="BK495">
        <v>0</v>
      </c>
      <c r="BL495" s="27" t="str">
        <f>VLOOKUP(O495,DropDownList!$H$1:$I$7,2,FALSE)</f>
        <v>2025/26</v>
      </c>
      <c r="BM495" s="27" t="str">
        <f t="shared" si="7"/>
        <v>PCOA</v>
      </c>
    </row>
    <row r="496" spans="1:65" x14ac:dyDescent="0.2">
      <c r="A496">
        <v>2025</v>
      </c>
      <c r="B496">
        <v>10</v>
      </c>
      <c r="C496" t="s">
        <v>189</v>
      </c>
      <c r="D496" t="s">
        <v>194</v>
      </c>
      <c r="E496" t="s">
        <v>26</v>
      </c>
      <c r="F496">
        <v>9380</v>
      </c>
      <c r="G496" t="s">
        <v>141</v>
      </c>
      <c r="H496" t="s">
        <v>189</v>
      </c>
      <c r="I496" t="s">
        <v>189</v>
      </c>
      <c r="J496" s="24">
        <v>45931</v>
      </c>
      <c r="K496" t="s">
        <v>253</v>
      </c>
      <c r="L496">
        <v>3</v>
      </c>
      <c r="M496" t="s">
        <v>429</v>
      </c>
      <c r="N496" t="s">
        <v>145</v>
      </c>
      <c r="O496" t="s">
        <v>149</v>
      </c>
      <c r="P496" t="s">
        <v>154</v>
      </c>
      <c r="Q496">
        <v>11135</v>
      </c>
      <c r="R496">
        <v>52</v>
      </c>
      <c r="S496">
        <v>18160</v>
      </c>
      <c r="T496">
        <v>520</v>
      </c>
      <c r="U496">
        <v>38</v>
      </c>
      <c r="V496">
        <v>30</v>
      </c>
      <c r="W496">
        <v>5480</v>
      </c>
      <c r="X496">
        <v>9625</v>
      </c>
      <c r="Y496">
        <v>0</v>
      </c>
      <c r="Z496">
        <v>0</v>
      </c>
      <c r="AA496">
        <v>6505</v>
      </c>
      <c r="AB496">
        <v>0</v>
      </c>
      <c r="AC496">
        <v>6005</v>
      </c>
      <c r="AD496">
        <v>22</v>
      </c>
      <c r="AE496">
        <v>8</v>
      </c>
      <c r="AF496">
        <v>13</v>
      </c>
      <c r="AG496">
        <v>14</v>
      </c>
      <c r="AH496">
        <v>1</v>
      </c>
      <c r="AI496">
        <v>24</v>
      </c>
      <c r="AJ496">
        <v>0</v>
      </c>
      <c r="AK496">
        <v>0</v>
      </c>
      <c r="AL496">
        <v>0</v>
      </c>
      <c r="AM496">
        <v>0</v>
      </c>
      <c r="AN496">
        <v>0</v>
      </c>
      <c r="AO496">
        <v>37</v>
      </c>
      <c r="AP496">
        <v>65</v>
      </c>
      <c r="AQ496">
        <v>36</v>
      </c>
      <c r="AR496">
        <v>0</v>
      </c>
      <c r="AS496">
        <v>8</v>
      </c>
      <c r="AT496">
        <v>0</v>
      </c>
      <c r="AU496">
        <v>0</v>
      </c>
      <c r="AV496">
        <v>0</v>
      </c>
      <c r="AW496">
        <v>0</v>
      </c>
      <c r="AX496">
        <v>0</v>
      </c>
      <c r="AY496">
        <v>2</v>
      </c>
      <c r="AZ496">
        <v>9</v>
      </c>
      <c r="BA496">
        <v>4</v>
      </c>
      <c r="BB496">
        <v>1</v>
      </c>
      <c r="BC496">
        <v>0</v>
      </c>
      <c r="BD496">
        <v>1</v>
      </c>
      <c r="BE496">
        <v>0</v>
      </c>
      <c r="BF496">
        <v>52</v>
      </c>
      <c r="BG496">
        <v>8810</v>
      </c>
      <c r="BH496">
        <v>0</v>
      </c>
      <c r="BI496">
        <v>38</v>
      </c>
      <c r="BJ496" s="25">
        <v>45944</v>
      </c>
      <c r="BK496">
        <v>0</v>
      </c>
      <c r="BL496" s="27" t="str">
        <f>VLOOKUP(O496,DropDownList!$H$1:$I$7,2,FALSE)</f>
        <v>2025/26</v>
      </c>
      <c r="BM496" s="27" t="str">
        <f t="shared" si="7"/>
        <v>JP COURT</v>
      </c>
    </row>
    <row r="497" spans="1:65" x14ac:dyDescent="0.2">
      <c r="A497">
        <v>2025</v>
      </c>
      <c r="B497">
        <v>10</v>
      </c>
      <c r="C497" t="s">
        <v>189</v>
      </c>
      <c r="D497" t="s">
        <v>194</v>
      </c>
      <c r="E497" t="s">
        <v>26</v>
      </c>
      <c r="F497">
        <v>9380</v>
      </c>
      <c r="G497" t="s">
        <v>141</v>
      </c>
      <c r="H497" t="s">
        <v>189</v>
      </c>
      <c r="I497" t="s">
        <v>189</v>
      </c>
      <c r="J497" s="24">
        <v>45931</v>
      </c>
      <c r="K497" t="s">
        <v>253</v>
      </c>
      <c r="L497">
        <v>3</v>
      </c>
      <c r="M497" t="s">
        <v>429</v>
      </c>
      <c r="N497" t="s">
        <v>145</v>
      </c>
      <c r="O497" t="s">
        <v>156</v>
      </c>
      <c r="P497" t="s">
        <v>150</v>
      </c>
      <c r="Q497">
        <v>21743.65</v>
      </c>
      <c r="R497">
        <v>446</v>
      </c>
      <c r="S497">
        <v>68409.72</v>
      </c>
      <c r="T497">
        <v>6241.03</v>
      </c>
      <c r="U497">
        <v>159</v>
      </c>
      <c r="V497">
        <v>84</v>
      </c>
      <c r="W497">
        <v>12001.03</v>
      </c>
      <c r="X497">
        <v>12001.03</v>
      </c>
      <c r="Y497">
        <v>409</v>
      </c>
      <c r="Z497">
        <v>62168.69</v>
      </c>
      <c r="AA497">
        <v>40425.040000000001</v>
      </c>
      <c r="AB497">
        <v>12612.57</v>
      </c>
      <c r="AC497">
        <v>27812.47</v>
      </c>
      <c r="AD497">
        <v>66</v>
      </c>
      <c r="AE497">
        <v>18</v>
      </c>
      <c r="AF497">
        <v>247</v>
      </c>
      <c r="AG497">
        <v>63</v>
      </c>
      <c r="AH497">
        <v>37</v>
      </c>
      <c r="AI497">
        <v>96</v>
      </c>
      <c r="AJ497">
        <v>60</v>
      </c>
      <c r="AK497">
        <v>45</v>
      </c>
      <c r="AL497">
        <v>6</v>
      </c>
      <c r="AM497">
        <v>13</v>
      </c>
      <c r="AN497">
        <v>5</v>
      </c>
      <c r="AO497">
        <v>334</v>
      </c>
      <c r="AP497">
        <v>1567</v>
      </c>
      <c r="AQ497">
        <v>368</v>
      </c>
      <c r="AR497">
        <v>10</v>
      </c>
      <c r="AS497">
        <v>299</v>
      </c>
      <c r="AT497">
        <v>37</v>
      </c>
      <c r="AU497">
        <v>2</v>
      </c>
      <c r="AV497">
        <v>1</v>
      </c>
      <c r="AW497">
        <v>0</v>
      </c>
      <c r="AX497">
        <v>0</v>
      </c>
      <c r="AY497">
        <v>177</v>
      </c>
      <c r="AZ497">
        <v>352</v>
      </c>
      <c r="BA497">
        <v>208</v>
      </c>
      <c r="BB497">
        <v>29</v>
      </c>
      <c r="BC497">
        <v>17</v>
      </c>
      <c r="BD497">
        <v>3</v>
      </c>
      <c r="BE497">
        <v>0</v>
      </c>
      <c r="BF497">
        <v>336</v>
      </c>
      <c r="BG497">
        <v>13917.34</v>
      </c>
      <c r="BH497">
        <v>3</v>
      </c>
      <c r="BI497">
        <v>159</v>
      </c>
      <c r="BJ497" s="25">
        <v>45944</v>
      </c>
      <c r="BK497">
        <v>0</v>
      </c>
      <c r="BL497" s="27" t="str">
        <f>VLOOKUP(O497,DropDownList!$H$1:$I$7,2,FALSE)</f>
        <v>2023/24</v>
      </c>
      <c r="BM497" s="27" t="str">
        <f t="shared" si="7"/>
        <v>FISCAL FINES</v>
      </c>
    </row>
    <row r="498" spans="1:65" x14ac:dyDescent="0.2">
      <c r="A498">
        <v>2025</v>
      </c>
      <c r="B498">
        <v>10</v>
      </c>
      <c r="C498" t="s">
        <v>189</v>
      </c>
      <c r="D498" t="s">
        <v>194</v>
      </c>
      <c r="E498" t="s">
        <v>26</v>
      </c>
      <c r="F498">
        <v>9380</v>
      </c>
      <c r="G498" t="s">
        <v>141</v>
      </c>
      <c r="H498" t="s">
        <v>189</v>
      </c>
      <c r="I498" t="s">
        <v>189</v>
      </c>
      <c r="J498" s="24">
        <v>45931</v>
      </c>
      <c r="K498" t="s">
        <v>253</v>
      </c>
      <c r="L498">
        <v>3</v>
      </c>
      <c r="M498" t="s">
        <v>429</v>
      </c>
      <c r="N498" t="s">
        <v>145</v>
      </c>
      <c r="O498" t="s">
        <v>156</v>
      </c>
      <c r="P498" t="s">
        <v>154</v>
      </c>
      <c r="Q498">
        <v>24183.91</v>
      </c>
      <c r="R498">
        <v>275</v>
      </c>
      <c r="S498">
        <v>84223</v>
      </c>
      <c r="T498">
        <v>610</v>
      </c>
      <c r="U498">
        <v>95</v>
      </c>
      <c r="V498">
        <v>36</v>
      </c>
      <c r="W498">
        <v>10323.82</v>
      </c>
      <c r="X498">
        <v>10625.82</v>
      </c>
      <c r="Y498">
        <v>0</v>
      </c>
      <c r="Z498">
        <v>0</v>
      </c>
      <c r="AA498">
        <v>59429.09</v>
      </c>
      <c r="AB498">
        <v>2133.67</v>
      </c>
      <c r="AC498">
        <v>53123.96</v>
      </c>
      <c r="AD498">
        <v>18</v>
      </c>
      <c r="AE498">
        <v>18</v>
      </c>
      <c r="AF498">
        <v>178</v>
      </c>
      <c r="AG498">
        <v>63</v>
      </c>
      <c r="AH498">
        <v>1</v>
      </c>
      <c r="AI498">
        <v>32</v>
      </c>
      <c r="AJ498">
        <v>0</v>
      </c>
      <c r="AK498">
        <v>0</v>
      </c>
      <c r="AL498">
        <v>0</v>
      </c>
      <c r="AM498">
        <v>0</v>
      </c>
      <c r="AN498">
        <v>0</v>
      </c>
      <c r="AO498">
        <v>189</v>
      </c>
      <c r="AP498">
        <v>801</v>
      </c>
      <c r="AQ498">
        <v>198</v>
      </c>
      <c r="AR498">
        <v>0</v>
      </c>
      <c r="AS498">
        <v>164</v>
      </c>
      <c r="AT498">
        <v>13</v>
      </c>
      <c r="AU498">
        <v>4</v>
      </c>
      <c r="AV498">
        <v>1</v>
      </c>
      <c r="AW498">
        <v>1</v>
      </c>
      <c r="AX498">
        <v>0</v>
      </c>
      <c r="AY498">
        <v>99</v>
      </c>
      <c r="AZ498">
        <v>169</v>
      </c>
      <c r="BA498">
        <v>88</v>
      </c>
      <c r="BB498">
        <v>20</v>
      </c>
      <c r="BC498">
        <v>9</v>
      </c>
      <c r="BD498">
        <v>5</v>
      </c>
      <c r="BE498">
        <v>0</v>
      </c>
      <c r="BF498">
        <v>274</v>
      </c>
      <c r="BG498">
        <v>10300</v>
      </c>
      <c r="BH498">
        <v>1</v>
      </c>
      <c r="BI498">
        <v>94</v>
      </c>
      <c r="BJ498" s="25">
        <v>45944</v>
      </c>
      <c r="BK498">
        <v>0</v>
      </c>
      <c r="BL498" s="27" t="str">
        <f>VLOOKUP(O498,DropDownList!$H$1:$I$7,2,FALSE)</f>
        <v>2023/24</v>
      </c>
      <c r="BM498" s="27" t="str">
        <f t="shared" si="7"/>
        <v>JP COURT</v>
      </c>
    </row>
    <row r="499" spans="1:65" x14ac:dyDescent="0.2">
      <c r="A499">
        <v>2025</v>
      </c>
      <c r="B499">
        <v>10</v>
      </c>
      <c r="C499" t="s">
        <v>189</v>
      </c>
      <c r="D499" t="s">
        <v>194</v>
      </c>
      <c r="E499" t="s">
        <v>26</v>
      </c>
      <c r="F499">
        <v>9380</v>
      </c>
      <c r="G499" t="s">
        <v>141</v>
      </c>
      <c r="H499" t="s">
        <v>189</v>
      </c>
      <c r="I499" t="s">
        <v>189</v>
      </c>
      <c r="J499" s="24">
        <v>45931</v>
      </c>
      <c r="K499" t="s">
        <v>253</v>
      </c>
      <c r="L499">
        <v>3</v>
      </c>
      <c r="M499" t="s">
        <v>429</v>
      </c>
      <c r="N499" t="s">
        <v>145</v>
      </c>
      <c r="O499" t="s">
        <v>156</v>
      </c>
      <c r="P499" t="s">
        <v>152</v>
      </c>
      <c r="Q499">
        <v>0</v>
      </c>
      <c r="R499">
        <v>43</v>
      </c>
      <c r="S499">
        <v>1720</v>
      </c>
      <c r="T499">
        <v>920</v>
      </c>
      <c r="U499">
        <v>0</v>
      </c>
      <c r="V499">
        <v>0</v>
      </c>
      <c r="W499">
        <v>0</v>
      </c>
      <c r="X499">
        <v>0</v>
      </c>
      <c r="Y499">
        <v>0</v>
      </c>
      <c r="Z499">
        <v>0</v>
      </c>
      <c r="AA499">
        <v>800</v>
      </c>
      <c r="AB499">
        <v>0</v>
      </c>
      <c r="AC499">
        <v>800</v>
      </c>
      <c r="AD499">
        <v>0</v>
      </c>
      <c r="AE499">
        <v>0</v>
      </c>
      <c r="AF499">
        <v>20</v>
      </c>
      <c r="AG499">
        <v>0</v>
      </c>
      <c r="AH499">
        <v>23</v>
      </c>
      <c r="AI499">
        <v>0</v>
      </c>
      <c r="AJ499">
        <v>0</v>
      </c>
      <c r="AK499">
        <v>0</v>
      </c>
      <c r="AL499">
        <v>0</v>
      </c>
      <c r="AM499">
        <v>1</v>
      </c>
      <c r="AN499">
        <v>0</v>
      </c>
      <c r="AO499">
        <v>0</v>
      </c>
      <c r="AP499">
        <v>0</v>
      </c>
      <c r="AQ499">
        <v>0</v>
      </c>
      <c r="AR499">
        <v>0</v>
      </c>
      <c r="AS499">
        <v>0</v>
      </c>
      <c r="AT499">
        <v>0</v>
      </c>
      <c r="AU499">
        <v>0</v>
      </c>
      <c r="AV499">
        <v>0</v>
      </c>
      <c r="AW499">
        <v>0</v>
      </c>
      <c r="AX499">
        <v>0</v>
      </c>
      <c r="AY499">
        <v>0</v>
      </c>
      <c r="AZ499">
        <v>0</v>
      </c>
      <c r="BA499">
        <v>0</v>
      </c>
      <c r="BB499">
        <v>0</v>
      </c>
      <c r="BC499">
        <v>0</v>
      </c>
      <c r="BD499">
        <v>0</v>
      </c>
      <c r="BE499">
        <v>0</v>
      </c>
      <c r="BF499">
        <v>0</v>
      </c>
      <c r="BG499">
        <v>0</v>
      </c>
      <c r="BH499">
        <v>0</v>
      </c>
      <c r="BI499">
        <v>0</v>
      </c>
      <c r="BJ499" s="25">
        <v>45944</v>
      </c>
      <c r="BK499">
        <v>0</v>
      </c>
      <c r="BL499" s="27" t="str">
        <f>VLOOKUP(O499,DropDownList!$H$1:$I$7,2,FALSE)</f>
        <v>2023/24</v>
      </c>
      <c r="BM499" s="27" t="str">
        <f t="shared" si="7"/>
        <v>PCOA</v>
      </c>
    </row>
    <row r="500" spans="1:65" x14ac:dyDescent="0.2">
      <c r="A500">
        <v>2025</v>
      </c>
      <c r="B500">
        <v>10</v>
      </c>
      <c r="C500" t="s">
        <v>189</v>
      </c>
      <c r="D500" t="s">
        <v>194</v>
      </c>
      <c r="E500" t="s">
        <v>26</v>
      </c>
      <c r="F500">
        <v>9380</v>
      </c>
      <c r="G500" t="s">
        <v>141</v>
      </c>
      <c r="H500" t="s">
        <v>189</v>
      </c>
      <c r="I500" t="s">
        <v>189</v>
      </c>
      <c r="J500" s="24">
        <v>45931</v>
      </c>
      <c r="K500" t="s">
        <v>253</v>
      </c>
      <c r="L500">
        <v>3</v>
      </c>
      <c r="M500" t="s">
        <v>429</v>
      </c>
      <c r="N500" t="s">
        <v>145</v>
      </c>
      <c r="O500" t="s">
        <v>155</v>
      </c>
      <c r="P500" t="s">
        <v>150</v>
      </c>
      <c r="Q500">
        <v>11417.86</v>
      </c>
      <c r="R500">
        <v>386</v>
      </c>
      <c r="S500">
        <v>55227.86</v>
      </c>
      <c r="T500">
        <v>7659.47</v>
      </c>
      <c r="U500">
        <v>93</v>
      </c>
      <c r="V500">
        <v>60</v>
      </c>
      <c r="W500">
        <v>7347.36</v>
      </c>
      <c r="X500">
        <v>7347.36</v>
      </c>
      <c r="Y500">
        <v>333</v>
      </c>
      <c r="Z500">
        <v>47568.39</v>
      </c>
      <c r="AA500">
        <v>36150.53</v>
      </c>
      <c r="AB500">
        <v>12426.16</v>
      </c>
      <c r="AC500">
        <v>23724.37</v>
      </c>
      <c r="AD500">
        <v>42</v>
      </c>
      <c r="AE500">
        <v>18</v>
      </c>
      <c r="AF500">
        <v>231</v>
      </c>
      <c r="AG500">
        <v>40</v>
      </c>
      <c r="AH500">
        <v>53</v>
      </c>
      <c r="AI500">
        <v>53</v>
      </c>
      <c r="AJ500">
        <v>65</v>
      </c>
      <c r="AK500">
        <v>30</v>
      </c>
      <c r="AL500">
        <v>8</v>
      </c>
      <c r="AM500">
        <v>17</v>
      </c>
      <c r="AN500">
        <v>8</v>
      </c>
      <c r="AO500">
        <v>270</v>
      </c>
      <c r="AP500">
        <v>1440</v>
      </c>
      <c r="AQ500">
        <v>299</v>
      </c>
      <c r="AR500">
        <v>11</v>
      </c>
      <c r="AS500">
        <v>319</v>
      </c>
      <c r="AT500">
        <v>50</v>
      </c>
      <c r="AU500">
        <v>3</v>
      </c>
      <c r="AV500">
        <v>0</v>
      </c>
      <c r="AW500">
        <v>0</v>
      </c>
      <c r="AX500">
        <v>0</v>
      </c>
      <c r="AY500">
        <v>131</v>
      </c>
      <c r="AZ500">
        <v>302</v>
      </c>
      <c r="BA500">
        <v>211</v>
      </c>
      <c r="BB500">
        <v>31</v>
      </c>
      <c r="BC500">
        <v>14</v>
      </c>
      <c r="BD500">
        <v>0</v>
      </c>
      <c r="BE500">
        <v>0</v>
      </c>
      <c r="BF500">
        <v>272</v>
      </c>
      <c r="BG500">
        <v>7083.26</v>
      </c>
      <c r="BH500">
        <v>9</v>
      </c>
      <c r="BI500">
        <v>92</v>
      </c>
      <c r="BJ500" s="25">
        <v>45944</v>
      </c>
      <c r="BK500">
        <v>0</v>
      </c>
      <c r="BL500" s="27" t="str">
        <f>VLOOKUP(O500,DropDownList!$H$1:$I$7,2,FALSE)</f>
        <v>2022/23</v>
      </c>
      <c r="BM500" s="27" t="str">
        <f t="shared" si="7"/>
        <v>FISCAL FINES</v>
      </c>
    </row>
    <row r="501" spans="1:65" x14ac:dyDescent="0.2">
      <c r="A501">
        <v>2025</v>
      </c>
      <c r="B501">
        <v>10</v>
      </c>
      <c r="C501" t="s">
        <v>189</v>
      </c>
      <c r="D501" t="s">
        <v>194</v>
      </c>
      <c r="E501" t="s">
        <v>26</v>
      </c>
      <c r="F501">
        <v>9380</v>
      </c>
      <c r="G501" t="s">
        <v>141</v>
      </c>
      <c r="H501" t="s">
        <v>189</v>
      </c>
      <c r="I501" t="s">
        <v>189</v>
      </c>
      <c r="J501" s="24">
        <v>45931</v>
      </c>
      <c r="K501" t="s">
        <v>253</v>
      </c>
      <c r="L501">
        <v>3</v>
      </c>
      <c r="M501" t="s">
        <v>429</v>
      </c>
      <c r="N501" t="s">
        <v>145</v>
      </c>
      <c r="O501" t="s">
        <v>147</v>
      </c>
      <c r="P501" t="s">
        <v>154</v>
      </c>
      <c r="Q501">
        <v>40690.910000000003</v>
      </c>
      <c r="R501">
        <v>300</v>
      </c>
      <c r="S501">
        <v>89866.81</v>
      </c>
      <c r="T501">
        <v>2350</v>
      </c>
      <c r="U501">
        <v>161</v>
      </c>
      <c r="V501">
        <v>79</v>
      </c>
      <c r="W501">
        <v>16657</v>
      </c>
      <c r="X501">
        <v>19660</v>
      </c>
      <c r="Y501">
        <v>0</v>
      </c>
      <c r="Z501">
        <v>0</v>
      </c>
      <c r="AA501">
        <v>46825.9</v>
      </c>
      <c r="AB501">
        <v>687.21</v>
      </c>
      <c r="AC501">
        <v>42570.26</v>
      </c>
      <c r="AD501">
        <v>43</v>
      </c>
      <c r="AE501">
        <v>36</v>
      </c>
      <c r="AF501">
        <v>134</v>
      </c>
      <c r="AG501">
        <v>84</v>
      </c>
      <c r="AH501">
        <v>5</v>
      </c>
      <c r="AI501">
        <v>77</v>
      </c>
      <c r="AJ501">
        <v>0</v>
      </c>
      <c r="AK501">
        <v>0</v>
      </c>
      <c r="AL501">
        <v>0</v>
      </c>
      <c r="AM501">
        <v>0</v>
      </c>
      <c r="AN501">
        <v>0</v>
      </c>
      <c r="AO501">
        <v>208</v>
      </c>
      <c r="AP501">
        <v>617</v>
      </c>
      <c r="AQ501">
        <v>201</v>
      </c>
      <c r="AR501">
        <v>0</v>
      </c>
      <c r="AS501">
        <v>80</v>
      </c>
      <c r="AT501">
        <v>13</v>
      </c>
      <c r="AU501">
        <v>4</v>
      </c>
      <c r="AV501">
        <v>0</v>
      </c>
      <c r="AW501">
        <v>4</v>
      </c>
      <c r="AX501">
        <v>0</v>
      </c>
      <c r="AY501">
        <v>85</v>
      </c>
      <c r="AZ501">
        <v>138</v>
      </c>
      <c r="BA501">
        <v>45</v>
      </c>
      <c r="BB501">
        <v>12</v>
      </c>
      <c r="BC501">
        <v>5</v>
      </c>
      <c r="BD501">
        <v>7</v>
      </c>
      <c r="BE501">
        <v>0</v>
      </c>
      <c r="BF501">
        <v>296</v>
      </c>
      <c r="BG501">
        <v>24216</v>
      </c>
      <c r="BH501">
        <v>0</v>
      </c>
      <c r="BI501">
        <v>161</v>
      </c>
      <c r="BJ501" s="25">
        <v>45944</v>
      </c>
      <c r="BK501">
        <v>0</v>
      </c>
      <c r="BL501" s="27" t="str">
        <f>VLOOKUP(O501,DropDownList!$H$1:$I$7,2,FALSE)</f>
        <v>2024/25</v>
      </c>
      <c r="BM501" s="27" t="str">
        <f t="shared" si="7"/>
        <v>JP COURT</v>
      </c>
    </row>
    <row r="502" spans="1:65" x14ac:dyDescent="0.2">
      <c r="A502">
        <v>2025</v>
      </c>
      <c r="B502">
        <v>10</v>
      </c>
      <c r="C502" t="s">
        <v>189</v>
      </c>
      <c r="D502" t="s">
        <v>194</v>
      </c>
      <c r="E502" t="s">
        <v>26</v>
      </c>
      <c r="F502">
        <v>9380</v>
      </c>
      <c r="G502" t="s">
        <v>141</v>
      </c>
      <c r="H502" t="s">
        <v>189</v>
      </c>
      <c r="I502" t="s">
        <v>189</v>
      </c>
      <c r="J502" s="24">
        <v>45931</v>
      </c>
      <c r="K502" t="s">
        <v>253</v>
      </c>
      <c r="L502">
        <v>3</v>
      </c>
      <c r="M502" t="s">
        <v>429</v>
      </c>
      <c r="N502" t="s">
        <v>145</v>
      </c>
      <c r="O502" t="s">
        <v>147</v>
      </c>
      <c r="P502" t="s">
        <v>152</v>
      </c>
      <c r="Q502">
        <v>0</v>
      </c>
      <c r="R502">
        <v>40</v>
      </c>
      <c r="S502">
        <v>1600</v>
      </c>
      <c r="T502">
        <v>1240</v>
      </c>
      <c r="U502">
        <v>0</v>
      </c>
      <c r="V502">
        <v>0</v>
      </c>
      <c r="W502">
        <v>0</v>
      </c>
      <c r="X502">
        <v>0</v>
      </c>
      <c r="Y502">
        <v>0</v>
      </c>
      <c r="Z502">
        <v>0</v>
      </c>
      <c r="AA502">
        <v>360</v>
      </c>
      <c r="AB502">
        <v>0</v>
      </c>
      <c r="AC502">
        <v>360</v>
      </c>
      <c r="AD502">
        <v>0</v>
      </c>
      <c r="AE502">
        <v>0</v>
      </c>
      <c r="AF502">
        <v>9</v>
      </c>
      <c r="AG502">
        <v>0</v>
      </c>
      <c r="AH502">
        <v>31</v>
      </c>
      <c r="AI502">
        <v>0</v>
      </c>
      <c r="AJ502">
        <v>0</v>
      </c>
      <c r="AK502">
        <v>0</v>
      </c>
      <c r="AL502">
        <v>0</v>
      </c>
      <c r="AM502">
        <v>2</v>
      </c>
      <c r="AN502">
        <v>0</v>
      </c>
      <c r="AO502">
        <v>0</v>
      </c>
      <c r="AP502">
        <v>0</v>
      </c>
      <c r="AQ502">
        <v>0</v>
      </c>
      <c r="AR502">
        <v>0</v>
      </c>
      <c r="AS502">
        <v>0</v>
      </c>
      <c r="AT502">
        <v>0</v>
      </c>
      <c r="AU502">
        <v>0</v>
      </c>
      <c r="AV502">
        <v>0</v>
      </c>
      <c r="AW502">
        <v>0</v>
      </c>
      <c r="AX502">
        <v>0</v>
      </c>
      <c r="AY502">
        <v>0</v>
      </c>
      <c r="AZ502">
        <v>0</v>
      </c>
      <c r="BA502">
        <v>0</v>
      </c>
      <c r="BB502">
        <v>0</v>
      </c>
      <c r="BC502">
        <v>0</v>
      </c>
      <c r="BD502">
        <v>0</v>
      </c>
      <c r="BE502">
        <v>0</v>
      </c>
      <c r="BF502">
        <v>0</v>
      </c>
      <c r="BG502">
        <v>0</v>
      </c>
      <c r="BH502">
        <v>0</v>
      </c>
      <c r="BI502">
        <v>0</v>
      </c>
      <c r="BJ502" s="25">
        <v>45944</v>
      </c>
      <c r="BK502">
        <v>0</v>
      </c>
      <c r="BL502" s="27" t="str">
        <f>VLOOKUP(O502,DropDownList!$H$1:$I$7,2,FALSE)</f>
        <v>2024/25</v>
      </c>
      <c r="BM502" s="27" t="str">
        <f t="shared" si="7"/>
        <v>PCOA</v>
      </c>
    </row>
    <row r="503" spans="1:65" x14ac:dyDescent="0.2">
      <c r="A503">
        <v>2025</v>
      </c>
      <c r="B503">
        <v>10</v>
      </c>
      <c r="C503" t="s">
        <v>189</v>
      </c>
      <c r="D503" t="s">
        <v>194</v>
      </c>
      <c r="E503" t="s">
        <v>26</v>
      </c>
      <c r="F503">
        <v>9380</v>
      </c>
      <c r="G503" t="s">
        <v>141</v>
      </c>
      <c r="H503" t="s">
        <v>189</v>
      </c>
      <c r="I503" t="s">
        <v>189</v>
      </c>
      <c r="J503" s="24">
        <v>45931</v>
      </c>
      <c r="K503" t="s">
        <v>253</v>
      </c>
      <c r="L503">
        <v>3</v>
      </c>
      <c r="M503" t="s">
        <v>429</v>
      </c>
      <c r="N503" t="s">
        <v>145</v>
      </c>
      <c r="O503" t="s">
        <v>155</v>
      </c>
      <c r="P503" t="s">
        <v>154</v>
      </c>
      <c r="Q503">
        <v>13590.02</v>
      </c>
      <c r="R503">
        <v>290</v>
      </c>
      <c r="S503">
        <v>75675</v>
      </c>
      <c r="T503">
        <v>3875</v>
      </c>
      <c r="U503">
        <v>67</v>
      </c>
      <c r="V503">
        <v>30</v>
      </c>
      <c r="W503">
        <v>6138.67</v>
      </c>
      <c r="X503">
        <v>6703.67</v>
      </c>
      <c r="Y503">
        <v>0</v>
      </c>
      <c r="Z503">
        <v>0</v>
      </c>
      <c r="AA503">
        <v>58209.98</v>
      </c>
      <c r="AB503">
        <v>600</v>
      </c>
      <c r="AC503">
        <v>53369.98</v>
      </c>
      <c r="AD503">
        <v>17</v>
      </c>
      <c r="AE503">
        <v>13</v>
      </c>
      <c r="AF503">
        <v>212</v>
      </c>
      <c r="AG503">
        <v>43</v>
      </c>
      <c r="AH503">
        <v>8</v>
      </c>
      <c r="AI503">
        <v>24</v>
      </c>
      <c r="AJ503">
        <v>0</v>
      </c>
      <c r="AK503">
        <v>0</v>
      </c>
      <c r="AL503">
        <v>0</v>
      </c>
      <c r="AM503">
        <v>0</v>
      </c>
      <c r="AN503">
        <v>0</v>
      </c>
      <c r="AO503">
        <v>206</v>
      </c>
      <c r="AP503">
        <v>1058</v>
      </c>
      <c r="AQ503">
        <v>215</v>
      </c>
      <c r="AR503">
        <v>0</v>
      </c>
      <c r="AS503">
        <v>217</v>
      </c>
      <c r="AT503">
        <v>33</v>
      </c>
      <c r="AU503">
        <v>14</v>
      </c>
      <c r="AV503">
        <v>5</v>
      </c>
      <c r="AW503">
        <v>6</v>
      </c>
      <c r="AX503">
        <v>0</v>
      </c>
      <c r="AY503">
        <v>101</v>
      </c>
      <c r="AZ503">
        <v>199</v>
      </c>
      <c r="BA503">
        <v>127</v>
      </c>
      <c r="BB503">
        <v>54</v>
      </c>
      <c r="BC503">
        <v>34</v>
      </c>
      <c r="BD503">
        <v>4</v>
      </c>
      <c r="BE503">
        <v>0</v>
      </c>
      <c r="BF503">
        <v>283</v>
      </c>
      <c r="BG503">
        <v>5280</v>
      </c>
      <c r="BH503">
        <v>3</v>
      </c>
      <c r="BI503">
        <v>66</v>
      </c>
      <c r="BJ503" s="25">
        <v>45944</v>
      </c>
      <c r="BK503">
        <v>0</v>
      </c>
      <c r="BL503" s="27" t="str">
        <f>VLOOKUP(O503,DropDownList!$H$1:$I$7,2,FALSE)</f>
        <v>2022/23</v>
      </c>
      <c r="BM503" s="27" t="str">
        <f t="shared" si="7"/>
        <v>JP COURT</v>
      </c>
    </row>
    <row r="504" spans="1:65" x14ac:dyDescent="0.2">
      <c r="A504">
        <v>2025</v>
      </c>
      <c r="B504">
        <v>10</v>
      </c>
      <c r="C504" t="s">
        <v>189</v>
      </c>
      <c r="D504" t="s">
        <v>194</v>
      </c>
      <c r="E504" t="s">
        <v>26</v>
      </c>
      <c r="F504">
        <v>9380</v>
      </c>
      <c r="G504" t="s">
        <v>141</v>
      </c>
      <c r="H504" t="s">
        <v>189</v>
      </c>
      <c r="I504" t="s">
        <v>189</v>
      </c>
      <c r="J504" s="24">
        <v>45931</v>
      </c>
      <c r="K504" t="s">
        <v>253</v>
      </c>
      <c r="L504">
        <v>3</v>
      </c>
      <c r="M504" t="s">
        <v>429</v>
      </c>
      <c r="N504" t="s">
        <v>145</v>
      </c>
      <c r="O504" t="s">
        <v>147</v>
      </c>
      <c r="P504" t="s">
        <v>148</v>
      </c>
      <c r="Q504">
        <v>905</v>
      </c>
      <c r="R504">
        <v>29</v>
      </c>
      <c r="S504">
        <v>1740</v>
      </c>
      <c r="T504">
        <v>60</v>
      </c>
      <c r="U504">
        <v>16</v>
      </c>
      <c r="V504">
        <v>13</v>
      </c>
      <c r="W504">
        <v>780</v>
      </c>
      <c r="X504">
        <v>780</v>
      </c>
      <c r="Y504">
        <v>0</v>
      </c>
      <c r="Z504">
        <v>0</v>
      </c>
      <c r="AA504">
        <v>775</v>
      </c>
      <c r="AB504">
        <v>0</v>
      </c>
      <c r="AC504">
        <v>775</v>
      </c>
      <c r="AD504">
        <v>13</v>
      </c>
      <c r="AE504">
        <v>0</v>
      </c>
      <c r="AF504">
        <v>12</v>
      </c>
      <c r="AG504">
        <v>1</v>
      </c>
      <c r="AH504">
        <v>1</v>
      </c>
      <c r="AI504">
        <v>15</v>
      </c>
      <c r="AJ504">
        <v>0</v>
      </c>
      <c r="AK504">
        <v>0</v>
      </c>
      <c r="AL504">
        <v>0</v>
      </c>
      <c r="AM504">
        <v>0</v>
      </c>
      <c r="AN504">
        <v>0</v>
      </c>
      <c r="AO504">
        <v>20</v>
      </c>
      <c r="AP504">
        <v>51</v>
      </c>
      <c r="AQ504">
        <v>22</v>
      </c>
      <c r="AR504">
        <v>0</v>
      </c>
      <c r="AS504">
        <v>3</v>
      </c>
      <c r="AT504">
        <v>0</v>
      </c>
      <c r="AU504">
        <v>0</v>
      </c>
      <c r="AV504">
        <v>0</v>
      </c>
      <c r="AW504">
        <v>0</v>
      </c>
      <c r="AX504">
        <v>0</v>
      </c>
      <c r="AY504">
        <v>7</v>
      </c>
      <c r="AZ504">
        <v>13</v>
      </c>
      <c r="BA504">
        <v>5</v>
      </c>
      <c r="BB504">
        <v>0</v>
      </c>
      <c r="BC504">
        <v>0</v>
      </c>
      <c r="BD504">
        <v>0</v>
      </c>
      <c r="BE504">
        <v>0</v>
      </c>
      <c r="BF504">
        <v>21</v>
      </c>
      <c r="BG504">
        <v>900</v>
      </c>
      <c r="BH504">
        <v>0</v>
      </c>
      <c r="BI504">
        <v>16</v>
      </c>
      <c r="BJ504" s="25">
        <v>45944</v>
      </c>
      <c r="BK504">
        <v>0</v>
      </c>
      <c r="BL504" s="27" t="str">
        <f>VLOOKUP(O504,DropDownList!$H$1:$I$7,2,FALSE)</f>
        <v>2024/25</v>
      </c>
      <c r="BM504" s="27" t="str">
        <f t="shared" si="7"/>
        <v>PRAS</v>
      </c>
    </row>
    <row r="505" spans="1:65" x14ac:dyDescent="0.2">
      <c r="A505">
        <v>2025</v>
      </c>
      <c r="B505">
        <v>10</v>
      </c>
      <c r="C505" t="s">
        <v>189</v>
      </c>
      <c r="D505" t="s">
        <v>194</v>
      </c>
      <c r="E505" t="s">
        <v>26</v>
      </c>
      <c r="F505">
        <v>9380</v>
      </c>
      <c r="G505" t="s">
        <v>141</v>
      </c>
      <c r="H505" t="s">
        <v>189</v>
      </c>
      <c r="I505" t="s">
        <v>189</v>
      </c>
      <c r="J505" s="24">
        <v>45931</v>
      </c>
      <c r="K505" t="s">
        <v>253</v>
      </c>
      <c r="L505">
        <v>3</v>
      </c>
      <c r="M505" t="s">
        <v>429</v>
      </c>
      <c r="N505" t="s">
        <v>145</v>
      </c>
      <c r="O505" t="s">
        <v>155</v>
      </c>
      <c r="P505" t="s">
        <v>152</v>
      </c>
      <c r="Q505">
        <v>0</v>
      </c>
      <c r="R505">
        <v>42</v>
      </c>
      <c r="S505">
        <v>1680</v>
      </c>
      <c r="T505">
        <v>920</v>
      </c>
      <c r="U505">
        <v>0</v>
      </c>
      <c r="V505">
        <v>0</v>
      </c>
      <c r="W505">
        <v>0</v>
      </c>
      <c r="X505">
        <v>0</v>
      </c>
      <c r="Y505">
        <v>0</v>
      </c>
      <c r="Z505">
        <v>0</v>
      </c>
      <c r="AA505">
        <v>760</v>
      </c>
      <c r="AB505">
        <v>0</v>
      </c>
      <c r="AC505">
        <v>760</v>
      </c>
      <c r="AD505">
        <v>0</v>
      </c>
      <c r="AE505">
        <v>0</v>
      </c>
      <c r="AF505">
        <v>19</v>
      </c>
      <c r="AG505">
        <v>0</v>
      </c>
      <c r="AH505">
        <v>23</v>
      </c>
      <c r="AI505">
        <v>0</v>
      </c>
      <c r="AJ505">
        <v>0</v>
      </c>
      <c r="AK505">
        <v>0</v>
      </c>
      <c r="AL505">
        <v>0</v>
      </c>
      <c r="AM505">
        <v>0</v>
      </c>
      <c r="AN505">
        <v>0</v>
      </c>
      <c r="AO505">
        <v>0</v>
      </c>
      <c r="AP505">
        <v>0</v>
      </c>
      <c r="AQ505">
        <v>0</v>
      </c>
      <c r="AR505">
        <v>0</v>
      </c>
      <c r="AS505">
        <v>0</v>
      </c>
      <c r="AT505">
        <v>0</v>
      </c>
      <c r="AU505">
        <v>0</v>
      </c>
      <c r="AV505">
        <v>0</v>
      </c>
      <c r="AW505">
        <v>0</v>
      </c>
      <c r="AX505">
        <v>0</v>
      </c>
      <c r="AY505">
        <v>0</v>
      </c>
      <c r="AZ505">
        <v>0</v>
      </c>
      <c r="BA505">
        <v>0</v>
      </c>
      <c r="BB505">
        <v>0</v>
      </c>
      <c r="BC505">
        <v>0</v>
      </c>
      <c r="BD505">
        <v>0</v>
      </c>
      <c r="BE505">
        <v>0</v>
      </c>
      <c r="BF505">
        <v>0</v>
      </c>
      <c r="BG505">
        <v>0</v>
      </c>
      <c r="BH505">
        <v>0</v>
      </c>
      <c r="BI505">
        <v>0</v>
      </c>
      <c r="BJ505" s="25">
        <v>45944</v>
      </c>
      <c r="BK505">
        <v>0</v>
      </c>
      <c r="BL505" s="27" t="str">
        <f>VLOOKUP(O505,DropDownList!$H$1:$I$7,2,FALSE)</f>
        <v>2022/23</v>
      </c>
      <c r="BM505" s="27" t="str">
        <f t="shared" si="7"/>
        <v>PCOA</v>
      </c>
    </row>
    <row r="506" spans="1:65" x14ac:dyDescent="0.2">
      <c r="A506">
        <v>2025</v>
      </c>
      <c r="B506">
        <v>10</v>
      </c>
      <c r="C506" t="s">
        <v>189</v>
      </c>
      <c r="D506" t="s">
        <v>194</v>
      </c>
      <c r="E506" t="s">
        <v>26</v>
      </c>
      <c r="F506">
        <v>9380</v>
      </c>
      <c r="G506" t="s">
        <v>141</v>
      </c>
      <c r="H506" t="s">
        <v>189</v>
      </c>
      <c r="I506" t="s">
        <v>189</v>
      </c>
      <c r="J506" s="24">
        <v>45931</v>
      </c>
      <c r="K506" t="s">
        <v>253</v>
      </c>
      <c r="L506">
        <v>3</v>
      </c>
      <c r="M506" t="s">
        <v>429</v>
      </c>
      <c r="N506" t="s">
        <v>145</v>
      </c>
      <c r="O506" t="s">
        <v>147</v>
      </c>
      <c r="P506" t="s">
        <v>153</v>
      </c>
      <c r="Q506">
        <v>225</v>
      </c>
      <c r="R506">
        <v>15</v>
      </c>
      <c r="S506">
        <v>1080</v>
      </c>
      <c r="T506">
        <v>0</v>
      </c>
      <c r="U506">
        <v>5</v>
      </c>
      <c r="V506">
        <v>5</v>
      </c>
      <c r="W506">
        <v>225</v>
      </c>
      <c r="X506">
        <v>225</v>
      </c>
      <c r="Y506">
        <v>0</v>
      </c>
      <c r="Z506">
        <v>0</v>
      </c>
      <c r="AA506">
        <v>855</v>
      </c>
      <c r="AB506">
        <v>0</v>
      </c>
      <c r="AC506">
        <v>855</v>
      </c>
      <c r="AD506">
        <v>5</v>
      </c>
      <c r="AE506">
        <v>0</v>
      </c>
      <c r="AF506">
        <v>10</v>
      </c>
      <c r="AG506">
        <v>0</v>
      </c>
      <c r="AH506">
        <v>0</v>
      </c>
      <c r="AI506">
        <v>5</v>
      </c>
      <c r="AJ506">
        <v>0</v>
      </c>
      <c r="AK506">
        <v>0</v>
      </c>
      <c r="AL506">
        <v>0</v>
      </c>
      <c r="AM506">
        <v>0</v>
      </c>
      <c r="AN506">
        <v>0</v>
      </c>
      <c r="AO506">
        <v>10</v>
      </c>
      <c r="AP506">
        <v>24</v>
      </c>
      <c r="AQ506">
        <v>11</v>
      </c>
      <c r="AR506">
        <v>0</v>
      </c>
      <c r="AS506">
        <v>7</v>
      </c>
      <c r="AT506">
        <v>0</v>
      </c>
      <c r="AU506">
        <v>0</v>
      </c>
      <c r="AV506">
        <v>0</v>
      </c>
      <c r="AW506">
        <v>0</v>
      </c>
      <c r="AX506">
        <v>0</v>
      </c>
      <c r="AY506">
        <v>1</v>
      </c>
      <c r="AZ506">
        <v>3</v>
      </c>
      <c r="BA506">
        <v>2</v>
      </c>
      <c r="BB506">
        <v>0</v>
      </c>
      <c r="BC506">
        <v>0</v>
      </c>
      <c r="BD506">
        <v>0</v>
      </c>
      <c r="BE506">
        <v>0</v>
      </c>
      <c r="BF506">
        <v>10</v>
      </c>
      <c r="BG506">
        <v>225</v>
      </c>
      <c r="BH506">
        <v>0</v>
      </c>
      <c r="BI506">
        <v>5</v>
      </c>
      <c r="BJ506" s="25">
        <v>45944</v>
      </c>
      <c r="BK506">
        <v>0</v>
      </c>
      <c r="BL506" s="27" t="str">
        <f>VLOOKUP(O506,DropDownList!$H$1:$I$7,2,FALSE)</f>
        <v>2024/25</v>
      </c>
      <c r="BM506" s="27" t="str">
        <f t="shared" si="7"/>
        <v>PREG</v>
      </c>
    </row>
    <row r="507" spans="1:65" x14ac:dyDescent="0.2">
      <c r="A507">
        <v>2025</v>
      </c>
      <c r="B507">
        <v>10</v>
      </c>
      <c r="C507" t="s">
        <v>189</v>
      </c>
      <c r="D507" t="s">
        <v>194</v>
      </c>
      <c r="E507" t="s">
        <v>26</v>
      </c>
      <c r="F507">
        <v>9380</v>
      </c>
      <c r="G507" t="s">
        <v>141</v>
      </c>
      <c r="H507" t="s">
        <v>189</v>
      </c>
      <c r="I507" t="s">
        <v>189</v>
      </c>
      <c r="J507" s="24">
        <v>45931</v>
      </c>
      <c r="K507" t="s">
        <v>253</v>
      </c>
      <c r="L507">
        <v>3</v>
      </c>
      <c r="M507" t="s">
        <v>429</v>
      </c>
      <c r="N507" t="s">
        <v>145</v>
      </c>
      <c r="O507" t="s">
        <v>147</v>
      </c>
      <c r="P507" t="s">
        <v>151</v>
      </c>
      <c r="Q507">
        <v>0</v>
      </c>
      <c r="R507">
        <v>173</v>
      </c>
      <c r="S507">
        <v>5190</v>
      </c>
      <c r="T507">
        <v>1140</v>
      </c>
      <c r="U507">
        <v>0</v>
      </c>
      <c r="V507">
        <v>0</v>
      </c>
      <c r="W507">
        <v>0</v>
      </c>
      <c r="X507">
        <v>0</v>
      </c>
      <c r="Y507">
        <v>0</v>
      </c>
      <c r="Z507">
        <v>0</v>
      </c>
      <c r="AA507">
        <v>4050</v>
      </c>
      <c r="AB507">
        <v>0</v>
      </c>
      <c r="AC507">
        <v>4050</v>
      </c>
      <c r="AD507">
        <v>0</v>
      </c>
      <c r="AE507">
        <v>0</v>
      </c>
      <c r="AF507">
        <v>135</v>
      </c>
      <c r="AG507">
        <v>0</v>
      </c>
      <c r="AH507">
        <v>38</v>
      </c>
      <c r="AI507">
        <v>0</v>
      </c>
      <c r="AJ507">
        <v>0</v>
      </c>
      <c r="AK507">
        <v>0</v>
      </c>
      <c r="AL507">
        <v>0</v>
      </c>
      <c r="AM507">
        <v>3</v>
      </c>
      <c r="AN507">
        <v>0</v>
      </c>
      <c r="AO507">
        <v>0</v>
      </c>
      <c r="AP507">
        <v>0</v>
      </c>
      <c r="AQ507">
        <v>0</v>
      </c>
      <c r="AR507">
        <v>0</v>
      </c>
      <c r="AS507">
        <v>0</v>
      </c>
      <c r="AT507">
        <v>0</v>
      </c>
      <c r="AU507">
        <v>0</v>
      </c>
      <c r="AV507">
        <v>0</v>
      </c>
      <c r="AW507">
        <v>0</v>
      </c>
      <c r="AX507">
        <v>0</v>
      </c>
      <c r="AY507">
        <v>0</v>
      </c>
      <c r="AZ507">
        <v>0</v>
      </c>
      <c r="BA507">
        <v>0</v>
      </c>
      <c r="BB507">
        <v>0</v>
      </c>
      <c r="BC507">
        <v>0</v>
      </c>
      <c r="BD507">
        <v>0</v>
      </c>
      <c r="BE507">
        <v>0</v>
      </c>
      <c r="BF507">
        <v>0</v>
      </c>
      <c r="BG507">
        <v>0</v>
      </c>
      <c r="BH507">
        <v>0</v>
      </c>
      <c r="BI507">
        <v>0</v>
      </c>
      <c r="BJ507" s="25">
        <v>45944</v>
      </c>
      <c r="BK507">
        <v>0</v>
      </c>
      <c r="BL507" s="27" t="str">
        <f>VLOOKUP(O507,DropDownList!$H$1:$I$7,2,FALSE)</f>
        <v>2024/25</v>
      </c>
      <c r="BM507" s="27" t="str">
        <f t="shared" si="7"/>
        <v>PCPF</v>
      </c>
    </row>
    <row r="508" spans="1:65" x14ac:dyDescent="0.2">
      <c r="A508">
        <v>2025</v>
      </c>
      <c r="B508">
        <v>10</v>
      </c>
      <c r="C508" t="s">
        <v>189</v>
      </c>
      <c r="D508" t="s">
        <v>194</v>
      </c>
      <c r="E508" t="s">
        <v>26</v>
      </c>
      <c r="F508">
        <v>9380</v>
      </c>
      <c r="G508" t="s">
        <v>141</v>
      </c>
      <c r="H508" t="s">
        <v>189</v>
      </c>
      <c r="I508" t="s">
        <v>189</v>
      </c>
      <c r="J508" s="24">
        <v>45931</v>
      </c>
      <c r="K508" t="s">
        <v>253</v>
      </c>
      <c r="L508">
        <v>3</v>
      </c>
      <c r="M508" t="s">
        <v>429</v>
      </c>
      <c r="N508" t="s">
        <v>145</v>
      </c>
      <c r="O508" t="s">
        <v>155</v>
      </c>
      <c r="P508" t="s">
        <v>148</v>
      </c>
      <c r="Q508">
        <v>461.56</v>
      </c>
      <c r="R508">
        <v>24</v>
      </c>
      <c r="S508">
        <v>1440</v>
      </c>
      <c r="T508">
        <v>61.56</v>
      </c>
      <c r="U508">
        <v>8</v>
      </c>
      <c r="V508">
        <v>4</v>
      </c>
      <c r="W508">
        <v>240</v>
      </c>
      <c r="X508">
        <v>240</v>
      </c>
      <c r="Y508">
        <v>0</v>
      </c>
      <c r="Z508">
        <v>0</v>
      </c>
      <c r="AA508">
        <v>916.88</v>
      </c>
      <c r="AB508">
        <v>0</v>
      </c>
      <c r="AC508">
        <v>916.88</v>
      </c>
      <c r="AD508">
        <v>4</v>
      </c>
      <c r="AE508">
        <v>0</v>
      </c>
      <c r="AF508">
        <v>14</v>
      </c>
      <c r="AG508">
        <v>1</v>
      </c>
      <c r="AH508">
        <v>1</v>
      </c>
      <c r="AI508">
        <v>7</v>
      </c>
      <c r="AJ508">
        <v>0</v>
      </c>
      <c r="AK508">
        <v>0</v>
      </c>
      <c r="AL508">
        <v>0</v>
      </c>
      <c r="AM508">
        <v>0</v>
      </c>
      <c r="AN508">
        <v>0</v>
      </c>
      <c r="AO508">
        <v>20</v>
      </c>
      <c r="AP508">
        <v>146</v>
      </c>
      <c r="AQ508">
        <v>22</v>
      </c>
      <c r="AR508">
        <v>0</v>
      </c>
      <c r="AS508">
        <v>24</v>
      </c>
      <c r="AT508">
        <v>4</v>
      </c>
      <c r="AU508">
        <v>0</v>
      </c>
      <c r="AV508">
        <v>0</v>
      </c>
      <c r="AW508">
        <v>0</v>
      </c>
      <c r="AX508">
        <v>0</v>
      </c>
      <c r="AY508">
        <v>17</v>
      </c>
      <c r="AZ508">
        <v>43</v>
      </c>
      <c r="BA508">
        <v>30</v>
      </c>
      <c r="BB508">
        <v>0</v>
      </c>
      <c r="BC508">
        <v>0</v>
      </c>
      <c r="BD508">
        <v>0</v>
      </c>
      <c r="BE508">
        <v>0</v>
      </c>
      <c r="BF508">
        <v>20</v>
      </c>
      <c r="BG508">
        <v>420</v>
      </c>
      <c r="BH508">
        <v>1</v>
      </c>
      <c r="BI508">
        <v>8</v>
      </c>
      <c r="BJ508" s="25">
        <v>45944</v>
      </c>
      <c r="BK508">
        <v>0</v>
      </c>
      <c r="BL508" s="27" t="str">
        <f>VLOOKUP(O508,DropDownList!$H$1:$I$7,2,FALSE)</f>
        <v>2022/23</v>
      </c>
      <c r="BM508" s="27" t="str">
        <f t="shared" si="7"/>
        <v>PRAS</v>
      </c>
    </row>
    <row r="509" spans="1:65" x14ac:dyDescent="0.2">
      <c r="A509">
        <v>2025</v>
      </c>
      <c r="B509">
        <v>10</v>
      </c>
      <c r="C509" t="s">
        <v>189</v>
      </c>
      <c r="D509" t="s">
        <v>194</v>
      </c>
      <c r="E509" t="s">
        <v>26</v>
      </c>
      <c r="F509">
        <v>9380</v>
      </c>
      <c r="G509" t="s">
        <v>141</v>
      </c>
      <c r="H509" t="s">
        <v>189</v>
      </c>
      <c r="I509" t="s">
        <v>189</v>
      </c>
      <c r="J509" s="24">
        <v>45931</v>
      </c>
      <c r="K509" t="s">
        <v>253</v>
      </c>
      <c r="L509">
        <v>3</v>
      </c>
      <c r="M509" t="s">
        <v>429</v>
      </c>
      <c r="N509" t="s">
        <v>145</v>
      </c>
      <c r="O509" t="s">
        <v>155</v>
      </c>
      <c r="P509" t="s">
        <v>153</v>
      </c>
      <c r="Q509">
        <v>233.12</v>
      </c>
      <c r="R509">
        <v>18</v>
      </c>
      <c r="S509">
        <v>810</v>
      </c>
      <c r="T509">
        <v>0</v>
      </c>
      <c r="U509">
        <v>6</v>
      </c>
      <c r="V509">
        <v>5</v>
      </c>
      <c r="W509">
        <v>225</v>
      </c>
      <c r="X509">
        <v>225</v>
      </c>
      <c r="Y509">
        <v>0</v>
      </c>
      <c r="Z509">
        <v>0</v>
      </c>
      <c r="AA509">
        <v>576.88</v>
      </c>
      <c r="AB509">
        <v>0</v>
      </c>
      <c r="AC509">
        <v>576.88</v>
      </c>
      <c r="AD509">
        <v>5</v>
      </c>
      <c r="AE509">
        <v>0</v>
      </c>
      <c r="AF509">
        <v>12</v>
      </c>
      <c r="AG509">
        <v>1</v>
      </c>
      <c r="AH509">
        <v>0</v>
      </c>
      <c r="AI509">
        <v>5</v>
      </c>
      <c r="AJ509">
        <v>0</v>
      </c>
      <c r="AK509">
        <v>0</v>
      </c>
      <c r="AL509">
        <v>0</v>
      </c>
      <c r="AM509">
        <v>0</v>
      </c>
      <c r="AN509">
        <v>0</v>
      </c>
      <c r="AO509">
        <v>14</v>
      </c>
      <c r="AP509">
        <v>56</v>
      </c>
      <c r="AQ509">
        <v>16</v>
      </c>
      <c r="AR509">
        <v>1</v>
      </c>
      <c r="AS509">
        <v>19</v>
      </c>
      <c r="AT509">
        <v>3</v>
      </c>
      <c r="AU509">
        <v>0</v>
      </c>
      <c r="AV509">
        <v>0</v>
      </c>
      <c r="AW509">
        <v>0</v>
      </c>
      <c r="AX509">
        <v>0</v>
      </c>
      <c r="AY509">
        <v>1</v>
      </c>
      <c r="AZ509">
        <v>7</v>
      </c>
      <c r="BA509">
        <v>5</v>
      </c>
      <c r="BB509">
        <v>0</v>
      </c>
      <c r="BC509">
        <v>0</v>
      </c>
      <c r="BD509">
        <v>0</v>
      </c>
      <c r="BE509">
        <v>0</v>
      </c>
      <c r="BF509">
        <v>13</v>
      </c>
      <c r="BG509">
        <v>225</v>
      </c>
      <c r="BH509">
        <v>0</v>
      </c>
      <c r="BI509">
        <v>5</v>
      </c>
      <c r="BJ509" s="25">
        <v>45944</v>
      </c>
      <c r="BK509">
        <v>0</v>
      </c>
      <c r="BL509" s="27" t="str">
        <f>VLOOKUP(O509,DropDownList!$H$1:$I$7,2,FALSE)</f>
        <v>2022/23</v>
      </c>
      <c r="BM509" s="27" t="str">
        <f t="shared" si="7"/>
        <v>PREG</v>
      </c>
    </row>
    <row r="510" spans="1:65" x14ac:dyDescent="0.2">
      <c r="A510">
        <v>2025</v>
      </c>
      <c r="B510">
        <v>10</v>
      </c>
      <c r="C510" t="s">
        <v>189</v>
      </c>
      <c r="D510" t="s">
        <v>194</v>
      </c>
      <c r="E510" t="s">
        <v>26</v>
      </c>
      <c r="F510">
        <v>9380</v>
      </c>
      <c r="G510" t="s">
        <v>141</v>
      </c>
      <c r="H510" t="s">
        <v>189</v>
      </c>
      <c r="I510" t="s">
        <v>189</v>
      </c>
      <c r="J510" s="24">
        <v>45931</v>
      </c>
      <c r="K510" t="s">
        <v>253</v>
      </c>
      <c r="L510">
        <v>3</v>
      </c>
      <c r="M510" t="s">
        <v>429</v>
      </c>
      <c r="N510" t="s">
        <v>145</v>
      </c>
      <c r="O510" t="s">
        <v>155</v>
      </c>
      <c r="P510" t="s">
        <v>151</v>
      </c>
      <c r="Q510">
        <v>0</v>
      </c>
      <c r="R510">
        <v>119</v>
      </c>
      <c r="S510">
        <v>3570</v>
      </c>
      <c r="T510">
        <v>1080</v>
      </c>
      <c r="U510">
        <v>0</v>
      </c>
      <c r="V510">
        <v>0</v>
      </c>
      <c r="W510">
        <v>0</v>
      </c>
      <c r="X510">
        <v>0</v>
      </c>
      <c r="Y510">
        <v>0</v>
      </c>
      <c r="Z510">
        <v>0</v>
      </c>
      <c r="AA510">
        <v>2490</v>
      </c>
      <c r="AB510">
        <v>0</v>
      </c>
      <c r="AC510">
        <v>2490</v>
      </c>
      <c r="AD510">
        <v>0</v>
      </c>
      <c r="AE510">
        <v>0</v>
      </c>
      <c r="AF510">
        <v>83</v>
      </c>
      <c r="AG510">
        <v>0</v>
      </c>
      <c r="AH510">
        <v>36</v>
      </c>
      <c r="AI510">
        <v>0</v>
      </c>
      <c r="AJ510">
        <v>0</v>
      </c>
      <c r="AK510">
        <v>0</v>
      </c>
      <c r="AL510">
        <v>0</v>
      </c>
      <c r="AM510">
        <v>17</v>
      </c>
      <c r="AN510">
        <v>0</v>
      </c>
      <c r="AO510">
        <v>0</v>
      </c>
      <c r="AP510">
        <v>0</v>
      </c>
      <c r="AQ510">
        <v>0</v>
      </c>
      <c r="AR510">
        <v>0</v>
      </c>
      <c r="AS510">
        <v>0</v>
      </c>
      <c r="AT510">
        <v>0</v>
      </c>
      <c r="AU510">
        <v>0</v>
      </c>
      <c r="AV510">
        <v>0</v>
      </c>
      <c r="AW510">
        <v>0</v>
      </c>
      <c r="AX510">
        <v>0</v>
      </c>
      <c r="AY510">
        <v>0</v>
      </c>
      <c r="AZ510">
        <v>0</v>
      </c>
      <c r="BA510">
        <v>0</v>
      </c>
      <c r="BB510">
        <v>0</v>
      </c>
      <c r="BC510">
        <v>0</v>
      </c>
      <c r="BD510">
        <v>0</v>
      </c>
      <c r="BE510">
        <v>0</v>
      </c>
      <c r="BF510">
        <v>0</v>
      </c>
      <c r="BG510">
        <v>0</v>
      </c>
      <c r="BH510">
        <v>0</v>
      </c>
      <c r="BI510">
        <v>0</v>
      </c>
      <c r="BJ510" s="25">
        <v>45944</v>
      </c>
      <c r="BK510">
        <v>0</v>
      </c>
      <c r="BL510" s="27" t="str">
        <f>VLOOKUP(O510,DropDownList!$H$1:$I$7,2,FALSE)</f>
        <v>2022/23</v>
      </c>
      <c r="BM510" s="27" t="str">
        <f t="shared" si="7"/>
        <v>PCPF</v>
      </c>
    </row>
    <row r="511" spans="1:65" x14ac:dyDescent="0.2">
      <c r="A511">
        <v>2025</v>
      </c>
      <c r="B511">
        <v>10</v>
      </c>
      <c r="C511" t="s">
        <v>189</v>
      </c>
      <c r="D511" t="s">
        <v>194</v>
      </c>
      <c r="E511" t="s">
        <v>26</v>
      </c>
      <c r="F511">
        <v>9380</v>
      </c>
      <c r="G511" t="s">
        <v>141</v>
      </c>
      <c r="H511" t="s">
        <v>189</v>
      </c>
      <c r="I511" t="s">
        <v>189</v>
      </c>
      <c r="J511" s="24">
        <v>45931</v>
      </c>
      <c r="K511" t="s">
        <v>253</v>
      </c>
      <c r="L511">
        <v>3</v>
      </c>
      <c r="M511" t="s">
        <v>429</v>
      </c>
      <c r="N511" t="s">
        <v>145</v>
      </c>
      <c r="O511" t="s">
        <v>149</v>
      </c>
      <c r="P511" t="s">
        <v>150</v>
      </c>
      <c r="Q511">
        <v>8576.09</v>
      </c>
      <c r="R511">
        <v>107</v>
      </c>
      <c r="S511">
        <v>16601.95</v>
      </c>
      <c r="T511">
        <v>3077.1</v>
      </c>
      <c r="U511">
        <v>62</v>
      </c>
      <c r="V511">
        <v>58</v>
      </c>
      <c r="W511">
        <v>6458.44</v>
      </c>
      <c r="X511">
        <v>8059.84</v>
      </c>
      <c r="Y511">
        <v>94</v>
      </c>
      <c r="Z511">
        <v>13524.85</v>
      </c>
      <c r="AA511">
        <v>4948.76</v>
      </c>
      <c r="AB511">
        <v>1654.6</v>
      </c>
      <c r="AC511">
        <v>3294.16</v>
      </c>
      <c r="AD511">
        <v>52</v>
      </c>
      <c r="AE511">
        <v>6</v>
      </c>
      <c r="AF511">
        <v>32</v>
      </c>
      <c r="AG511">
        <v>8</v>
      </c>
      <c r="AH511">
        <v>13</v>
      </c>
      <c r="AI511">
        <v>54</v>
      </c>
      <c r="AJ511">
        <v>16</v>
      </c>
      <c r="AK511">
        <v>11</v>
      </c>
      <c r="AL511">
        <v>5</v>
      </c>
      <c r="AM511">
        <v>6</v>
      </c>
      <c r="AN511">
        <v>2</v>
      </c>
      <c r="AO511">
        <v>71</v>
      </c>
      <c r="AP511">
        <v>106</v>
      </c>
      <c r="AQ511">
        <v>71</v>
      </c>
      <c r="AR511">
        <v>0</v>
      </c>
      <c r="AS511">
        <v>4</v>
      </c>
      <c r="AT511">
        <v>0</v>
      </c>
      <c r="AU511">
        <v>0</v>
      </c>
      <c r="AV511">
        <v>0</v>
      </c>
      <c r="AW511">
        <v>0</v>
      </c>
      <c r="AX511">
        <v>0</v>
      </c>
      <c r="AY511">
        <v>2</v>
      </c>
      <c r="AZ511">
        <v>15</v>
      </c>
      <c r="BA511">
        <v>2</v>
      </c>
      <c r="BB511">
        <v>0</v>
      </c>
      <c r="BC511">
        <v>0</v>
      </c>
      <c r="BD511">
        <v>0</v>
      </c>
      <c r="BE511">
        <v>0</v>
      </c>
      <c r="BF511">
        <v>68</v>
      </c>
      <c r="BG511">
        <v>7842.74</v>
      </c>
      <c r="BH511">
        <v>0</v>
      </c>
      <c r="BI511">
        <v>59</v>
      </c>
      <c r="BJ511" s="25">
        <v>45944</v>
      </c>
      <c r="BK511">
        <v>0</v>
      </c>
      <c r="BL511" s="27" t="str">
        <f>VLOOKUP(O511,DropDownList!$H$1:$I$7,2,FALSE)</f>
        <v>2025/26</v>
      </c>
      <c r="BM511" s="27" t="str">
        <f t="shared" si="7"/>
        <v>FISCAL FINES</v>
      </c>
    </row>
    <row r="512" spans="1:65" x14ac:dyDescent="0.2">
      <c r="A512">
        <v>2025</v>
      </c>
      <c r="B512">
        <v>10</v>
      </c>
      <c r="C512" t="s">
        <v>189</v>
      </c>
      <c r="D512" t="s">
        <v>195</v>
      </c>
      <c r="E512" t="s">
        <v>26</v>
      </c>
      <c r="F512">
        <v>9815</v>
      </c>
      <c r="G512" t="s">
        <v>158</v>
      </c>
      <c r="H512" t="s">
        <v>189</v>
      </c>
      <c r="I512" t="s">
        <v>189</v>
      </c>
      <c r="J512" s="24">
        <v>45931</v>
      </c>
      <c r="K512" t="s">
        <v>253</v>
      </c>
      <c r="L512">
        <v>3</v>
      </c>
      <c r="M512" t="s">
        <v>429</v>
      </c>
      <c r="N512" t="s">
        <v>145</v>
      </c>
      <c r="O512" t="s">
        <v>155</v>
      </c>
      <c r="P512" t="s">
        <v>161</v>
      </c>
      <c r="Q512">
        <v>886.55</v>
      </c>
      <c r="R512">
        <v>478</v>
      </c>
      <c r="S512">
        <v>10465</v>
      </c>
      <c r="T512">
        <v>382.54</v>
      </c>
      <c r="U512">
        <v>115</v>
      </c>
      <c r="V512">
        <v>20</v>
      </c>
      <c r="W512">
        <v>365</v>
      </c>
      <c r="X512">
        <v>365</v>
      </c>
      <c r="Y512">
        <v>0</v>
      </c>
      <c r="Z512">
        <v>0</v>
      </c>
      <c r="AA512">
        <v>9195.91</v>
      </c>
      <c r="AB512">
        <v>0</v>
      </c>
      <c r="AC512">
        <v>0</v>
      </c>
      <c r="AD512">
        <v>19</v>
      </c>
      <c r="AE512">
        <v>1</v>
      </c>
      <c r="AF512">
        <v>411</v>
      </c>
      <c r="AG512">
        <v>3</v>
      </c>
      <c r="AH512">
        <v>19</v>
      </c>
      <c r="AI512">
        <v>42</v>
      </c>
      <c r="AJ512">
        <v>0</v>
      </c>
      <c r="AK512">
        <v>0</v>
      </c>
      <c r="AL512">
        <v>0</v>
      </c>
      <c r="AM512">
        <v>0</v>
      </c>
      <c r="AN512">
        <v>0</v>
      </c>
      <c r="AO512">
        <v>348</v>
      </c>
      <c r="AP512">
        <v>1753</v>
      </c>
      <c r="AQ512">
        <v>346</v>
      </c>
      <c r="AR512">
        <v>0</v>
      </c>
      <c r="AS512">
        <v>295</v>
      </c>
      <c r="AT512">
        <v>42</v>
      </c>
      <c r="AU512">
        <v>51</v>
      </c>
      <c r="AV512">
        <v>21</v>
      </c>
      <c r="AW512">
        <v>30</v>
      </c>
      <c r="AX512">
        <v>0</v>
      </c>
      <c r="AY512">
        <v>205</v>
      </c>
      <c r="AZ512">
        <v>367</v>
      </c>
      <c r="BA512">
        <v>219</v>
      </c>
      <c r="BB512">
        <v>45</v>
      </c>
      <c r="BC512">
        <v>27</v>
      </c>
      <c r="BD512">
        <v>13</v>
      </c>
      <c r="BE512">
        <v>0</v>
      </c>
      <c r="BF512">
        <v>447</v>
      </c>
      <c r="BG512">
        <v>860</v>
      </c>
      <c r="BH512">
        <v>3</v>
      </c>
      <c r="BI512">
        <v>112</v>
      </c>
      <c r="BJ512" s="25">
        <v>45944</v>
      </c>
      <c r="BK512">
        <v>2</v>
      </c>
      <c r="BL512" s="27" t="str">
        <f>VLOOKUP(O512,DropDownList!$H$1:$I$7,2,FALSE)</f>
        <v>2022/23</v>
      </c>
      <c r="BM512" s="27" t="str">
        <f t="shared" si="7"/>
        <v>VSUR</v>
      </c>
    </row>
    <row r="513" spans="1:65" x14ac:dyDescent="0.2">
      <c r="A513">
        <v>2025</v>
      </c>
      <c r="B513">
        <v>10</v>
      </c>
      <c r="C513" t="s">
        <v>189</v>
      </c>
      <c r="D513" t="s">
        <v>195</v>
      </c>
      <c r="E513" t="s">
        <v>26</v>
      </c>
      <c r="F513">
        <v>9815</v>
      </c>
      <c r="G513" t="s">
        <v>158</v>
      </c>
      <c r="H513" t="s">
        <v>189</v>
      </c>
      <c r="I513" t="s">
        <v>189</v>
      </c>
      <c r="J513" s="24">
        <v>45931</v>
      </c>
      <c r="K513" t="s">
        <v>253</v>
      </c>
      <c r="L513">
        <v>3</v>
      </c>
      <c r="M513" t="s">
        <v>429</v>
      </c>
      <c r="N513" t="s">
        <v>145</v>
      </c>
      <c r="O513" t="s">
        <v>147</v>
      </c>
      <c r="P513" t="s">
        <v>159</v>
      </c>
      <c r="Q513">
        <v>29998.23</v>
      </c>
      <c r="R513">
        <v>5</v>
      </c>
      <c r="S513">
        <v>135307.45000000001</v>
      </c>
      <c r="T513">
        <v>86782.41</v>
      </c>
      <c r="U513">
        <v>1</v>
      </c>
      <c r="V513">
        <v>1</v>
      </c>
      <c r="W513">
        <v>29998.23</v>
      </c>
      <c r="X513">
        <v>29998.23</v>
      </c>
      <c r="Y513">
        <v>0</v>
      </c>
      <c r="Z513">
        <v>0</v>
      </c>
      <c r="AA513">
        <v>18526.810000000001</v>
      </c>
      <c r="AB513">
        <v>0</v>
      </c>
      <c r="AC513">
        <v>0</v>
      </c>
      <c r="AD513">
        <v>1</v>
      </c>
      <c r="AE513">
        <v>0</v>
      </c>
      <c r="AF513">
        <v>2</v>
      </c>
      <c r="AG513">
        <v>0</v>
      </c>
      <c r="AH513">
        <v>0</v>
      </c>
      <c r="AI513">
        <v>1</v>
      </c>
      <c r="AJ513">
        <v>0</v>
      </c>
      <c r="AK513">
        <v>0</v>
      </c>
      <c r="AL513">
        <v>0</v>
      </c>
      <c r="AM513">
        <v>0</v>
      </c>
      <c r="AN513">
        <v>0</v>
      </c>
      <c r="AO513">
        <v>3</v>
      </c>
      <c r="AP513">
        <v>8</v>
      </c>
      <c r="AQ513">
        <v>3</v>
      </c>
      <c r="AR513">
        <v>0</v>
      </c>
      <c r="AS513">
        <v>0</v>
      </c>
      <c r="AT513">
        <v>0</v>
      </c>
      <c r="AU513">
        <v>4</v>
      </c>
      <c r="AV513">
        <v>0</v>
      </c>
      <c r="AW513">
        <v>0</v>
      </c>
      <c r="AX513">
        <v>0</v>
      </c>
      <c r="AY513">
        <v>0</v>
      </c>
      <c r="AZ513">
        <v>0</v>
      </c>
      <c r="BA513">
        <v>0</v>
      </c>
      <c r="BB513">
        <v>0</v>
      </c>
      <c r="BC513">
        <v>0</v>
      </c>
      <c r="BD513">
        <v>0</v>
      </c>
      <c r="BE513">
        <v>0</v>
      </c>
      <c r="BF513">
        <v>0</v>
      </c>
      <c r="BG513">
        <v>29998.23</v>
      </c>
      <c r="BH513">
        <v>2</v>
      </c>
      <c r="BI513">
        <v>0</v>
      </c>
      <c r="BJ513" s="25">
        <v>45944</v>
      </c>
      <c r="BK513">
        <v>0</v>
      </c>
      <c r="BL513" s="27" t="str">
        <f>VLOOKUP(O513,DropDownList!$H$1:$I$7,2,FALSE)</f>
        <v>2024/25</v>
      </c>
      <c r="BM513" s="27" t="str">
        <f t="shared" si="7"/>
        <v>CONF</v>
      </c>
    </row>
    <row r="514" spans="1:65" x14ac:dyDescent="0.2">
      <c r="A514">
        <v>2025</v>
      </c>
      <c r="B514">
        <v>10</v>
      </c>
      <c r="C514" t="s">
        <v>189</v>
      </c>
      <c r="D514" t="s">
        <v>195</v>
      </c>
      <c r="E514" t="s">
        <v>26</v>
      </c>
      <c r="F514">
        <v>9815</v>
      </c>
      <c r="G514" t="s">
        <v>158</v>
      </c>
      <c r="H514" t="s">
        <v>189</v>
      </c>
      <c r="I514" t="s">
        <v>189</v>
      </c>
      <c r="J514" s="24">
        <v>45931</v>
      </c>
      <c r="K514" t="s">
        <v>253</v>
      </c>
      <c r="L514">
        <v>3</v>
      </c>
      <c r="M514" t="s">
        <v>429</v>
      </c>
      <c r="N514" t="s">
        <v>145</v>
      </c>
      <c r="O514" t="s">
        <v>156</v>
      </c>
      <c r="P514" t="s">
        <v>159</v>
      </c>
      <c r="Q514">
        <v>0</v>
      </c>
      <c r="R514">
        <v>4</v>
      </c>
      <c r="S514">
        <v>124950.39</v>
      </c>
      <c r="T514">
        <v>6.64</v>
      </c>
      <c r="U514">
        <v>0</v>
      </c>
      <c r="V514">
        <v>0</v>
      </c>
      <c r="W514">
        <v>0</v>
      </c>
      <c r="X514">
        <v>0</v>
      </c>
      <c r="Y514">
        <v>0</v>
      </c>
      <c r="Z514">
        <v>0</v>
      </c>
      <c r="AA514">
        <v>124943.75</v>
      </c>
      <c r="AB514">
        <v>0</v>
      </c>
      <c r="AC514">
        <v>0</v>
      </c>
      <c r="AD514">
        <v>0</v>
      </c>
      <c r="AE514">
        <v>0</v>
      </c>
      <c r="AF514">
        <v>2</v>
      </c>
      <c r="AG514">
        <v>0</v>
      </c>
      <c r="AH514">
        <v>0</v>
      </c>
      <c r="AI514">
        <v>0</v>
      </c>
      <c r="AJ514">
        <v>0</v>
      </c>
      <c r="AK514">
        <v>0</v>
      </c>
      <c r="AL514">
        <v>0</v>
      </c>
      <c r="AM514">
        <v>0</v>
      </c>
      <c r="AN514">
        <v>0</v>
      </c>
      <c r="AO514">
        <v>4</v>
      </c>
      <c r="AP514">
        <v>5</v>
      </c>
      <c r="AQ514">
        <v>1</v>
      </c>
      <c r="AR514">
        <v>0</v>
      </c>
      <c r="AS514">
        <v>0</v>
      </c>
      <c r="AT514">
        <v>0</v>
      </c>
      <c r="AU514">
        <v>1</v>
      </c>
      <c r="AV514">
        <v>0</v>
      </c>
      <c r="AW514">
        <v>0</v>
      </c>
      <c r="AX514">
        <v>0</v>
      </c>
      <c r="AY514">
        <v>0</v>
      </c>
      <c r="AZ514">
        <v>0</v>
      </c>
      <c r="BA514">
        <v>0</v>
      </c>
      <c r="BB514">
        <v>0</v>
      </c>
      <c r="BC514">
        <v>0</v>
      </c>
      <c r="BD514">
        <v>0</v>
      </c>
      <c r="BE514">
        <v>0</v>
      </c>
      <c r="BF514">
        <v>0</v>
      </c>
      <c r="BG514">
        <v>0</v>
      </c>
      <c r="BH514">
        <v>2</v>
      </c>
      <c r="BI514">
        <v>0</v>
      </c>
      <c r="BJ514" s="25">
        <v>45944</v>
      </c>
      <c r="BK514">
        <v>0</v>
      </c>
      <c r="BL514" s="27" t="str">
        <f>VLOOKUP(O514,DropDownList!$H$1:$I$7,2,FALSE)</f>
        <v>2023/24</v>
      </c>
      <c r="BM514" s="27" t="str">
        <f t="shared" si="7"/>
        <v>CONF</v>
      </c>
    </row>
    <row r="515" spans="1:65" x14ac:dyDescent="0.2">
      <c r="A515">
        <v>2025</v>
      </c>
      <c r="B515">
        <v>10</v>
      </c>
      <c r="C515" t="s">
        <v>189</v>
      </c>
      <c r="D515" t="s">
        <v>195</v>
      </c>
      <c r="E515" t="s">
        <v>26</v>
      </c>
      <c r="F515">
        <v>9815</v>
      </c>
      <c r="G515" t="s">
        <v>158</v>
      </c>
      <c r="H515" t="s">
        <v>189</v>
      </c>
      <c r="I515" t="s">
        <v>189</v>
      </c>
      <c r="J515" s="24">
        <v>45931</v>
      </c>
      <c r="K515" t="s">
        <v>253</v>
      </c>
      <c r="L515">
        <v>3</v>
      </c>
      <c r="M515" t="s">
        <v>429</v>
      </c>
      <c r="N515" t="s">
        <v>145</v>
      </c>
      <c r="O515" t="s">
        <v>147</v>
      </c>
      <c r="P515" t="s">
        <v>160</v>
      </c>
      <c r="Q515">
        <v>68085.8</v>
      </c>
      <c r="R515">
        <v>422</v>
      </c>
      <c r="S515">
        <v>214830.54</v>
      </c>
      <c r="T515">
        <v>9746.65</v>
      </c>
      <c r="U515">
        <v>212</v>
      </c>
      <c r="V515">
        <v>121</v>
      </c>
      <c r="W515">
        <v>36828.660000000003</v>
      </c>
      <c r="X515">
        <v>41995.199999999997</v>
      </c>
      <c r="Y515">
        <v>0</v>
      </c>
      <c r="Z515">
        <v>0</v>
      </c>
      <c r="AA515">
        <v>136998.09</v>
      </c>
      <c r="AB515">
        <v>18495.97</v>
      </c>
      <c r="AC515">
        <v>111134.8</v>
      </c>
      <c r="AD515">
        <v>50</v>
      </c>
      <c r="AE515">
        <v>71</v>
      </c>
      <c r="AF515">
        <v>180</v>
      </c>
      <c r="AG515">
        <v>125</v>
      </c>
      <c r="AH515">
        <v>25</v>
      </c>
      <c r="AI515">
        <v>87</v>
      </c>
      <c r="AJ515">
        <v>0</v>
      </c>
      <c r="AK515">
        <v>0</v>
      </c>
      <c r="AL515">
        <v>0</v>
      </c>
      <c r="AM515">
        <v>0</v>
      </c>
      <c r="AN515">
        <v>0</v>
      </c>
      <c r="AO515">
        <v>286</v>
      </c>
      <c r="AP515">
        <v>745</v>
      </c>
      <c r="AQ515">
        <v>268</v>
      </c>
      <c r="AR515">
        <v>0</v>
      </c>
      <c r="AS515">
        <v>91</v>
      </c>
      <c r="AT515">
        <v>7</v>
      </c>
      <c r="AU515">
        <v>5</v>
      </c>
      <c r="AV515">
        <v>4</v>
      </c>
      <c r="AW515">
        <v>27</v>
      </c>
      <c r="AX515">
        <v>0</v>
      </c>
      <c r="AY515">
        <v>85</v>
      </c>
      <c r="AZ515">
        <v>140</v>
      </c>
      <c r="BA515">
        <v>49</v>
      </c>
      <c r="BB515">
        <v>15</v>
      </c>
      <c r="BC515">
        <v>8</v>
      </c>
      <c r="BD515">
        <v>11</v>
      </c>
      <c r="BE515">
        <v>0</v>
      </c>
      <c r="BF515">
        <v>390</v>
      </c>
      <c r="BG515">
        <v>33295</v>
      </c>
      <c r="BH515">
        <v>5</v>
      </c>
      <c r="BI515">
        <v>210</v>
      </c>
      <c r="BJ515" s="25">
        <v>45944</v>
      </c>
      <c r="BK515">
        <v>0</v>
      </c>
      <c r="BL515" s="27" t="str">
        <f>VLOOKUP(O515,DropDownList!$H$1:$I$7,2,FALSE)</f>
        <v>2024/25</v>
      </c>
      <c r="BM515" s="27" t="str">
        <f t="shared" ref="BM515:BM578" si="8">IF(RIGHT(P515,4)="VSUR","VSUR",IF(RIGHT(P515,4)="CONF","CONF",P515))</f>
        <v>SC COURT</v>
      </c>
    </row>
    <row r="516" spans="1:65" x14ac:dyDescent="0.2">
      <c r="A516">
        <v>2025</v>
      </c>
      <c r="B516">
        <v>10</v>
      </c>
      <c r="C516" t="s">
        <v>189</v>
      </c>
      <c r="D516" t="s">
        <v>195</v>
      </c>
      <c r="E516" t="s">
        <v>26</v>
      </c>
      <c r="F516">
        <v>9815</v>
      </c>
      <c r="G516" t="s">
        <v>158</v>
      </c>
      <c r="H516" t="s">
        <v>189</v>
      </c>
      <c r="I516" t="s">
        <v>189</v>
      </c>
      <c r="J516" s="24">
        <v>45931</v>
      </c>
      <c r="K516" t="s">
        <v>253</v>
      </c>
      <c r="L516">
        <v>3</v>
      </c>
      <c r="M516" t="s">
        <v>429</v>
      </c>
      <c r="N516" t="s">
        <v>145</v>
      </c>
      <c r="O516" t="s">
        <v>149</v>
      </c>
      <c r="P516" t="s">
        <v>161</v>
      </c>
      <c r="Q516">
        <v>680</v>
      </c>
      <c r="R516">
        <v>92</v>
      </c>
      <c r="S516">
        <v>2010</v>
      </c>
      <c r="T516">
        <v>60</v>
      </c>
      <c r="U516">
        <v>62</v>
      </c>
      <c r="V516">
        <v>28</v>
      </c>
      <c r="W516">
        <v>510</v>
      </c>
      <c r="X516">
        <v>510</v>
      </c>
      <c r="Y516">
        <v>0</v>
      </c>
      <c r="Z516">
        <v>0</v>
      </c>
      <c r="AA516">
        <v>1270</v>
      </c>
      <c r="AB516">
        <v>0</v>
      </c>
      <c r="AC516">
        <v>0</v>
      </c>
      <c r="AD516">
        <v>28</v>
      </c>
      <c r="AE516">
        <v>0</v>
      </c>
      <c r="AF516">
        <v>52</v>
      </c>
      <c r="AG516">
        <v>0</v>
      </c>
      <c r="AH516">
        <v>4</v>
      </c>
      <c r="AI516">
        <v>36</v>
      </c>
      <c r="AJ516">
        <v>0</v>
      </c>
      <c r="AK516">
        <v>0</v>
      </c>
      <c r="AL516">
        <v>0</v>
      </c>
      <c r="AM516">
        <v>0</v>
      </c>
      <c r="AN516">
        <v>0</v>
      </c>
      <c r="AO516">
        <v>53</v>
      </c>
      <c r="AP516">
        <v>77</v>
      </c>
      <c r="AQ516">
        <v>48</v>
      </c>
      <c r="AR516">
        <v>0</v>
      </c>
      <c r="AS516">
        <v>5</v>
      </c>
      <c r="AT516">
        <v>0</v>
      </c>
      <c r="AU516">
        <v>0</v>
      </c>
      <c r="AV516">
        <v>0</v>
      </c>
      <c r="AW516">
        <v>5</v>
      </c>
      <c r="AX516">
        <v>0</v>
      </c>
      <c r="AY516">
        <v>2</v>
      </c>
      <c r="AZ516">
        <v>10</v>
      </c>
      <c r="BA516">
        <v>0</v>
      </c>
      <c r="BB516">
        <v>0</v>
      </c>
      <c r="BC516">
        <v>0</v>
      </c>
      <c r="BD516">
        <v>0</v>
      </c>
      <c r="BE516">
        <v>0</v>
      </c>
      <c r="BF516">
        <v>86</v>
      </c>
      <c r="BG516">
        <v>680</v>
      </c>
      <c r="BH516">
        <v>0</v>
      </c>
      <c r="BI516">
        <v>62</v>
      </c>
      <c r="BJ516" s="25">
        <v>45944</v>
      </c>
      <c r="BK516">
        <v>0</v>
      </c>
      <c r="BL516" s="27" t="str">
        <f>VLOOKUP(O516,DropDownList!$H$1:$I$7,2,FALSE)</f>
        <v>2025/26</v>
      </c>
      <c r="BM516" s="27" t="str">
        <f t="shared" si="8"/>
        <v>VSUR</v>
      </c>
    </row>
    <row r="517" spans="1:65" x14ac:dyDescent="0.2">
      <c r="A517">
        <v>2025</v>
      </c>
      <c r="B517">
        <v>10</v>
      </c>
      <c r="C517" t="s">
        <v>189</v>
      </c>
      <c r="D517" t="s">
        <v>195</v>
      </c>
      <c r="E517" t="s">
        <v>26</v>
      </c>
      <c r="F517">
        <v>9815</v>
      </c>
      <c r="G517" t="s">
        <v>158</v>
      </c>
      <c r="H517" t="s">
        <v>189</v>
      </c>
      <c r="I517" t="s">
        <v>189</v>
      </c>
      <c r="J517" s="24">
        <v>45931</v>
      </c>
      <c r="K517" t="s">
        <v>253</v>
      </c>
      <c r="L517">
        <v>3</v>
      </c>
      <c r="M517" t="s">
        <v>429</v>
      </c>
      <c r="N517" t="s">
        <v>145</v>
      </c>
      <c r="O517" t="s">
        <v>155</v>
      </c>
      <c r="P517" t="s">
        <v>159</v>
      </c>
      <c r="Q517">
        <v>0</v>
      </c>
      <c r="R517">
        <v>2</v>
      </c>
      <c r="S517">
        <v>41262.879999999997</v>
      </c>
      <c r="T517">
        <v>34699.83</v>
      </c>
      <c r="U517">
        <v>0</v>
      </c>
      <c r="V517">
        <v>0</v>
      </c>
      <c r="W517">
        <v>0</v>
      </c>
      <c r="X517">
        <v>0</v>
      </c>
      <c r="Y517">
        <v>0</v>
      </c>
      <c r="Z517">
        <v>0</v>
      </c>
      <c r="AA517">
        <v>6563.05</v>
      </c>
      <c r="AB517">
        <v>0</v>
      </c>
      <c r="AC517">
        <v>0</v>
      </c>
      <c r="AD517">
        <v>0</v>
      </c>
      <c r="AE517">
        <v>0</v>
      </c>
      <c r="AF517">
        <v>0</v>
      </c>
      <c r="AG517">
        <v>0</v>
      </c>
      <c r="AH517">
        <v>1</v>
      </c>
      <c r="AI517">
        <v>0</v>
      </c>
      <c r="AJ517">
        <v>0</v>
      </c>
      <c r="AK517">
        <v>0</v>
      </c>
      <c r="AL517">
        <v>0</v>
      </c>
      <c r="AM517">
        <v>0</v>
      </c>
      <c r="AN517">
        <v>0</v>
      </c>
      <c r="AO517">
        <v>2</v>
      </c>
      <c r="AP517">
        <v>4</v>
      </c>
      <c r="AQ517">
        <v>1</v>
      </c>
      <c r="AR517">
        <v>0</v>
      </c>
      <c r="AS517">
        <v>0</v>
      </c>
      <c r="AT517">
        <v>0</v>
      </c>
      <c r="AU517">
        <v>1</v>
      </c>
      <c r="AV517">
        <v>0</v>
      </c>
      <c r="AW517">
        <v>0</v>
      </c>
      <c r="AX517">
        <v>0</v>
      </c>
      <c r="AY517">
        <v>0</v>
      </c>
      <c r="AZ517">
        <v>0</v>
      </c>
      <c r="BA517">
        <v>0</v>
      </c>
      <c r="BB517">
        <v>0</v>
      </c>
      <c r="BC517">
        <v>0</v>
      </c>
      <c r="BD517">
        <v>0</v>
      </c>
      <c r="BE517">
        <v>0</v>
      </c>
      <c r="BF517">
        <v>0</v>
      </c>
      <c r="BG517">
        <v>0</v>
      </c>
      <c r="BH517">
        <v>1</v>
      </c>
      <c r="BI517">
        <v>0</v>
      </c>
      <c r="BJ517" s="25">
        <v>45944</v>
      </c>
      <c r="BK517">
        <v>0</v>
      </c>
      <c r="BL517" s="27" t="str">
        <f>VLOOKUP(O517,DropDownList!$H$1:$I$7,2,FALSE)</f>
        <v>2022/23</v>
      </c>
      <c r="BM517" s="27" t="str">
        <f t="shared" si="8"/>
        <v>CONF</v>
      </c>
    </row>
    <row r="518" spans="1:65" x14ac:dyDescent="0.2">
      <c r="A518">
        <v>2025</v>
      </c>
      <c r="B518">
        <v>10</v>
      </c>
      <c r="C518" t="s">
        <v>189</v>
      </c>
      <c r="D518" t="s">
        <v>195</v>
      </c>
      <c r="E518" t="s">
        <v>26</v>
      </c>
      <c r="F518">
        <v>9815</v>
      </c>
      <c r="G518" t="s">
        <v>158</v>
      </c>
      <c r="H518" t="s">
        <v>189</v>
      </c>
      <c r="I518" t="s">
        <v>189</v>
      </c>
      <c r="J518" s="24">
        <v>45931</v>
      </c>
      <c r="K518" t="s">
        <v>253</v>
      </c>
      <c r="L518">
        <v>3</v>
      </c>
      <c r="M518" t="s">
        <v>429</v>
      </c>
      <c r="N518" t="s">
        <v>145</v>
      </c>
      <c r="O518" t="s">
        <v>147</v>
      </c>
      <c r="P518" t="s">
        <v>161</v>
      </c>
      <c r="Q518">
        <v>1762.68</v>
      </c>
      <c r="R518">
        <v>393</v>
      </c>
      <c r="S518">
        <v>9500</v>
      </c>
      <c r="T518">
        <v>390</v>
      </c>
      <c r="U518">
        <v>199</v>
      </c>
      <c r="V518">
        <v>54</v>
      </c>
      <c r="W518">
        <v>1105</v>
      </c>
      <c r="X518">
        <v>1105</v>
      </c>
      <c r="Y518">
        <v>0</v>
      </c>
      <c r="Z518">
        <v>0</v>
      </c>
      <c r="AA518">
        <v>7347.32</v>
      </c>
      <c r="AB518">
        <v>0</v>
      </c>
      <c r="AC518">
        <v>0</v>
      </c>
      <c r="AD518">
        <v>54</v>
      </c>
      <c r="AE518">
        <v>0</v>
      </c>
      <c r="AF518">
        <v>283</v>
      </c>
      <c r="AG518">
        <v>1</v>
      </c>
      <c r="AH518">
        <v>19</v>
      </c>
      <c r="AI518">
        <v>90</v>
      </c>
      <c r="AJ518">
        <v>0</v>
      </c>
      <c r="AK518">
        <v>0</v>
      </c>
      <c r="AL518">
        <v>0</v>
      </c>
      <c r="AM518">
        <v>0</v>
      </c>
      <c r="AN518">
        <v>0</v>
      </c>
      <c r="AO518">
        <v>266</v>
      </c>
      <c r="AP518">
        <v>700</v>
      </c>
      <c r="AQ518">
        <v>255</v>
      </c>
      <c r="AR518">
        <v>0</v>
      </c>
      <c r="AS518">
        <v>88</v>
      </c>
      <c r="AT518">
        <v>6</v>
      </c>
      <c r="AU518">
        <v>5</v>
      </c>
      <c r="AV518">
        <v>4</v>
      </c>
      <c r="AW518">
        <v>21</v>
      </c>
      <c r="AX518">
        <v>0</v>
      </c>
      <c r="AY518">
        <v>78</v>
      </c>
      <c r="AZ518">
        <v>130</v>
      </c>
      <c r="BA518">
        <v>47</v>
      </c>
      <c r="BB518">
        <v>14</v>
      </c>
      <c r="BC518">
        <v>8</v>
      </c>
      <c r="BD518">
        <v>10</v>
      </c>
      <c r="BE518">
        <v>0</v>
      </c>
      <c r="BF518">
        <v>367</v>
      </c>
      <c r="BG518">
        <v>1755</v>
      </c>
      <c r="BH518">
        <v>0</v>
      </c>
      <c r="BI518">
        <v>197</v>
      </c>
      <c r="BJ518" s="25">
        <v>45944</v>
      </c>
      <c r="BK518">
        <v>0</v>
      </c>
      <c r="BL518" s="27" t="str">
        <f>VLOOKUP(O518,DropDownList!$H$1:$I$7,2,FALSE)</f>
        <v>2024/25</v>
      </c>
      <c r="BM518" s="27" t="str">
        <f t="shared" si="8"/>
        <v>VSUR</v>
      </c>
    </row>
    <row r="519" spans="1:65" x14ac:dyDescent="0.2">
      <c r="A519">
        <v>2025</v>
      </c>
      <c r="B519">
        <v>10</v>
      </c>
      <c r="C519" t="s">
        <v>189</v>
      </c>
      <c r="D519" t="s">
        <v>195</v>
      </c>
      <c r="E519" t="s">
        <v>26</v>
      </c>
      <c r="F519">
        <v>9815</v>
      </c>
      <c r="G519" t="s">
        <v>158</v>
      </c>
      <c r="H519" t="s">
        <v>189</v>
      </c>
      <c r="I519" t="s">
        <v>189</v>
      </c>
      <c r="J519" s="24">
        <v>45931</v>
      </c>
      <c r="K519" t="s">
        <v>253</v>
      </c>
      <c r="L519">
        <v>3</v>
      </c>
      <c r="M519" t="s">
        <v>429</v>
      </c>
      <c r="N519" t="s">
        <v>145</v>
      </c>
      <c r="O519" t="s">
        <v>156</v>
      </c>
      <c r="P519" t="s">
        <v>161</v>
      </c>
      <c r="Q519">
        <v>1374.98</v>
      </c>
      <c r="R519">
        <v>376</v>
      </c>
      <c r="S519">
        <v>9160</v>
      </c>
      <c r="T519">
        <v>300</v>
      </c>
      <c r="U519">
        <v>131</v>
      </c>
      <c r="V519">
        <v>21</v>
      </c>
      <c r="W519">
        <v>505</v>
      </c>
      <c r="X519">
        <v>505</v>
      </c>
      <c r="Y519">
        <v>0</v>
      </c>
      <c r="Z519">
        <v>0</v>
      </c>
      <c r="AA519">
        <v>7485.02</v>
      </c>
      <c r="AB519">
        <v>0</v>
      </c>
      <c r="AC519">
        <v>0</v>
      </c>
      <c r="AD519">
        <v>20</v>
      </c>
      <c r="AE519">
        <v>1</v>
      </c>
      <c r="AF519">
        <v>301</v>
      </c>
      <c r="AG519">
        <v>3</v>
      </c>
      <c r="AH519">
        <v>14</v>
      </c>
      <c r="AI519">
        <v>57</v>
      </c>
      <c r="AJ519">
        <v>0</v>
      </c>
      <c r="AK519">
        <v>0</v>
      </c>
      <c r="AL519">
        <v>0</v>
      </c>
      <c r="AM519">
        <v>0</v>
      </c>
      <c r="AN519">
        <v>0</v>
      </c>
      <c r="AO519">
        <v>278</v>
      </c>
      <c r="AP519">
        <v>1068</v>
      </c>
      <c r="AQ519">
        <v>281</v>
      </c>
      <c r="AR519">
        <v>0</v>
      </c>
      <c r="AS519">
        <v>161</v>
      </c>
      <c r="AT519">
        <v>27</v>
      </c>
      <c r="AU519">
        <v>24</v>
      </c>
      <c r="AV519">
        <v>8</v>
      </c>
      <c r="AW519">
        <v>14</v>
      </c>
      <c r="AX519">
        <v>0</v>
      </c>
      <c r="AY519">
        <v>141</v>
      </c>
      <c r="AZ519">
        <v>228</v>
      </c>
      <c r="BA519">
        <v>104</v>
      </c>
      <c r="BB519">
        <v>22</v>
      </c>
      <c r="BC519">
        <v>12</v>
      </c>
      <c r="BD519">
        <v>6</v>
      </c>
      <c r="BE519">
        <v>0</v>
      </c>
      <c r="BF519">
        <v>361</v>
      </c>
      <c r="BG519">
        <v>1305</v>
      </c>
      <c r="BH519">
        <v>1</v>
      </c>
      <c r="BI519">
        <v>131</v>
      </c>
      <c r="BJ519" s="25">
        <v>45944</v>
      </c>
      <c r="BK519">
        <v>2</v>
      </c>
      <c r="BL519" s="27" t="str">
        <f>VLOOKUP(O519,DropDownList!$H$1:$I$7,2,FALSE)</f>
        <v>2023/24</v>
      </c>
      <c r="BM519" s="27" t="str">
        <f t="shared" si="8"/>
        <v>VSUR</v>
      </c>
    </row>
    <row r="520" spans="1:65" x14ac:dyDescent="0.2">
      <c r="A520">
        <v>2025</v>
      </c>
      <c r="B520">
        <v>10</v>
      </c>
      <c r="C520" t="s">
        <v>189</v>
      </c>
      <c r="D520" t="s">
        <v>195</v>
      </c>
      <c r="E520" t="s">
        <v>26</v>
      </c>
      <c r="F520">
        <v>9815</v>
      </c>
      <c r="G520" t="s">
        <v>158</v>
      </c>
      <c r="H520" t="s">
        <v>189</v>
      </c>
      <c r="I520" t="s">
        <v>189</v>
      </c>
      <c r="J520" s="24">
        <v>45931</v>
      </c>
      <c r="K520" t="s">
        <v>253</v>
      </c>
      <c r="L520">
        <v>3</v>
      </c>
      <c r="M520" t="s">
        <v>429</v>
      </c>
      <c r="N520" t="s">
        <v>145</v>
      </c>
      <c r="O520" t="s">
        <v>149</v>
      </c>
      <c r="P520" t="s">
        <v>160</v>
      </c>
      <c r="Q520">
        <v>24495</v>
      </c>
      <c r="R520">
        <v>101</v>
      </c>
      <c r="S520">
        <v>44026</v>
      </c>
      <c r="T520">
        <v>1405</v>
      </c>
      <c r="U520">
        <v>67</v>
      </c>
      <c r="V520">
        <v>46</v>
      </c>
      <c r="W520">
        <v>6904</v>
      </c>
      <c r="X520">
        <v>15970</v>
      </c>
      <c r="Y520">
        <v>0</v>
      </c>
      <c r="Z520">
        <v>0</v>
      </c>
      <c r="AA520">
        <v>18126</v>
      </c>
      <c r="AB520">
        <v>2111</v>
      </c>
      <c r="AC520">
        <v>14745</v>
      </c>
      <c r="AD520">
        <v>29</v>
      </c>
      <c r="AE520">
        <v>17</v>
      </c>
      <c r="AF520">
        <v>29</v>
      </c>
      <c r="AG520">
        <v>30</v>
      </c>
      <c r="AH520">
        <v>4</v>
      </c>
      <c r="AI520">
        <v>37</v>
      </c>
      <c r="AJ520">
        <v>0</v>
      </c>
      <c r="AK520">
        <v>0</v>
      </c>
      <c r="AL520">
        <v>0</v>
      </c>
      <c r="AM520">
        <v>0</v>
      </c>
      <c r="AN520">
        <v>0</v>
      </c>
      <c r="AO520">
        <v>58</v>
      </c>
      <c r="AP520">
        <v>88</v>
      </c>
      <c r="AQ520">
        <v>52</v>
      </c>
      <c r="AR520">
        <v>0</v>
      </c>
      <c r="AS520">
        <v>6</v>
      </c>
      <c r="AT520">
        <v>0</v>
      </c>
      <c r="AU520">
        <v>0</v>
      </c>
      <c r="AV520">
        <v>0</v>
      </c>
      <c r="AW520">
        <v>5</v>
      </c>
      <c r="AX520">
        <v>0</v>
      </c>
      <c r="AY520">
        <v>3</v>
      </c>
      <c r="AZ520">
        <v>12</v>
      </c>
      <c r="BA520">
        <v>1</v>
      </c>
      <c r="BB520">
        <v>0</v>
      </c>
      <c r="BC520">
        <v>0</v>
      </c>
      <c r="BD520">
        <v>0</v>
      </c>
      <c r="BE520">
        <v>0</v>
      </c>
      <c r="BF520">
        <v>94</v>
      </c>
      <c r="BG520">
        <v>13235</v>
      </c>
      <c r="BH520">
        <v>1</v>
      </c>
      <c r="BI520">
        <v>67</v>
      </c>
      <c r="BJ520" s="25">
        <v>45944</v>
      </c>
      <c r="BK520">
        <v>0</v>
      </c>
      <c r="BL520" s="27" t="str">
        <f>VLOOKUP(O520,DropDownList!$H$1:$I$7,2,FALSE)</f>
        <v>2025/26</v>
      </c>
      <c r="BM520" s="27" t="str">
        <f t="shared" si="8"/>
        <v>SC COURT</v>
      </c>
    </row>
    <row r="521" spans="1:65" x14ac:dyDescent="0.2">
      <c r="A521">
        <v>2025</v>
      </c>
      <c r="B521">
        <v>10</v>
      </c>
      <c r="C521" t="s">
        <v>189</v>
      </c>
      <c r="D521" t="s">
        <v>195</v>
      </c>
      <c r="E521" t="s">
        <v>26</v>
      </c>
      <c r="F521">
        <v>9815</v>
      </c>
      <c r="G521" t="s">
        <v>158</v>
      </c>
      <c r="H521" t="s">
        <v>189</v>
      </c>
      <c r="I521" t="s">
        <v>189</v>
      </c>
      <c r="J521" s="24">
        <v>45931</v>
      </c>
      <c r="K521" t="s">
        <v>253</v>
      </c>
      <c r="L521">
        <v>3</v>
      </c>
      <c r="M521" t="s">
        <v>429</v>
      </c>
      <c r="N521" t="s">
        <v>145</v>
      </c>
      <c r="O521" t="s">
        <v>156</v>
      </c>
      <c r="P521" t="s">
        <v>160</v>
      </c>
      <c r="Q521">
        <v>52413.63</v>
      </c>
      <c r="R521">
        <v>398</v>
      </c>
      <c r="S521">
        <v>229829.2</v>
      </c>
      <c r="T521">
        <v>10085.200000000001</v>
      </c>
      <c r="U521">
        <v>136</v>
      </c>
      <c r="V521">
        <v>45</v>
      </c>
      <c r="W521">
        <v>24006.94</v>
      </c>
      <c r="X521">
        <v>24231.94</v>
      </c>
      <c r="Y521">
        <v>0</v>
      </c>
      <c r="Z521">
        <v>0</v>
      </c>
      <c r="AA521">
        <v>167330.37</v>
      </c>
      <c r="AB521">
        <v>11182.22</v>
      </c>
      <c r="AC521">
        <v>148593.13</v>
      </c>
      <c r="AD521">
        <v>21</v>
      </c>
      <c r="AE521">
        <v>24</v>
      </c>
      <c r="AF521">
        <v>240</v>
      </c>
      <c r="AG521">
        <v>82</v>
      </c>
      <c r="AH521">
        <v>17</v>
      </c>
      <c r="AI521">
        <v>54</v>
      </c>
      <c r="AJ521">
        <v>0</v>
      </c>
      <c r="AK521">
        <v>0</v>
      </c>
      <c r="AL521">
        <v>0</v>
      </c>
      <c r="AM521">
        <v>0</v>
      </c>
      <c r="AN521">
        <v>0</v>
      </c>
      <c r="AO521">
        <v>292</v>
      </c>
      <c r="AP521">
        <v>1074</v>
      </c>
      <c r="AQ521">
        <v>279</v>
      </c>
      <c r="AR521">
        <v>0</v>
      </c>
      <c r="AS521">
        <v>160</v>
      </c>
      <c r="AT521">
        <v>28</v>
      </c>
      <c r="AU521">
        <v>27</v>
      </c>
      <c r="AV521">
        <v>11</v>
      </c>
      <c r="AW521">
        <v>16</v>
      </c>
      <c r="AX521">
        <v>0</v>
      </c>
      <c r="AY521">
        <v>144</v>
      </c>
      <c r="AZ521">
        <v>225</v>
      </c>
      <c r="BA521">
        <v>99</v>
      </c>
      <c r="BB521">
        <v>23</v>
      </c>
      <c r="BC521">
        <v>11</v>
      </c>
      <c r="BD521">
        <v>8</v>
      </c>
      <c r="BE521">
        <v>0</v>
      </c>
      <c r="BF521">
        <v>380</v>
      </c>
      <c r="BG521">
        <v>22977</v>
      </c>
      <c r="BH521">
        <v>5</v>
      </c>
      <c r="BI521">
        <v>136</v>
      </c>
      <c r="BJ521" s="25">
        <v>45944</v>
      </c>
      <c r="BK521">
        <v>2</v>
      </c>
      <c r="BL521" s="27" t="str">
        <f>VLOOKUP(O521,DropDownList!$H$1:$I$7,2,FALSE)</f>
        <v>2023/24</v>
      </c>
      <c r="BM521" s="27" t="str">
        <f t="shared" si="8"/>
        <v>SC COURT</v>
      </c>
    </row>
    <row r="522" spans="1:65" x14ac:dyDescent="0.2">
      <c r="A522">
        <v>2025</v>
      </c>
      <c r="B522">
        <v>10</v>
      </c>
      <c r="C522" t="s">
        <v>189</v>
      </c>
      <c r="D522" t="s">
        <v>195</v>
      </c>
      <c r="E522" t="s">
        <v>26</v>
      </c>
      <c r="F522">
        <v>9815</v>
      </c>
      <c r="G522" t="s">
        <v>158</v>
      </c>
      <c r="H522" t="s">
        <v>189</v>
      </c>
      <c r="I522" t="s">
        <v>189</v>
      </c>
      <c r="J522" s="24">
        <v>45931</v>
      </c>
      <c r="K522" t="s">
        <v>253</v>
      </c>
      <c r="L522">
        <v>3</v>
      </c>
      <c r="M522" t="s">
        <v>429</v>
      </c>
      <c r="N522" t="s">
        <v>145</v>
      </c>
      <c r="O522" t="s">
        <v>149</v>
      </c>
      <c r="P522" t="s">
        <v>159</v>
      </c>
      <c r="Q522">
        <v>0</v>
      </c>
      <c r="R522">
        <v>2</v>
      </c>
      <c r="S522">
        <v>14101.98</v>
      </c>
      <c r="T522">
        <v>1</v>
      </c>
      <c r="U522">
        <v>0</v>
      </c>
      <c r="V522">
        <v>0</v>
      </c>
      <c r="W522">
        <v>0</v>
      </c>
      <c r="X522">
        <v>0</v>
      </c>
      <c r="Y522">
        <v>0</v>
      </c>
      <c r="Z522">
        <v>0</v>
      </c>
      <c r="AA522">
        <v>14100.98</v>
      </c>
      <c r="AB522">
        <v>0</v>
      </c>
      <c r="AC522">
        <v>0</v>
      </c>
      <c r="AD522">
        <v>0</v>
      </c>
      <c r="AE522">
        <v>0</v>
      </c>
      <c r="AF522">
        <v>1</v>
      </c>
      <c r="AG522">
        <v>0</v>
      </c>
      <c r="AH522">
        <v>1</v>
      </c>
      <c r="AI522">
        <v>0</v>
      </c>
      <c r="AJ522">
        <v>0</v>
      </c>
      <c r="AK522">
        <v>0</v>
      </c>
      <c r="AL522">
        <v>0</v>
      </c>
      <c r="AM522">
        <v>0</v>
      </c>
      <c r="AN522">
        <v>0</v>
      </c>
      <c r="AO522">
        <v>1</v>
      </c>
      <c r="AP522">
        <v>2</v>
      </c>
      <c r="AQ522">
        <v>1</v>
      </c>
      <c r="AR522">
        <v>0</v>
      </c>
      <c r="AS522">
        <v>0</v>
      </c>
      <c r="AT522">
        <v>0</v>
      </c>
      <c r="AU522">
        <v>0</v>
      </c>
      <c r="AV522">
        <v>0</v>
      </c>
      <c r="AW522">
        <v>0</v>
      </c>
      <c r="AX522">
        <v>0</v>
      </c>
      <c r="AY522">
        <v>0</v>
      </c>
      <c r="AZ522">
        <v>0</v>
      </c>
      <c r="BA522">
        <v>0</v>
      </c>
      <c r="BB522">
        <v>0</v>
      </c>
      <c r="BC522">
        <v>0</v>
      </c>
      <c r="BD522">
        <v>0</v>
      </c>
      <c r="BE522">
        <v>0</v>
      </c>
      <c r="BF522">
        <v>0</v>
      </c>
      <c r="BG522">
        <v>0</v>
      </c>
      <c r="BH522">
        <v>0</v>
      </c>
      <c r="BI522">
        <v>0</v>
      </c>
      <c r="BJ522" s="25">
        <v>45944</v>
      </c>
      <c r="BK522">
        <v>0</v>
      </c>
      <c r="BL522" s="27" t="str">
        <f>VLOOKUP(O522,DropDownList!$H$1:$I$7,2,FALSE)</f>
        <v>2025/26</v>
      </c>
      <c r="BM522" s="27" t="str">
        <f t="shared" si="8"/>
        <v>CONF</v>
      </c>
    </row>
    <row r="523" spans="1:65" x14ac:dyDescent="0.2">
      <c r="A523">
        <v>2025</v>
      </c>
      <c r="B523">
        <v>10</v>
      </c>
      <c r="C523" t="s">
        <v>189</v>
      </c>
      <c r="D523" t="s">
        <v>195</v>
      </c>
      <c r="E523" t="s">
        <v>26</v>
      </c>
      <c r="F523">
        <v>9815</v>
      </c>
      <c r="G523" t="s">
        <v>158</v>
      </c>
      <c r="H523" t="s">
        <v>189</v>
      </c>
      <c r="I523" t="s">
        <v>189</v>
      </c>
      <c r="J523" s="24">
        <v>45931</v>
      </c>
      <c r="K523" t="s">
        <v>253</v>
      </c>
      <c r="L523">
        <v>3</v>
      </c>
      <c r="M523" t="s">
        <v>429</v>
      </c>
      <c r="N523" t="s">
        <v>145</v>
      </c>
      <c r="O523" t="s">
        <v>155</v>
      </c>
      <c r="P523" t="s">
        <v>160</v>
      </c>
      <c r="Q523">
        <v>33987.82</v>
      </c>
      <c r="R523">
        <v>532</v>
      </c>
      <c r="S523">
        <v>216468</v>
      </c>
      <c r="T523">
        <v>10465.219999999999</v>
      </c>
      <c r="U523">
        <v>123</v>
      </c>
      <c r="V523">
        <v>42</v>
      </c>
      <c r="W523">
        <v>11653.02</v>
      </c>
      <c r="X523">
        <v>12023.02</v>
      </c>
      <c r="Y523">
        <v>0</v>
      </c>
      <c r="Z523">
        <v>0</v>
      </c>
      <c r="AA523">
        <v>172014.96</v>
      </c>
      <c r="AB523">
        <v>8935.5400000000009</v>
      </c>
      <c r="AC523">
        <v>153788.51</v>
      </c>
      <c r="AD523">
        <v>20</v>
      </c>
      <c r="AE523">
        <v>22</v>
      </c>
      <c r="AF523">
        <v>368</v>
      </c>
      <c r="AG523">
        <v>78</v>
      </c>
      <c r="AH523">
        <v>25</v>
      </c>
      <c r="AI523">
        <v>45</v>
      </c>
      <c r="AJ523">
        <v>0</v>
      </c>
      <c r="AK523">
        <v>0</v>
      </c>
      <c r="AL523">
        <v>0</v>
      </c>
      <c r="AM523">
        <v>0</v>
      </c>
      <c r="AN523">
        <v>0</v>
      </c>
      <c r="AO523">
        <v>389</v>
      </c>
      <c r="AP523">
        <v>1877</v>
      </c>
      <c r="AQ523">
        <v>378</v>
      </c>
      <c r="AR523">
        <v>0</v>
      </c>
      <c r="AS523">
        <v>311</v>
      </c>
      <c r="AT523">
        <v>44</v>
      </c>
      <c r="AU523">
        <v>53</v>
      </c>
      <c r="AV523">
        <v>23</v>
      </c>
      <c r="AW523">
        <v>37</v>
      </c>
      <c r="AX523">
        <v>0</v>
      </c>
      <c r="AY523">
        <v>223</v>
      </c>
      <c r="AZ523">
        <v>389</v>
      </c>
      <c r="BA523">
        <v>228</v>
      </c>
      <c r="BB523">
        <v>51</v>
      </c>
      <c r="BC523">
        <v>30</v>
      </c>
      <c r="BD523">
        <v>15</v>
      </c>
      <c r="BE523">
        <v>0</v>
      </c>
      <c r="BF523">
        <v>492</v>
      </c>
      <c r="BG523">
        <v>16240</v>
      </c>
      <c r="BH523">
        <v>16</v>
      </c>
      <c r="BI523">
        <v>118</v>
      </c>
      <c r="BJ523" s="25">
        <v>45944</v>
      </c>
      <c r="BK523">
        <v>2</v>
      </c>
      <c r="BL523" s="27" t="str">
        <f>VLOOKUP(O523,DropDownList!$H$1:$I$7,2,FALSE)</f>
        <v>2022/23</v>
      </c>
      <c r="BM523" s="27" t="str">
        <f t="shared" si="8"/>
        <v>SC COURT</v>
      </c>
    </row>
    <row r="524" spans="1:65" x14ac:dyDescent="0.2">
      <c r="A524">
        <v>2025</v>
      </c>
      <c r="B524">
        <v>10</v>
      </c>
      <c r="C524" t="s">
        <v>189</v>
      </c>
      <c r="D524" t="s">
        <v>196</v>
      </c>
      <c r="E524" t="s">
        <v>27</v>
      </c>
      <c r="F524">
        <v>9353</v>
      </c>
      <c r="G524" t="s">
        <v>141</v>
      </c>
      <c r="H524" t="s">
        <v>189</v>
      </c>
      <c r="I524" t="s">
        <v>189</v>
      </c>
      <c r="J524" s="24">
        <v>45931</v>
      </c>
      <c r="K524" t="s">
        <v>253</v>
      </c>
      <c r="L524">
        <v>3</v>
      </c>
      <c r="M524" t="s">
        <v>429</v>
      </c>
      <c r="N524" t="s">
        <v>145</v>
      </c>
      <c r="O524" t="s">
        <v>155</v>
      </c>
      <c r="P524" t="s">
        <v>146</v>
      </c>
      <c r="Q524">
        <v>130</v>
      </c>
      <c r="R524">
        <v>120</v>
      </c>
      <c r="S524">
        <v>1650</v>
      </c>
      <c r="T524">
        <v>10</v>
      </c>
      <c r="U524">
        <v>16</v>
      </c>
      <c r="V524">
        <v>2</v>
      </c>
      <c r="W524">
        <v>30</v>
      </c>
      <c r="X524">
        <v>30</v>
      </c>
      <c r="Y524">
        <v>0</v>
      </c>
      <c r="Z524">
        <v>0</v>
      </c>
      <c r="AA524">
        <v>1510</v>
      </c>
      <c r="AB524">
        <v>0</v>
      </c>
      <c r="AC524">
        <v>0</v>
      </c>
      <c r="AD524">
        <v>2</v>
      </c>
      <c r="AE524">
        <v>0</v>
      </c>
      <c r="AF524">
        <v>113</v>
      </c>
      <c r="AG524">
        <v>0</v>
      </c>
      <c r="AH524">
        <v>1</v>
      </c>
      <c r="AI524">
        <v>6</v>
      </c>
      <c r="AJ524">
        <v>0</v>
      </c>
      <c r="AK524">
        <v>0</v>
      </c>
      <c r="AL524">
        <v>0</v>
      </c>
      <c r="AM524">
        <v>0</v>
      </c>
      <c r="AN524">
        <v>0</v>
      </c>
      <c r="AO524">
        <v>68</v>
      </c>
      <c r="AP524">
        <v>283</v>
      </c>
      <c r="AQ524">
        <v>69</v>
      </c>
      <c r="AR524">
        <v>0</v>
      </c>
      <c r="AS524">
        <v>37</v>
      </c>
      <c r="AT524">
        <v>4</v>
      </c>
      <c r="AU524">
        <v>2</v>
      </c>
      <c r="AV524">
        <v>0</v>
      </c>
      <c r="AW524">
        <v>2</v>
      </c>
      <c r="AX524">
        <v>0</v>
      </c>
      <c r="AY524">
        <v>44</v>
      </c>
      <c r="AZ524">
        <v>65</v>
      </c>
      <c r="BA524">
        <v>31</v>
      </c>
      <c r="BB524">
        <v>6</v>
      </c>
      <c r="BC524">
        <v>3</v>
      </c>
      <c r="BD524">
        <v>2</v>
      </c>
      <c r="BE524">
        <v>0</v>
      </c>
      <c r="BF524">
        <v>118</v>
      </c>
      <c r="BG524">
        <v>130</v>
      </c>
      <c r="BH524">
        <v>0</v>
      </c>
      <c r="BI524">
        <v>16</v>
      </c>
      <c r="BJ524" s="25">
        <v>45944</v>
      </c>
      <c r="BK524">
        <v>0</v>
      </c>
      <c r="BL524" s="27" t="str">
        <f>VLOOKUP(O524,DropDownList!$H$1:$I$7,2,FALSE)</f>
        <v>2022/23</v>
      </c>
      <c r="BM524" s="27" t="str">
        <f t="shared" si="8"/>
        <v>VSUR</v>
      </c>
    </row>
    <row r="525" spans="1:65" x14ac:dyDescent="0.2">
      <c r="A525">
        <v>2025</v>
      </c>
      <c r="B525">
        <v>10</v>
      </c>
      <c r="C525" t="s">
        <v>189</v>
      </c>
      <c r="D525" t="s">
        <v>196</v>
      </c>
      <c r="E525" t="s">
        <v>27</v>
      </c>
      <c r="F525">
        <v>9353</v>
      </c>
      <c r="G525" t="s">
        <v>141</v>
      </c>
      <c r="H525" t="s">
        <v>189</v>
      </c>
      <c r="I525" t="s">
        <v>189</v>
      </c>
      <c r="J525" s="24">
        <v>45931</v>
      </c>
      <c r="K525" t="s">
        <v>253</v>
      </c>
      <c r="L525">
        <v>3</v>
      </c>
      <c r="M525" t="s">
        <v>429</v>
      </c>
      <c r="N525" t="s">
        <v>145</v>
      </c>
      <c r="O525" t="s">
        <v>156</v>
      </c>
      <c r="P525" t="s">
        <v>146</v>
      </c>
      <c r="Q525">
        <v>223.87</v>
      </c>
      <c r="R525">
        <v>113</v>
      </c>
      <c r="S525">
        <v>1790</v>
      </c>
      <c r="T525">
        <v>0</v>
      </c>
      <c r="U525">
        <v>25</v>
      </c>
      <c r="V525">
        <v>7</v>
      </c>
      <c r="W525">
        <v>117</v>
      </c>
      <c r="X525">
        <v>117</v>
      </c>
      <c r="Y525">
        <v>0</v>
      </c>
      <c r="Z525">
        <v>0</v>
      </c>
      <c r="AA525">
        <v>1566.13</v>
      </c>
      <c r="AB525">
        <v>0</v>
      </c>
      <c r="AC525">
        <v>0</v>
      </c>
      <c r="AD525">
        <v>6</v>
      </c>
      <c r="AE525">
        <v>1</v>
      </c>
      <c r="AF525">
        <v>99</v>
      </c>
      <c r="AG525">
        <v>2</v>
      </c>
      <c r="AH525">
        <v>0</v>
      </c>
      <c r="AI525">
        <v>12</v>
      </c>
      <c r="AJ525">
        <v>0</v>
      </c>
      <c r="AK525">
        <v>0</v>
      </c>
      <c r="AL525">
        <v>0</v>
      </c>
      <c r="AM525">
        <v>0</v>
      </c>
      <c r="AN525">
        <v>0</v>
      </c>
      <c r="AO525">
        <v>54</v>
      </c>
      <c r="AP525">
        <v>244</v>
      </c>
      <c r="AQ525">
        <v>57</v>
      </c>
      <c r="AR525">
        <v>0</v>
      </c>
      <c r="AS525">
        <v>36</v>
      </c>
      <c r="AT525">
        <v>3</v>
      </c>
      <c r="AU525">
        <v>3</v>
      </c>
      <c r="AV525">
        <v>1</v>
      </c>
      <c r="AW525">
        <v>1</v>
      </c>
      <c r="AX525">
        <v>0</v>
      </c>
      <c r="AY525">
        <v>24</v>
      </c>
      <c r="AZ525">
        <v>52</v>
      </c>
      <c r="BA525">
        <v>33</v>
      </c>
      <c r="BB525">
        <v>8</v>
      </c>
      <c r="BC525">
        <v>3</v>
      </c>
      <c r="BD525">
        <v>1</v>
      </c>
      <c r="BE525">
        <v>0</v>
      </c>
      <c r="BF525">
        <v>112</v>
      </c>
      <c r="BG525">
        <v>210</v>
      </c>
      <c r="BH525">
        <v>0</v>
      </c>
      <c r="BI525">
        <v>23</v>
      </c>
      <c r="BJ525" s="25">
        <v>45944</v>
      </c>
      <c r="BK525">
        <v>0</v>
      </c>
      <c r="BL525" s="27" t="str">
        <f>VLOOKUP(O525,DropDownList!$H$1:$I$7,2,FALSE)</f>
        <v>2023/24</v>
      </c>
      <c r="BM525" s="27" t="str">
        <f t="shared" si="8"/>
        <v>VSUR</v>
      </c>
    </row>
    <row r="526" spans="1:65" x14ac:dyDescent="0.2">
      <c r="A526">
        <v>2025</v>
      </c>
      <c r="B526">
        <v>10</v>
      </c>
      <c r="C526" t="s">
        <v>189</v>
      </c>
      <c r="D526" t="s">
        <v>196</v>
      </c>
      <c r="E526" t="s">
        <v>27</v>
      </c>
      <c r="F526">
        <v>9353</v>
      </c>
      <c r="G526" t="s">
        <v>141</v>
      </c>
      <c r="H526" t="s">
        <v>189</v>
      </c>
      <c r="I526" t="s">
        <v>189</v>
      </c>
      <c r="J526" s="24">
        <v>45931</v>
      </c>
      <c r="K526" t="s">
        <v>253</v>
      </c>
      <c r="L526">
        <v>3</v>
      </c>
      <c r="M526" t="s">
        <v>429</v>
      </c>
      <c r="N526" t="s">
        <v>145</v>
      </c>
      <c r="O526" t="s">
        <v>156</v>
      </c>
      <c r="P526" t="s">
        <v>150</v>
      </c>
      <c r="Q526">
        <v>3641.26</v>
      </c>
      <c r="R526">
        <v>106</v>
      </c>
      <c r="S526">
        <v>17559.34</v>
      </c>
      <c r="T526">
        <v>1327.48</v>
      </c>
      <c r="U526">
        <v>27</v>
      </c>
      <c r="V526">
        <v>10</v>
      </c>
      <c r="W526">
        <v>1466.45</v>
      </c>
      <c r="X526">
        <v>1466.45</v>
      </c>
      <c r="Y526">
        <v>95</v>
      </c>
      <c r="Z526">
        <v>16231.86</v>
      </c>
      <c r="AA526">
        <v>12590.6</v>
      </c>
      <c r="AB526">
        <v>5178.32</v>
      </c>
      <c r="AC526">
        <v>7412.28</v>
      </c>
      <c r="AD526">
        <v>9</v>
      </c>
      <c r="AE526">
        <v>1</v>
      </c>
      <c r="AF526">
        <v>67</v>
      </c>
      <c r="AG526">
        <v>5</v>
      </c>
      <c r="AH526">
        <v>11</v>
      </c>
      <c r="AI526">
        <v>22</v>
      </c>
      <c r="AJ526">
        <v>25</v>
      </c>
      <c r="AK526">
        <v>14</v>
      </c>
      <c r="AL526">
        <v>1</v>
      </c>
      <c r="AM526">
        <v>6</v>
      </c>
      <c r="AN526">
        <v>1</v>
      </c>
      <c r="AO526">
        <v>65</v>
      </c>
      <c r="AP526">
        <v>248</v>
      </c>
      <c r="AQ526">
        <v>67</v>
      </c>
      <c r="AR526">
        <v>3</v>
      </c>
      <c r="AS526">
        <v>31</v>
      </c>
      <c r="AT526">
        <v>1</v>
      </c>
      <c r="AU526">
        <v>0</v>
      </c>
      <c r="AV526">
        <v>0</v>
      </c>
      <c r="AW526">
        <v>0</v>
      </c>
      <c r="AX526">
        <v>0</v>
      </c>
      <c r="AY526">
        <v>39</v>
      </c>
      <c r="AZ526">
        <v>58</v>
      </c>
      <c r="BA526">
        <v>34</v>
      </c>
      <c r="BB526">
        <v>6</v>
      </c>
      <c r="BC526">
        <v>0</v>
      </c>
      <c r="BD526">
        <v>0</v>
      </c>
      <c r="BE526">
        <v>0</v>
      </c>
      <c r="BF526">
        <v>65</v>
      </c>
      <c r="BG526">
        <v>3150.46</v>
      </c>
      <c r="BH526">
        <v>1</v>
      </c>
      <c r="BI526">
        <v>27</v>
      </c>
      <c r="BJ526" s="25">
        <v>45944</v>
      </c>
      <c r="BK526">
        <v>0</v>
      </c>
      <c r="BL526" s="27" t="str">
        <f>VLOOKUP(O526,DropDownList!$H$1:$I$7,2,FALSE)</f>
        <v>2023/24</v>
      </c>
      <c r="BM526" s="27" t="str">
        <f t="shared" si="8"/>
        <v>FISCAL FINES</v>
      </c>
    </row>
    <row r="527" spans="1:65" x14ac:dyDescent="0.2">
      <c r="A527">
        <v>2025</v>
      </c>
      <c r="B527">
        <v>10</v>
      </c>
      <c r="C527" t="s">
        <v>189</v>
      </c>
      <c r="D527" t="s">
        <v>196</v>
      </c>
      <c r="E527" t="s">
        <v>27</v>
      </c>
      <c r="F527">
        <v>9353</v>
      </c>
      <c r="G527" t="s">
        <v>141</v>
      </c>
      <c r="H527" t="s">
        <v>189</v>
      </c>
      <c r="I527" t="s">
        <v>189</v>
      </c>
      <c r="J527" s="24">
        <v>45931</v>
      </c>
      <c r="K527" t="s">
        <v>253</v>
      </c>
      <c r="L527">
        <v>3</v>
      </c>
      <c r="M527" t="s">
        <v>429</v>
      </c>
      <c r="N527" t="s">
        <v>145</v>
      </c>
      <c r="O527" t="s">
        <v>156</v>
      </c>
      <c r="P527" t="s">
        <v>151</v>
      </c>
      <c r="Q527">
        <v>0</v>
      </c>
      <c r="R527">
        <v>548</v>
      </c>
      <c r="S527">
        <v>16440</v>
      </c>
      <c r="T527">
        <v>2910</v>
      </c>
      <c r="U527">
        <v>0</v>
      </c>
      <c r="V527">
        <v>0</v>
      </c>
      <c r="W527">
        <v>0</v>
      </c>
      <c r="X527">
        <v>0</v>
      </c>
      <c r="Y527">
        <v>0</v>
      </c>
      <c r="Z527">
        <v>0</v>
      </c>
      <c r="AA527">
        <v>13530</v>
      </c>
      <c r="AB527">
        <v>0</v>
      </c>
      <c r="AC527">
        <v>13530</v>
      </c>
      <c r="AD527">
        <v>0</v>
      </c>
      <c r="AE527">
        <v>0</v>
      </c>
      <c r="AF527">
        <v>451</v>
      </c>
      <c r="AG527">
        <v>0</v>
      </c>
      <c r="AH527">
        <v>97</v>
      </c>
      <c r="AI527">
        <v>0</v>
      </c>
      <c r="AJ527">
        <v>0</v>
      </c>
      <c r="AK527">
        <v>0</v>
      </c>
      <c r="AL527">
        <v>0</v>
      </c>
      <c r="AM527">
        <v>2</v>
      </c>
      <c r="AN527">
        <v>0</v>
      </c>
      <c r="AO527">
        <v>0</v>
      </c>
      <c r="AP527">
        <v>0</v>
      </c>
      <c r="AQ527">
        <v>0</v>
      </c>
      <c r="AR527">
        <v>0</v>
      </c>
      <c r="AS527">
        <v>0</v>
      </c>
      <c r="AT527">
        <v>0</v>
      </c>
      <c r="AU527">
        <v>0</v>
      </c>
      <c r="AV527">
        <v>0</v>
      </c>
      <c r="AW527">
        <v>0</v>
      </c>
      <c r="AX527">
        <v>0</v>
      </c>
      <c r="AY527">
        <v>0</v>
      </c>
      <c r="AZ527">
        <v>0</v>
      </c>
      <c r="BA527">
        <v>0</v>
      </c>
      <c r="BB527">
        <v>0</v>
      </c>
      <c r="BC527">
        <v>0</v>
      </c>
      <c r="BD527">
        <v>0</v>
      </c>
      <c r="BE527">
        <v>0</v>
      </c>
      <c r="BF527">
        <v>0</v>
      </c>
      <c r="BG527">
        <v>0</v>
      </c>
      <c r="BH527">
        <v>0</v>
      </c>
      <c r="BI527">
        <v>0</v>
      </c>
      <c r="BJ527" s="25">
        <v>45944</v>
      </c>
      <c r="BK527">
        <v>0</v>
      </c>
      <c r="BL527" s="27" t="str">
        <f>VLOOKUP(O527,DropDownList!$H$1:$I$7,2,FALSE)</f>
        <v>2023/24</v>
      </c>
      <c r="BM527" s="27" t="str">
        <f t="shared" si="8"/>
        <v>PCPF</v>
      </c>
    </row>
    <row r="528" spans="1:65" x14ac:dyDescent="0.2">
      <c r="A528">
        <v>2025</v>
      </c>
      <c r="B528">
        <v>10</v>
      </c>
      <c r="C528" t="s">
        <v>189</v>
      </c>
      <c r="D528" t="s">
        <v>196</v>
      </c>
      <c r="E528" t="s">
        <v>27</v>
      </c>
      <c r="F528">
        <v>9353</v>
      </c>
      <c r="G528" t="s">
        <v>141</v>
      </c>
      <c r="H528" t="s">
        <v>189</v>
      </c>
      <c r="I528" t="s">
        <v>189</v>
      </c>
      <c r="J528" s="24">
        <v>45931</v>
      </c>
      <c r="K528" t="s">
        <v>253</v>
      </c>
      <c r="L528">
        <v>3</v>
      </c>
      <c r="M528" t="s">
        <v>429</v>
      </c>
      <c r="N528" t="s">
        <v>145</v>
      </c>
      <c r="O528" t="s">
        <v>156</v>
      </c>
      <c r="P528" t="s">
        <v>153</v>
      </c>
      <c r="Q528">
        <v>585</v>
      </c>
      <c r="R528">
        <v>44</v>
      </c>
      <c r="S528">
        <v>1980</v>
      </c>
      <c r="T528">
        <v>45</v>
      </c>
      <c r="U528">
        <v>13</v>
      </c>
      <c r="V528">
        <v>10</v>
      </c>
      <c r="W528">
        <v>450</v>
      </c>
      <c r="X528">
        <v>450</v>
      </c>
      <c r="Y528">
        <v>0</v>
      </c>
      <c r="Z528">
        <v>0</v>
      </c>
      <c r="AA528">
        <v>1350</v>
      </c>
      <c r="AB528">
        <v>0</v>
      </c>
      <c r="AC528">
        <v>1350</v>
      </c>
      <c r="AD528">
        <v>10</v>
      </c>
      <c r="AE528">
        <v>0</v>
      </c>
      <c r="AF528">
        <v>30</v>
      </c>
      <c r="AG528">
        <v>0</v>
      </c>
      <c r="AH528">
        <v>1</v>
      </c>
      <c r="AI528">
        <v>13</v>
      </c>
      <c r="AJ528">
        <v>0</v>
      </c>
      <c r="AK528">
        <v>0</v>
      </c>
      <c r="AL528">
        <v>0</v>
      </c>
      <c r="AM528">
        <v>0</v>
      </c>
      <c r="AN528">
        <v>0</v>
      </c>
      <c r="AO528">
        <v>37</v>
      </c>
      <c r="AP528">
        <v>127</v>
      </c>
      <c r="AQ528">
        <v>45</v>
      </c>
      <c r="AR528">
        <v>1</v>
      </c>
      <c r="AS528">
        <v>22</v>
      </c>
      <c r="AT528">
        <v>1</v>
      </c>
      <c r="AU528">
        <v>0</v>
      </c>
      <c r="AV528">
        <v>0</v>
      </c>
      <c r="AW528">
        <v>0</v>
      </c>
      <c r="AX528">
        <v>0</v>
      </c>
      <c r="AY528">
        <v>7</v>
      </c>
      <c r="AZ528">
        <v>23</v>
      </c>
      <c r="BA528">
        <v>14</v>
      </c>
      <c r="BB528">
        <v>6</v>
      </c>
      <c r="BC528">
        <v>0</v>
      </c>
      <c r="BD528">
        <v>0</v>
      </c>
      <c r="BE528">
        <v>0</v>
      </c>
      <c r="BF528">
        <v>36</v>
      </c>
      <c r="BG528">
        <v>585</v>
      </c>
      <c r="BH528">
        <v>0</v>
      </c>
      <c r="BI528">
        <v>12</v>
      </c>
      <c r="BJ528" s="25">
        <v>45944</v>
      </c>
      <c r="BK528">
        <v>0</v>
      </c>
      <c r="BL528" s="27" t="str">
        <f>VLOOKUP(O528,DropDownList!$H$1:$I$7,2,FALSE)</f>
        <v>2023/24</v>
      </c>
      <c r="BM528" s="27" t="str">
        <f t="shared" si="8"/>
        <v>PREG</v>
      </c>
    </row>
    <row r="529" spans="1:65" x14ac:dyDescent="0.2">
      <c r="A529">
        <v>2025</v>
      </c>
      <c r="B529">
        <v>10</v>
      </c>
      <c r="C529" t="s">
        <v>189</v>
      </c>
      <c r="D529" t="s">
        <v>196</v>
      </c>
      <c r="E529" t="s">
        <v>27</v>
      </c>
      <c r="F529">
        <v>9353</v>
      </c>
      <c r="G529" t="s">
        <v>141</v>
      </c>
      <c r="H529" t="s">
        <v>189</v>
      </c>
      <c r="I529" t="s">
        <v>189</v>
      </c>
      <c r="J529" s="24">
        <v>45931</v>
      </c>
      <c r="K529" t="s">
        <v>253</v>
      </c>
      <c r="L529">
        <v>3</v>
      </c>
      <c r="M529" t="s">
        <v>429</v>
      </c>
      <c r="N529" t="s">
        <v>145</v>
      </c>
      <c r="O529" t="s">
        <v>156</v>
      </c>
      <c r="P529" t="s">
        <v>148</v>
      </c>
      <c r="Q529">
        <v>120</v>
      </c>
      <c r="R529">
        <v>6</v>
      </c>
      <c r="S529">
        <v>360</v>
      </c>
      <c r="T529">
        <v>0</v>
      </c>
      <c r="U529">
        <v>2</v>
      </c>
      <c r="V529">
        <v>0</v>
      </c>
      <c r="W529">
        <v>0</v>
      </c>
      <c r="X529">
        <v>0</v>
      </c>
      <c r="Y529">
        <v>0</v>
      </c>
      <c r="Z529">
        <v>0</v>
      </c>
      <c r="AA529">
        <v>240</v>
      </c>
      <c r="AB529">
        <v>0</v>
      </c>
      <c r="AC529">
        <v>240</v>
      </c>
      <c r="AD529">
        <v>0</v>
      </c>
      <c r="AE529">
        <v>0</v>
      </c>
      <c r="AF529">
        <v>4</v>
      </c>
      <c r="AG529">
        <v>0</v>
      </c>
      <c r="AH529">
        <v>0</v>
      </c>
      <c r="AI529">
        <v>2</v>
      </c>
      <c r="AJ529">
        <v>0</v>
      </c>
      <c r="AK529">
        <v>0</v>
      </c>
      <c r="AL529">
        <v>0</v>
      </c>
      <c r="AM529">
        <v>0</v>
      </c>
      <c r="AN529">
        <v>0</v>
      </c>
      <c r="AO529">
        <v>5</v>
      </c>
      <c r="AP529">
        <v>13</v>
      </c>
      <c r="AQ529">
        <v>5</v>
      </c>
      <c r="AR529">
        <v>0</v>
      </c>
      <c r="AS529">
        <v>2</v>
      </c>
      <c r="AT529">
        <v>0</v>
      </c>
      <c r="AU529">
        <v>0</v>
      </c>
      <c r="AV529">
        <v>0</v>
      </c>
      <c r="AW529">
        <v>0</v>
      </c>
      <c r="AX529">
        <v>0</v>
      </c>
      <c r="AY529">
        <v>3</v>
      </c>
      <c r="AZ529">
        <v>3</v>
      </c>
      <c r="BA529">
        <v>0</v>
      </c>
      <c r="BB529">
        <v>0</v>
      </c>
      <c r="BC529">
        <v>0</v>
      </c>
      <c r="BD529">
        <v>0</v>
      </c>
      <c r="BE529">
        <v>0</v>
      </c>
      <c r="BF529">
        <v>5</v>
      </c>
      <c r="BG529">
        <v>120</v>
      </c>
      <c r="BH529">
        <v>0</v>
      </c>
      <c r="BI529">
        <v>2</v>
      </c>
      <c r="BJ529" s="25">
        <v>45944</v>
      </c>
      <c r="BK529">
        <v>0</v>
      </c>
      <c r="BL529" s="27" t="str">
        <f>VLOOKUP(O529,DropDownList!$H$1:$I$7,2,FALSE)</f>
        <v>2023/24</v>
      </c>
      <c r="BM529" s="27" t="str">
        <f t="shared" si="8"/>
        <v>PRAS</v>
      </c>
    </row>
    <row r="530" spans="1:65" x14ac:dyDescent="0.2">
      <c r="A530">
        <v>2025</v>
      </c>
      <c r="B530">
        <v>10</v>
      </c>
      <c r="C530" t="s">
        <v>189</v>
      </c>
      <c r="D530" t="s">
        <v>196</v>
      </c>
      <c r="E530" t="s">
        <v>27</v>
      </c>
      <c r="F530">
        <v>9353</v>
      </c>
      <c r="G530" t="s">
        <v>141</v>
      </c>
      <c r="H530" t="s">
        <v>189</v>
      </c>
      <c r="I530" t="s">
        <v>189</v>
      </c>
      <c r="J530" s="24">
        <v>45931</v>
      </c>
      <c r="K530" t="s">
        <v>253</v>
      </c>
      <c r="L530">
        <v>3</v>
      </c>
      <c r="M530" t="s">
        <v>429</v>
      </c>
      <c r="N530" t="s">
        <v>145</v>
      </c>
      <c r="O530" t="s">
        <v>147</v>
      </c>
      <c r="P530" t="s">
        <v>150</v>
      </c>
      <c r="Q530">
        <v>9143.57</v>
      </c>
      <c r="R530">
        <v>99</v>
      </c>
      <c r="S530">
        <v>18721.34</v>
      </c>
      <c r="T530">
        <v>943.66</v>
      </c>
      <c r="U530">
        <v>51</v>
      </c>
      <c r="V530">
        <v>37</v>
      </c>
      <c r="W530">
        <v>5592.61</v>
      </c>
      <c r="X530">
        <v>6817.61</v>
      </c>
      <c r="Y530">
        <v>92</v>
      </c>
      <c r="Z530">
        <v>17777.68</v>
      </c>
      <c r="AA530">
        <v>8634.11</v>
      </c>
      <c r="AB530">
        <v>4107.04</v>
      </c>
      <c r="AC530">
        <v>4527.07</v>
      </c>
      <c r="AD530">
        <v>28</v>
      </c>
      <c r="AE530">
        <v>9</v>
      </c>
      <c r="AF530">
        <v>39</v>
      </c>
      <c r="AG530">
        <v>18</v>
      </c>
      <c r="AH530">
        <v>7</v>
      </c>
      <c r="AI530">
        <v>33</v>
      </c>
      <c r="AJ530">
        <v>22</v>
      </c>
      <c r="AK530">
        <v>9</v>
      </c>
      <c r="AL530">
        <v>2</v>
      </c>
      <c r="AM530">
        <v>3</v>
      </c>
      <c r="AN530">
        <v>1</v>
      </c>
      <c r="AO530">
        <v>66</v>
      </c>
      <c r="AP530">
        <v>212</v>
      </c>
      <c r="AQ530">
        <v>69</v>
      </c>
      <c r="AR530">
        <v>3</v>
      </c>
      <c r="AS530">
        <v>25</v>
      </c>
      <c r="AT530">
        <v>0</v>
      </c>
      <c r="AU530">
        <v>0</v>
      </c>
      <c r="AV530">
        <v>0</v>
      </c>
      <c r="AW530">
        <v>0</v>
      </c>
      <c r="AX530">
        <v>0</v>
      </c>
      <c r="AY530">
        <v>20</v>
      </c>
      <c r="AZ530">
        <v>43</v>
      </c>
      <c r="BA530">
        <v>26</v>
      </c>
      <c r="BB530">
        <v>3</v>
      </c>
      <c r="BC530">
        <v>2</v>
      </c>
      <c r="BD530">
        <v>0</v>
      </c>
      <c r="BE530">
        <v>0</v>
      </c>
      <c r="BF530">
        <v>65</v>
      </c>
      <c r="BG530">
        <v>4973.78</v>
      </c>
      <c r="BH530">
        <v>2</v>
      </c>
      <c r="BI530">
        <v>51</v>
      </c>
      <c r="BJ530" s="25">
        <v>45944</v>
      </c>
      <c r="BK530">
        <v>0</v>
      </c>
      <c r="BL530" s="27" t="str">
        <f>VLOOKUP(O530,DropDownList!$H$1:$I$7,2,FALSE)</f>
        <v>2024/25</v>
      </c>
      <c r="BM530" s="27" t="str">
        <f t="shared" si="8"/>
        <v>FISCAL FINES</v>
      </c>
    </row>
    <row r="531" spans="1:65" x14ac:dyDescent="0.2">
      <c r="A531">
        <v>2025</v>
      </c>
      <c r="B531">
        <v>10</v>
      </c>
      <c r="C531" t="s">
        <v>189</v>
      </c>
      <c r="D531" t="s">
        <v>196</v>
      </c>
      <c r="E531" t="s">
        <v>27</v>
      </c>
      <c r="F531">
        <v>9353</v>
      </c>
      <c r="G531" t="s">
        <v>141</v>
      </c>
      <c r="H531" t="s">
        <v>189</v>
      </c>
      <c r="I531" t="s">
        <v>189</v>
      </c>
      <c r="J531" s="24">
        <v>45931</v>
      </c>
      <c r="K531" t="s">
        <v>253</v>
      </c>
      <c r="L531">
        <v>3</v>
      </c>
      <c r="M531" t="s">
        <v>429</v>
      </c>
      <c r="N531" t="s">
        <v>145</v>
      </c>
      <c r="O531" t="s">
        <v>149</v>
      </c>
      <c r="P531" t="s">
        <v>151</v>
      </c>
      <c r="Q531">
        <v>0</v>
      </c>
      <c r="R531">
        <v>2</v>
      </c>
      <c r="S531">
        <v>60</v>
      </c>
      <c r="T531">
        <v>30</v>
      </c>
      <c r="U531">
        <v>0</v>
      </c>
      <c r="V531">
        <v>0</v>
      </c>
      <c r="W531">
        <v>0</v>
      </c>
      <c r="X531">
        <v>0</v>
      </c>
      <c r="Y531">
        <v>0</v>
      </c>
      <c r="Z531">
        <v>0</v>
      </c>
      <c r="AA531">
        <v>30</v>
      </c>
      <c r="AB531">
        <v>0</v>
      </c>
      <c r="AC531">
        <v>30</v>
      </c>
      <c r="AD531">
        <v>0</v>
      </c>
      <c r="AE531">
        <v>0</v>
      </c>
      <c r="AF531">
        <v>1</v>
      </c>
      <c r="AG531">
        <v>0</v>
      </c>
      <c r="AH531">
        <v>1</v>
      </c>
      <c r="AI531">
        <v>0</v>
      </c>
      <c r="AJ531">
        <v>0</v>
      </c>
      <c r="AK531">
        <v>0</v>
      </c>
      <c r="AL531">
        <v>0</v>
      </c>
      <c r="AM531">
        <v>1</v>
      </c>
      <c r="AN531">
        <v>0</v>
      </c>
      <c r="AO531">
        <v>0</v>
      </c>
      <c r="AP531">
        <v>0</v>
      </c>
      <c r="AQ531">
        <v>0</v>
      </c>
      <c r="AR531">
        <v>0</v>
      </c>
      <c r="AS531">
        <v>0</v>
      </c>
      <c r="AT531">
        <v>0</v>
      </c>
      <c r="AU531">
        <v>0</v>
      </c>
      <c r="AV531">
        <v>0</v>
      </c>
      <c r="AW531">
        <v>0</v>
      </c>
      <c r="AX531">
        <v>0</v>
      </c>
      <c r="AY531">
        <v>0</v>
      </c>
      <c r="AZ531">
        <v>0</v>
      </c>
      <c r="BA531">
        <v>0</v>
      </c>
      <c r="BB531">
        <v>0</v>
      </c>
      <c r="BC531">
        <v>0</v>
      </c>
      <c r="BD531">
        <v>0</v>
      </c>
      <c r="BE531">
        <v>0</v>
      </c>
      <c r="BF531">
        <v>0</v>
      </c>
      <c r="BG531">
        <v>0</v>
      </c>
      <c r="BH531">
        <v>0</v>
      </c>
      <c r="BI531">
        <v>0</v>
      </c>
      <c r="BJ531" s="25">
        <v>45944</v>
      </c>
      <c r="BK531">
        <v>0</v>
      </c>
      <c r="BL531" s="27" t="str">
        <f>VLOOKUP(O531,DropDownList!$H$1:$I$7,2,FALSE)</f>
        <v>2025/26</v>
      </c>
      <c r="BM531" s="27" t="str">
        <f t="shared" si="8"/>
        <v>PCPF</v>
      </c>
    </row>
    <row r="532" spans="1:65" x14ac:dyDescent="0.2">
      <c r="A532">
        <v>2025</v>
      </c>
      <c r="B532">
        <v>10</v>
      </c>
      <c r="C532" t="s">
        <v>189</v>
      </c>
      <c r="D532" t="s">
        <v>196</v>
      </c>
      <c r="E532" t="s">
        <v>27</v>
      </c>
      <c r="F532">
        <v>9353</v>
      </c>
      <c r="G532" t="s">
        <v>141</v>
      </c>
      <c r="H532" t="s">
        <v>189</v>
      </c>
      <c r="I532" t="s">
        <v>189</v>
      </c>
      <c r="J532" s="24">
        <v>45931</v>
      </c>
      <c r="K532" t="s">
        <v>253</v>
      </c>
      <c r="L532">
        <v>3</v>
      </c>
      <c r="M532" t="s">
        <v>429</v>
      </c>
      <c r="N532" t="s">
        <v>145</v>
      </c>
      <c r="O532" t="s">
        <v>149</v>
      </c>
      <c r="P532" t="s">
        <v>146</v>
      </c>
      <c r="Q532">
        <v>230</v>
      </c>
      <c r="R532">
        <v>42</v>
      </c>
      <c r="S532">
        <v>650</v>
      </c>
      <c r="T532">
        <v>0</v>
      </c>
      <c r="U532">
        <v>27</v>
      </c>
      <c r="V532">
        <v>13</v>
      </c>
      <c r="W532">
        <v>210</v>
      </c>
      <c r="X532">
        <v>210</v>
      </c>
      <c r="Y532">
        <v>0</v>
      </c>
      <c r="Z532">
        <v>0</v>
      </c>
      <c r="AA532">
        <v>420</v>
      </c>
      <c r="AB532">
        <v>0</v>
      </c>
      <c r="AC532">
        <v>0</v>
      </c>
      <c r="AD532">
        <v>13</v>
      </c>
      <c r="AE532">
        <v>0</v>
      </c>
      <c r="AF532">
        <v>28</v>
      </c>
      <c r="AG532">
        <v>0</v>
      </c>
      <c r="AH532">
        <v>0</v>
      </c>
      <c r="AI532">
        <v>14</v>
      </c>
      <c r="AJ532">
        <v>0</v>
      </c>
      <c r="AK532">
        <v>0</v>
      </c>
      <c r="AL532">
        <v>0</v>
      </c>
      <c r="AM532">
        <v>0</v>
      </c>
      <c r="AN532">
        <v>0</v>
      </c>
      <c r="AO532">
        <v>20</v>
      </c>
      <c r="AP532">
        <v>33</v>
      </c>
      <c r="AQ532">
        <v>20</v>
      </c>
      <c r="AR532">
        <v>0</v>
      </c>
      <c r="AS532">
        <v>0</v>
      </c>
      <c r="AT532">
        <v>0</v>
      </c>
      <c r="AU532">
        <v>0</v>
      </c>
      <c r="AV532">
        <v>0</v>
      </c>
      <c r="AW532">
        <v>0</v>
      </c>
      <c r="AX532">
        <v>0</v>
      </c>
      <c r="AY532">
        <v>1</v>
      </c>
      <c r="AZ532">
        <v>4</v>
      </c>
      <c r="BA532">
        <v>2</v>
      </c>
      <c r="BB532">
        <v>1</v>
      </c>
      <c r="BC532">
        <v>0</v>
      </c>
      <c r="BD532">
        <v>0</v>
      </c>
      <c r="BE532">
        <v>0</v>
      </c>
      <c r="BF532">
        <v>42</v>
      </c>
      <c r="BG532">
        <v>230</v>
      </c>
      <c r="BH532">
        <v>0</v>
      </c>
      <c r="BI532">
        <v>27</v>
      </c>
      <c r="BJ532" s="25">
        <v>45944</v>
      </c>
      <c r="BK532">
        <v>0</v>
      </c>
      <c r="BL532" s="27" t="str">
        <f>VLOOKUP(O532,DropDownList!$H$1:$I$7,2,FALSE)</f>
        <v>2025/26</v>
      </c>
      <c r="BM532" s="27" t="str">
        <f t="shared" si="8"/>
        <v>VSUR</v>
      </c>
    </row>
    <row r="533" spans="1:65" x14ac:dyDescent="0.2">
      <c r="A533">
        <v>2025</v>
      </c>
      <c r="B533">
        <v>10</v>
      </c>
      <c r="C533" t="s">
        <v>189</v>
      </c>
      <c r="D533" t="s">
        <v>196</v>
      </c>
      <c r="E533" t="s">
        <v>27</v>
      </c>
      <c r="F533">
        <v>9353</v>
      </c>
      <c r="G533" t="s">
        <v>141</v>
      </c>
      <c r="H533" t="s">
        <v>189</v>
      </c>
      <c r="I533" t="s">
        <v>189</v>
      </c>
      <c r="J533" s="24">
        <v>45931</v>
      </c>
      <c r="K533" t="s">
        <v>253</v>
      </c>
      <c r="L533">
        <v>3</v>
      </c>
      <c r="M533" t="s">
        <v>429</v>
      </c>
      <c r="N533" t="s">
        <v>145</v>
      </c>
      <c r="O533" t="s">
        <v>149</v>
      </c>
      <c r="P533" t="s">
        <v>152</v>
      </c>
      <c r="Q533">
        <v>0</v>
      </c>
      <c r="R533">
        <v>4</v>
      </c>
      <c r="S533">
        <v>160</v>
      </c>
      <c r="T533">
        <v>0</v>
      </c>
      <c r="U533">
        <v>0</v>
      </c>
      <c r="V533">
        <v>0</v>
      </c>
      <c r="W533">
        <v>0</v>
      </c>
      <c r="X533">
        <v>0</v>
      </c>
      <c r="Y533">
        <v>0</v>
      </c>
      <c r="Z533">
        <v>0</v>
      </c>
      <c r="AA533">
        <v>160</v>
      </c>
      <c r="AB533">
        <v>0</v>
      </c>
      <c r="AC533">
        <v>160</v>
      </c>
      <c r="AD533">
        <v>0</v>
      </c>
      <c r="AE533">
        <v>0</v>
      </c>
      <c r="AF533">
        <v>4</v>
      </c>
      <c r="AG533">
        <v>0</v>
      </c>
      <c r="AH533">
        <v>0</v>
      </c>
      <c r="AI533">
        <v>0</v>
      </c>
      <c r="AJ533">
        <v>0</v>
      </c>
      <c r="AK533">
        <v>0</v>
      </c>
      <c r="AL533">
        <v>0</v>
      </c>
      <c r="AM533">
        <v>0</v>
      </c>
      <c r="AN533">
        <v>0</v>
      </c>
      <c r="AO533">
        <v>0</v>
      </c>
      <c r="AP533">
        <v>0</v>
      </c>
      <c r="AQ533">
        <v>0</v>
      </c>
      <c r="AR533">
        <v>0</v>
      </c>
      <c r="AS533">
        <v>0</v>
      </c>
      <c r="AT533">
        <v>0</v>
      </c>
      <c r="AU533">
        <v>0</v>
      </c>
      <c r="AV533">
        <v>0</v>
      </c>
      <c r="AW533">
        <v>0</v>
      </c>
      <c r="AX533">
        <v>0</v>
      </c>
      <c r="AY533">
        <v>0</v>
      </c>
      <c r="AZ533">
        <v>0</v>
      </c>
      <c r="BA533">
        <v>0</v>
      </c>
      <c r="BB533">
        <v>0</v>
      </c>
      <c r="BC533">
        <v>0</v>
      </c>
      <c r="BD533">
        <v>0</v>
      </c>
      <c r="BE533">
        <v>0</v>
      </c>
      <c r="BF533">
        <v>0</v>
      </c>
      <c r="BG533">
        <v>0</v>
      </c>
      <c r="BH533">
        <v>0</v>
      </c>
      <c r="BI533">
        <v>0</v>
      </c>
      <c r="BJ533" s="25">
        <v>45944</v>
      </c>
      <c r="BK533">
        <v>0</v>
      </c>
      <c r="BL533" s="27" t="str">
        <f>VLOOKUP(O533,DropDownList!$H$1:$I$7,2,FALSE)</f>
        <v>2025/26</v>
      </c>
      <c r="BM533" s="27" t="str">
        <f t="shared" si="8"/>
        <v>PCOA</v>
      </c>
    </row>
    <row r="534" spans="1:65" x14ac:dyDescent="0.2">
      <c r="A534">
        <v>2025</v>
      </c>
      <c r="B534">
        <v>10</v>
      </c>
      <c r="C534" t="s">
        <v>189</v>
      </c>
      <c r="D534" t="s">
        <v>196</v>
      </c>
      <c r="E534" t="s">
        <v>27</v>
      </c>
      <c r="F534">
        <v>9353</v>
      </c>
      <c r="G534" t="s">
        <v>141</v>
      </c>
      <c r="H534" t="s">
        <v>189</v>
      </c>
      <c r="I534" t="s">
        <v>189</v>
      </c>
      <c r="J534" s="24">
        <v>45931</v>
      </c>
      <c r="K534" t="s">
        <v>253</v>
      </c>
      <c r="L534">
        <v>3</v>
      </c>
      <c r="M534" t="s">
        <v>429</v>
      </c>
      <c r="N534" t="s">
        <v>145</v>
      </c>
      <c r="O534" t="s">
        <v>149</v>
      </c>
      <c r="P534" t="s">
        <v>154</v>
      </c>
      <c r="Q534">
        <v>6150.59</v>
      </c>
      <c r="R534">
        <v>42</v>
      </c>
      <c r="S534">
        <v>11407</v>
      </c>
      <c r="T534">
        <v>0</v>
      </c>
      <c r="U534">
        <v>27</v>
      </c>
      <c r="V534">
        <v>18</v>
      </c>
      <c r="W534">
        <v>2900</v>
      </c>
      <c r="X534">
        <v>4922</v>
      </c>
      <c r="Y534">
        <v>0</v>
      </c>
      <c r="Z534">
        <v>0</v>
      </c>
      <c r="AA534">
        <v>5256.41</v>
      </c>
      <c r="AB534">
        <v>100</v>
      </c>
      <c r="AC534">
        <v>4736.41</v>
      </c>
      <c r="AD534">
        <v>12</v>
      </c>
      <c r="AE534">
        <v>6</v>
      </c>
      <c r="AF534">
        <v>15</v>
      </c>
      <c r="AG534">
        <v>14</v>
      </c>
      <c r="AH534">
        <v>0</v>
      </c>
      <c r="AI534">
        <v>13</v>
      </c>
      <c r="AJ534">
        <v>0</v>
      </c>
      <c r="AK534">
        <v>0</v>
      </c>
      <c r="AL534">
        <v>0</v>
      </c>
      <c r="AM534">
        <v>0</v>
      </c>
      <c r="AN534">
        <v>0</v>
      </c>
      <c r="AO534">
        <v>20</v>
      </c>
      <c r="AP534">
        <v>33</v>
      </c>
      <c r="AQ534">
        <v>20</v>
      </c>
      <c r="AR534">
        <v>0</v>
      </c>
      <c r="AS534">
        <v>0</v>
      </c>
      <c r="AT534">
        <v>0</v>
      </c>
      <c r="AU534">
        <v>0</v>
      </c>
      <c r="AV534">
        <v>0</v>
      </c>
      <c r="AW534">
        <v>0</v>
      </c>
      <c r="AX534">
        <v>0</v>
      </c>
      <c r="AY534">
        <v>1</v>
      </c>
      <c r="AZ534">
        <v>4</v>
      </c>
      <c r="BA534">
        <v>2</v>
      </c>
      <c r="BB534">
        <v>1</v>
      </c>
      <c r="BC534">
        <v>0</v>
      </c>
      <c r="BD534">
        <v>0</v>
      </c>
      <c r="BE534">
        <v>0</v>
      </c>
      <c r="BF534">
        <v>42</v>
      </c>
      <c r="BG534">
        <v>3300</v>
      </c>
      <c r="BH534">
        <v>0</v>
      </c>
      <c r="BI534">
        <v>27</v>
      </c>
      <c r="BJ534" s="25">
        <v>45944</v>
      </c>
      <c r="BK534">
        <v>0</v>
      </c>
      <c r="BL534" s="27" t="str">
        <f>VLOOKUP(O534,DropDownList!$H$1:$I$7,2,FALSE)</f>
        <v>2025/26</v>
      </c>
      <c r="BM534" s="27" t="str">
        <f t="shared" si="8"/>
        <v>JP COURT</v>
      </c>
    </row>
    <row r="535" spans="1:65" x14ac:dyDescent="0.2">
      <c r="A535">
        <v>2025</v>
      </c>
      <c r="B535">
        <v>10</v>
      </c>
      <c r="C535" t="s">
        <v>189</v>
      </c>
      <c r="D535" t="s">
        <v>196</v>
      </c>
      <c r="E535" t="s">
        <v>27</v>
      </c>
      <c r="F535">
        <v>9353</v>
      </c>
      <c r="G535" t="s">
        <v>141</v>
      </c>
      <c r="H535" t="s">
        <v>189</v>
      </c>
      <c r="I535" t="s">
        <v>189</v>
      </c>
      <c r="J535" s="24">
        <v>45931</v>
      </c>
      <c r="K535" t="s">
        <v>253</v>
      </c>
      <c r="L535">
        <v>3</v>
      </c>
      <c r="M535" t="s">
        <v>429</v>
      </c>
      <c r="N535" t="s">
        <v>145</v>
      </c>
      <c r="O535" t="s">
        <v>149</v>
      </c>
      <c r="P535" t="s">
        <v>150</v>
      </c>
      <c r="Q535">
        <v>1556.66</v>
      </c>
      <c r="R535">
        <v>20</v>
      </c>
      <c r="S535">
        <v>2890.41</v>
      </c>
      <c r="T535">
        <v>100</v>
      </c>
      <c r="U535">
        <v>13</v>
      </c>
      <c r="V535">
        <v>12</v>
      </c>
      <c r="W535">
        <v>1289.17</v>
      </c>
      <c r="X535">
        <v>1510.42</v>
      </c>
      <c r="Y535">
        <v>19</v>
      </c>
      <c r="Z535">
        <v>2790.41</v>
      </c>
      <c r="AA535">
        <v>1233.75</v>
      </c>
      <c r="AB535">
        <v>364.99</v>
      </c>
      <c r="AC535">
        <v>868.76</v>
      </c>
      <c r="AD535">
        <v>9</v>
      </c>
      <c r="AE535">
        <v>3</v>
      </c>
      <c r="AF535">
        <v>6</v>
      </c>
      <c r="AG535">
        <v>4</v>
      </c>
      <c r="AH535">
        <v>1</v>
      </c>
      <c r="AI535">
        <v>9</v>
      </c>
      <c r="AJ535">
        <v>4</v>
      </c>
      <c r="AK535">
        <v>4</v>
      </c>
      <c r="AL535">
        <v>0</v>
      </c>
      <c r="AM535">
        <v>0</v>
      </c>
      <c r="AN535">
        <v>0</v>
      </c>
      <c r="AO535">
        <v>14</v>
      </c>
      <c r="AP535">
        <v>16</v>
      </c>
      <c r="AQ535">
        <v>13</v>
      </c>
      <c r="AR535">
        <v>0</v>
      </c>
      <c r="AS535">
        <v>0</v>
      </c>
      <c r="AT535">
        <v>0</v>
      </c>
      <c r="AU535">
        <v>0</v>
      </c>
      <c r="AV535">
        <v>0</v>
      </c>
      <c r="AW535">
        <v>0</v>
      </c>
      <c r="AX535">
        <v>0</v>
      </c>
      <c r="AY535">
        <v>0</v>
      </c>
      <c r="AZ535">
        <v>1</v>
      </c>
      <c r="BA535">
        <v>0</v>
      </c>
      <c r="BB535">
        <v>0</v>
      </c>
      <c r="BC535">
        <v>0</v>
      </c>
      <c r="BD535">
        <v>1</v>
      </c>
      <c r="BE535">
        <v>0</v>
      </c>
      <c r="BF535">
        <v>14</v>
      </c>
      <c r="BG535">
        <v>1259.17</v>
      </c>
      <c r="BH535">
        <v>0</v>
      </c>
      <c r="BI535">
        <v>13</v>
      </c>
      <c r="BJ535" s="25">
        <v>45944</v>
      </c>
      <c r="BK535">
        <v>0</v>
      </c>
      <c r="BL535" s="27" t="str">
        <f>VLOOKUP(O535,DropDownList!$H$1:$I$7,2,FALSE)</f>
        <v>2025/26</v>
      </c>
      <c r="BM535" s="27" t="str">
        <f t="shared" si="8"/>
        <v>FISCAL FINES</v>
      </c>
    </row>
    <row r="536" spans="1:65" x14ac:dyDescent="0.2">
      <c r="A536">
        <v>2025</v>
      </c>
      <c r="B536">
        <v>10</v>
      </c>
      <c r="C536" t="s">
        <v>189</v>
      </c>
      <c r="D536" t="s">
        <v>196</v>
      </c>
      <c r="E536" t="s">
        <v>27</v>
      </c>
      <c r="F536">
        <v>9353</v>
      </c>
      <c r="G536" t="s">
        <v>141</v>
      </c>
      <c r="H536" t="s">
        <v>189</v>
      </c>
      <c r="I536" t="s">
        <v>189</v>
      </c>
      <c r="J536" s="24">
        <v>45931</v>
      </c>
      <c r="K536" t="s">
        <v>253</v>
      </c>
      <c r="L536">
        <v>3</v>
      </c>
      <c r="M536" t="s">
        <v>429</v>
      </c>
      <c r="N536" t="s">
        <v>145</v>
      </c>
      <c r="O536" t="s">
        <v>156</v>
      </c>
      <c r="P536" t="s">
        <v>154</v>
      </c>
      <c r="Q536">
        <v>6299.76</v>
      </c>
      <c r="R536">
        <v>115</v>
      </c>
      <c r="S536">
        <v>32201.69</v>
      </c>
      <c r="T536">
        <v>87</v>
      </c>
      <c r="U536">
        <v>26</v>
      </c>
      <c r="V536">
        <v>12</v>
      </c>
      <c r="W536">
        <v>3667.38</v>
      </c>
      <c r="X536">
        <v>3667.38</v>
      </c>
      <c r="Y536">
        <v>0</v>
      </c>
      <c r="Z536">
        <v>0</v>
      </c>
      <c r="AA536">
        <v>25814.93</v>
      </c>
      <c r="AB536">
        <v>1361.37</v>
      </c>
      <c r="AC536">
        <v>22887.43</v>
      </c>
      <c r="AD536">
        <v>6</v>
      </c>
      <c r="AE536">
        <v>6</v>
      </c>
      <c r="AF536">
        <v>88</v>
      </c>
      <c r="AG536">
        <v>14</v>
      </c>
      <c r="AH536">
        <v>0</v>
      </c>
      <c r="AI536">
        <v>12</v>
      </c>
      <c r="AJ536">
        <v>0</v>
      </c>
      <c r="AK536">
        <v>0</v>
      </c>
      <c r="AL536">
        <v>0</v>
      </c>
      <c r="AM536">
        <v>0</v>
      </c>
      <c r="AN536">
        <v>0</v>
      </c>
      <c r="AO536">
        <v>56</v>
      </c>
      <c r="AP536">
        <v>249</v>
      </c>
      <c r="AQ536">
        <v>60</v>
      </c>
      <c r="AR536">
        <v>0</v>
      </c>
      <c r="AS536">
        <v>36</v>
      </c>
      <c r="AT536">
        <v>3</v>
      </c>
      <c r="AU536">
        <v>3</v>
      </c>
      <c r="AV536">
        <v>1</v>
      </c>
      <c r="AW536">
        <v>1</v>
      </c>
      <c r="AX536">
        <v>0</v>
      </c>
      <c r="AY536">
        <v>25</v>
      </c>
      <c r="AZ536">
        <v>53</v>
      </c>
      <c r="BA536">
        <v>33</v>
      </c>
      <c r="BB536">
        <v>8</v>
      </c>
      <c r="BC536">
        <v>3</v>
      </c>
      <c r="BD536">
        <v>1</v>
      </c>
      <c r="BE536">
        <v>0</v>
      </c>
      <c r="BF536">
        <v>114</v>
      </c>
      <c r="BG536">
        <v>3200</v>
      </c>
      <c r="BH536">
        <v>1</v>
      </c>
      <c r="BI536">
        <v>24</v>
      </c>
      <c r="BJ536" s="25">
        <v>45944</v>
      </c>
      <c r="BK536">
        <v>0</v>
      </c>
      <c r="BL536" s="27" t="str">
        <f>VLOOKUP(O536,DropDownList!$H$1:$I$7,2,FALSE)</f>
        <v>2023/24</v>
      </c>
      <c r="BM536" s="27" t="str">
        <f t="shared" si="8"/>
        <v>JP COURT</v>
      </c>
    </row>
    <row r="537" spans="1:65" x14ac:dyDescent="0.2">
      <c r="A537">
        <v>2025</v>
      </c>
      <c r="B537">
        <v>10</v>
      </c>
      <c r="C537" t="s">
        <v>189</v>
      </c>
      <c r="D537" t="s">
        <v>196</v>
      </c>
      <c r="E537" t="s">
        <v>27</v>
      </c>
      <c r="F537">
        <v>9353</v>
      </c>
      <c r="G537" t="s">
        <v>141</v>
      </c>
      <c r="H537" t="s">
        <v>189</v>
      </c>
      <c r="I537" t="s">
        <v>189</v>
      </c>
      <c r="J537" s="24">
        <v>45931</v>
      </c>
      <c r="K537" t="s">
        <v>253</v>
      </c>
      <c r="L537">
        <v>3</v>
      </c>
      <c r="M537" t="s">
        <v>429</v>
      </c>
      <c r="N537" t="s">
        <v>145</v>
      </c>
      <c r="O537" t="s">
        <v>156</v>
      </c>
      <c r="P537" t="s">
        <v>152</v>
      </c>
      <c r="Q537">
        <v>0</v>
      </c>
      <c r="R537">
        <v>17</v>
      </c>
      <c r="S537">
        <v>680</v>
      </c>
      <c r="T537">
        <v>280</v>
      </c>
      <c r="U537">
        <v>0</v>
      </c>
      <c r="V537">
        <v>0</v>
      </c>
      <c r="W537">
        <v>0</v>
      </c>
      <c r="X537">
        <v>0</v>
      </c>
      <c r="Y537">
        <v>0</v>
      </c>
      <c r="Z537">
        <v>0</v>
      </c>
      <c r="AA537">
        <v>400</v>
      </c>
      <c r="AB537">
        <v>0</v>
      </c>
      <c r="AC537">
        <v>400</v>
      </c>
      <c r="AD537">
        <v>0</v>
      </c>
      <c r="AE537">
        <v>0</v>
      </c>
      <c r="AF537">
        <v>10</v>
      </c>
      <c r="AG537">
        <v>0</v>
      </c>
      <c r="AH537">
        <v>7</v>
      </c>
      <c r="AI537">
        <v>0</v>
      </c>
      <c r="AJ537">
        <v>0</v>
      </c>
      <c r="AK537">
        <v>0</v>
      </c>
      <c r="AL537">
        <v>0</v>
      </c>
      <c r="AM537">
        <v>0</v>
      </c>
      <c r="AN537">
        <v>0</v>
      </c>
      <c r="AO537">
        <v>0</v>
      </c>
      <c r="AP537">
        <v>0</v>
      </c>
      <c r="AQ537">
        <v>0</v>
      </c>
      <c r="AR537">
        <v>0</v>
      </c>
      <c r="AS537">
        <v>0</v>
      </c>
      <c r="AT537">
        <v>0</v>
      </c>
      <c r="AU537">
        <v>0</v>
      </c>
      <c r="AV537">
        <v>0</v>
      </c>
      <c r="AW537">
        <v>0</v>
      </c>
      <c r="AX537">
        <v>0</v>
      </c>
      <c r="AY537">
        <v>0</v>
      </c>
      <c r="AZ537">
        <v>0</v>
      </c>
      <c r="BA537">
        <v>0</v>
      </c>
      <c r="BB537">
        <v>0</v>
      </c>
      <c r="BC537">
        <v>0</v>
      </c>
      <c r="BD537">
        <v>0</v>
      </c>
      <c r="BE537">
        <v>0</v>
      </c>
      <c r="BF537">
        <v>0</v>
      </c>
      <c r="BG537">
        <v>0</v>
      </c>
      <c r="BH537">
        <v>0</v>
      </c>
      <c r="BI537">
        <v>0</v>
      </c>
      <c r="BJ537" s="25">
        <v>45944</v>
      </c>
      <c r="BK537">
        <v>0</v>
      </c>
      <c r="BL537" s="27" t="str">
        <f>VLOOKUP(O537,DropDownList!$H$1:$I$7,2,FALSE)</f>
        <v>2023/24</v>
      </c>
      <c r="BM537" s="27" t="str">
        <f t="shared" si="8"/>
        <v>PCOA</v>
      </c>
    </row>
    <row r="538" spans="1:65" x14ac:dyDescent="0.2">
      <c r="A538">
        <v>2025</v>
      </c>
      <c r="B538">
        <v>10</v>
      </c>
      <c r="C538" t="s">
        <v>189</v>
      </c>
      <c r="D538" t="s">
        <v>196</v>
      </c>
      <c r="E538" t="s">
        <v>27</v>
      </c>
      <c r="F538">
        <v>9353</v>
      </c>
      <c r="G538" t="s">
        <v>141</v>
      </c>
      <c r="H538" t="s">
        <v>189</v>
      </c>
      <c r="I538" t="s">
        <v>189</v>
      </c>
      <c r="J538" s="24">
        <v>45931</v>
      </c>
      <c r="K538" t="s">
        <v>253</v>
      </c>
      <c r="L538">
        <v>3</v>
      </c>
      <c r="M538" t="s">
        <v>429</v>
      </c>
      <c r="N538" t="s">
        <v>145</v>
      </c>
      <c r="O538" t="s">
        <v>155</v>
      </c>
      <c r="P538" t="s">
        <v>150</v>
      </c>
      <c r="Q538">
        <v>2924</v>
      </c>
      <c r="R538">
        <v>98</v>
      </c>
      <c r="S538">
        <v>15696.9</v>
      </c>
      <c r="T538">
        <v>2003.64</v>
      </c>
      <c r="U538">
        <v>19</v>
      </c>
      <c r="V538">
        <v>11</v>
      </c>
      <c r="W538">
        <v>1352.76</v>
      </c>
      <c r="X538">
        <v>1352.76</v>
      </c>
      <c r="Y538">
        <v>83</v>
      </c>
      <c r="Z538">
        <v>13693.26</v>
      </c>
      <c r="AA538">
        <v>10769.26</v>
      </c>
      <c r="AB538">
        <v>2556.87</v>
      </c>
      <c r="AC538">
        <v>8212.39</v>
      </c>
      <c r="AD538">
        <v>10</v>
      </c>
      <c r="AE538">
        <v>1</v>
      </c>
      <c r="AF538">
        <v>62</v>
      </c>
      <c r="AG538">
        <v>7</v>
      </c>
      <c r="AH538">
        <v>15</v>
      </c>
      <c r="AI538">
        <v>12</v>
      </c>
      <c r="AJ538">
        <v>15</v>
      </c>
      <c r="AK538">
        <v>8</v>
      </c>
      <c r="AL538">
        <v>4</v>
      </c>
      <c r="AM538">
        <v>6</v>
      </c>
      <c r="AN538">
        <v>0</v>
      </c>
      <c r="AO538">
        <v>68</v>
      </c>
      <c r="AP538">
        <v>324</v>
      </c>
      <c r="AQ538">
        <v>73</v>
      </c>
      <c r="AR538">
        <v>10</v>
      </c>
      <c r="AS538">
        <v>61</v>
      </c>
      <c r="AT538">
        <v>8</v>
      </c>
      <c r="AU538">
        <v>2</v>
      </c>
      <c r="AV538">
        <v>0</v>
      </c>
      <c r="AW538">
        <v>1</v>
      </c>
      <c r="AX538">
        <v>0</v>
      </c>
      <c r="AY538">
        <v>33</v>
      </c>
      <c r="AZ538">
        <v>68</v>
      </c>
      <c r="BA538">
        <v>45</v>
      </c>
      <c r="BB538">
        <v>5</v>
      </c>
      <c r="BC538">
        <v>2</v>
      </c>
      <c r="BD538">
        <v>3</v>
      </c>
      <c r="BE538">
        <v>0</v>
      </c>
      <c r="BF538">
        <v>61</v>
      </c>
      <c r="BG538">
        <v>1622.77</v>
      </c>
      <c r="BH538">
        <v>2</v>
      </c>
      <c r="BI538">
        <v>16</v>
      </c>
      <c r="BJ538" s="25">
        <v>45944</v>
      </c>
      <c r="BK538">
        <v>0</v>
      </c>
      <c r="BL538" s="27" t="str">
        <f>VLOOKUP(O538,DropDownList!$H$1:$I$7,2,FALSE)</f>
        <v>2022/23</v>
      </c>
      <c r="BM538" s="27" t="str">
        <f t="shared" si="8"/>
        <v>FISCAL FINES</v>
      </c>
    </row>
    <row r="539" spans="1:65" x14ac:dyDescent="0.2">
      <c r="A539">
        <v>2025</v>
      </c>
      <c r="B539">
        <v>10</v>
      </c>
      <c r="C539" t="s">
        <v>189</v>
      </c>
      <c r="D539" t="s">
        <v>196</v>
      </c>
      <c r="E539" t="s">
        <v>27</v>
      </c>
      <c r="F539">
        <v>9353</v>
      </c>
      <c r="G539" t="s">
        <v>141</v>
      </c>
      <c r="H539" t="s">
        <v>189</v>
      </c>
      <c r="I539" t="s">
        <v>189</v>
      </c>
      <c r="J539" s="24">
        <v>45931</v>
      </c>
      <c r="K539" t="s">
        <v>253</v>
      </c>
      <c r="L539">
        <v>3</v>
      </c>
      <c r="M539" t="s">
        <v>429</v>
      </c>
      <c r="N539" t="s">
        <v>145</v>
      </c>
      <c r="O539" t="s">
        <v>147</v>
      </c>
      <c r="P539" t="s">
        <v>154</v>
      </c>
      <c r="Q539">
        <v>12425.45</v>
      </c>
      <c r="R539">
        <v>144</v>
      </c>
      <c r="S539">
        <v>37393.4</v>
      </c>
      <c r="T539">
        <v>770</v>
      </c>
      <c r="U539">
        <v>56</v>
      </c>
      <c r="V539">
        <v>23</v>
      </c>
      <c r="W539">
        <v>5244.12</v>
      </c>
      <c r="X539">
        <v>6519.12</v>
      </c>
      <c r="Y539">
        <v>0</v>
      </c>
      <c r="Z539">
        <v>0</v>
      </c>
      <c r="AA539">
        <v>24197.95</v>
      </c>
      <c r="AB539">
        <v>1092.08</v>
      </c>
      <c r="AC539">
        <v>21365.87</v>
      </c>
      <c r="AD539">
        <v>12</v>
      </c>
      <c r="AE539">
        <v>11</v>
      </c>
      <c r="AF539">
        <v>85</v>
      </c>
      <c r="AG539">
        <v>36</v>
      </c>
      <c r="AH539">
        <v>3</v>
      </c>
      <c r="AI539">
        <v>20</v>
      </c>
      <c r="AJ539">
        <v>0</v>
      </c>
      <c r="AK539">
        <v>0</v>
      </c>
      <c r="AL539">
        <v>0</v>
      </c>
      <c r="AM539">
        <v>0</v>
      </c>
      <c r="AN539">
        <v>0</v>
      </c>
      <c r="AO539">
        <v>85</v>
      </c>
      <c r="AP539">
        <v>254</v>
      </c>
      <c r="AQ539">
        <v>84</v>
      </c>
      <c r="AR539">
        <v>0</v>
      </c>
      <c r="AS539">
        <v>25</v>
      </c>
      <c r="AT539">
        <v>0</v>
      </c>
      <c r="AU539">
        <v>0</v>
      </c>
      <c r="AV539">
        <v>0</v>
      </c>
      <c r="AW539">
        <v>3</v>
      </c>
      <c r="AX539">
        <v>0</v>
      </c>
      <c r="AY539">
        <v>35</v>
      </c>
      <c r="AZ539">
        <v>63</v>
      </c>
      <c r="BA539">
        <v>26</v>
      </c>
      <c r="BB539">
        <v>3</v>
      </c>
      <c r="BC539">
        <v>0</v>
      </c>
      <c r="BD539">
        <v>0</v>
      </c>
      <c r="BE539">
        <v>0</v>
      </c>
      <c r="BF539">
        <v>141</v>
      </c>
      <c r="BG539">
        <v>4860</v>
      </c>
      <c r="BH539">
        <v>0</v>
      </c>
      <c r="BI539">
        <v>56</v>
      </c>
      <c r="BJ539" s="25">
        <v>45944</v>
      </c>
      <c r="BK539">
        <v>0</v>
      </c>
      <c r="BL539" s="27" t="str">
        <f>VLOOKUP(O539,DropDownList!$H$1:$I$7,2,FALSE)</f>
        <v>2024/25</v>
      </c>
      <c r="BM539" s="27" t="str">
        <f t="shared" si="8"/>
        <v>JP COURT</v>
      </c>
    </row>
    <row r="540" spans="1:65" x14ac:dyDescent="0.2">
      <c r="A540">
        <v>2025</v>
      </c>
      <c r="B540">
        <v>10</v>
      </c>
      <c r="C540" t="s">
        <v>189</v>
      </c>
      <c r="D540" t="s">
        <v>196</v>
      </c>
      <c r="E540" t="s">
        <v>27</v>
      </c>
      <c r="F540">
        <v>9353</v>
      </c>
      <c r="G540" t="s">
        <v>141</v>
      </c>
      <c r="H540" t="s">
        <v>189</v>
      </c>
      <c r="I540" t="s">
        <v>189</v>
      </c>
      <c r="J540" s="24">
        <v>45931</v>
      </c>
      <c r="K540" t="s">
        <v>253</v>
      </c>
      <c r="L540">
        <v>3</v>
      </c>
      <c r="M540" t="s">
        <v>429</v>
      </c>
      <c r="N540" t="s">
        <v>145</v>
      </c>
      <c r="O540" t="s">
        <v>147</v>
      </c>
      <c r="P540" t="s">
        <v>152</v>
      </c>
      <c r="Q540">
        <v>0</v>
      </c>
      <c r="R540">
        <v>14</v>
      </c>
      <c r="S540">
        <v>560</v>
      </c>
      <c r="T540">
        <v>120</v>
      </c>
      <c r="U540">
        <v>0</v>
      </c>
      <c r="V540">
        <v>0</v>
      </c>
      <c r="W540">
        <v>0</v>
      </c>
      <c r="X540">
        <v>0</v>
      </c>
      <c r="Y540">
        <v>0</v>
      </c>
      <c r="Z540">
        <v>0</v>
      </c>
      <c r="AA540">
        <v>440</v>
      </c>
      <c r="AB540">
        <v>0</v>
      </c>
      <c r="AC540">
        <v>440</v>
      </c>
      <c r="AD540">
        <v>0</v>
      </c>
      <c r="AE540">
        <v>0</v>
      </c>
      <c r="AF540">
        <v>11</v>
      </c>
      <c r="AG540">
        <v>0</v>
      </c>
      <c r="AH540">
        <v>3</v>
      </c>
      <c r="AI540">
        <v>0</v>
      </c>
      <c r="AJ540">
        <v>0</v>
      </c>
      <c r="AK540">
        <v>0</v>
      </c>
      <c r="AL540">
        <v>0</v>
      </c>
      <c r="AM540">
        <v>0</v>
      </c>
      <c r="AN540">
        <v>0</v>
      </c>
      <c r="AO540">
        <v>0</v>
      </c>
      <c r="AP540">
        <v>0</v>
      </c>
      <c r="AQ540">
        <v>0</v>
      </c>
      <c r="AR540">
        <v>0</v>
      </c>
      <c r="AS540">
        <v>0</v>
      </c>
      <c r="AT540">
        <v>0</v>
      </c>
      <c r="AU540">
        <v>0</v>
      </c>
      <c r="AV540">
        <v>0</v>
      </c>
      <c r="AW540">
        <v>0</v>
      </c>
      <c r="AX540">
        <v>0</v>
      </c>
      <c r="AY540">
        <v>0</v>
      </c>
      <c r="AZ540">
        <v>0</v>
      </c>
      <c r="BA540">
        <v>0</v>
      </c>
      <c r="BB540">
        <v>0</v>
      </c>
      <c r="BC540">
        <v>0</v>
      </c>
      <c r="BD540">
        <v>0</v>
      </c>
      <c r="BE540">
        <v>0</v>
      </c>
      <c r="BF540">
        <v>0</v>
      </c>
      <c r="BG540">
        <v>0</v>
      </c>
      <c r="BH540">
        <v>0</v>
      </c>
      <c r="BI540">
        <v>0</v>
      </c>
      <c r="BJ540" s="25">
        <v>45944</v>
      </c>
      <c r="BK540">
        <v>0</v>
      </c>
      <c r="BL540" s="27" t="str">
        <f>VLOOKUP(O540,DropDownList!$H$1:$I$7,2,FALSE)</f>
        <v>2024/25</v>
      </c>
      <c r="BM540" s="27" t="str">
        <f t="shared" si="8"/>
        <v>PCOA</v>
      </c>
    </row>
    <row r="541" spans="1:65" x14ac:dyDescent="0.2">
      <c r="A541">
        <v>2025</v>
      </c>
      <c r="B541">
        <v>10</v>
      </c>
      <c r="C541" t="s">
        <v>189</v>
      </c>
      <c r="D541" t="s">
        <v>196</v>
      </c>
      <c r="E541" t="s">
        <v>27</v>
      </c>
      <c r="F541">
        <v>9353</v>
      </c>
      <c r="G541" t="s">
        <v>141</v>
      </c>
      <c r="H541" t="s">
        <v>189</v>
      </c>
      <c r="I541" t="s">
        <v>189</v>
      </c>
      <c r="J541" s="24">
        <v>45931</v>
      </c>
      <c r="K541" t="s">
        <v>253</v>
      </c>
      <c r="L541">
        <v>3</v>
      </c>
      <c r="M541" t="s">
        <v>429</v>
      </c>
      <c r="N541" t="s">
        <v>145</v>
      </c>
      <c r="O541" t="s">
        <v>155</v>
      </c>
      <c r="P541" t="s">
        <v>154</v>
      </c>
      <c r="Q541">
        <v>4044.81</v>
      </c>
      <c r="R541">
        <v>120</v>
      </c>
      <c r="S541">
        <v>27249.57</v>
      </c>
      <c r="T541">
        <v>374.6</v>
      </c>
      <c r="U541">
        <v>16</v>
      </c>
      <c r="V541">
        <v>5</v>
      </c>
      <c r="W541">
        <v>1059.82</v>
      </c>
      <c r="X541">
        <v>1059.82</v>
      </c>
      <c r="Y541">
        <v>0</v>
      </c>
      <c r="Z541">
        <v>0</v>
      </c>
      <c r="AA541">
        <v>22830.16</v>
      </c>
      <c r="AB541">
        <v>419.57</v>
      </c>
      <c r="AC541">
        <v>20900.59</v>
      </c>
      <c r="AD541">
        <v>2</v>
      </c>
      <c r="AE541">
        <v>3</v>
      </c>
      <c r="AF541">
        <v>102</v>
      </c>
      <c r="AG541">
        <v>10</v>
      </c>
      <c r="AH541">
        <v>1</v>
      </c>
      <c r="AI541">
        <v>6</v>
      </c>
      <c r="AJ541">
        <v>0</v>
      </c>
      <c r="AK541">
        <v>0</v>
      </c>
      <c r="AL541">
        <v>0</v>
      </c>
      <c r="AM541">
        <v>0</v>
      </c>
      <c r="AN541">
        <v>0</v>
      </c>
      <c r="AO541">
        <v>68</v>
      </c>
      <c r="AP541">
        <v>278</v>
      </c>
      <c r="AQ541">
        <v>68</v>
      </c>
      <c r="AR541">
        <v>0</v>
      </c>
      <c r="AS541">
        <v>37</v>
      </c>
      <c r="AT541">
        <v>4</v>
      </c>
      <c r="AU541">
        <v>2</v>
      </c>
      <c r="AV541">
        <v>0</v>
      </c>
      <c r="AW541">
        <v>2</v>
      </c>
      <c r="AX541">
        <v>0</v>
      </c>
      <c r="AY541">
        <v>43</v>
      </c>
      <c r="AZ541">
        <v>64</v>
      </c>
      <c r="BA541">
        <v>30</v>
      </c>
      <c r="BB541">
        <v>6</v>
      </c>
      <c r="BC541">
        <v>3</v>
      </c>
      <c r="BD541">
        <v>2</v>
      </c>
      <c r="BE541">
        <v>0</v>
      </c>
      <c r="BF541">
        <v>118</v>
      </c>
      <c r="BG541">
        <v>2240</v>
      </c>
      <c r="BH541">
        <v>1</v>
      </c>
      <c r="BI541">
        <v>16</v>
      </c>
      <c r="BJ541" s="25">
        <v>45944</v>
      </c>
      <c r="BK541">
        <v>0</v>
      </c>
      <c r="BL541" s="27" t="str">
        <f>VLOOKUP(O541,DropDownList!$H$1:$I$7,2,FALSE)</f>
        <v>2022/23</v>
      </c>
      <c r="BM541" s="27" t="str">
        <f t="shared" si="8"/>
        <v>JP COURT</v>
      </c>
    </row>
    <row r="542" spans="1:65" x14ac:dyDescent="0.2">
      <c r="A542">
        <v>2025</v>
      </c>
      <c r="B542">
        <v>10</v>
      </c>
      <c r="C542" t="s">
        <v>189</v>
      </c>
      <c r="D542" t="s">
        <v>196</v>
      </c>
      <c r="E542" t="s">
        <v>27</v>
      </c>
      <c r="F542">
        <v>9353</v>
      </c>
      <c r="G542" t="s">
        <v>141</v>
      </c>
      <c r="H542" t="s">
        <v>189</v>
      </c>
      <c r="I542" t="s">
        <v>189</v>
      </c>
      <c r="J542" s="24">
        <v>45931</v>
      </c>
      <c r="K542" t="s">
        <v>253</v>
      </c>
      <c r="L542">
        <v>3</v>
      </c>
      <c r="M542" t="s">
        <v>429</v>
      </c>
      <c r="N542" t="s">
        <v>145</v>
      </c>
      <c r="O542" t="s">
        <v>147</v>
      </c>
      <c r="P542" t="s">
        <v>148</v>
      </c>
      <c r="Q542">
        <v>99.99</v>
      </c>
      <c r="R542">
        <v>4</v>
      </c>
      <c r="S542">
        <v>240</v>
      </c>
      <c r="T542">
        <v>60</v>
      </c>
      <c r="U542">
        <v>2</v>
      </c>
      <c r="V542">
        <v>0</v>
      </c>
      <c r="W542">
        <v>0</v>
      </c>
      <c r="X542">
        <v>0</v>
      </c>
      <c r="Y542">
        <v>0</v>
      </c>
      <c r="Z542">
        <v>0</v>
      </c>
      <c r="AA542">
        <v>80.010000000000005</v>
      </c>
      <c r="AB542">
        <v>0</v>
      </c>
      <c r="AC542">
        <v>80.010000000000005</v>
      </c>
      <c r="AD542">
        <v>0</v>
      </c>
      <c r="AE542">
        <v>0</v>
      </c>
      <c r="AF542">
        <v>1</v>
      </c>
      <c r="AG542">
        <v>1</v>
      </c>
      <c r="AH542">
        <v>1</v>
      </c>
      <c r="AI542">
        <v>1</v>
      </c>
      <c r="AJ542">
        <v>0</v>
      </c>
      <c r="AK542">
        <v>0</v>
      </c>
      <c r="AL542">
        <v>0</v>
      </c>
      <c r="AM542">
        <v>0</v>
      </c>
      <c r="AN542">
        <v>0</v>
      </c>
      <c r="AO542">
        <v>2</v>
      </c>
      <c r="AP542">
        <v>6</v>
      </c>
      <c r="AQ542">
        <v>2</v>
      </c>
      <c r="AR542">
        <v>0</v>
      </c>
      <c r="AS542">
        <v>0</v>
      </c>
      <c r="AT542">
        <v>0</v>
      </c>
      <c r="AU542">
        <v>0</v>
      </c>
      <c r="AV542">
        <v>0</v>
      </c>
      <c r="AW542">
        <v>0</v>
      </c>
      <c r="AX542">
        <v>0</v>
      </c>
      <c r="AY542">
        <v>2</v>
      </c>
      <c r="AZ542">
        <v>2</v>
      </c>
      <c r="BA542">
        <v>0</v>
      </c>
      <c r="BB542">
        <v>0</v>
      </c>
      <c r="BC542">
        <v>0</v>
      </c>
      <c r="BD542">
        <v>0</v>
      </c>
      <c r="BE542">
        <v>0</v>
      </c>
      <c r="BF542">
        <v>2</v>
      </c>
      <c r="BG542">
        <v>60</v>
      </c>
      <c r="BH542">
        <v>0</v>
      </c>
      <c r="BI542">
        <v>2</v>
      </c>
      <c r="BJ542" s="25">
        <v>45944</v>
      </c>
      <c r="BK542">
        <v>0</v>
      </c>
      <c r="BL542" s="27" t="str">
        <f>VLOOKUP(O542,DropDownList!$H$1:$I$7,2,FALSE)</f>
        <v>2024/25</v>
      </c>
      <c r="BM542" s="27" t="str">
        <f t="shared" si="8"/>
        <v>PRAS</v>
      </c>
    </row>
    <row r="543" spans="1:65" x14ac:dyDescent="0.2">
      <c r="A543">
        <v>2025</v>
      </c>
      <c r="B543">
        <v>10</v>
      </c>
      <c r="C543" t="s">
        <v>189</v>
      </c>
      <c r="D543" t="s">
        <v>196</v>
      </c>
      <c r="E543" t="s">
        <v>27</v>
      </c>
      <c r="F543">
        <v>9353</v>
      </c>
      <c r="G543" t="s">
        <v>141</v>
      </c>
      <c r="H543" t="s">
        <v>189</v>
      </c>
      <c r="I543" t="s">
        <v>189</v>
      </c>
      <c r="J543" s="24">
        <v>45931</v>
      </c>
      <c r="K543" t="s">
        <v>253</v>
      </c>
      <c r="L543">
        <v>3</v>
      </c>
      <c r="M543" t="s">
        <v>429</v>
      </c>
      <c r="N543" t="s">
        <v>145</v>
      </c>
      <c r="O543" t="s">
        <v>155</v>
      </c>
      <c r="P543" t="s">
        <v>152</v>
      </c>
      <c r="Q543">
        <v>0</v>
      </c>
      <c r="R543">
        <v>17</v>
      </c>
      <c r="S543">
        <v>680</v>
      </c>
      <c r="T543">
        <v>280</v>
      </c>
      <c r="U543">
        <v>0</v>
      </c>
      <c r="V543">
        <v>0</v>
      </c>
      <c r="W543">
        <v>0</v>
      </c>
      <c r="X543">
        <v>0</v>
      </c>
      <c r="Y543">
        <v>0</v>
      </c>
      <c r="Z543">
        <v>0</v>
      </c>
      <c r="AA543">
        <v>400</v>
      </c>
      <c r="AB543">
        <v>0</v>
      </c>
      <c r="AC543">
        <v>400</v>
      </c>
      <c r="AD543">
        <v>0</v>
      </c>
      <c r="AE543">
        <v>0</v>
      </c>
      <c r="AF543">
        <v>10</v>
      </c>
      <c r="AG543">
        <v>0</v>
      </c>
      <c r="AH543">
        <v>7</v>
      </c>
      <c r="AI543">
        <v>0</v>
      </c>
      <c r="AJ543">
        <v>0</v>
      </c>
      <c r="AK543">
        <v>0</v>
      </c>
      <c r="AL543">
        <v>0</v>
      </c>
      <c r="AM543">
        <v>0</v>
      </c>
      <c r="AN543">
        <v>0</v>
      </c>
      <c r="AO543">
        <v>0</v>
      </c>
      <c r="AP543">
        <v>0</v>
      </c>
      <c r="AQ543">
        <v>0</v>
      </c>
      <c r="AR543">
        <v>0</v>
      </c>
      <c r="AS543">
        <v>0</v>
      </c>
      <c r="AT543">
        <v>0</v>
      </c>
      <c r="AU543">
        <v>0</v>
      </c>
      <c r="AV543">
        <v>0</v>
      </c>
      <c r="AW543">
        <v>0</v>
      </c>
      <c r="AX543">
        <v>0</v>
      </c>
      <c r="AY543">
        <v>0</v>
      </c>
      <c r="AZ543">
        <v>0</v>
      </c>
      <c r="BA543">
        <v>0</v>
      </c>
      <c r="BB543">
        <v>0</v>
      </c>
      <c r="BC543">
        <v>0</v>
      </c>
      <c r="BD543">
        <v>0</v>
      </c>
      <c r="BE543">
        <v>0</v>
      </c>
      <c r="BF543">
        <v>0</v>
      </c>
      <c r="BG543">
        <v>0</v>
      </c>
      <c r="BH543">
        <v>0</v>
      </c>
      <c r="BI543">
        <v>0</v>
      </c>
      <c r="BJ543" s="25">
        <v>45944</v>
      </c>
      <c r="BK543">
        <v>0</v>
      </c>
      <c r="BL543" s="27" t="str">
        <f>VLOOKUP(O543,DropDownList!$H$1:$I$7,2,FALSE)</f>
        <v>2022/23</v>
      </c>
      <c r="BM543" s="27" t="str">
        <f t="shared" si="8"/>
        <v>PCOA</v>
      </c>
    </row>
    <row r="544" spans="1:65" x14ac:dyDescent="0.2">
      <c r="A544">
        <v>2025</v>
      </c>
      <c r="B544">
        <v>10</v>
      </c>
      <c r="C544" t="s">
        <v>189</v>
      </c>
      <c r="D544" t="s">
        <v>196</v>
      </c>
      <c r="E544" t="s">
        <v>27</v>
      </c>
      <c r="F544">
        <v>9353</v>
      </c>
      <c r="G544" t="s">
        <v>141</v>
      </c>
      <c r="H544" t="s">
        <v>189</v>
      </c>
      <c r="I544" t="s">
        <v>189</v>
      </c>
      <c r="J544" s="24">
        <v>45931</v>
      </c>
      <c r="K544" t="s">
        <v>253</v>
      </c>
      <c r="L544">
        <v>3</v>
      </c>
      <c r="M544" t="s">
        <v>429</v>
      </c>
      <c r="N544" t="s">
        <v>145</v>
      </c>
      <c r="O544" t="s">
        <v>147</v>
      </c>
      <c r="P544" t="s">
        <v>153</v>
      </c>
      <c r="Q544">
        <v>180</v>
      </c>
      <c r="R544">
        <v>18</v>
      </c>
      <c r="S544">
        <v>810</v>
      </c>
      <c r="T544">
        <v>0</v>
      </c>
      <c r="U544">
        <v>4</v>
      </c>
      <c r="V544">
        <v>4</v>
      </c>
      <c r="W544">
        <v>180</v>
      </c>
      <c r="X544">
        <v>180</v>
      </c>
      <c r="Y544">
        <v>0</v>
      </c>
      <c r="Z544">
        <v>0</v>
      </c>
      <c r="AA544">
        <v>630</v>
      </c>
      <c r="AB544">
        <v>0</v>
      </c>
      <c r="AC544">
        <v>630</v>
      </c>
      <c r="AD544">
        <v>4</v>
      </c>
      <c r="AE544">
        <v>0</v>
      </c>
      <c r="AF544">
        <v>14</v>
      </c>
      <c r="AG544">
        <v>0</v>
      </c>
      <c r="AH544">
        <v>0</v>
      </c>
      <c r="AI544">
        <v>4</v>
      </c>
      <c r="AJ544">
        <v>0</v>
      </c>
      <c r="AK544">
        <v>0</v>
      </c>
      <c r="AL544">
        <v>0</v>
      </c>
      <c r="AM544">
        <v>0</v>
      </c>
      <c r="AN544">
        <v>0</v>
      </c>
      <c r="AO544">
        <v>12</v>
      </c>
      <c r="AP544">
        <v>24</v>
      </c>
      <c r="AQ544">
        <v>12</v>
      </c>
      <c r="AR544">
        <v>1</v>
      </c>
      <c r="AS544">
        <v>3</v>
      </c>
      <c r="AT544">
        <v>0</v>
      </c>
      <c r="AU544">
        <v>0</v>
      </c>
      <c r="AV544">
        <v>0</v>
      </c>
      <c r="AW544">
        <v>0</v>
      </c>
      <c r="AX544">
        <v>0</v>
      </c>
      <c r="AY544">
        <v>0</v>
      </c>
      <c r="AZ544">
        <v>2</v>
      </c>
      <c r="BA544">
        <v>2</v>
      </c>
      <c r="BB544">
        <v>0</v>
      </c>
      <c r="BC544">
        <v>0</v>
      </c>
      <c r="BD544">
        <v>0</v>
      </c>
      <c r="BE544">
        <v>0</v>
      </c>
      <c r="BF544">
        <v>9</v>
      </c>
      <c r="BG544">
        <v>180</v>
      </c>
      <c r="BH544">
        <v>0</v>
      </c>
      <c r="BI544">
        <v>4</v>
      </c>
      <c r="BJ544" s="25">
        <v>45944</v>
      </c>
      <c r="BK544">
        <v>0</v>
      </c>
      <c r="BL544" s="27" t="str">
        <f>VLOOKUP(O544,DropDownList!$H$1:$I$7,2,FALSE)</f>
        <v>2024/25</v>
      </c>
      <c r="BM544" s="27" t="str">
        <f t="shared" si="8"/>
        <v>PREG</v>
      </c>
    </row>
    <row r="545" spans="1:65" x14ac:dyDescent="0.2">
      <c r="A545">
        <v>2025</v>
      </c>
      <c r="B545">
        <v>10</v>
      </c>
      <c r="C545" t="s">
        <v>189</v>
      </c>
      <c r="D545" t="s">
        <v>196</v>
      </c>
      <c r="E545" t="s">
        <v>27</v>
      </c>
      <c r="F545">
        <v>9353</v>
      </c>
      <c r="G545" t="s">
        <v>141</v>
      </c>
      <c r="H545" t="s">
        <v>189</v>
      </c>
      <c r="I545" t="s">
        <v>189</v>
      </c>
      <c r="J545" s="24">
        <v>45931</v>
      </c>
      <c r="K545" t="s">
        <v>253</v>
      </c>
      <c r="L545">
        <v>3</v>
      </c>
      <c r="M545" t="s">
        <v>429</v>
      </c>
      <c r="N545" t="s">
        <v>145</v>
      </c>
      <c r="O545" t="s">
        <v>147</v>
      </c>
      <c r="P545" t="s">
        <v>151</v>
      </c>
      <c r="Q545">
        <v>0</v>
      </c>
      <c r="R545">
        <v>308</v>
      </c>
      <c r="S545">
        <v>9240</v>
      </c>
      <c r="T545">
        <v>1500</v>
      </c>
      <c r="U545">
        <v>0</v>
      </c>
      <c r="V545">
        <v>0</v>
      </c>
      <c r="W545">
        <v>0</v>
      </c>
      <c r="X545">
        <v>0</v>
      </c>
      <c r="Y545">
        <v>0</v>
      </c>
      <c r="Z545">
        <v>0</v>
      </c>
      <c r="AA545">
        <v>7740</v>
      </c>
      <c r="AB545">
        <v>0</v>
      </c>
      <c r="AC545">
        <v>7740</v>
      </c>
      <c r="AD545">
        <v>0</v>
      </c>
      <c r="AE545">
        <v>0</v>
      </c>
      <c r="AF545">
        <v>258</v>
      </c>
      <c r="AG545">
        <v>0</v>
      </c>
      <c r="AH545">
        <v>50</v>
      </c>
      <c r="AI545">
        <v>0</v>
      </c>
      <c r="AJ545">
        <v>0</v>
      </c>
      <c r="AK545">
        <v>0</v>
      </c>
      <c r="AL545">
        <v>0</v>
      </c>
      <c r="AM545">
        <v>2</v>
      </c>
      <c r="AN545">
        <v>0</v>
      </c>
      <c r="AO545">
        <v>0</v>
      </c>
      <c r="AP545">
        <v>0</v>
      </c>
      <c r="AQ545">
        <v>0</v>
      </c>
      <c r="AR545">
        <v>0</v>
      </c>
      <c r="AS545">
        <v>0</v>
      </c>
      <c r="AT545">
        <v>0</v>
      </c>
      <c r="AU545">
        <v>0</v>
      </c>
      <c r="AV545">
        <v>0</v>
      </c>
      <c r="AW545">
        <v>0</v>
      </c>
      <c r="AX545">
        <v>0</v>
      </c>
      <c r="AY545">
        <v>0</v>
      </c>
      <c r="AZ545">
        <v>0</v>
      </c>
      <c r="BA545">
        <v>0</v>
      </c>
      <c r="BB545">
        <v>0</v>
      </c>
      <c r="BC545">
        <v>0</v>
      </c>
      <c r="BD545">
        <v>0</v>
      </c>
      <c r="BE545">
        <v>0</v>
      </c>
      <c r="BF545">
        <v>0</v>
      </c>
      <c r="BG545">
        <v>0</v>
      </c>
      <c r="BH545">
        <v>0</v>
      </c>
      <c r="BI545">
        <v>0</v>
      </c>
      <c r="BJ545" s="25">
        <v>45944</v>
      </c>
      <c r="BK545">
        <v>0</v>
      </c>
      <c r="BL545" s="27" t="str">
        <f>VLOOKUP(O545,DropDownList!$H$1:$I$7,2,FALSE)</f>
        <v>2024/25</v>
      </c>
      <c r="BM545" s="27" t="str">
        <f t="shared" si="8"/>
        <v>PCPF</v>
      </c>
    </row>
    <row r="546" spans="1:65" x14ac:dyDescent="0.2">
      <c r="A546">
        <v>2025</v>
      </c>
      <c r="B546">
        <v>10</v>
      </c>
      <c r="C546" t="s">
        <v>189</v>
      </c>
      <c r="D546" t="s">
        <v>196</v>
      </c>
      <c r="E546" t="s">
        <v>27</v>
      </c>
      <c r="F546">
        <v>9353</v>
      </c>
      <c r="G546" t="s">
        <v>141</v>
      </c>
      <c r="H546" t="s">
        <v>189</v>
      </c>
      <c r="I546" t="s">
        <v>189</v>
      </c>
      <c r="J546" s="24">
        <v>45931</v>
      </c>
      <c r="K546" t="s">
        <v>253</v>
      </c>
      <c r="L546">
        <v>3</v>
      </c>
      <c r="M546" t="s">
        <v>429</v>
      </c>
      <c r="N546" t="s">
        <v>145</v>
      </c>
      <c r="O546" t="s">
        <v>155</v>
      </c>
      <c r="P546" t="s">
        <v>148</v>
      </c>
      <c r="Q546">
        <v>143.12</v>
      </c>
      <c r="R546">
        <v>7</v>
      </c>
      <c r="S546">
        <v>420</v>
      </c>
      <c r="T546">
        <v>0</v>
      </c>
      <c r="U546">
        <v>3</v>
      </c>
      <c r="V546">
        <v>2</v>
      </c>
      <c r="W546">
        <v>83.12</v>
      </c>
      <c r="X546">
        <v>83.12</v>
      </c>
      <c r="Y546">
        <v>0</v>
      </c>
      <c r="Z546">
        <v>0</v>
      </c>
      <c r="AA546">
        <v>276.88</v>
      </c>
      <c r="AB546">
        <v>0</v>
      </c>
      <c r="AC546">
        <v>276.88</v>
      </c>
      <c r="AD546">
        <v>1</v>
      </c>
      <c r="AE546">
        <v>1</v>
      </c>
      <c r="AF546">
        <v>4</v>
      </c>
      <c r="AG546">
        <v>1</v>
      </c>
      <c r="AH546">
        <v>0</v>
      </c>
      <c r="AI546">
        <v>2</v>
      </c>
      <c r="AJ546">
        <v>0</v>
      </c>
      <c r="AK546">
        <v>0</v>
      </c>
      <c r="AL546">
        <v>0</v>
      </c>
      <c r="AM546">
        <v>0</v>
      </c>
      <c r="AN546">
        <v>0</v>
      </c>
      <c r="AO546">
        <v>6</v>
      </c>
      <c r="AP546">
        <v>29</v>
      </c>
      <c r="AQ546">
        <v>6</v>
      </c>
      <c r="AR546">
        <v>0</v>
      </c>
      <c r="AS546">
        <v>6</v>
      </c>
      <c r="AT546">
        <v>0</v>
      </c>
      <c r="AU546">
        <v>1</v>
      </c>
      <c r="AV546">
        <v>0</v>
      </c>
      <c r="AW546">
        <v>0</v>
      </c>
      <c r="AX546">
        <v>0</v>
      </c>
      <c r="AY546">
        <v>3</v>
      </c>
      <c r="AZ546">
        <v>7</v>
      </c>
      <c r="BA546">
        <v>6</v>
      </c>
      <c r="BB546">
        <v>0</v>
      </c>
      <c r="BC546">
        <v>0</v>
      </c>
      <c r="BD546">
        <v>0</v>
      </c>
      <c r="BE546">
        <v>0</v>
      </c>
      <c r="BF546">
        <v>6</v>
      </c>
      <c r="BG546">
        <v>120</v>
      </c>
      <c r="BH546">
        <v>0</v>
      </c>
      <c r="BI546">
        <v>3</v>
      </c>
      <c r="BJ546" s="25">
        <v>45944</v>
      </c>
      <c r="BK546">
        <v>0</v>
      </c>
      <c r="BL546" s="27" t="str">
        <f>VLOOKUP(O546,DropDownList!$H$1:$I$7,2,FALSE)</f>
        <v>2022/23</v>
      </c>
      <c r="BM546" s="27" t="str">
        <f t="shared" si="8"/>
        <v>PRAS</v>
      </c>
    </row>
    <row r="547" spans="1:65" x14ac:dyDescent="0.2">
      <c r="A547">
        <v>2025</v>
      </c>
      <c r="B547">
        <v>10</v>
      </c>
      <c r="C547" t="s">
        <v>189</v>
      </c>
      <c r="D547" t="s">
        <v>196</v>
      </c>
      <c r="E547" t="s">
        <v>27</v>
      </c>
      <c r="F547">
        <v>9353</v>
      </c>
      <c r="G547" t="s">
        <v>141</v>
      </c>
      <c r="H547" t="s">
        <v>189</v>
      </c>
      <c r="I547" t="s">
        <v>189</v>
      </c>
      <c r="J547" s="24">
        <v>45931</v>
      </c>
      <c r="K547" t="s">
        <v>253</v>
      </c>
      <c r="L547">
        <v>3</v>
      </c>
      <c r="M547" t="s">
        <v>429</v>
      </c>
      <c r="N547" t="s">
        <v>145</v>
      </c>
      <c r="O547" t="s">
        <v>155</v>
      </c>
      <c r="P547" t="s">
        <v>153</v>
      </c>
      <c r="Q547">
        <v>270</v>
      </c>
      <c r="R547">
        <v>20</v>
      </c>
      <c r="S547">
        <v>900</v>
      </c>
      <c r="T547">
        <v>45</v>
      </c>
      <c r="U547">
        <v>6</v>
      </c>
      <c r="V547">
        <v>5</v>
      </c>
      <c r="W547">
        <v>225</v>
      </c>
      <c r="X547">
        <v>225</v>
      </c>
      <c r="Y547">
        <v>0</v>
      </c>
      <c r="Z547">
        <v>0</v>
      </c>
      <c r="AA547">
        <v>585</v>
      </c>
      <c r="AB547">
        <v>0</v>
      </c>
      <c r="AC547">
        <v>585</v>
      </c>
      <c r="AD547">
        <v>5</v>
      </c>
      <c r="AE547">
        <v>0</v>
      </c>
      <c r="AF547">
        <v>13</v>
      </c>
      <c r="AG547">
        <v>0</v>
      </c>
      <c r="AH547">
        <v>1</v>
      </c>
      <c r="AI547">
        <v>6</v>
      </c>
      <c r="AJ547">
        <v>0</v>
      </c>
      <c r="AK547">
        <v>0</v>
      </c>
      <c r="AL547">
        <v>0</v>
      </c>
      <c r="AM547">
        <v>0</v>
      </c>
      <c r="AN547">
        <v>0</v>
      </c>
      <c r="AO547">
        <v>17</v>
      </c>
      <c r="AP547">
        <v>83</v>
      </c>
      <c r="AQ547">
        <v>25</v>
      </c>
      <c r="AR547">
        <v>0</v>
      </c>
      <c r="AS547">
        <v>19</v>
      </c>
      <c r="AT547">
        <v>0</v>
      </c>
      <c r="AU547">
        <v>0</v>
      </c>
      <c r="AV547">
        <v>0</v>
      </c>
      <c r="AW547">
        <v>0</v>
      </c>
      <c r="AX547">
        <v>0</v>
      </c>
      <c r="AY547">
        <v>2</v>
      </c>
      <c r="AZ547">
        <v>18</v>
      </c>
      <c r="BA547">
        <v>15</v>
      </c>
      <c r="BB547">
        <v>0</v>
      </c>
      <c r="BC547">
        <v>0</v>
      </c>
      <c r="BD547">
        <v>0</v>
      </c>
      <c r="BE547">
        <v>0</v>
      </c>
      <c r="BF547">
        <v>16</v>
      </c>
      <c r="BG547">
        <v>270</v>
      </c>
      <c r="BH547">
        <v>0</v>
      </c>
      <c r="BI547">
        <v>6</v>
      </c>
      <c r="BJ547" s="25">
        <v>45944</v>
      </c>
      <c r="BK547">
        <v>0</v>
      </c>
      <c r="BL547" s="27" t="str">
        <f>VLOOKUP(O547,DropDownList!$H$1:$I$7,2,FALSE)</f>
        <v>2022/23</v>
      </c>
      <c r="BM547" s="27" t="str">
        <f t="shared" si="8"/>
        <v>PREG</v>
      </c>
    </row>
    <row r="548" spans="1:65" x14ac:dyDescent="0.2">
      <c r="A548">
        <v>2025</v>
      </c>
      <c r="B548">
        <v>10</v>
      </c>
      <c r="C548" t="s">
        <v>189</v>
      </c>
      <c r="D548" t="s">
        <v>196</v>
      </c>
      <c r="E548" t="s">
        <v>27</v>
      </c>
      <c r="F548">
        <v>9353</v>
      </c>
      <c r="G548" t="s">
        <v>141</v>
      </c>
      <c r="H548" t="s">
        <v>189</v>
      </c>
      <c r="I548" t="s">
        <v>189</v>
      </c>
      <c r="J548" s="24">
        <v>45931</v>
      </c>
      <c r="K548" t="s">
        <v>253</v>
      </c>
      <c r="L548">
        <v>3</v>
      </c>
      <c r="M548" t="s">
        <v>429</v>
      </c>
      <c r="N548" t="s">
        <v>145</v>
      </c>
      <c r="O548" t="s">
        <v>155</v>
      </c>
      <c r="P548" t="s">
        <v>151</v>
      </c>
      <c r="Q548">
        <v>0</v>
      </c>
      <c r="R548">
        <v>170</v>
      </c>
      <c r="S548">
        <v>5100</v>
      </c>
      <c r="T548">
        <v>1080</v>
      </c>
      <c r="U548">
        <v>2</v>
      </c>
      <c r="V548">
        <v>0</v>
      </c>
      <c r="W548">
        <v>0</v>
      </c>
      <c r="X548">
        <v>0</v>
      </c>
      <c r="Y548">
        <v>0</v>
      </c>
      <c r="Z548">
        <v>0</v>
      </c>
      <c r="AA548">
        <v>4020</v>
      </c>
      <c r="AB548">
        <v>0</v>
      </c>
      <c r="AC548">
        <v>4020</v>
      </c>
      <c r="AD548">
        <v>0</v>
      </c>
      <c r="AE548">
        <v>0</v>
      </c>
      <c r="AF548">
        <v>134</v>
      </c>
      <c r="AG548">
        <v>0</v>
      </c>
      <c r="AH548">
        <v>36</v>
      </c>
      <c r="AI548">
        <v>0</v>
      </c>
      <c r="AJ548">
        <v>0</v>
      </c>
      <c r="AK548">
        <v>0</v>
      </c>
      <c r="AL548">
        <v>0</v>
      </c>
      <c r="AM548">
        <v>3</v>
      </c>
      <c r="AN548">
        <v>0</v>
      </c>
      <c r="AO548">
        <v>0</v>
      </c>
      <c r="AP548">
        <v>0</v>
      </c>
      <c r="AQ548">
        <v>0</v>
      </c>
      <c r="AR548">
        <v>0</v>
      </c>
      <c r="AS548">
        <v>0</v>
      </c>
      <c r="AT548">
        <v>0</v>
      </c>
      <c r="AU548">
        <v>0</v>
      </c>
      <c r="AV548">
        <v>0</v>
      </c>
      <c r="AW548">
        <v>0</v>
      </c>
      <c r="AX548">
        <v>0</v>
      </c>
      <c r="AY548">
        <v>0</v>
      </c>
      <c r="AZ548">
        <v>0</v>
      </c>
      <c r="BA548">
        <v>0</v>
      </c>
      <c r="BB548">
        <v>0</v>
      </c>
      <c r="BC548">
        <v>0</v>
      </c>
      <c r="BD548">
        <v>0</v>
      </c>
      <c r="BE548">
        <v>0</v>
      </c>
      <c r="BF548">
        <v>0</v>
      </c>
      <c r="BG548">
        <v>0</v>
      </c>
      <c r="BH548">
        <v>0</v>
      </c>
      <c r="BI548">
        <v>0</v>
      </c>
      <c r="BJ548" s="25">
        <v>45944</v>
      </c>
      <c r="BK548">
        <v>0</v>
      </c>
      <c r="BL548" s="27" t="str">
        <f>VLOOKUP(O548,DropDownList!$H$1:$I$7,2,FALSE)</f>
        <v>2022/23</v>
      </c>
      <c r="BM548" s="27" t="str">
        <f t="shared" si="8"/>
        <v>PCPF</v>
      </c>
    </row>
    <row r="549" spans="1:65" x14ac:dyDescent="0.2">
      <c r="A549">
        <v>2025</v>
      </c>
      <c r="B549">
        <v>10</v>
      </c>
      <c r="C549" t="s">
        <v>189</v>
      </c>
      <c r="D549" t="s">
        <v>196</v>
      </c>
      <c r="E549" t="s">
        <v>27</v>
      </c>
      <c r="F549">
        <v>9353</v>
      </c>
      <c r="G549" t="s">
        <v>141</v>
      </c>
      <c r="H549" t="s">
        <v>189</v>
      </c>
      <c r="I549" t="s">
        <v>189</v>
      </c>
      <c r="J549" s="24">
        <v>45931</v>
      </c>
      <c r="K549" t="s">
        <v>253</v>
      </c>
      <c r="L549">
        <v>3</v>
      </c>
      <c r="M549" t="s">
        <v>429</v>
      </c>
      <c r="N549" t="s">
        <v>145</v>
      </c>
      <c r="O549" t="s">
        <v>147</v>
      </c>
      <c r="P549" t="s">
        <v>146</v>
      </c>
      <c r="Q549">
        <v>370</v>
      </c>
      <c r="R549">
        <v>143</v>
      </c>
      <c r="S549">
        <v>2140</v>
      </c>
      <c r="T549">
        <v>30</v>
      </c>
      <c r="U549">
        <v>56</v>
      </c>
      <c r="V549">
        <v>13</v>
      </c>
      <c r="W549">
        <v>210</v>
      </c>
      <c r="X549">
        <v>210</v>
      </c>
      <c r="Y549">
        <v>0</v>
      </c>
      <c r="Z549">
        <v>0</v>
      </c>
      <c r="AA549">
        <v>1740</v>
      </c>
      <c r="AB549">
        <v>0</v>
      </c>
      <c r="AC549">
        <v>0</v>
      </c>
      <c r="AD549">
        <v>13</v>
      </c>
      <c r="AE549">
        <v>0</v>
      </c>
      <c r="AF549">
        <v>116</v>
      </c>
      <c r="AG549">
        <v>0</v>
      </c>
      <c r="AH549">
        <v>2</v>
      </c>
      <c r="AI549">
        <v>25</v>
      </c>
      <c r="AJ549">
        <v>0</v>
      </c>
      <c r="AK549">
        <v>0</v>
      </c>
      <c r="AL549">
        <v>0</v>
      </c>
      <c r="AM549">
        <v>0</v>
      </c>
      <c r="AN549">
        <v>0</v>
      </c>
      <c r="AO549">
        <v>84</v>
      </c>
      <c r="AP549">
        <v>253</v>
      </c>
      <c r="AQ549">
        <v>84</v>
      </c>
      <c r="AR549">
        <v>0</v>
      </c>
      <c r="AS549">
        <v>25</v>
      </c>
      <c r="AT549">
        <v>0</v>
      </c>
      <c r="AU549">
        <v>0</v>
      </c>
      <c r="AV549">
        <v>0</v>
      </c>
      <c r="AW549">
        <v>2</v>
      </c>
      <c r="AX549">
        <v>0</v>
      </c>
      <c r="AY549">
        <v>35</v>
      </c>
      <c r="AZ549">
        <v>63</v>
      </c>
      <c r="BA549">
        <v>26</v>
      </c>
      <c r="BB549">
        <v>3</v>
      </c>
      <c r="BC549">
        <v>0</v>
      </c>
      <c r="BD549">
        <v>0</v>
      </c>
      <c r="BE549">
        <v>0</v>
      </c>
      <c r="BF549">
        <v>141</v>
      </c>
      <c r="BG549">
        <v>370</v>
      </c>
      <c r="BH549">
        <v>0</v>
      </c>
      <c r="BI549">
        <v>56</v>
      </c>
      <c r="BJ549" s="25">
        <v>45944</v>
      </c>
      <c r="BK549">
        <v>0</v>
      </c>
      <c r="BL549" s="27" t="str">
        <f>VLOOKUP(O549,DropDownList!$H$1:$I$7,2,FALSE)</f>
        <v>2024/25</v>
      </c>
      <c r="BM549" s="27" t="str">
        <f t="shared" si="8"/>
        <v>VSUR</v>
      </c>
    </row>
    <row r="550" spans="1:65" x14ac:dyDescent="0.2">
      <c r="A550">
        <v>2025</v>
      </c>
      <c r="B550">
        <v>10</v>
      </c>
      <c r="C550" t="s">
        <v>189</v>
      </c>
      <c r="D550" t="s">
        <v>197</v>
      </c>
      <c r="E550" t="s">
        <v>27</v>
      </c>
      <c r="F550">
        <v>9871</v>
      </c>
      <c r="G550" t="s">
        <v>158</v>
      </c>
      <c r="H550" t="s">
        <v>189</v>
      </c>
      <c r="I550" t="s">
        <v>189</v>
      </c>
      <c r="J550" s="24">
        <v>45931</v>
      </c>
      <c r="K550" t="s">
        <v>253</v>
      </c>
      <c r="L550">
        <v>3</v>
      </c>
      <c r="M550" t="s">
        <v>429</v>
      </c>
      <c r="N550" t="s">
        <v>145</v>
      </c>
      <c r="O550" t="s">
        <v>147</v>
      </c>
      <c r="P550" t="s">
        <v>159</v>
      </c>
      <c r="Q550">
        <v>0</v>
      </c>
      <c r="R550">
        <v>2</v>
      </c>
      <c r="S550">
        <v>28383.200000000001</v>
      </c>
      <c r="T550">
        <v>86.84</v>
      </c>
      <c r="U550">
        <v>0</v>
      </c>
      <c r="V550">
        <v>0</v>
      </c>
      <c r="W550">
        <v>0</v>
      </c>
      <c r="X550">
        <v>0</v>
      </c>
      <c r="Y550">
        <v>0</v>
      </c>
      <c r="Z550">
        <v>0</v>
      </c>
      <c r="AA550">
        <v>28296.36</v>
      </c>
      <c r="AB550">
        <v>0</v>
      </c>
      <c r="AC550">
        <v>0</v>
      </c>
      <c r="AD550">
        <v>0</v>
      </c>
      <c r="AE550">
        <v>0</v>
      </c>
      <c r="AF550">
        <v>1</v>
      </c>
      <c r="AG550">
        <v>0</v>
      </c>
      <c r="AH550">
        <v>0</v>
      </c>
      <c r="AI550">
        <v>0</v>
      </c>
      <c r="AJ550">
        <v>0</v>
      </c>
      <c r="AK550">
        <v>0</v>
      </c>
      <c r="AL550">
        <v>0</v>
      </c>
      <c r="AM550">
        <v>0</v>
      </c>
      <c r="AN550">
        <v>0</v>
      </c>
      <c r="AO550">
        <v>2</v>
      </c>
      <c r="AP550">
        <v>2</v>
      </c>
      <c r="AQ550">
        <v>1</v>
      </c>
      <c r="AR550">
        <v>0</v>
      </c>
      <c r="AS550">
        <v>0</v>
      </c>
      <c r="AT550">
        <v>0</v>
      </c>
      <c r="AU550">
        <v>1</v>
      </c>
      <c r="AV550">
        <v>0</v>
      </c>
      <c r="AW550">
        <v>0</v>
      </c>
      <c r="AX550">
        <v>0</v>
      </c>
      <c r="AY550">
        <v>0</v>
      </c>
      <c r="AZ550">
        <v>0</v>
      </c>
      <c r="BA550">
        <v>0</v>
      </c>
      <c r="BB550">
        <v>0</v>
      </c>
      <c r="BC550">
        <v>0</v>
      </c>
      <c r="BD550">
        <v>0</v>
      </c>
      <c r="BE550">
        <v>0</v>
      </c>
      <c r="BF550">
        <v>0</v>
      </c>
      <c r="BG550">
        <v>0</v>
      </c>
      <c r="BH550">
        <v>1</v>
      </c>
      <c r="BI550">
        <v>0</v>
      </c>
      <c r="BJ550" s="25">
        <v>45944</v>
      </c>
      <c r="BK550">
        <v>0</v>
      </c>
      <c r="BL550" s="27" t="str">
        <f>VLOOKUP(O550,DropDownList!$H$1:$I$7,2,FALSE)</f>
        <v>2024/25</v>
      </c>
      <c r="BM550" s="27" t="str">
        <f t="shared" si="8"/>
        <v>CONF</v>
      </c>
    </row>
    <row r="551" spans="1:65" x14ac:dyDescent="0.2">
      <c r="A551">
        <v>2025</v>
      </c>
      <c r="B551">
        <v>10</v>
      </c>
      <c r="C551" t="s">
        <v>189</v>
      </c>
      <c r="D551" t="s">
        <v>197</v>
      </c>
      <c r="E551" t="s">
        <v>27</v>
      </c>
      <c r="F551">
        <v>9871</v>
      </c>
      <c r="G551" t="s">
        <v>158</v>
      </c>
      <c r="H551" t="s">
        <v>189</v>
      </c>
      <c r="I551" t="s">
        <v>189</v>
      </c>
      <c r="J551" s="24">
        <v>45931</v>
      </c>
      <c r="K551" t="s">
        <v>253</v>
      </c>
      <c r="L551">
        <v>3</v>
      </c>
      <c r="M551" t="s">
        <v>429</v>
      </c>
      <c r="N551" t="s">
        <v>145</v>
      </c>
      <c r="O551" t="s">
        <v>149</v>
      </c>
      <c r="P551" t="s">
        <v>161</v>
      </c>
      <c r="Q551">
        <v>330</v>
      </c>
      <c r="R551">
        <v>54</v>
      </c>
      <c r="S551">
        <v>1100</v>
      </c>
      <c r="T551">
        <v>0</v>
      </c>
      <c r="U551">
        <v>36</v>
      </c>
      <c r="V551">
        <v>17</v>
      </c>
      <c r="W551">
        <v>310</v>
      </c>
      <c r="X551">
        <v>310</v>
      </c>
      <c r="Y551">
        <v>0</v>
      </c>
      <c r="Z551">
        <v>0</v>
      </c>
      <c r="AA551">
        <v>770</v>
      </c>
      <c r="AB551">
        <v>0</v>
      </c>
      <c r="AC551">
        <v>0</v>
      </c>
      <c r="AD551">
        <v>17</v>
      </c>
      <c r="AE551">
        <v>0</v>
      </c>
      <c r="AF551">
        <v>36</v>
      </c>
      <c r="AG551">
        <v>0</v>
      </c>
      <c r="AH551">
        <v>0</v>
      </c>
      <c r="AI551">
        <v>18</v>
      </c>
      <c r="AJ551">
        <v>0</v>
      </c>
      <c r="AK551">
        <v>0</v>
      </c>
      <c r="AL551">
        <v>0</v>
      </c>
      <c r="AM551">
        <v>0</v>
      </c>
      <c r="AN551">
        <v>0</v>
      </c>
      <c r="AO551">
        <v>23</v>
      </c>
      <c r="AP551">
        <v>45</v>
      </c>
      <c r="AQ551">
        <v>23</v>
      </c>
      <c r="AR551">
        <v>0</v>
      </c>
      <c r="AS551">
        <v>1</v>
      </c>
      <c r="AT551">
        <v>0</v>
      </c>
      <c r="AU551">
        <v>1</v>
      </c>
      <c r="AV551">
        <v>0</v>
      </c>
      <c r="AW551">
        <v>0</v>
      </c>
      <c r="AX551">
        <v>0</v>
      </c>
      <c r="AY551">
        <v>2</v>
      </c>
      <c r="AZ551">
        <v>8</v>
      </c>
      <c r="BA551">
        <v>2</v>
      </c>
      <c r="BB551">
        <v>0</v>
      </c>
      <c r="BC551">
        <v>0</v>
      </c>
      <c r="BD551">
        <v>0</v>
      </c>
      <c r="BE551">
        <v>0</v>
      </c>
      <c r="BF551">
        <v>54</v>
      </c>
      <c r="BG551">
        <v>330</v>
      </c>
      <c r="BH551">
        <v>0</v>
      </c>
      <c r="BI551">
        <v>36</v>
      </c>
      <c r="BJ551" s="25">
        <v>45944</v>
      </c>
      <c r="BK551">
        <v>0</v>
      </c>
      <c r="BL551" s="27" t="str">
        <f>VLOOKUP(O551,DropDownList!$H$1:$I$7,2,FALSE)</f>
        <v>2025/26</v>
      </c>
      <c r="BM551" s="27" t="str">
        <f t="shared" si="8"/>
        <v>VSUR</v>
      </c>
    </row>
    <row r="552" spans="1:65" x14ac:dyDescent="0.2">
      <c r="A552">
        <v>2025</v>
      </c>
      <c r="B552">
        <v>10</v>
      </c>
      <c r="C552" t="s">
        <v>189</v>
      </c>
      <c r="D552" t="s">
        <v>197</v>
      </c>
      <c r="E552" t="s">
        <v>27</v>
      </c>
      <c r="F552">
        <v>9871</v>
      </c>
      <c r="G552" t="s">
        <v>158</v>
      </c>
      <c r="H552" t="s">
        <v>189</v>
      </c>
      <c r="I552" t="s">
        <v>189</v>
      </c>
      <c r="J552" s="24">
        <v>45931</v>
      </c>
      <c r="K552" t="s">
        <v>253</v>
      </c>
      <c r="L552">
        <v>3</v>
      </c>
      <c r="M552" t="s">
        <v>429</v>
      </c>
      <c r="N552" t="s">
        <v>145</v>
      </c>
      <c r="O552" t="s">
        <v>156</v>
      </c>
      <c r="P552" t="s">
        <v>161</v>
      </c>
      <c r="Q552">
        <v>1310.33</v>
      </c>
      <c r="R552">
        <v>161</v>
      </c>
      <c r="S552">
        <v>4285</v>
      </c>
      <c r="T552">
        <v>80</v>
      </c>
      <c r="U552">
        <v>57</v>
      </c>
      <c r="V552">
        <v>12</v>
      </c>
      <c r="W552">
        <v>940</v>
      </c>
      <c r="X552">
        <v>940</v>
      </c>
      <c r="Y552">
        <v>0</v>
      </c>
      <c r="Z552">
        <v>0</v>
      </c>
      <c r="AA552">
        <v>2894.67</v>
      </c>
      <c r="AB552">
        <v>0</v>
      </c>
      <c r="AC552">
        <v>0</v>
      </c>
      <c r="AD552">
        <v>12</v>
      </c>
      <c r="AE552">
        <v>0</v>
      </c>
      <c r="AF552">
        <v>123</v>
      </c>
      <c r="AG552">
        <v>1</v>
      </c>
      <c r="AH552">
        <v>5</v>
      </c>
      <c r="AI552">
        <v>32</v>
      </c>
      <c r="AJ552">
        <v>0</v>
      </c>
      <c r="AK552">
        <v>0</v>
      </c>
      <c r="AL552">
        <v>0</v>
      </c>
      <c r="AM552">
        <v>0</v>
      </c>
      <c r="AN552">
        <v>0</v>
      </c>
      <c r="AO552">
        <v>108</v>
      </c>
      <c r="AP552">
        <v>448</v>
      </c>
      <c r="AQ552">
        <v>111</v>
      </c>
      <c r="AR552">
        <v>2</v>
      </c>
      <c r="AS552">
        <v>74</v>
      </c>
      <c r="AT552">
        <v>12</v>
      </c>
      <c r="AU552">
        <v>10</v>
      </c>
      <c r="AV552">
        <v>2</v>
      </c>
      <c r="AW552">
        <v>4</v>
      </c>
      <c r="AX552">
        <v>0</v>
      </c>
      <c r="AY552">
        <v>57</v>
      </c>
      <c r="AZ552">
        <v>90</v>
      </c>
      <c r="BA552">
        <v>46</v>
      </c>
      <c r="BB552">
        <v>5</v>
      </c>
      <c r="BC552">
        <v>2</v>
      </c>
      <c r="BD552">
        <v>3</v>
      </c>
      <c r="BE552">
        <v>0</v>
      </c>
      <c r="BF552">
        <v>154</v>
      </c>
      <c r="BG552">
        <v>1290</v>
      </c>
      <c r="BH552">
        <v>0</v>
      </c>
      <c r="BI552">
        <v>53</v>
      </c>
      <c r="BJ552" s="25">
        <v>45944</v>
      </c>
      <c r="BK552">
        <v>0</v>
      </c>
      <c r="BL552" s="27" t="str">
        <f>VLOOKUP(O552,DropDownList!$H$1:$I$7,2,FALSE)</f>
        <v>2023/24</v>
      </c>
      <c r="BM552" s="27" t="str">
        <f t="shared" si="8"/>
        <v>VSUR</v>
      </c>
    </row>
    <row r="553" spans="1:65" x14ac:dyDescent="0.2">
      <c r="A553">
        <v>2025</v>
      </c>
      <c r="B553">
        <v>10</v>
      </c>
      <c r="C553" t="s">
        <v>189</v>
      </c>
      <c r="D553" t="s">
        <v>197</v>
      </c>
      <c r="E553" t="s">
        <v>27</v>
      </c>
      <c r="F553">
        <v>9871</v>
      </c>
      <c r="G553" t="s">
        <v>158</v>
      </c>
      <c r="H553" t="s">
        <v>189</v>
      </c>
      <c r="I553" t="s">
        <v>189</v>
      </c>
      <c r="J553" s="24">
        <v>45931</v>
      </c>
      <c r="K553" t="s">
        <v>253</v>
      </c>
      <c r="L553">
        <v>3</v>
      </c>
      <c r="M553" t="s">
        <v>429</v>
      </c>
      <c r="N553" t="s">
        <v>145</v>
      </c>
      <c r="O553" t="s">
        <v>147</v>
      </c>
      <c r="P553" t="s">
        <v>160</v>
      </c>
      <c r="Q553">
        <v>32446.51</v>
      </c>
      <c r="R553">
        <v>177</v>
      </c>
      <c r="S553">
        <v>122161.85</v>
      </c>
      <c r="T553">
        <v>370</v>
      </c>
      <c r="U553">
        <v>98</v>
      </c>
      <c r="V553">
        <v>36</v>
      </c>
      <c r="W553">
        <v>10955</v>
      </c>
      <c r="X553">
        <v>12925</v>
      </c>
      <c r="Y553">
        <v>0</v>
      </c>
      <c r="Z553">
        <v>0</v>
      </c>
      <c r="AA553">
        <v>89345.34</v>
      </c>
      <c r="AB553">
        <v>7305.53</v>
      </c>
      <c r="AC553">
        <v>76440.47</v>
      </c>
      <c r="AD553">
        <v>19</v>
      </c>
      <c r="AE553">
        <v>17</v>
      </c>
      <c r="AF553">
        <v>77</v>
      </c>
      <c r="AG553">
        <v>49</v>
      </c>
      <c r="AH553">
        <v>1</v>
      </c>
      <c r="AI553">
        <v>49</v>
      </c>
      <c r="AJ553">
        <v>0</v>
      </c>
      <c r="AK553">
        <v>0</v>
      </c>
      <c r="AL553">
        <v>0</v>
      </c>
      <c r="AM553">
        <v>0</v>
      </c>
      <c r="AN553">
        <v>0</v>
      </c>
      <c r="AO553">
        <v>121</v>
      </c>
      <c r="AP553">
        <v>357</v>
      </c>
      <c r="AQ553">
        <v>115</v>
      </c>
      <c r="AR553">
        <v>0</v>
      </c>
      <c r="AS553">
        <v>23</v>
      </c>
      <c r="AT553">
        <v>1</v>
      </c>
      <c r="AU553">
        <v>5</v>
      </c>
      <c r="AV553">
        <v>2</v>
      </c>
      <c r="AW553">
        <v>0</v>
      </c>
      <c r="AX553">
        <v>0</v>
      </c>
      <c r="AY553">
        <v>62</v>
      </c>
      <c r="AZ553">
        <v>88</v>
      </c>
      <c r="BA553">
        <v>22</v>
      </c>
      <c r="BB553">
        <v>4</v>
      </c>
      <c r="BC553">
        <v>1</v>
      </c>
      <c r="BD553">
        <v>9</v>
      </c>
      <c r="BE553">
        <v>0</v>
      </c>
      <c r="BF553">
        <v>176</v>
      </c>
      <c r="BG553">
        <v>20110</v>
      </c>
      <c r="BH553">
        <v>1</v>
      </c>
      <c r="BI553">
        <v>97</v>
      </c>
      <c r="BJ553" s="25">
        <v>45944</v>
      </c>
      <c r="BK553">
        <v>0</v>
      </c>
      <c r="BL553" s="27" t="str">
        <f>VLOOKUP(O553,DropDownList!$H$1:$I$7,2,FALSE)</f>
        <v>2024/25</v>
      </c>
      <c r="BM553" s="27" t="str">
        <f t="shared" si="8"/>
        <v>SC COURT</v>
      </c>
    </row>
    <row r="554" spans="1:65" x14ac:dyDescent="0.2">
      <c r="A554">
        <v>2025</v>
      </c>
      <c r="B554">
        <v>10</v>
      </c>
      <c r="C554" t="s">
        <v>189</v>
      </c>
      <c r="D554" t="s">
        <v>197</v>
      </c>
      <c r="E554" t="s">
        <v>27</v>
      </c>
      <c r="F554">
        <v>9871</v>
      </c>
      <c r="G554" t="s">
        <v>158</v>
      </c>
      <c r="H554" t="s">
        <v>189</v>
      </c>
      <c r="I554" t="s">
        <v>189</v>
      </c>
      <c r="J554" s="24">
        <v>45931</v>
      </c>
      <c r="K554" t="s">
        <v>253</v>
      </c>
      <c r="L554">
        <v>3</v>
      </c>
      <c r="M554" t="s">
        <v>429</v>
      </c>
      <c r="N554" t="s">
        <v>145</v>
      </c>
      <c r="O554" t="s">
        <v>156</v>
      </c>
      <c r="P554" t="s">
        <v>160</v>
      </c>
      <c r="Q554">
        <v>35772.449999999997</v>
      </c>
      <c r="R554">
        <v>176</v>
      </c>
      <c r="S554">
        <v>98261</v>
      </c>
      <c r="T554">
        <v>3259.56</v>
      </c>
      <c r="U554">
        <v>59</v>
      </c>
      <c r="V554">
        <v>22</v>
      </c>
      <c r="W554">
        <v>17495</v>
      </c>
      <c r="X554">
        <v>24685</v>
      </c>
      <c r="Y554">
        <v>0</v>
      </c>
      <c r="Z554">
        <v>0</v>
      </c>
      <c r="AA554">
        <v>59228.99</v>
      </c>
      <c r="AB554">
        <v>11273.77</v>
      </c>
      <c r="AC554">
        <v>45030.55</v>
      </c>
      <c r="AD554">
        <v>10</v>
      </c>
      <c r="AE554">
        <v>12</v>
      </c>
      <c r="AF554">
        <v>103</v>
      </c>
      <c r="AG554">
        <v>33</v>
      </c>
      <c r="AH554">
        <v>9</v>
      </c>
      <c r="AI554">
        <v>26</v>
      </c>
      <c r="AJ554">
        <v>0</v>
      </c>
      <c r="AK554">
        <v>0</v>
      </c>
      <c r="AL554">
        <v>0</v>
      </c>
      <c r="AM554">
        <v>0</v>
      </c>
      <c r="AN554">
        <v>0</v>
      </c>
      <c r="AO554">
        <v>120</v>
      </c>
      <c r="AP554">
        <v>477</v>
      </c>
      <c r="AQ554">
        <v>119</v>
      </c>
      <c r="AR554">
        <v>2</v>
      </c>
      <c r="AS554">
        <v>78</v>
      </c>
      <c r="AT554">
        <v>13</v>
      </c>
      <c r="AU554">
        <v>11</v>
      </c>
      <c r="AV554">
        <v>2</v>
      </c>
      <c r="AW554">
        <v>8</v>
      </c>
      <c r="AX554">
        <v>0</v>
      </c>
      <c r="AY554">
        <v>60</v>
      </c>
      <c r="AZ554">
        <v>94</v>
      </c>
      <c r="BA554">
        <v>47</v>
      </c>
      <c r="BB554">
        <v>6</v>
      </c>
      <c r="BC554">
        <v>3</v>
      </c>
      <c r="BD554">
        <v>4</v>
      </c>
      <c r="BE554">
        <v>0</v>
      </c>
      <c r="BF554">
        <v>165</v>
      </c>
      <c r="BG554">
        <v>19980</v>
      </c>
      <c r="BH554">
        <v>5</v>
      </c>
      <c r="BI554">
        <v>55</v>
      </c>
      <c r="BJ554" s="25">
        <v>45944</v>
      </c>
      <c r="BK554">
        <v>0</v>
      </c>
      <c r="BL554" s="27" t="str">
        <f>VLOOKUP(O554,DropDownList!$H$1:$I$7,2,FALSE)</f>
        <v>2023/24</v>
      </c>
      <c r="BM554" s="27" t="str">
        <f t="shared" si="8"/>
        <v>SC COURT</v>
      </c>
    </row>
    <row r="555" spans="1:65" x14ac:dyDescent="0.2">
      <c r="A555">
        <v>2025</v>
      </c>
      <c r="B555">
        <v>10</v>
      </c>
      <c r="C555" t="s">
        <v>189</v>
      </c>
      <c r="D555" t="s">
        <v>197</v>
      </c>
      <c r="E555" t="s">
        <v>27</v>
      </c>
      <c r="F555">
        <v>9871</v>
      </c>
      <c r="G555" t="s">
        <v>158</v>
      </c>
      <c r="H555" t="s">
        <v>189</v>
      </c>
      <c r="I555" t="s">
        <v>189</v>
      </c>
      <c r="J555" s="24">
        <v>45931</v>
      </c>
      <c r="K555" t="s">
        <v>253</v>
      </c>
      <c r="L555">
        <v>3</v>
      </c>
      <c r="M555" t="s">
        <v>429</v>
      </c>
      <c r="N555" t="s">
        <v>145</v>
      </c>
      <c r="O555" t="s">
        <v>147</v>
      </c>
      <c r="P555" t="s">
        <v>161</v>
      </c>
      <c r="Q555">
        <v>1040.6600000000001</v>
      </c>
      <c r="R555">
        <v>173</v>
      </c>
      <c r="S555">
        <v>14130</v>
      </c>
      <c r="T555">
        <v>20</v>
      </c>
      <c r="U555">
        <v>97</v>
      </c>
      <c r="V555">
        <v>20</v>
      </c>
      <c r="W555">
        <v>480</v>
      </c>
      <c r="X555">
        <v>480</v>
      </c>
      <c r="Y555">
        <v>0</v>
      </c>
      <c r="Z555">
        <v>0</v>
      </c>
      <c r="AA555">
        <v>13069.34</v>
      </c>
      <c r="AB555">
        <v>0</v>
      </c>
      <c r="AC555">
        <v>0</v>
      </c>
      <c r="AD555">
        <v>20</v>
      </c>
      <c r="AE555">
        <v>0</v>
      </c>
      <c r="AF555">
        <v>119</v>
      </c>
      <c r="AG555">
        <v>2</v>
      </c>
      <c r="AH555">
        <v>1</v>
      </c>
      <c r="AI555">
        <v>51</v>
      </c>
      <c r="AJ555">
        <v>0</v>
      </c>
      <c r="AK555">
        <v>0</v>
      </c>
      <c r="AL555">
        <v>0</v>
      </c>
      <c r="AM555">
        <v>0</v>
      </c>
      <c r="AN555">
        <v>0</v>
      </c>
      <c r="AO555">
        <v>120</v>
      </c>
      <c r="AP555">
        <v>364</v>
      </c>
      <c r="AQ555">
        <v>117</v>
      </c>
      <c r="AR555">
        <v>0</v>
      </c>
      <c r="AS555">
        <v>23</v>
      </c>
      <c r="AT555">
        <v>1</v>
      </c>
      <c r="AU555">
        <v>5</v>
      </c>
      <c r="AV555">
        <v>2</v>
      </c>
      <c r="AW555">
        <v>0</v>
      </c>
      <c r="AX555">
        <v>0</v>
      </c>
      <c r="AY555">
        <v>64</v>
      </c>
      <c r="AZ555">
        <v>90</v>
      </c>
      <c r="BA555">
        <v>22</v>
      </c>
      <c r="BB555">
        <v>4</v>
      </c>
      <c r="BC555">
        <v>1</v>
      </c>
      <c r="BD555">
        <v>9</v>
      </c>
      <c r="BE555">
        <v>0</v>
      </c>
      <c r="BF555">
        <v>171</v>
      </c>
      <c r="BG555">
        <v>1020</v>
      </c>
      <c r="BH555">
        <v>0</v>
      </c>
      <c r="BI555">
        <v>96</v>
      </c>
      <c r="BJ555" s="25">
        <v>45944</v>
      </c>
      <c r="BK555">
        <v>0</v>
      </c>
      <c r="BL555" s="27" t="str">
        <f>VLOOKUP(O555,DropDownList!$H$1:$I$7,2,FALSE)</f>
        <v>2024/25</v>
      </c>
      <c r="BM555" s="27" t="str">
        <f t="shared" si="8"/>
        <v>VSUR</v>
      </c>
    </row>
    <row r="556" spans="1:65" x14ac:dyDescent="0.2">
      <c r="A556">
        <v>2025</v>
      </c>
      <c r="B556">
        <v>10</v>
      </c>
      <c r="C556" t="s">
        <v>189</v>
      </c>
      <c r="D556" t="s">
        <v>197</v>
      </c>
      <c r="E556" t="s">
        <v>27</v>
      </c>
      <c r="F556">
        <v>9871</v>
      </c>
      <c r="G556" t="s">
        <v>158</v>
      </c>
      <c r="H556" t="s">
        <v>189</v>
      </c>
      <c r="I556" t="s">
        <v>189</v>
      </c>
      <c r="J556" s="24">
        <v>45931</v>
      </c>
      <c r="K556" t="s">
        <v>253</v>
      </c>
      <c r="L556">
        <v>3</v>
      </c>
      <c r="M556" t="s">
        <v>429</v>
      </c>
      <c r="N556" t="s">
        <v>145</v>
      </c>
      <c r="O556" t="s">
        <v>149</v>
      </c>
      <c r="P556" t="s">
        <v>160</v>
      </c>
      <c r="Q556">
        <v>12680.98</v>
      </c>
      <c r="R556">
        <v>58</v>
      </c>
      <c r="S556">
        <v>25631</v>
      </c>
      <c r="T556">
        <v>1500</v>
      </c>
      <c r="U556">
        <v>37</v>
      </c>
      <c r="V556">
        <v>20</v>
      </c>
      <c r="W556">
        <v>3319</v>
      </c>
      <c r="X556">
        <v>7873</v>
      </c>
      <c r="Y556">
        <v>0</v>
      </c>
      <c r="Z556">
        <v>0</v>
      </c>
      <c r="AA556">
        <v>11450.02</v>
      </c>
      <c r="AB556">
        <v>1018.01</v>
      </c>
      <c r="AC556">
        <v>9642.01</v>
      </c>
      <c r="AD556">
        <v>15</v>
      </c>
      <c r="AE556">
        <v>5</v>
      </c>
      <c r="AF556">
        <v>18</v>
      </c>
      <c r="AG556">
        <v>22</v>
      </c>
      <c r="AH556">
        <v>3</v>
      </c>
      <c r="AI556">
        <v>15</v>
      </c>
      <c r="AJ556">
        <v>0</v>
      </c>
      <c r="AK556">
        <v>0</v>
      </c>
      <c r="AL556">
        <v>0</v>
      </c>
      <c r="AM556">
        <v>0</v>
      </c>
      <c r="AN556">
        <v>0</v>
      </c>
      <c r="AO556">
        <v>27</v>
      </c>
      <c r="AP556">
        <v>48</v>
      </c>
      <c r="AQ556">
        <v>23</v>
      </c>
      <c r="AR556">
        <v>0</v>
      </c>
      <c r="AS556">
        <v>1</v>
      </c>
      <c r="AT556">
        <v>0</v>
      </c>
      <c r="AU556">
        <v>1</v>
      </c>
      <c r="AV556">
        <v>0</v>
      </c>
      <c r="AW556">
        <v>3</v>
      </c>
      <c r="AX556">
        <v>0</v>
      </c>
      <c r="AY556">
        <v>2</v>
      </c>
      <c r="AZ556">
        <v>8</v>
      </c>
      <c r="BA556">
        <v>2</v>
      </c>
      <c r="BB556">
        <v>0</v>
      </c>
      <c r="BC556">
        <v>0</v>
      </c>
      <c r="BD556">
        <v>0</v>
      </c>
      <c r="BE556">
        <v>0</v>
      </c>
      <c r="BF556">
        <v>55</v>
      </c>
      <c r="BG556">
        <v>5435</v>
      </c>
      <c r="BH556">
        <v>0</v>
      </c>
      <c r="BI556">
        <v>37</v>
      </c>
      <c r="BJ556" s="25">
        <v>45944</v>
      </c>
      <c r="BK556">
        <v>0</v>
      </c>
      <c r="BL556" s="27" t="str">
        <f>VLOOKUP(O556,DropDownList!$H$1:$I$7,2,FALSE)</f>
        <v>2025/26</v>
      </c>
      <c r="BM556" s="27" t="str">
        <f t="shared" si="8"/>
        <v>SC COURT</v>
      </c>
    </row>
    <row r="557" spans="1:65" x14ac:dyDescent="0.2">
      <c r="A557">
        <v>2025</v>
      </c>
      <c r="B557">
        <v>10</v>
      </c>
      <c r="C557" t="s">
        <v>189</v>
      </c>
      <c r="D557" t="s">
        <v>197</v>
      </c>
      <c r="E557" t="s">
        <v>27</v>
      </c>
      <c r="F557">
        <v>9871</v>
      </c>
      <c r="G557" t="s">
        <v>158</v>
      </c>
      <c r="H557" t="s">
        <v>189</v>
      </c>
      <c r="I557" t="s">
        <v>189</v>
      </c>
      <c r="J557" s="24">
        <v>45931</v>
      </c>
      <c r="K557" t="s">
        <v>253</v>
      </c>
      <c r="L557">
        <v>3</v>
      </c>
      <c r="M557" t="s">
        <v>429</v>
      </c>
      <c r="N557" t="s">
        <v>145</v>
      </c>
      <c r="O557" t="s">
        <v>149</v>
      </c>
      <c r="P557" t="s">
        <v>159</v>
      </c>
      <c r="Q557">
        <v>10160</v>
      </c>
      <c r="R557">
        <v>1</v>
      </c>
      <c r="S557">
        <v>10160</v>
      </c>
      <c r="T557">
        <v>0</v>
      </c>
      <c r="U557">
        <v>1</v>
      </c>
      <c r="V557">
        <v>0</v>
      </c>
      <c r="W557">
        <v>0</v>
      </c>
      <c r="X557">
        <v>0</v>
      </c>
      <c r="Y557">
        <v>0</v>
      </c>
      <c r="Z557">
        <v>0</v>
      </c>
      <c r="AA557">
        <v>0</v>
      </c>
      <c r="AB557">
        <v>0</v>
      </c>
      <c r="AC557">
        <v>0</v>
      </c>
      <c r="AD557">
        <v>0</v>
      </c>
      <c r="AE557">
        <v>0</v>
      </c>
      <c r="AF557">
        <v>0</v>
      </c>
      <c r="AG557">
        <v>0</v>
      </c>
      <c r="AH557">
        <v>0</v>
      </c>
      <c r="AI557">
        <v>1</v>
      </c>
      <c r="AJ557">
        <v>0</v>
      </c>
      <c r="AK557">
        <v>0</v>
      </c>
      <c r="AL557">
        <v>0</v>
      </c>
      <c r="AM557">
        <v>0</v>
      </c>
      <c r="AN557">
        <v>0</v>
      </c>
      <c r="AO557">
        <v>0</v>
      </c>
      <c r="AP557">
        <v>0</v>
      </c>
      <c r="AQ557">
        <v>0</v>
      </c>
      <c r="AR557">
        <v>0</v>
      </c>
      <c r="AS557">
        <v>0</v>
      </c>
      <c r="AT557">
        <v>0</v>
      </c>
      <c r="AU557">
        <v>0</v>
      </c>
      <c r="AV557">
        <v>0</v>
      </c>
      <c r="AW557">
        <v>0</v>
      </c>
      <c r="AX557">
        <v>0</v>
      </c>
      <c r="AY557">
        <v>0</v>
      </c>
      <c r="AZ557">
        <v>0</v>
      </c>
      <c r="BA557">
        <v>0</v>
      </c>
      <c r="BB557">
        <v>0</v>
      </c>
      <c r="BC557">
        <v>0</v>
      </c>
      <c r="BD557">
        <v>0</v>
      </c>
      <c r="BE557">
        <v>0</v>
      </c>
      <c r="BF557">
        <v>0</v>
      </c>
      <c r="BG557">
        <v>10160</v>
      </c>
      <c r="BH557">
        <v>0</v>
      </c>
      <c r="BI557">
        <v>0</v>
      </c>
      <c r="BJ557" s="25">
        <v>45944</v>
      </c>
      <c r="BK557">
        <v>0</v>
      </c>
      <c r="BL557" s="27" t="str">
        <f>VLOOKUP(O557,DropDownList!$H$1:$I$7,2,FALSE)</f>
        <v>2025/26</v>
      </c>
      <c r="BM557" s="27" t="str">
        <f t="shared" si="8"/>
        <v>CONF</v>
      </c>
    </row>
    <row r="558" spans="1:65" x14ac:dyDescent="0.2">
      <c r="A558">
        <v>2025</v>
      </c>
      <c r="B558">
        <v>10</v>
      </c>
      <c r="C558" t="s">
        <v>189</v>
      </c>
      <c r="D558" t="s">
        <v>197</v>
      </c>
      <c r="E558" t="s">
        <v>27</v>
      </c>
      <c r="F558">
        <v>9871</v>
      </c>
      <c r="G558" t="s">
        <v>158</v>
      </c>
      <c r="H558" t="s">
        <v>189</v>
      </c>
      <c r="I558" t="s">
        <v>189</v>
      </c>
      <c r="J558" s="24">
        <v>45931</v>
      </c>
      <c r="K558" t="s">
        <v>253</v>
      </c>
      <c r="L558">
        <v>3</v>
      </c>
      <c r="M558" t="s">
        <v>429</v>
      </c>
      <c r="N558" t="s">
        <v>145</v>
      </c>
      <c r="O558" t="s">
        <v>155</v>
      </c>
      <c r="P558" t="s">
        <v>161</v>
      </c>
      <c r="Q558">
        <v>310.76</v>
      </c>
      <c r="R558">
        <v>191</v>
      </c>
      <c r="S558">
        <v>3745</v>
      </c>
      <c r="T558">
        <v>130</v>
      </c>
      <c r="U558">
        <v>39</v>
      </c>
      <c r="V558">
        <v>6</v>
      </c>
      <c r="W558">
        <v>100</v>
      </c>
      <c r="X558">
        <v>100</v>
      </c>
      <c r="Y558">
        <v>0</v>
      </c>
      <c r="Z558">
        <v>0</v>
      </c>
      <c r="AA558">
        <v>3304.24</v>
      </c>
      <c r="AB558">
        <v>0</v>
      </c>
      <c r="AC558">
        <v>0</v>
      </c>
      <c r="AD558">
        <v>6</v>
      </c>
      <c r="AE558">
        <v>0</v>
      </c>
      <c r="AF558">
        <v>161</v>
      </c>
      <c r="AG558">
        <v>1</v>
      </c>
      <c r="AH558">
        <v>9</v>
      </c>
      <c r="AI558">
        <v>20</v>
      </c>
      <c r="AJ558">
        <v>0</v>
      </c>
      <c r="AK558">
        <v>0</v>
      </c>
      <c r="AL558">
        <v>0</v>
      </c>
      <c r="AM558">
        <v>0</v>
      </c>
      <c r="AN558">
        <v>0</v>
      </c>
      <c r="AO558">
        <v>114</v>
      </c>
      <c r="AP558">
        <v>499</v>
      </c>
      <c r="AQ558">
        <v>111</v>
      </c>
      <c r="AR558">
        <v>0</v>
      </c>
      <c r="AS558">
        <v>59</v>
      </c>
      <c r="AT558">
        <v>5</v>
      </c>
      <c r="AU558">
        <v>16</v>
      </c>
      <c r="AV558">
        <v>5</v>
      </c>
      <c r="AW558">
        <v>12</v>
      </c>
      <c r="AX558">
        <v>0</v>
      </c>
      <c r="AY558">
        <v>80</v>
      </c>
      <c r="AZ558">
        <v>112</v>
      </c>
      <c r="BA558">
        <v>56</v>
      </c>
      <c r="BB558">
        <v>13</v>
      </c>
      <c r="BC558">
        <v>6</v>
      </c>
      <c r="BD558">
        <v>4</v>
      </c>
      <c r="BE558">
        <v>0</v>
      </c>
      <c r="BF558">
        <v>181</v>
      </c>
      <c r="BG558">
        <v>310</v>
      </c>
      <c r="BH558">
        <v>0</v>
      </c>
      <c r="BI558">
        <v>39</v>
      </c>
      <c r="BJ558" s="25">
        <v>45944</v>
      </c>
      <c r="BK558">
        <v>0</v>
      </c>
      <c r="BL558" s="27" t="str">
        <f>VLOOKUP(O558,DropDownList!$H$1:$I$7,2,FALSE)</f>
        <v>2022/23</v>
      </c>
      <c r="BM558" s="27" t="str">
        <f t="shared" si="8"/>
        <v>VSUR</v>
      </c>
    </row>
    <row r="559" spans="1:65" x14ac:dyDescent="0.2">
      <c r="A559">
        <v>2025</v>
      </c>
      <c r="B559">
        <v>10</v>
      </c>
      <c r="C559" t="s">
        <v>189</v>
      </c>
      <c r="D559" t="s">
        <v>197</v>
      </c>
      <c r="E559" t="s">
        <v>27</v>
      </c>
      <c r="F559">
        <v>9871</v>
      </c>
      <c r="G559" t="s">
        <v>158</v>
      </c>
      <c r="H559" t="s">
        <v>189</v>
      </c>
      <c r="I559" t="s">
        <v>189</v>
      </c>
      <c r="J559" s="24">
        <v>45931</v>
      </c>
      <c r="K559" t="s">
        <v>253</v>
      </c>
      <c r="L559">
        <v>3</v>
      </c>
      <c r="M559" t="s">
        <v>429</v>
      </c>
      <c r="N559" t="s">
        <v>145</v>
      </c>
      <c r="O559" t="s">
        <v>155</v>
      </c>
      <c r="P559" t="s">
        <v>160</v>
      </c>
      <c r="Q559">
        <v>10931.07</v>
      </c>
      <c r="R559">
        <v>203</v>
      </c>
      <c r="S559">
        <v>80178</v>
      </c>
      <c r="T559">
        <v>4231.8900000000003</v>
      </c>
      <c r="U559">
        <v>42</v>
      </c>
      <c r="V559">
        <v>12</v>
      </c>
      <c r="W559">
        <v>4266.01</v>
      </c>
      <c r="X559">
        <v>4306.01</v>
      </c>
      <c r="Y559">
        <v>0</v>
      </c>
      <c r="Z559">
        <v>0</v>
      </c>
      <c r="AA559">
        <v>65015.040000000001</v>
      </c>
      <c r="AB559">
        <v>12336.21</v>
      </c>
      <c r="AC559">
        <v>49334.59</v>
      </c>
      <c r="AD559">
        <v>5</v>
      </c>
      <c r="AE559">
        <v>7</v>
      </c>
      <c r="AF559">
        <v>146</v>
      </c>
      <c r="AG559">
        <v>25</v>
      </c>
      <c r="AH559">
        <v>10</v>
      </c>
      <c r="AI559">
        <v>17</v>
      </c>
      <c r="AJ559">
        <v>0</v>
      </c>
      <c r="AK559">
        <v>0</v>
      </c>
      <c r="AL559">
        <v>0</v>
      </c>
      <c r="AM559">
        <v>0</v>
      </c>
      <c r="AN559">
        <v>0</v>
      </c>
      <c r="AO559">
        <v>122</v>
      </c>
      <c r="AP559">
        <v>505</v>
      </c>
      <c r="AQ559">
        <v>113</v>
      </c>
      <c r="AR559">
        <v>0</v>
      </c>
      <c r="AS559">
        <v>61</v>
      </c>
      <c r="AT559">
        <v>5</v>
      </c>
      <c r="AU559">
        <v>14</v>
      </c>
      <c r="AV559">
        <v>5</v>
      </c>
      <c r="AW559">
        <v>12</v>
      </c>
      <c r="AX559">
        <v>0</v>
      </c>
      <c r="AY559">
        <v>82</v>
      </c>
      <c r="AZ559">
        <v>113</v>
      </c>
      <c r="BA559">
        <v>54</v>
      </c>
      <c r="BB559">
        <v>14</v>
      </c>
      <c r="BC559">
        <v>8</v>
      </c>
      <c r="BD559">
        <v>4</v>
      </c>
      <c r="BE559">
        <v>0</v>
      </c>
      <c r="BF559">
        <v>191</v>
      </c>
      <c r="BG559">
        <v>5207</v>
      </c>
      <c r="BH559">
        <v>5</v>
      </c>
      <c r="BI559">
        <v>42</v>
      </c>
      <c r="BJ559" s="25">
        <v>45944</v>
      </c>
      <c r="BK559">
        <v>0</v>
      </c>
      <c r="BL559" s="27" t="str">
        <f>VLOOKUP(O559,DropDownList!$H$1:$I$7,2,FALSE)</f>
        <v>2022/23</v>
      </c>
      <c r="BM559" s="27" t="str">
        <f t="shared" si="8"/>
        <v>SC COURT</v>
      </c>
    </row>
    <row r="560" spans="1:65" x14ac:dyDescent="0.2">
      <c r="A560">
        <v>2025</v>
      </c>
      <c r="B560">
        <v>10</v>
      </c>
      <c r="C560" t="s">
        <v>198</v>
      </c>
      <c r="D560" t="s">
        <v>199</v>
      </c>
      <c r="E560" t="s">
        <v>29</v>
      </c>
      <c r="F560">
        <v>9289</v>
      </c>
      <c r="G560" t="s">
        <v>141</v>
      </c>
      <c r="H560" t="s">
        <v>200</v>
      </c>
      <c r="I560" t="s">
        <v>142</v>
      </c>
      <c r="J560" s="24">
        <v>45931</v>
      </c>
      <c r="K560" t="s">
        <v>253</v>
      </c>
      <c r="L560">
        <v>3</v>
      </c>
      <c r="M560" t="s">
        <v>429</v>
      </c>
      <c r="N560" t="s">
        <v>145</v>
      </c>
      <c r="O560" t="s">
        <v>155</v>
      </c>
      <c r="P560" t="s">
        <v>154</v>
      </c>
      <c r="Q560">
        <v>310</v>
      </c>
      <c r="R560">
        <v>21</v>
      </c>
      <c r="S560">
        <v>6140</v>
      </c>
      <c r="T560">
        <v>0</v>
      </c>
      <c r="U560">
        <v>2</v>
      </c>
      <c r="V560">
        <v>1</v>
      </c>
      <c r="W560">
        <v>120</v>
      </c>
      <c r="X560">
        <v>160</v>
      </c>
      <c r="Y560">
        <v>0</v>
      </c>
      <c r="Z560">
        <v>0</v>
      </c>
      <c r="AA560">
        <v>5830</v>
      </c>
      <c r="AB560">
        <v>0</v>
      </c>
      <c r="AC560">
        <v>5480</v>
      </c>
      <c r="AD560">
        <v>1</v>
      </c>
      <c r="AE560">
        <v>0</v>
      </c>
      <c r="AF560">
        <v>19</v>
      </c>
      <c r="AG560">
        <v>0</v>
      </c>
      <c r="AH560">
        <v>0</v>
      </c>
      <c r="AI560">
        <v>2</v>
      </c>
      <c r="AJ560">
        <v>0</v>
      </c>
      <c r="AK560">
        <v>0</v>
      </c>
      <c r="AL560">
        <v>0</v>
      </c>
      <c r="AM560">
        <v>0</v>
      </c>
      <c r="AN560">
        <v>0</v>
      </c>
      <c r="AO560">
        <v>13</v>
      </c>
      <c r="AP560">
        <v>55</v>
      </c>
      <c r="AQ560">
        <v>15</v>
      </c>
      <c r="AR560">
        <v>0</v>
      </c>
      <c r="AS560">
        <v>4</v>
      </c>
      <c r="AT560">
        <v>2</v>
      </c>
      <c r="AU560">
        <v>5</v>
      </c>
      <c r="AV560">
        <v>0</v>
      </c>
      <c r="AW560">
        <v>0</v>
      </c>
      <c r="AX560">
        <v>0</v>
      </c>
      <c r="AY560">
        <v>2</v>
      </c>
      <c r="AZ560">
        <v>5</v>
      </c>
      <c r="BA560">
        <v>4</v>
      </c>
      <c r="BB560">
        <v>8</v>
      </c>
      <c r="BC560">
        <v>3</v>
      </c>
      <c r="BD560">
        <v>1</v>
      </c>
      <c r="BE560">
        <v>0</v>
      </c>
      <c r="BF560">
        <v>21</v>
      </c>
      <c r="BG560">
        <v>310</v>
      </c>
      <c r="BH560">
        <v>0</v>
      </c>
      <c r="BI560">
        <v>2</v>
      </c>
      <c r="BJ560" s="25">
        <v>45944</v>
      </c>
      <c r="BK560">
        <v>0</v>
      </c>
      <c r="BL560" s="27" t="str">
        <f>VLOOKUP(O560,DropDownList!$H$1:$I$7,2,FALSE)</f>
        <v>2022/23</v>
      </c>
      <c r="BM560" s="27" t="str">
        <f t="shared" si="8"/>
        <v>JP COURT</v>
      </c>
    </row>
    <row r="561" spans="1:65" x14ac:dyDescent="0.2">
      <c r="A561">
        <v>2025</v>
      </c>
      <c r="B561">
        <v>10</v>
      </c>
      <c r="C561" t="s">
        <v>198</v>
      </c>
      <c r="D561" t="s">
        <v>199</v>
      </c>
      <c r="E561" t="s">
        <v>29</v>
      </c>
      <c r="F561">
        <v>9289</v>
      </c>
      <c r="G561" t="s">
        <v>141</v>
      </c>
      <c r="H561" t="s">
        <v>200</v>
      </c>
      <c r="I561" t="s">
        <v>142</v>
      </c>
      <c r="J561" s="24">
        <v>45931</v>
      </c>
      <c r="K561" t="s">
        <v>253</v>
      </c>
      <c r="L561">
        <v>3</v>
      </c>
      <c r="M561" t="s">
        <v>429</v>
      </c>
      <c r="N561" t="s">
        <v>145</v>
      </c>
      <c r="O561" t="s">
        <v>156</v>
      </c>
      <c r="P561" t="s">
        <v>152</v>
      </c>
      <c r="Q561">
        <v>0</v>
      </c>
      <c r="R561">
        <v>13</v>
      </c>
      <c r="S561">
        <v>520</v>
      </c>
      <c r="T561">
        <v>160</v>
      </c>
      <c r="U561">
        <v>0</v>
      </c>
      <c r="V561">
        <v>0</v>
      </c>
      <c r="W561">
        <v>0</v>
      </c>
      <c r="X561">
        <v>0</v>
      </c>
      <c r="Y561">
        <v>0</v>
      </c>
      <c r="Z561">
        <v>0</v>
      </c>
      <c r="AA561">
        <v>360</v>
      </c>
      <c r="AB561">
        <v>0</v>
      </c>
      <c r="AC561">
        <v>360</v>
      </c>
      <c r="AD561">
        <v>0</v>
      </c>
      <c r="AE561">
        <v>0</v>
      </c>
      <c r="AF561">
        <v>9</v>
      </c>
      <c r="AG561">
        <v>0</v>
      </c>
      <c r="AH561">
        <v>4</v>
      </c>
      <c r="AI561">
        <v>0</v>
      </c>
      <c r="AJ561">
        <v>0</v>
      </c>
      <c r="AK561">
        <v>0</v>
      </c>
      <c r="AL561">
        <v>0</v>
      </c>
      <c r="AM561">
        <v>0</v>
      </c>
      <c r="AN561">
        <v>0</v>
      </c>
      <c r="AO561">
        <v>0</v>
      </c>
      <c r="AP561">
        <v>0</v>
      </c>
      <c r="AQ561">
        <v>0</v>
      </c>
      <c r="AR561">
        <v>0</v>
      </c>
      <c r="AS561">
        <v>0</v>
      </c>
      <c r="AT561">
        <v>0</v>
      </c>
      <c r="AU561">
        <v>0</v>
      </c>
      <c r="AV561">
        <v>0</v>
      </c>
      <c r="AW561">
        <v>0</v>
      </c>
      <c r="AX561">
        <v>0</v>
      </c>
      <c r="AY561">
        <v>0</v>
      </c>
      <c r="AZ561">
        <v>0</v>
      </c>
      <c r="BA561">
        <v>0</v>
      </c>
      <c r="BB561">
        <v>0</v>
      </c>
      <c r="BC561">
        <v>0</v>
      </c>
      <c r="BD561">
        <v>0</v>
      </c>
      <c r="BE561">
        <v>0</v>
      </c>
      <c r="BF561">
        <v>0</v>
      </c>
      <c r="BG561">
        <v>0</v>
      </c>
      <c r="BH561">
        <v>0</v>
      </c>
      <c r="BI561">
        <v>0</v>
      </c>
      <c r="BJ561" s="25">
        <v>45944</v>
      </c>
      <c r="BK561">
        <v>0</v>
      </c>
      <c r="BL561" s="27" t="str">
        <f>VLOOKUP(O561,DropDownList!$H$1:$I$7,2,FALSE)</f>
        <v>2023/24</v>
      </c>
      <c r="BM561" s="27" t="str">
        <f t="shared" si="8"/>
        <v>PCOA</v>
      </c>
    </row>
    <row r="562" spans="1:65" x14ac:dyDescent="0.2">
      <c r="A562">
        <v>2025</v>
      </c>
      <c r="B562">
        <v>10</v>
      </c>
      <c r="C562" t="s">
        <v>198</v>
      </c>
      <c r="D562" t="s">
        <v>199</v>
      </c>
      <c r="E562" t="s">
        <v>29</v>
      </c>
      <c r="F562">
        <v>9289</v>
      </c>
      <c r="G562" t="s">
        <v>141</v>
      </c>
      <c r="H562" t="s">
        <v>200</v>
      </c>
      <c r="I562" t="s">
        <v>142</v>
      </c>
      <c r="J562" s="24">
        <v>45931</v>
      </c>
      <c r="K562" t="s">
        <v>253</v>
      </c>
      <c r="L562">
        <v>3</v>
      </c>
      <c r="M562" t="s">
        <v>429</v>
      </c>
      <c r="N562" t="s">
        <v>145</v>
      </c>
      <c r="O562" t="s">
        <v>149</v>
      </c>
      <c r="P562" t="s">
        <v>146</v>
      </c>
      <c r="Q562">
        <v>10</v>
      </c>
      <c r="R562">
        <v>1</v>
      </c>
      <c r="S562">
        <v>10</v>
      </c>
      <c r="T562">
        <v>0</v>
      </c>
      <c r="U562">
        <v>1</v>
      </c>
      <c r="V562">
        <v>1</v>
      </c>
      <c r="W562">
        <v>10</v>
      </c>
      <c r="X562">
        <v>10</v>
      </c>
      <c r="Y562">
        <v>0</v>
      </c>
      <c r="Z562">
        <v>0</v>
      </c>
      <c r="AA562">
        <v>0</v>
      </c>
      <c r="AB562">
        <v>0</v>
      </c>
      <c r="AC562">
        <v>0</v>
      </c>
      <c r="AD562">
        <v>1</v>
      </c>
      <c r="AE562">
        <v>0</v>
      </c>
      <c r="AF562">
        <v>0</v>
      </c>
      <c r="AG562">
        <v>0</v>
      </c>
      <c r="AH562">
        <v>0</v>
      </c>
      <c r="AI562">
        <v>1</v>
      </c>
      <c r="AJ562">
        <v>0</v>
      </c>
      <c r="AK562">
        <v>0</v>
      </c>
      <c r="AL562">
        <v>0</v>
      </c>
      <c r="AM562">
        <v>0</v>
      </c>
      <c r="AN562">
        <v>0</v>
      </c>
      <c r="AO562">
        <v>1</v>
      </c>
      <c r="AP562">
        <v>2</v>
      </c>
      <c r="AQ562">
        <v>1</v>
      </c>
      <c r="AR562">
        <v>0</v>
      </c>
      <c r="AS562">
        <v>1</v>
      </c>
      <c r="AT562">
        <v>0</v>
      </c>
      <c r="AU562">
        <v>0</v>
      </c>
      <c r="AV562">
        <v>0</v>
      </c>
      <c r="AW562">
        <v>0</v>
      </c>
      <c r="AX562">
        <v>0</v>
      </c>
      <c r="AY562">
        <v>0</v>
      </c>
      <c r="AZ562">
        <v>0</v>
      </c>
      <c r="BA562">
        <v>0</v>
      </c>
      <c r="BB562">
        <v>0</v>
      </c>
      <c r="BC562">
        <v>0</v>
      </c>
      <c r="BD562">
        <v>0</v>
      </c>
      <c r="BE562">
        <v>0</v>
      </c>
      <c r="BF562">
        <v>1</v>
      </c>
      <c r="BG562">
        <v>10</v>
      </c>
      <c r="BH562">
        <v>0</v>
      </c>
      <c r="BI562">
        <v>1</v>
      </c>
      <c r="BJ562" s="25">
        <v>45944</v>
      </c>
      <c r="BK562">
        <v>0</v>
      </c>
      <c r="BL562" s="27" t="str">
        <f>VLOOKUP(O562,DropDownList!$H$1:$I$7,2,FALSE)</f>
        <v>2025/26</v>
      </c>
      <c r="BM562" s="27" t="str">
        <f t="shared" si="8"/>
        <v>VSUR</v>
      </c>
    </row>
    <row r="563" spans="1:65" x14ac:dyDescent="0.2">
      <c r="A563">
        <v>2025</v>
      </c>
      <c r="B563">
        <v>10</v>
      </c>
      <c r="C563" t="s">
        <v>198</v>
      </c>
      <c r="D563" t="s">
        <v>199</v>
      </c>
      <c r="E563" t="s">
        <v>29</v>
      </c>
      <c r="F563">
        <v>9289</v>
      </c>
      <c r="G563" t="s">
        <v>141</v>
      </c>
      <c r="H563" t="s">
        <v>200</v>
      </c>
      <c r="I563" t="s">
        <v>142</v>
      </c>
      <c r="J563" s="24">
        <v>45931</v>
      </c>
      <c r="K563" t="s">
        <v>253</v>
      </c>
      <c r="L563">
        <v>3</v>
      </c>
      <c r="M563" t="s">
        <v>429</v>
      </c>
      <c r="N563" t="s">
        <v>145</v>
      </c>
      <c r="O563" t="s">
        <v>149</v>
      </c>
      <c r="P563" t="s">
        <v>152</v>
      </c>
      <c r="Q563">
        <v>0</v>
      </c>
      <c r="R563">
        <v>5</v>
      </c>
      <c r="S563">
        <v>200</v>
      </c>
      <c r="T563">
        <v>40</v>
      </c>
      <c r="U563">
        <v>0</v>
      </c>
      <c r="V563">
        <v>0</v>
      </c>
      <c r="W563">
        <v>0</v>
      </c>
      <c r="X563">
        <v>0</v>
      </c>
      <c r="Y563">
        <v>0</v>
      </c>
      <c r="Z563">
        <v>0</v>
      </c>
      <c r="AA563">
        <v>160</v>
      </c>
      <c r="AB563">
        <v>0</v>
      </c>
      <c r="AC563">
        <v>160</v>
      </c>
      <c r="AD563">
        <v>0</v>
      </c>
      <c r="AE563">
        <v>0</v>
      </c>
      <c r="AF563">
        <v>4</v>
      </c>
      <c r="AG563">
        <v>0</v>
      </c>
      <c r="AH563">
        <v>1</v>
      </c>
      <c r="AI563">
        <v>0</v>
      </c>
      <c r="AJ563">
        <v>0</v>
      </c>
      <c r="AK563">
        <v>0</v>
      </c>
      <c r="AL563">
        <v>0</v>
      </c>
      <c r="AM563">
        <v>0</v>
      </c>
      <c r="AN563">
        <v>0</v>
      </c>
      <c r="AO563">
        <v>0</v>
      </c>
      <c r="AP563">
        <v>0</v>
      </c>
      <c r="AQ563">
        <v>0</v>
      </c>
      <c r="AR563">
        <v>0</v>
      </c>
      <c r="AS563">
        <v>0</v>
      </c>
      <c r="AT563">
        <v>0</v>
      </c>
      <c r="AU563">
        <v>0</v>
      </c>
      <c r="AV563">
        <v>0</v>
      </c>
      <c r="AW563">
        <v>0</v>
      </c>
      <c r="AX563">
        <v>0</v>
      </c>
      <c r="AY563">
        <v>0</v>
      </c>
      <c r="AZ563">
        <v>0</v>
      </c>
      <c r="BA563">
        <v>0</v>
      </c>
      <c r="BB563">
        <v>0</v>
      </c>
      <c r="BC563">
        <v>0</v>
      </c>
      <c r="BD563">
        <v>0</v>
      </c>
      <c r="BE563">
        <v>0</v>
      </c>
      <c r="BF563">
        <v>0</v>
      </c>
      <c r="BG563">
        <v>0</v>
      </c>
      <c r="BH563">
        <v>0</v>
      </c>
      <c r="BI563">
        <v>0</v>
      </c>
      <c r="BJ563" s="25">
        <v>45944</v>
      </c>
      <c r="BK563">
        <v>0</v>
      </c>
      <c r="BL563" s="27" t="str">
        <f>VLOOKUP(O563,DropDownList!$H$1:$I$7,2,FALSE)</f>
        <v>2025/26</v>
      </c>
      <c r="BM563" s="27" t="str">
        <f t="shared" si="8"/>
        <v>PCOA</v>
      </c>
    </row>
    <row r="564" spans="1:65" x14ac:dyDescent="0.2">
      <c r="A564">
        <v>2025</v>
      </c>
      <c r="B564">
        <v>10</v>
      </c>
      <c r="C564" t="s">
        <v>198</v>
      </c>
      <c r="D564" t="s">
        <v>199</v>
      </c>
      <c r="E564" t="s">
        <v>29</v>
      </c>
      <c r="F564">
        <v>9289</v>
      </c>
      <c r="G564" t="s">
        <v>141</v>
      </c>
      <c r="H564" t="s">
        <v>200</v>
      </c>
      <c r="I564" t="s">
        <v>142</v>
      </c>
      <c r="J564" s="24">
        <v>45931</v>
      </c>
      <c r="K564" t="s">
        <v>253</v>
      </c>
      <c r="L564">
        <v>3</v>
      </c>
      <c r="M564" t="s">
        <v>429</v>
      </c>
      <c r="N564" t="s">
        <v>145</v>
      </c>
      <c r="O564" t="s">
        <v>149</v>
      </c>
      <c r="P564" t="s">
        <v>154</v>
      </c>
      <c r="Q564">
        <v>150</v>
      </c>
      <c r="R564">
        <v>1</v>
      </c>
      <c r="S564">
        <v>150</v>
      </c>
      <c r="T564">
        <v>0</v>
      </c>
      <c r="U564">
        <v>1</v>
      </c>
      <c r="V564">
        <v>1</v>
      </c>
      <c r="W564">
        <v>120</v>
      </c>
      <c r="X564">
        <v>150</v>
      </c>
      <c r="Y564">
        <v>0</v>
      </c>
      <c r="Z564">
        <v>0</v>
      </c>
      <c r="AA564">
        <v>0</v>
      </c>
      <c r="AB564">
        <v>0</v>
      </c>
      <c r="AC564">
        <v>0</v>
      </c>
      <c r="AD564">
        <v>1</v>
      </c>
      <c r="AE564">
        <v>0</v>
      </c>
      <c r="AF564">
        <v>0</v>
      </c>
      <c r="AG564">
        <v>0</v>
      </c>
      <c r="AH564">
        <v>0</v>
      </c>
      <c r="AI564">
        <v>1</v>
      </c>
      <c r="AJ564">
        <v>0</v>
      </c>
      <c r="AK564">
        <v>0</v>
      </c>
      <c r="AL564">
        <v>0</v>
      </c>
      <c r="AM564">
        <v>0</v>
      </c>
      <c r="AN564">
        <v>0</v>
      </c>
      <c r="AO564">
        <v>1</v>
      </c>
      <c r="AP564">
        <v>2</v>
      </c>
      <c r="AQ564">
        <v>1</v>
      </c>
      <c r="AR564">
        <v>0</v>
      </c>
      <c r="AS564">
        <v>1</v>
      </c>
      <c r="AT564">
        <v>0</v>
      </c>
      <c r="AU564">
        <v>0</v>
      </c>
      <c r="AV564">
        <v>0</v>
      </c>
      <c r="AW564">
        <v>0</v>
      </c>
      <c r="AX564">
        <v>0</v>
      </c>
      <c r="AY564">
        <v>0</v>
      </c>
      <c r="AZ564">
        <v>0</v>
      </c>
      <c r="BA564">
        <v>0</v>
      </c>
      <c r="BB564">
        <v>0</v>
      </c>
      <c r="BC564">
        <v>0</v>
      </c>
      <c r="BD564">
        <v>0</v>
      </c>
      <c r="BE564">
        <v>0</v>
      </c>
      <c r="BF564">
        <v>1</v>
      </c>
      <c r="BG564">
        <v>150</v>
      </c>
      <c r="BH564">
        <v>0</v>
      </c>
      <c r="BI564">
        <v>1</v>
      </c>
      <c r="BJ564" s="25">
        <v>45944</v>
      </c>
      <c r="BK564">
        <v>0</v>
      </c>
      <c r="BL564" s="27" t="str">
        <f>VLOOKUP(O564,DropDownList!$H$1:$I$7,2,FALSE)</f>
        <v>2025/26</v>
      </c>
      <c r="BM564" s="27" t="str">
        <f t="shared" si="8"/>
        <v>JP COURT</v>
      </c>
    </row>
    <row r="565" spans="1:65" x14ac:dyDescent="0.2">
      <c r="A565">
        <v>2025</v>
      </c>
      <c r="B565">
        <v>10</v>
      </c>
      <c r="C565" t="s">
        <v>198</v>
      </c>
      <c r="D565" t="s">
        <v>199</v>
      </c>
      <c r="E565" t="s">
        <v>29</v>
      </c>
      <c r="F565">
        <v>9289</v>
      </c>
      <c r="G565" t="s">
        <v>141</v>
      </c>
      <c r="H565" t="s">
        <v>200</v>
      </c>
      <c r="I565" t="s">
        <v>142</v>
      </c>
      <c r="J565" s="24">
        <v>45931</v>
      </c>
      <c r="K565" t="s">
        <v>253</v>
      </c>
      <c r="L565">
        <v>3</v>
      </c>
      <c r="M565" t="s">
        <v>429</v>
      </c>
      <c r="N565" t="s">
        <v>145</v>
      </c>
      <c r="O565" t="s">
        <v>147</v>
      </c>
      <c r="P565" t="s">
        <v>148</v>
      </c>
      <c r="Q565">
        <v>120</v>
      </c>
      <c r="R565">
        <v>5</v>
      </c>
      <c r="S565">
        <v>300</v>
      </c>
      <c r="T565">
        <v>60</v>
      </c>
      <c r="U565">
        <v>2</v>
      </c>
      <c r="V565">
        <v>1</v>
      </c>
      <c r="W565">
        <v>60</v>
      </c>
      <c r="X565">
        <v>60</v>
      </c>
      <c r="Y565">
        <v>0</v>
      </c>
      <c r="Z565">
        <v>0</v>
      </c>
      <c r="AA565">
        <v>120</v>
      </c>
      <c r="AB565">
        <v>0</v>
      </c>
      <c r="AC565">
        <v>120</v>
      </c>
      <c r="AD565">
        <v>1</v>
      </c>
      <c r="AE565">
        <v>0</v>
      </c>
      <c r="AF565">
        <v>2</v>
      </c>
      <c r="AG565">
        <v>0</v>
      </c>
      <c r="AH565">
        <v>1</v>
      </c>
      <c r="AI565">
        <v>2</v>
      </c>
      <c r="AJ565">
        <v>0</v>
      </c>
      <c r="AK565">
        <v>0</v>
      </c>
      <c r="AL565">
        <v>0</v>
      </c>
      <c r="AM565">
        <v>0</v>
      </c>
      <c r="AN565">
        <v>0</v>
      </c>
      <c r="AO565">
        <v>4</v>
      </c>
      <c r="AP565">
        <v>16</v>
      </c>
      <c r="AQ565">
        <v>5</v>
      </c>
      <c r="AR565">
        <v>0</v>
      </c>
      <c r="AS565">
        <v>3</v>
      </c>
      <c r="AT565">
        <v>0</v>
      </c>
      <c r="AU565">
        <v>0</v>
      </c>
      <c r="AV565">
        <v>0</v>
      </c>
      <c r="AW565">
        <v>0</v>
      </c>
      <c r="AX565">
        <v>0</v>
      </c>
      <c r="AY565">
        <v>1</v>
      </c>
      <c r="AZ565">
        <v>3</v>
      </c>
      <c r="BA565">
        <v>2</v>
      </c>
      <c r="BB565">
        <v>1</v>
      </c>
      <c r="BC565">
        <v>0</v>
      </c>
      <c r="BD565">
        <v>0</v>
      </c>
      <c r="BE565">
        <v>0</v>
      </c>
      <c r="BF565">
        <v>4</v>
      </c>
      <c r="BG565">
        <v>120</v>
      </c>
      <c r="BH565">
        <v>0</v>
      </c>
      <c r="BI565">
        <v>2</v>
      </c>
      <c r="BJ565" s="25">
        <v>45944</v>
      </c>
      <c r="BK565">
        <v>0</v>
      </c>
      <c r="BL565" s="27" t="str">
        <f>VLOOKUP(O565,DropDownList!$H$1:$I$7,2,FALSE)</f>
        <v>2024/25</v>
      </c>
      <c r="BM565" s="27" t="str">
        <f t="shared" si="8"/>
        <v>PRAS</v>
      </c>
    </row>
    <row r="566" spans="1:65" x14ac:dyDescent="0.2">
      <c r="A566">
        <v>2025</v>
      </c>
      <c r="B566">
        <v>10</v>
      </c>
      <c r="C566" t="s">
        <v>198</v>
      </c>
      <c r="D566" t="s">
        <v>199</v>
      </c>
      <c r="E566" t="s">
        <v>29</v>
      </c>
      <c r="F566">
        <v>9289</v>
      </c>
      <c r="G566" t="s">
        <v>141</v>
      </c>
      <c r="H566" t="s">
        <v>200</v>
      </c>
      <c r="I566" t="s">
        <v>142</v>
      </c>
      <c r="J566" s="24">
        <v>45931</v>
      </c>
      <c r="K566" t="s">
        <v>253</v>
      </c>
      <c r="L566">
        <v>3</v>
      </c>
      <c r="M566" t="s">
        <v>429</v>
      </c>
      <c r="N566" t="s">
        <v>145</v>
      </c>
      <c r="O566" t="s">
        <v>149</v>
      </c>
      <c r="P566" t="s">
        <v>150</v>
      </c>
      <c r="Q566">
        <v>1010.52</v>
      </c>
      <c r="R566">
        <v>4</v>
      </c>
      <c r="S566">
        <v>1510.52</v>
      </c>
      <c r="T566">
        <v>75</v>
      </c>
      <c r="U566">
        <v>3</v>
      </c>
      <c r="V566">
        <v>1</v>
      </c>
      <c r="W566">
        <v>150</v>
      </c>
      <c r="X566">
        <v>150</v>
      </c>
      <c r="Y566">
        <v>3</v>
      </c>
      <c r="Z566">
        <v>1435.52</v>
      </c>
      <c r="AA566">
        <v>425</v>
      </c>
      <c r="AB566">
        <v>250</v>
      </c>
      <c r="AC566">
        <v>175</v>
      </c>
      <c r="AD566">
        <v>1</v>
      </c>
      <c r="AE566">
        <v>0</v>
      </c>
      <c r="AF566">
        <v>0</v>
      </c>
      <c r="AG566">
        <v>2</v>
      </c>
      <c r="AH566">
        <v>1</v>
      </c>
      <c r="AI566">
        <v>1</v>
      </c>
      <c r="AJ566">
        <v>0</v>
      </c>
      <c r="AK566">
        <v>2</v>
      </c>
      <c r="AL566">
        <v>1</v>
      </c>
      <c r="AM566">
        <v>0</v>
      </c>
      <c r="AN566">
        <v>0</v>
      </c>
      <c r="AO566">
        <v>1</v>
      </c>
      <c r="AP566">
        <v>1</v>
      </c>
      <c r="AQ566">
        <v>1</v>
      </c>
      <c r="AR566">
        <v>0</v>
      </c>
      <c r="AS566">
        <v>0</v>
      </c>
      <c r="AT566">
        <v>0</v>
      </c>
      <c r="AU566">
        <v>0</v>
      </c>
      <c r="AV566">
        <v>0</v>
      </c>
      <c r="AW566">
        <v>0</v>
      </c>
      <c r="AX566">
        <v>0</v>
      </c>
      <c r="AY566">
        <v>0</v>
      </c>
      <c r="AZ566">
        <v>0</v>
      </c>
      <c r="BA566">
        <v>0</v>
      </c>
      <c r="BB566">
        <v>0</v>
      </c>
      <c r="BC566">
        <v>0</v>
      </c>
      <c r="BD566">
        <v>0</v>
      </c>
      <c r="BE566">
        <v>0</v>
      </c>
      <c r="BF566">
        <v>1</v>
      </c>
      <c r="BG566">
        <v>150</v>
      </c>
      <c r="BH566">
        <v>0</v>
      </c>
      <c r="BI566">
        <v>1</v>
      </c>
      <c r="BJ566" s="25">
        <v>45944</v>
      </c>
      <c r="BK566">
        <v>0</v>
      </c>
      <c r="BL566" s="27" t="str">
        <f>VLOOKUP(O566,DropDownList!$H$1:$I$7,2,FALSE)</f>
        <v>2025/26</v>
      </c>
      <c r="BM566" s="27" t="str">
        <f t="shared" si="8"/>
        <v>FISCAL FINES</v>
      </c>
    </row>
    <row r="567" spans="1:65" x14ac:dyDescent="0.2">
      <c r="A567">
        <v>2025</v>
      </c>
      <c r="B567">
        <v>10</v>
      </c>
      <c r="C567" t="s">
        <v>198</v>
      </c>
      <c r="D567" t="s">
        <v>199</v>
      </c>
      <c r="E567" t="s">
        <v>29</v>
      </c>
      <c r="F567">
        <v>9289</v>
      </c>
      <c r="G567" t="s">
        <v>141</v>
      </c>
      <c r="H567" t="s">
        <v>200</v>
      </c>
      <c r="I567" t="s">
        <v>142</v>
      </c>
      <c r="J567" s="24">
        <v>45931</v>
      </c>
      <c r="K567" t="s">
        <v>253</v>
      </c>
      <c r="L567">
        <v>3</v>
      </c>
      <c r="M567" t="s">
        <v>429</v>
      </c>
      <c r="N567" t="s">
        <v>145</v>
      </c>
      <c r="O567" t="s">
        <v>147</v>
      </c>
      <c r="P567" t="s">
        <v>152</v>
      </c>
      <c r="Q567">
        <v>0</v>
      </c>
      <c r="R567">
        <v>25</v>
      </c>
      <c r="S567">
        <v>1000</v>
      </c>
      <c r="T567">
        <v>200</v>
      </c>
      <c r="U567">
        <v>0</v>
      </c>
      <c r="V567">
        <v>0</v>
      </c>
      <c r="W567">
        <v>0</v>
      </c>
      <c r="X567">
        <v>0</v>
      </c>
      <c r="Y567">
        <v>0</v>
      </c>
      <c r="Z567">
        <v>0</v>
      </c>
      <c r="AA567">
        <v>800</v>
      </c>
      <c r="AB567">
        <v>0</v>
      </c>
      <c r="AC567">
        <v>800</v>
      </c>
      <c r="AD567">
        <v>0</v>
      </c>
      <c r="AE567">
        <v>0</v>
      </c>
      <c r="AF567">
        <v>20</v>
      </c>
      <c r="AG567">
        <v>0</v>
      </c>
      <c r="AH567">
        <v>5</v>
      </c>
      <c r="AI567">
        <v>0</v>
      </c>
      <c r="AJ567">
        <v>0</v>
      </c>
      <c r="AK567">
        <v>0</v>
      </c>
      <c r="AL567">
        <v>0</v>
      </c>
      <c r="AM567">
        <v>0</v>
      </c>
      <c r="AN567">
        <v>0</v>
      </c>
      <c r="AO567">
        <v>0</v>
      </c>
      <c r="AP567">
        <v>0</v>
      </c>
      <c r="AQ567">
        <v>0</v>
      </c>
      <c r="AR567">
        <v>0</v>
      </c>
      <c r="AS567">
        <v>0</v>
      </c>
      <c r="AT567">
        <v>0</v>
      </c>
      <c r="AU567">
        <v>0</v>
      </c>
      <c r="AV567">
        <v>0</v>
      </c>
      <c r="AW567">
        <v>0</v>
      </c>
      <c r="AX567">
        <v>0</v>
      </c>
      <c r="AY567">
        <v>0</v>
      </c>
      <c r="AZ567">
        <v>0</v>
      </c>
      <c r="BA567">
        <v>0</v>
      </c>
      <c r="BB567">
        <v>0</v>
      </c>
      <c r="BC567">
        <v>0</v>
      </c>
      <c r="BD567">
        <v>0</v>
      </c>
      <c r="BE567">
        <v>0</v>
      </c>
      <c r="BF567">
        <v>0</v>
      </c>
      <c r="BG567">
        <v>0</v>
      </c>
      <c r="BH567">
        <v>0</v>
      </c>
      <c r="BI567">
        <v>0</v>
      </c>
      <c r="BJ567" s="25">
        <v>45944</v>
      </c>
      <c r="BK567">
        <v>0</v>
      </c>
      <c r="BL567" s="27" t="str">
        <f>VLOOKUP(O567,DropDownList!$H$1:$I$7,2,FALSE)</f>
        <v>2024/25</v>
      </c>
      <c r="BM567" s="27" t="str">
        <f t="shared" si="8"/>
        <v>PCOA</v>
      </c>
    </row>
    <row r="568" spans="1:65" x14ac:dyDescent="0.2">
      <c r="A568">
        <v>2025</v>
      </c>
      <c r="B568">
        <v>10</v>
      </c>
      <c r="C568" t="s">
        <v>198</v>
      </c>
      <c r="D568" t="s">
        <v>199</v>
      </c>
      <c r="E568" t="s">
        <v>29</v>
      </c>
      <c r="F568">
        <v>9289</v>
      </c>
      <c r="G568" t="s">
        <v>141</v>
      </c>
      <c r="H568" t="s">
        <v>200</v>
      </c>
      <c r="I568" t="s">
        <v>142</v>
      </c>
      <c r="J568" s="24">
        <v>45931</v>
      </c>
      <c r="K568" t="s">
        <v>253</v>
      </c>
      <c r="L568">
        <v>3</v>
      </c>
      <c r="M568" t="s">
        <v>429</v>
      </c>
      <c r="N568" t="s">
        <v>145</v>
      </c>
      <c r="O568" t="s">
        <v>147</v>
      </c>
      <c r="P568" t="s">
        <v>154</v>
      </c>
      <c r="Q568">
        <v>2476.33</v>
      </c>
      <c r="R568">
        <v>25</v>
      </c>
      <c r="S568">
        <v>6312</v>
      </c>
      <c r="T568">
        <v>0</v>
      </c>
      <c r="U568">
        <v>12</v>
      </c>
      <c r="V568">
        <v>5</v>
      </c>
      <c r="W568">
        <v>670</v>
      </c>
      <c r="X568">
        <v>970</v>
      </c>
      <c r="Y568">
        <v>0</v>
      </c>
      <c r="Z568">
        <v>0</v>
      </c>
      <c r="AA568">
        <v>3835.67</v>
      </c>
      <c r="AB568">
        <v>0</v>
      </c>
      <c r="AC568">
        <v>3565.67</v>
      </c>
      <c r="AD568">
        <v>3</v>
      </c>
      <c r="AE568">
        <v>2</v>
      </c>
      <c r="AF568">
        <v>13</v>
      </c>
      <c r="AG568">
        <v>4</v>
      </c>
      <c r="AH568">
        <v>0</v>
      </c>
      <c r="AI568">
        <v>8</v>
      </c>
      <c r="AJ568">
        <v>0</v>
      </c>
      <c r="AK568">
        <v>0</v>
      </c>
      <c r="AL568">
        <v>0</v>
      </c>
      <c r="AM568">
        <v>0</v>
      </c>
      <c r="AN568">
        <v>0</v>
      </c>
      <c r="AO568">
        <v>16</v>
      </c>
      <c r="AP568">
        <v>44</v>
      </c>
      <c r="AQ568">
        <v>18</v>
      </c>
      <c r="AR568">
        <v>0</v>
      </c>
      <c r="AS568">
        <v>8</v>
      </c>
      <c r="AT568">
        <v>0</v>
      </c>
      <c r="AU568">
        <v>5</v>
      </c>
      <c r="AV568">
        <v>0</v>
      </c>
      <c r="AW568">
        <v>0</v>
      </c>
      <c r="AX568">
        <v>0</v>
      </c>
      <c r="AY568">
        <v>3</v>
      </c>
      <c r="AZ568">
        <v>6</v>
      </c>
      <c r="BA568">
        <v>2</v>
      </c>
      <c r="BB568">
        <v>0</v>
      </c>
      <c r="BC568">
        <v>0</v>
      </c>
      <c r="BD568">
        <v>0</v>
      </c>
      <c r="BE568">
        <v>0</v>
      </c>
      <c r="BF568">
        <v>25</v>
      </c>
      <c r="BG568">
        <v>1870</v>
      </c>
      <c r="BH568">
        <v>0</v>
      </c>
      <c r="BI568">
        <v>12</v>
      </c>
      <c r="BJ568" s="25">
        <v>45944</v>
      </c>
      <c r="BK568">
        <v>0</v>
      </c>
      <c r="BL568" s="27" t="str">
        <f>VLOOKUP(O568,DropDownList!$H$1:$I$7,2,FALSE)</f>
        <v>2024/25</v>
      </c>
      <c r="BM568" s="27" t="str">
        <f t="shared" si="8"/>
        <v>JP COURT</v>
      </c>
    </row>
    <row r="569" spans="1:65" x14ac:dyDescent="0.2">
      <c r="A569">
        <v>2025</v>
      </c>
      <c r="B569">
        <v>10</v>
      </c>
      <c r="C569" t="s">
        <v>198</v>
      </c>
      <c r="D569" t="s">
        <v>199</v>
      </c>
      <c r="E569" t="s">
        <v>29</v>
      </c>
      <c r="F569">
        <v>9289</v>
      </c>
      <c r="G569" t="s">
        <v>141</v>
      </c>
      <c r="H569" t="s">
        <v>200</v>
      </c>
      <c r="I569" t="s">
        <v>142</v>
      </c>
      <c r="J569" s="24">
        <v>45931</v>
      </c>
      <c r="K569" t="s">
        <v>253</v>
      </c>
      <c r="L569">
        <v>3</v>
      </c>
      <c r="M569" t="s">
        <v>429</v>
      </c>
      <c r="N569" t="s">
        <v>145</v>
      </c>
      <c r="O569" t="s">
        <v>155</v>
      </c>
      <c r="P569" t="s">
        <v>152</v>
      </c>
      <c r="Q569">
        <v>0</v>
      </c>
      <c r="R569">
        <v>17</v>
      </c>
      <c r="S569">
        <v>680</v>
      </c>
      <c r="T569">
        <v>240</v>
      </c>
      <c r="U569">
        <v>0</v>
      </c>
      <c r="V569">
        <v>0</v>
      </c>
      <c r="W569">
        <v>0</v>
      </c>
      <c r="X569">
        <v>0</v>
      </c>
      <c r="Y569">
        <v>0</v>
      </c>
      <c r="Z569">
        <v>0</v>
      </c>
      <c r="AA569">
        <v>440</v>
      </c>
      <c r="AB569">
        <v>0</v>
      </c>
      <c r="AC569">
        <v>440</v>
      </c>
      <c r="AD569">
        <v>0</v>
      </c>
      <c r="AE569">
        <v>0</v>
      </c>
      <c r="AF569">
        <v>11</v>
      </c>
      <c r="AG569">
        <v>0</v>
      </c>
      <c r="AH569">
        <v>6</v>
      </c>
      <c r="AI569">
        <v>0</v>
      </c>
      <c r="AJ569">
        <v>0</v>
      </c>
      <c r="AK569">
        <v>0</v>
      </c>
      <c r="AL569">
        <v>0</v>
      </c>
      <c r="AM569">
        <v>1</v>
      </c>
      <c r="AN569">
        <v>0</v>
      </c>
      <c r="AO569">
        <v>0</v>
      </c>
      <c r="AP569">
        <v>0</v>
      </c>
      <c r="AQ569">
        <v>0</v>
      </c>
      <c r="AR569">
        <v>0</v>
      </c>
      <c r="AS569">
        <v>0</v>
      </c>
      <c r="AT569">
        <v>0</v>
      </c>
      <c r="AU569">
        <v>0</v>
      </c>
      <c r="AV569">
        <v>0</v>
      </c>
      <c r="AW569">
        <v>0</v>
      </c>
      <c r="AX569">
        <v>0</v>
      </c>
      <c r="AY569">
        <v>0</v>
      </c>
      <c r="AZ569">
        <v>0</v>
      </c>
      <c r="BA569">
        <v>0</v>
      </c>
      <c r="BB569">
        <v>0</v>
      </c>
      <c r="BC569">
        <v>0</v>
      </c>
      <c r="BD569">
        <v>0</v>
      </c>
      <c r="BE569">
        <v>0</v>
      </c>
      <c r="BF569">
        <v>0</v>
      </c>
      <c r="BG569">
        <v>0</v>
      </c>
      <c r="BH569">
        <v>0</v>
      </c>
      <c r="BI569">
        <v>0</v>
      </c>
      <c r="BJ569" s="25">
        <v>45944</v>
      </c>
      <c r="BK569">
        <v>0</v>
      </c>
      <c r="BL569" s="27" t="str">
        <f>VLOOKUP(O569,DropDownList!$H$1:$I$7,2,FALSE)</f>
        <v>2022/23</v>
      </c>
      <c r="BM569" s="27" t="str">
        <f t="shared" si="8"/>
        <v>PCOA</v>
      </c>
    </row>
    <row r="570" spans="1:65" x14ac:dyDescent="0.2">
      <c r="A570">
        <v>2025</v>
      </c>
      <c r="B570">
        <v>10</v>
      </c>
      <c r="C570" t="s">
        <v>198</v>
      </c>
      <c r="D570" t="s">
        <v>199</v>
      </c>
      <c r="E570" t="s">
        <v>29</v>
      </c>
      <c r="F570">
        <v>9289</v>
      </c>
      <c r="G570" t="s">
        <v>141</v>
      </c>
      <c r="H570" t="s">
        <v>200</v>
      </c>
      <c r="I570" t="s">
        <v>142</v>
      </c>
      <c r="J570" s="24">
        <v>45931</v>
      </c>
      <c r="K570" t="s">
        <v>253</v>
      </c>
      <c r="L570">
        <v>3</v>
      </c>
      <c r="M570" t="s">
        <v>429</v>
      </c>
      <c r="N570" t="s">
        <v>145</v>
      </c>
      <c r="O570" t="s">
        <v>155</v>
      </c>
      <c r="P570" t="s">
        <v>148</v>
      </c>
      <c r="Q570">
        <v>0</v>
      </c>
      <c r="R570">
        <v>5</v>
      </c>
      <c r="S570">
        <v>300</v>
      </c>
      <c r="T570">
        <v>0</v>
      </c>
      <c r="U570">
        <v>0</v>
      </c>
      <c r="V570">
        <v>0</v>
      </c>
      <c r="W570">
        <v>0</v>
      </c>
      <c r="X570">
        <v>0</v>
      </c>
      <c r="Y570">
        <v>0</v>
      </c>
      <c r="Z570">
        <v>0</v>
      </c>
      <c r="AA570">
        <v>300</v>
      </c>
      <c r="AB570">
        <v>0</v>
      </c>
      <c r="AC570">
        <v>300</v>
      </c>
      <c r="AD570">
        <v>0</v>
      </c>
      <c r="AE570">
        <v>0</v>
      </c>
      <c r="AF570">
        <v>5</v>
      </c>
      <c r="AG570">
        <v>0</v>
      </c>
      <c r="AH570">
        <v>0</v>
      </c>
      <c r="AI570">
        <v>0</v>
      </c>
      <c r="AJ570">
        <v>0</v>
      </c>
      <c r="AK570">
        <v>0</v>
      </c>
      <c r="AL570">
        <v>0</v>
      </c>
      <c r="AM570">
        <v>0</v>
      </c>
      <c r="AN570">
        <v>0</v>
      </c>
      <c r="AO570">
        <v>3</v>
      </c>
      <c r="AP570">
        <v>9</v>
      </c>
      <c r="AQ570">
        <v>3</v>
      </c>
      <c r="AR570">
        <v>0</v>
      </c>
      <c r="AS570">
        <v>0</v>
      </c>
      <c r="AT570">
        <v>0</v>
      </c>
      <c r="AU570">
        <v>0</v>
      </c>
      <c r="AV570">
        <v>0</v>
      </c>
      <c r="AW570">
        <v>0</v>
      </c>
      <c r="AX570">
        <v>0</v>
      </c>
      <c r="AY570">
        <v>3</v>
      </c>
      <c r="AZ570">
        <v>3</v>
      </c>
      <c r="BA570">
        <v>0</v>
      </c>
      <c r="BB570">
        <v>0</v>
      </c>
      <c r="BC570">
        <v>0</v>
      </c>
      <c r="BD570">
        <v>0</v>
      </c>
      <c r="BE570">
        <v>0</v>
      </c>
      <c r="BF570">
        <v>3</v>
      </c>
      <c r="BG570">
        <v>0</v>
      </c>
      <c r="BH570">
        <v>0</v>
      </c>
      <c r="BI570">
        <v>0</v>
      </c>
      <c r="BJ570" s="25">
        <v>45944</v>
      </c>
      <c r="BK570">
        <v>0</v>
      </c>
      <c r="BL570" s="27" t="str">
        <f>VLOOKUP(O570,DropDownList!$H$1:$I$7,2,FALSE)</f>
        <v>2022/23</v>
      </c>
      <c r="BM570" s="27" t="str">
        <f t="shared" si="8"/>
        <v>PRAS</v>
      </c>
    </row>
    <row r="571" spans="1:65" x14ac:dyDescent="0.2">
      <c r="A571">
        <v>2025</v>
      </c>
      <c r="B571">
        <v>10</v>
      </c>
      <c r="C571" t="s">
        <v>198</v>
      </c>
      <c r="D571" t="s">
        <v>199</v>
      </c>
      <c r="E571" t="s">
        <v>29</v>
      </c>
      <c r="F571">
        <v>9289</v>
      </c>
      <c r="G571" t="s">
        <v>141</v>
      </c>
      <c r="H571" t="s">
        <v>200</v>
      </c>
      <c r="I571" t="s">
        <v>142</v>
      </c>
      <c r="J571" s="24">
        <v>45931</v>
      </c>
      <c r="K571" t="s">
        <v>253</v>
      </c>
      <c r="L571">
        <v>3</v>
      </c>
      <c r="M571" t="s">
        <v>429</v>
      </c>
      <c r="N571" t="s">
        <v>145</v>
      </c>
      <c r="O571" t="s">
        <v>156</v>
      </c>
      <c r="P571" t="s">
        <v>150</v>
      </c>
      <c r="Q571">
        <v>1473.03</v>
      </c>
      <c r="R571">
        <v>43</v>
      </c>
      <c r="S571">
        <v>9420.5300000000007</v>
      </c>
      <c r="T571">
        <v>778.17</v>
      </c>
      <c r="U571">
        <v>6</v>
      </c>
      <c r="V571">
        <v>5</v>
      </c>
      <c r="W571">
        <v>1253.03</v>
      </c>
      <c r="X571">
        <v>1253.03</v>
      </c>
      <c r="Y571">
        <v>38</v>
      </c>
      <c r="Z571">
        <v>8642.36</v>
      </c>
      <c r="AA571">
        <v>7169.33</v>
      </c>
      <c r="AB571">
        <v>3089.01</v>
      </c>
      <c r="AC571">
        <v>4080.32</v>
      </c>
      <c r="AD571">
        <v>3</v>
      </c>
      <c r="AE571">
        <v>2</v>
      </c>
      <c r="AF571">
        <v>32</v>
      </c>
      <c r="AG571">
        <v>2</v>
      </c>
      <c r="AH571">
        <v>5</v>
      </c>
      <c r="AI571">
        <v>4</v>
      </c>
      <c r="AJ571">
        <v>11</v>
      </c>
      <c r="AK571">
        <v>7</v>
      </c>
      <c r="AL571">
        <v>1</v>
      </c>
      <c r="AM571">
        <v>2</v>
      </c>
      <c r="AN571">
        <v>0</v>
      </c>
      <c r="AO571">
        <v>25</v>
      </c>
      <c r="AP571">
        <v>99</v>
      </c>
      <c r="AQ571">
        <v>32</v>
      </c>
      <c r="AR571">
        <v>0</v>
      </c>
      <c r="AS571">
        <v>20</v>
      </c>
      <c r="AT571">
        <v>0</v>
      </c>
      <c r="AU571">
        <v>4</v>
      </c>
      <c r="AV571">
        <v>0</v>
      </c>
      <c r="AW571">
        <v>0</v>
      </c>
      <c r="AX571">
        <v>0</v>
      </c>
      <c r="AY571">
        <v>7</v>
      </c>
      <c r="AZ571">
        <v>16</v>
      </c>
      <c r="BA571">
        <v>9</v>
      </c>
      <c r="BB571">
        <v>2</v>
      </c>
      <c r="BC571">
        <v>2</v>
      </c>
      <c r="BD571">
        <v>2</v>
      </c>
      <c r="BE571">
        <v>0</v>
      </c>
      <c r="BF571">
        <v>25</v>
      </c>
      <c r="BG571">
        <v>1310</v>
      </c>
      <c r="BH571">
        <v>0</v>
      </c>
      <c r="BI571">
        <v>6</v>
      </c>
      <c r="BJ571" s="25">
        <v>45944</v>
      </c>
      <c r="BK571">
        <v>0</v>
      </c>
      <c r="BL571" s="27" t="str">
        <f>VLOOKUP(O571,DropDownList!$H$1:$I$7,2,FALSE)</f>
        <v>2023/24</v>
      </c>
      <c r="BM571" s="27" t="str">
        <f t="shared" si="8"/>
        <v>FISCAL FINES</v>
      </c>
    </row>
    <row r="572" spans="1:65" x14ac:dyDescent="0.2">
      <c r="A572">
        <v>2025</v>
      </c>
      <c r="B572">
        <v>10</v>
      </c>
      <c r="C572" t="s">
        <v>198</v>
      </c>
      <c r="D572" t="s">
        <v>199</v>
      </c>
      <c r="E572" t="s">
        <v>29</v>
      </c>
      <c r="F572">
        <v>9289</v>
      </c>
      <c r="G572" t="s">
        <v>141</v>
      </c>
      <c r="H572" t="s">
        <v>200</v>
      </c>
      <c r="I572" t="s">
        <v>142</v>
      </c>
      <c r="J572" s="24">
        <v>45931</v>
      </c>
      <c r="K572" t="s">
        <v>253</v>
      </c>
      <c r="L572">
        <v>3</v>
      </c>
      <c r="M572" t="s">
        <v>429</v>
      </c>
      <c r="N572" t="s">
        <v>145</v>
      </c>
      <c r="O572" t="s">
        <v>155</v>
      </c>
      <c r="P572" t="s">
        <v>153</v>
      </c>
      <c r="Q572">
        <v>45</v>
      </c>
      <c r="R572">
        <v>1</v>
      </c>
      <c r="S572">
        <v>45</v>
      </c>
      <c r="T572">
        <v>0</v>
      </c>
      <c r="U572">
        <v>1</v>
      </c>
      <c r="V572">
        <v>1</v>
      </c>
      <c r="W572">
        <v>45</v>
      </c>
      <c r="X572">
        <v>45</v>
      </c>
      <c r="Y572">
        <v>0</v>
      </c>
      <c r="Z572">
        <v>0</v>
      </c>
      <c r="AA572">
        <v>0</v>
      </c>
      <c r="AB572">
        <v>0</v>
      </c>
      <c r="AC572">
        <v>0</v>
      </c>
      <c r="AD572">
        <v>1</v>
      </c>
      <c r="AE572">
        <v>0</v>
      </c>
      <c r="AF572">
        <v>0</v>
      </c>
      <c r="AG572">
        <v>0</v>
      </c>
      <c r="AH572">
        <v>0</v>
      </c>
      <c r="AI572">
        <v>1</v>
      </c>
      <c r="AJ572">
        <v>0</v>
      </c>
      <c r="AK572">
        <v>0</v>
      </c>
      <c r="AL572">
        <v>0</v>
      </c>
      <c r="AM572">
        <v>0</v>
      </c>
      <c r="AN572">
        <v>0</v>
      </c>
      <c r="AO572">
        <v>1</v>
      </c>
      <c r="AP572">
        <v>1</v>
      </c>
      <c r="AQ572">
        <v>1</v>
      </c>
      <c r="AR572">
        <v>0</v>
      </c>
      <c r="AS572">
        <v>0</v>
      </c>
      <c r="AT572">
        <v>0</v>
      </c>
      <c r="AU572">
        <v>0</v>
      </c>
      <c r="AV572">
        <v>0</v>
      </c>
      <c r="AW572">
        <v>0</v>
      </c>
      <c r="AX572">
        <v>0</v>
      </c>
      <c r="AY572">
        <v>0</v>
      </c>
      <c r="AZ572">
        <v>0</v>
      </c>
      <c r="BA572">
        <v>0</v>
      </c>
      <c r="BB572">
        <v>0</v>
      </c>
      <c r="BC572">
        <v>0</v>
      </c>
      <c r="BD572">
        <v>0</v>
      </c>
      <c r="BE572">
        <v>0</v>
      </c>
      <c r="BF572">
        <v>1</v>
      </c>
      <c r="BG572">
        <v>45</v>
      </c>
      <c r="BH572">
        <v>0</v>
      </c>
      <c r="BI572">
        <v>1</v>
      </c>
      <c r="BJ572" s="25">
        <v>45944</v>
      </c>
      <c r="BK572">
        <v>0</v>
      </c>
      <c r="BL572" s="27" t="str">
        <f>VLOOKUP(O572,DropDownList!$H$1:$I$7,2,FALSE)</f>
        <v>2022/23</v>
      </c>
      <c r="BM572" s="27" t="str">
        <f t="shared" si="8"/>
        <v>PREG</v>
      </c>
    </row>
    <row r="573" spans="1:65" x14ac:dyDescent="0.2">
      <c r="A573">
        <v>2025</v>
      </c>
      <c r="B573">
        <v>10</v>
      </c>
      <c r="C573" t="s">
        <v>198</v>
      </c>
      <c r="D573" t="s">
        <v>199</v>
      </c>
      <c r="E573" t="s">
        <v>29</v>
      </c>
      <c r="F573">
        <v>9289</v>
      </c>
      <c r="G573" t="s">
        <v>141</v>
      </c>
      <c r="H573" t="s">
        <v>200</v>
      </c>
      <c r="I573" t="s">
        <v>142</v>
      </c>
      <c r="J573" s="24">
        <v>45931</v>
      </c>
      <c r="K573" t="s">
        <v>253</v>
      </c>
      <c r="L573">
        <v>3</v>
      </c>
      <c r="M573" t="s">
        <v>429</v>
      </c>
      <c r="N573" t="s">
        <v>145</v>
      </c>
      <c r="O573" t="s">
        <v>147</v>
      </c>
      <c r="P573" t="s">
        <v>146</v>
      </c>
      <c r="Q573">
        <v>110</v>
      </c>
      <c r="R573">
        <v>25</v>
      </c>
      <c r="S573">
        <v>380</v>
      </c>
      <c r="T573">
        <v>0</v>
      </c>
      <c r="U573">
        <v>12</v>
      </c>
      <c r="V573">
        <v>3</v>
      </c>
      <c r="W573">
        <v>40</v>
      </c>
      <c r="X573">
        <v>40</v>
      </c>
      <c r="Y573">
        <v>0</v>
      </c>
      <c r="Z573">
        <v>0</v>
      </c>
      <c r="AA573">
        <v>270</v>
      </c>
      <c r="AB573">
        <v>0</v>
      </c>
      <c r="AC573">
        <v>0</v>
      </c>
      <c r="AD573">
        <v>3</v>
      </c>
      <c r="AE573">
        <v>0</v>
      </c>
      <c r="AF573">
        <v>17</v>
      </c>
      <c r="AG573">
        <v>0</v>
      </c>
      <c r="AH573">
        <v>0</v>
      </c>
      <c r="AI573">
        <v>8</v>
      </c>
      <c r="AJ573">
        <v>0</v>
      </c>
      <c r="AK573">
        <v>0</v>
      </c>
      <c r="AL573">
        <v>0</v>
      </c>
      <c r="AM573">
        <v>0</v>
      </c>
      <c r="AN573">
        <v>0</v>
      </c>
      <c r="AO573">
        <v>16</v>
      </c>
      <c r="AP573">
        <v>47</v>
      </c>
      <c r="AQ573">
        <v>19</v>
      </c>
      <c r="AR573">
        <v>0</v>
      </c>
      <c r="AS573">
        <v>9</v>
      </c>
      <c r="AT573">
        <v>0</v>
      </c>
      <c r="AU573">
        <v>6</v>
      </c>
      <c r="AV573">
        <v>0</v>
      </c>
      <c r="AW573">
        <v>0</v>
      </c>
      <c r="AX573">
        <v>0</v>
      </c>
      <c r="AY573">
        <v>3</v>
      </c>
      <c r="AZ573">
        <v>6</v>
      </c>
      <c r="BA573">
        <v>2</v>
      </c>
      <c r="BB573">
        <v>0</v>
      </c>
      <c r="BC573">
        <v>0</v>
      </c>
      <c r="BD573">
        <v>0</v>
      </c>
      <c r="BE573">
        <v>0</v>
      </c>
      <c r="BF573">
        <v>25</v>
      </c>
      <c r="BG573">
        <v>110</v>
      </c>
      <c r="BH573">
        <v>0</v>
      </c>
      <c r="BI573">
        <v>12</v>
      </c>
      <c r="BJ573" s="25">
        <v>45944</v>
      </c>
      <c r="BK573">
        <v>0</v>
      </c>
      <c r="BL573" s="27" t="str">
        <f>VLOOKUP(O573,DropDownList!$H$1:$I$7,2,FALSE)</f>
        <v>2024/25</v>
      </c>
      <c r="BM573" s="27" t="str">
        <f t="shared" si="8"/>
        <v>VSUR</v>
      </c>
    </row>
    <row r="574" spans="1:65" x14ac:dyDescent="0.2">
      <c r="A574">
        <v>2025</v>
      </c>
      <c r="B574">
        <v>10</v>
      </c>
      <c r="C574" t="s">
        <v>198</v>
      </c>
      <c r="D574" t="s">
        <v>199</v>
      </c>
      <c r="E574" t="s">
        <v>29</v>
      </c>
      <c r="F574">
        <v>9289</v>
      </c>
      <c r="G574" t="s">
        <v>141</v>
      </c>
      <c r="H574" t="s">
        <v>200</v>
      </c>
      <c r="I574" t="s">
        <v>142</v>
      </c>
      <c r="J574" s="24">
        <v>45931</v>
      </c>
      <c r="K574" t="s">
        <v>253</v>
      </c>
      <c r="L574">
        <v>3</v>
      </c>
      <c r="M574" t="s">
        <v>429</v>
      </c>
      <c r="N574" t="s">
        <v>145</v>
      </c>
      <c r="O574" t="s">
        <v>155</v>
      </c>
      <c r="P574" t="s">
        <v>146</v>
      </c>
      <c r="Q574">
        <v>20</v>
      </c>
      <c r="R574">
        <v>21</v>
      </c>
      <c r="S574">
        <v>370</v>
      </c>
      <c r="T574">
        <v>0</v>
      </c>
      <c r="U574">
        <v>2</v>
      </c>
      <c r="V574">
        <v>1</v>
      </c>
      <c r="W574">
        <v>10</v>
      </c>
      <c r="X574">
        <v>10</v>
      </c>
      <c r="Y574">
        <v>0</v>
      </c>
      <c r="Z574">
        <v>0</v>
      </c>
      <c r="AA574">
        <v>350</v>
      </c>
      <c r="AB574">
        <v>0</v>
      </c>
      <c r="AC574">
        <v>0</v>
      </c>
      <c r="AD574">
        <v>1</v>
      </c>
      <c r="AE574">
        <v>0</v>
      </c>
      <c r="AF574">
        <v>19</v>
      </c>
      <c r="AG574">
        <v>0</v>
      </c>
      <c r="AH574">
        <v>0</v>
      </c>
      <c r="AI574">
        <v>2</v>
      </c>
      <c r="AJ574">
        <v>0</v>
      </c>
      <c r="AK574">
        <v>0</v>
      </c>
      <c r="AL574">
        <v>0</v>
      </c>
      <c r="AM574">
        <v>0</v>
      </c>
      <c r="AN574">
        <v>0</v>
      </c>
      <c r="AO574">
        <v>13</v>
      </c>
      <c r="AP574">
        <v>55</v>
      </c>
      <c r="AQ574">
        <v>15</v>
      </c>
      <c r="AR574">
        <v>0</v>
      </c>
      <c r="AS574">
        <v>4</v>
      </c>
      <c r="AT574">
        <v>2</v>
      </c>
      <c r="AU574">
        <v>5</v>
      </c>
      <c r="AV574">
        <v>0</v>
      </c>
      <c r="AW574">
        <v>0</v>
      </c>
      <c r="AX574">
        <v>0</v>
      </c>
      <c r="AY574">
        <v>2</v>
      </c>
      <c r="AZ574">
        <v>5</v>
      </c>
      <c r="BA574">
        <v>4</v>
      </c>
      <c r="BB574">
        <v>8</v>
      </c>
      <c r="BC574">
        <v>3</v>
      </c>
      <c r="BD574">
        <v>1</v>
      </c>
      <c r="BE574">
        <v>0</v>
      </c>
      <c r="BF574">
        <v>21</v>
      </c>
      <c r="BG574">
        <v>20</v>
      </c>
      <c r="BH574">
        <v>0</v>
      </c>
      <c r="BI574">
        <v>2</v>
      </c>
      <c r="BJ574" s="25">
        <v>45944</v>
      </c>
      <c r="BK574">
        <v>0</v>
      </c>
      <c r="BL574" s="27" t="str">
        <f>VLOOKUP(O574,DropDownList!$H$1:$I$7,2,FALSE)</f>
        <v>2022/23</v>
      </c>
      <c r="BM574" s="27" t="str">
        <f t="shared" si="8"/>
        <v>VSUR</v>
      </c>
    </row>
    <row r="575" spans="1:65" x14ac:dyDescent="0.2">
      <c r="A575">
        <v>2025</v>
      </c>
      <c r="B575">
        <v>10</v>
      </c>
      <c r="C575" t="s">
        <v>198</v>
      </c>
      <c r="D575" t="s">
        <v>199</v>
      </c>
      <c r="E575" t="s">
        <v>29</v>
      </c>
      <c r="F575">
        <v>9289</v>
      </c>
      <c r="G575" t="s">
        <v>141</v>
      </c>
      <c r="H575" t="s">
        <v>200</v>
      </c>
      <c r="I575" t="s">
        <v>142</v>
      </c>
      <c r="J575" s="24">
        <v>45931</v>
      </c>
      <c r="K575" t="s">
        <v>253</v>
      </c>
      <c r="L575">
        <v>3</v>
      </c>
      <c r="M575" t="s">
        <v>429</v>
      </c>
      <c r="N575" t="s">
        <v>145</v>
      </c>
      <c r="O575" t="s">
        <v>147</v>
      </c>
      <c r="P575" t="s">
        <v>150</v>
      </c>
      <c r="Q575">
        <v>1005.84</v>
      </c>
      <c r="R575">
        <v>27</v>
      </c>
      <c r="S575">
        <v>4503.3500000000004</v>
      </c>
      <c r="T575">
        <v>225</v>
      </c>
      <c r="U575">
        <v>5</v>
      </c>
      <c r="V575">
        <v>3</v>
      </c>
      <c r="W575">
        <v>223.34</v>
      </c>
      <c r="X575">
        <v>223.34</v>
      </c>
      <c r="Y575">
        <v>25</v>
      </c>
      <c r="Z575">
        <v>4278.3500000000004</v>
      </c>
      <c r="AA575">
        <v>3272.51</v>
      </c>
      <c r="AB575">
        <v>1015.01</v>
      </c>
      <c r="AC575">
        <v>2257.5</v>
      </c>
      <c r="AD575">
        <v>2</v>
      </c>
      <c r="AE575">
        <v>1</v>
      </c>
      <c r="AF575">
        <v>20</v>
      </c>
      <c r="AG575">
        <v>2</v>
      </c>
      <c r="AH575">
        <v>2</v>
      </c>
      <c r="AI575">
        <v>3</v>
      </c>
      <c r="AJ575">
        <v>9</v>
      </c>
      <c r="AK575">
        <v>2</v>
      </c>
      <c r="AL575">
        <v>0</v>
      </c>
      <c r="AM575">
        <v>2</v>
      </c>
      <c r="AN575">
        <v>0</v>
      </c>
      <c r="AO575">
        <v>12</v>
      </c>
      <c r="AP575">
        <v>41</v>
      </c>
      <c r="AQ575">
        <v>14</v>
      </c>
      <c r="AR575">
        <v>0</v>
      </c>
      <c r="AS575">
        <v>7</v>
      </c>
      <c r="AT575">
        <v>0</v>
      </c>
      <c r="AU575">
        <v>1</v>
      </c>
      <c r="AV575">
        <v>0</v>
      </c>
      <c r="AW575">
        <v>0</v>
      </c>
      <c r="AX575">
        <v>0</v>
      </c>
      <c r="AY575">
        <v>1</v>
      </c>
      <c r="AZ575">
        <v>9</v>
      </c>
      <c r="BA575">
        <v>6</v>
      </c>
      <c r="BB575">
        <v>0</v>
      </c>
      <c r="BC575">
        <v>0</v>
      </c>
      <c r="BD575">
        <v>0</v>
      </c>
      <c r="BE575">
        <v>0</v>
      </c>
      <c r="BF575">
        <v>13</v>
      </c>
      <c r="BG575">
        <v>788.34</v>
      </c>
      <c r="BH575">
        <v>0</v>
      </c>
      <c r="BI575">
        <v>5</v>
      </c>
      <c r="BJ575" s="25">
        <v>45944</v>
      </c>
      <c r="BK575">
        <v>0</v>
      </c>
      <c r="BL575" s="27" t="str">
        <f>VLOOKUP(O575,DropDownList!$H$1:$I$7,2,FALSE)</f>
        <v>2024/25</v>
      </c>
      <c r="BM575" s="27" t="str">
        <f t="shared" si="8"/>
        <v>FISCAL FINES</v>
      </c>
    </row>
    <row r="576" spans="1:65" x14ac:dyDescent="0.2">
      <c r="A576">
        <v>2025</v>
      </c>
      <c r="B576">
        <v>10</v>
      </c>
      <c r="C576" t="s">
        <v>198</v>
      </c>
      <c r="D576" t="s">
        <v>199</v>
      </c>
      <c r="E576" t="s">
        <v>29</v>
      </c>
      <c r="F576">
        <v>9289</v>
      </c>
      <c r="G576" t="s">
        <v>141</v>
      </c>
      <c r="H576" t="s">
        <v>200</v>
      </c>
      <c r="I576" t="s">
        <v>142</v>
      </c>
      <c r="J576" s="24">
        <v>45931</v>
      </c>
      <c r="K576" t="s">
        <v>253</v>
      </c>
      <c r="L576">
        <v>3</v>
      </c>
      <c r="M576" t="s">
        <v>429</v>
      </c>
      <c r="N576" t="s">
        <v>145</v>
      </c>
      <c r="O576" t="s">
        <v>156</v>
      </c>
      <c r="P576" t="s">
        <v>148</v>
      </c>
      <c r="Q576">
        <v>0</v>
      </c>
      <c r="R576">
        <v>4</v>
      </c>
      <c r="S576">
        <v>240</v>
      </c>
      <c r="T576">
        <v>0</v>
      </c>
      <c r="U576">
        <v>0</v>
      </c>
      <c r="V576">
        <v>0</v>
      </c>
      <c r="W576">
        <v>0</v>
      </c>
      <c r="X576">
        <v>0</v>
      </c>
      <c r="Y576">
        <v>0</v>
      </c>
      <c r="Z576">
        <v>0</v>
      </c>
      <c r="AA576">
        <v>240</v>
      </c>
      <c r="AB576">
        <v>0</v>
      </c>
      <c r="AC576">
        <v>240</v>
      </c>
      <c r="AD576">
        <v>0</v>
      </c>
      <c r="AE576">
        <v>0</v>
      </c>
      <c r="AF576">
        <v>4</v>
      </c>
      <c r="AG576">
        <v>0</v>
      </c>
      <c r="AH576">
        <v>0</v>
      </c>
      <c r="AI576">
        <v>0</v>
      </c>
      <c r="AJ576">
        <v>0</v>
      </c>
      <c r="AK576">
        <v>0</v>
      </c>
      <c r="AL576">
        <v>0</v>
      </c>
      <c r="AM576">
        <v>0</v>
      </c>
      <c r="AN576">
        <v>0</v>
      </c>
      <c r="AO576">
        <v>2</v>
      </c>
      <c r="AP576">
        <v>11</v>
      </c>
      <c r="AQ576">
        <v>2</v>
      </c>
      <c r="AR576">
        <v>0</v>
      </c>
      <c r="AS576">
        <v>2</v>
      </c>
      <c r="AT576">
        <v>0</v>
      </c>
      <c r="AU576">
        <v>1</v>
      </c>
      <c r="AV576">
        <v>2</v>
      </c>
      <c r="AW576">
        <v>0</v>
      </c>
      <c r="AX576">
        <v>0</v>
      </c>
      <c r="AY576">
        <v>1</v>
      </c>
      <c r="AZ576">
        <v>2</v>
      </c>
      <c r="BA576">
        <v>1</v>
      </c>
      <c r="BB576">
        <v>0</v>
      </c>
      <c r="BC576">
        <v>0</v>
      </c>
      <c r="BD576">
        <v>0</v>
      </c>
      <c r="BE576">
        <v>0</v>
      </c>
      <c r="BF576">
        <v>2</v>
      </c>
      <c r="BG576">
        <v>0</v>
      </c>
      <c r="BH576">
        <v>0</v>
      </c>
      <c r="BI576">
        <v>0</v>
      </c>
      <c r="BJ576" s="25">
        <v>45944</v>
      </c>
      <c r="BK576">
        <v>0</v>
      </c>
      <c r="BL576" s="27" t="str">
        <f>VLOOKUP(O576,DropDownList!$H$1:$I$7,2,FALSE)</f>
        <v>2023/24</v>
      </c>
      <c r="BM576" s="27" t="str">
        <f t="shared" si="8"/>
        <v>PRAS</v>
      </c>
    </row>
    <row r="577" spans="1:65" x14ac:dyDescent="0.2">
      <c r="A577">
        <v>2025</v>
      </c>
      <c r="B577">
        <v>10</v>
      </c>
      <c r="C577" t="s">
        <v>198</v>
      </c>
      <c r="D577" t="s">
        <v>199</v>
      </c>
      <c r="E577" t="s">
        <v>29</v>
      </c>
      <c r="F577">
        <v>9289</v>
      </c>
      <c r="G577" t="s">
        <v>141</v>
      </c>
      <c r="H577" t="s">
        <v>200</v>
      </c>
      <c r="I577" t="s">
        <v>142</v>
      </c>
      <c r="J577" s="24">
        <v>45931</v>
      </c>
      <c r="K577" t="s">
        <v>253</v>
      </c>
      <c r="L577">
        <v>3</v>
      </c>
      <c r="M577" t="s">
        <v>429</v>
      </c>
      <c r="N577" t="s">
        <v>145</v>
      </c>
      <c r="O577" t="s">
        <v>156</v>
      </c>
      <c r="P577" t="s">
        <v>154</v>
      </c>
      <c r="Q577">
        <v>759.67</v>
      </c>
      <c r="R577">
        <v>21</v>
      </c>
      <c r="S577">
        <v>4507.51</v>
      </c>
      <c r="T577">
        <v>0</v>
      </c>
      <c r="U577">
        <v>5</v>
      </c>
      <c r="V577">
        <v>0</v>
      </c>
      <c r="W577">
        <v>0</v>
      </c>
      <c r="X577">
        <v>0</v>
      </c>
      <c r="Y577">
        <v>0</v>
      </c>
      <c r="Z577">
        <v>0</v>
      </c>
      <c r="AA577">
        <v>3747.84</v>
      </c>
      <c r="AB577">
        <v>0</v>
      </c>
      <c r="AC577">
        <v>3467.84</v>
      </c>
      <c r="AD577">
        <v>0</v>
      </c>
      <c r="AE577">
        <v>0</v>
      </c>
      <c r="AF577">
        <v>16</v>
      </c>
      <c r="AG577">
        <v>4</v>
      </c>
      <c r="AH577">
        <v>0</v>
      </c>
      <c r="AI577">
        <v>1</v>
      </c>
      <c r="AJ577">
        <v>0</v>
      </c>
      <c r="AK577">
        <v>0</v>
      </c>
      <c r="AL577">
        <v>0</v>
      </c>
      <c r="AM577">
        <v>0</v>
      </c>
      <c r="AN577">
        <v>0</v>
      </c>
      <c r="AO577">
        <v>17</v>
      </c>
      <c r="AP577">
        <v>52</v>
      </c>
      <c r="AQ577">
        <v>19</v>
      </c>
      <c r="AR577">
        <v>0</v>
      </c>
      <c r="AS577">
        <v>9</v>
      </c>
      <c r="AT577">
        <v>0</v>
      </c>
      <c r="AU577">
        <v>7</v>
      </c>
      <c r="AV577">
        <v>2</v>
      </c>
      <c r="AW577">
        <v>0</v>
      </c>
      <c r="AX577">
        <v>0</v>
      </c>
      <c r="AY577">
        <v>3</v>
      </c>
      <c r="AZ577">
        <v>5</v>
      </c>
      <c r="BA577">
        <v>0</v>
      </c>
      <c r="BB577">
        <v>3</v>
      </c>
      <c r="BC577">
        <v>1</v>
      </c>
      <c r="BD577">
        <v>0</v>
      </c>
      <c r="BE577">
        <v>0</v>
      </c>
      <c r="BF577">
        <v>21</v>
      </c>
      <c r="BG577">
        <v>270</v>
      </c>
      <c r="BH577">
        <v>0</v>
      </c>
      <c r="BI577">
        <v>5</v>
      </c>
      <c r="BJ577" s="25">
        <v>45944</v>
      </c>
      <c r="BK577">
        <v>0</v>
      </c>
      <c r="BL577" s="27" t="str">
        <f>VLOOKUP(O577,DropDownList!$H$1:$I$7,2,FALSE)</f>
        <v>2023/24</v>
      </c>
      <c r="BM577" s="27" t="str">
        <f t="shared" si="8"/>
        <v>JP COURT</v>
      </c>
    </row>
    <row r="578" spans="1:65" x14ac:dyDescent="0.2">
      <c r="A578">
        <v>2025</v>
      </c>
      <c r="B578">
        <v>10</v>
      </c>
      <c r="C578" t="s">
        <v>198</v>
      </c>
      <c r="D578" t="s">
        <v>199</v>
      </c>
      <c r="E578" t="s">
        <v>29</v>
      </c>
      <c r="F578">
        <v>9289</v>
      </c>
      <c r="G578" t="s">
        <v>141</v>
      </c>
      <c r="H578" t="s">
        <v>200</v>
      </c>
      <c r="I578" t="s">
        <v>142</v>
      </c>
      <c r="J578" s="24">
        <v>45931</v>
      </c>
      <c r="K578" t="s">
        <v>253</v>
      </c>
      <c r="L578">
        <v>3</v>
      </c>
      <c r="M578" t="s">
        <v>429</v>
      </c>
      <c r="N578" t="s">
        <v>145</v>
      </c>
      <c r="O578" t="s">
        <v>156</v>
      </c>
      <c r="P578" t="s">
        <v>146</v>
      </c>
      <c r="Q578">
        <v>20</v>
      </c>
      <c r="R578">
        <v>21</v>
      </c>
      <c r="S578">
        <v>290</v>
      </c>
      <c r="T578">
        <v>0</v>
      </c>
      <c r="U578">
        <v>5</v>
      </c>
      <c r="V578">
        <v>0</v>
      </c>
      <c r="W578">
        <v>0</v>
      </c>
      <c r="X578">
        <v>0</v>
      </c>
      <c r="Y578">
        <v>0</v>
      </c>
      <c r="Z578">
        <v>0</v>
      </c>
      <c r="AA578">
        <v>270</v>
      </c>
      <c r="AB578">
        <v>0</v>
      </c>
      <c r="AC578">
        <v>0</v>
      </c>
      <c r="AD578">
        <v>0</v>
      </c>
      <c r="AE578">
        <v>0</v>
      </c>
      <c r="AF578">
        <v>20</v>
      </c>
      <c r="AG578">
        <v>0</v>
      </c>
      <c r="AH578">
        <v>0</v>
      </c>
      <c r="AI578">
        <v>1</v>
      </c>
      <c r="AJ578">
        <v>0</v>
      </c>
      <c r="AK578">
        <v>0</v>
      </c>
      <c r="AL578">
        <v>0</v>
      </c>
      <c r="AM578">
        <v>0</v>
      </c>
      <c r="AN578">
        <v>0</v>
      </c>
      <c r="AO578">
        <v>17</v>
      </c>
      <c r="AP578">
        <v>57</v>
      </c>
      <c r="AQ578">
        <v>20</v>
      </c>
      <c r="AR578">
        <v>0</v>
      </c>
      <c r="AS578">
        <v>9</v>
      </c>
      <c r="AT578">
        <v>0</v>
      </c>
      <c r="AU578">
        <v>9</v>
      </c>
      <c r="AV578">
        <v>2</v>
      </c>
      <c r="AW578">
        <v>0</v>
      </c>
      <c r="AX578">
        <v>0</v>
      </c>
      <c r="AY578">
        <v>3</v>
      </c>
      <c r="AZ578">
        <v>6</v>
      </c>
      <c r="BA578">
        <v>0</v>
      </c>
      <c r="BB578">
        <v>3</v>
      </c>
      <c r="BC578">
        <v>1</v>
      </c>
      <c r="BD578">
        <v>0</v>
      </c>
      <c r="BE578">
        <v>0</v>
      </c>
      <c r="BF578">
        <v>21</v>
      </c>
      <c r="BG578">
        <v>20</v>
      </c>
      <c r="BH578">
        <v>0</v>
      </c>
      <c r="BI578">
        <v>5</v>
      </c>
      <c r="BJ578" s="25">
        <v>45944</v>
      </c>
      <c r="BK578">
        <v>0</v>
      </c>
      <c r="BL578" s="27" t="str">
        <f>VLOOKUP(O578,DropDownList!$H$1:$I$7,2,FALSE)</f>
        <v>2023/24</v>
      </c>
      <c r="BM578" s="27" t="str">
        <f t="shared" si="8"/>
        <v>VSUR</v>
      </c>
    </row>
    <row r="579" spans="1:65" x14ac:dyDescent="0.2">
      <c r="A579">
        <v>2025</v>
      </c>
      <c r="B579">
        <v>10</v>
      </c>
      <c r="C579" t="s">
        <v>198</v>
      </c>
      <c r="D579" t="s">
        <v>199</v>
      </c>
      <c r="E579" t="s">
        <v>29</v>
      </c>
      <c r="F579">
        <v>9289</v>
      </c>
      <c r="G579" t="s">
        <v>141</v>
      </c>
      <c r="H579" t="s">
        <v>200</v>
      </c>
      <c r="I579" t="s">
        <v>142</v>
      </c>
      <c r="J579" s="24">
        <v>45931</v>
      </c>
      <c r="K579" t="s">
        <v>253</v>
      </c>
      <c r="L579">
        <v>3</v>
      </c>
      <c r="M579" t="s">
        <v>429</v>
      </c>
      <c r="N579" t="s">
        <v>145</v>
      </c>
      <c r="O579" t="s">
        <v>155</v>
      </c>
      <c r="P579" t="s">
        <v>150</v>
      </c>
      <c r="Q579">
        <v>1396.3</v>
      </c>
      <c r="R579">
        <v>30</v>
      </c>
      <c r="S579">
        <v>5860.46</v>
      </c>
      <c r="T579">
        <v>378.12</v>
      </c>
      <c r="U579">
        <v>8</v>
      </c>
      <c r="V579">
        <v>8</v>
      </c>
      <c r="W579">
        <v>1396.3</v>
      </c>
      <c r="X579">
        <v>1396.3</v>
      </c>
      <c r="Y579">
        <v>28</v>
      </c>
      <c r="Z579">
        <v>5482.34</v>
      </c>
      <c r="AA579">
        <v>4086.04</v>
      </c>
      <c r="AB579">
        <v>1814.16</v>
      </c>
      <c r="AC579">
        <v>2271.88</v>
      </c>
      <c r="AD579">
        <v>5</v>
      </c>
      <c r="AE579">
        <v>3</v>
      </c>
      <c r="AF579">
        <v>19</v>
      </c>
      <c r="AG579">
        <v>3</v>
      </c>
      <c r="AH579">
        <v>2</v>
      </c>
      <c r="AI579">
        <v>5</v>
      </c>
      <c r="AJ579">
        <v>5</v>
      </c>
      <c r="AK579">
        <v>6</v>
      </c>
      <c r="AL579">
        <v>1</v>
      </c>
      <c r="AM579">
        <v>1</v>
      </c>
      <c r="AN579">
        <v>0</v>
      </c>
      <c r="AO579">
        <v>20</v>
      </c>
      <c r="AP579">
        <v>115</v>
      </c>
      <c r="AQ579">
        <v>22</v>
      </c>
      <c r="AR579">
        <v>0</v>
      </c>
      <c r="AS579">
        <v>23</v>
      </c>
      <c r="AT579">
        <v>0</v>
      </c>
      <c r="AU579">
        <v>0</v>
      </c>
      <c r="AV579">
        <v>0</v>
      </c>
      <c r="AW579">
        <v>0</v>
      </c>
      <c r="AX579">
        <v>0</v>
      </c>
      <c r="AY579">
        <v>6</v>
      </c>
      <c r="AZ579">
        <v>25</v>
      </c>
      <c r="BA579">
        <v>20</v>
      </c>
      <c r="BB579">
        <v>2</v>
      </c>
      <c r="BC579">
        <v>1</v>
      </c>
      <c r="BD579">
        <v>0</v>
      </c>
      <c r="BE579">
        <v>0</v>
      </c>
      <c r="BF579">
        <v>20</v>
      </c>
      <c r="BG579">
        <v>956.99</v>
      </c>
      <c r="BH579">
        <v>1</v>
      </c>
      <c r="BI579">
        <v>7</v>
      </c>
      <c r="BJ579" s="25">
        <v>45944</v>
      </c>
      <c r="BK579">
        <v>0</v>
      </c>
      <c r="BL579" s="27" t="str">
        <f>VLOOKUP(O579,DropDownList!$H$1:$I$7,2,FALSE)</f>
        <v>2022/23</v>
      </c>
      <c r="BM579" s="27" t="str">
        <f t="shared" ref="BM579:BM642" si="9">IF(RIGHT(P579,4)="VSUR","VSUR",IF(RIGHT(P579,4)="CONF","CONF",P579))</f>
        <v>FISCAL FINES</v>
      </c>
    </row>
    <row r="580" spans="1:65" x14ac:dyDescent="0.2">
      <c r="A580">
        <v>2025</v>
      </c>
      <c r="B580">
        <v>10</v>
      </c>
      <c r="C580" t="s">
        <v>198</v>
      </c>
      <c r="D580" t="s">
        <v>199</v>
      </c>
      <c r="E580" t="s">
        <v>29</v>
      </c>
      <c r="F580">
        <v>9289</v>
      </c>
      <c r="G580" t="s">
        <v>141</v>
      </c>
      <c r="H580" t="s">
        <v>200</v>
      </c>
      <c r="I580" t="s">
        <v>142</v>
      </c>
      <c r="J580" s="24">
        <v>45931</v>
      </c>
      <c r="K580" t="s">
        <v>253</v>
      </c>
      <c r="L580">
        <v>3</v>
      </c>
      <c r="M580" t="s">
        <v>429</v>
      </c>
      <c r="N580" t="s">
        <v>145</v>
      </c>
      <c r="O580" t="s">
        <v>149</v>
      </c>
      <c r="P580" t="s">
        <v>148</v>
      </c>
      <c r="Q580">
        <v>60</v>
      </c>
      <c r="R580">
        <v>1</v>
      </c>
      <c r="S580">
        <v>60</v>
      </c>
      <c r="T580">
        <v>0</v>
      </c>
      <c r="U580">
        <v>1</v>
      </c>
      <c r="V580">
        <v>1</v>
      </c>
      <c r="W580">
        <v>60</v>
      </c>
      <c r="X580">
        <v>60</v>
      </c>
      <c r="Y580">
        <v>0</v>
      </c>
      <c r="Z580">
        <v>0</v>
      </c>
      <c r="AA580">
        <v>0</v>
      </c>
      <c r="AB580">
        <v>0</v>
      </c>
      <c r="AC580">
        <v>0</v>
      </c>
      <c r="AD580">
        <v>1</v>
      </c>
      <c r="AE580">
        <v>0</v>
      </c>
      <c r="AF580">
        <v>0</v>
      </c>
      <c r="AG580">
        <v>0</v>
      </c>
      <c r="AH580">
        <v>0</v>
      </c>
      <c r="AI580">
        <v>1</v>
      </c>
      <c r="AJ580">
        <v>0</v>
      </c>
      <c r="AK580">
        <v>0</v>
      </c>
      <c r="AL580">
        <v>0</v>
      </c>
      <c r="AM580">
        <v>0</v>
      </c>
      <c r="AN580">
        <v>0</v>
      </c>
      <c r="AO580">
        <v>1</v>
      </c>
      <c r="AP580">
        <v>1</v>
      </c>
      <c r="AQ580">
        <v>1</v>
      </c>
      <c r="AR580">
        <v>0</v>
      </c>
      <c r="AS580">
        <v>0</v>
      </c>
      <c r="AT580">
        <v>0</v>
      </c>
      <c r="AU580">
        <v>0</v>
      </c>
      <c r="AV580">
        <v>0</v>
      </c>
      <c r="AW580">
        <v>0</v>
      </c>
      <c r="AX580">
        <v>0</v>
      </c>
      <c r="AY580">
        <v>0</v>
      </c>
      <c r="AZ580">
        <v>0</v>
      </c>
      <c r="BA580">
        <v>0</v>
      </c>
      <c r="BB580">
        <v>0</v>
      </c>
      <c r="BC580">
        <v>0</v>
      </c>
      <c r="BD580">
        <v>0</v>
      </c>
      <c r="BE580">
        <v>0</v>
      </c>
      <c r="BF580">
        <v>1</v>
      </c>
      <c r="BG580">
        <v>60</v>
      </c>
      <c r="BH580">
        <v>0</v>
      </c>
      <c r="BI580">
        <v>1</v>
      </c>
      <c r="BJ580" s="25">
        <v>45944</v>
      </c>
      <c r="BK580">
        <v>0</v>
      </c>
      <c r="BL580" s="27" t="str">
        <f>VLOOKUP(O580,DropDownList!$H$1:$I$7,2,FALSE)</f>
        <v>2025/26</v>
      </c>
      <c r="BM580" s="27" t="str">
        <f t="shared" si="9"/>
        <v>PRAS</v>
      </c>
    </row>
    <row r="581" spans="1:65" x14ac:dyDescent="0.2">
      <c r="A581">
        <v>2025</v>
      </c>
      <c r="B581">
        <v>10</v>
      </c>
      <c r="C581" t="s">
        <v>198</v>
      </c>
      <c r="D581" t="s">
        <v>201</v>
      </c>
      <c r="E581" t="s">
        <v>29</v>
      </c>
      <c r="F581">
        <v>9716</v>
      </c>
      <c r="G581" t="s">
        <v>158</v>
      </c>
      <c r="H581" t="s">
        <v>200</v>
      </c>
      <c r="I581" t="s">
        <v>142</v>
      </c>
      <c r="J581" s="24">
        <v>45931</v>
      </c>
      <c r="K581" t="s">
        <v>253</v>
      </c>
      <c r="L581">
        <v>3</v>
      </c>
      <c r="M581" t="s">
        <v>429</v>
      </c>
      <c r="N581" t="s">
        <v>145</v>
      </c>
      <c r="O581" t="s">
        <v>149</v>
      </c>
      <c r="P581" t="s">
        <v>161</v>
      </c>
      <c r="Q581">
        <v>70</v>
      </c>
      <c r="R581">
        <v>15</v>
      </c>
      <c r="S581">
        <v>400</v>
      </c>
      <c r="T581">
        <v>0</v>
      </c>
      <c r="U581">
        <v>9</v>
      </c>
      <c r="V581">
        <v>2</v>
      </c>
      <c r="W581">
        <v>30</v>
      </c>
      <c r="X581">
        <v>30</v>
      </c>
      <c r="Y581">
        <v>0</v>
      </c>
      <c r="Z581">
        <v>0</v>
      </c>
      <c r="AA581">
        <v>330</v>
      </c>
      <c r="AB581">
        <v>0</v>
      </c>
      <c r="AC581">
        <v>0</v>
      </c>
      <c r="AD581">
        <v>2</v>
      </c>
      <c r="AE581">
        <v>0</v>
      </c>
      <c r="AF581">
        <v>12</v>
      </c>
      <c r="AG581">
        <v>0</v>
      </c>
      <c r="AH581">
        <v>0</v>
      </c>
      <c r="AI581">
        <v>3</v>
      </c>
      <c r="AJ581">
        <v>0</v>
      </c>
      <c r="AK581">
        <v>0</v>
      </c>
      <c r="AL581">
        <v>0</v>
      </c>
      <c r="AM581">
        <v>0</v>
      </c>
      <c r="AN581">
        <v>0</v>
      </c>
      <c r="AO581">
        <v>6</v>
      </c>
      <c r="AP581">
        <v>9</v>
      </c>
      <c r="AQ581">
        <v>6</v>
      </c>
      <c r="AR581">
        <v>0</v>
      </c>
      <c r="AS581">
        <v>0</v>
      </c>
      <c r="AT581">
        <v>0</v>
      </c>
      <c r="AU581">
        <v>0</v>
      </c>
      <c r="AV581">
        <v>0</v>
      </c>
      <c r="AW581">
        <v>0</v>
      </c>
      <c r="AX581">
        <v>0</v>
      </c>
      <c r="AY581">
        <v>0</v>
      </c>
      <c r="AZ581">
        <v>1</v>
      </c>
      <c r="BA581">
        <v>0</v>
      </c>
      <c r="BB581">
        <v>0</v>
      </c>
      <c r="BC581">
        <v>0</v>
      </c>
      <c r="BD581">
        <v>0</v>
      </c>
      <c r="BE581">
        <v>0</v>
      </c>
      <c r="BF581">
        <v>15</v>
      </c>
      <c r="BG581">
        <v>70</v>
      </c>
      <c r="BH581">
        <v>0</v>
      </c>
      <c r="BI581">
        <v>9</v>
      </c>
      <c r="BJ581" s="25">
        <v>45944</v>
      </c>
      <c r="BK581">
        <v>0</v>
      </c>
      <c r="BL581" s="27" t="str">
        <f>VLOOKUP(O581,DropDownList!$H$1:$I$7,2,FALSE)</f>
        <v>2025/26</v>
      </c>
      <c r="BM581" s="27" t="str">
        <f t="shared" si="9"/>
        <v>VSUR</v>
      </c>
    </row>
    <row r="582" spans="1:65" x14ac:dyDescent="0.2">
      <c r="A582">
        <v>2025</v>
      </c>
      <c r="B582">
        <v>10</v>
      </c>
      <c r="C582" t="s">
        <v>198</v>
      </c>
      <c r="D582" t="s">
        <v>201</v>
      </c>
      <c r="E582" t="s">
        <v>29</v>
      </c>
      <c r="F582">
        <v>9716</v>
      </c>
      <c r="G582" t="s">
        <v>158</v>
      </c>
      <c r="H582" t="s">
        <v>200</v>
      </c>
      <c r="I582" t="s">
        <v>142</v>
      </c>
      <c r="J582" s="24">
        <v>45931</v>
      </c>
      <c r="K582" t="s">
        <v>253</v>
      </c>
      <c r="L582">
        <v>3</v>
      </c>
      <c r="M582" t="s">
        <v>429</v>
      </c>
      <c r="N582" t="s">
        <v>145</v>
      </c>
      <c r="O582" t="s">
        <v>149</v>
      </c>
      <c r="P582" t="s">
        <v>160</v>
      </c>
      <c r="Q582">
        <v>3095</v>
      </c>
      <c r="R582">
        <v>15</v>
      </c>
      <c r="S582">
        <v>6960</v>
      </c>
      <c r="T582">
        <v>0</v>
      </c>
      <c r="U582">
        <v>9</v>
      </c>
      <c r="V582">
        <v>6</v>
      </c>
      <c r="W582">
        <v>840</v>
      </c>
      <c r="X582">
        <v>1575</v>
      </c>
      <c r="Y582">
        <v>0</v>
      </c>
      <c r="Z582">
        <v>0</v>
      </c>
      <c r="AA582">
        <v>3865</v>
      </c>
      <c r="AB582">
        <v>0</v>
      </c>
      <c r="AC582">
        <v>3535</v>
      </c>
      <c r="AD582">
        <v>2</v>
      </c>
      <c r="AE582">
        <v>4</v>
      </c>
      <c r="AF582">
        <v>6</v>
      </c>
      <c r="AG582">
        <v>6</v>
      </c>
      <c r="AH582">
        <v>0</v>
      </c>
      <c r="AI582">
        <v>3</v>
      </c>
      <c r="AJ582">
        <v>0</v>
      </c>
      <c r="AK582">
        <v>0</v>
      </c>
      <c r="AL582">
        <v>0</v>
      </c>
      <c r="AM582">
        <v>0</v>
      </c>
      <c r="AN582">
        <v>0</v>
      </c>
      <c r="AO582">
        <v>6</v>
      </c>
      <c r="AP582">
        <v>9</v>
      </c>
      <c r="AQ582">
        <v>6</v>
      </c>
      <c r="AR582">
        <v>0</v>
      </c>
      <c r="AS582">
        <v>0</v>
      </c>
      <c r="AT582">
        <v>0</v>
      </c>
      <c r="AU582">
        <v>0</v>
      </c>
      <c r="AV582">
        <v>0</v>
      </c>
      <c r="AW582">
        <v>0</v>
      </c>
      <c r="AX582">
        <v>0</v>
      </c>
      <c r="AY582">
        <v>0</v>
      </c>
      <c r="AZ582">
        <v>1</v>
      </c>
      <c r="BA582">
        <v>0</v>
      </c>
      <c r="BB582">
        <v>0</v>
      </c>
      <c r="BC582">
        <v>0</v>
      </c>
      <c r="BD582">
        <v>0</v>
      </c>
      <c r="BE582">
        <v>0</v>
      </c>
      <c r="BF582">
        <v>15</v>
      </c>
      <c r="BG582">
        <v>1170</v>
      </c>
      <c r="BH582">
        <v>0</v>
      </c>
      <c r="BI582">
        <v>9</v>
      </c>
      <c r="BJ582" s="25">
        <v>45944</v>
      </c>
      <c r="BK582">
        <v>0</v>
      </c>
      <c r="BL582" s="27" t="str">
        <f>VLOOKUP(O582,DropDownList!$H$1:$I$7,2,FALSE)</f>
        <v>2025/26</v>
      </c>
      <c r="BM582" s="27" t="str">
        <f t="shared" si="9"/>
        <v>SC COURT</v>
      </c>
    </row>
    <row r="583" spans="1:65" x14ac:dyDescent="0.2">
      <c r="A583">
        <v>2025</v>
      </c>
      <c r="B583">
        <v>10</v>
      </c>
      <c r="C583" t="s">
        <v>198</v>
      </c>
      <c r="D583" t="s">
        <v>201</v>
      </c>
      <c r="E583" t="s">
        <v>29</v>
      </c>
      <c r="F583">
        <v>9716</v>
      </c>
      <c r="G583" t="s">
        <v>158</v>
      </c>
      <c r="H583" t="s">
        <v>200</v>
      </c>
      <c r="I583" t="s">
        <v>142</v>
      </c>
      <c r="J583" s="24">
        <v>45931</v>
      </c>
      <c r="K583" t="s">
        <v>253</v>
      </c>
      <c r="L583">
        <v>3</v>
      </c>
      <c r="M583" t="s">
        <v>429</v>
      </c>
      <c r="N583" t="s">
        <v>145</v>
      </c>
      <c r="O583" t="s">
        <v>155</v>
      </c>
      <c r="P583" t="s">
        <v>160</v>
      </c>
      <c r="Q583">
        <v>435.45</v>
      </c>
      <c r="R583">
        <v>47</v>
      </c>
      <c r="S583">
        <v>24517</v>
      </c>
      <c r="T583">
        <v>320</v>
      </c>
      <c r="U583">
        <v>3</v>
      </c>
      <c r="V583">
        <v>0</v>
      </c>
      <c r="W583">
        <v>0</v>
      </c>
      <c r="X583">
        <v>0</v>
      </c>
      <c r="Y583">
        <v>0</v>
      </c>
      <c r="Z583">
        <v>0</v>
      </c>
      <c r="AA583">
        <v>23761.55</v>
      </c>
      <c r="AB583">
        <v>3670</v>
      </c>
      <c r="AC583">
        <v>18966.55</v>
      </c>
      <c r="AD583">
        <v>0</v>
      </c>
      <c r="AE583">
        <v>0</v>
      </c>
      <c r="AF583">
        <v>43</v>
      </c>
      <c r="AG583">
        <v>3</v>
      </c>
      <c r="AH583">
        <v>0</v>
      </c>
      <c r="AI583">
        <v>0</v>
      </c>
      <c r="AJ583">
        <v>0</v>
      </c>
      <c r="AK583">
        <v>0</v>
      </c>
      <c r="AL583">
        <v>0</v>
      </c>
      <c r="AM583">
        <v>0</v>
      </c>
      <c r="AN583">
        <v>0</v>
      </c>
      <c r="AO583">
        <v>16</v>
      </c>
      <c r="AP583">
        <v>47</v>
      </c>
      <c r="AQ583">
        <v>16</v>
      </c>
      <c r="AR583">
        <v>0</v>
      </c>
      <c r="AS583">
        <v>7</v>
      </c>
      <c r="AT583">
        <v>0</v>
      </c>
      <c r="AU583">
        <v>2</v>
      </c>
      <c r="AV583">
        <v>0</v>
      </c>
      <c r="AW583">
        <v>0</v>
      </c>
      <c r="AX583">
        <v>0</v>
      </c>
      <c r="AY583">
        <v>6</v>
      </c>
      <c r="AZ583">
        <v>8</v>
      </c>
      <c r="BA583">
        <v>4</v>
      </c>
      <c r="BB583">
        <v>1</v>
      </c>
      <c r="BC583">
        <v>1</v>
      </c>
      <c r="BD583">
        <v>0</v>
      </c>
      <c r="BE583">
        <v>0</v>
      </c>
      <c r="BF583">
        <v>46</v>
      </c>
      <c r="BG583">
        <v>0</v>
      </c>
      <c r="BH583">
        <v>1</v>
      </c>
      <c r="BI583">
        <v>3</v>
      </c>
      <c r="BJ583" s="25">
        <v>45944</v>
      </c>
      <c r="BK583">
        <v>0</v>
      </c>
      <c r="BL583" s="27" t="str">
        <f>VLOOKUP(O583,DropDownList!$H$1:$I$7,2,FALSE)</f>
        <v>2022/23</v>
      </c>
      <c r="BM583" s="27" t="str">
        <f t="shared" si="9"/>
        <v>SC COURT</v>
      </c>
    </row>
    <row r="584" spans="1:65" x14ac:dyDescent="0.2">
      <c r="A584">
        <v>2025</v>
      </c>
      <c r="B584">
        <v>10</v>
      </c>
      <c r="C584" t="s">
        <v>198</v>
      </c>
      <c r="D584" t="s">
        <v>201</v>
      </c>
      <c r="E584" t="s">
        <v>29</v>
      </c>
      <c r="F584">
        <v>9716</v>
      </c>
      <c r="G584" t="s">
        <v>158</v>
      </c>
      <c r="H584" t="s">
        <v>200</v>
      </c>
      <c r="I584" t="s">
        <v>142</v>
      </c>
      <c r="J584" s="24">
        <v>45931</v>
      </c>
      <c r="K584" t="s">
        <v>253</v>
      </c>
      <c r="L584">
        <v>3</v>
      </c>
      <c r="M584" t="s">
        <v>429</v>
      </c>
      <c r="N584" t="s">
        <v>145</v>
      </c>
      <c r="O584" t="s">
        <v>156</v>
      </c>
      <c r="P584" t="s">
        <v>161</v>
      </c>
      <c r="Q584">
        <v>10</v>
      </c>
      <c r="R584">
        <v>35</v>
      </c>
      <c r="S584">
        <v>920</v>
      </c>
      <c r="T584">
        <v>50</v>
      </c>
      <c r="U584">
        <v>2</v>
      </c>
      <c r="V584">
        <v>0</v>
      </c>
      <c r="W584">
        <v>0</v>
      </c>
      <c r="X584">
        <v>0</v>
      </c>
      <c r="Y584">
        <v>0</v>
      </c>
      <c r="Z584">
        <v>0</v>
      </c>
      <c r="AA584">
        <v>860</v>
      </c>
      <c r="AB584">
        <v>0</v>
      </c>
      <c r="AC584">
        <v>0</v>
      </c>
      <c r="AD584">
        <v>0</v>
      </c>
      <c r="AE584">
        <v>0</v>
      </c>
      <c r="AF584">
        <v>32</v>
      </c>
      <c r="AG584">
        <v>0</v>
      </c>
      <c r="AH584">
        <v>2</v>
      </c>
      <c r="AI584">
        <v>1</v>
      </c>
      <c r="AJ584">
        <v>0</v>
      </c>
      <c r="AK584">
        <v>0</v>
      </c>
      <c r="AL584">
        <v>0</v>
      </c>
      <c r="AM584">
        <v>0</v>
      </c>
      <c r="AN584">
        <v>0</v>
      </c>
      <c r="AO584">
        <v>15</v>
      </c>
      <c r="AP584">
        <v>42</v>
      </c>
      <c r="AQ584">
        <v>17</v>
      </c>
      <c r="AR584">
        <v>0</v>
      </c>
      <c r="AS584">
        <v>8</v>
      </c>
      <c r="AT584">
        <v>0</v>
      </c>
      <c r="AU584">
        <v>1</v>
      </c>
      <c r="AV584">
        <v>0</v>
      </c>
      <c r="AW584">
        <v>0</v>
      </c>
      <c r="AX584">
        <v>0</v>
      </c>
      <c r="AY584">
        <v>3</v>
      </c>
      <c r="AZ584">
        <v>5</v>
      </c>
      <c r="BA584">
        <v>5</v>
      </c>
      <c r="BB584">
        <v>1</v>
      </c>
      <c r="BC584">
        <v>0</v>
      </c>
      <c r="BD584">
        <v>2</v>
      </c>
      <c r="BE584">
        <v>0</v>
      </c>
      <c r="BF584">
        <v>31</v>
      </c>
      <c r="BG584">
        <v>10</v>
      </c>
      <c r="BH584">
        <v>0</v>
      </c>
      <c r="BI584">
        <v>2</v>
      </c>
      <c r="BJ584" s="25">
        <v>45944</v>
      </c>
      <c r="BK584">
        <v>0</v>
      </c>
      <c r="BL584" s="27" t="str">
        <f>VLOOKUP(O584,DropDownList!$H$1:$I$7,2,FALSE)</f>
        <v>2023/24</v>
      </c>
      <c r="BM584" s="27" t="str">
        <f t="shared" si="9"/>
        <v>VSUR</v>
      </c>
    </row>
    <row r="585" spans="1:65" x14ac:dyDescent="0.2">
      <c r="A585">
        <v>2025</v>
      </c>
      <c r="B585">
        <v>10</v>
      </c>
      <c r="C585" t="s">
        <v>198</v>
      </c>
      <c r="D585" t="s">
        <v>201</v>
      </c>
      <c r="E585" t="s">
        <v>29</v>
      </c>
      <c r="F585">
        <v>9716</v>
      </c>
      <c r="G585" t="s">
        <v>158</v>
      </c>
      <c r="H585" t="s">
        <v>200</v>
      </c>
      <c r="I585" t="s">
        <v>142</v>
      </c>
      <c r="J585" s="24">
        <v>45931</v>
      </c>
      <c r="K585" t="s">
        <v>253</v>
      </c>
      <c r="L585">
        <v>3</v>
      </c>
      <c r="M585" t="s">
        <v>429</v>
      </c>
      <c r="N585" t="s">
        <v>145</v>
      </c>
      <c r="O585" t="s">
        <v>147</v>
      </c>
      <c r="P585" t="s">
        <v>159</v>
      </c>
      <c r="Q585">
        <v>0</v>
      </c>
      <c r="R585">
        <v>1</v>
      </c>
      <c r="S585">
        <v>1340</v>
      </c>
      <c r="T585">
        <v>0.97</v>
      </c>
      <c r="U585">
        <v>0</v>
      </c>
      <c r="V585">
        <v>0</v>
      </c>
      <c r="W585">
        <v>0</v>
      </c>
      <c r="X585">
        <v>0</v>
      </c>
      <c r="Y585">
        <v>0</v>
      </c>
      <c r="Z585">
        <v>0</v>
      </c>
      <c r="AA585">
        <v>1339.03</v>
      </c>
      <c r="AB585">
        <v>0</v>
      </c>
      <c r="AC585">
        <v>0</v>
      </c>
      <c r="AD585">
        <v>0</v>
      </c>
      <c r="AE585">
        <v>0</v>
      </c>
      <c r="AF585">
        <v>0</v>
      </c>
      <c r="AG585">
        <v>0</v>
      </c>
      <c r="AH585">
        <v>0</v>
      </c>
      <c r="AI585">
        <v>0</v>
      </c>
      <c r="AJ585">
        <v>0</v>
      </c>
      <c r="AK585">
        <v>0</v>
      </c>
      <c r="AL585">
        <v>0</v>
      </c>
      <c r="AM585">
        <v>0</v>
      </c>
      <c r="AN585">
        <v>0</v>
      </c>
      <c r="AO585">
        <v>0</v>
      </c>
      <c r="AP585">
        <v>0</v>
      </c>
      <c r="AQ585">
        <v>0</v>
      </c>
      <c r="AR585">
        <v>0</v>
      </c>
      <c r="AS585">
        <v>0</v>
      </c>
      <c r="AT585">
        <v>0</v>
      </c>
      <c r="AU585">
        <v>0</v>
      </c>
      <c r="AV585">
        <v>0</v>
      </c>
      <c r="AW585">
        <v>0</v>
      </c>
      <c r="AX585">
        <v>0</v>
      </c>
      <c r="AY585">
        <v>0</v>
      </c>
      <c r="AZ585">
        <v>0</v>
      </c>
      <c r="BA585">
        <v>0</v>
      </c>
      <c r="BB585">
        <v>0</v>
      </c>
      <c r="BC585">
        <v>0</v>
      </c>
      <c r="BD585">
        <v>0</v>
      </c>
      <c r="BE585">
        <v>0</v>
      </c>
      <c r="BF585">
        <v>0</v>
      </c>
      <c r="BG585">
        <v>0</v>
      </c>
      <c r="BH585">
        <v>1</v>
      </c>
      <c r="BI585">
        <v>0</v>
      </c>
      <c r="BJ585" s="25">
        <v>45944</v>
      </c>
      <c r="BK585">
        <v>0</v>
      </c>
      <c r="BL585" s="27" t="str">
        <f>VLOOKUP(O585,DropDownList!$H$1:$I$7,2,FALSE)</f>
        <v>2024/25</v>
      </c>
      <c r="BM585" s="27" t="str">
        <f t="shared" si="9"/>
        <v>CONF</v>
      </c>
    </row>
    <row r="586" spans="1:65" x14ac:dyDescent="0.2">
      <c r="A586">
        <v>2025</v>
      </c>
      <c r="B586">
        <v>10</v>
      </c>
      <c r="C586" t="s">
        <v>198</v>
      </c>
      <c r="D586" t="s">
        <v>201</v>
      </c>
      <c r="E586" t="s">
        <v>29</v>
      </c>
      <c r="F586">
        <v>9716</v>
      </c>
      <c r="G586" t="s">
        <v>158</v>
      </c>
      <c r="H586" t="s">
        <v>200</v>
      </c>
      <c r="I586" t="s">
        <v>142</v>
      </c>
      <c r="J586" s="24">
        <v>45931</v>
      </c>
      <c r="K586" t="s">
        <v>253</v>
      </c>
      <c r="L586">
        <v>3</v>
      </c>
      <c r="M586" t="s">
        <v>429</v>
      </c>
      <c r="N586" t="s">
        <v>145</v>
      </c>
      <c r="O586" t="s">
        <v>147</v>
      </c>
      <c r="P586" t="s">
        <v>161</v>
      </c>
      <c r="Q586">
        <v>140</v>
      </c>
      <c r="R586">
        <v>31</v>
      </c>
      <c r="S586">
        <v>1005</v>
      </c>
      <c r="T586">
        <v>0</v>
      </c>
      <c r="U586">
        <v>11</v>
      </c>
      <c r="V586">
        <v>5</v>
      </c>
      <c r="W586">
        <v>140</v>
      </c>
      <c r="X586">
        <v>140</v>
      </c>
      <c r="Y586">
        <v>0</v>
      </c>
      <c r="Z586">
        <v>0</v>
      </c>
      <c r="AA586">
        <v>865</v>
      </c>
      <c r="AB586">
        <v>0</v>
      </c>
      <c r="AC586">
        <v>0</v>
      </c>
      <c r="AD586">
        <v>5</v>
      </c>
      <c r="AE586">
        <v>0</v>
      </c>
      <c r="AF586">
        <v>26</v>
      </c>
      <c r="AG586">
        <v>0</v>
      </c>
      <c r="AH586">
        <v>0</v>
      </c>
      <c r="AI586">
        <v>5</v>
      </c>
      <c r="AJ586">
        <v>0</v>
      </c>
      <c r="AK586">
        <v>0</v>
      </c>
      <c r="AL586">
        <v>0</v>
      </c>
      <c r="AM586">
        <v>0</v>
      </c>
      <c r="AN586">
        <v>0</v>
      </c>
      <c r="AO586">
        <v>15</v>
      </c>
      <c r="AP586">
        <v>35</v>
      </c>
      <c r="AQ586">
        <v>18</v>
      </c>
      <c r="AR586">
        <v>0</v>
      </c>
      <c r="AS586">
        <v>6</v>
      </c>
      <c r="AT586">
        <v>0</v>
      </c>
      <c r="AU586">
        <v>1</v>
      </c>
      <c r="AV586">
        <v>2</v>
      </c>
      <c r="AW586">
        <v>0</v>
      </c>
      <c r="AX586">
        <v>0</v>
      </c>
      <c r="AY586">
        <v>2</v>
      </c>
      <c r="AZ586">
        <v>4</v>
      </c>
      <c r="BA586">
        <v>0</v>
      </c>
      <c r="BB586">
        <v>0</v>
      </c>
      <c r="BC586">
        <v>0</v>
      </c>
      <c r="BD586">
        <v>1</v>
      </c>
      <c r="BE586">
        <v>0</v>
      </c>
      <c r="BF586">
        <v>30</v>
      </c>
      <c r="BG586">
        <v>140</v>
      </c>
      <c r="BH586">
        <v>0</v>
      </c>
      <c r="BI586">
        <v>11</v>
      </c>
      <c r="BJ586" s="25">
        <v>45944</v>
      </c>
      <c r="BK586">
        <v>0</v>
      </c>
      <c r="BL586" s="27" t="str">
        <f>VLOOKUP(O586,DropDownList!$H$1:$I$7,2,FALSE)</f>
        <v>2024/25</v>
      </c>
      <c r="BM586" s="27" t="str">
        <f t="shared" si="9"/>
        <v>VSUR</v>
      </c>
    </row>
    <row r="587" spans="1:65" x14ac:dyDescent="0.2">
      <c r="A587">
        <v>2025</v>
      </c>
      <c r="B587">
        <v>10</v>
      </c>
      <c r="C587" t="s">
        <v>198</v>
      </c>
      <c r="D587" t="s">
        <v>201</v>
      </c>
      <c r="E587" t="s">
        <v>29</v>
      </c>
      <c r="F587">
        <v>9716</v>
      </c>
      <c r="G587" t="s">
        <v>158</v>
      </c>
      <c r="H587" t="s">
        <v>200</v>
      </c>
      <c r="I587" t="s">
        <v>142</v>
      </c>
      <c r="J587" s="24">
        <v>45931</v>
      </c>
      <c r="K587" t="s">
        <v>253</v>
      </c>
      <c r="L587">
        <v>3</v>
      </c>
      <c r="M587" t="s">
        <v>429</v>
      </c>
      <c r="N587" t="s">
        <v>145</v>
      </c>
      <c r="O587" t="s">
        <v>156</v>
      </c>
      <c r="P587" t="s">
        <v>160</v>
      </c>
      <c r="Q587">
        <v>860</v>
      </c>
      <c r="R587">
        <v>35</v>
      </c>
      <c r="S587">
        <v>17730</v>
      </c>
      <c r="T587">
        <v>750</v>
      </c>
      <c r="U587">
        <v>2</v>
      </c>
      <c r="V587">
        <v>1</v>
      </c>
      <c r="W587">
        <v>650</v>
      </c>
      <c r="X587">
        <v>650</v>
      </c>
      <c r="Y587">
        <v>0</v>
      </c>
      <c r="Z587">
        <v>0</v>
      </c>
      <c r="AA587">
        <v>16120</v>
      </c>
      <c r="AB587">
        <v>0</v>
      </c>
      <c r="AC587">
        <v>15240</v>
      </c>
      <c r="AD587">
        <v>0</v>
      </c>
      <c r="AE587">
        <v>1</v>
      </c>
      <c r="AF587">
        <v>31</v>
      </c>
      <c r="AG587">
        <v>1</v>
      </c>
      <c r="AH587">
        <v>2</v>
      </c>
      <c r="AI587">
        <v>1</v>
      </c>
      <c r="AJ587">
        <v>0</v>
      </c>
      <c r="AK587">
        <v>0</v>
      </c>
      <c r="AL587">
        <v>0</v>
      </c>
      <c r="AM587">
        <v>0</v>
      </c>
      <c r="AN587">
        <v>0</v>
      </c>
      <c r="AO587">
        <v>15</v>
      </c>
      <c r="AP587">
        <v>40</v>
      </c>
      <c r="AQ587">
        <v>16</v>
      </c>
      <c r="AR587">
        <v>0</v>
      </c>
      <c r="AS587">
        <v>7</v>
      </c>
      <c r="AT587">
        <v>0</v>
      </c>
      <c r="AU587">
        <v>1</v>
      </c>
      <c r="AV587">
        <v>0</v>
      </c>
      <c r="AW587">
        <v>0</v>
      </c>
      <c r="AX587">
        <v>0</v>
      </c>
      <c r="AY587">
        <v>3</v>
      </c>
      <c r="AZ587">
        <v>5</v>
      </c>
      <c r="BA587">
        <v>5</v>
      </c>
      <c r="BB587">
        <v>1</v>
      </c>
      <c r="BC587">
        <v>0</v>
      </c>
      <c r="BD587">
        <v>2</v>
      </c>
      <c r="BE587">
        <v>0</v>
      </c>
      <c r="BF587">
        <v>31</v>
      </c>
      <c r="BG587">
        <v>210</v>
      </c>
      <c r="BH587">
        <v>0</v>
      </c>
      <c r="BI587">
        <v>2</v>
      </c>
      <c r="BJ587" s="25">
        <v>45944</v>
      </c>
      <c r="BK587">
        <v>0</v>
      </c>
      <c r="BL587" s="27" t="str">
        <f>VLOOKUP(O587,DropDownList!$H$1:$I$7,2,FALSE)</f>
        <v>2023/24</v>
      </c>
      <c r="BM587" s="27" t="str">
        <f t="shared" si="9"/>
        <v>SC COURT</v>
      </c>
    </row>
    <row r="588" spans="1:65" x14ac:dyDescent="0.2">
      <c r="A588">
        <v>2025</v>
      </c>
      <c r="B588">
        <v>10</v>
      </c>
      <c r="C588" t="s">
        <v>198</v>
      </c>
      <c r="D588" t="s">
        <v>201</v>
      </c>
      <c r="E588" t="s">
        <v>29</v>
      </c>
      <c r="F588">
        <v>9716</v>
      </c>
      <c r="G588" t="s">
        <v>158</v>
      </c>
      <c r="H588" t="s">
        <v>200</v>
      </c>
      <c r="I588" t="s">
        <v>142</v>
      </c>
      <c r="J588" s="24">
        <v>45931</v>
      </c>
      <c r="K588" t="s">
        <v>253</v>
      </c>
      <c r="L588">
        <v>3</v>
      </c>
      <c r="M588" t="s">
        <v>429</v>
      </c>
      <c r="N588" t="s">
        <v>145</v>
      </c>
      <c r="O588" t="s">
        <v>155</v>
      </c>
      <c r="P588" t="s">
        <v>159</v>
      </c>
      <c r="Q588">
        <v>0</v>
      </c>
      <c r="R588">
        <v>1</v>
      </c>
      <c r="S588">
        <v>8000</v>
      </c>
      <c r="T588">
        <v>8.77</v>
      </c>
      <c r="U588">
        <v>0</v>
      </c>
      <c r="V588">
        <v>0</v>
      </c>
      <c r="W588">
        <v>0</v>
      </c>
      <c r="X588">
        <v>0</v>
      </c>
      <c r="Y588">
        <v>0</v>
      </c>
      <c r="Z588">
        <v>0</v>
      </c>
      <c r="AA588">
        <v>7991.23</v>
      </c>
      <c r="AB588">
        <v>0</v>
      </c>
      <c r="AC588">
        <v>0</v>
      </c>
      <c r="AD588">
        <v>0</v>
      </c>
      <c r="AE588">
        <v>0</v>
      </c>
      <c r="AF588">
        <v>0</v>
      </c>
      <c r="AG588">
        <v>0</v>
      </c>
      <c r="AH588">
        <v>0</v>
      </c>
      <c r="AI588">
        <v>0</v>
      </c>
      <c r="AJ588">
        <v>0</v>
      </c>
      <c r="AK588">
        <v>0</v>
      </c>
      <c r="AL588">
        <v>0</v>
      </c>
      <c r="AM588">
        <v>0</v>
      </c>
      <c r="AN588">
        <v>0</v>
      </c>
      <c r="AO588">
        <v>0</v>
      </c>
      <c r="AP588">
        <v>0</v>
      </c>
      <c r="AQ588">
        <v>0</v>
      </c>
      <c r="AR588">
        <v>0</v>
      </c>
      <c r="AS588">
        <v>0</v>
      </c>
      <c r="AT588">
        <v>0</v>
      </c>
      <c r="AU588">
        <v>0</v>
      </c>
      <c r="AV588">
        <v>0</v>
      </c>
      <c r="AW588">
        <v>0</v>
      </c>
      <c r="AX588">
        <v>0</v>
      </c>
      <c r="AY588">
        <v>0</v>
      </c>
      <c r="AZ588">
        <v>0</v>
      </c>
      <c r="BA588">
        <v>0</v>
      </c>
      <c r="BB588">
        <v>0</v>
      </c>
      <c r="BC588">
        <v>0</v>
      </c>
      <c r="BD588">
        <v>0</v>
      </c>
      <c r="BE588">
        <v>0</v>
      </c>
      <c r="BF588">
        <v>0</v>
      </c>
      <c r="BG588">
        <v>0</v>
      </c>
      <c r="BH588">
        <v>1</v>
      </c>
      <c r="BI588">
        <v>0</v>
      </c>
      <c r="BJ588" s="25">
        <v>45944</v>
      </c>
      <c r="BK588">
        <v>0</v>
      </c>
      <c r="BL588" s="27" t="str">
        <f>VLOOKUP(O588,DropDownList!$H$1:$I$7,2,FALSE)</f>
        <v>2022/23</v>
      </c>
      <c r="BM588" s="27" t="str">
        <f t="shared" si="9"/>
        <v>CONF</v>
      </c>
    </row>
    <row r="589" spans="1:65" x14ac:dyDescent="0.2">
      <c r="A589">
        <v>2025</v>
      </c>
      <c r="B589">
        <v>10</v>
      </c>
      <c r="C589" t="s">
        <v>198</v>
      </c>
      <c r="D589" t="s">
        <v>201</v>
      </c>
      <c r="E589" t="s">
        <v>29</v>
      </c>
      <c r="F589">
        <v>9716</v>
      </c>
      <c r="G589" t="s">
        <v>158</v>
      </c>
      <c r="H589" t="s">
        <v>200</v>
      </c>
      <c r="I589" t="s">
        <v>142</v>
      </c>
      <c r="J589" s="24">
        <v>45931</v>
      </c>
      <c r="K589" t="s">
        <v>253</v>
      </c>
      <c r="L589">
        <v>3</v>
      </c>
      <c r="M589" t="s">
        <v>429</v>
      </c>
      <c r="N589" t="s">
        <v>145</v>
      </c>
      <c r="O589" t="s">
        <v>155</v>
      </c>
      <c r="P589" t="s">
        <v>161</v>
      </c>
      <c r="Q589">
        <v>0</v>
      </c>
      <c r="R589">
        <v>45</v>
      </c>
      <c r="S589">
        <v>1125</v>
      </c>
      <c r="T589">
        <v>0</v>
      </c>
      <c r="U589">
        <v>3</v>
      </c>
      <c r="V589">
        <v>0</v>
      </c>
      <c r="W589">
        <v>0</v>
      </c>
      <c r="X589">
        <v>0</v>
      </c>
      <c r="Y589">
        <v>0</v>
      </c>
      <c r="Z589">
        <v>0</v>
      </c>
      <c r="AA589">
        <v>1125</v>
      </c>
      <c r="AB589">
        <v>0</v>
      </c>
      <c r="AC589">
        <v>0</v>
      </c>
      <c r="AD589">
        <v>0</v>
      </c>
      <c r="AE589">
        <v>0</v>
      </c>
      <c r="AF589">
        <v>45</v>
      </c>
      <c r="AG589">
        <v>0</v>
      </c>
      <c r="AH589">
        <v>0</v>
      </c>
      <c r="AI589">
        <v>0</v>
      </c>
      <c r="AJ589">
        <v>0</v>
      </c>
      <c r="AK589">
        <v>0</v>
      </c>
      <c r="AL589">
        <v>0</v>
      </c>
      <c r="AM589">
        <v>0</v>
      </c>
      <c r="AN589">
        <v>0</v>
      </c>
      <c r="AO589">
        <v>15</v>
      </c>
      <c r="AP589">
        <v>43</v>
      </c>
      <c r="AQ589">
        <v>15</v>
      </c>
      <c r="AR589">
        <v>0</v>
      </c>
      <c r="AS589">
        <v>7</v>
      </c>
      <c r="AT589">
        <v>0</v>
      </c>
      <c r="AU589">
        <v>1</v>
      </c>
      <c r="AV589">
        <v>0</v>
      </c>
      <c r="AW589">
        <v>0</v>
      </c>
      <c r="AX589">
        <v>0</v>
      </c>
      <c r="AY589">
        <v>6</v>
      </c>
      <c r="AZ589">
        <v>7</v>
      </c>
      <c r="BA589">
        <v>3</v>
      </c>
      <c r="BB589">
        <v>1</v>
      </c>
      <c r="BC589">
        <v>1</v>
      </c>
      <c r="BD589">
        <v>0</v>
      </c>
      <c r="BE589">
        <v>0</v>
      </c>
      <c r="BF589">
        <v>44</v>
      </c>
      <c r="BG589">
        <v>0</v>
      </c>
      <c r="BH589">
        <v>0</v>
      </c>
      <c r="BI589">
        <v>3</v>
      </c>
      <c r="BJ589" s="25">
        <v>45944</v>
      </c>
      <c r="BK589">
        <v>0</v>
      </c>
      <c r="BL589" s="27" t="str">
        <f>VLOOKUP(O589,DropDownList!$H$1:$I$7,2,FALSE)</f>
        <v>2022/23</v>
      </c>
      <c r="BM589" s="27" t="str">
        <f t="shared" si="9"/>
        <v>VSUR</v>
      </c>
    </row>
    <row r="590" spans="1:65" x14ac:dyDescent="0.2">
      <c r="A590">
        <v>2025</v>
      </c>
      <c r="B590">
        <v>10</v>
      </c>
      <c r="C590" t="s">
        <v>198</v>
      </c>
      <c r="D590" t="s">
        <v>201</v>
      </c>
      <c r="E590" t="s">
        <v>29</v>
      </c>
      <c r="F590">
        <v>9716</v>
      </c>
      <c r="G590" t="s">
        <v>158</v>
      </c>
      <c r="H590" t="s">
        <v>200</v>
      </c>
      <c r="I590" t="s">
        <v>142</v>
      </c>
      <c r="J590" s="24">
        <v>45931</v>
      </c>
      <c r="K590" t="s">
        <v>253</v>
      </c>
      <c r="L590">
        <v>3</v>
      </c>
      <c r="M590" t="s">
        <v>429</v>
      </c>
      <c r="N590" t="s">
        <v>145</v>
      </c>
      <c r="O590" t="s">
        <v>147</v>
      </c>
      <c r="P590" t="s">
        <v>160</v>
      </c>
      <c r="Q590">
        <v>4186.88</v>
      </c>
      <c r="R590">
        <v>31</v>
      </c>
      <c r="S590">
        <v>19505</v>
      </c>
      <c r="T590">
        <v>0</v>
      </c>
      <c r="U590">
        <v>11</v>
      </c>
      <c r="V590">
        <v>9</v>
      </c>
      <c r="W590">
        <v>2270</v>
      </c>
      <c r="X590">
        <v>3880</v>
      </c>
      <c r="Y590">
        <v>0</v>
      </c>
      <c r="Z590">
        <v>0</v>
      </c>
      <c r="AA590">
        <v>15318.12</v>
      </c>
      <c r="AB590">
        <v>300</v>
      </c>
      <c r="AC590">
        <v>14153.12</v>
      </c>
      <c r="AD590">
        <v>5</v>
      </c>
      <c r="AE590">
        <v>4</v>
      </c>
      <c r="AF590">
        <v>20</v>
      </c>
      <c r="AG590">
        <v>6</v>
      </c>
      <c r="AH590">
        <v>0</v>
      </c>
      <c r="AI590">
        <v>5</v>
      </c>
      <c r="AJ590">
        <v>0</v>
      </c>
      <c r="AK590">
        <v>0</v>
      </c>
      <c r="AL590">
        <v>0</v>
      </c>
      <c r="AM590">
        <v>0</v>
      </c>
      <c r="AN590">
        <v>0</v>
      </c>
      <c r="AO590">
        <v>15</v>
      </c>
      <c r="AP590">
        <v>33</v>
      </c>
      <c r="AQ590">
        <v>17</v>
      </c>
      <c r="AR590">
        <v>0</v>
      </c>
      <c r="AS590">
        <v>6</v>
      </c>
      <c r="AT590">
        <v>0</v>
      </c>
      <c r="AU590">
        <v>1</v>
      </c>
      <c r="AV590">
        <v>2</v>
      </c>
      <c r="AW590">
        <v>0</v>
      </c>
      <c r="AX590">
        <v>0</v>
      </c>
      <c r="AY590">
        <v>2</v>
      </c>
      <c r="AZ590">
        <v>3</v>
      </c>
      <c r="BA590">
        <v>0</v>
      </c>
      <c r="BB590">
        <v>0</v>
      </c>
      <c r="BC590">
        <v>0</v>
      </c>
      <c r="BD590">
        <v>1</v>
      </c>
      <c r="BE590">
        <v>0</v>
      </c>
      <c r="BF590">
        <v>30</v>
      </c>
      <c r="BG590">
        <v>2860</v>
      </c>
      <c r="BH590">
        <v>0</v>
      </c>
      <c r="BI590">
        <v>11</v>
      </c>
      <c r="BJ590" s="25">
        <v>45944</v>
      </c>
      <c r="BK590">
        <v>0</v>
      </c>
      <c r="BL590" s="27" t="str">
        <f>VLOOKUP(O590,DropDownList!$H$1:$I$7,2,FALSE)</f>
        <v>2024/25</v>
      </c>
      <c r="BM590" s="27" t="str">
        <f t="shared" si="9"/>
        <v>SC COURT</v>
      </c>
    </row>
    <row r="591" spans="1:65" x14ac:dyDescent="0.2">
      <c r="A591">
        <v>2025</v>
      </c>
      <c r="B591">
        <v>10</v>
      </c>
      <c r="C591" t="s">
        <v>198</v>
      </c>
      <c r="D591" t="s">
        <v>202</v>
      </c>
      <c r="E591" t="s">
        <v>30</v>
      </c>
      <c r="F591">
        <v>9376</v>
      </c>
      <c r="G591" t="s">
        <v>141</v>
      </c>
      <c r="H591" t="s">
        <v>200</v>
      </c>
      <c r="I591" t="s">
        <v>142</v>
      </c>
      <c r="J591" s="24">
        <v>45931</v>
      </c>
      <c r="K591" t="s">
        <v>253</v>
      </c>
      <c r="L591">
        <v>3</v>
      </c>
      <c r="M591" t="s">
        <v>429</v>
      </c>
      <c r="N591" t="s">
        <v>145</v>
      </c>
      <c r="O591" t="s">
        <v>155</v>
      </c>
      <c r="P591" t="s">
        <v>146</v>
      </c>
      <c r="Q591">
        <v>420.6</v>
      </c>
      <c r="R591">
        <v>417</v>
      </c>
      <c r="S591">
        <v>6100</v>
      </c>
      <c r="T591">
        <v>90</v>
      </c>
      <c r="U591">
        <v>73</v>
      </c>
      <c r="V591">
        <v>19</v>
      </c>
      <c r="W591">
        <v>260.60000000000002</v>
      </c>
      <c r="X591">
        <v>260.60000000000002</v>
      </c>
      <c r="Y591">
        <v>0</v>
      </c>
      <c r="Z591">
        <v>0</v>
      </c>
      <c r="AA591">
        <v>5589.4</v>
      </c>
      <c r="AB591">
        <v>0</v>
      </c>
      <c r="AC591">
        <v>0</v>
      </c>
      <c r="AD591">
        <v>17</v>
      </c>
      <c r="AE591">
        <v>2</v>
      </c>
      <c r="AF591">
        <v>383</v>
      </c>
      <c r="AG591">
        <v>2</v>
      </c>
      <c r="AH591">
        <v>6</v>
      </c>
      <c r="AI591">
        <v>26</v>
      </c>
      <c r="AJ591">
        <v>0</v>
      </c>
      <c r="AK591">
        <v>0</v>
      </c>
      <c r="AL591">
        <v>0</v>
      </c>
      <c r="AM591">
        <v>0</v>
      </c>
      <c r="AN591">
        <v>0</v>
      </c>
      <c r="AO591">
        <v>255</v>
      </c>
      <c r="AP591">
        <v>1113</v>
      </c>
      <c r="AQ591">
        <v>268</v>
      </c>
      <c r="AR591">
        <v>0</v>
      </c>
      <c r="AS591">
        <v>173</v>
      </c>
      <c r="AT591">
        <v>9</v>
      </c>
      <c r="AU591">
        <v>71</v>
      </c>
      <c r="AV591">
        <v>21</v>
      </c>
      <c r="AW591">
        <v>3</v>
      </c>
      <c r="AX591">
        <v>0</v>
      </c>
      <c r="AY591">
        <v>138</v>
      </c>
      <c r="AZ591">
        <v>192</v>
      </c>
      <c r="BA591">
        <v>112</v>
      </c>
      <c r="BB591">
        <v>36</v>
      </c>
      <c r="BC591">
        <v>20</v>
      </c>
      <c r="BD591">
        <v>3</v>
      </c>
      <c r="BE591">
        <v>0</v>
      </c>
      <c r="BF591">
        <v>409</v>
      </c>
      <c r="BG591">
        <v>410</v>
      </c>
      <c r="BH591">
        <v>0</v>
      </c>
      <c r="BI591">
        <v>68</v>
      </c>
      <c r="BJ591" s="25">
        <v>45944</v>
      </c>
      <c r="BK591">
        <v>1</v>
      </c>
      <c r="BL591" s="27" t="str">
        <f>VLOOKUP(O591,DropDownList!$H$1:$I$7,2,FALSE)</f>
        <v>2022/23</v>
      </c>
      <c r="BM591" s="27" t="str">
        <f t="shared" si="9"/>
        <v>VSUR</v>
      </c>
    </row>
    <row r="592" spans="1:65" x14ac:dyDescent="0.2">
      <c r="A592">
        <v>2025</v>
      </c>
      <c r="B592">
        <v>10</v>
      </c>
      <c r="C592" t="s">
        <v>198</v>
      </c>
      <c r="D592" t="s">
        <v>202</v>
      </c>
      <c r="E592" t="s">
        <v>30</v>
      </c>
      <c r="F592">
        <v>9376</v>
      </c>
      <c r="G592" t="s">
        <v>141</v>
      </c>
      <c r="H592" t="s">
        <v>200</v>
      </c>
      <c r="I592" t="s">
        <v>142</v>
      </c>
      <c r="J592" s="24">
        <v>45931</v>
      </c>
      <c r="K592" t="s">
        <v>253</v>
      </c>
      <c r="L592">
        <v>3</v>
      </c>
      <c r="M592" t="s">
        <v>429</v>
      </c>
      <c r="N592" t="s">
        <v>145</v>
      </c>
      <c r="O592" t="s">
        <v>156</v>
      </c>
      <c r="P592" t="s">
        <v>150</v>
      </c>
      <c r="Q592">
        <v>26372.11</v>
      </c>
      <c r="R592">
        <v>472</v>
      </c>
      <c r="S592">
        <v>78350.210000000006</v>
      </c>
      <c r="T592">
        <v>8280.2199999999993</v>
      </c>
      <c r="U592">
        <v>175</v>
      </c>
      <c r="V592">
        <v>78</v>
      </c>
      <c r="W592">
        <v>13423.76</v>
      </c>
      <c r="X592">
        <v>13816.26</v>
      </c>
      <c r="Y592">
        <v>417</v>
      </c>
      <c r="Z592">
        <v>70069.990000000005</v>
      </c>
      <c r="AA592">
        <v>43697.88</v>
      </c>
      <c r="AB592">
        <v>12142.64</v>
      </c>
      <c r="AC592">
        <v>31555.24</v>
      </c>
      <c r="AD592">
        <v>67</v>
      </c>
      <c r="AE592">
        <v>11</v>
      </c>
      <c r="AF592">
        <v>237</v>
      </c>
      <c r="AG592">
        <v>54</v>
      </c>
      <c r="AH592">
        <v>55</v>
      </c>
      <c r="AI592">
        <v>121</v>
      </c>
      <c r="AJ592">
        <v>72</v>
      </c>
      <c r="AK592">
        <v>35</v>
      </c>
      <c r="AL592">
        <v>5</v>
      </c>
      <c r="AM592">
        <v>19</v>
      </c>
      <c r="AN592">
        <v>5</v>
      </c>
      <c r="AO592">
        <v>342</v>
      </c>
      <c r="AP592">
        <v>1396</v>
      </c>
      <c r="AQ592">
        <v>374</v>
      </c>
      <c r="AR592">
        <v>0</v>
      </c>
      <c r="AS592">
        <v>216</v>
      </c>
      <c r="AT592">
        <v>5</v>
      </c>
      <c r="AU592">
        <v>42</v>
      </c>
      <c r="AV592">
        <v>14</v>
      </c>
      <c r="AW592">
        <v>0</v>
      </c>
      <c r="AX592">
        <v>0</v>
      </c>
      <c r="AY592">
        <v>183</v>
      </c>
      <c r="AZ592">
        <v>287</v>
      </c>
      <c r="BA592">
        <v>142</v>
      </c>
      <c r="BB592">
        <v>20</v>
      </c>
      <c r="BC592">
        <v>7</v>
      </c>
      <c r="BD592">
        <v>0</v>
      </c>
      <c r="BE592">
        <v>0</v>
      </c>
      <c r="BF592">
        <v>346</v>
      </c>
      <c r="BG592">
        <v>19768.43</v>
      </c>
      <c r="BH592">
        <v>5</v>
      </c>
      <c r="BI592">
        <v>172</v>
      </c>
      <c r="BJ592" s="25">
        <v>45944</v>
      </c>
      <c r="BK592">
        <v>0</v>
      </c>
      <c r="BL592" s="27" t="str">
        <f>VLOOKUP(O592,DropDownList!$H$1:$I$7,2,FALSE)</f>
        <v>2023/24</v>
      </c>
      <c r="BM592" s="27" t="str">
        <f t="shared" si="9"/>
        <v>FISCAL FINES</v>
      </c>
    </row>
    <row r="593" spans="1:65" x14ac:dyDescent="0.2">
      <c r="A593">
        <v>2025</v>
      </c>
      <c r="B593">
        <v>10</v>
      </c>
      <c r="C593" t="s">
        <v>198</v>
      </c>
      <c r="D593" t="s">
        <v>202</v>
      </c>
      <c r="E593" t="s">
        <v>30</v>
      </c>
      <c r="F593">
        <v>9376</v>
      </c>
      <c r="G593" t="s">
        <v>141</v>
      </c>
      <c r="H593" t="s">
        <v>200</v>
      </c>
      <c r="I593" t="s">
        <v>142</v>
      </c>
      <c r="J593" s="24">
        <v>45931</v>
      </c>
      <c r="K593" t="s">
        <v>253</v>
      </c>
      <c r="L593">
        <v>3</v>
      </c>
      <c r="M593" t="s">
        <v>429</v>
      </c>
      <c r="N593" t="s">
        <v>145</v>
      </c>
      <c r="O593" t="s">
        <v>156</v>
      </c>
      <c r="P593" t="s">
        <v>154</v>
      </c>
      <c r="Q593">
        <v>14382.07</v>
      </c>
      <c r="R593">
        <v>249</v>
      </c>
      <c r="S593">
        <v>69817.95</v>
      </c>
      <c r="T593">
        <v>652</v>
      </c>
      <c r="U593">
        <v>59</v>
      </c>
      <c r="V593">
        <v>30</v>
      </c>
      <c r="W593">
        <v>7408.94</v>
      </c>
      <c r="X593">
        <v>7514.94</v>
      </c>
      <c r="Y593">
        <v>0</v>
      </c>
      <c r="Z593">
        <v>0</v>
      </c>
      <c r="AA593">
        <v>54783.88</v>
      </c>
      <c r="AB593">
        <v>3885.95</v>
      </c>
      <c r="AC593">
        <v>47458.26</v>
      </c>
      <c r="AD593">
        <v>17</v>
      </c>
      <c r="AE593">
        <v>13</v>
      </c>
      <c r="AF593">
        <v>186</v>
      </c>
      <c r="AG593">
        <v>32</v>
      </c>
      <c r="AH593">
        <v>3</v>
      </c>
      <c r="AI593">
        <v>27</v>
      </c>
      <c r="AJ593">
        <v>0</v>
      </c>
      <c r="AK593">
        <v>0</v>
      </c>
      <c r="AL593">
        <v>0</v>
      </c>
      <c r="AM593">
        <v>0</v>
      </c>
      <c r="AN593">
        <v>0</v>
      </c>
      <c r="AO593">
        <v>138</v>
      </c>
      <c r="AP593">
        <v>538</v>
      </c>
      <c r="AQ593">
        <v>144</v>
      </c>
      <c r="AR593">
        <v>0</v>
      </c>
      <c r="AS593">
        <v>76</v>
      </c>
      <c r="AT593">
        <v>1</v>
      </c>
      <c r="AU593">
        <v>38</v>
      </c>
      <c r="AV593">
        <v>12</v>
      </c>
      <c r="AW593">
        <v>2</v>
      </c>
      <c r="AX593">
        <v>0</v>
      </c>
      <c r="AY593">
        <v>63</v>
      </c>
      <c r="AZ593">
        <v>90</v>
      </c>
      <c r="BA593">
        <v>42</v>
      </c>
      <c r="BB593">
        <v>16</v>
      </c>
      <c r="BC593">
        <v>8</v>
      </c>
      <c r="BD593">
        <v>2</v>
      </c>
      <c r="BE593">
        <v>0</v>
      </c>
      <c r="BF593">
        <v>246</v>
      </c>
      <c r="BG593">
        <v>8960</v>
      </c>
      <c r="BH593">
        <v>1</v>
      </c>
      <c r="BI593">
        <v>56</v>
      </c>
      <c r="BJ593" s="25">
        <v>45944</v>
      </c>
      <c r="BK593">
        <v>1</v>
      </c>
      <c r="BL593" s="27" t="str">
        <f>VLOOKUP(O593,DropDownList!$H$1:$I$7,2,FALSE)</f>
        <v>2023/24</v>
      </c>
      <c r="BM593" s="27" t="str">
        <f t="shared" si="9"/>
        <v>JP COURT</v>
      </c>
    </row>
    <row r="594" spans="1:65" x14ac:dyDescent="0.2">
      <c r="A594">
        <v>2025</v>
      </c>
      <c r="B594">
        <v>10</v>
      </c>
      <c r="C594" t="s">
        <v>198</v>
      </c>
      <c r="D594" t="s">
        <v>202</v>
      </c>
      <c r="E594" t="s">
        <v>30</v>
      </c>
      <c r="F594">
        <v>9376</v>
      </c>
      <c r="G594" t="s">
        <v>141</v>
      </c>
      <c r="H594" t="s">
        <v>200</v>
      </c>
      <c r="I594" t="s">
        <v>142</v>
      </c>
      <c r="J594" s="24">
        <v>45931</v>
      </c>
      <c r="K594" t="s">
        <v>253</v>
      </c>
      <c r="L594">
        <v>3</v>
      </c>
      <c r="M594" t="s">
        <v>429</v>
      </c>
      <c r="N594" t="s">
        <v>145</v>
      </c>
      <c r="O594" t="s">
        <v>156</v>
      </c>
      <c r="P594" t="s">
        <v>152</v>
      </c>
      <c r="Q594">
        <v>0</v>
      </c>
      <c r="R594">
        <v>358</v>
      </c>
      <c r="S594">
        <v>14320</v>
      </c>
      <c r="T594">
        <v>9960</v>
      </c>
      <c r="U594">
        <v>0</v>
      </c>
      <c r="V594">
        <v>0</v>
      </c>
      <c r="W594">
        <v>0</v>
      </c>
      <c r="X594">
        <v>0</v>
      </c>
      <c r="Y594">
        <v>0</v>
      </c>
      <c r="Z594">
        <v>0</v>
      </c>
      <c r="AA594">
        <v>4360</v>
      </c>
      <c r="AB594">
        <v>0</v>
      </c>
      <c r="AC594">
        <v>4360</v>
      </c>
      <c r="AD594">
        <v>0</v>
      </c>
      <c r="AE594">
        <v>0</v>
      </c>
      <c r="AF594">
        <v>109</v>
      </c>
      <c r="AG594">
        <v>0</v>
      </c>
      <c r="AH594">
        <v>249</v>
      </c>
      <c r="AI594">
        <v>0</v>
      </c>
      <c r="AJ594">
        <v>0</v>
      </c>
      <c r="AK594">
        <v>0</v>
      </c>
      <c r="AL594">
        <v>0</v>
      </c>
      <c r="AM594">
        <v>0</v>
      </c>
      <c r="AN594">
        <v>0</v>
      </c>
      <c r="AO594">
        <v>0</v>
      </c>
      <c r="AP594">
        <v>0</v>
      </c>
      <c r="AQ594">
        <v>0</v>
      </c>
      <c r="AR594">
        <v>0</v>
      </c>
      <c r="AS594">
        <v>0</v>
      </c>
      <c r="AT594">
        <v>0</v>
      </c>
      <c r="AU594">
        <v>0</v>
      </c>
      <c r="AV594">
        <v>0</v>
      </c>
      <c r="AW594">
        <v>0</v>
      </c>
      <c r="AX594">
        <v>0</v>
      </c>
      <c r="AY594">
        <v>0</v>
      </c>
      <c r="AZ594">
        <v>0</v>
      </c>
      <c r="BA594">
        <v>0</v>
      </c>
      <c r="BB594">
        <v>0</v>
      </c>
      <c r="BC594">
        <v>0</v>
      </c>
      <c r="BD594">
        <v>0</v>
      </c>
      <c r="BE594">
        <v>0</v>
      </c>
      <c r="BF594">
        <v>0</v>
      </c>
      <c r="BG594">
        <v>0</v>
      </c>
      <c r="BH594">
        <v>0</v>
      </c>
      <c r="BI594">
        <v>0</v>
      </c>
      <c r="BJ594" s="25">
        <v>45944</v>
      </c>
      <c r="BK594">
        <v>0</v>
      </c>
      <c r="BL594" s="27" t="str">
        <f>VLOOKUP(O594,DropDownList!$H$1:$I$7,2,FALSE)</f>
        <v>2023/24</v>
      </c>
      <c r="BM594" s="27" t="str">
        <f t="shared" si="9"/>
        <v>PCOA</v>
      </c>
    </row>
    <row r="595" spans="1:65" x14ac:dyDescent="0.2">
      <c r="A595">
        <v>2025</v>
      </c>
      <c r="B595">
        <v>10</v>
      </c>
      <c r="C595" t="s">
        <v>198</v>
      </c>
      <c r="D595" t="s">
        <v>202</v>
      </c>
      <c r="E595" t="s">
        <v>30</v>
      </c>
      <c r="F595">
        <v>9376</v>
      </c>
      <c r="G595" t="s">
        <v>141</v>
      </c>
      <c r="H595" t="s">
        <v>200</v>
      </c>
      <c r="I595" t="s">
        <v>142</v>
      </c>
      <c r="J595" s="24">
        <v>45931</v>
      </c>
      <c r="K595" t="s">
        <v>253</v>
      </c>
      <c r="L595">
        <v>3</v>
      </c>
      <c r="M595" t="s">
        <v>429</v>
      </c>
      <c r="N595" t="s">
        <v>145</v>
      </c>
      <c r="O595" t="s">
        <v>156</v>
      </c>
      <c r="P595" t="s">
        <v>148</v>
      </c>
      <c r="Q595">
        <v>6343.72</v>
      </c>
      <c r="R595">
        <v>246</v>
      </c>
      <c r="S595">
        <v>14760</v>
      </c>
      <c r="T595">
        <v>1170.33</v>
      </c>
      <c r="U595">
        <v>116</v>
      </c>
      <c r="V595">
        <v>51</v>
      </c>
      <c r="W595">
        <v>2950.97</v>
      </c>
      <c r="X595">
        <v>2950.97</v>
      </c>
      <c r="Y595">
        <v>0</v>
      </c>
      <c r="Z595">
        <v>0</v>
      </c>
      <c r="AA595">
        <v>7245.95</v>
      </c>
      <c r="AB595">
        <v>0</v>
      </c>
      <c r="AC595">
        <v>7245.95</v>
      </c>
      <c r="AD595">
        <v>48</v>
      </c>
      <c r="AE595">
        <v>3</v>
      </c>
      <c r="AF595">
        <v>110</v>
      </c>
      <c r="AG595">
        <v>21</v>
      </c>
      <c r="AH595">
        <v>18</v>
      </c>
      <c r="AI595">
        <v>95</v>
      </c>
      <c r="AJ595">
        <v>0</v>
      </c>
      <c r="AK595">
        <v>0</v>
      </c>
      <c r="AL595">
        <v>0</v>
      </c>
      <c r="AM595">
        <v>0</v>
      </c>
      <c r="AN595">
        <v>0</v>
      </c>
      <c r="AO595">
        <v>216</v>
      </c>
      <c r="AP595">
        <v>792</v>
      </c>
      <c r="AQ595">
        <v>223</v>
      </c>
      <c r="AR595">
        <v>0</v>
      </c>
      <c r="AS595">
        <v>109</v>
      </c>
      <c r="AT595">
        <v>0</v>
      </c>
      <c r="AU595">
        <v>8</v>
      </c>
      <c r="AV595">
        <v>2</v>
      </c>
      <c r="AW595">
        <v>0</v>
      </c>
      <c r="AX595">
        <v>0</v>
      </c>
      <c r="AY595">
        <v>132</v>
      </c>
      <c r="AZ595">
        <v>191</v>
      </c>
      <c r="BA595">
        <v>72</v>
      </c>
      <c r="BB595">
        <v>7</v>
      </c>
      <c r="BC595">
        <v>4</v>
      </c>
      <c r="BD595">
        <v>0</v>
      </c>
      <c r="BE595">
        <v>0</v>
      </c>
      <c r="BF595">
        <v>216</v>
      </c>
      <c r="BG595">
        <v>5700</v>
      </c>
      <c r="BH595">
        <v>2</v>
      </c>
      <c r="BI595">
        <v>116</v>
      </c>
      <c r="BJ595" s="25">
        <v>45944</v>
      </c>
      <c r="BK595">
        <v>0</v>
      </c>
      <c r="BL595" s="27" t="str">
        <f>VLOOKUP(O595,DropDownList!$H$1:$I$7,2,FALSE)</f>
        <v>2023/24</v>
      </c>
      <c r="BM595" s="27" t="str">
        <f t="shared" si="9"/>
        <v>PRAS</v>
      </c>
    </row>
    <row r="596" spans="1:65" x14ac:dyDescent="0.2">
      <c r="A596">
        <v>2025</v>
      </c>
      <c r="B596">
        <v>10</v>
      </c>
      <c r="C596" t="s">
        <v>198</v>
      </c>
      <c r="D596" t="s">
        <v>202</v>
      </c>
      <c r="E596" t="s">
        <v>30</v>
      </c>
      <c r="F596">
        <v>9376</v>
      </c>
      <c r="G596" t="s">
        <v>141</v>
      </c>
      <c r="H596" t="s">
        <v>200</v>
      </c>
      <c r="I596" t="s">
        <v>142</v>
      </c>
      <c r="J596" s="24">
        <v>45931</v>
      </c>
      <c r="K596" t="s">
        <v>253</v>
      </c>
      <c r="L596">
        <v>3</v>
      </c>
      <c r="M596" t="s">
        <v>429</v>
      </c>
      <c r="N596" t="s">
        <v>145</v>
      </c>
      <c r="O596" t="s">
        <v>155</v>
      </c>
      <c r="P596" t="s">
        <v>154</v>
      </c>
      <c r="Q596">
        <v>15660.48</v>
      </c>
      <c r="R596">
        <v>419</v>
      </c>
      <c r="S596">
        <v>100325</v>
      </c>
      <c r="T596">
        <v>2193</v>
      </c>
      <c r="U596">
        <v>75</v>
      </c>
      <c r="V596">
        <v>41</v>
      </c>
      <c r="W596">
        <v>8482.49</v>
      </c>
      <c r="X596">
        <v>9432.49</v>
      </c>
      <c r="Y596">
        <v>0</v>
      </c>
      <c r="Z596">
        <v>0</v>
      </c>
      <c r="AA596">
        <v>82471.520000000004</v>
      </c>
      <c r="AB596">
        <v>1247.67</v>
      </c>
      <c r="AC596">
        <v>75634.45</v>
      </c>
      <c r="AD596">
        <v>16</v>
      </c>
      <c r="AE596">
        <v>25</v>
      </c>
      <c r="AF596">
        <v>333</v>
      </c>
      <c r="AG596">
        <v>50</v>
      </c>
      <c r="AH596">
        <v>6</v>
      </c>
      <c r="AI596">
        <v>25</v>
      </c>
      <c r="AJ596">
        <v>0</v>
      </c>
      <c r="AK596">
        <v>0</v>
      </c>
      <c r="AL596">
        <v>0</v>
      </c>
      <c r="AM596">
        <v>0</v>
      </c>
      <c r="AN596">
        <v>0</v>
      </c>
      <c r="AO596">
        <v>258</v>
      </c>
      <c r="AP596">
        <v>1122</v>
      </c>
      <c r="AQ596">
        <v>270</v>
      </c>
      <c r="AR596">
        <v>0</v>
      </c>
      <c r="AS596">
        <v>175</v>
      </c>
      <c r="AT596">
        <v>9</v>
      </c>
      <c r="AU596">
        <v>71</v>
      </c>
      <c r="AV596">
        <v>20</v>
      </c>
      <c r="AW596">
        <v>3</v>
      </c>
      <c r="AX596">
        <v>0</v>
      </c>
      <c r="AY596">
        <v>140</v>
      </c>
      <c r="AZ596">
        <v>194</v>
      </c>
      <c r="BA596">
        <v>113</v>
      </c>
      <c r="BB596">
        <v>36</v>
      </c>
      <c r="BC596">
        <v>20</v>
      </c>
      <c r="BD596">
        <v>4</v>
      </c>
      <c r="BE596">
        <v>0</v>
      </c>
      <c r="BF596">
        <v>411</v>
      </c>
      <c r="BG596">
        <v>6870</v>
      </c>
      <c r="BH596">
        <v>5</v>
      </c>
      <c r="BI596">
        <v>70</v>
      </c>
      <c r="BJ596" s="25">
        <v>45944</v>
      </c>
      <c r="BK596">
        <v>1</v>
      </c>
      <c r="BL596" s="27" t="str">
        <f>VLOOKUP(O596,DropDownList!$H$1:$I$7,2,FALSE)</f>
        <v>2022/23</v>
      </c>
      <c r="BM596" s="27" t="str">
        <f t="shared" si="9"/>
        <v>JP COURT</v>
      </c>
    </row>
    <row r="597" spans="1:65" x14ac:dyDescent="0.2">
      <c r="A597">
        <v>2025</v>
      </c>
      <c r="B597">
        <v>10</v>
      </c>
      <c r="C597" t="s">
        <v>198</v>
      </c>
      <c r="D597" t="s">
        <v>202</v>
      </c>
      <c r="E597" t="s">
        <v>30</v>
      </c>
      <c r="F597">
        <v>9376</v>
      </c>
      <c r="G597" t="s">
        <v>141</v>
      </c>
      <c r="H597" t="s">
        <v>200</v>
      </c>
      <c r="I597" t="s">
        <v>142</v>
      </c>
      <c r="J597" s="24">
        <v>45931</v>
      </c>
      <c r="K597" t="s">
        <v>253</v>
      </c>
      <c r="L597">
        <v>3</v>
      </c>
      <c r="M597" t="s">
        <v>429</v>
      </c>
      <c r="N597" t="s">
        <v>145</v>
      </c>
      <c r="O597" t="s">
        <v>147</v>
      </c>
      <c r="P597" t="s">
        <v>148</v>
      </c>
      <c r="Q597">
        <v>5337.07</v>
      </c>
      <c r="R597">
        <v>130</v>
      </c>
      <c r="S597">
        <v>7800</v>
      </c>
      <c r="T597">
        <v>480</v>
      </c>
      <c r="U597">
        <v>96</v>
      </c>
      <c r="V597">
        <v>29</v>
      </c>
      <c r="W597">
        <v>1690</v>
      </c>
      <c r="X597">
        <v>1690</v>
      </c>
      <c r="Y597">
        <v>0</v>
      </c>
      <c r="Z597">
        <v>0</v>
      </c>
      <c r="AA597">
        <v>1982.93</v>
      </c>
      <c r="AB597">
        <v>0</v>
      </c>
      <c r="AC597">
        <v>1982.93</v>
      </c>
      <c r="AD597">
        <v>28</v>
      </c>
      <c r="AE597">
        <v>1</v>
      </c>
      <c r="AF597">
        <v>26</v>
      </c>
      <c r="AG597">
        <v>15</v>
      </c>
      <c r="AH597">
        <v>8</v>
      </c>
      <c r="AI597">
        <v>81</v>
      </c>
      <c r="AJ597">
        <v>0</v>
      </c>
      <c r="AK597">
        <v>0</v>
      </c>
      <c r="AL597">
        <v>0</v>
      </c>
      <c r="AM597">
        <v>0</v>
      </c>
      <c r="AN597">
        <v>0</v>
      </c>
      <c r="AO597">
        <v>118</v>
      </c>
      <c r="AP597">
        <v>354</v>
      </c>
      <c r="AQ597">
        <v>111</v>
      </c>
      <c r="AR597">
        <v>0</v>
      </c>
      <c r="AS597">
        <v>39</v>
      </c>
      <c r="AT597">
        <v>0</v>
      </c>
      <c r="AU597">
        <v>7</v>
      </c>
      <c r="AV597">
        <v>0</v>
      </c>
      <c r="AW597">
        <v>0</v>
      </c>
      <c r="AX597">
        <v>0</v>
      </c>
      <c r="AY597">
        <v>71</v>
      </c>
      <c r="AZ597">
        <v>87</v>
      </c>
      <c r="BA597">
        <v>18</v>
      </c>
      <c r="BB597">
        <v>0</v>
      </c>
      <c r="BC597">
        <v>0</v>
      </c>
      <c r="BD597">
        <v>0</v>
      </c>
      <c r="BE597">
        <v>0</v>
      </c>
      <c r="BF597">
        <v>119</v>
      </c>
      <c r="BG597">
        <v>4860</v>
      </c>
      <c r="BH597">
        <v>0</v>
      </c>
      <c r="BI597">
        <v>96</v>
      </c>
      <c r="BJ597" s="25">
        <v>45944</v>
      </c>
      <c r="BK597">
        <v>0</v>
      </c>
      <c r="BL597" s="27" t="str">
        <f>VLOOKUP(O597,DropDownList!$H$1:$I$7,2,FALSE)</f>
        <v>2024/25</v>
      </c>
      <c r="BM597" s="27" t="str">
        <f t="shared" si="9"/>
        <v>PRAS</v>
      </c>
    </row>
    <row r="598" spans="1:65" x14ac:dyDescent="0.2">
      <c r="A598">
        <v>2025</v>
      </c>
      <c r="B598">
        <v>10</v>
      </c>
      <c r="C598" t="s">
        <v>198</v>
      </c>
      <c r="D598" t="s">
        <v>202</v>
      </c>
      <c r="E598" t="s">
        <v>30</v>
      </c>
      <c r="F598">
        <v>9376</v>
      </c>
      <c r="G598" t="s">
        <v>141</v>
      </c>
      <c r="H598" t="s">
        <v>200</v>
      </c>
      <c r="I598" t="s">
        <v>142</v>
      </c>
      <c r="J598" s="24">
        <v>45931</v>
      </c>
      <c r="K598" t="s">
        <v>253</v>
      </c>
      <c r="L598">
        <v>3</v>
      </c>
      <c r="M598" t="s">
        <v>429</v>
      </c>
      <c r="N598" t="s">
        <v>145</v>
      </c>
      <c r="O598" t="s">
        <v>155</v>
      </c>
      <c r="P598" t="s">
        <v>152</v>
      </c>
      <c r="Q598">
        <v>0</v>
      </c>
      <c r="R598">
        <v>310</v>
      </c>
      <c r="S598">
        <v>12400</v>
      </c>
      <c r="T598">
        <v>8120</v>
      </c>
      <c r="U598">
        <v>0</v>
      </c>
      <c r="V598">
        <v>0</v>
      </c>
      <c r="W598">
        <v>0</v>
      </c>
      <c r="X598">
        <v>0</v>
      </c>
      <c r="Y598">
        <v>0</v>
      </c>
      <c r="Z598">
        <v>0</v>
      </c>
      <c r="AA598">
        <v>4280</v>
      </c>
      <c r="AB598">
        <v>0</v>
      </c>
      <c r="AC598">
        <v>4280</v>
      </c>
      <c r="AD598">
        <v>0</v>
      </c>
      <c r="AE598">
        <v>0</v>
      </c>
      <c r="AF598">
        <v>107</v>
      </c>
      <c r="AG598">
        <v>0</v>
      </c>
      <c r="AH598">
        <v>203</v>
      </c>
      <c r="AI598">
        <v>0</v>
      </c>
      <c r="AJ598">
        <v>0</v>
      </c>
      <c r="AK598">
        <v>0</v>
      </c>
      <c r="AL598">
        <v>0</v>
      </c>
      <c r="AM598">
        <v>0</v>
      </c>
      <c r="AN598">
        <v>0</v>
      </c>
      <c r="AO598">
        <v>0</v>
      </c>
      <c r="AP598">
        <v>0</v>
      </c>
      <c r="AQ598">
        <v>0</v>
      </c>
      <c r="AR598">
        <v>0</v>
      </c>
      <c r="AS598">
        <v>0</v>
      </c>
      <c r="AT598">
        <v>0</v>
      </c>
      <c r="AU598">
        <v>0</v>
      </c>
      <c r="AV598">
        <v>0</v>
      </c>
      <c r="AW598">
        <v>0</v>
      </c>
      <c r="AX598">
        <v>0</v>
      </c>
      <c r="AY598">
        <v>0</v>
      </c>
      <c r="AZ598">
        <v>0</v>
      </c>
      <c r="BA598">
        <v>0</v>
      </c>
      <c r="BB598">
        <v>0</v>
      </c>
      <c r="BC598">
        <v>0</v>
      </c>
      <c r="BD598">
        <v>0</v>
      </c>
      <c r="BE598">
        <v>0</v>
      </c>
      <c r="BF598">
        <v>0</v>
      </c>
      <c r="BG598">
        <v>0</v>
      </c>
      <c r="BH598">
        <v>0</v>
      </c>
      <c r="BI598">
        <v>0</v>
      </c>
      <c r="BJ598" s="25">
        <v>45944</v>
      </c>
      <c r="BK598">
        <v>0</v>
      </c>
      <c r="BL598" s="27" t="str">
        <f>VLOOKUP(O598,DropDownList!$H$1:$I$7,2,FALSE)</f>
        <v>2022/23</v>
      </c>
      <c r="BM598" s="27" t="str">
        <f t="shared" si="9"/>
        <v>PCOA</v>
      </c>
    </row>
    <row r="599" spans="1:65" x14ac:dyDescent="0.2">
      <c r="A599">
        <v>2025</v>
      </c>
      <c r="B599">
        <v>10</v>
      </c>
      <c r="C599" t="s">
        <v>198</v>
      </c>
      <c r="D599" t="s">
        <v>202</v>
      </c>
      <c r="E599" t="s">
        <v>30</v>
      </c>
      <c r="F599">
        <v>9376</v>
      </c>
      <c r="G599" t="s">
        <v>141</v>
      </c>
      <c r="H599" t="s">
        <v>200</v>
      </c>
      <c r="I599" t="s">
        <v>142</v>
      </c>
      <c r="J599" s="24">
        <v>45931</v>
      </c>
      <c r="K599" t="s">
        <v>253</v>
      </c>
      <c r="L599">
        <v>3</v>
      </c>
      <c r="M599" t="s">
        <v>429</v>
      </c>
      <c r="N599" t="s">
        <v>145</v>
      </c>
      <c r="O599" t="s">
        <v>147</v>
      </c>
      <c r="P599" t="s">
        <v>153</v>
      </c>
      <c r="Q599">
        <v>45</v>
      </c>
      <c r="R599">
        <v>4</v>
      </c>
      <c r="S599">
        <v>180</v>
      </c>
      <c r="T599">
        <v>0</v>
      </c>
      <c r="U599">
        <v>1</v>
      </c>
      <c r="V599">
        <v>1</v>
      </c>
      <c r="W599">
        <v>45</v>
      </c>
      <c r="X599">
        <v>45</v>
      </c>
      <c r="Y599">
        <v>0</v>
      </c>
      <c r="Z599">
        <v>0</v>
      </c>
      <c r="AA599">
        <v>135</v>
      </c>
      <c r="AB599">
        <v>0</v>
      </c>
      <c r="AC599">
        <v>135</v>
      </c>
      <c r="AD599">
        <v>1</v>
      </c>
      <c r="AE599">
        <v>0</v>
      </c>
      <c r="AF599">
        <v>3</v>
      </c>
      <c r="AG599">
        <v>0</v>
      </c>
      <c r="AH599">
        <v>0</v>
      </c>
      <c r="AI599">
        <v>1</v>
      </c>
      <c r="AJ599">
        <v>0</v>
      </c>
      <c r="AK599">
        <v>0</v>
      </c>
      <c r="AL599">
        <v>0</v>
      </c>
      <c r="AM599">
        <v>0</v>
      </c>
      <c r="AN599">
        <v>0</v>
      </c>
      <c r="AO599">
        <v>2</v>
      </c>
      <c r="AP599">
        <v>2</v>
      </c>
      <c r="AQ599">
        <v>2</v>
      </c>
      <c r="AR599">
        <v>0</v>
      </c>
      <c r="AS599">
        <v>0</v>
      </c>
      <c r="AT599">
        <v>0</v>
      </c>
      <c r="AU599">
        <v>0</v>
      </c>
      <c r="AV599">
        <v>0</v>
      </c>
      <c r="AW599">
        <v>0</v>
      </c>
      <c r="AX599">
        <v>0</v>
      </c>
      <c r="AY599">
        <v>0</v>
      </c>
      <c r="AZ599">
        <v>0</v>
      </c>
      <c r="BA599">
        <v>0</v>
      </c>
      <c r="BB599">
        <v>0</v>
      </c>
      <c r="BC599">
        <v>0</v>
      </c>
      <c r="BD599">
        <v>0</v>
      </c>
      <c r="BE599">
        <v>0</v>
      </c>
      <c r="BF599">
        <v>2</v>
      </c>
      <c r="BG599">
        <v>45</v>
      </c>
      <c r="BH599">
        <v>0</v>
      </c>
      <c r="BI599">
        <v>1</v>
      </c>
      <c r="BJ599" s="25">
        <v>45944</v>
      </c>
      <c r="BK599">
        <v>0</v>
      </c>
      <c r="BL599" s="27" t="str">
        <f>VLOOKUP(O599,DropDownList!$H$1:$I$7,2,FALSE)</f>
        <v>2024/25</v>
      </c>
      <c r="BM599" s="27" t="str">
        <f t="shared" si="9"/>
        <v>PREG</v>
      </c>
    </row>
    <row r="600" spans="1:65" x14ac:dyDescent="0.2">
      <c r="A600">
        <v>2025</v>
      </c>
      <c r="B600">
        <v>10</v>
      </c>
      <c r="C600" t="s">
        <v>198</v>
      </c>
      <c r="D600" t="s">
        <v>202</v>
      </c>
      <c r="E600" t="s">
        <v>30</v>
      </c>
      <c r="F600">
        <v>9376</v>
      </c>
      <c r="G600" t="s">
        <v>141</v>
      </c>
      <c r="H600" t="s">
        <v>200</v>
      </c>
      <c r="I600" t="s">
        <v>142</v>
      </c>
      <c r="J600" s="24">
        <v>45931</v>
      </c>
      <c r="K600" t="s">
        <v>253</v>
      </c>
      <c r="L600">
        <v>3</v>
      </c>
      <c r="M600" t="s">
        <v>429</v>
      </c>
      <c r="N600" t="s">
        <v>145</v>
      </c>
      <c r="O600" t="s">
        <v>147</v>
      </c>
      <c r="P600" t="s">
        <v>151</v>
      </c>
      <c r="Q600">
        <v>0</v>
      </c>
      <c r="R600">
        <v>7</v>
      </c>
      <c r="S600">
        <v>210</v>
      </c>
      <c r="T600">
        <v>60</v>
      </c>
      <c r="U600">
        <v>1</v>
      </c>
      <c r="V600">
        <v>0</v>
      </c>
      <c r="W600">
        <v>0</v>
      </c>
      <c r="X600">
        <v>0</v>
      </c>
      <c r="Y600">
        <v>0</v>
      </c>
      <c r="Z600">
        <v>0</v>
      </c>
      <c r="AA600">
        <v>150</v>
      </c>
      <c r="AB600">
        <v>0</v>
      </c>
      <c r="AC600">
        <v>150</v>
      </c>
      <c r="AD600">
        <v>0</v>
      </c>
      <c r="AE600">
        <v>0</v>
      </c>
      <c r="AF600">
        <v>5</v>
      </c>
      <c r="AG600">
        <v>0</v>
      </c>
      <c r="AH600">
        <v>2</v>
      </c>
      <c r="AI600">
        <v>0</v>
      </c>
      <c r="AJ600">
        <v>0</v>
      </c>
      <c r="AK600">
        <v>0</v>
      </c>
      <c r="AL600">
        <v>0</v>
      </c>
      <c r="AM600">
        <v>0</v>
      </c>
      <c r="AN600">
        <v>0</v>
      </c>
      <c r="AO600">
        <v>0</v>
      </c>
      <c r="AP600">
        <v>0</v>
      </c>
      <c r="AQ600">
        <v>0</v>
      </c>
      <c r="AR600">
        <v>0</v>
      </c>
      <c r="AS600">
        <v>0</v>
      </c>
      <c r="AT600">
        <v>0</v>
      </c>
      <c r="AU600">
        <v>0</v>
      </c>
      <c r="AV600">
        <v>0</v>
      </c>
      <c r="AW600">
        <v>0</v>
      </c>
      <c r="AX600">
        <v>0</v>
      </c>
      <c r="AY600">
        <v>0</v>
      </c>
      <c r="AZ600">
        <v>0</v>
      </c>
      <c r="BA600">
        <v>0</v>
      </c>
      <c r="BB600">
        <v>0</v>
      </c>
      <c r="BC600">
        <v>0</v>
      </c>
      <c r="BD600">
        <v>0</v>
      </c>
      <c r="BE600">
        <v>0</v>
      </c>
      <c r="BF600">
        <v>0</v>
      </c>
      <c r="BG600">
        <v>0</v>
      </c>
      <c r="BH600">
        <v>0</v>
      </c>
      <c r="BI600">
        <v>0</v>
      </c>
      <c r="BJ600" s="25">
        <v>45944</v>
      </c>
      <c r="BK600">
        <v>0</v>
      </c>
      <c r="BL600" s="27" t="str">
        <f>VLOOKUP(O600,DropDownList!$H$1:$I$7,2,FALSE)</f>
        <v>2024/25</v>
      </c>
      <c r="BM600" s="27" t="str">
        <f t="shared" si="9"/>
        <v>PCPF</v>
      </c>
    </row>
    <row r="601" spans="1:65" x14ac:dyDescent="0.2">
      <c r="A601">
        <v>2025</v>
      </c>
      <c r="B601">
        <v>10</v>
      </c>
      <c r="C601" t="s">
        <v>198</v>
      </c>
      <c r="D601" t="s">
        <v>202</v>
      </c>
      <c r="E601" t="s">
        <v>30</v>
      </c>
      <c r="F601">
        <v>9376</v>
      </c>
      <c r="G601" t="s">
        <v>141</v>
      </c>
      <c r="H601" t="s">
        <v>200</v>
      </c>
      <c r="I601" t="s">
        <v>142</v>
      </c>
      <c r="J601" s="24">
        <v>45931</v>
      </c>
      <c r="K601" t="s">
        <v>253</v>
      </c>
      <c r="L601">
        <v>3</v>
      </c>
      <c r="M601" t="s">
        <v>429</v>
      </c>
      <c r="N601" t="s">
        <v>145</v>
      </c>
      <c r="O601" t="s">
        <v>155</v>
      </c>
      <c r="P601" t="s">
        <v>148</v>
      </c>
      <c r="Q601">
        <v>3432.94</v>
      </c>
      <c r="R601">
        <v>206</v>
      </c>
      <c r="S601">
        <v>12360</v>
      </c>
      <c r="T601">
        <v>1434.36</v>
      </c>
      <c r="U601">
        <v>64</v>
      </c>
      <c r="V601">
        <v>33</v>
      </c>
      <c r="W601">
        <v>1847.36</v>
      </c>
      <c r="X601">
        <v>1847.36</v>
      </c>
      <c r="Y601">
        <v>0</v>
      </c>
      <c r="Z601">
        <v>0</v>
      </c>
      <c r="AA601">
        <v>7492.7</v>
      </c>
      <c r="AB601">
        <v>0</v>
      </c>
      <c r="AC601">
        <v>7492.7</v>
      </c>
      <c r="AD601">
        <v>29</v>
      </c>
      <c r="AE601">
        <v>4</v>
      </c>
      <c r="AF601">
        <v>118</v>
      </c>
      <c r="AG601">
        <v>12</v>
      </c>
      <c r="AH601">
        <v>23</v>
      </c>
      <c r="AI601">
        <v>52</v>
      </c>
      <c r="AJ601">
        <v>0</v>
      </c>
      <c r="AK601">
        <v>0</v>
      </c>
      <c r="AL601">
        <v>0</v>
      </c>
      <c r="AM601">
        <v>0</v>
      </c>
      <c r="AN601">
        <v>0</v>
      </c>
      <c r="AO601">
        <v>176</v>
      </c>
      <c r="AP601">
        <v>669</v>
      </c>
      <c r="AQ601">
        <v>190</v>
      </c>
      <c r="AR601">
        <v>0</v>
      </c>
      <c r="AS601">
        <v>87</v>
      </c>
      <c r="AT601">
        <v>1</v>
      </c>
      <c r="AU601">
        <v>8</v>
      </c>
      <c r="AV601">
        <v>1</v>
      </c>
      <c r="AW601">
        <v>0</v>
      </c>
      <c r="AX601">
        <v>0</v>
      </c>
      <c r="AY601">
        <v>113</v>
      </c>
      <c r="AZ601">
        <v>159</v>
      </c>
      <c r="BA601">
        <v>74</v>
      </c>
      <c r="BB601">
        <v>5</v>
      </c>
      <c r="BC601">
        <v>2</v>
      </c>
      <c r="BD601">
        <v>2</v>
      </c>
      <c r="BE601">
        <v>0</v>
      </c>
      <c r="BF601">
        <v>176</v>
      </c>
      <c r="BG601">
        <v>3120</v>
      </c>
      <c r="BH601">
        <v>1</v>
      </c>
      <c r="BI601">
        <v>64</v>
      </c>
      <c r="BJ601" s="25">
        <v>45944</v>
      </c>
      <c r="BK601">
        <v>0</v>
      </c>
      <c r="BL601" s="27" t="str">
        <f>VLOOKUP(O601,DropDownList!$H$1:$I$7,2,FALSE)</f>
        <v>2022/23</v>
      </c>
      <c r="BM601" s="27" t="str">
        <f t="shared" si="9"/>
        <v>PRAS</v>
      </c>
    </row>
    <row r="602" spans="1:65" x14ac:dyDescent="0.2">
      <c r="A602">
        <v>2025</v>
      </c>
      <c r="B602">
        <v>10</v>
      </c>
      <c r="C602" t="s">
        <v>198</v>
      </c>
      <c r="D602" t="s">
        <v>202</v>
      </c>
      <c r="E602" t="s">
        <v>30</v>
      </c>
      <c r="F602">
        <v>9376</v>
      </c>
      <c r="G602" t="s">
        <v>141</v>
      </c>
      <c r="H602" t="s">
        <v>200</v>
      </c>
      <c r="I602" t="s">
        <v>142</v>
      </c>
      <c r="J602" s="24">
        <v>45931</v>
      </c>
      <c r="K602" t="s">
        <v>253</v>
      </c>
      <c r="L602">
        <v>3</v>
      </c>
      <c r="M602" t="s">
        <v>429</v>
      </c>
      <c r="N602" t="s">
        <v>145</v>
      </c>
      <c r="O602" t="s">
        <v>155</v>
      </c>
      <c r="P602" t="s">
        <v>153</v>
      </c>
      <c r="Q602">
        <v>25.33</v>
      </c>
      <c r="R602">
        <v>7</v>
      </c>
      <c r="S602">
        <v>315</v>
      </c>
      <c r="T602">
        <v>135</v>
      </c>
      <c r="U602">
        <v>1</v>
      </c>
      <c r="V602">
        <v>1</v>
      </c>
      <c r="W602">
        <v>25.33</v>
      </c>
      <c r="X602">
        <v>25.33</v>
      </c>
      <c r="Y602">
        <v>0</v>
      </c>
      <c r="Z602">
        <v>0</v>
      </c>
      <c r="AA602">
        <v>154.66999999999999</v>
      </c>
      <c r="AB602">
        <v>0</v>
      </c>
      <c r="AC602">
        <v>154.66999999999999</v>
      </c>
      <c r="AD602">
        <v>0</v>
      </c>
      <c r="AE602">
        <v>1</v>
      </c>
      <c r="AF602">
        <v>3</v>
      </c>
      <c r="AG602">
        <v>1</v>
      </c>
      <c r="AH602">
        <v>3</v>
      </c>
      <c r="AI602">
        <v>0</v>
      </c>
      <c r="AJ602">
        <v>0</v>
      </c>
      <c r="AK602">
        <v>0</v>
      </c>
      <c r="AL602">
        <v>0</v>
      </c>
      <c r="AM602">
        <v>0</v>
      </c>
      <c r="AN602">
        <v>0</v>
      </c>
      <c r="AO602">
        <v>6</v>
      </c>
      <c r="AP602">
        <v>13</v>
      </c>
      <c r="AQ602">
        <v>7</v>
      </c>
      <c r="AR602">
        <v>0</v>
      </c>
      <c r="AS602">
        <v>1</v>
      </c>
      <c r="AT602">
        <v>0</v>
      </c>
      <c r="AU602">
        <v>0</v>
      </c>
      <c r="AV602">
        <v>0</v>
      </c>
      <c r="AW602">
        <v>0</v>
      </c>
      <c r="AX602">
        <v>0</v>
      </c>
      <c r="AY602">
        <v>1</v>
      </c>
      <c r="AZ602">
        <v>1</v>
      </c>
      <c r="BA602">
        <v>1</v>
      </c>
      <c r="BB602">
        <v>0</v>
      </c>
      <c r="BC602">
        <v>0</v>
      </c>
      <c r="BD602">
        <v>0</v>
      </c>
      <c r="BE602">
        <v>0</v>
      </c>
      <c r="BF602">
        <v>6</v>
      </c>
      <c r="BG602">
        <v>0</v>
      </c>
      <c r="BH602">
        <v>0</v>
      </c>
      <c r="BI602">
        <v>1</v>
      </c>
      <c r="BJ602" s="25">
        <v>45944</v>
      </c>
      <c r="BK602">
        <v>0</v>
      </c>
      <c r="BL602" s="27" t="str">
        <f>VLOOKUP(O602,DropDownList!$H$1:$I$7,2,FALSE)</f>
        <v>2022/23</v>
      </c>
      <c r="BM602" s="27" t="str">
        <f t="shared" si="9"/>
        <v>PREG</v>
      </c>
    </row>
    <row r="603" spans="1:65" x14ac:dyDescent="0.2">
      <c r="A603">
        <v>2025</v>
      </c>
      <c r="B603">
        <v>10</v>
      </c>
      <c r="C603" t="s">
        <v>198</v>
      </c>
      <c r="D603" t="s">
        <v>202</v>
      </c>
      <c r="E603" t="s">
        <v>30</v>
      </c>
      <c r="F603">
        <v>9376</v>
      </c>
      <c r="G603" t="s">
        <v>141</v>
      </c>
      <c r="H603" t="s">
        <v>200</v>
      </c>
      <c r="I603" t="s">
        <v>142</v>
      </c>
      <c r="J603" s="24">
        <v>45931</v>
      </c>
      <c r="K603" t="s">
        <v>253</v>
      </c>
      <c r="L603">
        <v>3</v>
      </c>
      <c r="M603" t="s">
        <v>429</v>
      </c>
      <c r="N603" t="s">
        <v>145</v>
      </c>
      <c r="O603" t="s">
        <v>155</v>
      </c>
      <c r="P603" t="s">
        <v>151</v>
      </c>
      <c r="Q603">
        <v>0</v>
      </c>
      <c r="R603">
        <v>14</v>
      </c>
      <c r="S603">
        <v>420</v>
      </c>
      <c r="T603">
        <v>180</v>
      </c>
      <c r="U603">
        <v>0</v>
      </c>
      <c r="V603">
        <v>0</v>
      </c>
      <c r="W603">
        <v>0</v>
      </c>
      <c r="X603">
        <v>0</v>
      </c>
      <c r="Y603">
        <v>0</v>
      </c>
      <c r="Z603">
        <v>0</v>
      </c>
      <c r="AA603">
        <v>240</v>
      </c>
      <c r="AB603">
        <v>0</v>
      </c>
      <c r="AC603">
        <v>240</v>
      </c>
      <c r="AD603">
        <v>0</v>
      </c>
      <c r="AE603">
        <v>0</v>
      </c>
      <c r="AF603">
        <v>8</v>
      </c>
      <c r="AG603">
        <v>0</v>
      </c>
      <c r="AH603">
        <v>6</v>
      </c>
      <c r="AI603">
        <v>0</v>
      </c>
      <c r="AJ603">
        <v>0</v>
      </c>
      <c r="AK603">
        <v>0</v>
      </c>
      <c r="AL603">
        <v>0</v>
      </c>
      <c r="AM603">
        <v>0</v>
      </c>
      <c r="AN603">
        <v>0</v>
      </c>
      <c r="AO603">
        <v>0</v>
      </c>
      <c r="AP603">
        <v>0</v>
      </c>
      <c r="AQ603">
        <v>0</v>
      </c>
      <c r="AR603">
        <v>0</v>
      </c>
      <c r="AS603">
        <v>0</v>
      </c>
      <c r="AT603">
        <v>0</v>
      </c>
      <c r="AU603">
        <v>0</v>
      </c>
      <c r="AV603">
        <v>0</v>
      </c>
      <c r="AW603">
        <v>0</v>
      </c>
      <c r="AX603">
        <v>0</v>
      </c>
      <c r="AY603">
        <v>0</v>
      </c>
      <c r="AZ603">
        <v>0</v>
      </c>
      <c r="BA603">
        <v>0</v>
      </c>
      <c r="BB603">
        <v>0</v>
      </c>
      <c r="BC603">
        <v>0</v>
      </c>
      <c r="BD603">
        <v>0</v>
      </c>
      <c r="BE603">
        <v>0</v>
      </c>
      <c r="BF603">
        <v>0</v>
      </c>
      <c r="BG603">
        <v>0</v>
      </c>
      <c r="BH603">
        <v>0</v>
      </c>
      <c r="BI603">
        <v>0</v>
      </c>
      <c r="BJ603" s="25">
        <v>45944</v>
      </c>
      <c r="BK603">
        <v>0</v>
      </c>
      <c r="BL603" s="27" t="str">
        <f>VLOOKUP(O603,DropDownList!$H$1:$I$7,2,FALSE)</f>
        <v>2022/23</v>
      </c>
      <c r="BM603" s="27" t="str">
        <f t="shared" si="9"/>
        <v>PCPF</v>
      </c>
    </row>
    <row r="604" spans="1:65" x14ac:dyDescent="0.2">
      <c r="A604">
        <v>2025</v>
      </c>
      <c r="B604">
        <v>10</v>
      </c>
      <c r="C604" t="s">
        <v>198</v>
      </c>
      <c r="D604" t="s">
        <v>202</v>
      </c>
      <c r="E604" t="s">
        <v>30</v>
      </c>
      <c r="F604">
        <v>9376</v>
      </c>
      <c r="G604" t="s">
        <v>141</v>
      </c>
      <c r="H604" t="s">
        <v>200</v>
      </c>
      <c r="I604" t="s">
        <v>142</v>
      </c>
      <c r="J604" s="24">
        <v>45931</v>
      </c>
      <c r="K604" t="s">
        <v>253</v>
      </c>
      <c r="L604">
        <v>3</v>
      </c>
      <c r="M604" t="s">
        <v>429</v>
      </c>
      <c r="N604" t="s">
        <v>145</v>
      </c>
      <c r="O604" t="s">
        <v>147</v>
      </c>
      <c r="P604" t="s">
        <v>146</v>
      </c>
      <c r="Q604">
        <v>1018.75</v>
      </c>
      <c r="R604">
        <v>317</v>
      </c>
      <c r="S604">
        <v>4520</v>
      </c>
      <c r="T604">
        <v>20</v>
      </c>
      <c r="U604">
        <v>122</v>
      </c>
      <c r="V604">
        <v>45</v>
      </c>
      <c r="W604">
        <v>664</v>
      </c>
      <c r="X604">
        <v>664</v>
      </c>
      <c r="Y604">
        <v>0</v>
      </c>
      <c r="Z604">
        <v>0</v>
      </c>
      <c r="AA604">
        <v>3481.25</v>
      </c>
      <c r="AB604">
        <v>0</v>
      </c>
      <c r="AC604">
        <v>0</v>
      </c>
      <c r="AD604">
        <v>42</v>
      </c>
      <c r="AE604">
        <v>3</v>
      </c>
      <c r="AF604">
        <v>242</v>
      </c>
      <c r="AG604">
        <v>5</v>
      </c>
      <c r="AH604">
        <v>1</v>
      </c>
      <c r="AI604">
        <v>69</v>
      </c>
      <c r="AJ604">
        <v>0</v>
      </c>
      <c r="AK604">
        <v>0</v>
      </c>
      <c r="AL604">
        <v>0</v>
      </c>
      <c r="AM604">
        <v>0</v>
      </c>
      <c r="AN604">
        <v>0</v>
      </c>
      <c r="AO604">
        <v>192</v>
      </c>
      <c r="AP604">
        <v>567</v>
      </c>
      <c r="AQ604">
        <v>199</v>
      </c>
      <c r="AR604">
        <v>2</v>
      </c>
      <c r="AS604">
        <v>102</v>
      </c>
      <c r="AT604">
        <v>0</v>
      </c>
      <c r="AU604">
        <v>20</v>
      </c>
      <c r="AV604">
        <v>6</v>
      </c>
      <c r="AW604">
        <v>4</v>
      </c>
      <c r="AX604">
        <v>0</v>
      </c>
      <c r="AY604">
        <v>54</v>
      </c>
      <c r="AZ604">
        <v>86</v>
      </c>
      <c r="BA604">
        <v>26</v>
      </c>
      <c r="BB604">
        <v>16</v>
      </c>
      <c r="BC604">
        <v>6</v>
      </c>
      <c r="BD604">
        <v>1</v>
      </c>
      <c r="BE604">
        <v>0</v>
      </c>
      <c r="BF604">
        <v>309</v>
      </c>
      <c r="BG604">
        <v>990</v>
      </c>
      <c r="BH604">
        <v>0</v>
      </c>
      <c r="BI604">
        <v>114</v>
      </c>
      <c r="BJ604" s="25">
        <v>45944</v>
      </c>
      <c r="BK604">
        <v>0</v>
      </c>
      <c r="BL604" s="27" t="str">
        <f>VLOOKUP(O604,DropDownList!$H$1:$I$7,2,FALSE)</f>
        <v>2024/25</v>
      </c>
      <c r="BM604" s="27" t="str">
        <f t="shared" si="9"/>
        <v>VSUR</v>
      </c>
    </row>
    <row r="605" spans="1:65" x14ac:dyDescent="0.2">
      <c r="A605">
        <v>2025</v>
      </c>
      <c r="B605">
        <v>10</v>
      </c>
      <c r="C605" t="s">
        <v>198</v>
      </c>
      <c r="D605" t="s">
        <v>202</v>
      </c>
      <c r="E605" t="s">
        <v>30</v>
      </c>
      <c r="F605">
        <v>9376</v>
      </c>
      <c r="G605" t="s">
        <v>141</v>
      </c>
      <c r="H605" t="s">
        <v>200</v>
      </c>
      <c r="I605" t="s">
        <v>142</v>
      </c>
      <c r="J605" s="24">
        <v>45931</v>
      </c>
      <c r="K605" t="s">
        <v>253</v>
      </c>
      <c r="L605">
        <v>3</v>
      </c>
      <c r="M605" t="s">
        <v>429</v>
      </c>
      <c r="N605" t="s">
        <v>145</v>
      </c>
      <c r="O605" t="s">
        <v>156</v>
      </c>
      <c r="P605" t="s">
        <v>153</v>
      </c>
      <c r="Q605">
        <v>0</v>
      </c>
      <c r="R605">
        <v>5</v>
      </c>
      <c r="S605">
        <v>255</v>
      </c>
      <c r="T605">
        <v>135</v>
      </c>
      <c r="U605">
        <v>0</v>
      </c>
      <c r="V605">
        <v>0</v>
      </c>
      <c r="W605">
        <v>0</v>
      </c>
      <c r="X605">
        <v>0</v>
      </c>
      <c r="Y605">
        <v>0</v>
      </c>
      <c r="Z605">
        <v>0</v>
      </c>
      <c r="AA605">
        <v>120</v>
      </c>
      <c r="AB605">
        <v>0</v>
      </c>
      <c r="AC605">
        <v>120</v>
      </c>
      <c r="AD605">
        <v>0</v>
      </c>
      <c r="AE605">
        <v>0</v>
      </c>
      <c r="AF605">
        <v>2</v>
      </c>
      <c r="AG605">
        <v>0</v>
      </c>
      <c r="AH605">
        <v>3</v>
      </c>
      <c r="AI605">
        <v>0</v>
      </c>
      <c r="AJ605">
        <v>0</v>
      </c>
      <c r="AK605">
        <v>0</v>
      </c>
      <c r="AL605">
        <v>0</v>
      </c>
      <c r="AM605">
        <v>0</v>
      </c>
      <c r="AN605">
        <v>0</v>
      </c>
      <c r="AO605">
        <v>3</v>
      </c>
      <c r="AP605">
        <v>3</v>
      </c>
      <c r="AQ605">
        <v>3</v>
      </c>
      <c r="AR605">
        <v>0</v>
      </c>
      <c r="AS605">
        <v>0</v>
      </c>
      <c r="AT605">
        <v>0</v>
      </c>
      <c r="AU605">
        <v>0</v>
      </c>
      <c r="AV605">
        <v>0</v>
      </c>
      <c r="AW605">
        <v>0</v>
      </c>
      <c r="AX605">
        <v>0</v>
      </c>
      <c r="AY605">
        <v>0</v>
      </c>
      <c r="AZ605">
        <v>0</v>
      </c>
      <c r="BA605">
        <v>0</v>
      </c>
      <c r="BB605">
        <v>0</v>
      </c>
      <c r="BC605">
        <v>0</v>
      </c>
      <c r="BD605">
        <v>0</v>
      </c>
      <c r="BE605">
        <v>0</v>
      </c>
      <c r="BF605">
        <v>3</v>
      </c>
      <c r="BG605">
        <v>0</v>
      </c>
      <c r="BH605">
        <v>0</v>
      </c>
      <c r="BI605">
        <v>0</v>
      </c>
      <c r="BJ605" s="25">
        <v>45944</v>
      </c>
      <c r="BK605">
        <v>0</v>
      </c>
      <c r="BL605" s="27" t="str">
        <f>VLOOKUP(O605,DropDownList!$H$1:$I$7,2,FALSE)</f>
        <v>2023/24</v>
      </c>
      <c r="BM605" s="27" t="str">
        <f t="shared" si="9"/>
        <v>PREG</v>
      </c>
    </row>
    <row r="606" spans="1:65" x14ac:dyDescent="0.2">
      <c r="A606">
        <v>2025</v>
      </c>
      <c r="B606">
        <v>10</v>
      </c>
      <c r="C606" t="s">
        <v>198</v>
      </c>
      <c r="D606" t="s">
        <v>202</v>
      </c>
      <c r="E606" t="s">
        <v>30</v>
      </c>
      <c r="F606">
        <v>9376</v>
      </c>
      <c r="G606" t="s">
        <v>141</v>
      </c>
      <c r="H606" t="s">
        <v>200</v>
      </c>
      <c r="I606" t="s">
        <v>142</v>
      </c>
      <c r="J606" s="24">
        <v>45931</v>
      </c>
      <c r="K606" t="s">
        <v>253</v>
      </c>
      <c r="L606">
        <v>3</v>
      </c>
      <c r="M606" t="s">
        <v>429</v>
      </c>
      <c r="N606" t="s">
        <v>145</v>
      </c>
      <c r="O606" t="s">
        <v>156</v>
      </c>
      <c r="P606" t="s">
        <v>151</v>
      </c>
      <c r="Q606">
        <v>0</v>
      </c>
      <c r="R606">
        <v>55</v>
      </c>
      <c r="S606">
        <v>1650</v>
      </c>
      <c r="T606">
        <v>390</v>
      </c>
      <c r="U606">
        <v>12</v>
      </c>
      <c r="V606">
        <v>0</v>
      </c>
      <c r="W606">
        <v>0</v>
      </c>
      <c r="X606">
        <v>0</v>
      </c>
      <c r="Y606">
        <v>0</v>
      </c>
      <c r="Z606">
        <v>0</v>
      </c>
      <c r="AA606">
        <v>1260</v>
      </c>
      <c r="AB606">
        <v>0</v>
      </c>
      <c r="AC606">
        <v>1260</v>
      </c>
      <c r="AD606">
        <v>0</v>
      </c>
      <c r="AE606">
        <v>0</v>
      </c>
      <c r="AF606">
        <v>42</v>
      </c>
      <c r="AG606">
        <v>0</v>
      </c>
      <c r="AH606">
        <v>13</v>
      </c>
      <c r="AI606">
        <v>0</v>
      </c>
      <c r="AJ606">
        <v>0</v>
      </c>
      <c r="AK606">
        <v>0</v>
      </c>
      <c r="AL606">
        <v>0</v>
      </c>
      <c r="AM606">
        <v>1</v>
      </c>
      <c r="AN606">
        <v>0</v>
      </c>
      <c r="AO606">
        <v>0</v>
      </c>
      <c r="AP606">
        <v>0</v>
      </c>
      <c r="AQ606">
        <v>0</v>
      </c>
      <c r="AR606">
        <v>0</v>
      </c>
      <c r="AS606">
        <v>0</v>
      </c>
      <c r="AT606">
        <v>0</v>
      </c>
      <c r="AU606">
        <v>0</v>
      </c>
      <c r="AV606">
        <v>0</v>
      </c>
      <c r="AW606">
        <v>0</v>
      </c>
      <c r="AX606">
        <v>0</v>
      </c>
      <c r="AY606">
        <v>0</v>
      </c>
      <c r="AZ606">
        <v>0</v>
      </c>
      <c r="BA606">
        <v>0</v>
      </c>
      <c r="BB606">
        <v>0</v>
      </c>
      <c r="BC606">
        <v>0</v>
      </c>
      <c r="BD606">
        <v>0</v>
      </c>
      <c r="BE606">
        <v>0</v>
      </c>
      <c r="BF606">
        <v>0</v>
      </c>
      <c r="BG606">
        <v>0</v>
      </c>
      <c r="BH606">
        <v>0</v>
      </c>
      <c r="BI606">
        <v>0</v>
      </c>
      <c r="BJ606" s="25">
        <v>45944</v>
      </c>
      <c r="BK606">
        <v>0</v>
      </c>
      <c r="BL606" s="27" t="str">
        <f>VLOOKUP(O606,DropDownList!$H$1:$I$7,2,FALSE)</f>
        <v>2023/24</v>
      </c>
      <c r="BM606" s="27" t="str">
        <f t="shared" si="9"/>
        <v>PCPF</v>
      </c>
    </row>
    <row r="607" spans="1:65" x14ac:dyDescent="0.2">
      <c r="A607">
        <v>2025</v>
      </c>
      <c r="B607">
        <v>10</v>
      </c>
      <c r="C607" t="s">
        <v>198</v>
      </c>
      <c r="D607" t="s">
        <v>202</v>
      </c>
      <c r="E607" t="s">
        <v>30</v>
      </c>
      <c r="F607">
        <v>9376</v>
      </c>
      <c r="G607" t="s">
        <v>141</v>
      </c>
      <c r="H607" t="s">
        <v>200</v>
      </c>
      <c r="I607" t="s">
        <v>142</v>
      </c>
      <c r="J607" s="24">
        <v>45931</v>
      </c>
      <c r="K607" t="s">
        <v>253</v>
      </c>
      <c r="L607">
        <v>3</v>
      </c>
      <c r="M607" t="s">
        <v>429</v>
      </c>
      <c r="N607" t="s">
        <v>145</v>
      </c>
      <c r="O607" t="s">
        <v>156</v>
      </c>
      <c r="P607" t="s">
        <v>146</v>
      </c>
      <c r="Q607">
        <v>480.33</v>
      </c>
      <c r="R607">
        <v>247</v>
      </c>
      <c r="S607">
        <v>3960</v>
      </c>
      <c r="T607">
        <v>40</v>
      </c>
      <c r="U607">
        <v>59</v>
      </c>
      <c r="V607">
        <v>17</v>
      </c>
      <c r="W607">
        <v>300</v>
      </c>
      <c r="X607">
        <v>300</v>
      </c>
      <c r="Y607">
        <v>0</v>
      </c>
      <c r="Z607">
        <v>0</v>
      </c>
      <c r="AA607">
        <v>3439.67</v>
      </c>
      <c r="AB607">
        <v>0</v>
      </c>
      <c r="AC607">
        <v>0</v>
      </c>
      <c r="AD607">
        <v>17</v>
      </c>
      <c r="AE607">
        <v>0</v>
      </c>
      <c r="AF607">
        <v>215</v>
      </c>
      <c r="AG607">
        <v>1</v>
      </c>
      <c r="AH607">
        <v>3</v>
      </c>
      <c r="AI607">
        <v>28</v>
      </c>
      <c r="AJ607">
        <v>0</v>
      </c>
      <c r="AK607">
        <v>0</v>
      </c>
      <c r="AL607">
        <v>0</v>
      </c>
      <c r="AM607">
        <v>0</v>
      </c>
      <c r="AN607">
        <v>0</v>
      </c>
      <c r="AO607">
        <v>137</v>
      </c>
      <c r="AP607">
        <v>544</v>
      </c>
      <c r="AQ607">
        <v>145</v>
      </c>
      <c r="AR607">
        <v>0</v>
      </c>
      <c r="AS607">
        <v>76</v>
      </c>
      <c r="AT607">
        <v>1</v>
      </c>
      <c r="AU607">
        <v>38</v>
      </c>
      <c r="AV607">
        <v>12</v>
      </c>
      <c r="AW607">
        <v>2</v>
      </c>
      <c r="AX607">
        <v>0</v>
      </c>
      <c r="AY607">
        <v>66</v>
      </c>
      <c r="AZ607">
        <v>92</v>
      </c>
      <c r="BA607">
        <v>43</v>
      </c>
      <c r="BB607">
        <v>16</v>
      </c>
      <c r="BC607">
        <v>8</v>
      </c>
      <c r="BD607">
        <v>1</v>
      </c>
      <c r="BE607">
        <v>0</v>
      </c>
      <c r="BF607">
        <v>244</v>
      </c>
      <c r="BG607">
        <v>480</v>
      </c>
      <c r="BH607">
        <v>0</v>
      </c>
      <c r="BI607">
        <v>56</v>
      </c>
      <c r="BJ607" s="25">
        <v>45944</v>
      </c>
      <c r="BK607">
        <v>1</v>
      </c>
      <c r="BL607" s="27" t="str">
        <f>VLOOKUP(O607,DropDownList!$H$1:$I$7,2,FALSE)</f>
        <v>2023/24</v>
      </c>
      <c r="BM607" s="27" t="str">
        <f t="shared" si="9"/>
        <v>VSUR</v>
      </c>
    </row>
    <row r="608" spans="1:65" x14ac:dyDescent="0.2">
      <c r="A608">
        <v>2025</v>
      </c>
      <c r="B608">
        <v>10</v>
      </c>
      <c r="C608" t="s">
        <v>198</v>
      </c>
      <c r="D608" t="s">
        <v>202</v>
      </c>
      <c r="E608" t="s">
        <v>30</v>
      </c>
      <c r="F608">
        <v>9376</v>
      </c>
      <c r="G608" t="s">
        <v>141</v>
      </c>
      <c r="H608" t="s">
        <v>200</v>
      </c>
      <c r="I608" t="s">
        <v>142</v>
      </c>
      <c r="J608" s="24">
        <v>45931</v>
      </c>
      <c r="K608" t="s">
        <v>253</v>
      </c>
      <c r="L608">
        <v>3</v>
      </c>
      <c r="M608" t="s">
        <v>429</v>
      </c>
      <c r="N608" t="s">
        <v>145</v>
      </c>
      <c r="O608" t="s">
        <v>155</v>
      </c>
      <c r="P608" t="s">
        <v>150</v>
      </c>
      <c r="Q608">
        <v>16610.12</v>
      </c>
      <c r="R608">
        <v>441</v>
      </c>
      <c r="S608">
        <v>71956.460000000006</v>
      </c>
      <c r="T608">
        <v>9964.4</v>
      </c>
      <c r="U608">
        <v>113</v>
      </c>
      <c r="V608">
        <v>57</v>
      </c>
      <c r="W608">
        <v>9127.4</v>
      </c>
      <c r="X608">
        <v>9877.4</v>
      </c>
      <c r="Y608">
        <v>385</v>
      </c>
      <c r="Z608">
        <v>61992.06</v>
      </c>
      <c r="AA608">
        <v>45381.94</v>
      </c>
      <c r="AB608">
        <v>13255.22</v>
      </c>
      <c r="AC608">
        <v>32126.720000000001</v>
      </c>
      <c r="AD608">
        <v>41</v>
      </c>
      <c r="AE608">
        <v>16</v>
      </c>
      <c r="AF608">
        <v>265</v>
      </c>
      <c r="AG608">
        <v>50</v>
      </c>
      <c r="AH608">
        <v>56</v>
      </c>
      <c r="AI608">
        <v>63</v>
      </c>
      <c r="AJ608">
        <v>65</v>
      </c>
      <c r="AK608">
        <v>39</v>
      </c>
      <c r="AL608">
        <v>14</v>
      </c>
      <c r="AM608">
        <v>7</v>
      </c>
      <c r="AN608">
        <v>4</v>
      </c>
      <c r="AO608">
        <v>319</v>
      </c>
      <c r="AP608">
        <v>1311</v>
      </c>
      <c r="AQ608">
        <v>351</v>
      </c>
      <c r="AR608">
        <v>0</v>
      </c>
      <c r="AS608">
        <v>182</v>
      </c>
      <c r="AT608">
        <v>5</v>
      </c>
      <c r="AU608">
        <v>25</v>
      </c>
      <c r="AV608">
        <v>9</v>
      </c>
      <c r="AW608">
        <v>0</v>
      </c>
      <c r="AX608">
        <v>0</v>
      </c>
      <c r="AY608">
        <v>180</v>
      </c>
      <c r="AZ608">
        <v>276</v>
      </c>
      <c r="BA608">
        <v>143</v>
      </c>
      <c r="BB608">
        <v>30</v>
      </c>
      <c r="BC608">
        <v>11</v>
      </c>
      <c r="BD608">
        <v>7</v>
      </c>
      <c r="BE608">
        <v>0</v>
      </c>
      <c r="BF608">
        <v>324</v>
      </c>
      <c r="BG608">
        <v>10405.18</v>
      </c>
      <c r="BH608">
        <v>7</v>
      </c>
      <c r="BI608">
        <v>113</v>
      </c>
      <c r="BJ608" s="25">
        <v>45944</v>
      </c>
      <c r="BK608">
        <v>0</v>
      </c>
      <c r="BL608" s="27" t="str">
        <f>VLOOKUP(O608,DropDownList!$H$1:$I$7,2,FALSE)</f>
        <v>2022/23</v>
      </c>
      <c r="BM608" s="27" t="str">
        <f t="shared" si="9"/>
        <v>FISCAL FINES</v>
      </c>
    </row>
    <row r="609" spans="1:65" x14ac:dyDescent="0.2">
      <c r="A609">
        <v>2025</v>
      </c>
      <c r="B609">
        <v>10</v>
      </c>
      <c r="C609" t="s">
        <v>198</v>
      </c>
      <c r="D609" t="s">
        <v>202</v>
      </c>
      <c r="E609" t="s">
        <v>30</v>
      </c>
      <c r="F609">
        <v>9376</v>
      </c>
      <c r="G609" t="s">
        <v>141</v>
      </c>
      <c r="H609" t="s">
        <v>200</v>
      </c>
      <c r="I609" t="s">
        <v>142</v>
      </c>
      <c r="J609" s="24">
        <v>45931</v>
      </c>
      <c r="K609" t="s">
        <v>253</v>
      </c>
      <c r="L609">
        <v>3</v>
      </c>
      <c r="M609" t="s">
        <v>429</v>
      </c>
      <c r="N609" t="s">
        <v>145</v>
      </c>
      <c r="O609" t="s">
        <v>147</v>
      </c>
      <c r="P609" t="s">
        <v>154</v>
      </c>
      <c r="Q609">
        <v>25966.28</v>
      </c>
      <c r="R609">
        <v>318</v>
      </c>
      <c r="S609">
        <v>74740.23</v>
      </c>
      <c r="T609">
        <v>432.86</v>
      </c>
      <c r="U609">
        <v>123</v>
      </c>
      <c r="V609">
        <v>67</v>
      </c>
      <c r="W609">
        <v>12427.32</v>
      </c>
      <c r="X609">
        <v>13950.32</v>
      </c>
      <c r="Y609">
        <v>0</v>
      </c>
      <c r="Z609">
        <v>0</v>
      </c>
      <c r="AA609">
        <v>48341.09</v>
      </c>
      <c r="AB609">
        <v>199.03</v>
      </c>
      <c r="AC609">
        <v>44630.81</v>
      </c>
      <c r="AD609">
        <v>42</v>
      </c>
      <c r="AE609">
        <v>25</v>
      </c>
      <c r="AF609">
        <v>193</v>
      </c>
      <c r="AG609">
        <v>54</v>
      </c>
      <c r="AH609">
        <v>1</v>
      </c>
      <c r="AI609">
        <v>69</v>
      </c>
      <c r="AJ609">
        <v>0</v>
      </c>
      <c r="AK609">
        <v>0</v>
      </c>
      <c r="AL609">
        <v>0</v>
      </c>
      <c r="AM609">
        <v>0</v>
      </c>
      <c r="AN609">
        <v>0</v>
      </c>
      <c r="AO609">
        <v>193</v>
      </c>
      <c r="AP609">
        <v>563</v>
      </c>
      <c r="AQ609">
        <v>198</v>
      </c>
      <c r="AR609">
        <v>2</v>
      </c>
      <c r="AS609">
        <v>102</v>
      </c>
      <c r="AT609">
        <v>0</v>
      </c>
      <c r="AU609">
        <v>19</v>
      </c>
      <c r="AV609">
        <v>5</v>
      </c>
      <c r="AW609">
        <v>4</v>
      </c>
      <c r="AX609">
        <v>0</v>
      </c>
      <c r="AY609">
        <v>55</v>
      </c>
      <c r="AZ609">
        <v>86</v>
      </c>
      <c r="BA609">
        <v>25</v>
      </c>
      <c r="BB609">
        <v>16</v>
      </c>
      <c r="BC609">
        <v>6</v>
      </c>
      <c r="BD609">
        <v>1</v>
      </c>
      <c r="BE609">
        <v>0</v>
      </c>
      <c r="BF609">
        <v>310</v>
      </c>
      <c r="BG609">
        <v>16042.25</v>
      </c>
      <c r="BH609">
        <v>1</v>
      </c>
      <c r="BI609">
        <v>115</v>
      </c>
      <c r="BJ609" s="25">
        <v>45944</v>
      </c>
      <c r="BK609">
        <v>0</v>
      </c>
      <c r="BL609" s="27" t="str">
        <f>VLOOKUP(O609,DropDownList!$H$1:$I$7,2,FALSE)</f>
        <v>2024/25</v>
      </c>
      <c r="BM609" s="27" t="str">
        <f t="shared" si="9"/>
        <v>JP COURT</v>
      </c>
    </row>
    <row r="610" spans="1:65" x14ac:dyDescent="0.2">
      <c r="A610">
        <v>2025</v>
      </c>
      <c r="B610">
        <v>10</v>
      </c>
      <c r="C610" t="s">
        <v>198</v>
      </c>
      <c r="D610" t="s">
        <v>202</v>
      </c>
      <c r="E610" t="s">
        <v>30</v>
      </c>
      <c r="F610">
        <v>9376</v>
      </c>
      <c r="G610" t="s">
        <v>141</v>
      </c>
      <c r="H610" t="s">
        <v>200</v>
      </c>
      <c r="I610" t="s">
        <v>142</v>
      </c>
      <c r="J610" s="24">
        <v>45931</v>
      </c>
      <c r="K610" t="s">
        <v>253</v>
      </c>
      <c r="L610">
        <v>3</v>
      </c>
      <c r="M610" t="s">
        <v>429</v>
      </c>
      <c r="N610" t="s">
        <v>145</v>
      </c>
      <c r="O610" t="s">
        <v>147</v>
      </c>
      <c r="P610" t="s">
        <v>152</v>
      </c>
      <c r="Q610">
        <v>0</v>
      </c>
      <c r="R610">
        <v>178</v>
      </c>
      <c r="S610">
        <v>7120</v>
      </c>
      <c r="T610">
        <v>5120</v>
      </c>
      <c r="U610">
        <v>0</v>
      </c>
      <c r="V610">
        <v>0</v>
      </c>
      <c r="W610">
        <v>0</v>
      </c>
      <c r="X610">
        <v>0</v>
      </c>
      <c r="Y610">
        <v>0</v>
      </c>
      <c r="Z610">
        <v>0</v>
      </c>
      <c r="AA610">
        <v>2000</v>
      </c>
      <c r="AB610">
        <v>0</v>
      </c>
      <c r="AC610">
        <v>2000</v>
      </c>
      <c r="AD610">
        <v>0</v>
      </c>
      <c r="AE610">
        <v>0</v>
      </c>
      <c r="AF610">
        <v>50</v>
      </c>
      <c r="AG610">
        <v>0</v>
      </c>
      <c r="AH610">
        <v>128</v>
      </c>
      <c r="AI610">
        <v>0</v>
      </c>
      <c r="AJ610">
        <v>0</v>
      </c>
      <c r="AK610">
        <v>0</v>
      </c>
      <c r="AL610">
        <v>0</v>
      </c>
      <c r="AM610">
        <v>0</v>
      </c>
      <c r="AN610">
        <v>0</v>
      </c>
      <c r="AO610">
        <v>0</v>
      </c>
      <c r="AP610">
        <v>0</v>
      </c>
      <c r="AQ610">
        <v>0</v>
      </c>
      <c r="AR610">
        <v>0</v>
      </c>
      <c r="AS610">
        <v>0</v>
      </c>
      <c r="AT610">
        <v>0</v>
      </c>
      <c r="AU610">
        <v>0</v>
      </c>
      <c r="AV610">
        <v>0</v>
      </c>
      <c r="AW610">
        <v>0</v>
      </c>
      <c r="AX610">
        <v>0</v>
      </c>
      <c r="AY610">
        <v>0</v>
      </c>
      <c r="AZ610">
        <v>0</v>
      </c>
      <c r="BA610">
        <v>0</v>
      </c>
      <c r="BB610">
        <v>0</v>
      </c>
      <c r="BC610">
        <v>0</v>
      </c>
      <c r="BD610">
        <v>0</v>
      </c>
      <c r="BE610">
        <v>0</v>
      </c>
      <c r="BF610">
        <v>0</v>
      </c>
      <c r="BG610">
        <v>0</v>
      </c>
      <c r="BH610">
        <v>0</v>
      </c>
      <c r="BI610">
        <v>0</v>
      </c>
      <c r="BJ610" s="25">
        <v>45944</v>
      </c>
      <c r="BK610">
        <v>0</v>
      </c>
      <c r="BL610" s="27" t="str">
        <f>VLOOKUP(O610,DropDownList!$H$1:$I$7,2,FALSE)</f>
        <v>2024/25</v>
      </c>
      <c r="BM610" s="27" t="str">
        <f t="shared" si="9"/>
        <v>PCOA</v>
      </c>
    </row>
    <row r="611" spans="1:65" x14ac:dyDescent="0.2">
      <c r="A611">
        <v>2025</v>
      </c>
      <c r="B611">
        <v>10</v>
      </c>
      <c r="C611" t="s">
        <v>198</v>
      </c>
      <c r="D611" t="s">
        <v>202</v>
      </c>
      <c r="E611" t="s">
        <v>30</v>
      </c>
      <c r="F611">
        <v>9376</v>
      </c>
      <c r="G611" t="s">
        <v>141</v>
      </c>
      <c r="H611" t="s">
        <v>200</v>
      </c>
      <c r="I611" t="s">
        <v>142</v>
      </c>
      <c r="J611" s="24">
        <v>45931</v>
      </c>
      <c r="K611" t="s">
        <v>253</v>
      </c>
      <c r="L611">
        <v>3</v>
      </c>
      <c r="M611" t="s">
        <v>429</v>
      </c>
      <c r="N611" t="s">
        <v>145</v>
      </c>
      <c r="O611" t="s">
        <v>149</v>
      </c>
      <c r="P611" t="s">
        <v>150</v>
      </c>
      <c r="Q611">
        <v>14246.54</v>
      </c>
      <c r="R611">
        <v>99</v>
      </c>
      <c r="S611">
        <v>20682.21</v>
      </c>
      <c r="T611">
        <v>2022</v>
      </c>
      <c r="U611">
        <v>72</v>
      </c>
      <c r="V611">
        <v>67</v>
      </c>
      <c r="W611">
        <v>8284.2999999999993</v>
      </c>
      <c r="X611">
        <v>12041.29</v>
      </c>
      <c r="Y611">
        <v>97</v>
      </c>
      <c r="Z611">
        <v>18660.21</v>
      </c>
      <c r="AA611">
        <v>4413.67</v>
      </c>
      <c r="AB611">
        <v>1238.92</v>
      </c>
      <c r="AC611">
        <v>3174.75</v>
      </c>
      <c r="AD611">
        <v>58</v>
      </c>
      <c r="AE611">
        <v>9</v>
      </c>
      <c r="AF611">
        <v>24</v>
      </c>
      <c r="AG611">
        <v>12</v>
      </c>
      <c r="AH611">
        <v>2</v>
      </c>
      <c r="AI611">
        <v>60</v>
      </c>
      <c r="AJ611">
        <v>16</v>
      </c>
      <c r="AK611">
        <v>9</v>
      </c>
      <c r="AL611">
        <v>0</v>
      </c>
      <c r="AM611">
        <v>1</v>
      </c>
      <c r="AN611">
        <v>0</v>
      </c>
      <c r="AO611">
        <v>69</v>
      </c>
      <c r="AP611">
        <v>81</v>
      </c>
      <c r="AQ611">
        <v>67</v>
      </c>
      <c r="AR611">
        <v>0</v>
      </c>
      <c r="AS611">
        <v>2</v>
      </c>
      <c r="AT611">
        <v>0</v>
      </c>
      <c r="AU611">
        <v>0</v>
      </c>
      <c r="AV611">
        <v>0</v>
      </c>
      <c r="AW611">
        <v>0</v>
      </c>
      <c r="AX611">
        <v>0</v>
      </c>
      <c r="AY611">
        <v>2</v>
      </c>
      <c r="AZ611">
        <v>2</v>
      </c>
      <c r="BA611">
        <v>0</v>
      </c>
      <c r="BB611">
        <v>2</v>
      </c>
      <c r="BC611">
        <v>0</v>
      </c>
      <c r="BD611">
        <v>1</v>
      </c>
      <c r="BE611">
        <v>0</v>
      </c>
      <c r="BF611">
        <v>70</v>
      </c>
      <c r="BG611">
        <v>10789.25</v>
      </c>
      <c r="BH611">
        <v>1</v>
      </c>
      <c r="BI611">
        <v>67</v>
      </c>
      <c r="BJ611" s="25">
        <v>45944</v>
      </c>
      <c r="BK611">
        <v>0</v>
      </c>
      <c r="BL611" s="27" t="str">
        <f>VLOOKUP(O611,DropDownList!$H$1:$I$7,2,FALSE)</f>
        <v>2025/26</v>
      </c>
      <c r="BM611" s="27" t="str">
        <f t="shared" si="9"/>
        <v>FISCAL FINES</v>
      </c>
    </row>
    <row r="612" spans="1:65" x14ac:dyDescent="0.2">
      <c r="A612">
        <v>2025</v>
      </c>
      <c r="B612">
        <v>10</v>
      </c>
      <c r="C612" t="s">
        <v>198</v>
      </c>
      <c r="D612" t="s">
        <v>202</v>
      </c>
      <c r="E612" t="s">
        <v>30</v>
      </c>
      <c r="F612">
        <v>9376</v>
      </c>
      <c r="G612" t="s">
        <v>141</v>
      </c>
      <c r="H612" t="s">
        <v>200</v>
      </c>
      <c r="I612" t="s">
        <v>142</v>
      </c>
      <c r="J612" s="24">
        <v>45931</v>
      </c>
      <c r="K612" t="s">
        <v>253</v>
      </c>
      <c r="L612">
        <v>3</v>
      </c>
      <c r="M612" t="s">
        <v>429</v>
      </c>
      <c r="N612" t="s">
        <v>145</v>
      </c>
      <c r="O612" t="s">
        <v>149</v>
      </c>
      <c r="P612" t="s">
        <v>154</v>
      </c>
      <c r="Q612">
        <v>7878</v>
      </c>
      <c r="R612">
        <v>92</v>
      </c>
      <c r="S612">
        <v>20187</v>
      </c>
      <c r="T612">
        <v>0</v>
      </c>
      <c r="U612">
        <v>42</v>
      </c>
      <c r="V612">
        <v>38</v>
      </c>
      <c r="W612">
        <v>5208</v>
      </c>
      <c r="X612">
        <v>7058</v>
      </c>
      <c r="Y612">
        <v>0</v>
      </c>
      <c r="Z612">
        <v>0</v>
      </c>
      <c r="AA612">
        <v>12309</v>
      </c>
      <c r="AB612">
        <v>0</v>
      </c>
      <c r="AC612">
        <v>11399</v>
      </c>
      <c r="AD612">
        <v>27</v>
      </c>
      <c r="AE612">
        <v>11</v>
      </c>
      <c r="AF612">
        <v>50</v>
      </c>
      <c r="AG612">
        <v>15</v>
      </c>
      <c r="AH612">
        <v>0</v>
      </c>
      <c r="AI612">
        <v>27</v>
      </c>
      <c r="AJ612">
        <v>0</v>
      </c>
      <c r="AK612">
        <v>0</v>
      </c>
      <c r="AL612">
        <v>0</v>
      </c>
      <c r="AM612">
        <v>0</v>
      </c>
      <c r="AN612">
        <v>0</v>
      </c>
      <c r="AO612">
        <v>48</v>
      </c>
      <c r="AP612">
        <v>81</v>
      </c>
      <c r="AQ612">
        <v>48</v>
      </c>
      <c r="AR612">
        <v>0</v>
      </c>
      <c r="AS612">
        <v>20</v>
      </c>
      <c r="AT612">
        <v>0</v>
      </c>
      <c r="AU612">
        <v>0</v>
      </c>
      <c r="AV612">
        <v>0</v>
      </c>
      <c r="AW612">
        <v>0</v>
      </c>
      <c r="AX612">
        <v>0</v>
      </c>
      <c r="AY612">
        <v>0</v>
      </c>
      <c r="AZ612">
        <v>8</v>
      </c>
      <c r="BA612">
        <v>0</v>
      </c>
      <c r="BB612">
        <v>1</v>
      </c>
      <c r="BC612">
        <v>0</v>
      </c>
      <c r="BD612">
        <v>0</v>
      </c>
      <c r="BE612">
        <v>0</v>
      </c>
      <c r="BF612">
        <v>92</v>
      </c>
      <c r="BG612">
        <v>5318</v>
      </c>
      <c r="BH612">
        <v>0</v>
      </c>
      <c r="BI612">
        <v>42</v>
      </c>
      <c r="BJ612" s="25">
        <v>45944</v>
      </c>
      <c r="BK612">
        <v>0</v>
      </c>
      <c r="BL612" s="27" t="str">
        <f>VLOOKUP(O612,DropDownList!$H$1:$I$7,2,FALSE)</f>
        <v>2025/26</v>
      </c>
      <c r="BM612" s="27" t="str">
        <f t="shared" si="9"/>
        <v>JP COURT</v>
      </c>
    </row>
    <row r="613" spans="1:65" x14ac:dyDescent="0.2">
      <c r="A613">
        <v>2025</v>
      </c>
      <c r="B613">
        <v>10</v>
      </c>
      <c r="C613" t="s">
        <v>198</v>
      </c>
      <c r="D613" t="s">
        <v>202</v>
      </c>
      <c r="E613" t="s">
        <v>30</v>
      </c>
      <c r="F613">
        <v>9376</v>
      </c>
      <c r="G613" t="s">
        <v>141</v>
      </c>
      <c r="H613" t="s">
        <v>200</v>
      </c>
      <c r="I613" t="s">
        <v>142</v>
      </c>
      <c r="J613" s="24">
        <v>45931</v>
      </c>
      <c r="K613" t="s">
        <v>253</v>
      </c>
      <c r="L613">
        <v>3</v>
      </c>
      <c r="M613" t="s">
        <v>429</v>
      </c>
      <c r="N613" t="s">
        <v>145</v>
      </c>
      <c r="O613" t="s">
        <v>149</v>
      </c>
      <c r="P613" t="s">
        <v>152</v>
      </c>
      <c r="Q613">
        <v>0</v>
      </c>
      <c r="R613">
        <v>24</v>
      </c>
      <c r="S613">
        <v>960</v>
      </c>
      <c r="T613">
        <v>400</v>
      </c>
      <c r="U613">
        <v>0</v>
      </c>
      <c r="V613">
        <v>0</v>
      </c>
      <c r="W613">
        <v>0</v>
      </c>
      <c r="X613">
        <v>0</v>
      </c>
      <c r="Y613">
        <v>0</v>
      </c>
      <c r="Z613">
        <v>0</v>
      </c>
      <c r="AA613">
        <v>560</v>
      </c>
      <c r="AB613">
        <v>0</v>
      </c>
      <c r="AC613">
        <v>560</v>
      </c>
      <c r="AD613">
        <v>0</v>
      </c>
      <c r="AE613">
        <v>0</v>
      </c>
      <c r="AF613">
        <v>14</v>
      </c>
      <c r="AG613">
        <v>0</v>
      </c>
      <c r="AH613">
        <v>10</v>
      </c>
      <c r="AI613">
        <v>0</v>
      </c>
      <c r="AJ613">
        <v>0</v>
      </c>
      <c r="AK613">
        <v>0</v>
      </c>
      <c r="AL613">
        <v>0</v>
      </c>
      <c r="AM613">
        <v>0</v>
      </c>
      <c r="AN613">
        <v>0</v>
      </c>
      <c r="AO613">
        <v>0</v>
      </c>
      <c r="AP613">
        <v>0</v>
      </c>
      <c r="AQ613">
        <v>0</v>
      </c>
      <c r="AR613">
        <v>0</v>
      </c>
      <c r="AS613">
        <v>0</v>
      </c>
      <c r="AT613">
        <v>0</v>
      </c>
      <c r="AU613">
        <v>0</v>
      </c>
      <c r="AV613">
        <v>0</v>
      </c>
      <c r="AW613">
        <v>0</v>
      </c>
      <c r="AX613">
        <v>0</v>
      </c>
      <c r="AY613">
        <v>0</v>
      </c>
      <c r="AZ613">
        <v>0</v>
      </c>
      <c r="BA613">
        <v>0</v>
      </c>
      <c r="BB613">
        <v>0</v>
      </c>
      <c r="BC613">
        <v>0</v>
      </c>
      <c r="BD613">
        <v>0</v>
      </c>
      <c r="BE613">
        <v>0</v>
      </c>
      <c r="BF613">
        <v>0</v>
      </c>
      <c r="BG613">
        <v>0</v>
      </c>
      <c r="BH613">
        <v>0</v>
      </c>
      <c r="BI613">
        <v>0</v>
      </c>
      <c r="BJ613" s="25">
        <v>45944</v>
      </c>
      <c r="BK613">
        <v>0</v>
      </c>
      <c r="BL613" s="27" t="str">
        <f>VLOOKUP(O613,DropDownList!$H$1:$I$7,2,FALSE)</f>
        <v>2025/26</v>
      </c>
      <c r="BM613" s="27" t="str">
        <f t="shared" si="9"/>
        <v>PCOA</v>
      </c>
    </row>
    <row r="614" spans="1:65" x14ac:dyDescent="0.2">
      <c r="A614">
        <v>2025</v>
      </c>
      <c r="B614">
        <v>10</v>
      </c>
      <c r="C614" t="s">
        <v>198</v>
      </c>
      <c r="D614" t="s">
        <v>202</v>
      </c>
      <c r="E614" t="s">
        <v>30</v>
      </c>
      <c r="F614">
        <v>9376</v>
      </c>
      <c r="G614" t="s">
        <v>141</v>
      </c>
      <c r="H614" t="s">
        <v>200</v>
      </c>
      <c r="I614" t="s">
        <v>142</v>
      </c>
      <c r="J614" s="24">
        <v>45931</v>
      </c>
      <c r="K614" t="s">
        <v>253</v>
      </c>
      <c r="L614">
        <v>3</v>
      </c>
      <c r="M614" t="s">
        <v>429</v>
      </c>
      <c r="N614" t="s">
        <v>145</v>
      </c>
      <c r="O614" t="s">
        <v>149</v>
      </c>
      <c r="P614" t="s">
        <v>148</v>
      </c>
      <c r="Q614">
        <v>480</v>
      </c>
      <c r="R614">
        <v>10</v>
      </c>
      <c r="S614">
        <v>600</v>
      </c>
      <c r="T614">
        <v>0</v>
      </c>
      <c r="U614">
        <v>8</v>
      </c>
      <c r="V614">
        <v>8</v>
      </c>
      <c r="W614">
        <v>480</v>
      </c>
      <c r="X614">
        <v>480</v>
      </c>
      <c r="Y614">
        <v>0</v>
      </c>
      <c r="Z614">
        <v>0</v>
      </c>
      <c r="AA614">
        <v>120</v>
      </c>
      <c r="AB614">
        <v>0</v>
      </c>
      <c r="AC614">
        <v>120</v>
      </c>
      <c r="AD614">
        <v>8</v>
      </c>
      <c r="AE614">
        <v>0</v>
      </c>
      <c r="AF614">
        <v>2</v>
      </c>
      <c r="AG614">
        <v>0</v>
      </c>
      <c r="AH614">
        <v>0</v>
      </c>
      <c r="AI614">
        <v>8</v>
      </c>
      <c r="AJ614">
        <v>0</v>
      </c>
      <c r="AK614">
        <v>0</v>
      </c>
      <c r="AL614">
        <v>0</v>
      </c>
      <c r="AM614">
        <v>0</v>
      </c>
      <c r="AN614">
        <v>0</v>
      </c>
      <c r="AO614">
        <v>9</v>
      </c>
      <c r="AP614">
        <v>9</v>
      </c>
      <c r="AQ614">
        <v>9</v>
      </c>
      <c r="AR614">
        <v>0</v>
      </c>
      <c r="AS614">
        <v>0</v>
      </c>
      <c r="AT614">
        <v>0</v>
      </c>
      <c r="AU614">
        <v>0</v>
      </c>
      <c r="AV614">
        <v>0</v>
      </c>
      <c r="AW614">
        <v>0</v>
      </c>
      <c r="AX614">
        <v>0</v>
      </c>
      <c r="AY614">
        <v>0</v>
      </c>
      <c r="AZ614">
        <v>0</v>
      </c>
      <c r="BA614">
        <v>0</v>
      </c>
      <c r="BB614">
        <v>0</v>
      </c>
      <c r="BC614">
        <v>0</v>
      </c>
      <c r="BD614">
        <v>0</v>
      </c>
      <c r="BE614">
        <v>0</v>
      </c>
      <c r="BF614">
        <v>9</v>
      </c>
      <c r="BG614">
        <v>480</v>
      </c>
      <c r="BH614">
        <v>0</v>
      </c>
      <c r="BI614">
        <v>8</v>
      </c>
      <c r="BJ614" s="25">
        <v>45944</v>
      </c>
      <c r="BK614">
        <v>0</v>
      </c>
      <c r="BL614" s="27" t="str">
        <f>VLOOKUP(O614,DropDownList!$H$1:$I$7,2,FALSE)</f>
        <v>2025/26</v>
      </c>
      <c r="BM614" s="27" t="str">
        <f t="shared" si="9"/>
        <v>PRAS</v>
      </c>
    </row>
    <row r="615" spans="1:65" x14ac:dyDescent="0.2">
      <c r="A615">
        <v>2025</v>
      </c>
      <c r="B615">
        <v>10</v>
      </c>
      <c r="C615" t="s">
        <v>198</v>
      </c>
      <c r="D615" t="s">
        <v>202</v>
      </c>
      <c r="E615" t="s">
        <v>30</v>
      </c>
      <c r="F615">
        <v>9376</v>
      </c>
      <c r="G615" t="s">
        <v>141</v>
      </c>
      <c r="H615" t="s">
        <v>200</v>
      </c>
      <c r="I615" t="s">
        <v>142</v>
      </c>
      <c r="J615" s="24">
        <v>45931</v>
      </c>
      <c r="K615" t="s">
        <v>253</v>
      </c>
      <c r="L615">
        <v>3</v>
      </c>
      <c r="M615" t="s">
        <v>429</v>
      </c>
      <c r="N615" t="s">
        <v>145</v>
      </c>
      <c r="O615" t="s">
        <v>149</v>
      </c>
      <c r="P615" t="s">
        <v>146</v>
      </c>
      <c r="Q615">
        <v>360</v>
      </c>
      <c r="R615">
        <v>92</v>
      </c>
      <c r="S615">
        <v>1270</v>
      </c>
      <c r="T615">
        <v>0</v>
      </c>
      <c r="U615">
        <v>42</v>
      </c>
      <c r="V615">
        <v>27</v>
      </c>
      <c r="W615">
        <v>360</v>
      </c>
      <c r="X615">
        <v>360</v>
      </c>
      <c r="Y615">
        <v>0</v>
      </c>
      <c r="Z615">
        <v>0</v>
      </c>
      <c r="AA615">
        <v>910</v>
      </c>
      <c r="AB615">
        <v>0</v>
      </c>
      <c r="AC615">
        <v>0</v>
      </c>
      <c r="AD615">
        <v>27</v>
      </c>
      <c r="AE615">
        <v>0</v>
      </c>
      <c r="AF615">
        <v>65</v>
      </c>
      <c r="AG615">
        <v>0</v>
      </c>
      <c r="AH615">
        <v>0</v>
      </c>
      <c r="AI615">
        <v>27</v>
      </c>
      <c r="AJ615">
        <v>0</v>
      </c>
      <c r="AK615">
        <v>0</v>
      </c>
      <c r="AL615">
        <v>0</v>
      </c>
      <c r="AM615">
        <v>0</v>
      </c>
      <c r="AN615">
        <v>0</v>
      </c>
      <c r="AO615">
        <v>48</v>
      </c>
      <c r="AP615">
        <v>81</v>
      </c>
      <c r="AQ615">
        <v>48</v>
      </c>
      <c r="AR615">
        <v>0</v>
      </c>
      <c r="AS615">
        <v>20</v>
      </c>
      <c r="AT615">
        <v>0</v>
      </c>
      <c r="AU615">
        <v>0</v>
      </c>
      <c r="AV615">
        <v>0</v>
      </c>
      <c r="AW615">
        <v>0</v>
      </c>
      <c r="AX615">
        <v>0</v>
      </c>
      <c r="AY615">
        <v>0</v>
      </c>
      <c r="AZ615">
        <v>8</v>
      </c>
      <c r="BA615">
        <v>0</v>
      </c>
      <c r="BB615">
        <v>1</v>
      </c>
      <c r="BC615">
        <v>0</v>
      </c>
      <c r="BD615">
        <v>0</v>
      </c>
      <c r="BE615">
        <v>0</v>
      </c>
      <c r="BF615">
        <v>92</v>
      </c>
      <c r="BG615">
        <v>360</v>
      </c>
      <c r="BH615">
        <v>0</v>
      </c>
      <c r="BI615">
        <v>42</v>
      </c>
      <c r="BJ615" s="25">
        <v>45944</v>
      </c>
      <c r="BK615">
        <v>0</v>
      </c>
      <c r="BL615" s="27" t="str">
        <f>VLOOKUP(O615,DropDownList!$H$1:$I$7,2,FALSE)</f>
        <v>2025/26</v>
      </c>
      <c r="BM615" s="27" t="str">
        <f t="shared" si="9"/>
        <v>VSUR</v>
      </c>
    </row>
    <row r="616" spans="1:65" x14ac:dyDescent="0.2">
      <c r="A616">
        <v>2025</v>
      </c>
      <c r="B616">
        <v>10</v>
      </c>
      <c r="C616" t="s">
        <v>198</v>
      </c>
      <c r="D616" t="s">
        <v>202</v>
      </c>
      <c r="E616" t="s">
        <v>30</v>
      </c>
      <c r="F616">
        <v>9376</v>
      </c>
      <c r="G616" t="s">
        <v>141</v>
      </c>
      <c r="H616" t="s">
        <v>200</v>
      </c>
      <c r="I616" t="s">
        <v>142</v>
      </c>
      <c r="J616" s="24">
        <v>45931</v>
      </c>
      <c r="K616" t="s">
        <v>253</v>
      </c>
      <c r="L616">
        <v>3</v>
      </c>
      <c r="M616" t="s">
        <v>429</v>
      </c>
      <c r="N616" t="s">
        <v>145</v>
      </c>
      <c r="O616" t="s">
        <v>147</v>
      </c>
      <c r="P616" t="s">
        <v>150</v>
      </c>
      <c r="Q616">
        <v>43046.97</v>
      </c>
      <c r="R616">
        <v>431</v>
      </c>
      <c r="S616">
        <v>78355.45</v>
      </c>
      <c r="T616">
        <v>8652.42</v>
      </c>
      <c r="U616">
        <v>243</v>
      </c>
      <c r="V616">
        <v>122</v>
      </c>
      <c r="W616">
        <v>21712.81</v>
      </c>
      <c r="X616">
        <v>23868.91</v>
      </c>
      <c r="Y616">
        <v>382</v>
      </c>
      <c r="Z616">
        <v>69703.03</v>
      </c>
      <c r="AA616">
        <v>26656.06</v>
      </c>
      <c r="AB616">
        <v>8880.0499999999993</v>
      </c>
      <c r="AC616">
        <v>17776.009999999998</v>
      </c>
      <c r="AD616">
        <v>107</v>
      </c>
      <c r="AE616">
        <v>15</v>
      </c>
      <c r="AF616">
        <v>136</v>
      </c>
      <c r="AG616">
        <v>63</v>
      </c>
      <c r="AH616">
        <v>49</v>
      </c>
      <c r="AI616">
        <v>180</v>
      </c>
      <c r="AJ616">
        <v>59</v>
      </c>
      <c r="AK616">
        <v>31</v>
      </c>
      <c r="AL616">
        <v>9</v>
      </c>
      <c r="AM616">
        <v>15</v>
      </c>
      <c r="AN616">
        <v>3</v>
      </c>
      <c r="AO616">
        <v>313</v>
      </c>
      <c r="AP616">
        <v>952</v>
      </c>
      <c r="AQ616">
        <v>326</v>
      </c>
      <c r="AR616">
        <v>0</v>
      </c>
      <c r="AS616">
        <v>128</v>
      </c>
      <c r="AT616">
        <v>0</v>
      </c>
      <c r="AU616">
        <v>26</v>
      </c>
      <c r="AV616">
        <v>11</v>
      </c>
      <c r="AW616">
        <v>0</v>
      </c>
      <c r="AX616">
        <v>0</v>
      </c>
      <c r="AY616">
        <v>129</v>
      </c>
      <c r="AZ616">
        <v>192</v>
      </c>
      <c r="BA616">
        <v>60</v>
      </c>
      <c r="BB616">
        <v>8</v>
      </c>
      <c r="BC616">
        <v>6</v>
      </c>
      <c r="BD616">
        <v>0</v>
      </c>
      <c r="BE616">
        <v>0</v>
      </c>
      <c r="BF616">
        <v>316</v>
      </c>
      <c r="BG616">
        <v>33559.61</v>
      </c>
      <c r="BH616">
        <v>3</v>
      </c>
      <c r="BI616">
        <v>242</v>
      </c>
      <c r="BJ616" s="25">
        <v>45944</v>
      </c>
      <c r="BK616">
        <v>0</v>
      </c>
      <c r="BL616" s="27" t="str">
        <f>VLOOKUP(O616,DropDownList!$H$1:$I$7,2,FALSE)</f>
        <v>2024/25</v>
      </c>
      <c r="BM616" s="27" t="str">
        <f t="shared" si="9"/>
        <v>FISCAL FINES</v>
      </c>
    </row>
    <row r="617" spans="1:65" x14ac:dyDescent="0.2">
      <c r="A617">
        <v>2025</v>
      </c>
      <c r="B617">
        <v>10</v>
      </c>
      <c r="C617" t="s">
        <v>198</v>
      </c>
      <c r="D617" t="s">
        <v>203</v>
      </c>
      <c r="E617" t="s">
        <v>30</v>
      </c>
      <c r="F617">
        <v>9723</v>
      </c>
      <c r="G617" t="s">
        <v>158</v>
      </c>
      <c r="H617" t="s">
        <v>200</v>
      </c>
      <c r="I617" t="s">
        <v>142</v>
      </c>
      <c r="J617" s="24">
        <v>45931</v>
      </c>
      <c r="K617" t="s">
        <v>253</v>
      </c>
      <c r="L617">
        <v>3</v>
      </c>
      <c r="M617" t="s">
        <v>429</v>
      </c>
      <c r="N617" t="s">
        <v>145</v>
      </c>
      <c r="O617" t="s">
        <v>147</v>
      </c>
      <c r="P617" t="s">
        <v>160</v>
      </c>
      <c r="Q617">
        <v>70071.47</v>
      </c>
      <c r="R617">
        <v>420</v>
      </c>
      <c r="S617">
        <v>200808.09</v>
      </c>
      <c r="T617">
        <v>5119</v>
      </c>
      <c r="U617">
        <v>189</v>
      </c>
      <c r="V617">
        <v>94</v>
      </c>
      <c r="W617">
        <v>29936.31</v>
      </c>
      <c r="X617">
        <v>38008.71</v>
      </c>
      <c r="Y617">
        <v>0</v>
      </c>
      <c r="Z617">
        <v>0</v>
      </c>
      <c r="AA617">
        <v>125617.62</v>
      </c>
      <c r="AB617">
        <v>21180.55</v>
      </c>
      <c r="AC617">
        <v>97594.25</v>
      </c>
      <c r="AD617">
        <v>47</v>
      </c>
      <c r="AE617">
        <v>47</v>
      </c>
      <c r="AF617">
        <v>218</v>
      </c>
      <c r="AG617">
        <v>106</v>
      </c>
      <c r="AH617">
        <v>12</v>
      </c>
      <c r="AI617">
        <v>83</v>
      </c>
      <c r="AJ617">
        <v>0</v>
      </c>
      <c r="AK617">
        <v>0</v>
      </c>
      <c r="AL617">
        <v>0</v>
      </c>
      <c r="AM617">
        <v>0</v>
      </c>
      <c r="AN617">
        <v>0</v>
      </c>
      <c r="AO617">
        <v>266</v>
      </c>
      <c r="AP617">
        <v>741</v>
      </c>
      <c r="AQ617">
        <v>255</v>
      </c>
      <c r="AR617">
        <v>1</v>
      </c>
      <c r="AS617">
        <v>119</v>
      </c>
      <c r="AT617">
        <v>2</v>
      </c>
      <c r="AU617">
        <v>21</v>
      </c>
      <c r="AV617">
        <v>7</v>
      </c>
      <c r="AW617">
        <v>21</v>
      </c>
      <c r="AX617">
        <v>0</v>
      </c>
      <c r="AY617">
        <v>93</v>
      </c>
      <c r="AZ617">
        <v>122</v>
      </c>
      <c r="BA617">
        <v>29</v>
      </c>
      <c r="BB617">
        <v>13</v>
      </c>
      <c r="BC617">
        <v>2</v>
      </c>
      <c r="BD617">
        <v>1</v>
      </c>
      <c r="BE617">
        <v>0</v>
      </c>
      <c r="BF617">
        <v>397</v>
      </c>
      <c r="BG617">
        <v>35902.400000000001</v>
      </c>
      <c r="BH617">
        <v>1</v>
      </c>
      <c r="BI617">
        <v>179</v>
      </c>
      <c r="BJ617" s="25">
        <v>45944</v>
      </c>
      <c r="BK617">
        <v>0</v>
      </c>
      <c r="BL617" s="27" t="str">
        <f>VLOOKUP(O617,DropDownList!$H$1:$I$7,2,FALSE)</f>
        <v>2024/25</v>
      </c>
      <c r="BM617" s="27" t="str">
        <f t="shared" si="9"/>
        <v>SC COURT</v>
      </c>
    </row>
    <row r="618" spans="1:65" x14ac:dyDescent="0.2">
      <c r="A618">
        <v>2025</v>
      </c>
      <c r="B618">
        <v>10</v>
      </c>
      <c r="C618" t="s">
        <v>198</v>
      </c>
      <c r="D618" t="s">
        <v>203</v>
      </c>
      <c r="E618" t="s">
        <v>30</v>
      </c>
      <c r="F618">
        <v>9723</v>
      </c>
      <c r="G618" t="s">
        <v>158</v>
      </c>
      <c r="H618" t="s">
        <v>200</v>
      </c>
      <c r="I618" t="s">
        <v>142</v>
      </c>
      <c r="J618" s="24">
        <v>45931</v>
      </c>
      <c r="K618" t="s">
        <v>253</v>
      </c>
      <c r="L618">
        <v>3</v>
      </c>
      <c r="M618" t="s">
        <v>429</v>
      </c>
      <c r="N618" t="s">
        <v>145</v>
      </c>
      <c r="O618" t="s">
        <v>156</v>
      </c>
      <c r="P618" t="s">
        <v>161</v>
      </c>
      <c r="Q618">
        <v>1002.37</v>
      </c>
      <c r="R618">
        <v>408</v>
      </c>
      <c r="S618">
        <v>8450</v>
      </c>
      <c r="T618">
        <v>240</v>
      </c>
      <c r="U618">
        <v>108</v>
      </c>
      <c r="V618">
        <v>31</v>
      </c>
      <c r="W618">
        <v>655.33000000000004</v>
      </c>
      <c r="X618">
        <v>655.33000000000004</v>
      </c>
      <c r="Y618">
        <v>0</v>
      </c>
      <c r="Z618">
        <v>0</v>
      </c>
      <c r="AA618">
        <v>7207.63</v>
      </c>
      <c r="AB618">
        <v>0</v>
      </c>
      <c r="AC618">
        <v>0</v>
      </c>
      <c r="AD618">
        <v>28</v>
      </c>
      <c r="AE618">
        <v>3</v>
      </c>
      <c r="AF618">
        <v>341</v>
      </c>
      <c r="AG618">
        <v>4</v>
      </c>
      <c r="AH618">
        <v>13</v>
      </c>
      <c r="AI618">
        <v>50</v>
      </c>
      <c r="AJ618">
        <v>0</v>
      </c>
      <c r="AK618">
        <v>0</v>
      </c>
      <c r="AL618">
        <v>0</v>
      </c>
      <c r="AM618">
        <v>0</v>
      </c>
      <c r="AN618">
        <v>0</v>
      </c>
      <c r="AO618">
        <v>247</v>
      </c>
      <c r="AP618">
        <v>942</v>
      </c>
      <c r="AQ618">
        <v>256</v>
      </c>
      <c r="AR618">
        <v>1</v>
      </c>
      <c r="AS618">
        <v>126</v>
      </c>
      <c r="AT618">
        <v>4</v>
      </c>
      <c r="AU618">
        <v>59</v>
      </c>
      <c r="AV618">
        <v>22</v>
      </c>
      <c r="AW618">
        <v>11</v>
      </c>
      <c r="AX618">
        <v>0</v>
      </c>
      <c r="AY618">
        <v>121</v>
      </c>
      <c r="AZ618">
        <v>169</v>
      </c>
      <c r="BA618">
        <v>77</v>
      </c>
      <c r="BB618">
        <v>11</v>
      </c>
      <c r="BC618">
        <v>5</v>
      </c>
      <c r="BD618">
        <v>3</v>
      </c>
      <c r="BE618">
        <v>0</v>
      </c>
      <c r="BF618">
        <v>395</v>
      </c>
      <c r="BG618">
        <v>920</v>
      </c>
      <c r="BH618">
        <v>0</v>
      </c>
      <c r="BI618">
        <v>101</v>
      </c>
      <c r="BJ618" s="25">
        <v>45944</v>
      </c>
      <c r="BK618">
        <v>0</v>
      </c>
      <c r="BL618" s="27" t="str">
        <f>VLOOKUP(O618,DropDownList!$H$1:$I$7,2,FALSE)</f>
        <v>2023/24</v>
      </c>
      <c r="BM618" s="27" t="str">
        <f t="shared" si="9"/>
        <v>VSUR</v>
      </c>
    </row>
    <row r="619" spans="1:65" x14ac:dyDescent="0.2">
      <c r="A619">
        <v>2025</v>
      </c>
      <c r="B619">
        <v>10</v>
      </c>
      <c r="C619" t="s">
        <v>198</v>
      </c>
      <c r="D619" t="s">
        <v>203</v>
      </c>
      <c r="E619" t="s">
        <v>30</v>
      </c>
      <c r="F619">
        <v>9723</v>
      </c>
      <c r="G619" t="s">
        <v>158</v>
      </c>
      <c r="H619" t="s">
        <v>200</v>
      </c>
      <c r="I619" t="s">
        <v>142</v>
      </c>
      <c r="J619" s="24">
        <v>45931</v>
      </c>
      <c r="K619" t="s">
        <v>253</v>
      </c>
      <c r="L619">
        <v>3</v>
      </c>
      <c r="M619" t="s">
        <v>429</v>
      </c>
      <c r="N619" t="s">
        <v>145</v>
      </c>
      <c r="O619" t="s">
        <v>156</v>
      </c>
      <c r="P619" t="s">
        <v>159</v>
      </c>
      <c r="Q619">
        <v>0</v>
      </c>
      <c r="R619">
        <v>4</v>
      </c>
      <c r="S619">
        <v>116040.53</v>
      </c>
      <c r="T619">
        <v>1450.28</v>
      </c>
      <c r="U619">
        <v>0</v>
      </c>
      <c r="V619">
        <v>0</v>
      </c>
      <c r="W619">
        <v>0</v>
      </c>
      <c r="X619">
        <v>0</v>
      </c>
      <c r="Y619">
        <v>0</v>
      </c>
      <c r="Z619">
        <v>0</v>
      </c>
      <c r="AA619">
        <v>114590.25</v>
      </c>
      <c r="AB619">
        <v>0</v>
      </c>
      <c r="AC619">
        <v>0</v>
      </c>
      <c r="AD619">
        <v>0</v>
      </c>
      <c r="AE619">
        <v>0</v>
      </c>
      <c r="AF619">
        <v>2</v>
      </c>
      <c r="AG619">
        <v>0</v>
      </c>
      <c r="AH619">
        <v>0</v>
      </c>
      <c r="AI619">
        <v>0</v>
      </c>
      <c r="AJ619">
        <v>0</v>
      </c>
      <c r="AK619">
        <v>0</v>
      </c>
      <c r="AL619">
        <v>0</v>
      </c>
      <c r="AM619">
        <v>0</v>
      </c>
      <c r="AN619">
        <v>0</v>
      </c>
      <c r="AO619">
        <v>1</v>
      </c>
      <c r="AP619">
        <v>2</v>
      </c>
      <c r="AQ619">
        <v>2</v>
      </c>
      <c r="AR619">
        <v>0</v>
      </c>
      <c r="AS619">
        <v>0</v>
      </c>
      <c r="AT619">
        <v>0</v>
      </c>
      <c r="AU619">
        <v>0</v>
      </c>
      <c r="AV619">
        <v>0</v>
      </c>
      <c r="AW619">
        <v>0</v>
      </c>
      <c r="AX619">
        <v>0</v>
      </c>
      <c r="AY619">
        <v>0</v>
      </c>
      <c r="AZ619">
        <v>0</v>
      </c>
      <c r="BA619">
        <v>0</v>
      </c>
      <c r="BB619">
        <v>0</v>
      </c>
      <c r="BC619">
        <v>0</v>
      </c>
      <c r="BD619">
        <v>0</v>
      </c>
      <c r="BE619">
        <v>0</v>
      </c>
      <c r="BF619">
        <v>0</v>
      </c>
      <c r="BG619">
        <v>0</v>
      </c>
      <c r="BH619">
        <v>2</v>
      </c>
      <c r="BI619">
        <v>0</v>
      </c>
      <c r="BJ619" s="25">
        <v>45944</v>
      </c>
      <c r="BK619">
        <v>0</v>
      </c>
      <c r="BL619" s="27" t="str">
        <f>VLOOKUP(O619,DropDownList!$H$1:$I$7,2,FALSE)</f>
        <v>2023/24</v>
      </c>
      <c r="BM619" s="27" t="str">
        <f t="shared" si="9"/>
        <v>CONF</v>
      </c>
    </row>
    <row r="620" spans="1:65" x14ac:dyDescent="0.2">
      <c r="A620">
        <v>2025</v>
      </c>
      <c r="B620">
        <v>10</v>
      </c>
      <c r="C620" t="s">
        <v>198</v>
      </c>
      <c r="D620" t="s">
        <v>203</v>
      </c>
      <c r="E620" t="s">
        <v>30</v>
      </c>
      <c r="F620">
        <v>9723</v>
      </c>
      <c r="G620" t="s">
        <v>158</v>
      </c>
      <c r="H620" t="s">
        <v>200</v>
      </c>
      <c r="I620" t="s">
        <v>142</v>
      </c>
      <c r="J620" s="24">
        <v>45931</v>
      </c>
      <c r="K620" t="s">
        <v>253</v>
      </c>
      <c r="L620">
        <v>3</v>
      </c>
      <c r="M620" t="s">
        <v>429</v>
      </c>
      <c r="N620" t="s">
        <v>145</v>
      </c>
      <c r="O620" t="s">
        <v>149</v>
      </c>
      <c r="P620" t="s">
        <v>161</v>
      </c>
      <c r="Q620">
        <v>865</v>
      </c>
      <c r="R620">
        <v>99</v>
      </c>
      <c r="S620">
        <v>2580</v>
      </c>
      <c r="T620">
        <v>40</v>
      </c>
      <c r="U620">
        <v>69</v>
      </c>
      <c r="V620">
        <v>36</v>
      </c>
      <c r="W620">
        <v>805</v>
      </c>
      <c r="X620">
        <v>805</v>
      </c>
      <c r="Y620">
        <v>0</v>
      </c>
      <c r="Z620">
        <v>0</v>
      </c>
      <c r="AA620">
        <v>1675</v>
      </c>
      <c r="AB620">
        <v>0</v>
      </c>
      <c r="AC620">
        <v>0</v>
      </c>
      <c r="AD620">
        <v>34</v>
      </c>
      <c r="AE620">
        <v>2</v>
      </c>
      <c r="AF620">
        <v>59</v>
      </c>
      <c r="AG620">
        <v>2</v>
      </c>
      <c r="AH620">
        <v>1</v>
      </c>
      <c r="AI620">
        <v>37</v>
      </c>
      <c r="AJ620">
        <v>0</v>
      </c>
      <c r="AK620">
        <v>0</v>
      </c>
      <c r="AL620">
        <v>0</v>
      </c>
      <c r="AM620">
        <v>0</v>
      </c>
      <c r="AN620">
        <v>0</v>
      </c>
      <c r="AO620">
        <v>59</v>
      </c>
      <c r="AP620">
        <v>99</v>
      </c>
      <c r="AQ620">
        <v>51</v>
      </c>
      <c r="AR620">
        <v>0</v>
      </c>
      <c r="AS620">
        <v>18</v>
      </c>
      <c r="AT620">
        <v>0</v>
      </c>
      <c r="AU620">
        <v>0</v>
      </c>
      <c r="AV620">
        <v>0</v>
      </c>
      <c r="AW620">
        <v>3</v>
      </c>
      <c r="AX620">
        <v>0</v>
      </c>
      <c r="AY620">
        <v>3</v>
      </c>
      <c r="AZ620">
        <v>13</v>
      </c>
      <c r="BA620">
        <v>0</v>
      </c>
      <c r="BB620">
        <v>1</v>
      </c>
      <c r="BC620">
        <v>1</v>
      </c>
      <c r="BD620">
        <v>1</v>
      </c>
      <c r="BE620">
        <v>0</v>
      </c>
      <c r="BF620">
        <v>96</v>
      </c>
      <c r="BG620">
        <v>840</v>
      </c>
      <c r="BH620">
        <v>0</v>
      </c>
      <c r="BI620">
        <v>67</v>
      </c>
      <c r="BJ620" s="25">
        <v>45944</v>
      </c>
      <c r="BK620">
        <v>0</v>
      </c>
      <c r="BL620" s="27" t="str">
        <f>VLOOKUP(O620,DropDownList!$H$1:$I$7,2,FALSE)</f>
        <v>2025/26</v>
      </c>
      <c r="BM620" s="27" t="str">
        <f t="shared" si="9"/>
        <v>VSUR</v>
      </c>
    </row>
    <row r="621" spans="1:65" x14ac:dyDescent="0.2">
      <c r="A621">
        <v>2025</v>
      </c>
      <c r="B621">
        <v>10</v>
      </c>
      <c r="C621" t="s">
        <v>198</v>
      </c>
      <c r="D621" t="s">
        <v>203</v>
      </c>
      <c r="E621" t="s">
        <v>30</v>
      </c>
      <c r="F621">
        <v>9723</v>
      </c>
      <c r="G621" t="s">
        <v>158</v>
      </c>
      <c r="H621" t="s">
        <v>200</v>
      </c>
      <c r="I621" t="s">
        <v>142</v>
      </c>
      <c r="J621" s="24">
        <v>45931</v>
      </c>
      <c r="K621" t="s">
        <v>253</v>
      </c>
      <c r="L621">
        <v>3</v>
      </c>
      <c r="M621" t="s">
        <v>429</v>
      </c>
      <c r="N621" t="s">
        <v>145</v>
      </c>
      <c r="O621" t="s">
        <v>155</v>
      </c>
      <c r="P621" t="s">
        <v>160</v>
      </c>
      <c r="Q621">
        <v>26115.42</v>
      </c>
      <c r="R621">
        <v>477</v>
      </c>
      <c r="S621">
        <v>198797.9</v>
      </c>
      <c r="T621">
        <v>8223.2099999999991</v>
      </c>
      <c r="U621">
        <v>86</v>
      </c>
      <c r="V621">
        <v>38</v>
      </c>
      <c r="W621">
        <v>10711.83</v>
      </c>
      <c r="X621">
        <v>11641.83</v>
      </c>
      <c r="Y621">
        <v>0</v>
      </c>
      <c r="Z621">
        <v>0</v>
      </c>
      <c r="AA621">
        <v>164459.26999999999</v>
      </c>
      <c r="AB621">
        <v>14311.15</v>
      </c>
      <c r="AC621">
        <v>141768.12</v>
      </c>
      <c r="AD621">
        <v>24</v>
      </c>
      <c r="AE621">
        <v>14</v>
      </c>
      <c r="AF621">
        <v>364</v>
      </c>
      <c r="AG621">
        <v>47</v>
      </c>
      <c r="AH621">
        <v>18</v>
      </c>
      <c r="AI621">
        <v>39</v>
      </c>
      <c r="AJ621">
        <v>0</v>
      </c>
      <c r="AK621">
        <v>0</v>
      </c>
      <c r="AL621">
        <v>0</v>
      </c>
      <c r="AM621">
        <v>0</v>
      </c>
      <c r="AN621">
        <v>0</v>
      </c>
      <c r="AO621">
        <v>315</v>
      </c>
      <c r="AP621">
        <v>1298</v>
      </c>
      <c r="AQ621">
        <v>336</v>
      </c>
      <c r="AR621">
        <v>0</v>
      </c>
      <c r="AS621">
        <v>176</v>
      </c>
      <c r="AT621">
        <v>19</v>
      </c>
      <c r="AU621">
        <v>85</v>
      </c>
      <c r="AV621">
        <v>37</v>
      </c>
      <c r="AW621">
        <v>12</v>
      </c>
      <c r="AX621">
        <v>0</v>
      </c>
      <c r="AY621">
        <v>151</v>
      </c>
      <c r="AZ621">
        <v>215</v>
      </c>
      <c r="BA621">
        <v>112</v>
      </c>
      <c r="BB621">
        <v>31</v>
      </c>
      <c r="BC621">
        <v>19</v>
      </c>
      <c r="BD621">
        <v>14</v>
      </c>
      <c r="BE621">
        <v>0</v>
      </c>
      <c r="BF621">
        <v>461</v>
      </c>
      <c r="BG621">
        <v>13656</v>
      </c>
      <c r="BH621">
        <v>9</v>
      </c>
      <c r="BI621">
        <v>78</v>
      </c>
      <c r="BJ621" s="25">
        <v>45944</v>
      </c>
      <c r="BK621">
        <v>2</v>
      </c>
      <c r="BL621" s="27" t="str">
        <f>VLOOKUP(O621,DropDownList!$H$1:$I$7,2,FALSE)</f>
        <v>2022/23</v>
      </c>
      <c r="BM621" s="27" t="str">
        <f t="shared" si="9"/>
        <v>SC COURT</v>
      </c>
    </row>
    <row r="622" spans="1:65" x14ac:dyDescent="0.2">
      <c r="A622">
        <v>2025</v>
      </c>
      <c r="B622">
        <v>10</v>
      </c>
      <c r="C622" t="s">
        <v>198</v>
      </c>
      <c r="D622" t="s">
        <v>203</v>
      </c>
      <c r="E622" t="s">
        <v>30</v>
      </c>
      <c r="F622">
        <v>9723</v>
      </c>
      <c r="G622" t="s">
        <v>158</v>
      </c>
      <c r="H622" t="s">
        <v>200</v>
      </c>
      <c r="I622" t="s">
        <v>142</v>
      </c>
      <c r="J622" s="24">
        <v>45931</v>
      </c>
      <c r="K622" t="s">
        <v>253</v>
      </c>
      <c r="L622">
        <v>3</v>
      </c>
      <c r="M622" t="s">
        <v>429</v>
      </c>
      <c r="N622" t="s">
        <v>145</v>
      </c>
      <c r="O622" t="s">
        <v>155</v>
      </c>
      <c r="P622" t="s">
        <v>161</v>
      </c>
      <c r="Q622">
        <v>725</v>
      </c>
      <c r="R622">
        <v>448</v>
      </c>
      <c r="S622">
        <v>9405</v>
      </c>
      <c r="T622">
        <v>350</v>
      </c>
      <c r="U622">
        <v>80</v>
      </c>
      <c r="V622">
        <v>23</v>
      </c>
      <c r="W622">
        <v>445</v>
      </c>
      <c r="X622">
        <v>445</v>
      </c>
      <c r="Y622">
        <v>0</v>
      </c>
      <c r="Z622">
        <v>0</v>
      </c>
      <c r="AA622">
        <v>8330</v>
      </c>
      <c r="AB622">
        <v>0</v>
      </c>
      <c r="AC622">
        <v>0</v>
      </c>
      <c r="AD622">
        <v>23</v>
      </c>
      <c r="AE622">
        <v>0</v>
      </c>
      <c r="AF622">
        <v>394</v>
      </c>
      <c r="AG622">
        <v>0</v>
      </c>
      <c r="AH622">
        <v>18</v>
      </c>
      <c r="AI622">
        <v>36</v>
      </c>
      <c r="AJ622">
        <v>0</v>
      </c>
      <c r="AK622">
        <v>0</v>
      </c>
      <c r="AL622">
        <v>0</v>
      </c>
      <c r="AM622">
        <v>0</v>
      </c>
      <c r="AN622">
        <v>0</v>
      </c>
      <c r="AO622">
        <v>297</v>
      </c>
      <c r="AP622">
        <v>1219</v>
      </c>
      <c r="AQ622">
        <v>320</v>
      </c>
      <c r="AR622">
        <v>0</v>
      </c>
      <c r="AS622">
        <v>173</v>
      </c>
      <c r="AT622">
        <v>18</v>
      </c>
      <c r="AU622">
        <v>81</v>
      </c>
      <c r="AV622">
        <v>35</v>
      </c>
      <c r="AW622">
        <v>12</v>
      </c>
      <c r="AX622">
        <v>0</v>
      </c>
      <c r="AY622">
        <v>141</v>
      </c>
      <c r="AZ622">
        <v>199</v>
      </c>
      <c r="BA622">
        <v>101</v>
      </c>
      <c r="BB622">
        <v>29</v>
      </c>
      <c r="BC622">
        <v>17</v>
      </c>
      <c r="BD622">
        <v>12</v>
      </c>
      <c r="BE622">
        <v>0</v>
      </c>
      <c r="BF622">
        <v>432</v>
      </c>
      <c r="BG622">
        <v>725</v>
      </c>
      <c r="BH622">
        <v>0</v>
      </c>
      <c r="BI622">
        <v>73</v>
      </c>
      <c r="BJ622" s="25">
        <v>45944</v>
      </c>
      <c r="BK622">
        <v>2</v>
      </c>
      <c r="BL622" s="27" t="str">
        <f>VLOOKUP(O622,DropDownList!$H$1:$I$7,2,FALSE)</f>
        <v>2022/23</v>
      </c>
      <c r="BM622" s="27" t="str">
        <f t="shared" si="9"/>
        <v>VSUR</v>
      </c>
    </row>
    <row r="623" spans="1:65" x14ac:dyDescent="0.2">
      <c r="A623">
        <v>2025</v>
      </c>
      <c r="B623">
        <v>10</v>
      </c>
      <c r="C623" t="s">
        <v>198</v>
      </c>
      <c r="D623" t="s">
        <v>203</v>
      </c>
      <c r="E623" t="s">
        <v>30</v>
      </c>
      <c r="F623">
        <v>9723</v>
      </c>
      <c r="G623" t="s">
        <v>158</v>
      </c>
      <c r="H623" t="s">
        <v>200</v>
      </c>
      <c r="I623" t="s">
        <v>142</v>
      </c>
      <c r="J623" s="24">
        <v>45931</v>
      </c>
      <c r="K623" t="s">
        <v>253</v>
      </c>
      <c r="L623">
        <v>3</v>
      </c>
      <c r="M623" t="s">
        <v>429</v>
      </c>
      <c r="N623" t="s">
        <v>145</v>
      </c>
      <c r="O623" t="s">
        <v>147</v>
      </c>
      <c r="P623" t="s">
        <v>159</v>
      </c>
      <c r="Q623">
        <v>4121.25</v>
      </c>
      <c r="R623">
        <v>6</v>
      </c>
      <c r="S623">
        <v>19022.25</v>
      </c>
      <c r="T623">
        <v>187.54</v>
      </c>
      <c r="U623">
        <v>2</v>
      </c>
      <c r="V623">
        <v>2</v>
      </c>
      <c r="W623">
        <v>4121.25</v>
      </c>
      <c r="X623">
        <v>4121.25</v>
      </c>
      <c r="Y623">
        <v>0</v>
      </c>
      <c r="Z623">
        <v>0</v>
      </c>
      <c r="AA623">
        <v>14713.46</v>
      </c>
      <c r="AB623">
        <v>0</v>
      </c>
      <c r="AC623">
        <v>0</v>
      </c>
      <c r="AD623">
        <v>2</v>
      </c>
      <c r="AE623">
        <v>0</v>
      </c>
      <c r="AF623">
        <v>2</v>
      </c>
      <c r="AG623">
        <v>0</v>
      </c>
      <c r="AH623">
        <v>0</v>
      </c>
      <c r="AI623">
        <v>2</v>
      </c>
      <c r="AJ623">
        <v>0</v>
      </c>
      <c r="AK623">
        <v>0</v>
      </c>
      <c r="AL623">
        <v>0</v>
      </c>
      <c r="AM623">
        <v>0</v>
      </c>
      <c r="AN623">
        <v>0</v>
      </c>
      <c r="AO623">
        <v>1</v>
      </c>
      <c r="AP623">
        <v>1</v>
      </c>
      <c r="AQ623">
        <v>1</v>
      </c>
      <c r="AR623">
        <v>0</v>
      </c>
      <c r="AS623">
        <v>0</v>
      </c>
      <c r="AT623">
        <v>0</v>
      </c>
      <c r="AU623">
        <v>0</v>
      </c>
      <c r="AV623">
        <v>0</v>
      </c>
      <c r="AW623">
        <v>0</v>
      </c>
      <c r="AX623">
        <v>0</v>
      </c>
      <c r="AY623">
        <v>0</v>
      </c>
      <c r="AZ623">
        <v>0</v>
      </c>
      <c r="BA623">
        <v>0</v>
      </c>
      <c r="BB623">
        <v>0</v>
      </c>
      <c r="BC623">
        <v>0</v>
      </c>
      <c r="BD623">
        <v>0</v>
      </c>
      <c r="BE623">
        <v>0</v>
      </c>
      <c r="BF623">
        <v>0</v>
      </c>
      <c r="BG623">
        <v>4121.25</v>
      </c>
      <c r="BH623">
        <v>2</v>
      </c>
      <c r="BI623">
        <v>0</v>
      </c>
      <c r="BJ623" s="25">
        <v>45944</v>
      </c>
      <c r="BK623">
        <v>0</v>
      </c>
      <c r="BL623" s="27" t="str">
        <f>VLOOKUP(O623,DropDownList!$H$1:$I$7,2,FALSE)</f>
        <v>2024/25</v>
      </c>
      <c r="BM623" s="27" t="str">
        <f t="shared" si="9"/>
        <v>CONF</v>
      </c>
    </row>
    <row r="624" spans="1:65" x14ac:dyDescent="0.2">
      <c r="A624">
        <v>2025</v>
      </c>
      <c r="B624">
        <v>10</v>
      </c>
      <c r="C624" t="s">
        <v>198</v>
      </c>
      <c r="D624" t="s">
        <v>203</v>
      </c>
      <c r="E624" t="s">
        <v>30</v>
      </c>
      <c r="F624">
        <v>9723</v>
      </c>
      <c r="G624" t="s">
        <v>158</v>
      </c>
      <c r="H624" t="s">
        <v>200</v>
      </c>
      <c r="I624" t="s">
        <v>142</v>
      </c>
      <c r="J624" s="24">
        <v>45931</v>
      </c>
      <c r="K624" t="s">
        <v>253</v>
      </c>
      <c r="L624">
        <v>3</v>
      </c>
      <c r="M624" t="s">
        <v>429</v>
      </c>
      <c r="N624" t="s">
        <v>145</v>
      </c>
      <c r="O624" t="s">
        <v>149</v>
      </c>
      <c r="P624" t="s">
        <v>160</v>
      </c>
      <c r="Q624">
        <v>27532.22</v>
      </c>
      <c r="R624">
        <v>104</v>
      </c>
      <c r="S624">
        <v>50692.22</v>
      </c>
      <c r="T624">
        <v>850</v>
      </c>
      <c r="U624">
        <v>73</v>
      </c>
      <c r="V624">
        <v>57</v>
      </c>
      <c r="W624">
        <v>12640</v>
      </c>
      <c r="X624">
        <v>23242.22</v>
      </c>
      <c r="Y624">
        <v>0</v>
      </c>
      <c r="Z624">
        <v>0</v>
      </c>
      <c r="AA624">
        <v>22310</v>
      </c>
      <c r="AB624">
        <v>690</v>
      </c>
      <c r="AC624">
        <v>19945</v>
      </c>
      <c r="AD624">
        <v>36</v>
      </c>
      <c r="AE624">
        <v>21</v>
      </c>
      <c r="AF624">
        <v>30</v>
      </c>
      <c r="AG624">
        <v>33</v>
      </c>
      <c r="AH624">
        <v>1</v>
      </c>
      <c r="AI624">
        <v>40</v>
      </c>
      <c r="AJ624">
        <v>0</v>
      </c>
      <c r="AK624">
        <v>0</v>
      </c>
      <c r="AL624">
        <v>0</v>
      </c>
      <c r="AM624">
        <v>0</v>
      </c>
      <c r="AN624">
        <v>0</v>
      </c>
      <c r="AO624">
        <v>63</v>
      </c>
      <c r="AP624">
        <v>108</v>
      </c>
      <c r="AQ624">
        <v>55</v>
      </c>
      <c r="AR624">
        <v>0</v>
      </c>
      <c r="AS624">
        <v>18</v>
      </c>
      <c r="AT624">
        <v>0</v>
      </c>
      <c r="AU624">
        <v>0</v>
      </c>
      <c r="AV624">
        <v>0</v>
      </c>
      <c r="AW624">
        <v>3</v>
      </c>
      <c r="AX624">
        <v>0</v>
      </c>
      <c r="AY624">
        <v>4</v>
      </c>
      <c r="AZ624">
        <v>16</v>
      </c>
      <c r="BA624">
        <v>0</v>
      </c>
      <c r="BB624">
        <v>1</v>
      </c>
      <c r="BC624">
        <v>1</v>
      </c>
      <c r="BD624">
        <v>1</v>
      </c>
      <c r="BE624">
        <v>0</v>
      </c>
      <c r="BF624">
        <v>101</v>
      </c>
      <c r="BG624">
        <v>16657.22</v>
      </c>
      <c r="BH624">
        <v>0</v>
      </c>
      <c r="BI624">
        <v>71</v>
      </c>
      <c r="BJ624" s="25">
        <v>45944</v>
      </c>
      <c r="BK624">
        <v>0</v>
      </c>
      <c r="BL624" s="27" t="str">
        <f>VLOOKUP(O624,DropDownList!$H$1:$I$7,2,FALSE)</f>
        <v>2025/26</v>
      </c>
      <c r="BM624" s="27" t="str">
        <f t="shared" si="9"/>
        <v>SC COURT</v>
      </c>
    </row>
    <row r="625" spans="1:65" x14ac:dyDescent="0.2">
      <c r="A625">
        <v>2025</v>
      </c>
      <c r="B625">
        <v>10</v>
      </c>
      <c r="C625" t="s">
        <v>198</v>
      </c>
      <c r="D625" t="s">
        <v>203</v>
      </c>
      <c r="E625" t="s">
        <v>30</v>
      </c>
      <c r="F625">
        <v>9723</v>
      </c>
      <c r="G625" t="s">
        <v>158</v>
      </c>
      <c r="H625" t="s">
        <v>200</v>
      </c>
      <c r="I625" t="s">
        <v>142</v>
      </c>
      <c r="J625" s="24">
        <v>45931</v>
      </c>
      <c r="K625" t="s">
        <v>253</v>
      </c>
      <c r="L625">
        <v>3</v>
      </c>
      <c r="M625" t="s">
        <v>429</v>
      </c>
      <c r="N625" t="s">
        <v>145</v>
      </c>
      <c r="O625" t="s">
        <v>156</v>
      </c>
      <c r="P625" t="s">
        <v>160</v>
      </c>
      <c r="Q625">
        <v>36039.550000000003</v>
      </c>
      <c r="R625">
        <v>424</v>
      </c>
      <c r="S625">
        <v>178030</v>
      </c>
      <c r="T625">
        <v>5010</v>
      </c>
      <c r="U625">
        <v>113</v>
      </c>
      <c r="V625">
        <v>51</v>
      </c>
      <c r="W625">
        <v>18021.77</v>
      </c>
      <c r="X625">
        <v>20066.77</v>
      </c>
      <c r="Y625">
        <v>0</v>
      </c>
      <c r="Z625">
        <v>0</v>
      </c>
      <c r="AA625">
        <v>136980.45000000001</v>
      </c>
      <c r="AB625">
        <v>14928.08</v>
      </c>
      <c r="AC625">
        <v>114754.74</v>
      </c>
      <c r="AD625">
        <v>29</v>
      </c>
      <c r="AE625">
        <v>22</v>
      </c>
      <c r="AF625">
        <v>297</v>
      </c>
      <c r="AG625">
        <v>63</v>
      </c>
      <c r="AH625">
        <v>14</v>
      </c>
      <c r="AI625">
        <v>50</v>
      </c>
      <c r="AJ625">
        <v>0</v>
      </c>
      <c r="AK625">
        <v>0</v>
      </c>
      <c r="AL625">
        <v>0</v>
      </c>
      <c r="AM625">
        <v>0</v>
      </c>
      <c r="AN625">
        <v>0</v>
      </c>
      <c r="AO625">
        <v>256</v>
      </c>
      <c r="AP625">
        <v>946</v>
      </c>
      <c r="AQ625">
        <v>256</v>
      </c>
      <c r="AR625">
        <v>2</v>
      </c>
      <c r="AS625">
        <v>123</v>
      </c>
      <c r="AT625">
        <v>4</v>
      </c>
      <c r="AU625">
        <v>59</v>
      </c>
      <c r="AV625">
        <v>23</v>
      </c>
      <c r="AW625">
        <v>12</v>
      </c>
      <c r="AX625">
        <v>0</v>
      </c>
      <c r="AY625">
        <v>122</v>
      </c>
      <c r="AZ625">
        <v>169</v>
      </c>
      <c r="BA625">
        <v>78</v>
      </c>
      <c r="BB625">
        <v>11</v>
      </c>
      <c r="BC625">
        <v>5</v>
      </c>
      <c r="BD625">
        <v>3</v>
      </c>
      <c r="BE625">
        <v>0</v>
      </c>
      <c r="BF625">
        <v>409</v>
      </c>
      <c r="BG625">
        <v>18185</v>
      </c>
      <c r="BH625">
        <v>0</v>
      </c>
      <c r="BI625">
        <v>106</v>
      </c>
      <c r="BJ625" s="25">
        <v>45944</v>
      </c>
      <c r="BK625">
        <v>0</v>
      </c>
      <c r="BL625" s="27" t="str">
        <f>VLOOKUP(O625,DropDownList!$H$1:$I$7,2,FALSE)</f>
        <v>2023/24</v>
      </c>
      <c r="BM625" s="27" t="str">
        <f t="shared" si="9"/>
        <v>SC COURT</v>
      </c>
    </row>
    <row r="626" spans="1:65" x14ac:dyDescent="0.2">
      <c r="A626">
        <v>2025</v>
      </c>
      <c r="B626">
        <v>10</v>
      </c>
      <c r="C626" t="s">
        <v>198</v>
      </c>
      <c r="D626" t="s">
        <v>203</v>
      </c>
      <c r="E626" t="s">
        <v>30</v>
      </c>
      <c r="F626">
        <v>9723</v>
      </c>
      <c r="G626" t="s">
        <v>158</v>
      </c>
      <c r="H626" t="s">
        <v>200</v>
      </c>
      <c r="I626" t="s">
        <v>142</v>
      </c>
      <c r="J626" s="24">
        <v>45931</v>
      </c>
      <c r="K626" t="s">
        <v>253</v>
      </c>
      <c r="L626">
        <v>3</v>
      </c>
      <c r="M626" t="s">
        <v>429</v>
      </c>
      <c r="N626" t="s">
        <v>145</v>
      </c>
      <c r="O626" t="s">
        <v>149</v>
      </c>
      <c r="P626" t="s">
        <v>159</v>
      </c>
      <c r="Q626">
        <v>3135.6</v>
      </c>
      <c r="R626">
        <v>1</v>
      </c>
      <c r="S626">
        <v>50880.6</v>
      </c>
      <c r="T626">
        <v>0</v>
      </c>
      <c r="U626">
        <v>1</v>
      </c>
      <c r="V626">
        <v>0</v>
      </c>
      <c r="W626">
        <v>0</v>
      </c>
      <c r="X626">
        <v>0</v>
      </c>
      <c r="Y626">
        <v>0</v>
      </c>
      <c r="Z626">
        <v>0</v>
      </c>
      <c r="AA626">
        <v>47745</v>
      </c>
      <c r="AB626">
        <v>0</v>
      </c>
      <c r="AC626">
        <v>0</v>
      </c>
      <c r="AD626">
        <v>0</v>
      </c>
      <c r="AE626">
        <v>0</v>
      </c>
      <c r="AF626">
        <v>0</v>
      </c>
      <c r="AG626">
        <v>1</v>
      </c>
      <c r="AH626">
        <v>0</v>
      </c>
      <c r="AI626">
        <v>0</v>
      </c>
      <c r="AJ626">
        <v>0</v>
      </c>
      <c r="AK626">
        <v>0</v>
      </c>
      <c r="AL626">
        <v>0</v>
      </c>
      <c r="AM626">
        <v>0</v>
      </c>
      <c r="AN626">
        <v>0</v>
      </c>
      <c r="AO626">
        <v>0</v>
      </c>
      <c r="AP626">
        <v>0</v>
      </c>
      <c r="AQ626">
        <v>0</v>
      </c>
      <c r="AR626">
        <v>0</v>
      </c>
      <c r="AS626">
        <v>0</v>
      </c>
      <c r="AT626">
        <v>0</v>
      </c>
      <c r="AU626">
        <v>0</v>
      </c>
      <c r="AV626">
        <v>0</v>
      </c>
      <c r="AW626">
        <v>0</v>
      </c>
      <c r="AX626">
        <v>0</v>
      </c>
      <c r="AY626">
        <v>0</v>
      </c>
      <c r="AZ626">
        <v>0</v>
      </c>
      <c r="BA626">
        <v>0</v>
      </c>
      <c r="BB626">
        <v>0</v>
      </c>
      <c r="BC626">
        <v>0</v>
      </c>
      <c r="BD626">
        <v>0</v>
      </c>
      <c r="BE626">
        <v>0</v>
      </c>
      <c r="BF626">
        <v>0</v>
      </c>
      <c r="BG626">
        <v>0</v>
      </c>
      <c r="BH626">
        <v>0</v>
      </c>
      <c r="BI626">
        <v>0</v>
      </c>
      <c r="BJ626" s="25">
        <v>45944</v>
      </c>
      <c r="BK626">
        <v>0</v>
      </c>
      <c r="BL626" s="27" t="str">
        <f>VLOOKUP(O626,DropDownList!$H$1:$I$7,2,FALSE)</f>
        <v>2025/26</v>
      </c>
      <c r="BM626" s="27" t="str">
        <f t="shared" si="9"/>
        <v>CONF</v>
      </c>
    </row>
    <row r="627" spans="1:65" x14ac:dyDescent="0.2">
      <c r="A627">
        <v>2025</v>
      </c>
      <c r="B627">
        <v>10</v>
      </c>
      <c r="C627" t="s">
        <v>198</v>
      </c>
      <c r="D627" t="s">
        <v>203</v>
      </c>
      <c r="E627" t="s">
        <v>30</v>
      </c>
      <c r="F627">
        <v>9723</v>
      </c>
      <c r="G627" t="s">
        <v>158</v>
      </c>
      <c r="H627" t="s">
        <v>200</v>
      </c>
      <c r="I627" t="s">
        <v>142</v>
      </c>
      <c r="J627" s="24">
        <v>45931</v>
      </c>
      <c r="K627" t="s">
        <v>253</v>
      </c>
      <c r="L627">
        <v>3</v>
      </c>
      <c r="M627" t="s">
        <v>429</v>
      </c>
      <c r="N627" t="s">
        <v>145</v>
      </c>
      <c r="O627" t="s">
        <v>155</v>
      </c>
      <c r="P627" t="s">
        <v>159</v>
      </c>
      <c r="Q627">
        <v>0</v>
      </c>
      <c r="R627">
        <v>6</v>
      </c>
      <c r="S627">
        <v>118368.8</v>
      </c>
      <c r="T627">
        <v>0</v>
      </c>
      <c r="U627">
        <v>0</v>
      </c>
      <c r="V627">
        <v>0</v>
      </c>
      <c r="W627">
        <v>0</v>
      </c>
      <c r="X627">
        <v>0</v>
      </c>
      <c r="Y627">
        <v>0</v>
      </c>
      <c r="Z627">
        <v>0</v>
      </c>
      <c r="AA627">
        <v>118368.8</v>
      </c>
      <c r="AB627">
        <v>0</v>
      </c>
      <c r="AC627">
        <v>0</v>
      </c>
      <c r="AD627">
        <v>0</v>
      </c>
      <c r="AE627">
        <v>0</v>
      </c>
      <c r="AF627">
        <v>6</v>
      </c>
      <c r="AG627">
        <v>0</v>
      </c>
      <c r="AH627">
        <v>0</v>
      </c>
      <c r="AI627">
        <v>0</v>
      </c>
      <c r="AJ627">
        <v>0</v>
      </c>
      <c r="AK627">
        <v>0</v>
      </c>
      <c r="AL627">
        <v>0</v>
      </c>
      <c r="AM627">
        <v>0</v>
      </c>
      <c r="AN627">
        <v>0</v>
      </c>
      <c r="AO627">
        <v>0</v>
      </c>
      <c r="AP627">
        <v>0</v>
      </c>
      <c r="AQ627">
        <v>0</v>
      </c>
      <c r="AR627">
        <v>0</v>
      </c>
      <c r="AS627">
        <v>0</v>
      </c>
      <c r="AT627">
        <v>0</v>
      </c>
      <c r="AU627">
        <v>0</v>
      </c>
      <c r="AV627">
        <v>0</v>
      </c>
      <c r="AW627">
        <v>0</v>
      </c>
      <c r="AX627">
        <v>0</v>
      </c>
      <c r="AY627">
        <v>0</v>
      </c>
      <c r="AZ627">
        <v>0</v>
      </c>
      <c r="BA627">
        <v>0</v>
      </c>
      <c r="BB627">
        <v>0</v>
      </c>
      <c r="BC627">
        <v>0</v>
      </c>
      <c r="BD627">
        <v>0</v>
      </c>
      <c r="BE627">
        <v>0</v>
      </c>
      <c r="BF627">
        <v>0</v>
      </c>
      <c r="BG627">
        <v>0</v>
      </c>
      <c r="BH627">
        <v>0</v>
      </c>
      <c r="BI627">
        <v>0</v>
      </c>
      <c r="BJ627" s="25">
        <v>45944</v>
      </c>
      <c r="BK627">
        <v>0</v>
      </c>
      <c r="BL627" s="27" t="str">
        <f>VLOOKUP(O627,DropDownList!$H$1:$I$7,2,FALSE)</f>
        <v>2022/23</v>
      </c>
      <c r="BM627" s="27" t="str">
        <f t="shared" si="9"/>
        <v>CONF</v>
      </c>
    </row>
    <row r="628" spans="1:65" x14ac:dyDescent="0.2">
      <c r="A628">
        <v>2025</v>
      </c>
      <c r="B628">
        <v>10</v>
      </c>
      <c r="C628" t="s">
        <v>198</v>
      </c>
      <c r="D628" t="s">
        <v>203</v>
      </c>
      <c r="E628" t="s">
        <v>30</v>
      </c>
      <c r="F628">
        <v>9723</v>
      </c>
      <c r="G628" t="s">
        <v>158</v>
      </c>
      <c r="H628" t="s">
        <v>200</v>
      </c>
      <c r="I628" t="s">
        <v>142</v>
      </c>
      <c r="J628" s="24">
        <v>45931</v>
      </c>
      <c r="K628" t="s">
        <v>253</v>
      </c>
      <c r="L628">
        <v>3</v>
      </c>
      <c r="M628" t="s">
        <v>429</v>
      </c>
      <c r="N628" t="s">
        <v>145</v>
      </c>
      <c r="O628" t="s">
        <v>147</v>
      </c>
      <c r="P628" t="s">
        <v>161</v>
      </c>
      <c r="Q628">
        <v>1762.18</v>
      </c>
      <c r="R628">
        <v>389</v>
      </c>
      <c r="S628">
        <v>8845</v>
      </c>
      <c r="T628">
        <v>250</v>
      </c>
      <c r="U628">
        <v>174</v>
      </c>
      <c r="V628">
        <v>45</v>
      </c>
      <c r="W628">
        <v>905</v>
      </c>
      <c r="X628">
        <v>905</v>
      </c>
      <c r="Y628">
        <v>0</v>
      </c>
      <c r="Z628">
        <v>0</v>
      </c>
      <c r="AA628">
        <v>6832.82</v>
      </c>
      <c r="AB628">
        <v>0</v>
      </c>
      <c r="AC628">
        <v>0</v>
      </c>
      <c r="AD628">
        <v>44</v>
      </c>
      <c r="AE628">
        <v>1</v>
      </c>
      <c r="AF628">
        <v>292</v>
      </c>
      <c r="AG628">
        <v>5</v>
      </c>
      <c r="AH628">
        <v>11</v>
      </c>
      <c r="AI628">
        <v>81</v>
      </c>
      <c r="AJ628">
        <v>0</v>
      </c>
      <c r="AK628">
        <v>0</v>
      </c>
      <c r="AL628">
        <v>0</v>
      </c>
      <c r="AM628">
        <v>0</v>
      </c>
      <c r="AN628">
        <v>0</v>
      </c>
      <c r="AO628">
        <v>246</v>
      </c>
      <c r="AP628">
        <v>699</v>
      </c>
      <c r="AQ628">
        <v>238</v>
      </c>
      <c r="AR628">
        <v>1</v>
      </c>
      <c r="AS628">
        <v>114</v>
      </c>
      <c r="AT628">
        <v>2</v>
      </c>
      <c r="AU628">
        <v>19</v>
      </c>
      <c r="AV628">
        <v>6</v>
      </c>
      <c r="AW628">
        <v>20</v>
      </c>
      <c r="AX628">
        <v>0</v>
      </c>
      <c r="AY628">
        <v>89</v>
      </c>
      <c r="AZ628">
        <v>115</v>
      </c>
      <c r="BA628">
        <v>26</v>
      </c>
      <c r="BB628">
        <v>15</v>
      </c>
      <c r="BC628">
        <v>2</v>
      </c>
      <c r="BD628">
        <v>1</v>
      </c>
      <c r="BE628">
        <v>0</v>
      </c>
      <c r="BF628">
        <v>367</v>
      </c>
      <c r="BG628">
        <v>1665</v>
      </c>
      <c r="BH628">
        <v>0</v>
      </c>
      <c r="BI628">
        <v>164</v>
      </c>
      <c r="BJ628" s="25">
        <v>45944</v>
      </c>
      <c r="BK628">
        <v>0</v>
      </c>
      <c r="BL628" s="27" t="str">
        <f>VLOOKUP(O628,DropDownList!$H$1:$I$7,2,FALSE)</f>
        <v>2024/25</v>
      </c>
      <c r="BM628" s="27" t="str">
        <f t="shared" si="9"/>
        <v>VSUR</v>
      </c>
    </row>
    <row r="629" spans="1:65" x14ac:dyDescent="0.2">
      <c r="A629">
        <v>2025</v>
      </c>
      <c r="B629">
        <v>10</v>
      </c>
      <c r="C629" t="s">
        <v>198</v>
      </c>
      <c r="D629" t="s">
        <v>204</v>
      </c>
      <c r="E629" t="s">
        <v>31</v>
      </c>
      <c r="F629">
        <v>9290</v>
      </c>
      <c r="G629" t="s">
        <v>141</v>
      </c>
      <c r="H629" t="s">
        <v>200</v>
      </c>
      <c r="I629" t="s">
        <v>142</v>
      </c>
      <c r="J629" s="24">
        <v>45931</v>
      </c>
      <c r="K629" t="s">
        <v>253</v>
      </c>
      <c r="L629">
        <v>3</v>
      </c>
      <c r="M629" t="s">
        <v>429</v>
      </c>
      <c r="N629" t="s">
        <v>145</v>
      </c>
      <c r="O629" t="s">
        <v>147</v>
      </c>
      <c r="P629" t="s">
        <v>146</v>
      </c>
      <c r="Q629">
        <v>50</v>
      </c>
      <c r="R629">
        <v>29</v>
      </c>
      <c r="S629">
        <v>470</v>
      </c>
      <c r="T629">
        <v>0</v>
      </c>
      <c r="U629">
        <v>9</v>
      </c>
      <c r="V629">
        <v>0</v>
      </c>
      <c r="W629">
        <v>0</v>
      </c>
      <c r="X629">
        <v>0</v>
      </c>
      <c r="Y629">
        <v>0</v>
      </c>
      <c r="Z629">
        <v>0</v>
      </c>
      <c r="AA629">
        <v>420</v>
      </c>
      <c r="AB629">
        <v>0</v>
      </c>
      <c r="AC629">
        <v>0</v>
      </c>
      <c r="AD629">
        <v>0</v>
      </c>
      <c r="AE629">
        <v>0</v>
      </c>
      <c r="AF629">
        <v>26</v>
      </c>
      <c r="AG629">
        <v>0</v>
      </c>
      <c r="AH629">
        <v>0</v>
      </c>
      <c r="AI629">
        <v>3</v>
      </c>
      <c r="AJ629">
        <v>0</v>
      </c>
      <c r="AK629">
        <v>0</v>
      </c>
      <c r="AL629">
        <v>0</v>
      </c>
      <c r="AM629">
        <v>0</v>
      </c>
      <c r="AN629">
        <v>0</v>
      </c>
      <c r="AO629">
        <v>12</v>
      </c>
      <c r="AP629">
        <v>58</v>
      </c>
      <c r="AQ629">
        <v>12</v>
      </c>
      <c r="AR629">
        <v>0</v>
      </c>
      <c r="AS629">
        <v>4</v>
      </c>
      <c r="AT629">
        <v>1</v>
      </c>
      <c r="AU629">
        <v>3</v>
      </c>
      <c r="AV629">
        <v>2</v>
      </c>
      <c r="AW629">
        <v>0</v>
      </c>
      <c r="AX629">
        <v>0</v>
      </c>
      <c r="AY629">
        <v>8</v>
      </c>
      <c r="AZ629">
        <v>11</v>
      </c>
      <c r="BA629">
        <v>4</v>
      </c>
      <c r="BB629">
        <v>5</v>
      </c>
      <c r="BC629">
        <v>4</v>
      </c>
      <c r="BD629">
        <v>0</v>
      </c>
      <c r="BE629">
        <v>0</v>
      </c>
      <c r="BF629">
        <v>29</v>
      </c>
      <c r="BG629">
        <v>50</v>
      </c>
      <c r="BH629">
        <v>0</v>
      </c>
      <c r="BI629">
        <v>9</v>
      </c>
      <c r="BJ629" s="25">
        <v>45944</v>
      </c>
      <c r="BK629">
        <v>0</v>
      </c>
      <c r="BL629" s="27" t="str">
        <f>VLOOKUP(O629,DropDownList!$H$1:$I$7,2,FALSE)</f>
        <v>2024/25</v>
      </c>
      <c r="BM629" s="27" t="str">
        <f t="shared" si="9"/>
        <v>VSUR</v>
      </c>
    </row>
    <row r="630" spans="1:65" x14ac:dyDescent="0.2">
      <c r="A630">
        <v>2025</v>
      </c>
      <c r="B630">
        <v>10</v>
      </c>
      <c r="C630" t="s">
        <v>198</v>
      </c>
      <c r="D630" t="s">
        <v>204</v>
      </c>
      <c r="E630" t="s">
        <v>31</v>
      </c>
      <c r="F630">
        <v>9290</v>
      </c>
      <c r="G630" t="s">
        <v>141</v>
      </c>
      <c r="H630" t="s">
        <v>200</v>
      </c>
      <c r="I630" t="s">
        <v>142</v>
      </c>
      <c r="J630" s="24">
        <v>45931</v>
      </c>
      <c r="K630" t="s">
        <v>253</v>
      </c>
      <c r="L630">
        <v>3</v>
      </c>
      <c r="M630" t="s">
        <v>429</v>
      </c>
      <c r="N630" t="s">
        <v>145</v>
      </c>
      <c r="O630" t="s">
        <v>155</v>
      </c>
      <c r="P630" t="s">
        <v>148</v>
      </c>
      <c r="Q630">
        <v>0</v>
      </c>
      <c r="R630">
        <v>8</v>
      </c>
      <c r="S630">
        <v>480</v>
      </c>
      <c r="T630">
        <v>0</v>
      </c>
      <c r="U630">
        <v>0</v>
      </c>
      <c r="V630">
        <v>0</v>
      </c>
      <c r="W630">
        <v>0</v>
      </c>
      <c r="X630">
        <v>0</v>
      </c>
      <c r="Y630">
        <v>0</v>
      </c>
      <c r="Z630">
        <v>0</v>
      </c>
      <c r="AA630">
        <v>480</v>
      </c>
      <c r="AB630">
        <v>0</v>
      </c>
      <c r="AC630">
        <v>480</v>
      </c>
      <c r="AD630">
        <v>0</v>
      </c>
      <c r="AE630">
        <v>0</v>
      </c>
      <c r="AF630">
        <v>8</v>
      </c>
      <c r="AG630">
        <v>0</v>
      </c>
      <c r="AH630">
        <v>0</v>
      </c>
      <c r="AI630">
        <v>0</v>
      </c>
      <c r="AJ630">
        <v>0</v>
      </c>
      <c r="AK630">
        <v>0</v>
      </c>
      <c r="AL630">
        <v>0</v>
      </c>
      <c r="AM630">
        <v>0</v>
      </c>
      <c r="AN630">
        <v>0</v>
      </c>
      <c r="AO630">
        <v>2</v>
      </c>
      <c r="AP630">
        <v>17</v>
      </c>
      <c r="AQ630">
        <v>2</v>
      </c>
      <c r="AR630">
        <v>0</v>
      </c>
      <c r="AS630">
        <v>4</v>
      </c>
      <c r="AT630">
        <v>4</v>
      </c>
      <c r="AU630">
        <v>0</v>
      </c>
      <c r="AV630">
        <v>0</v>
      </c>
      <c r="AW630">
        <v>0</v>
      </c>
      <c r="AX630">
        <v>0</v>
      </c>
      <c r="AY630">
        <v>1</v>
      </c>
      <c r="AZ630">
        <v>3</v>
      </c>
      <c r="BA630">
        <v>2</v>
      </c>
      <c r="BB630">
        <v>0</v>
      </c>
      <c r="BC630">
        <v>0</v>
      </c>
      <c r="BD630">
        <v>0</v>
      </c>
      <c r="BE630">
        <v>0</v>
      </c>
      <c r="BF630">
        <v>2</v>
      </c>
      <c r="BG630">
        <v>0</v>
      </c>
      <c r="BH630">
        <v>0</v>
      </c>
      <c r="BI630">
        <v>0</v>
      </c>
      <c r="BJ630" s="25">
        <v>45944</v>
      </c>
      <c r="BK630">
        <v>0</v>
      </c>
      <c r="BL630" s="27" t="str">
        <f>VLOOKUP(O630,DropDownList!$H$1:$I$7,2,FALSE)</f>
        <v>2022/23</v>
      </c>
      <c r="BM630" s="27" t="str">
        <f t="shared" si="9"/>
        <v>PRAS</v>
      </c>
    </row>
    <row r="631" spans="1:65" x14ac:dyDescent="0.2">
      <c r="A631">
        <v>2025</v>
      </c>
      <c r="B631">
        <v>10</v>
      </c>
      <c r="C631" t="s">
        <v>198</v>
      </c>
      <c r="D631" t="s">
        <v>204</v>
      </c>
      <c r="E631" t="s">
        <v>31</v>
      </c>
      <c r="F631">
        <v>9290</v>
      </c>
      <c r="G631" t="s">
        <v>141</v>
      </c>
      <c r="H631" t="s">
        <v>200</v>
      </c>
      <c r="I631" t="s">
        <v>142</v>
      </c>
      <c r="J631" s="24">
        <v>45931</v>
      </c>
      <c r="K631" t="s">
        <v>253</v>
      </c>
      <c r="L631">
        <v>3</v>
      </c>
      <c r="M631" t="s">
        <v>429</v>
      </c>
      <c r="N631" t="s">
        <v>145</v>
      </c>
      <c r="O631" t="s">
        <v>155</v>
      </c>
      <c r="P631" t="s">
        <v>152</v>
      </c>
      <c r="Q631">
        <v>0</v>
      </c>
      <c r="R631">
        <v>31</v>
      </c>
      <c r="S631">
        <v>1240</v>
      </c>
      <c r="T631">
        <v>560</v>
      </c>
      <c r="U631">
        <v>0</v>
      </c>
      <c r="V631">
        <v>0</v>
      </c>
      <c r="W631">
        <v>0</v>
      </c>
      <c r="X631">
        <v>0</v>
      </c>
      <c r="Y631">
        <v>0</v>
      </c>
      <c r="Z631">
        <v>0</v>
      </c>
      <c r="AA631">
        <v>680</v>
      </c>
      <c r="AB631">
        <v>0</v>
      </c>
      <c r="AC631">
        <v>680</v>
      </c>
      <c r="AD631">
        <v>0</v>
      </c>
      <c r="AE631">
        <v>0</v>
      </c>
      <c r="AF631">
        <v>17</v>
      </c>
      <c r="AG631">
        <v>0</v>
      </c>
      <c r="AH631">
        <v>14</v>
      </c>
      <c r="AI631">
        <v>0</v>
      </c>
      <c r="AJ631">
        <v>0</v>
      </c>
      <c r="AK631">
        <v>0</v>
      </c>
      <c r="AL631">
        <v>0</v>
      </c>
      <c r="AM631">
        <v>1</v>
      </c>
      <c r="AN631">
        <v>0</v>
      </c>
      <c r="AO631">
        <v>0</v>
      </c>
      <c r="AP631">
        <v>0</v>
      </c>
      <c r="AQ631">
        <v>0</v>
      </c>
      <c r="AR631">
        <v>0</v>
      </c>
      <c r="AS631">
        <v>0</v>
      </c>
      <c r="AT631">
        <v>0</v>
      </c>
      <c r="AU631">
        <v>0</v>
      </c>
      <c r="AV631">
        <v>0</v>
      </c>
      <c r="AW631">
        <v>0</v>
      </c>
      <c r="AX631">
        <v>0</v>
      </c>
      <c r="AY631">
        <v>0</v>
      </c>
      <c r="AZ631">
        <v>0</v>
      </c>
      <c r="BA631">
        <v>0</v>
      </c>
      <c r="BB631">
        <v>0</v>
      </c>
      <c r="BC631">
        <v>0</v>
      </c>
      <c r="BD631">
        <v>0</v>
      </c>
      <c r="BE631">
        <v>0</v>
      </c>
      <c r="BF631">
        <v>0</v>
      </c>
      <c r="BG631">
        <v>0</v>
      </c>
      <c r="BH631">
        <v>0</v>
      </c>
      <c r="BI631">
        <v>0</v>
      </c>
      <c r="BJ631" s="25">
        <v>45944</v>
      </c>
      <c r="BK631">
        <v>0</v>
      </c>
      <c r="BL631" s="27" t="str">
        <f>VLOOKUP(O631,DropDownList!$H$1:$I$7,2,FALSE)</f>
        <v>2022/23</v>
      </c>
      <c r="BM631" s="27" t="str">
        <f t="shared" si="9"/>
        <v>PCOA</v>
      </c>
    </row>
    <row r="632" spans="1:65" x14ac:dyDescent="0.2">
      <c r="A632">
        <v>2025</v>
      </c>
      <c r="B632">
        <v>10</v>
      </c>
      <c r="C632" t="s">
        <v>198</v>
      </c>
      <c r="D632" t="s">
        <v>204</v>
      </c>
      <c r="E632" t="s">
        <v>31</v>
      </c>
      <c r="F632">
        <v>9290</v>
      </c>
      <c r="G632" t="s">
        <v>141</v>
      </c>
      <c r="H632" t="s">
        <v>200</v>
      </c>
      <c r="I632" t="s">
        <v>142</v>
      </c>
      <c r="J632" s="24">
        <v>45931</v>
      </c>
      <c r="K632" t="s">
        <v>253</v>
      </c>
      <c r="L632">
        <v>3</v>
      </c>
      <c r="M632" t="s">
        <v>429</v>
      </c>
      <c r="N632" t="s">
        <v>145</v>
      </c>
      <c r="O632" t="s">
        <v>147</v>
      </c>
      <c r="P632" t="s">
        <v>148</v>
      </c>
      <c r="Q632">
        <v>60</v>
      </c>
      <c r="R632">
        <v>2</v>
      </c>
      <c r="S632">
        <v>120</v>
      </c>
      <c r="T632">
        <v>0</v>
      </c>
      <c r="U632">
        <v>1</v>
      </c>
      <c r="V632">
        <v>1</v>
      </c>
      <c r="W632">
        <v>60</v>
      </c>
      <c r="X632">
        <v>60</v>
      </c>
      <c r="Y632">
        <v>0</v>
      </c>
      <c r="Z632">
        <v>0</v>
      </c>
      <c r="AA632">
        <v>60</v>
      </c>
      <c r="AB632">
        <v>0</v>
      </c>
      <c r="AC632">
        <v>60</v>
      </c>
      <c r="AD632">
        <v>1</v>
      </c>
      <c r="AE632">
        <v>0</v>
      </c>
      <c r="AF632">
        <v>1</v>
      </c>
      <c r="AG632">
        <v>0</v>
      </c>
      <c r="AH632">
        <v>0</v>
      </c>
      <c r="AI632">
        <v>1</v>
      </c>
      <c r="AJ632">
        <v>0</v>
      </c>
      <c r="AK632">
        <v>0</v>
      </c>
      <c r="AL632">
        <v>0</v>
      </c>
      <c r="AM632">
        <v>0</v>
      </c>
      <c r="AN632">
        <v>0</v>
      </c>
      <c r="AO632">
        <v>1</v>
      </c>
      <c r="AP632">
        <v>6</v>
      </c>
      <c r="AQ632">
        <v>1</v>
      </c>
      <c r="AR632">
        <v>0</v>
      </c>
      <c r="AS632">
        <v>0</v>
      </c>
      <c r="AT632">
        <v>1</v>
      </c>
      <c r="AU632">
        <v>0</v>
      </c>
      <c r="AV632">
        <v>0</v>
      </c>
      <c r="AW632">
        <v>0</v>
      </c>
      <c r="AX632">
        <v>0</v>
      </c>
      <c r="AY632">
        <v>0</v>
      </c>
      <c r="AZ632">
        <v>1</v>
      </c>
      <c r="BA632">
        <v>1</v>
      </c>
      <c r="BB632">
        <v>1</v>
      </c>
      <c r="BC632">
        <v>1</v>
      </c>
      <c r="BD632">
        <v>0</v>
      </c>
      <c r="BE632">
        <v>0</v>
      </c>
      <c r="BF632">
        <v>1</v>
      </c>
      <c r="BG632">
        <v>60</v>
      </c>
      <c r="BH632">
        <v>0</v>
      </c>
      <c r="BI632">
        <v>1</v>
      </c>
      <c r="BJ632" s="25">
        <v>45944</v>
      </c>
      <c r="BK632">
        <v>0</v>
      </c>
      <c r="BL632" s="27" t="str">
        <f>VLOOKUP(O632,DropDownList!$H$1:$I$7,2,FALSE)</f>
        <v>2024/25</v>
      </c>
      <c r="BM632" s="27" t="str">
        <f t="shared" si="9"/>
        <v>PRAS</v>
      </c>
    </row>
    <row r="633" spans="1:65" x14ac:dyDescent="0.2">
      <c r="A633">
        <v>2025</v>
      </c>
      <c r="B633">
        <v>10</v>
      </c>
      <c r="C633" t="s">
        <v>198</v>
      </c>
      <c r="D633" t="s">
        <v>204</v>
      </c>
      <c r="E633" t="s">
        <v>31</v>
      </c>
      <c r="F633">
        <v>9290</v>
      </c>
      <c r="G633" t="s">
        <v>141</v>
      </c>
      <c r="H633" t="s">
        <v>200</v>
      </c>
      <c r="I633" t="s">
        <v>142</v>
      </c>
      <c r="J633" s="24">
        <v>45931</v>
      </c>
      <c r="K633" t="s">
        <v>253</v>
      </c>
      <c r="L633">
        <v>3</v>
      </c>
      <c r="M633" t="s">
        <v>429</v>
      </c>
      <c r="N633" t="s">
        <v>145</v>
      </c>
      <c r="O633" t="s">
        <v>155</v>
      </c>
      <c r="P633" t="s">
        <v>154</v>
      </c>
      <c r="Q633">
        <v>881.83</v>
      </c>
      <c r="R633">
        <v>28</v>
      </c>
      <c r="S633">
        <v>6735</v>
      </c>
      <c r="T633">
        <v>530</v>
      </c>
      <c r="U633">
        <v>3</v>
      </c>
      <c r="V633">
        <v>2</v>
      </c>
      <c r="W633">
        <v>730</v>
      </c>
      <c r="X633">
        <v>730</v>
      </c>
      <c r="Y633">
        <v>0</v>
      </c>
      <c r="Z633">
        <v>0</v>
      </c>
      <c r="AA633">
        <v>5323.17</v>
      </c>
      <c r="AB633">
        <v>0</v>
      </c>
      <c r="AC633">
        <v>4973.17</v>
      </c>
      <c r="AD633">
        <v>2</v>
      </c>
      <c r="AE633">
        <v>0</v>
      </c>
      <c r="AF633">
        <v>23</v>
      </c>
      <c r="AG633">
        <v>1</v>
      </c>
      <c r="AH633">
        <v>2</v>
      </c>
      <c r="AI633">
        <v>2</v>
      </c>
      <c r="AJ633">
        <v>0</v>
      </c>
      <c r="AK633">
        <v>0</v>
      </c>
      <c r="AL633">
        <v>0</v>
      </c>
      <c r="AM633">
        <v>0</v>
      </c>
      <c r="AN633">
        <v>0</v>
      </c>
      <c r="AO633">
        <v>17</v>
      </c>
      <c r="AP633">
        <v>89</v>
      </c>
      <c r="AQ633">
        <v>16</v>
      </c>
      <c r="AR633">
        <v>0</v>
      </c>
      <c r="AS633">
        <v>12</v>
      </c>
      <c r="AT633">
        <v>12</v>
      </c>
      <c r="AU633">
        <v>1</v>
      </c>
      <c r="AV633">
        <v>1</v>
      </c>
      <c r="AW633">
        <v>0</v>
      </c>
      <c r="AX633">
        <v>0</v>
      </c>
      <c r="AY633">
        <v>13</v>
      </c>
      <c r="AZ633">
        <v>15</v>
      </c>
      <c r="BA633">
        <v>9</v>
      </c>
      <c r="BB633">
        <v>4</v>
      </c>
      <c r="BC633">
        <v>2</v>
      </c>
      <c r="BD633">
        <v>1</v>
      </c>
      <c r="BE633">
        <v>0</v>
      </c>
      <c r="BF633">
        <v>28</v>
      </c>
      <c r="BG633">
        <v>730</v>
      </c>
      <c r="BH633">
        <v>0</v>
      </c>
      <c r="BI633">
        <v>3</v>
      </c>
      <c r="BJ633" s="25">
        <v>45944</v>
      </c>
      <c r="BK633">
        <v>0</v>
      </c>
      <c r="BL633" s="27" t="str">
        <f>VLOOKUP(O633,DropDownList!$H$1:$I$7,2,FALSE)</f>
        <v>2022/23</v>
      </c>
      <c r="BM633" s="27" t="str">
        <f t="shared" si="9"/>
        <v>JP COURT</v>
      </c>
    </row>
    <row r="634" spans="1:65" x14ac:dyDescent="0.2">
      <c r="A634">
        <v>2025</v>
      </c>
      <c r="B634">
        <v>10</v>
      </c>
      <c r="C634" t="s">
        <v>198</v>
      </c>
      <c r="D634" t="s">
        <v>204</v>
      </c>
      <c r="E634" t="s">
        <v>31</v>
      </c>
      <c r="F634">
        <v>9290</v>
      </c>
      <c r="G634" t="s">
        <v>141</v>
      </c>
      <c r="H634" t="s">
        <v>200</v>
      </c>
      <c r="I634" t="s">
        <v>142</v>
      </c>
      <c r="J634" s="24">
        <v>45931</v>
      </c>
      <c r="K634" t="s">
        <v>253</v>
      </c>
      <c r="L634">
        <v>3</v>
      </c>
      <c r="M634" t="s">
        <v>429</v>
      </c>
      <c r="N634" t="s">
        <v>145</v>
      </c>
      <c r="O634" t="s">
        <v>156</v>
      </c>
      <c r="P634" t="s">
        <v>148</v>
      </c>
      <c r="Q634">
        <v>120</v>
      </c>
      <c r="R634">
        <v>2</v>
      </c>
      <c r="S634">
        <v>120</v>
      </c>
      <c r="T634">
        <v>0</v>
      </c>
      <c r="U634">
        <v>2</v>
      </c>
      <c r="V634">
        <v>2</v>
      </c>
      <c r="W634">
        <v>120</v>
      </c>
      <c r="X634">
        <v>120</v>
      </c>
      <c r="Y634">
        <v>0</v>
      </c>
      <c r="Z634">
        <v>0</v>
      </c>
      <c r="AA634">
        <v>0</v>
      </c>
      <c r="AB634">
        <v>0</v>
      </c>
      <c r="AC634">
        <v>0</v>
      </c>
      <c r="AD634">
        <v>2</v>
      </c>
      <c r="AE634">
        <v>0</v>
      </c>
      <c r="AF634">
        <v>0</v>
      </c>
      <c r="AG634">
        <v>0</v>
      </c>
      <c r="AH634">
        <v>0</v>
      </c>
      <c r="AI634">
        <v>2</v>
      </c>
      <c r="AJ634">
        <v>0</v>
      </c>
      <c r="AK634">
        <v>0</v>
      </c>
      <c r="AL634">
        <v>0</v>
      </c>
      <c r="AM634">
        <v>0</v>
      </c>
      <c r="AN634">
        <v>0</v>
      </c>
      <c r="AO634">
        <v>2</v>
      </c>
      <c r="AP634">
        <v>23</v>
      </c>
      <c r="AQ634">
        <v>2</v>
      </c>
      <c r="AR634">
        <v>0</v>
      </c>
      <c r="AS634">
        <v>6</v>
      </c>
      <c r="AT634">
        <v>9</v>
      </c>
      <c r="AU634">
        <v>0</v>
      </c>
      <c r="AV634">
        <v>0</v>
      </c>
      <c r="AW634">
        <v>0</v>
      </c>
      <c r="AX634">
        <v>0</v>
      </c>
      <c r="AY634">
        <v>0</v>
      </c>
      <c r="AZ634">
        <v>3</v>
      </c>
      <c r="BA634">
        <v>3</v>
      </c>
      <c r="BB634">
        <v>0</v>
      </c>
      <c r="BC634">
        <v>0</v>
      </c>
      <c r="BD634">
        <v>0</v>
      </c>
      <c r="BE634">
        <v>0</v>
      </c>
      <c r="BF634">
        <v>2</v>
      </c>
      <c r="BG634">
        <v>120</v>
      </c>
      <c r="BH634">
        <v>0</v>
      </c>
      <c r="BI634">
        <v>2</v>
      </c>
      <c r="BJ634" s="25">
        <v>45944</v>
      </c>
      <c r="BK634">
        <v>0</v>
      </c>
      <c r="BL634" s="27" t="str">
        <f>VLOOKUP(O634,DropDownList!$H$1:$I$7,2,FALSE)</f>
        <v>2023/24</v>
      </c>
      <c r="BM634" s="27" t="str">
        <f t="shared" si="9"/>
        <v>PRAS</v>
      </c>
    </row>
    <row r="635" spans="1:65" x14ac:dyDescent="0.2">
      <c r="A635">
        <v>2025</v>
      </c>
      <c r="B635">
        <v>10</v>
      </c>
      <c r="C635" t="s">
        <v>198</v>
      </c>
      <c r="D635" t="s">
        <v>204</v>
      </c>
      <c r="E635" t="s">
        <v>31</v>
      </c>
      <c r="F635">
        <v>9290</v>
      </c>
      <c r="G635" t="s">
        <v>141</v>
      </c>
      <c r="H635" t="s">
        <v>200</v>
      </c>
      <c r="I635" t="s">
        <v>142</v>
      </c>
      <c r="J635" s="24">
        <v>45931</v>
      </c>
      <c r="K635" t="s">
        <v>253</v>
      </c>
      <c r="L635">
        <v>3</v>
      </c>
      <c r="M635" t="s">
        <v>429</v>
      </c>
      <c r="N635" t="s">
        <v>145</v>
      </c>
      <c r="O635" t="s">
        <v>156</v>
      </c>
      <c r="P635" t="s">
        <v>152</v>
      </c>
      <c r="Q635">
        <v>0</v>
      </c>
      <c r="R635">
        <v>11</v>
      </c>
      <c r="S635">
        <v>440</v>
      </c>
      <c r="T635">
        <v>120</v>
      </c>
      <c r="U635">
        <v>0</v>
      </c>
      <c r="V635">
        <v>0</v>
      </c>
      <c r="W635">
        <v>0</v>
      </c>
      <c r="X635">
        <v>0</v>
      </c>
      <c r="Y635">
        <v>0</v>
      </c>
      <c r="Z635">
        <v>0</v>
      </c>
      <c r="AA635">
        <v>320</v>
      </c>
      <c r="AB635">
        <v>0</v>
      </c>
      <c r="AC635">
        <v>320</v>
      </c>
      <c r="AD635">
        <v>0</v>
      </c>
      <c r="AE635">
        <v>0</v>
      </c>
      <c r="AF635">
        <v>8</v>
      </c>
      <c r="AG635">
        <v>0</v>
      </c>
      <c r="AH635">
        <v>3</v>
      </c>
      <c r="AI635">
        <v>0</v>
      </c>
      <c r="AJ635">
        <v>0</v>
      </c>
      <c r="AK635">
        <v>0</v>
      </c>
      <c r="AL635">
        <v>0</v>
      </c>
      <c r="AM635">
        <v>0</v>
      </c>
      <c r="AN635">
        <v>0</v>
      </c>
      <c r="AO635">
        <v>0</v>
      </c>
      <c r="AP635">
        <v>0</v>
      </c>
      <c r="AQ635">
        <v>0</v>
      </c>
      <c r="AR635">
        <v>0</v>
      </c>
      <c r="AS635">
        <v>0</v>
      </c>
      <c r="AT635">
        <v>0</v>
      </c>
      <c r="AU635">
        <v>0</v>
      </c>
      <c r="AV635">
        <v>0</v>
      </c>
      <c r="AW635">
        <v>0</v>
      </c>
      <c r="AX635">
        <v>0</v>
      </c>
      <c r="AY635">
        <v>0</v>
      </c>
      <c r="AZ635">
        <v>0</v>
      </c>
      <c r="BA635">
        <v>0</v>
      </c>
      <c r="BB635">
        <v>0</v>
      </c>
      <c r="BC635">
        <v>0</v>
      </c>
      <c r="BD635">
        <v>0</v>
      </c>
      <c r="BE635">
        <v>0</v>
      </c>
      <c r="BF635">
        <v>0</v>
      </c>
      <c r="BG635">
        <v>0</v>
      </c>
      <c r="BH635">
        <v>0</v>
      </c>
      <c r="BI635">
        <v>0</v>
      </c>
      <c r="BJ635" s="25">
        <v>45944</v>
      </c>
      <c r="BK635">
        <v>0</v>
      </c>
      <c r="BL635" s="27" t="str">
        <f>VLOOKUP(O635,DropDownList!$H$1:$I$7,2,FALSE)</f>
        <v>2023/24</v>
      </c>
      <c r="BM635" s="27" t="str">
        <f t="shared" si="9"/>
        <v>PCOA</v>
      </c>
    </row>
    <row r="636" spans="1:65" x14ac:dyDescent="0.2">
      <c r="A636">
        <v>2025</v>
      </c>
      <c r="B636">
        <v>10</v>
      </c>
      <c r="C636" t="s">
        <v>198</v>
      </c>
      <c r="D636" t="s">
        <v>204</v>
      </c>
      <c r="E636" t="s">
        <v>31</v>
      </c>
      <c r="F636">
        <v>9290</v>
      </c>
      <c r="G636" t="s">
        <v>141</v>
      </c>
      <c r="H636" t="s">
        <v>200</v>
      </c>
      <c r="I636" t="s">
        <v>142</v>
      </c>
      <c r="J636" s="24">
        <v>45931</v>
      </c>
      <c r="K636" t="s">
        <v>253</v>
      </c>
      <c r="L636">
        <v>3</v>
      </c>
      <c r="M636" t="s">
        <v>429</v>
      </c>
      <c r="N636" t="s">
        <v>145</v>
      </c>
      <c r="O636" t="s">
        <v>156</v>
      </c>
      <c r="P636" t="s">
        <v>154</v>
      </c>
      <c r="Q636">
        <v>699.67</v>
      </c>
      <c r="R636">
        <v>30</v>
      </c>
      <c r="S636">
        <v>7992</v>
      </c>
      <c r="T636">
        <v>0</v>
      </c>
      <c r="U636">
        <v>3</v>
      </c>
      <c r="V636">
        <v>2</v>
      </c>
      <c r="W636">
        <v>500</v>
      </c>
      <c r="X636">
        <v>680</v>
      </c>
      <c r="Y636">
        <v>0</v>
      </c>
      <c r="Z636">
        <v>0</v>
      </c>
      <c r="AA636">
        <v>7292.33</v>
      </c>
      <c r="AB636">
        <v>32</v>
      </c>
      <c r="AC636">
        <v>6790.33</v>
      </c>
      <c r="AD636">
        <v>1</v>
      </c>
      <c r="AE636">
        <v>1</v>
      </c>
      <c r="AF636">
        <v>27</v>
      </c>
      <c r="AG636">
        <v>2</v>
      </c>
      <c r="AH636">
        <v>0</v>
      </c>
      <c r="AI636">
        <v>1</v>
      </c>
      <c r="AJ636">
        <v>0</v>
      </c>
      <c r="AK636">
        <v>0</v>
      </c>
      <c r="AL636">
        <v>0</v>
      </c>
      <c r="AM636">
        <v>0</v>
      </c>
      <c r="AN636">
        <v>0</v>
      </c>
      <c r="AO636">
        <v>13</v>
      </c>
      <c r="AP636">
        <v>57</v>
      </c>
      <c r="AQ636">
        <v>16</v>
      </c>
      <c r="AR636">
        <v>0</v>
      </c>
      <c r="AS636">
        <v>8</v>
      </c>
      <c r="AT636">
        <v>0</v>
      </c>
      <c r="AU636">
        <v>3</v>
      </c>
      <c r="AV636">
        <v>3</v>
      </c>
      <c r="AW636">
        <v>0</v>
      </c>
      <c r="AX636">
        <v>0</v>
      </c>
      <c r="AY636">
        <v>3</v>
      </c>
      <c r="AZ636">
        <v>7</v>
      </c>
      <c r="BA636">
        <v>5</v>
      </c>
      <c r="BB636">
        <v>4</v>
      </c>
      <c r="BC636">
        <v>3</v>
      </c>
      <c r="BD636">
        <v>1</v>
      </c>
      <c r="BE636">
        <v>0</v>
      </c>
      <c r="BF636">
        <v>30</v>
      </c>
      <c r="BG636">
        <v>380</v>
      </c>
      <c r="BH636">
        <v>0</v>
      </c>
      <c r="BI636">
        <v>3</v>
      </c>
      <c r="BJ636" s="25">
        <v>45944</v>
      </c>
      <c r="BK636">
        <v>0</v>
      </c>
      <c r="BL636" s="27" t="str">
        <f>VLOOKUP(O636,DropDownList!$H$1:$I$7,2,FALSE)</f>
        <v>2023/24</v>
      </c>
      <c r="BM636" s="27" t="str">
        <f t="shared" si="9"/>
        <v>JP COURT</v>
      </c>
    </row>
    <row r="637" spans="1:65" x14ac:dyDescent="0.2">
      <c r="A637">
        <v>2025</v>
      </c>
      <c r="B637">
        <v>10</v>
      </c>
      <c r="C637" t="s">
        <v>198</v>
      </c>
      <c r="D637" t="s">
        <v>204</v>
      </c>
      <c r="E637" t="s">
        <v>31</v>
      </c>
      <c r="F637">
        <v>9290</v>
      </c>
      <c r="G637" t="s">
        <v>141</v>
      </c>
      <c r="H637" t="s">
        <v>200</v>
      </c>
      <c r="I637" t="s">
        <v>142</v>
      </c>
      <c r="J637" s="24">
        <v>45931</v>
      </c>
      <c r="K637" t="s">
        <v>253</v>
      </c>
      <c r="L637">
        <v>3</v>
      </c>
      <c r="M637" t="s">
        <v>429</v>
      </c>
      <c r="N637" t="s">
        <v>145</v>
      </c>
      <c r="O637" t="s">
        <v>155</v>
      </c>
      <c r="P637" t="s">
        <v>146</v>
      </c>
      <c r="Q637">
        <v>40</v>
      </c>
      <c r="R637">
        <v>28</v>
      </c>
      <c r="S637">
        <v>420</v>
      </c>
      <c r="T637">
        <v>30</v>
      </c>
      <c r="U637">
        <v>3</v>
      </c>
      <c r="V637">
        <v>2</v>
      </c>
      <c r="W637">
        <v>40</v>
      </c>
      <c r="X637">
        <v>40</v>
      </c>
      <c r="Y637">
        <v>0</v>
      </c>
      <c r="Z637">
        <v>0</v>
      </c>
      <c r="AA637">
        <v>350</v>
      </c>
      <c r="AB637">
        <v>0</v>
      </c>
      <c r="AC637">
        <v>0</v>
      </c>
      <c r="AD637">
        <v>2</v>
      </c>
      <c r="AE637">
        <v>0</v>
      </c>
      <c r="AF637">
        <v>24</v>
      </c>
      <c r="AG637">
        <v>0</v>
      </c>
      <c r="AH637">
        <v>2</v>
      </c>
      <c r="AI637">
        <v>2</v>
      </c>
      <c r="AJ637">
        <v>0</v>
      </c>
      <c r="AK637">
        <v>0</v>
      </c>
      <c r="AL637">
        <v>0</v>
      </c>
      <c r="AM637">
        <v>0</v>
      </c>
      <c r="AN637">
        <v>0</v>
      </c>
      <c r="AO637">
        <v>17</v>
      </c>
      <c r="AP637">
        <v>89</v>
      </c>
      <c r="AQ637">
        <v>16</v>
      </c>
      <c r="AR637">
        <v>0</v>
      </c>
      <c r="AS637">
        <v>12</v>
      </c>
      <c r="AT637">
        <v>12</v>
      </c>
      <c r="AU637">
        <v>1</v>
      </c>
      <c r="AV637">
        <v>1</v>
      </c>
      <c r="AW637">
        <v>0</v>
      </c>
      <c r="AX637">
        <v>0</v>
      </c>
      <c r="AY637">
        <v>13</v>
      </c>
      <c r="AZ637">
        <v>15</v>
      </c>
      <c r="BA637">
        <v>9</v>
      </c>
      <c r="BB637">
        <v>4</v>
      </c>
      <c r="BC637">
        <v>2</v>
      </c>
      <c r="BD637">
        <v>1</v>
      </c>
      <c r="BE637">
        <v>0</v>
      </c>
      <c r="BF637">
        <v>28</v>
      </c>
      <c r="BG637">
        <v>40</v>
      </c>
      <c r="BH637">
        <v>0</v>
      </c>
      <c r="BI637">
        <v>3</v>
      </c>
      <c r="BJ637" s="25">
        <v>45944</v>
      </c>
      <c r="BK637">
        <v>0</v>
      </c>
      <c r="BL637" s="27" t="str">
        <f>VLOOKUP(O637,DropDownList!$H$1:$I$7,2,FALSE)</f>
        <v>2022/23</v>
      </c>
      <c r="BM637" s="27" t="str">
        <f t="shared" si="9"/>
        <v>VSUR</v>
      </c>
    </row>
    <row r="638" spans="1:65" x14ac:dyDescent="0.2">
      <c r="A638">
        <v>2025</v>
      </c>
      <c r="B638">
        <v>10</v>
      </c>
      <c r="C638" t="s">
        <v>198</v>
      </c>
      <c r="D638" t="s">
        <v>204</v>
      </c>
      <c r="E638" t="s">
        <v>31</v>
      </c>
      <c r="F638">
        <v>9290</v>
      </c>
      <c r="G638" t="s">
        <v>141</v>
      </c>
      <c r="H638" t="s">
        <v>200</v>
      </c>
      <c r="I638" t="s">
        <v>142</v>
      </c>
      <c r="J638" s="24">
        <v>45931</v>
      </c>
      <c r="K638" t="s">
        <v>253</v>
      </c>
      <c r="L638">
        <v>3</v>
      </c>
      <c r="M638" t="s">
        <v>429</v>
      </c>
      <c r="N638" t="s">
        <v>145</v>
      </c>
      <c r="O638" t="s">
        <v>156</v>
      </c>
      <c r="P638" t="s">
        <v>150</v>
      </c>
      <c r="Q638">
        <v>2359.39</v>
      </c>
      <c r="R638">
        <v>63</v>
      </c>
      <c r="S638">
        <v>9433.35</v>
      </c>
      <c r="T638">
        <v>1394.67</v>
      </c>
      <c r="U638">
        <v>14</v>
      </c>
      <c r="V638">
        <v>4</v>
      </c>
      <c r="W638">
        <v>775</v>
      </c>
      <c r="X638">
        <v>775</v>
      </c>
      <c r="Y638">
        <v>54</v>
      </c>
      <c r="Z638">
        <v>8038.68</v>
      </c>
      <c r="AA638">
        <v>5679.29</v>
      </c>
      <c r="AB638">
        <v>1262.1300000000001</v>
      </c>
      <c r="AC638">
        <v>4417.16</v>
      </c>
      <c r="AD638">
        <v>3</v>
      </c>
      <c r="AE638">
        <v>1</v>
      </c>
      <c r="AF638">
        <v>38</v>
      </c>
      <c r="AG638">
        <v>5</v>
      </c>
      <c r="AH638">
        <v>9</v>
      </c>
      <c r="AI638">
        <v>9</v>
      </c>
      <c r="AJ638">
        <v>13</v>
      </c>
      <c r="AK638">
        <v>6</v>
      </c>
      <c r="AL638">
        <v>3</v>
      </c>
      <c r="AM638">
        <v>1</v>
      </c>
      <c r="AN638">
        <v>0</v>
      </c>
      <c r="AO638">
        <v>39</v>
      </c>
      <c r="AP638">
        <v>218</v>
      </c>
      <c r="AQ638">
        <v>42</v>
      </c>
      <c r="AR638">
        <v>0</v>
      </c>
      <c r="AS638">
        <v>24</v>
      </c>
      <c r="AT638">
        <v>38</v>
      </c>
      <c r="AU638">
        <v>0</v>
      </c>
      <c r="AV638">
        <v>0</v>
      </c>
      <c r="AW638">
        <v>0</v>
      </c>
      <c r="AX638">
        <v>0</v>
      </c>
      <c r="AY638">
        <v>31</v>
      </c>
      <c r="AZ638">
        <v>41</v>
      </c>
      <c r="BA638">
        <v>25</v>
      </c>
      <c r="BB638">
        <v>2</v>
      </c>
      <c r="BC638">
        <v>2</v>
      </c>
      <c r="BD638">
        <v>0</v>
      </c>
      <c r="BE638">
        <v>0</v>
      </c>
      <c r="BF638">
        <v>39</v>
      </c>
      <c r="BG638">
        <v>1100</v>
      </c>
      <c r="BH638">
        <v>2</v>
      </c>
      <c r="BI638">
        <v>14</v>
      </c>
      <c r="BJ638" s="25">
        <v>45944</v>
      </c>
      <c r="BK638">
        <v>0</v>
      </c>
      <c r="BL638" s="27" t="str">
        <f>VLOOKUP(O638,DropDownList!$H$1:$I$7,2,FALSE)</f>
        <v>2023/24</v>
      </c>
      <c r="BM638" s="27" t="str">
        <f t="shared" si="9"/>
        <v>FISCAL FINES</v>
      </c>
    </row>
    <row r="639" spans="1:65" x14ac:dyDescent="0.2">
      <c r="A639">
        <v>2025</v>
      </c>
      <c r="B639">
        <v>10</v>
      </c>
      <c r="C639" t="s">
        <v>198</v>
      </c>
      <c r="D639" t="s">
        <v>204</v>
      </c>
      <c r="E639" t="s">
        <v>31</v>
      </c>
      <c r="F639">
        <v>9290</v>
      </c>
      <c r="G639" t="s">
        <v>141</v>
      </c>
      <c r="H639" t="s">
        <v>200</v>
      </c>
      <c r="I639" t="s">
        <v>142</v>
      </c>
      <c r="J639" s="24">
        <v>45931</v>
      </c>
      <c r="K639" t="s">
        <v>253</v>
      </c>
      <c r="L639">
        <v>3</v>
      </c>
      <c r="M639" t="s">
        <v>429</v>
      </c>
      <c r="N639" t="s">
        <v>145</v>
      </c>
      <c r="O639" t="s">
        <v>147</v>
      </c>
      <c r="P639" t="s">
        <v>150</v>
      </c>
      <c r="Q639">
        <v>3806.62</v>
      </c>
      <c r="R639">
        <v>66</v>
      </c>
      <c r="S639">
        <v>11341.75</v>
      </c>
      <c r="T639">
        <v>675</v>
      </c>
      <c r="U639">
        <v>22</v>
      </c>
      <c r="V639">
        <v>9</v>
      </c>
      <c r="W639">
        <v>1791.25</v>
      </c>
      <c r="X639">
        <v>2241.25</v>
      </c>
      <c r="Y639">
        <v>61</v>
      </c>
      <c r="Z639">
        <v>10666.75</v>
      </c>
      <c r="AA639">
        <v>6860.13</v>
      </c>
      <c r="AB639">
        <v>2356.73</v>
      </c>
      <c r="AC639">
        <v>4503.3999999999996</v>
      </c>
      <c r="AD639">
        <v>5</v>
      </c>
      <c r="AE639">
        <v>4</v>
      </c>
      <c r="AF639">
        <v>39</v>
      </c>
      <c r="AG639">
        <v>12</v>
      </c>
      <c r="AH639">
        <v>5</v>
      </c>
      <c r="AI639">
        <v>10</v>
      </c>
      <c r="AJ639">
        <v>21</v>
      </c>
      <c r="AK639">
        <v>5</v>
      </c>
      <c r="AL639">
        <v>2</v>
      </c>
      <c r="AM639">
        <v>1</v>
      </c>
      <c r="AN639">
        <v>1</v>
      </c>
      <c r="AO639">
        <v>35</v>
      </c>
      <c r="AP639">
        <v>131</v>
      </c>
      <c r="AQ639">
        <v>39</v>
      </c>
      <c r="AR639">
        <v>0</v>
      </c>
      <c r="AS639">
        <v>12</v>
      </c>
      <c r="AT639">
        <v>13</v>
      </c>
      <c r="AU639">
        <v>1</v>
      </c>
      <c r="AV639">
        <v>0</v>
      </c>
      <c r="AW639">
        <v>0</v>
      </c>
      <c r="AX639">
        <v>0</v>
      </c>
      <c r="AY639">
        <v>16</v>
      </c>
      <c r="AZ639">
        <v>26</v>
      </c>
      <c r="BA639">
        <v>10</v>
      </c>
      <c r="BB639">
        <v>3</v>
      </c>
      <c r="BC639">
        <v>1</v>
      </c>
      <c r="BD639">
        <v>3</v>
      </c>
      <c r="BE639">
        <v>0</v>
      </c>
      <c r="BF639">
        <v>36</v>
      </c>
      <c r="BG639">
        <v>1956.25</v>
      </c>
      <c r="BH639">
        <v>0</v>
      </c>
      <c r="BI639">
        <v>22</v>
      </c>
      <c r="BJ639" s="25">
        <v>45944</v>
      </c>
      <c r="BK639">
        <v>0</v>
      </c>
      <c r="BL639" s="27" t="str">
        <f>VLOOKUP(O639,DropDownList!$H$1:$I$7,2,FALSE)</f>
        <v>2024/25</v>
      </c>
      <c r="BM639" s="27" t="str">
        <f t="shared" si="9"/>
        <v>FISCAL FINES</v>
      </c>
    </row>
    <row r="640" spans="1:65" x14ac:dyDescent="0.2">
      <c r="A640">
        <v>2025</v>
      </c>
      <c r="B640">
        <v>10</v>
      </c>
      <c r="C640" t="s">
        <v>198</v>
      </c>
      <c r="D640" t="s">
        <v>204</v>
      </c>
      <c r="E640" t="s">
        <v>31</v>
      </c>
      <c r="F640">
        <v>9290</v>
      </c>
      <c r="G640" t="s">
        <v>141</v>
      </c>
      <c r="H640" t="s">
        <v>200</v>
      </c>
      <c r="I640" t="s">
        <v>142</v>
      </c>
      <c r="J640" s="24">
        <v>45931</v>
      </c>
      <c r="K640" t="s">
        <v>253</v>
      </c>
      <c r="L640">
        <v>3</v>
      </c>
      <c r="M640" t="s">
        <v>429</v>
      </c>
      <c r="N640" t="s">
        <v>145</v>
      </c>
      <c r="O640" t="s">
        <v>149</v>
      </c>
      <c r="P640" t="s">
        <v>146</v>
      </c>
      <c r="Q640">
        <v>10</v>
      </c>
      <c r="R640">
        <v>1</v>
      </c>
      <c r="S640">
        <v>10</v>
      </c>
      <c r="T640">
        <v>0</v>
      </c>
      <c r="U640">
        <v>1</v>
      </c>
      <c r="V640">
        <v>0</v>
      </c>
      <c r="W640">
        <v>0</v>
      </c>
      <c r="X640">
        <v>0</v>
      </c>
      <c r="Y640">
        <v>0</v>
      </c>
      <c r="Z640">
        <v>0</v>
      </c>
      <c r="AA640">
        <v>0</v>
      </c>
      <c r="AB640">
        <v>0</v>
      </c>
      <c r="AC640">
        <v>0</v>
      </c>
      <c r="AD640">
        <v>0</v>
      </c>
      <c r="AE640">
        <v>0</v>
      </c>
      <c r="AF640">
        <v>0</v>
      </c>
      <c r="AG640">
        <v>0</v>
      </c>
      <c r="AH640">
        <v>0</v>
      </c>
      <c r="AI640">
        <v>1</v>
      </c>
      <c r="AJ640">
        <v>0</v>
      </c>
      <c r="AK640">
        <v>0</v>
      </c>
      <c r="AL640">
        <v>0</v>
      </c>
      <c r="AM640">
        <v>0</v>
      </c>
      <c r="AN640">
        <v>0</v>
      </c>
      <c r="AO640">
        <v>1</v>
      </c>
      <c r="AP640">
        <v>3</v>
      </c>
      <c r="AQ640">
        <v>1</v>
      </c>
      <c r="AR640">
        <v>0</v>
      </c>
      <c r="AS640">
        <v>0</v>
      </c>
      <c r="AT640">
        <v>0</v>
      </c>
      <c r="AU640">
        <v>0</v>
      </c>
      <c r="AV640">
        <v>0</v>
      </c>
      <c r="AW640">
        <v>0</v>
      </c>
      <c r="AX640">
        <v>0</v>
      </c>
      <c r="AY640">
        <v>1</v>
      </c>
      <c r="AZ640">
        <v>1</v>
      </c>
      <c r="BA640">
        <v>0</v>
      </c>
      <c r="BB640">
        <v>0</v>
      </c>
      <c r="BC640">
        <v>0</v>
      </c>
      <c r="BD640">
        <v>0</v>
      </c>
      <c r="BE640">
        <v>0</v>
      </c>
      <c r="BF640">
        <v>1</v>
      </c>
      <c r="BG640">
        <v>10</v>
      </c>
      <c r="BH640">
        <v>0</v>
      </c>
      <c r="BI640">
        <v>1</v>
      </c>
      <c r="BJ640" s="25">
        <v>45944</v>
      </c>
      <c r="BK640">
        <v>0</v>
      </c>
      <c r="BL640" s="27" t="str">
        <f>VLOOKUP(O640,DropDownList!$H$1:$I$7,2,FALSE)</f>
        <v>2025/26</v>
      </c>
      <c r="BM640" s="27" t="str">
        <f t="shared" si="9"/>
        <v>VSUR</v>
      </c>
    </row>
    <row r="641" spans="1:65" x14ac:dyDescent="0.2">
      <c r="A641">
        <v>2025</v>
      </c>
      <c r="B641">
        <v>10</v>
      </c>
      <c r="C641" t="s">
        <v>198</v>
      </c>
      <c r="D641" t="s">
        <v>204</v>
      </c>
      <c r="E641" t="s">
        <v>31</v>
      </c>
      <c r="F641">
        <v>9290</v>
      </c>
      <c r="G641" t="s">
        <v>141</v>
      </c>
      <c r="H641" t="s">
        <v>200</v>
      </c>
      <c r="I641" t="s">
        <v>142</v>
      </c>
      <c r="J641" s="24">
        <v>45931</v>
      </c>
      <c r="K641" t="s">
        <v>253</v>
      </c>
      <c r="L641">
        <v>3</v>
      </c>
      <c r="M641" t="s">
        <v>429</v>
      </c>
      <c r="N641" t="s">
        <v>145</v>
      </c>
      <c r="O641" t="s">
        <v>149</v>
      </c>
      <c r="P641" t="s">
        <v>152</v>
      </c>
      <c r="Q641">
        <v>0</v>
      </c>
      <c r="R641">
        <v>1</v>
      </c>
      <c r="S641">
        <v>40</v>
      </c>
      <c r="T641">
        <v>0</v>
      </c>
      <c r="U641">
        <v>0</v>
      </c>
      <c r="V641">
        <v>0</v>
      </c>
      <c r="W641">
        <v>0</v>
      </c>
      <c r="X641">
        <v>0</v>
      </c>
      <c r="Y641">
        <v>0</v>
      </c>
      <c r="Z641">
        <v>0</v>
      </c>
      <c r="AA641">
        <v>40</v>
      </c>
      <c r="AB641">
        <v>0</v>
      </c>
      <c r="AC641">
        <v>40</v>
      </c>
      <c r="AD641">
        <v>0</v>
      </c>
      <c r="AE641">
        <v>0</v>
      </c>
      <c r="AF641">
        <v>1</v>
      </c>
      <c r="AG641">
        <v>0</v>
      </c>
      <c r="AH641">
        <v>0</v>
      </c>
      <c r="AI641">
        <v>0</v>
      </c>
      <c r="AJ641">
        <v>0</v>
      </c>
      <c r="AK641">
        <v>0</v>
      </c>
      <c r="AL641">
        <v>0</v>
      </c>
      <c r="AM641">
        <v>0</v>
      </c>
      <c r="AN641">
        <v>0</v>
      </c>
      <c r="AO641">
        <v>0</v>
      </c>
      <c r="AP641">
        <v>0</v>
      </c>
      <c r="AQ641">
        <v>0</v>
      </c>
      <c r="AR641">
        <v>0</v>
      </c>
      <c r="AS641">
        <v>0</v>
      </c>
      <c r="AT641">
        <v>0</v>
      </c>
      <c r="AU641">
        <v>0</v>
      </c>
      <c r="AV641">
        <v>0</v>
      </c>
      <c r="AW641">
        <v>0</v>
      </c>
      <c r="AX641">
        <v>0</v>
      </c>
      <c r="AY641">
        <v>0</v>
      </c>
      <c r="AZ641">
        <v>0</v>
      </c>
      <c r="BA641">
        <v>0</v>
      </c>
      <c r="BB641">
        <v>0</v>
      </c>
      <c r="BC641">
        <v>0</v>
      </c>
      <c r="BD641">
        <v>0</v>
      </c>
      <c r="BE641">
        <v>0</v>
      </c>
      <c r="BF641">
        <v>0</v>
      </c>
      <c r="BG641">
        <v>0</v>
      </c>
      <c r="BH641">
        <v>0</v>
      </c>
      <c r="BI641">
        <v>0</v>
      </c>
      <c r="BJ641" s="25">
        <v>45944</v>
      </c>
      <c r="BK641">
        <v>0</v>
      </c>
      <c r="BL641" s="27" t="str">
        <f>VLOOKUP(O641,DropDownList!$H$1:$I$7,2,FALSE)</f>
        <v>2025/26</v>
      </c>
      <c r="BM641" s="27" t="str">
        <f t="shared" si="9"/>
        <v>PCOA</v>
      </c>
    </row>
    <row r="642" spans="1:65" x14ac:dyDescent="0.2">
      <c r="A642">
        <v>2025</v>
      </c>
      <c r="B642">
        <v>10</v>
      </c>
      <c r="C642" t="s">
        <v>198</v>
      </c>
      <c r="D642" t="s">
        <v>204</v>
      </c>
      <c r="E642" t="s">
        <v>31</v>
      </c>
      <c r="F642">
        <v>9290</v>
      </c>
      <c r="G642" t="s">
        <v>141</v>
      </c>
      <c r="H642" t="s">
        <v>200</v>
      </c>
      <c r="I642" t="s">
        <v>142</v>
      </c>
      <c r="J642" s="24">
        <v>45931</v>
      </c>
      <c r="K642" t="s">
        <v>253</v>
      </c>
      <c r="L642">
        <v>3</v>
      </c>
      <c r="M642" t="s">
        <v>429</v>
      </c>
      <c r="N642" t="s">
        <v>145</v>
      </c>
      <c r="O642" t="s">
        <v>149</v>
      </c>
      <c r="P642" t="s">
        <v>154</v>
      </c>
      <c r="Q642">
        <v>569.98</v>
      </c>
      <c r="R642">
        <v>1</v>
      </c>
      <c r="S642">
        <v>610</v>
      </c>
      <c r="T642">
        <v>0</v>
      </c>
      <c r="U642">
        <v>1</v>
      </c>
      <c r="V642">
        <v>0</v>
      </c>
      <c r="W642">
        <v>0</v>
      </c>
      <c r="X642">
        <v>0</v>
      </c>
      <c r="Y642">
        <v>0</v>
      </c>
      <c r="Z642">
        <v>0</v>
      </c>
      <c r="AA642">
        <v>40.020000000000003</v>
      </c>
      <c r="AB642">
        <v>40.020000000000003</v>
      </c>
      <c r="AC642">
        <v>0</v>
      </c>
      <c r="AD642">
        <v>0</v>
      </c>
      <c r="AE642">
        <v>0</v>
      </c>
      <c r="AF642">
        <v>0</v>
      </c>
      <c r="AG642">
        <v>1</v>
      </c>
      <c r="AH642">
        <v>0</v>
      </c>
      <c r="AI642">
        <v>0</v>
      </c>
      <c r="AJ642">
        <v>0</v>
      </c>
      <c r="AK642">
        <v>0</v>
      </c>
      <c r="AL642">
        <v>0</v>
      </c>
      <c r="AM642">
        <v>0</v>
      </c>
      <c r="AN642">
        <v>0</v>
      </c>
      <c r="AO642">
        <v>1</v>
      </c>
      <c r="AP642">
        <v>3</v>
      </c>
      <c r="AQ642">
        <v>1</v>
      </c>
      <c r="AR642">
        <v>0</v>
      </c>
      <c r="AS642">
        <v>0</v>
      </c>
      <c r="AT642">
        <v>0</v>
      </c>
      <c r="AU642">
        <v>0</v>
      </c>
      <c r="AV642">
        <v>0</v>
      </c>
      <c r="AW642">
        <v>0</v>
      </c>
      <c r="AX642">
        <v>0</v>
      </c>
      <c r="AY642">
        <v>1</v>
      </c>
      <c r="AZ642">
        <v>1</v>
      </c>
      <c r="BA642">
        <v>0</v>
      </c>
      <c r="BB642">
        <v>0</v>
      </c>
      <c r="BC642">
        <v>0</v>
      </c>
      <c r="BD642">
        <v>0</v>
      </c>
      <c r="BE642">
        <v>0</v>
      </c>
      <c r="BF642">
        <v>1</v>
      </c>
      <c r="BG642">
        <v>0</v>
      </c>
      <c r="BH642">
        <v>0</v>
      </c>
      <c r="BI642">
        <v>1</v>
      </c>
      <c r="BJ642" s="25">
        <v>45944</v>
      </c>
      <c r="BK642">
        <v>0</v>
      </c>
      <c r="BL642" s="27" t="str">
        <f>VLOOKUP(O642,DropDownList!$H$1:$I$7,2,FALSE)</f>
        <v>2025/26</v>
      </c>
      <c r="BM642" s="27" t="str">
        <f t="shared" si="9"/>
        <v>JP COURT</v>
      </c>
    </row>
    <row r="643" spans="1:65" x14ac:dyDescent="0.2">
      <c r="A643">
        <v>2025</v>
      </c>
      <c r="B643">
        <v>10</v>
      </c>
      <c r="C643" t="s">
        <v>198</v>
      </c>
      <c r="D643" t="s">
        <v>204</v>
      </c>
      <c r="E643" t="s">
        <v>31</v>
      </c>
      <c r="F643">
        <v>9290</v>
      </c>
      <c r="G643" t="s">
        <v>141</v>
      </c>
      <c r="H643" t="s">
        <v>200</v>
      </c>
      <c r="I643" t="s">
        <v>142</v>
      </c>
      <c r="J643" s="24">
        <v>45931</v>
      </c>
      <c r="K643" t="s">
        <v>253</v>
      </c>
      <c r="L643">
        <v>3</v>
      </c>
      <c r="M643" t="s">
        <v>429</v>
      </c>
      <c r="N643" t="s">
        <v>145</v>
      </c>
      <c r="O643" t="s">
        <v>149</v>
      </c>
      <c r="P643" t="s">
        <v>150</v>
      </c>
      <c r="Q643">
        <v>425</v>
      </c>
      <c r="R643">
        <v>13</v>
      </c>
      <c r="S643">
        <v>1600</v>
      </c>
      <c r="T643">
        <v>150</v>
      </c>
      <c r="U643">
        <v>4</v>
      </c>
      <c r="V643">
        <v>3</v>
      </c>
      <c r="W643">
        <v>225</v>
      </c>
      <c r="X643">
        <v>225</v>
      </c>
      <c r="Y643">
        <v>12</v>
      </c>
      <c r="Z643">
        <v>1450</v>
      </c>
      <c r="AA643">
        <v>1025</v>
      </c>
      <c r="AB643">
        <v>100</v>
      </c>
      <c r="AC643">
        <v>925</v>
      </c>
      <c r="AD643">
        <v>3</v>
      </c>
      <c r="AE643">
        <v>0</v>
      </c>
      <c r="AF643">
        <v>8</v>
      </c>
      <c r="AG643">
        <v>1</v>
      </c>
      <c r="AH643">
        <v>1</v>
      </c>
      <c r="AI643">
        <v>3</v>
      </c>
      <c r="AJ643">
        <v>7</v>
      </c>
      <c r="AK643">
        <v>1</v>
      </c>
      <c r="AL643">
        <v>1</v>
      </c>
      <c r="AM643">
        <v>0</v>
      </c>
      <c r="AN643">
        <v>0</v>
      </c>
      <c r="AO643">
        <v>3</v>
      </c>
      <c r="AP643">
        <v>7</v>
      </c>
      <c r="AQ643">
        <v>3</v>
      </c>
      <c r="AR643">
        <v>0</v>
      </c>
      <c r="AS643">
        <v>2</v>
      </c>
      <c r="AT643">
        <v>0</v>
      </c>
      <c r="AU643">
        <v>0</v>
      </c>
      <c r="AV643">
        <v>0</v>
      </c>
      <c r="AW643">
        <v>0</v>
      </c>
      <c r="AX643">
        <v>0</v>
      </c>
      <c r="AY643">
        <v>0</v>
      </c>
      <c r="AZ643">
        <v>1</v>
      </c>
      <c r="BA643">
        <v>0</v>
      </c>
      <c r="BB643">
        <v>0</v>
      </c>
      <c r="BC643">
        <v>0</v>
      </c>
      <c r="BD643">
        <v>0</v>
      </c>
      <c r="BE643">
        <v>0</v>
      </c>
      <c r="BF643">
        <v>4</v>
      </c>
      <c r="BG643">
        <v>225</v>
      </c>
      <c r="BH643">
        <v>0</v>
      </c>
      <c r="BI643">
        <v>4</v>
      </c>
      <c r="BJ643" s="25">
        <v>45944</v>
      </c>
      <c r="BK643">
        <v>0</v>
      </c>
      <c r="BL643" s="27" t="str">
        <f>VLOOKUP(O643,DropDownList!$H$1:$I$7,2,FALSE)</f>
        <v>2025/26</v>
      </c>
      <c r="BM643" s="27" t="str">
        <f t="shared" ref="BM643:BM706" si="10">IF(RIGHT(P643,4)="VSUR","VSUR",IF(RIGHT(P643,4)="CONF","CONF",P643))</f>
        <v>FISCAL FINES</v>
      </c>
    </row>
    <row r="644" spans="1:65" x14ac:dyDescent="0.2">
      <c r="A644">
        <v>2025</v>
      </c>
      <c r="B644">
        <v>10</v>
      </c>
      <c r="C644" t="s">
        <v>198</v>
      </c>
      <c r="D644" t="s">
        <v>204</v>
      </c>
      <c r="E644" t="s">
        <v>31</v>
      </c>
      <c r="F644">
        <v>9290</v>
      </c>
      <c r="G644" t="s">
        <v>141</v>
      </c>
      <c r="H644" t="s">
        <v>200</v>
      </c>
      <c r="I644" t="s">
        <v>142</v>
      </c>
      <c r="J644" s="24">
        <v>45931</v>
      </c>
      <c r="K644" t="s">
        <v>253</v>
      </c>
      <c r="L644">
        <v>3</v>
      </c>
      <c r="M644" t="s">
        <v>429</v>
      </c>
      <c r="N644" t="s">
        <v>145</v>
      </c>
      <c r="O644" t="s">
        <v>147</v>
      </c>
      <c r="P644" t="s">
        <v>152</v>
      </c>
      <c r="Q644">
        <v>0</v>
      </c>
      <c r="R644">
        <v>15</v>
      </c>
      <c r="S644">
        <v>600</v>
      </c>
      <c r="T644">
        <v>200</v>
      </c>
      <c r="U644">
        <v>0</v>
      </c>
      <c r="V644">
        <v>0</v>
      </c>
      <c r="W644">
        <v>0</v>
      </c>
      <c r="X644">
        <v>0</v>
      </c>
      <c r="Y644">
        <v>0</v>
      </c>
      <c r="Z644">
        <v>0</v>
      </c>
      <c r="AA644">
        <v>400</v>
      </c>
      <c r="AB644">
        <v>0</v>
      </c>
      <c r="AC644">
        <v>400</v>
      </c>
      <c r="AD644">
        <v>0</v>
      </c>
      <c r="AE644">
        <v>0</v>
      </c>
      <c r="AF644">
        <v>10</v>
      </c>
      <c r="AG644">
        <v>0</v>
      </c>
      <c r="AH644">
        <v>5</v>
      </c>
      <c r="AI644">
        <v>0</v>
      </c>
      <c r="AJ644">
        <v>0</v>
      </c>
      <c r="AK644">
        <v>0</v>
      </c>
      <c r="AL644">
        <v>0</v>
      </c>
      <c r="AM644">
        <v>1</v>
      </c>
      <c r="AN644">
        <v>0</v>
      </c>
      <c r="AO644">
        <v>0</v>
      </c>
      <c r="AP644">
        <v>0</v>
      </c>
      <c r="AQ644">
        <v>0</v>
      </c>
      <c r="AR644">
        <v>0</v>
      </c>
      <c r="AS644">
        <v>0</v>
      </c>
      <c r="AT644">
        <v>0</v>
      </c>
      <c r="AU644">
        <v>0</v>
      </c>
      <c r="AV644">
        <v>0</v>
      </c>
      <c r="AW644">
        <v>0</v>
      </c>
      <c r="AX644">
        <v>0</v>
      </c>
      <c r="AY644">
        <v>0</v>
      </c>
      <c r="AZ644">
        <v>0</v>
      </c>
      <c r="BA644">
        <v>0</v>
      </c>
      <c r="BB644">
        <v>0</v>
      </c>
      <c r="BC644">
        <v>0</v>
      </c>
      <c r="BD644">
        <v>0</v>
      </c>
      <c r="BE644">
        <v>0</v>
      </c>
      <c r="BF644">
        <v>0</v>
      </c>
      <c r="BG644">
        <v>0</v>
      </c>
      <c r="BH644">
        <v>0</v>
      </c>
      <c r="BI644">
        <v>0</v>
      </c>
      <c r="BJ644" s="25">
        <v>45944</v>
      </c>
      <c r="BK644">
        <v>0</v>
      </c>
      <c r="BL644" s="27" t="str">
        <f>VLOOKUP(O644,DropDownList!$H$1:$I$7,2,FALSE)</f>
        <v>2024/25</v>
      </c>
      <c r="BM644" s="27" t="str">
        <f t="shared" si="10"/>
        <v>PCOA</v>
      </c>
    </row>
    <row r="645" spans="1:65" x14ac:dyDescent="0.2">
      <c r="A645">
        <v>2025</v>
      </c>
      <c r="B645">
        <v>10</v>
      </c>
      <c r="C645" t="s">
        <v>198</v>
      </c>
      <c r="D645" t="s">
        <v>204</v>
      </c>
      <c r="E645" t="s">
        <v>31</v>
      </c>
      <c r="F645">
        <v>9290</v>
      </c>
      <c r="G645" t="s">
        <v>141</v>
      </c>
      <c r="H645" t="s">
        <v>200</v>
      </c>
      <c r="I645" t="s">
        <v>142</v>
      </c>
      <c r="J645" s="24">
        <v>45931</v>
      </c>
      <c r="K645" t="s">
        <v>253</v>
      </c>
      <c r="L645">
        <v>3</v>
      </c>
      <c r="M645" t="s">
        <v>429</v>
      </c>
      <c r="N645" t="s">
        <v>145</v>
      </c>
      <c r="O645" t="s">
        <v>147</v>
      </c>
      <c r="P645" t="s">
        <v>154</v>
      </c>
      <c r="Q645">
        <v>2151.38</v>
      </c>
      <c r="R645">
        <v>29</v>
      </c>
      <c r="S645">
        <v>8310</v>
      </c>
      <c r="T645">
        <v>0</v>
      </c>
      <c r="U645">
        <v>9</v>
      </c>
      <c r="V645">
        <v>2</v>
      </c>
      <c r="W645">
        <v>490</v>
      </c>
      <c r="X645">
        <v>490</v>
      </c>
      <c r="Y645">
        <v>0</v>
      </c>
      <c r="Z645">
        <v>0</v>
      </c>
      <c r="AA645">
        <v>6158.62</v>
      </c>
      <c r="AB645">
        <v>50</v>
      </c>
      <c r="AC645">
        <v>5688.62</v>
      </c>
      <c r="AD645">
        <v>0</v>
      </c>
      <c r="AE645">
        <v>2</v>
      </c>
      <c r="AF645">
        <v>20</v>
      </c>
      <c r="AG645">
        <v>6</v>
      </c>
      <c r="AH645">
        <v>0</v>
      </c>
      <c r="AI645">
        <v>3</v>
      </c>
      <c r="AJ645">
        <v>0</v>
      </c>
      <c r="AK645">
        <v>0</v>
      </c>
      <c r="AL645">
        <v>0</v>
      </c>
      <c r="AM645">
        <v>0</v>
      </c>
      <c r="AN645">
        <v>0</v>
      </c>
      <c r="AO645">
        <v>12</v>
      </c>
      <c r="AP645">
        <v>58</v>
      </c>
      <c r="AQ645">
        <v>12</v>
      </c>
      <c r="AR645">
        <v>0</v>
      </c>
      <c r="AS645">
        <v>4</v>
      </c>
      <c r="AT645">
        <v>1</v>
      </c>
      <c r="AU645">
        <v>3</v>
      </c>
      <c r="AV645">
        <v>2</v>
      </c>
      <c r="AW645">
        <v>0</v>
      </c>
      <c r="AX645">
        <v>0</v>
      </c>
      <c r="AY645">
        <v>8</v>
      </c>
      <c r="AZ645">
        <v>11</v>
      </c>
      <c r="BA645">
        <v>4</v>
      </c>
      <c r="BB645">
        <v>5</v>
      </c>
      <c r="BC645">
        <v>4</v>
      </c>
      <c r="BD645">
        <v>0</v>
      </c>
      <c r="BE645">
        <v>0</v>
      </c>
      <c r="BF645">
        <v>29</v>
      </c>
      <c r="BG645">
        <v>1155</v>
      </c>
      <c r="BH645">
        <v>0</v>
      </c>
      <c r="BI645">
        <v>9</v>
      </c>
      <c r="BJ645" s="25">
        <v>45944</v>
      </c>
      <c r="BK645">
        <v>0</v>
      </c>
      <c r="BL645" s="27" t="str">
        <f>VLOOKUP(O645,DropDownList!$H$1:$I$7,2,FALSE)</f>
        <v>2024/25</v>
      </c>
      <c r="BM645" s="27" t="str">
        <f t="shared" si="10"/>
        <v>JP COURT</v>
      </c>
    </row>
    <row r="646" spans="1:65" x14ac:dyDescent="0.2">
      <c r="A646">
        <v>2025</v>
      </c>
      <c r="B646">
        <v>10</v>
      </c>
      <c r="C646" t="s">
        <v>198</v>
      </c>
      <c r="D646" t="s">
        <v>204</v>
      </c>
      <c r="E646" t="s">
        <v>31</v>
      </c>
      <c r="F646">
        <v>9290</v>
      </c>
      <c r="G646" t="s">
        <v>141</v>
      </c>
      <c r="H646" t="s">
        <v>200</v>
      </c>
      <c r="I646" t="s">
        <v>142</v>
      </c>
      <c r="J646" s="24">
        <v>45931</v>
      </c>
      <c r="K646" t="s">
        <v>253</v>
      </c>
      <c r="L646">
        <v>3</v>
      </c>
      <c r="M646" t="s">
        <v>429</v>
      </c>
      <c r="N646" t="s">
        <v>145</v>
      </c>
      <c r="O646" t="s">
        <v>155</v>
      </c>
      <c r="P646" t="s">
        <v>150</v>
      </c>
      <c r="Q646">
        <v>834.66</v>
      </c>
      <c r="R646">
        <v>58</v>
      </c>
      <c r="S646">
        <v>7730.18</v>
      </c>
      <c r="T646">
        <v>1087.6199999999999</v>
      </c>
      <c r="U646">
        <v>9</v>
      </c>
      <c r="V646">
        <v>4</v>
      </c>
      <c r="W646">
        <v>450.84</v>
      </c>
      <c r="X646">
        <v>450.84</v>
      </c>
      <c r="Y646">
        <v>51</v>
      </c>
      <c r="Z646">
        <v>6642.56</v>
      </c>
      <c r="AA646">
        <v>5807.9</v>
      </c>
      <c r="AB646">
        <v>1321.51</v>
      </c>
      <c r="AC646">
        <v>4486.3900000000003</v>
      </c>
      <c r="AD646">
        <v>3</v>
      </c>
      <c r="AE646">
        <v>1</v>
      </c>
      <c r="AF646">
        <v>39</v>
      </c>
      <c r="AG646">
        <v>3</v>
      </c>
      <c r="AH646">
        <v>7</v>
      </c>
      <c r="AI646">
        <v>6</v>
      </c>
      <c r="AJ646">
        <v>13</v>
      </c>
      <c r="AK646">
        <v>4</v>
      </c>
      <c r="AL646">
        <v>2</v>
      </c>
      <c r="AM646">
        <v>2</v>
      </c>
      <c r="AN646">
        <v>0</v>
      </c>
      <c r="AO646">
        <v>34</v>
      </c>
      <c r="AP646">
        <v>226</v>
      </c>
      <c r="AQ646">
        <v>38</v>
      </c>
      <c r="AR646">
        <v>0</v>
      </c>
      <c r="AS646">
        <v>17</v>
      </c>
      <c r="AT646">
        <v>76</v>
      </c>
      <c r="AU646">
        <v>0</v>
      </c>
      <c r="AV646">
        <v>0</v>
      </c>
      <c r="AW646">
        <v>0</v>
      </c>
      <c r="AX646">
        <v>0</v>
      </c>
      <c r="AY646">
        <v>17</v>
      </c>
      <c r="AZ646">
        <v>40</v>
      </c>
      <c r="BA646">
        <v>29</v>
      </c>
      <c r="BB646">
        <v>2</v>
      </c>
      <c r="BC646">
        <v>2</v>
      </c>
      <c r="BD646">
        <v>0</v>
      </c>
      <c r="BE646">
        <v>0</v>
      </c>
      <c r="BF646">
        <v>33</v>
      </c>
      <c r="BG646">
        <v>550.84</v>
      </c>
      <c r="BH646">
        <v>3</v>
      </c>
      <c r="BI646">
        <v>9</v>
      </c>
      <c r="BJ646" s="25">
        <v>45944</v>
      </c>
      <c r="BK646">
        <v>0</v>
      </c>
      <c r="BL646" s="27" t="str">
        <f>VLOOKUP(O646,DropDownList!$H$1:$I$7,2,FALSE)</f>
        <v>2022/23</v>
      </c>
      <c r="BM646" s="27" t="str">
        <f t="shared" si="10"/>
        <v>FISCAL FINES</v>
      </c>
    </row>
    <row r="647" spans="1:65" x14ac:dyDescent="0.2">
      <c r="A647">
        <v>2025</v>
      </c>
      <c r="B647">
        <v>10</v>
      </c>
      <c r="C647" t="s">
        <v>198</v>
      </c>
      <c r="D647" t="s">
        <v>204</v>
      </c>
      <c r="E647" t="s">
        <v>31</v>
      </c>
      <c r="F647">
        <v>9290</v>
      </c>
      <c r="G647" t="s">
        <v>141</v>
      </c>
      <c r="H647" t="s">
        <v>200</v>
      </c>
      <c r="I647" t="s">
        <v>142</v>
      </c>
      <c r="J647" s="24">
        <v>45931</v>
      </c>
      <c r="K647" t="s">
        <v>253</v>
      </c>
      <c r="L647">
        <v>3</v>
      </c>
      <c r="M647" t="s">
        <v>429</v>
      </c>
      <c r="N647" t="s">
        <v>145</v>
      </c>
      <c r="O647" t="s">
        <v>156</v>
      </c>
      <c r="P647" t="s">
        <v>146</v>
      </c>
      <c r="Q647">
        <v>20</v>
      </c>
      <c r="R647">
        <v>30</v>
      </c>
      <c r="S647">
        <v>490</v>
      </c>
      <c r="T647">
        <v>0</v>
      </c>
      <c r="U647">
        <v>3</v>
      </c>
      <c r="V647">
        <v>1</v>
      </c>
      <c r="W647">
        <v>20</v>
      </c>
      <c r="X647">
        <v>20</v>
      </c>
      <c r="Y647">
        <v>0</v>
      </c>
      <c r="Z647">
        <v>0</v>
      </c>
      <c r="AA647">
        <v>470</v>
      </c>
      <c r="AB647">
        <v>0</v>
      </c>
      <c r="AC647">
        <v>0</v>
      </c>
      <c r="AD647">
        <v>1</v>
      </c>
      <c r="AE647">
        <v>0</v>
      </c>
      <c r="AF647">
        <v>29</v>
      </c>
      <c r="AG647">
        <v>0</v>
      </c>
      <c r="AH647">
        <v>0</v>
      </c>
      <c r="AI647">
        <v>1</v>
      </c>
      <c r="AJ647">
        <v>0</v>
      </c>
      <c r="AK647">
        <v>0</v>
      </c>
      <c r="AL647">
        <v>0</v>
      </c>
      <c r="AM647">
        <v>0</v>
      </c>
      <c r="AN647">
        <v>0</v>
      </c>
      <c r="AO647">
        <v>13</v>
      </c>
      <c r="AP647">
        <v>57</v>
      </c>
      <c r="AQ647">
        <v>16</v>
      </c>
      <c r="AR647">
        <v>0</v>
      </c>
      <c r="AS647">
        <v>8</v>
      </c>
      <c r="AT647">
        <v>0</v>
      </c>
      <c r="AU647">
        <v>3</v>
      </c>
      <c r="AV647">
        <v>3</v>
      </c>
      <c r="AW647">
        <v>0</v>
      </c>
      <c r="AX647">
        <v>0</v>
      </c>
      <c r="AY647">
        <v>3</v>
      </c>
      <c r="AZ647">
        <v>7</v>
      </c>
      <c r="BA647">
        <v>5</v>
      </c>
      <c r="BB647">
        <v>4</v>
      </c>
      <c r="BC647">
        <v>3</v>
      </c>
      <c r="BD647">
        <v>1</v>
      </c>
      <c r="BE647">
        <v>0</v>
      </c>
      <c r="BF647">
        <v>30</v>
      </c>
      <c r="BG647">
        <v>20</v>
      </c>
      <c r="BH647">
        <v>0</v>
      </c>
      <c r="BI647">
        <v>3</v>
      </c>
      <c r="BJ647" s="25">
        <v>45944</v>
      </c>
      <c r="BK647">
        <v>0</v>
      </c>
      <c r="BL647" s="27" t="str">
        <f>VLOOKUP(O647,DropDownList!$H$1:$I$7,2,FALSE)</f>
        <v>2023/24</v>
      </c>
      <c r="BM647" s="27" t="str">
        <f t="shared" si="10"/>
        <v>VSUR</v>
      </c>
    </row>
    <row r="648" spans="1:65" x14ac:dyDescent="0.2">
      <c r="A648">
        <v>2025</v>
      </c>
      <c r="B648">
        <v>10</v>
      </c>
      <c r="C648" t="s">
        <v>198</v>
      </c>
      <c r="D648" t="s">
        <v>205</v>
      </c>
      <c r="E648" t="s">
        <v>31</v>
      </c>
      <c r="F648">
        <v>9728</v>
      </c>
      <c r="G648" t="s">
        <v>158</v>
      </c>
      <c r="H648" t="s">
        <v>200</v>
      </c>
      <c r="I648" t="s">
        <v>142</v>
      </c>
      <c r="J648" s="24">
        <v>45931</v>
      </c>
      <c r="K648" t="s">
        <v>253</v>
      </c>
      <c r="L648">
        <v>3</v>
      </c>
      <c r="M648" t="s">
        <v>429</v>
      </c>
      <c r="N648" t="s">
        <v>145</v>
      </c>
      <c r="O648" t="s">
        <v>156</v>
      </c>
      <c r="P648" t="s">
        <v>160</v>
      </c>
      <c r="Q648">
        <v>5400.72</v>
      </c>
      <c r="R648">
        <v>99</v>
      </c>
      <c r="S648">
        <v>58629.33</v>
      </c>
      <c r="T648">
        <v>720</v>
      </c>
      <c r="U648">
        <v>20</v>
      </c>
      <c r="V648">
        <v>5</v>
      </c>
      <c r="W648">
        <v>2005</v>
      </c>
      <c r="X648">
        <v>2005</v>
      </c>
      <c r="Y648">
        <v>0</v>
      </c>
      <c r="Z648">
        <v>0</v>
      </c>
      <c r="AA648">
        <v>52508.61</v>
      </c>
      <c r="AB648">
        <v>600</v>
      </c>
      <c r="AC648">
        <v>49173.61</v>
      </c>
      <c r="AD648">
        <v>3</v>
      </c>
      <c r="AE648">
        <v>2</v>
      </c>
      <c r="AF648">
        <v>78</v>
      </c>
      <c r="AG648">
        <v>13</v>
      </c>
      <c r="AH648">
        <v>1</v>
      </c>
      <c r="AI648">
        <v>7</v>
      </c>
      <c r="AJ648">
        <v>0</v>
      </c>
      <c r="AK648">
        <v>0</v>
      </c>
      <c r="AL648">
        <v>0</v>
      </c>
      <c r="AM648">
        <v>0</v>
      </c>
      <c r="AN648">
        <v>0</v>
      </c>
      <c r="AO648">
        <v>44</v>
      </c>
      <c r="AP648">
        <v>166</v>
      </c>
      <c r="AQ648">
        <v>47</v>
      </c>
      <c r="AR648">
        <v>0</v>
      </c>
      <c r="AS648">
        <v>17</v>
      </c>
      <c r="AT648">
        <v>10</v>
      </c>
      <c r="AU648">
        <v>5</v>
      </c>
      <c r="AV648">
        <v>0</v>
      </c>
      <c r="AW648">
        <v>1</v>
      </c>
      <c r="AX648">
        <v>0</v>
      </c>
      <c r="AY648">
        <v>22</v>
      </c>
      <c r="AZ648">
        <v>32</v>
      </c>
      <c r="BA648">
        <v>15</v>
      </c>
      <c r="BB648">
        <v>3</v>
      </c>
      <c r="BC648">
        <v>0</v>
      </c>
      <c r="BD648">
        <v>9</v>
      </c>
      <c r="BE648">
        <v>0</v>
      </c>
      <c r="BF648">
        <v>98</v>
      </c>
      <c r="BG648">
        <v>3228.33</v>
      </c>
      <c r="BH648">
        <v>0</v>
      </c>
      <c r="BI648">
        <v>18</v>
      </c>
      <c r="BJ648" s="25">
        <v>45944</v>
      </c>
      <c r="BK648">
        <v>0</v>
      </c>
      <c r="BL648" s="27" t="str">
        <f>VLOOKUP(O648,DropDownList!$H$1:$I$7,2,FALSE)</f>
        <v>2023/24</v>
      </c>
      <c r="BM648" s="27" t="str">
        <f t="shared" si="10"/>
        <v>SC COURT</v>
      </c>
    </row>
    <row r="649" spans="1:65" x14ac:dyDescent="0.2">
      <c r="A649">
        <v>2025</v>
      </c>
      <c r="B649">
        <v>10</v>
      </c>
      <c r="C649" t="s">
        <v>198</v>
      </c>
      <c r="D649" t="s">
        <v>205</v>
      </c>
      <c r="E649" t="s">
        <v>31</v>
      </c>
      <c r="F649">
        <v>9728</v>
      </c>
      <c r="G649" t="s">
        <v>158</v>
      </c>
      <c r="H649" t="s">
        <v>200</v>
      </c>
      <c r="I649" t="s">
        <v>142</v>
      </c>
      <c r="J649" s="24">
        <v>45931</v>
      </c>
      <c r="K649" t="s">
        <v>253</v>
      </c>
      <c r="L649">
        <v>3</v>
      </c>
      <c r="M649" t="s">
        <v>429</v>
      </c>
      <c r="N649" t="s">
        <v>145</v>
      </c>
      <c r="O649" t="s">
        <v>155</v>
      </c>
      <c r="P649" t="s">
        <v>161</v>
      </c>
      <c r="Q649">
        <v>115</v>
      </c>
      <c r="R649">
        <v>85</v>
      </c>
      <c r="S649">
        <v>2200</v>
      </c>
      <c r="T649">
        <v>0</v>
      </c>
      <c r="U649">
        <v>11</v>
      </c>
      <c r="V649">
        <v>2</v>
      </c>
      <c r="W649">
        <v>95</v>
      </c>
      <c r="X649">
        <v>95</v>
      </c>
      <c r="Y649">
        <v>0</v>
      </c>
      <c r="Z649">
        <v>0</v>
      </c>
      <c r="AA649">
        <v>2085</v>
      </c>
      <c r="AB649">
        <v>0</v>
      </c>
      <c r="AC649">
        <v>0</v>
      </c>
      <c r="AD649">
        <v>2</v>
      </c>
      <c r="AE649">
        <v>0</v>
      </c>
      <c r="AF649">
        <v>82</v>
      </c>
      <c r="AG649">
        <v>0</v>
      </c>
      <c r="AH649">
        <v>0</v>
      </c>
      <c r="AI649">
        <v>3</v>
      </c>
      <c r="AJ649">
        <v>0</v>
      </c>
      <c r="AK649">
        <v>0</v>
      </c>
      <c r="AL649">
        <v>0</v>
      </c>
      <c r="AM649">
        <v>0</v>
      </c>
      <c r="AN649">
        <v>0</v>
      </c>
      <c r="AO649">
        <v>40</v>
      </c>
      <c r="AP649">
        <v>184</v>
      </c>
      <c r="AQ649">
        <v>44</v>
      </c>
      <c r="AR649">
        <v>0</v>
      </c>
      <c r="AS649">
        <v>29</v>
      </c>
      <c r="AT649">
        <v>23</v>
      </c>
      <c r="AU649">
        <v>2</v>
      </c>
      <c r="AV649">
        <v>0</v>
      </c>
      <c r="AW649">
        <v>2</v>
      </c>
      <c r="AX649">
        <v>0</v>
      </c>
      <c r="AY649">
        <v>16</v>
      </c>
      <c r="AZ649">
        <v>26</v>
      </c>
      <c r="BA649">
        <v>18</v>
      </c>
      <c r="BB649">
        <v>5</v>
      </c>
      <c r="BC649">
        <v>1</v>
      </c>
      <c r="BD649">
        <v>2</v>
      </c>
      <c r="BE649">
        <v>0</v>
      </c>
      <c r="BF649">
        <v>83</v>
      </c>
      <c r="BG649">
        <v>115</v>
      </c>
      <c r="BH649">
        <v>0</v>
      </c>
      <c r="BI649">
        <v>9</v>
      </c>
      <c r="BJ649" s="25">
        <v>45944</v>
      </c>
      <c r="BK649">
        <v>0</v>
      </c>
      <c r="BL649" s="27" t="str">
        <f>VLOOKUP(O649,DropDownList!$H$1:$I$7,2,FALSE)</f>
        <v>2022/23</v>
      </c>
      <c r="BM649" s="27" t="str">
        <f t="shared" si="10"/>
        <v>VSUR</v>
      </c>
    </row>
    <row r="650" spans="1:65" x14ac:dyDescent="0.2">
      <c r="A650">
        <v>2025</v>
      </c>
      <c r="B650">
        <v>10</v>
      </c>
      <c r="C650" t="s">
        <v>198</v>
      </c>
      <c r="D650" t="s">
        <v>205</v>
      </c>
      <c r="E650" t="s">
        <v>31</v>
      </c>
      <c r="F650">
        <v>9728</v>
      </c>
      <c r="G650" t="s">
        <v>158</v>
      </c>
      <c r="H650" t="s">
        <v>200</v>
      </c>
      <c r="I650" t="s">
        <v>142</v>
      </c>
      <c r="J650" s="24">
        <v>45931</v>
      </c>
      <c r="K650" t="s">
        <v>253</v>
      </c>
      <c r="L650">
        <v>3</v>
      </c>
      <c r="M650" t="s">
        <v>429</v>
      </c>
      <c r="N650" t="s">
        <v>145</v>
      </c>
      <c r="O650" t="s">
        <v>155</v>
      </c>
      <c r="P650" t="s">
        <v>160</v>
      </c>
      <c r="Q650">
        <v>5591.49</v>
      </c>
      <c r="R650">
        <v>85</v>
      </c>
      <c r="S650">
        <v>44655</v>
      </c>
      <c r="T650">
        <v>19.670000000000002</v>
      </c>
      <c r="U650">
        <v>11</v>
      </c>
      <c r="V650">
        <v>5</v>
      </c>
      <c r="W650">
        <v>3619.7</v>
      </c>
      <c r="X650">
        <v>3619.7</v>
      </c>
      <c r="Y650">
        <v>0</v>
      </c>
      <c r="Z650">
        <v>0</v>
      </c>
      <c r="AA650">
        <v>39043.839999999997</v>
      </c>
      <c r="AB650">
        <v>1835.44</v>
      </c>
      <c r="AC650">
        <v>35103.4</v>
      </c>
      <c r="AD650">
        <v>2</v>
      </c>
      <c r="AE650">
        <v>3</v>
      </c>
      <c r="AF650">
        <v>73</v>
      </c>
      <c r="AG650">
        <v>9</v>
      </c>
      <c r="AH650">
        <v>0</v>
      </c>
      <c r="AI650">
        <v>2</v>
      </c>
      <c r="AJ650">
        <v>0</v>
      </c>
      <c r="AK650">
        <v>0</v>
      </c>
      <c r="AL650">
        <v>0</v>
      </c>
      <c r="AM650">
        <v>0</v>
      </c>
      <c r="AN650">
        <v>0</v>
      </c>
      <c r="AO650">
        <v>40</v>
      </c>
      <c r="AP650">
        <v>183</v>
      </c>
      <c r="AQ650">
        <v>43</v>
      </c>
      <c r="AR650">
        <v>0</v>
      </c>
      <c r="AS650">
        <v>29</v>
      </c>
      <c r="AT650">
        <v>23</v>
      </c>
      <c r="AU650">
        <v>2</v>
      </c>
      <c r="AV650">
        <v>0</v>
      </c>
      <c r="AW650">
        <v>2</v>
      </c>
      <c r="AX650">
        <v>0</v>
      </c>
      <c r="AY650">
        <v>16</v>
      </c>
      <c r="AZ650">
        <v>26</v>
      </c>
      <c r="BA650">
        <v>18</v>
      </c>
      <c r="BB650">
        <v>5</v>
      </c>
      <c r="BC650">
        <v>1</v>
      </c>
      <c r="BD650">
        <v>2</v>
      </c>
      <c r="BE650">
        <v>0</v>
      </c>
      <c r="BF650">
        <v>83</v>
      </c>
      <c r="BG650">
        <v>2645</v>
      </c>
      <c r="BH650">
        <v>1</v>
      </c>
      <c r="BI650">
        <v>9</v>
      </c>
      <c r="BJ650" s="25">
        <v>45944</v>
      </c>
      <c r="BK650">
        <v>0</v>
      </c>
      <c r="BL650" s="27" t="str">
        <f>VLOOKUP(O650,DropDownList!$H$1:$I$7,2,FALSE)</f>
        <v>2022/23</v>
      </c>
      <c r="BM650" s="27" t="str">
        <f t="shared" si="10"/>
        <v>SC COURT</v>
      </c>
    </row>
    <row r="651" spans="1:65" x14ac:dyDescent="0.2">
      <c r="A651">
        <v>2025</v>
      </c>
      <c r="B651">
        <v>10</v>
      </c>
      <c r="C651" t="s">
        <v>198</v>
      </c>
      <c r="D651" t="s">
        <v>205</v>
      </c>
      <c r="E651" t="s">
        <v>31</v>
      </c>
      <c r="F651">
        <v>9728</v>
      </c>
      <c r="G651" t="s">
        <v>158</v>
      </c>
      <c r="H651" t="s">
        <v>200</v>
      </c>
      <c r="I651" t="s">
        <v>142</v>
      </c>
      <c r="J651" s="24">
        <v>45931</v>
      </c>
      <c r="K651" t="s">
        <v>253</v>
      </c>
      <c r="L651">
        <v>3</v>
      </c>
      <c r="M651" t="s">
        <v>429</v>
      </c>
      <c r="N651" t="s">
        <v>145</v>
      </c>
      <c r="O651" t="s">
        <v>147</v>
      </c>
      <c r="P651" t="s">
        <v>161</v>
      </c>
      <c r="Q651">
        <v>423.49</v>
      </c>
      <c r="R651">
        <v>110</v>
      </c>
      <c r="S651">
        <v>2710</v>
      </c>
      <c r="T651">
        <v>10</v>
      </c>
      <c r="U651">
        <v>34</v>
      </c>
      <c r="V651">
        <v>9</v>
      </c>
      <c r="W651">
        <v>233.5</v>
      </c>
      <c r="X651">
        <v>233.5</v>
      </c>
      <c r="Y651">
        <v>0</v>
      </c>
      <c r="Z651">
        <v>0</v>
      </c>
      <c r="AA651">
        <v>2276.5100000000002</v>
      </c>
      <c r="AB651">
        <v>0</v>
      </c>
      <c r="AC651">
        <v>0</v>
      </c>
      <c r="AD651">
        <v>7</v>
      </c>
      <c r="AE651">
        <v>2</v>
      </c>
      <c r="AF651">
        <v>89</v>
      </c>
      <c r="AG651">
        <v>3</v>
      </c>
      <c r="AH651">
        <v>1</v>
      </c>
      <c r="AI651">
        <v>17</v>
      </c>
      <c r="AJ651">
        <v>0</v>
      </c>
      <c r="AK651">
        <v>0</v>
      </c>
      <c r="AL651">
        <v>0</v>
      </c>
      <c r="AM651">
        <v>0</v>
      </c>
      <c r="AN651">
        <v>0</v>
      </c>
      <c r="AO651">
        <v>61</v>
      </c>
      <c r="AP651">
        <v>204</v>
      </c>
      <c r="AQ651">
        <v>67</v>
      </c>
      <c r="AR651">
        <v>0</v>
      </c>
      <c r="AS651">
        <v>30</v>
      </c>
      <c r="AT651">
        <v>9</v>
      </c>
      <c r="AU651">
        <v>8</v>
      </c>
      <c r="AV651">
        <v>1</v>
      </c>
      <c r="AW651">
        <v>0</v>
      </c>
      <c r="AX651">
        <v>0</v>
      </c>
      <c r="AY651">
        <v>24</v>
      </c>
      <c r="AZ651">
        <v>35</v>
      </c>
      <c r="BA651">
        <v>12</v>
      </c>
      <c r="BB651">
        <v>6</v>
      </c>
      <c r="BC651">
        <v>2</v>
      </c>
      <c r="BD651">
        <v>1</v>
      </c>
      <c r="BE651">
        <v>0</v>
      </c>
      <c r="BF651">
        <v>109</v>
      </c>
      <c r="BG651">
        <v>365</v>
      </c>
      <c r="BH651">
        <v>0</v>
      </c>
      <c r="BI651">
        <v>34</v>
      </c>
      <c r="BJ651" s="25">
        <v>45944</v>
      </c>
      <c r="BK651">
        <v>0</v>
      </c>
      <c r="BL651" s="27" t="str">
        <f>VLOOKUP(O651,DropDownList!$H$1:$I$7,2,FALSE)</f>
        <v>2024/25</v>
      </c>
      <c r="BM651" s="27" t="str">
        <f t="shared" si="10"/>
        <v>VSUR</v>
      </c>
    </row>
    <row r="652" spans="1:65" x14ac:dyDescent="0.2">
      <c r="A652">
        <v>2025</v>
      </c>
      <c r="B652">
        <v>10</v>
      </c>
      <c r="C652" t="s">
        <v>198</v>
      </c>
      <c r="D652" t="s">
        <v>205</v>
      </c>
      <c r="E652" t="s">
        <v>31</v>
      </c>
      <c r="F652">
        <v>9728</v>
      </c>
      <c r="G652" t="s">
        <v>158</v>
      </c>
      <c r="H652" t="s">
        <v>200</v>
      </c>
      <c r="I652" t="s">
        <v>142</v>
      </c>
      <c r="J652" s="24">
        <v>45931</v>
      </c>
      <c r="K652" t="s">
        <v>253</v>
      </c>
      <c r="L652">
        <v>3</v>
      </c>
      <c r="M652" t="s">
        <v>429</v>
      </c>
      <c r="N652" t="s">
        <v>145</v>
      </c>
      <c r="O652" t="s">
        <v>156</v>
      </c>
      <c r="P652" t="s">
        <v>161</v>
      </c>
      <c r="Q652">
        <v>190</v>
      </c>
      <c r="R652">
        <v>97</v>
      </c>
      <c r="S652">
        <v>2945</v>
      </c>
      <c r="T652">
        <v>40</v>
      </c>
      <c r="U652">
        <v>19</v>
      </c>
      <c r="V652">
        <v>3</v>
      </c>
      <c r="W652">
        <v>100</v>
      </c>
      <c r="X652">
        <v>100</v>
      </c>
      <c r="Y652">
        <v>0</v>
      </c>
      <c r="Z652">
        <v>0</v>
      </c>
      <c r="AA652">
        <v>2715</v>
      </c>
      <c r="AB652">
        <v>0</v>
      </c>
      <c r="AC652">
        <v>0</v>
      </c>
      <c r="AD652">
        <v>3</v>
      </c>
      <c r="AE652">
        <v>0</v>
      </c>
      <c r="AF652">
        <v>89</v>
      </c>
      <c r="AG652">
        <v>0</v>
      </c>
      <c r="AH652">
        <v>1</v>
      </c>
      <c r="AI652">
        <v>7</v>
      </c>
      <c r="AJ652">
        <v>0</v>
      </c>
      <c r="AK652">
        <v>0</v>
      </c>
      <c r="AL652">
        <v>0</v>
      </c>
      <c r="AM652">
        <v>0</v>
      </c>
      <c r="AN652">
        <v>0</v>
      </c>
      <c r="AO652">
        <v>43</v>
      </c>
      <c r="AP652">
        <v>163</v>
      </c>
      <c r="AQ652">
        <v>46</v>
      </c>
      <c r="AR652">
        <v>0</v>
      </c>
      <c r="AS652">
        <v>17</v>
      </c>
      <c r="AT652">
        <v>10</v>
      </c>
      <c r="AU652">
        <v>3</v>
      </c>
      <c r="AV652">
        <v>0</v>
      </c>
      <c r="AW652">
        <v>1</v>
      </c>
      <c r="AX652">
        <v>0</v>
      </c>
      <c r="AY652">
        <v>22</v>
      </c>
      <c r="AZ652">
        <v>32</v>
      </c>
      <c r="BA652">
        <v>15</v>
      </c>
      <c r="BB652">
        <v>3</v>
      </c>
      <c r="BC652">
        <v>0</v>
      </c>
      <c r="BD652">
        <v>9</v>
      </c>
      <c r="BE652">
        <v>0</v>
      </c>
      <c r="BF652">
        <v>96</v>
      </c>
      <c r="BG652">
        <v>190</v>
      </c>
      <c r="BH652">
        <v>0</v>
      </c>
      <c r="BI652">
        <v>17</v>
      </c>
      <c r="BJ652" s="25">
        <v>45944</v>
      </c>
      <c r="BK652">
        <v>0</v>
      </c>
      <c r="BL652" s="27" t="str">
        <f>VLOOKUP(O652,DropDownList!$H$1:$I$7,2,FALSE)</f>
        <v>2023/24</v>
      </c>
      <c r="BM652" s="27" t="str">
        <f t="shared" si="10"/>
        <v>VSUR</v>
      </c>
    </row>
    <row r="653" spans="1:65" x14ac:dyDescent="0.2">
      <c r="A653">
        <v>2025</v>
      </c>
      <c r="B653">
        <v>10</v>
      </c>
      <c r="C653" t="s">
        <v>198</v>
      </c>
      <c r="D653" t="s">
        <v>205</v>
      </c>
      <c r="E653" t="s">
        <v>31</v>
      </c>
      <c r="F653">
        <v>9728</v>
      </c>
      <c r="G653" t="s">
        <v>158</v>
      </c>
      <c r="H653" t="s">
        <v>200</v>
      </c>
      <c r="I653" t="s">
        <v>142</v>
      </c>
      <c r="J653" s="24">
        <v>45931</v>
      </c>
      <c r="K653" t="s">
        <v>253</v>
      </c>
      <c r="L653">
        <v>3</v>
      </c>
      <c r="M653" t="s">
        <v>429</v>
      </c>
      <c r="N653" t="s">
        <v>145</v>
      </c>
      <c r="O653" t="s">
        <v>147</v>
      </c>
      <c r="P653" t="s">
        <v>159</v>
      </c>
      <c r="Q653">
        <v>0</v>
      </c>
      <c r="R653">
        <v>2</v>
      </c>
      <c r="S653">
        <v>7595.18</v>
      </c>
      <c r="T653">
        <v>6.26</v>
      </c>
      <c r="U653">
        <v>0</v>
      </c>
      <c r="V653">
        <v>0</v>
      </c>
      <c r="W653">
        <v>0</v>
      </c>
      <c r="X653">
        <v>0</v>
      </c>
      <c r="Y653">
        <v>0</v>
      </c>
      <c r="Z653">
        <v>0</v>
      </c>
      <c r="AA653">
        <v>7588.92</v>
      </c>
      <c r="AB653">
        <v>0</v>
      </c>
      <c r="AC653">
        <v>0</v>
      </c>
      <c r="AD653">
        <v>0</v>
      </c>
      <c r="AE653">
        <v>0</v>
      </c>
      <c r="AF653">
        <v>1</v>
      </c>
      <c r="AG653">
        <v>0</v>
      </c>
      <c r="AH653">
        <v>0</v>
      </c>
      <c r="AI653">
        <v>0</v>
      </c>
      <c r="AJ653">
        <v>0</v>
      </c>
      <c r="AK653">
        <v>0</v>
      </c>
      <c r="AL653">
        <v>0</v>
      </c>
      <c r="AM653">
        <v>0</v>
      </c>
      <c r="AN653">
        <v>0</v>
      </c>
      <c r="AO653">
        <v>0</v>
      </c>
      <c r="AP653">
        <v>0</v>
      </c>
      <c r="AQ653">
        <v>0</v>
      </c>
      <c r="AR653">
        <v>0</v>
      </c>
      <c r="AS653">
        <v>0</v>
      </c>
      <c r="AT653">
        <v>0</v>
      </c>
      <c r="AU653">
        <v>0</v>
      </c>
      <c r="AV653">
        <v>0</v>
      </c>
      <c r="AW653">
        <v>0</v>
      </c>
      <c r="AX653">
        <v>0</v>
      </c>
      <c r="AY653">
        <v>0</v>
      </c>
      <c r="AZ653">
        <v>0</v>
      </c>
      <c r="BA653">
        <v>0</v>
      </c>
      <c r="BB653">
        <v>0</v>
      </c>
      <c r="BC653">
        <v>0</v>
      </c>
      <c r="BD653">
        <v>0</v>
      </c>
      <c r="BE653">
        <v>0</v>
      </c>
      <c r="BF653">
        <v>0</v>
      </c>
      <c r="BG653">
        <v>0</v>
      </c>
      <c r="BH653">
        <v>1</v>
      </c>
      <c r="BI653">
        <v>0</v>
      </c>
      <c r="BJ653" s="25">
        <v>45944</v>
      </c>
      <c r="BK653">
        <v>0</v>
      </c>
      <c r="BL653" s="27" t="str">
        <f>VLOOKUP(O653,DropDownList!$H$1:$I$7,2,FALSE)</f>
        <v>2024/25</v>
      </c>
      <c r="BM653" s="27" t="str">
        <f t="shared" si="10"/>
        <v>CONF</v>
      </c>
    </row>
    <row r="654" spans="1:65" x14ac:dyDescent="0.2">
      <c r="A654">
        <v>2025</v>
      </c>
      <c r="B654">
        <v>10</v>
      </c>
      <c r="C654" t="s">
        <v>198</v>
      </c>
      <c r="D654" t="s">
        <v>205</v>
      </c>
      <c r="E654" t="s">
        <v>31</v>
      </c>
      <c r="F654">
        <v>9728</v>
      </c>
      <c r="G654" t="s">
        <v>158</v>
      </c>
      <c r="H654" t="s">
        <v>200</v>
      </c>
      <c r="I654" t="s">
        <v>142</v>
      </c>
      <c r="J654" s="24">
        <v>45931</v>
      </c>
      <c r="K654" t="s">
        <v>253</v>
      </c>
      <c r="L654">
        <v>3</v>
      </c>
      <c r="M654" t="s">
        <v>429</v>
      </c>
      <c r="N654" t="s">
        <v>145</v>
      </c>
      <c r="O654" t="s">
        <v>149</v>
      </c>
      <c r="P654" t="s">
        <v>161</v>
      </c>
      <c r="Q654">
        <v>100</v>
      </c>
      <c r="R654">
        <v>20</v>
      </c>
      <c r="S654">
        <v>460</v>
      </c>
      <c r="T654">
        <v>0</v>
      </c>
      <c r="U654">
        <v>10</v>
      </c>
      <c r="V654">
        <v>4</v>
      </c>
      <c r="W654">
        <v>100</v>
      </c>
      <c r="X654">
        <v>100</v>
      </c>
      <c r="Y654">
        <v>0</v>
      </c>
      <c r="Z654">
        <v>0</v>
      </c>
      <c r="AA654">
        <v>360</v>
      </c>
      <c r="AB654">
        <v>0</v>
      </c>
      <c r="AC654">
        <v>0</v>
      </c>
      <c r="AD654">
        <v>4</v>
      </c>
      <c r="AE654">
        <v>0</v>
      </c>
      <c r="AF654">
        <v>16</v>
      </c>
      <c r="AG654">
        <v>0</v>
      </c>
      <c r="AH654">
        <v>0</v>
      </c>
      <c r="AI654">
        <v>4</v>
      </c>
      <c r="AJ654">
        <v>0</v>
      </c>
      <c r="AK654">
        <v>0</v>
      </c>
      <c r="AL654">
        <v>0</v>
      </c>
      <c r="AM654">
        <v>0</v>
      </c>
      <c r="AN654">
        <v>0</v>
      </c>
      <c r="AO654">
        <v>10</v>
      </c>
      <c r="AP654">
        <v>20</v>
      </c>
      <c r="AQ654">
        <v>8</v>
      </c>
      <c r="AR654">
        <v>0</v>
      </c>
      <c r="AS654">
        <v>1</v>
      </c>
      <c r="AT654">
        <v>0</v>
      </c>
      <c r="AU654">
        <v>0</v>
      </c>
      <c r="AV654">
        <v>0</v>
      </c>
      <c r="AW654">
        <v>0</v>
      </c>
      <c r="AX654">
        <v>0</v>
      </c>
      <c r="AY654">
        <v>2</v>
      </c>
      <c r="AZ654">
        <v>4</v>
      </c>
      <c r="BA654">
        <v>0</v>
      </c>
      <c r="BB654">
        <v>0</v>
      </c>
      <c r="BC654">
        <v>0</v>
      </c>
      <c r="BD654">
        <v>2</v>
      </c>
      <c r="BE654">
        <v>0</v>
      </c>
      <c r="BF654">
        <v>20</v>
      </c>
      <c r="BG654">
        <v>100</v>
      </c>
      <c r="BH654">
        <v>0</v>
      </c>
      <c r="BI654">
        <v>10</v>
      </c>
      <c r="BJ654" s="25">
        <v>45944</v>
      </c>
      <c r="BK654">
        <v>0</v>
      </c>
      <c r="BL654" s="27" t="str">
        <f>VLOOKUP(O654,DropDownList!$H$1:$I$7,2,FALSE)</f>
        <v>2025/26</v>
      </c>
      <c r="BM654" s="27" t="str">
        <f t="shared" si="10"/>
        <v>VSUR</v>
      </c>
    </row>
    <row r="655" spans="1:65" x14ac:dyDescent="0.2">
      <c r="A655">
        <v>2025</v>
      </c>
      <c r="B655">
        <v>10</v>
      </c>
      <c r="C655" t="s">
        <v>198</v>
      </c>
      <c r="D655" t="s">
        <v>205</v>
      </c>
      <c r="E655" t="s">
        <v>31</v>
      </c>
      <c r="F655">
        <v>9728</v>
      </c>
      <c r="G655" t="s">
        <v>158</v>
      </c>
      <c r="H655" t="s">
        <v>200</v>
      </c>
      <c r="I655" t="s">
        <v>142</v>
      </c>
      <c r="J655" s="24">
        <v>45931</v>
      </c>
      <c r="K655" t="s">
        <v>253</v>
      </c>
      <c r="L655">
        <v>3</v>
      </c>
      <c r="M655" t="s">
        <v>429</v>
      </c>
      <c r="N655" t="s">
        <v>145</v>
      </c>
      <c r="O655" t="s">
        <v>147</v>
      </c>
      <c r="P655" t="s">
        <v>160</v>
      </c>
      <c r="Q655">
        <v>13799.52</v>
      </c>
      <c r="R655">
        <v>112</v>
      </c>
      <c r="S655">
        <v>55235</v>
      </c>
      <c r="T655">
        <v>110</v>
      </c>
      <c r="U655">
        <v>35</v>
      </c>
      <c r="V655">
        <v>16</v>
      </c>
      <c r="W655">
        <v>7066</v>
      </c>
      <c r="X655">
        <v>7431</v>
      </c>
      <c r="Y655">
        <v>0</v>
      </c>
      <c r="Z655">
        <v>0</v>
      </c>
      <c r="AA655">
        <v>41325.480000000003</v>
      </c>
      <c r="AB655">
        <v>1675</v>
      </c>
      <c r="AC655">
        <v>37316.47</v>
      </c>
      <c r="AD655">
        <v>7</v>
      </c>
      <c r="AE655">
        <v>9</v>
      </c>
      <c r="AF655">
        <v>76</v>
      </c>
      <c r="AG655">
        <v>18</v>
      </c>
      <c r="AH655">
        <v>1</v>
      </c>
      <c r="AI655">
        <v>17</v>
      </c>
      <c r="AJ655">
        <v>0</v>
      </c>
      <c r="AK655">
        <v>0</v>
      </c>
      <c r="AL655">
        <v>0</v>
      </c>
      <c r="AM655">
        <v>0</v>
      </c>
      <c r="AN655">
        <v>0</v>
      </c>
      <c r="AO655">
        <v>63</v>
      </c>
      <c r="AP655">
        <v>196</v>
      </c>
      <c r="AQ655">
        <v>62</v>
      </c>
      <c r="AR655">
        <v>0</v>
      </c>
      <c r="AS655">
        <v>29</v>
      </c>
      <c r="AT655">
        <v>9</v>
      </c>
      <c r="AU655">
        <v>7</v>
      </c>
      <c r="AV655">
        <v>1</v>
      </c>
      <c r="AW655">
        <v>1</v>
      </c>
      <c r="AX655">
        <v>0</v>
      </c>
      <c r="AY655">
        <v>23</v>
      </c>
      <c r="AZ655">
        <v>34</v>
      </c>
      <c r="BA655">
        <v>12</v>
      </c>
      <c r="BB655">
        <v>6</v>
      </c>
      <c r="BC655">
        <v>2</v>
      </c>
      <c r="BD655">
        <v>1</v>
      </c>
      <c r="BE655">
        <v>0</v>
      </c>
      <c r="BF655">
        <v>110</v>
      </c>
      <c r="BG655">
        <v>7090</v>
      </c>
      <c r="BH655">
        <v>0</v>
      </c>
      <c r="BI655">
        <v>34</v>
      </c>
      <c r="BJ655" s="25">
        <v>45944</v>
      </c>
      <c r="BK655">
        <v>0</v>
      </c>
      <c r="BL655" s="27" t="str">
        <f>VLOOKUP(O655,DropDownList!$H$1:$I$7,2,FALSE)</f>
        <v>2024/25</v>
      </c>
      <c r="BM655" s="27" t="str">
        <f t="shared" si="10"/>
        <v>SC COURT</v>
      </c>
    </row>
    <row r="656" spans="1:65" x14ac:dyDescent="0.2">
      <c r="A656">
        <v>2025</v>
      </c>
      <c r="B656">
        <v>10</v>
      </c>
      <c r="C656" t="s">
        <v>198</v>
      </c>
      <c r="D656" t="s">
        <v>205</v>
      </c>
      <c r="E656" t="s">
        <v>31</v>
      </c>
      <c r="F656">
        <v>9728</v>
      </c>
      <c r="G656" t="s">
        <v>158</v>
      </c>
      <c r="H656" t="s">
        <v>200</v>
      </c>
      <c r="I656" t="s">
        <v>142</v>
      </c>
      <c r="J656" s="24">
        <v>45931</v>
      </c>
      <c r="K656" t="s">
        <v>253</v>
      </c>
      <c r="L656">
        <v>3</v>
      </c>
      <c r="M656" t="s">
        <v>429</v>
      </c>
      <c r="N656" t="s">
        <v>145</v>
      </c>
      <c r="O656" t="s">
        <v>149</v>
      </c>
      <c r="P656" t="s">
        <v>160</v>
      </c>
      <c r="Q656">
        <v>8568.4</v>
      </c>
      <c r="R656">
        <v>22</v>
      </c>
      <c r="S656">
        <v>15223.9</v>
      </c>
      <c r="T656">
        <v>120</v>
      </c>
      <c r="U656">
        <v>12</v>
      </c>
      <c r="V656">
        <v>6</v>
      </c>
      <c r="W656">
        <v>1664.5</v>
      </c>
      <c r="X656">
        <v>5788.4</v>
      </c>
      <c r="Y656">
        <v>0</v>
      </c>
      <c r="Z656">
        <v>0</v>
      </c>
      <c r="AA656">
        <v>6535.5</v>
      </c>
      <c r="AB656">
        <v>785.5</v>
      </c>
      <c r="AC656">
        <v>5390</v>
      </c>
      <c r="AD656">
        <v>3</v>
      </c>
      <c r="AE656">
        <v>3</v>
      </c>
      <c r="AF656">
        <v>9</v>
      </c>
      <c r="AG656">
        <v>9</v>
      </c>
      <c r="AH656">
        <v>0</v>
      </c>
      <c r="AI656">
        <v>3</v>
      </c>
      <c r="AJ656">
        <v>0</v>
      </c>
      <c r="AK656">
        <v>0</v>
      </c>
      <c r="AL656">
        <v>0</v>
      </c>
      <c r="AM656">
        <v>0</v>
      </c>
      <c r="AN656">
        <v>0</v>
      </c>
      <c r="AO656">
        <v>12</v>
      </c>
      <c r="AP656">
        <v>26</v>
      </c>
      <c r="AQ656">
        <v>10</v>
      </c>
      <c r="AR656">
        <v>0</v>
      </c>
      <c r="AS656">
        <v>1</v>
      </c>
      <c r="AT656">
        <v>0</v>
      </c>
      <c r="AU656">
        <v>0</v>
      </c>
      <c r="AV656">
        <v>0</v>
      </c>
      <c r="AW656">
        <v>0</v>
      </c>
      <c r="AX656">
        <v>0</v>
      </c>
      <c r="AY656">
        <v>2</v>
      </c>
      <c r="AZ656">
        <v>6</v>
      </c>
      <c r="BA656">
        <v>0</v>
      </c>
      <c r="BB656">
        <v>0</v>
      </c>
      <c r="BC656">
        <v>0</v>
      </c>
      <c r="BD656">
        <v>2</v>
      </c>
      <c r="BE656">
        <v>0</v>
      </c>
      <c r="BF656">
        <v>22</v>
      </c>
      <c r="BG656">
        <v>960</v>
      </c>
      <c r="BH656">
        <v>1</v>
      </c>
      <c r="BI656">
        <v>12</v>
      </c>
      <c r="BJ656" s="25">
        <v>45944</v>
      </c>
      <c r="BK656">
        <v>0</v>
      </c>
      <c r="BL656" s="27" t="str">
        <f>VLOOKUP(O656,DropDownList!$H$1:$I$7,2,FALSE)</f>
        <v>2025/26</v>
      </c>
      <c r="BM656" s="27" t="str">
        <f t="shared" si="10"/>
        <v>SC COURT</v>
      </c>
    </row>
    <row r="657" spans="1:65" x14ac:dyDescent="0.2">
      <c r="A657">
        <v>2025</v>
      </c>
      <c r="B657">
        <v>10</v>
      </c>
      <c r="C657" t="s">
        <v>198</v>
      </c>
      <c r="D657" t="s">
        <v>206</v>
      </c>
      <c r="E657" t="s">
        <v>32</v>
      </c>
      <c r="F657">
        <v>9340</v>
      </c>
      <c r="G657" t="s">
        <v>141</v>
      </c>
      <c r="H657" t="s">
        <v>200</v>
      </c>
      <c r="I657" t="s">
        <v>142</v>
      </c>
      <c r="J657" s="24">
        <v>45931</v>
      </c>
      <c r="K657" t="s">
        <v>253</v>
      </c>
      <c r="L657">
        <v>3</v>
      </c>
      <c r="M657" t="s">
        <v>429</v>
      </c>
      <c r="N657" t="s">
        <v>145</v>
      </c>
      <c r="O657" t="s">
        <v>155</v>
      </c>
      <c r="P657" t="s">
        <v>146</v>
      </c>
      <c r="Q657">
        <v>146.74</v>
      </c>
      <c r="R657">
        <v>133</v>
      </c>
      <c r="S657">
        <v>1890</v>
      </c>
      <c r="T657">
        <v>50</v>
      </c>
      <c r="U657">
        <v>18</v>
      </c>
      <c r="V657">
        <v>3</v>
      </c>
      <c r="W657">
        <v>40</v>
      </c>
      <c r="X657">
        <v>40</v>
      </c>
      <c r="Y657">
        <v>0</v>
      </c>
      <c r="Z657">
        <v>0</v>
      </c>
      <c r="AA657">
        <v>1693.26</v>
      </c>
      <c r="AB657">
        <v>0</v>
      </c>
      <c r="AC657">
        <v>0</v>
      </c>
      <c r="AD657">
        <v>3</v>
      </c>
      <c r="AE657">
        <v>0</v>
      </c>
      <c r="AF657">
        <v>121</v>
      </c>
      <c r="AG657">
        <v>1</v>
      </c>
      <c r="AH657">
        <v>4</v>
      </c>
      <c r="AI657">
        <v>7</v>
      </c>
      <c r="AJ657">
        <v>0</v>
      </c>
      <c r="AK657">
        <v>0</v>
      </c>
      <c r="AL657">
        <v>0</v>
      </c>
      <c r="AM657">
        <v>0</v>
      </c>
      <c r="AN657">
        <v>0</v>
      </c>
      <c r="AO657">
        <v>86</v>
      </c>
      <c r="AP657">
        <v>398</v>
      </c>
      <c r="AQ657">
        <v>82</v>
      </c>
      <c r="AR657">
        <v>0</v>
      </c>
      <c r="AS657">
        <v>23</v>
      </c>
      <c r="AT657">
        <v>37</v>
      </c>
      <c r="AU657">
        <v>17</v>
      </c>
      <c r="AV657">
        <v>7</v>
      </c>
      <c r="AW657">
        <v>1</v>
      </c>
      <c r="AX657">
        <v>0</v>
      </c>
      <c r="AY657">
        <v>61</v>
      </c>
      <c r="AZ657">
        <v>82</v>
      </c>
      <c r="BA657">
        <v>41</v>
      </c>
      <c r="BB657">
        <v>14</v>
      </c>
      <c r="BC657">
        <v>5</v>
      </c>
      <c r="BD657">
        <v>2</v>
      </c>
      <c r="BE657">
        <v>0</v>
      </c>
      <c r="BF657">
        <v>132</v>
      </c>
      <c r="BG657">
        <v>110</v>
      </c>
      <c r="BH657">
        <v>0</v>
      </c>
      <c r="BI657">
        <v>18</v>
      </c>
      <c r="BJ657" s="25">
        <v>45944</v>
      </c>
      <c r="BK657">
        <v>0</v>
      </c>
      <c r="BL657" s="27" t="str">
        <f>VLOOKUP(O657,DropDownList!$H$1:$I$7,2,FALSE)</f>
        <v>2022/23</v>
      </c>
      <c r="BM657" s="27" t="str">
        <f t="shared" si="10"/>
        <v>VSUR</v>
      </c>
    </row>
    <row r="658" spans="1:65" x14ac:dyDescent="0.2">
      <c r="A658">
        <v>2025</v>
      </c>
      <c r="B658">
        <v>10</v>
      </c>
      <c r="C658" t="s">
        <v>198</v>
      </c>
      <c r="D658" t="s">
        <v>206</v>
      </c>
      <c r="E658" t="s">
        <v>32</v>
      </c>
      <c r="F658">
        <v>9340</v>
      </c>
      <c r="G658" t="s">
        <v>141</v>
      </c>
      <c r="H658" t="s">
        <v>200</v>
      </c>
      <c r="I658" t="s">
        <v>142</v>
      </c>
      <c r="J658" s="24">
        <v>45931</v>
      </c>
      <c r="K658" t="s">
        <v>253</v>
      </c>
      <c r="L658">
        <v>3</v>
      </c>
      <c r="M658" t="s">
        <v>429</v>
      </c>
      <c r="N658" t="s">
        <v>145</v>
      </c>
      <c r="O658" t="s">
        <v>156</v>
      </c>
      <c r="P658" t="s">
        <v>150</v>
      </c>
      <c r="Q658">
        <v>18999.39</v>
      </c>
      <c r="R658">
        <v>382</v>
      </c>
      <c r="S658">
        <v>63793.05</v>
      </c>
      <c r="T658">
        <v>9030.3700000000008</v>
      </c>
      <c r="U658">
        <v>118</v>
      </c>
      <c r="V658">
        <v>46</v>
      </c>
      <c r="W658">
        <v>7876.97</v>
      </c>
      <c r="X658">
        <v>7887.37</v>
      </c>
      <c r="Y658">
        <v>321</v>
      </c>
      <c r="Z658">
        <v>54762.68</v>
      </c>
      <c r="AA658">
        <v>35763.29</v>
      </c>
      <c r="AB658">
        <v>8481.85</v>
      </c>
      <c r="AC658">
        <v>27281.439999999999</v>
      </c>
      <c r="AD658">
        <v>34</v>
      </c>
      <c r="AE658">
        <v>12</v>
      </c>
      <c r="AF658">
        <v>195</v>
      </c>
      <c r="AG658">
        <v>46</v>
      </c>
      <c r="AH658">
        <v>61</v>
      </c>
      <c r="AI658">
        <v>72</v>
      </c>
      <c r="AJ658">
        <v>53</v>
      </c>
      <c r="AK658">
        <v>36</v>
      </c>
      <c r="AL658">
        <v>5</v>
      </c>
      <c r="AM658">
        <v>23</v>
      </c>
      <c r="AN658">
        <v>1</v>
      </c>
      <c r="AO658">
        <v>279</v>
      </c>
      <c r="AP658">
        <v>1348</v>
      </c>
      <c r="AQ658">
        <v>288</v>
      </c>
      <c r="AR658">
        <v>0</v>
      </c>
      <c r="AS658">
        <v>129</v>
      </c>
      <c r="AT658">
        <v>126</v>
      </c>
      <c r="AU658">
        <v>19</v>
      </c>
      <c r="AV658">
        <v>5</v>
      </c>
      <c r="AW658">
        <v>2</v>
      </c>
      <c r="AX658">
        <v>0</v>
      </c>
      <c r="AY658">
        <v>214</v>
      </c>
      <c r="AZ658">
        <v>308</v>
      </c>
      <c r="BA658">
        <v>158</v>
      </c>
      <c r="BB658">
        <v>17</v>
      </c>
      <c r="BC658">
        <v>4</v>
      </c>
      <c r="BD658">
        <v>7</v>
      </c>
      <c r="BE658">
        <v>0</v>
      </c>
      <c r="BF658">
        <v>284</v>
      </c>
      <c r="BG658">
        <v>12127.59</v>
      </c>
      <c r="BH658">
        <v>8</v>
      </c>
      <c r="BI658">
        <v>115</v>
      </c>
      <c r="BJ658" s="25">
        <v>45944</v>
      </c>
      <c r="BK658">
        <v>0</v>
      </c>
      <c r="BL658" s="27" t="str">
        <f>VLOOKUP(O658,DropDownList!$H$1:$I$7,2,FALSE)</f>
        <v>2023/24</v>
      </c>
      <c r="BM658" s="27" t="str">
        <f t="shared" si="10"/>
        <v>FISCAL FINES</v>
      </c>
    </row>
    <row r="659" spans="1:65" x14ac:dyDescent="0.2">
      <c r="A659">
        <v>2025</v>
      </c>
      <c r="B659">
        <v>10</v>
      </c>
      <c r="C659" t="s">
        <v>198</v>
      </c>
      <c r="D659" t="s">
        <v>206</v>
      </c>
      <c r="E659" t="s">
        <v>32</v>
      </c>
      <c r="F659">
        <v>9340</v>
      </c>
      <c r="G659" t="s">
        <v>141</v>
      </c>
      <c r="H659" t="s">
        <v>200</v>
      </c>
      <c r="I659" t="s">
        <v>142</v>
      </c>
      <c r="J659" s="24">
        <v>45931</v>
      </c>
      <c r="K659" t="s">
        <v>253</v>
      </c>
      <c r="L659">
        <v>3</v>
      </c>
      <c r="M659" t="s">
        <v>429</v>
      </c>
      <c r="N659" t="s">
        <v>145</v>
      </c>
      <c r="O659" t="s">
        <v>156</v>
      </c>
      <c r="P659" t="s">
        <v>154</v>
      </c>
      <c r="Q659">
        <v>5840.1</v>
      </c>
      <c r="R659">
        <v>105</v>
      </c>
      <c r="S659">
        <v>27045.01</v>
      </c>
      <c r="T659">
        <v>595.33000000000004</v>
      </c>
      <c r="U659">
        <v>29</v>
      </c>
      <c r="V659">
        <v>12</v>
      </c>
      <c r="W659">
        <v>2228</v>
      </c>
      <c r="X659">
        <v>2228</v>
      </c>
      <c r="Y659">
        <v>0</v>
      </c>
      <c r="Z659">
        <v>0</v>
      </c>
      <c r="AA659">
        <v>20609.580000000002</v>
      </c>
      <c r="AB659">
        <v>610.02</v>
      </c>
      <c r="AC659">
        <v>18579.560000000001</v>
      </c>
      <c r="AD659">
        <v>7</v>
      </c>
      <c r="AE659">
        <v>5</v>
      </c>
      <c r="AF659">
        <v>73</v>
      </c>
      <c r="AG659">
        <v>16</v>
      </c>
      <c r="AH659">
        <v>1</v>
      </c>
      <c r="AI659">
        <v>13</v>
      </c>
      <c r="AJ659">
        <v>0</v>
      </c>
      <c r="AK659">
        <v>0</v>
      </c>
      <c r="AL659">
        <v>0</v>
      </c>
      <c r="AM659">
        <v>0</v>
      </c>
      <c r="AN659">
        <v>0</v>
      </c>
      <c r="AO659">
        <v>71</v>
      </c>
      <c r="AP659">
        <v>313</v>
      </c>
      <c r="AQ659">
        <v>74</v>
      </c>
      <c r="AR659">
        <v>0</v>
      </c>
      <c r="AS659">
        <v>41</v>
      </c>
      <c r="AT659">
        <v>19</v>
      </c>
      <c r="AU659">
        <v>9</v>
      </c>
      <c r="AV659">
        <v>2</v>
      </c>
      <c r="AW659">
        <v>0</v>
      </c>
      <c r="AX659">
        <v>0</v>
      </c>
      <c r="AY659">
        <v>40</v>
      </c>
      <c r="AZ659">
        <v>61</v>
      </c>
      <c r="BA659">
        <v>30</v>
      </c>
      <c r="BB659">
        <v>10</v>
      </c>
      <c r="BC659">
        <v>3</v>
      </c>
      <c r="BD659">
        <v>3</v>
      </c>
      <c r="BE659">
        <v>0</v>
      </c>
      <c r="BF659">
        <v>105</v>
      </c>
      <c r="BG659">
        <v>3500</v>
      </c>
      <c r="BH659">
        <v>2</v>
      </c>
      <c r="BI659">
        <v>28</v>
      </c>
      <c r="BJ659" s="25">
        <v>45944</v>
      </c>
      <c r="BK659">
        <v>0</v>
      </c>
      <c r="BL659" s="27" t="str">
        <f>VLOOKUP(O659,DropDownList!$H$1:$I$7,2,FALSE)</f>
        <v>2023/24</v>
      </c>
      <c r="BM659" s="27" t="str">
        <f t="shared" si="10"/>
        <v>JP COURT</v>
      </c>
    </row>
    <row r="660" spans="1:65" x14ac:dyDescent="0.2">
      <c r="A660">
        <v>2025</v>
      </c>
      <c r="B660">
        <v>10</v>
      </c>
      <c r="C660" t="s">
        <v>198</v>
      </c>
      <c r="D660" t="s">
        <v>206</v>
      </c>
      <c r="E660" t="s">
        <v>32</v>
      </c>
      <c r="F660">
        <v>9340</v>
      </c>
      <c r="G660" t="s">
        <v>141</v>
      </c>
      <c r="H660" t="s">
        <v>200</v>
      </c>
      <c r="I660" t="s">
        <v>142</v>
      </c>
      <c r="J660" s="24">
        <v>45931</v>
      </c>
      <c r="K660" t="s">
        <v>253</v>
      </c>
      <c r="L660">
        <v>3</v>
      </c>
      <c r="M660" t="s">
        <v>429</v>
      </c>
      <c r="N660" t="s">
        <v>145</v>
      </c>
      <c r="O660" t="s">
        <v>156</v>
      </c>
      <c r="P660" t="s">
        <v>152</v>
      </c>
      <c r="Q660">
        <v>0</v>
      </c>
      <c r="R660">
        <v>77</v>
      </c>
      <c r="S660">
        <v>3080</v>
      </c>
      <c r="T660">
        <v>1800</v>
      </c>
      <c r="U660">
        <v>0</v>
      </c>
      <c r="V660">
        <v>0</v>
      </c>
      <c r="W660">
        <v>0</v>
      </c>
      <c r="X660">
        <v>0</v>
      </c>
      <c r="Y660">
        <v>0</v>
      </c>
      <c r="Z660">
        <v>0</v>
      </c>
      <c r="AA660">
        <v>1280</v>
      </c>
      <c r="AB660">
        <v>0</v>
      </c>
      <c r="AC660">
        <v>1280</v>
      </c>
      <c r="AD660">
        <v>0</v>
      </c>
      <c r="AE660">
        <v>0</v>
      </c>
      <c r="AF660">
        <v>32</v>
      </c>
      <c r="AG660">
        <v>0</v>
      </c>
      <c r="AH660">
        <v>45</v>
      </c>
      <c r="AI660">
        <v>0</v>
      </c>
      <c r="AJ660">
        <v>0</v>
      </c>
      <c r="AK660">
        <v>0</v>
      </c>
      <c r="AL660">
        <v>0</v>
      </c>
      <c r="AM660">
        <v>0</v>
      </c>
      <c r="AN660">
        <v>0</v>
      </c>
      <c r="AO660">
        <v>0</v>
      </c>
      <c r="AP660">
        <v>0</v>
      </c>
      <c r="AQ660">
        <v>0</v>
      </c>
      <c r="AR660">
        <v>0</v>
      </c>
      <c r="AS660">
        <v>0</v>
      </c>
      <c r="AT660">
        <v>0</v>
      </c>
      <c r="AU660">
        <v>0</v>
      </c>
      <c r="AV660">
        <v>0</v>
      </c>
      <c r="AW660">
        <v>0</v>
      </c>
      <c r="AX660">
        <v>0</v>
      </c>
      <c r="AY660">
        <v>0</v>
      </c>
      <c r="AZ660">
        <v>0</v>
      </c>
      <c r="BA660">
        <v>0</v>
      </c>
      <c r="BB660">
        <v>0</v>
      </c>
      <c r="BC660">
        <v>0</v>
      </c>
      <c r="BD660">
        <v>0</v>
      </c>
      <c r="BE660">
        <v>0</v>
      </c>
      <c r="BF660">
        <v>0</v>
      </c>
      <c r="BG660">
        <v>0</v>
      </c>
      <c r="BH660">
        <v>0</v>
      </c>
      <c r="BI660">
        <v>0</v>
      </c>
      <c r="BJ660" s="25">
        <v>45944</v>
      </c>
      <c r="BK660">
        <v>0</v>
      </c>
      <c r="BL660" s="27" t="str">
        <f>VLOOKUP(O660,DropDownList!$H$1:$I$7,2,FALSE)</f>
        <v>2023/24</v>
      </c>
      <c r="BM660" s="27" t="str">
        <f t="shared" si="10"/>
        <v>PCOA</v>
      </c>
    </row>
    <row r="661" spans="1:65" x14ac:dyDescent="0.2">
      <c r="A661">
        <v>2025</v>
      </c>
      <c r="B661">
        <v>10</v>
      </c>
      <c r="C661" t="s">
        <v>198</v>
      </c>
      <c r="D661" t="s">
        <v>206</v>
      </c>
      <c r="E661" t="s">
        <v>32</v>
      </c>
      <c r="F661">
        <v>9340</v>
      </c>
      <c r="G661" t="s">
        <v>141</v>
      </c>
      <c r="H661" t="s">
        <v>200</v>
      </c>
      <c r="I661" t="s">
        <v>142</v>
      </c>
      <c r="J661" s="24">
        <v>45931</v>
      </c>
      <c r="K661" t="s">
        <v>253</v>
      </c>
      <c r="L661">
        <v>3</v>
      </c>
      <c r="M661" t="s">
        <v>429</v>
      </c>
      <c r="N661" t="s">
        <v>145</v>
      </c>
      <c r="O661" t="s">
        <v>155</v>
      </c>
      <c r="P661" t="s">
        <v>154</v>
      </c>
      <c r="Q661">
        <v>5227.6000000000004</v>
      </c>
      <c r="R661">
        <v>135</v>
      </c>
      <c r="S661">
        <v>32685</v>
      </c>
      <c r="T661">
        <v>1172.06</v>
      </c>
      <c r="U661">
        <v>19</v>
      </c>
      <c r="V661">
        <v>5</v>
      </c>
      <c r="W661">
        <v>1155</v>
      </c>
      <c r="X661">
        <v>1165</v>
      </c>
      <c r="Y661">
        <v>0</v>
      </c>
      <c r="Z661">
        <v>0</v>
      </c>
      <c r="AA661">
        <v>26285.34</v>
      </c>
      <c r="AB661">
        <v>850</v>
      </c>
      <c r="AC661">
        <v>23742.080000000002</v>
      </c>
      <c r="AD661">
        <v>3</v>
      </c>
      <c r="AE661">
        <v>2</v>
      </c>
      <c r="AF661">
        <v>110</v>
      </c>
      <c r="AG661">
        <v>11</v>
      </c>
      <c r="AH661">
        <v>4</v>
      </c>
      <c r="AI661">
        <v>8</v>
      </c>
      <c r="AJ661">
        <v>0</v>
      </c>
      <c r="AK661">
        <v>0</v>
      </c>
      <c r="AL661">
        <v>0</v>
      </c>
      <c r="AM661">
        <v>0</v>
      </c>
      <c r="AN661">
        <v>0</v>
      </c>
      <c r="AO661">
        <v>87</v>
      </c>
      <c r="AP661">
        <v>410</v>
      </c>
      <c r="AQ661">
        <v>83</v>
      </c>
      <c r="AR661">
        <v>0</v>
      </c>
      <c r="AS661">
        <v>25</v>
      </c>
      <c r="AT661">
        <v>37</v>
      </c>
      <c r="AU661">
        <v>19</v>
      </c>
      <c r="AV661">
        <v>8</v>
      </c>
      <c r="AW661">
        <v>1</v>
      </c>
      <c r="AX661">
        <v>0</v>
      </c>
      <c r="AY661">
        <v>62</v>
      </c>
      <c r="AZ661">
        <v>83</v>
      </c>
      <c r="BA661">
        <v>42</v>
      </c>
      <c r="BB661">
        <v>15</v>
      </c>
      <c r="BC661">
        <v>6</v>
      </c>
      <c r="BD661">
        <v>2</v>
      </c>
      <c r="BE661">
        <v>0</v>
      </c>
      <c r="BF661">
        <v>134</v>
      </c>
      <c r="BG661">
        <v>2270</v>
      </c>
      <c r="BH661">
        <v>2</v>
      </c>
      <c r="BI661">
        <v>19</v>
      </c>
      <c r="BJ661" s="25">
        <v>45944</v>
      </c>
      <c r="BK661">
        <v>0</v>
      </c>
      <c r="BL661" s="27" t="str">
        <f>VLOOKUP(O661,DropDownList!$H$1:$I$7,2,FALSE)</f>
        <v>2022/23</v>
      </c>
      <c r="BM661" s="27" t="str">
        <f t="shared" si="10"/>
        <v>JP COURT</v>
      </c>
    </row>
    <row r="662" spans="1:65" x14ac:dyDescent="0.2">
      <c r="A662">
        <v>2025</v>
      </c>
      <c r="B662">
        <v>10</v>
      </c>
      <c r="C662" t="s">
        <v>198</v>
      </c>
      <c r="D662" t="s">
        <v>206</v>
      </c>
      <c r="E662" t="s">
        <v>32</v>
      </c>
      <c r="F662">
        <v>9340</v>
      </c>
      <c r="G662" t="s">
        <v>141</v>
      </c>
      <c r="H662" t="s">
        <v>200</v>
      </c>
      <c r="I662" t="s">
        <v>142</v>
      </c>
      <c r="J662" s="24">
        <v>45931</v>
      </c>
      <c r="K662" t="s">
        <v>253</v>
      </c>
      <c r="L662">
        <v>3</v>
      </c>
      <c r="M662" t="s">
        <v>429</v>
      </c>
      <c r="N662" t="s">
        <v>145</v>
      </c>
      <c r="O662" t="s">
        <v>147</v>
      </c>
      <c r="P662" t="s">
        <v>148</v>
      </c>
      <c r="Q662">
        <v>620.66</v>
      </c>
      <c r="R662">
        <v>28</v>
      </c>
      <c r="S662">
        <v>1680</v>
      </c>
      <c r="T662">
        <v>300</v>
      </c>
      <c r="U662">
        <v>11</v>
      </c>
      <c r="V662">
        <v>6</v>
      </c>
      <c r="W662">
        <v>320.66000000000003</v>
      </c>
      <c r="X662">
        <v>320.66000000000003</v>
      </c>
      <c r="Y662">
        <v>0</v>
      </c>
      <c r="Z662">
        <v>0</v>
      </c>
      <c r="AA662">
        <v>759.34</v>
      </c>
      <c r="AB662">
        <v>0</v>
      </c>
      <c r="AC662">
        <v>759.34</v>
      </c>
      <c r="AD662">
        <v>5</v>
      </c>
      <c r="AE662">
        <v>1</v>
      </c>
      <c r="AF662">
        <v>12</v>
      </c>
      <c r="AG662">
        <v>1</v>
      </c>
      <c r="AH662">
        <v>5</v>
      </c>
      <c r="AI662">
        <v>10</v>
      </c>
      <c r="AJ662">
        <v>0</v>
      </c>
      <c r="AK662">
        <v>0</v>
      </c>
      <c r="AL662">
        <v>0</v>
      </c>
      <c r="AM662">
        <v>0</v>
      </c>
      <c r="AN662">
        <v>0</v>
      </c>
      <c r="AO662">
        <v>25</v>
      </c>
      <c r="AP662">
        <v>75</v>
      </c>
      <c r="AQ662">
        <v>25</v>
      </c>
      <c r="AR662">
        <v>0</v>
      </c>
      <c r="AS662">
        <v>3</v>
      </c>
      <c r="AT662">
        <v>5</v>
      </c>
      <c r="AU662">
        <v>0</v>
      </c>
      <c r="AV662">
        <v>0</v>
      </c>
      <c r="AW662">
        <v>0</v>
      </c>
      <c r="AX662">
        <v>0</v>
      </c>
      <c r="AY662">
        <v>15</v>
      </c>
      <c r="AZ662">
        <v>18</v>
      </c>
      <c r="BA662">
        <v>5</v>
      </c>
      <c r="BB662">
        <v>0</v>
      </c>
      <c r="BC662">
        <v>0</v>
      </c>
      <c r="BD662">
        <v>0</v>
      </c>
      <c r="BE662">
        <v>0</v>
      </c>
      <c r="BF662">
        <v>25</v>
      </c>
      <c r="BG662">
        <v>600</v>
      </c>
      <c r="BH662">
        <v>0</v>
      </c>
      <c r="BI662">
        <v>11</v>
      </c>
      <c r="BJ662" s="25">
        <v>45944</v>
      </c>
      <c r="BK662">
        <v>0</v>
      </c>
      <c r="BL662" s="27" t="str">
        <f>VLOOKUP(O662,DropDownList!$H$1:$I$7,2,FALSE)</f>
        <v>2024/25</v>
      </c>
      <c r="BM662" s="27" t="str">
        <f t="shared" si="10"/>
        <v>PRAS</v>
      </c>
    </row>
    <row r="663" spans="1:65" x14ac:dyDescent="0.2">
      <c r="A663">
        <v>2025</v>
      </c>
      <c r="B663">
        <v>10</v>
      </c>
      <c r="C663" t="s">
        <v>198</v>
      </c>
      <c r="D663" t="s">
        <v>206</v>
      </c>
      <c r="E663" t="s">
        <v>32</v>
      </c>
      <c r="F663">
        <v>9340</v>
      </c>
      <c r="G663" t="s">
        <v>141</v>
      </c>
      <c r="H663" t="s">
        <v>200</v>
      </c>
      <c r="I663" t="s">
        <v>142</v>
      </c>
      <c r="J663" s="24">
        <v>45931</v>
      </c>
      <c r="K663" t="s">
        <v>253</v>
      </c>
      <c r="L663">
        <v>3</v>
      </c>
      <c r="M663" t="s">
        <v>429</v>
      </c>
      <c r="N663" t="s">
        <v>145</v>
      </c>
      <c r="O663" t="s">
        <v>155</v>
      </c>
      <c r="P663" t="s">
        <v>152</v>
      </c>
      <c r="Q663">
        <v>0</v>
      </c>
      <c r="R663">
        <v>89</v>
      </c>
      <c r="S663">
        <v>3560</v>
      </c>
      <c r="T663">
        <v>2080</v>
      </c>
      <c r="U663">
        <v>0</v>
      </c>
      <c r="V663">
        <v>0</v>
      </c>
      <c r="W663">
        <v>0</v>
      </c>
      <c r="X663">
        <v>0</v>
      </c>
      <c r="Y663">
        <v>0</v>
      </c>
      <c r="Z663">
        <v>0</v>
      </c>
      <c r="AA663">
        <v>1480</v>
      </c>
      <c r="AB663">
        <v>0</v>
      </c>
      <c r="AC663">
        <v>1480</v>
      </c>
      <c r="AD663">
        <v>0</v>
      </c>
      <c r="AE663">
        <v>0</v>
      </c>
      <c r="AF663">
        <v>37</v>
      </c>
      <c r="AG663">
        <v>0</v>
      </c>
      <c r="AH663">
        <v>52</v>
      </c>
      <c r="AI663">
        <v>0</v>
      </c>
      <c r="AJ663">
        <v>0</v>
      </c>
      <c r="AK663">
        <v>0</v>
      </c>
      <c r="AL663">
        <v>0</v>
      </c>
      <c r="AM663">
        <v>0</v>
      </c>
      <c r="AN663">
        <v>0</v>
      </c>
      <c r="AO663">
        <v>0</v>
      </c>
      <c r="AP663">
        <v>0</v>
      </c>
      <c r="AQ663">
        <v>0</v>
      </c>
      <c r="AR663">
        <v>0</v>
      </c>
      <c r="AS663">
        <v>0</v>
      </c>
      <c r="AT663">
        <v>0</v>
      </c>
      <c r="AU663">
        <v>0</v>
      </c>
      <c r="AV663">
        <v>0</v>
      </c>
      <c r="AW663">
        <v>0</v>
      </c>
      <c r="AX663">
        <v>0</v>
      </c>
      <c r="AY663">
        <v>0</v>
      </c>
      <c r="AZ663">
        <v>0</v>
      </c>
      <c r="BA663">
        <v>0</v>
      </c>
      <c r="BB663">
        <v>0</v>
      </c>
      <c r="BC663">
        <v>0</v>
      </c>
      <c r="BD663">
        <v>0</v>
      </c>
      <c r="BE663">
        <v>0</v>
      </c>
      <c r="BF663">
        <v>0</v>
      </c>
      <c r="BG663">
        <v>0</v>
      </c>
      <c r="BH663">
        <v>0</v>
      </c>
      <c r="BI663">
        <v>0</v>
      </c>
      <c r="BJ663" s="25">
        <v>45944</v>
      </c>
      <c r="BK663">
        <v>0</v>
      </c>
      <c r="BL663" s="27" t="str">
        <f>VLOOKUP(O663,DropDownList!$H$1:$I$7,2,FALSE)</f>
        <v>2022/23</v>
      </c>
      <c r="BM663" s="27" t="str">
        <f t="shared" si="10"/>
        <v>PCOA</v>
      </c>
    </row>
    <row r="664" spans="1:65" x14ac:dyDescent="0.2">
      <c r="A664">
        <v>2025</v>
      </c>
      <c r="B664">
        <v>10</v>
      </c>
      <c r="C664" t="s">
        <v>198</v>
      </c>
      <c r="D664" t="s">
        <v>206</v>
      </c>
      <c r="E664" t="s">
        <v>32</v>
      </c>
      <c r="F664">
        <v>9340</v>
      </c>
      <c r="G664" t="s">
        <v>141</v>
      </c>
      <c r="H664" t="s">
        <v>200</v>
      </c>
      <c r="I664" t="s">
        <v>142</v>
      </c>
      <c r="J664" s="24">
        <v>45931</v>
      </c>
      <c r="K664" t="s">
        <v>253</v>
      </c>
      <c r="L664">
        <v>3</v>
      </c>
      <c r="M664" t="s">
        <v>429</v>
      </c>
      <c r="N664" t="s">
        <v>145</v>
      </c>
      <c r="O664" t="s">
        <v>155</v>
      </c>
      <c r="P664" t="s">
        <v>148</v>
      </c>
      <c r="Q664">
        <v>381.54</v>
      </c>
      <c r="R664">
        <v>49</v>
      </c>
      <c r="S664">
        <v>2940</v>
      </c>
      <c r="T664">
        <v>484.68</v>
      </c>
      <c r="U664">
        <v>8</v>
      </c>
      <c r="V664">
        <v>4</v>
      </c>
      <c r="W664">
        <v>196.24</v>
      </c>
      <c r="X664">
        <v>196.24</v>
      </c>
      <c r="Y664">
        <v>0</v>
      </c>
      <c r="Z664">
        <v>0</v>
      </c>
      <c r="AA664">
        <v>2073.7800000000002</v>
      </c>
      <c r="AB664">
        <v>0</v>
      </c>
      <c r="AC664">
        <v>2073.7800000000002</v>
      </c>
      <c r="AD664">
        <v>3</v>
      </c>
      <c r="AE664">
        <v>1</v>
      </c>
      <c r="AF664">
        <v>32</v>
      </c>
      <c r="AG664">
        <v>3</v>
      </c>
      <c r="AH664">
        <v>8</v>
      </c>
      <c r="AI664">
        <v>5</v>
      </c>
      <c r="AJ664">
        <v>0</v>
      </c>
      <c r="AK664">
        <v>0</v>
      </c>
      <c r="AL664">
        <v>0</v>
      </c>
      <c r="AM664">
        <v>0</v>
      </c>
      <c r="AN664">
        <v>0</v>
      </c>
      <c r="AO664">
        <v>41</v>
      </c>
      <c r="AP664">
        <v>190</v>
      </c>
      <c r="AQ664">
        <v>41</v>
      </c>
      <c r="AR664">
        <v>0</v>
      </c>
      <c r="AS664">
        <v>9</v>
      </c>
      <c r="AT664">
        <v>14</v>
      </c>
      <c r="AU664">
        <v>0</v>
      </c>
      <c r="AV664">
        <v>0</v>
      </c>
      <c r="AW664">
        <v>0</v>
      </c>
      <c r="AX664">
        <v>0</v>
      </c>
      <c r="AY664">
        <v>39</v>
      </c>
      <c r="AZ664">
        <v>51</v>
      </c>
      <c r="BA664">
        <v>28</v>
      </c>
      <c r="BB664">
        <v>2</v>
      </c>
      <c r="BC664">
        <v>1</v>
      </c>
      <c r="BD664">
        <v>1</v>
      </c>
      <c r="BE664">
        <v>0</v>
      </c>
      <c r="BF664">
        <v>41</v>
      </c>
      <c r="BG664">
        <v>300</v>
      </c>
      <c r="BH664">
        <v>1</v>
      </c>
      <c r="BI664">
        <v>8</v>
      </c>
      <c r="BJ664" s="25">
        <v>45944</v>
      </c>
      <c r="BK664">
        <v>0</v>
      </c>
      <c r="BL664" s="27" t="str">
        <f>VLOOKUP(O664,DropDownList!$H$1:$I$7,2,FALSE)</f>
        <v>2022/23</v>
      </c>
      <c r="BM664" s="27" t="str">
        <f t="shared" si="10"/>
        <v>PRAS</v>
      </c>
    </row>
    <row r="665" spans="1:65" x14ac:dyDescent="0.2">
      <c r="A665">
        <v>2025</v>
      </c>
      <c r="B665">
        <v>10</v>
      </c>
      <c r="C665" t="s">
        <v>198</v>
      </c>
      <c r="D665" t="s">
        <v>206</v>
      </c>
      <c r="E665" t="s">
        <v>32</v>
      </c>
      <c r="F665">
        <v>9340</v>
      </c>
      <c r="G665" t="s">
        <v>141</v>
      </c>
      <c r="H665" t="s">
        <v>200</v>
      </c>
      <c r="I665" t="s">
        <v>142</v>
      </c>
      <c r="J665" s="24">
        <v>45931</v>
      </c>
      <c r="K665" t="s">
        <v>253</v>
      </c>
      <c r="L665">
        <v>3</v>
      </c>
      <c r="M665" t="s">
        <v>429</v>
      </c>
      <c r="N665" t="s">
        <v>145</v>
      </c>
      <c r="O665" t="s">
        <v>147</v>
      </c>
      <c r="P665" t="s">
        <v>146</v>
      </c>
      <c r="Q665">
        <v>259.95999999999998</v>
      </c>
      <c r="R665">
        <v>93</v>
      </c>
      <c r="S665">
        <v>1350</v>
      </c>
      <c r="T665">
        <v>20</v>
      </c>
      <c r="U665">
        <v>43</v>
      </c>
      <c r="V665">
        <v>11</v>
      </c>
      <c r="W665">
        <v>130</v>
      </c>
      <c r="X665">
        <v>130</v>
      </c>
      <c r="Y665">
        <v>0</v>
      </c>
      <c r="Z665">
        <v>0</v>
      </c>
      <c r="AA665">
        <v>1070.04</v>
      </c>
      <c r="AB665">
        <v>0</v>
      </c>
      <c r="AC665">
        <v>0</v>
      </c>
      <c r="AD665">
        <v>10</v>
      </c>
      <c r="AE665">
        <v>1</v>
      </c>
      <c r="AF665">
        <v>72</v>
      </c>
      <c r="AG665">
        <v>2</v>
      </c>
      <c r="AH665">
        <v>2</v>
      </c>
      <c r="AI665">
        <v>17</v>
      </c>
      <c r="AJ665">
        <v>0</v>
      </c>
      <c r="AK665">
        <v>0</v>
      </c>
      <c r="AL665">
        <v>0</v>
      </c>
      <c r="AM665">
        <v>0</v>
      </c>
      <c r="AN665">
        <v>0</v>
      </c>
      <c r="AO665">
        <v>66</v>
      </c>
      <c r="AP665">
        <v>242</v>
      </c>
      <c r="AQ665">
        <v>68</v>
      </c>
      <c r="AR665">
        <v>0</v>
      </c>
      <c r="AS665">
        <v>15</v>
      </c>
      <c r="AT665">
        <v>12</v>
      </c>
      <c r="AU665">
        <v>5</v>
      </c>
      <c r="AV665">
        <v>3</v>
      </c>
      <c r="AW665">
        <v>0</v>
      </c>
      <c r="AX665">
        <v>0</v>
      </c>
      <c r="AY665">
        <v>43</v>
      </c>
      <c r="AZ665">
        <v>54</v>
      </c>
      <c r="BA665">
        <v>19</v>
      </c>
      <c r="BB665">
        <v>5</v>
      </c>
      <c r="BC665">
        <v>2</v>
      </c>
      <c r="BD665">
        <v>0</v>
      </c>
      <c r="BE665">
        <v>0</v>
      </c>
      <c r="BF665">
        <v>91</v>
      </c>
      <c r="BG665">
        <v>230</v>
      </c>
      <c r="BH665">
        <v>0</v>
      </c>
      <c r="BI665">
        <v>41</v>
      </c>
      <c r="BJ665" s="25">
        <v>45944</v>
      </c>
      <c r="BK665">
        <v>0</v>
      </c>
      <c r="BL665" s="27" t="str">
        <f>VLOOKUP(O665,DropDownList!$H$1:$I$7,2,FALSE)</f>
        <v>2024/25</v>
      </c>
      <c r="BM665" s="27" t="str">
        <f t="shared" si="10"/>
        <v>VSUR</v>
      </c>
    </row>
    <row r="666" spans="1:65" x14ac:dyDescent="0.2">
      <c r="A666">
        <v>2025</v>
      </c>
      <c r="B666">
        <v>10</v>
      </c>
      <c r="C666" t="s">
        <v>198</v>
      </c>
      <c r="D666" t="s">
        <v>206</v>
      </c>
      <c r="E666" t="s">
        <v>32</v>
      </c>
      <c r="F666">
        <v>9340</v>
      </c>
      <c r="G666" t="s">
        <v>141</v>
      </c>
      <c r="H666" t="s">
        <v>200</v>
      </c>
      <c r="I666" t="s">
        <v>142</v>
      </c>
      <c r="J666" s="24">
        <v>45931</v>
      </c>
      <c r="K666" t="s">
        <v>253</v>
      </c>
      <c r="L666">
        <v>3</v>
      </c>
      <c r="M666" t="s">
        <v>429</v>
      </c>
      <c r="N666" t="s">
        <v>145</v>
      </c>
      <c r="O666" t="s">
        <v>156</v>
      </c>
      <c r="P666" t="s">
        <v>148</v>
      </c>
      <c r="Q666">
        <v>698.8</v>
      </c>
      <c r="R666">
        <v>46</v>
      </c>
      <c r="S666">
        <v>2760</v>
      </c>
      <c r="T666">
        <v>255</v>
      </c>
      <c r="U666">
        <v>14</v>
      </c>
      <c r="V666">
        <v>7</v>
      </c>
      <c r="W666">
        <v>420</v>
      </c>
      <c r="X666">
        <v>420</v>
      </c>
      <c r="Y666">
        <v>0</v>
      </c>
      <c r="Z666">
        <v>0</v>
      </c>
      <c r="AA666">
        <v>1806.2</v>
      </c>
      <c r="AB666">
        <v>0</v>
      </c>
      <c r="AC666">
        <v>1806.2</v>
      </c>
      <c r="AD666">
        <v>7</v>
      </c>
      <c r="AE666">
        <v>0</v>
      </c>
      <c r="AF666">
        <v>27</v>
      </c>
      <c r="AG666">
        <v>4</v>
      </c>
      <c r="AH666">
        <v>4</v>
      </c>
      <c r="AI666">
        <v>10</v>
      </c>
      <c r="AJ666">
        <v>0</v>
      </c>
      <c r="AK666">
        <v>0</v>
      </c>
      <c r="AL666">
        <v>0</v>
      </c>
      <c r="AM666">
        <v>0</v>
      </c>
      <c r="AN666">
        <v>0</v>
      </c>
      <c r="AO666">
        <v>36</v>
      </c>
      <c r="AP666">
        <v>151</v>
      </c>
      <c r="AQ666">
        <v>37</v>
      </c>
      <c r="AR666">
        <v>0</v>
      </c>
      <c r="AS666">
        <v>3</v>
      </c>
      <c r="AT666">
        <v>22</v>
      </c>
      <c r="AU666">
        <v>0</v>
      </c>
      <c r="AV666">
        <v>0</v>
      </c>
      <c r="AW666">
        <v>0</v>
      </c>
      <c r="AX666">
        <v>0</v>
      </c>
      <c r="AY666">
        <v>25</v>
      </c>
      <c r="AZ666">
        <v>40</v>
      </c>
      <c r="BA666">
        <v>18</v>
      </c>
      <c r="BB666">
        <v>0</v>
      </c>
      <c r="BC666">
        <v>0</v>
      </c>
      <c r="BD666">
        <v>1</v>
      </c>
      <c r="BE666">
        <v>0</v>
      </c>
      <c r="BF666">
        <v>37</v>
      </c>
      <c r="BG666">
        <v>600</v>
      </c>
      <c r="BH666">
        <v>1</v>
      </c>
      <c r="BI666">
        <v>14</v>
      </c>
      <c r="BJ666" s="25">
        <v>45944</v>
      </c>
      <c r="BK666">
        <v>0</v>
      </c>
      <c r="BL666" s="27" t="str">
        <f>VLOOKUP(O666,DropDownList!$H$1:$I$7,2,FALSE)</f>
        <v>2023/24</v>
      </c>
      <c r="BM666" s="27" t="str">
        <f t="shared" si="10"/>
        <v>PRAS</v>
      </c>
    </row>
    <row r="667" spans="1:65" x14ac:dyDescent="0.2">
      <c r="A667">
        <v>2025</v>
      </c>
      <c r="B667">
        <v>10</v>
      </c>
      <c r="C667" t="s">
        <v>198</v>
      </c>
      <c r="D667" t="s">
        <v>206</v>
      </c>
      <c r="E667" t="s">
        <v>32</v>
      </c>
      <c r="F667">
        <v>9340</v>
      </c>
      <c r="G667" t="s">
        <v>141</v>
      </c>
      <c r="H667" t="s">
        <v>200</v>
      </c>
      <c r="I667" t="s">
        <v>142</v>
      </c>
      <c r="J667" s="24">
        <v>45931</v>
      </c>
      <c r="K667" t="s">
        <v>253</v>
      </c>
      <c r="L667">
        <v>3</v>
      </c>
      <c r="M667" t="s">
        <v>429</v>
      </c>
      <c r="N667" t="s">
        <v>145</v>
      </c>
      <c r="O667" t="s">
        <v>156</v>
      </c>
      <c r="P667" t="s">
        <v>153</v>
      </c>
      <c r="Q667">
        <v>0</v>
      </c>
      <c r="R667">
        <v>1</v>
      </c>
      <c r="S667">
        <v>45</v>
      </c>
      <c r="T667">
        <v>45</v>
      </c>
      <c r="U667">
        <v>0</v>
      </c>
      <c r="V667">
        <v>0</v>
      </c>
      <c r="W667">
        <v>0</v>
      </c>
      <c r="X667">
        <v>0</v>
      </c>
      <c r="Y667">
        <v>0</v>
      </c>
      <c r="Z667">
        <v>0</v>
      </c>
      <c r="AA667">
        <v>0</v>
      </c>
      <c r="AB667">
        <v>0</v>
      </c>
      <c r="AC667">
        <v>0</v>
      </c>
      <c r="AD667">
        <v>0</v>
      </c>
      <c r="AE667">
        <v>0</v>
      </c>
      <c r="AF667">
        <v>0</v>
      </c>
      <c r="AG667">
        <v>0</v>
      </c>
      <c r="AH667">
        <v>1</v>
      </c>
      <c r="AI667">
        <v>0</v>
      </c>
      <c r="AJ667">
        <v>0</v>
      </c>
      <c r="AK667">
        <v>0</v>
      </c>
      <c r="AL667">
        <v>0</v>
      </c>
      <c r="AM667">
        <v>0</v>
      </c>
      <c r="AN667">
        <v>0</v>
      </c>
      <c r="AO667">
        <v>1</v>
      </c>
      <c r="AP667">
        <v>2</v>
      </c>
      <c r="AQ667">
        <v>1</v>
      </c>
      <c r="AR667">
        <v>0</v>
      </c>
      <c r="AS667">
        <v>0</v>
      </c>
      <c r="AT667">
        <v>0</v>
      </c>
      <c r="AU667">
        <v>0</v>
      </c>
      <c r="AV667">
        <v>0</v>
      </c>
      <c r="AW667">
        <v>0</v>
      </c>
      <c r="AX667">
        <v>0</v>
      </c>
      <c r="AY667">
        <v>0</v>
      </c>
      <c r="AZ667">
        <v>0</v>
      </c>
      <c r="BA667">
        <v>0</v>
      </c>
      <c r="BB667">
        <v>0</v>
      </c>
      <c r="BC667">
        <v>0</v>
      </c>
      <c r="BD667">
        <v>0</v>
      </c>
      <c r="BE667">
        <v>0</v>
      </c>
      <c r="BF667">
        <v>1</v>
      </c>
      <c r="BG667">
        <v>0</v>
      </c>
      <c r="BH667">
        <v>0</v>
      </c>
      <c r="BI667">
        <v>0</v>
      </c>
      <c r="BJ667" s="25">
        <v>45944</v>
      </c>
      <c r="BK667">
        <v>0</v>
      </c>
      <c r="BL667" s="27" t="str">
        <f>VLOOKUP(O667,DropDownList!$H$1:$I$7,2,FALSE)</f>
        <v>2023/24</v>
      </c>
      <c r="BM667" s="27" t="str">
        <f t="shared" si="10"/>
        <v>PREG</v>
      </c>
    </row>
    <row r="668" spans="1:65" x14ac:dyDescent="0.2">
      <c r="A668">
        <v>2025</v>
      </c>
      <c r="B668">
        <v>10</v>
      </c>
      <c r="C668" t="s">
        <v>198</v>
      </c>
      <c r="D668" t="s">
        <v>206</v>
      </c>
      <c r="E668" t="s">
        <v>32</v>
      </c>
      <c r="F668">
        <v>9340</v>
      </c>
      <c r="G668" t="s">
        <v>141</v>
      </c>
      <c r="H668" t="s">
        <v>200</v>
      </c>
      <c r="I668" t="s">
        <v>142</v>
      </c>
      <c r="J668" s="24">
        <v>45931</v>
      </c>
      <c r="K668" t="s">
        <v>253</v>
      </c>
      <c r="L668">
        <v>3</v>
      </c>
      <c r="M668" t="s">
        <v>429</v>
      </c>
      <c r="N668" t="s">
        <v>145</v>
      </c>
      <c r="O668" t="s">
        <v>156</v>
      </c>
      <c r="P668" t="s">
        <v>151</v>
      </c>
      <c r="Q668">
        <v>0</v>
      </c>
      <c r="R668">
        <v>3</v>
      </c>
      <c r="S668">
        <v>90</v>
      </c>
      <c r="T668">
        <v>0</v>
      </c>
      <c r="U668">
        <v>0</v>
      </c>
      <c r="V668">
        <v>0</v>
      </c>
      <c r="W668">
        <v>0</v>
      </c>
      <c r="X668">
        <v>0</v>
      </c>
      <c r="Y668">
        <v>0</v>
      </c>
      <c r="Z668">
        <v>0</v>
      </c>
      <c r="AA668">
        <v>90</v>
      </c>
      <c r="AB668">
        <v>0</v>
      </c>
      <c r="AC668">
        <v>90</v>
      </c>
      <c r="AD668">
        <v>0</v>
      </c>
      <c r="AE668">
        <v>0</v>
      </c>
      <c r="AF668">
        <v>3</v>
      </c>
      <c r="AG668">
        <v>0</v>
      </c>
      <c r="AH668">
        <v>0</v>
      </c>
      <c r="AI668">
        <v>0</v>
      </c>
      <c r="AJ668">
        <v>0</v>
      </c>
      <c r="AK668">
        <v>0</v>
      </c>
      <c r="AL668">
        <v>0</v>
      </c>
      <c r="AM668">
        <v>0</v>
      </c>
      <c r="AN668">
        <v>0</v>
      </c>
      <c r="AO668">
        <v>0</v>
      </c>
      <c r="AP668">
        <v>0</v>
      </c>
      <c r="AQ668">
        <v>0</v>
      </c>
      <c r="AR668">
        <v>0</v>
      </c>
      <c r="AS668">
        <v>0</v>
      </c>
      <c r="AT668">
        <v>0</v>
      </c>
      <c r="AU668">
        <v>0</v>
      </c>
      <c r="AV668">
        <v>0</v>
      </c>
      <c r="AW668">
        <v>0</v>
      </c>
      <c r="AX668">
        <v>0</v>
      </c>
      <c r="AY668">
        <v>0</v>
      </c>
      <c r="AZ668">
        <v>0</v>
      </c>
      <c r="BA668">
        <v>0</v>
      </c>
      <c r="BB668">
        <v>0</v>
      </c>
      <c r="BC668">
        <v>0</v>
      </c>
      <c r="BD668">
        <v>0</v>
      </c>
      <c r="BE668">
        <v>0</v>
      </c>
      <c r="BF668">
        <v>0</v>
      </c>
      <c r="BG668">
        <v>0</v>
      </c>
      <c r="BH668">
        <v>0</v>
      </c>
      <c r="BI668">
        <v>0</v>
      </c>
      <c r="BJ668" s="25">
        <v>45944</v>
      </c>
      <c r="BK668">
        <v>0</v>
      </c>
      <c r="BL668" s="27" t="str">
        <f>VLOOKUP(O668,DropDownList!$H$1:$I$7,2,FALSE)</f>
        <v>2023/24</v>
      </c>
      <c r="BM668" s="27" t="str">
        <f t="shared" si="10"/>
        <v>PCPF</v>
      </c>
    </row>
    <row r="669" spans="1:65" x14ac:dyDescent="0.2">
      <c r="A669">
        <v>2025</v>
      </c>
      <c r="B669">
        <v>10</v>
      </c>
      <c r="C669" t="s">
        <v>198</v>
      </c>
      <c r="D669" t="s">
        <v>206</v>
      </c>
      <c r="E669" t="s">
        <v>32</v>
      </c>
      <c r="F669">
        <v>9340</v>
      </c>
      <c r="G669" t="s">
        <v>141</v>
      </c>
      <c r="H669" t="s">
        <v>200</v>
      </c>
      <c r="I669" t="s">
        <v>142</v>
      </c>
      <c r="J669" s="24">
        <v>45931</v>
      </c>
      <c r="K669" t="s">
        <v>253</v>
      </c>
      <c r="L669">
        <v>3</v>
      </c>
      <c r="M669" t="s">
        <v>429</v>
      </c>
      <c r="N669" t="s">
        <v>145</v>
      </c>
      <c r="O669" t="s">
        <v>156</v>
      </c>
      <c r="P669" t="s">
        <v>146</v>
      </c>
      <c r="Q669">
        <v>220</v>
      </c>
      <c r="R669">
        <v>105</v>
      </c>
      <c r="S669">
        <v>1660</v>
      </c>
      <c r="T669">
        <v>20</v>
      </c>
      <c r="U669">
        <v>29</v>
      </c>
      <c r="V669">
        <v>7</v>
      </c>
      <c r="W669">
        <v>80</v>
      </c>
      <c r="X669">
        <v>80</v>
      </c>
      <c r="Y669">
        <v>0</v>
      </c>
      <c r="Z669">
        <v>0</v>
      </c>
      <c r="AA669">
        <v>1420</v>
      </c>
      <c r="AB669">
        <v>0</v>
      </c>
      <c r="AC669">
        <v>0</v>
      </c>
      <c r="AD669">
        <v>7</v>
      </c>
      <c r="AE669">
        <v>0</v>
      </c>
      <c r="AF669">
        <v>89</v>
      </c>
      <c r="AG669">
        <v>0</v>
      </c>
      <c r="AH669">
        <v>1</v>
      </c>
      <c r="AI669">
        <v>15</v>
      </c>
      <c r="AJ669">
        <v>0</v>
      </c>
      <c r="AK669">
        <v>0</v>
      </c>
      <c r="AL669">
        <v>0</v>
      </c>
      <c r="AM669">
        <v>0</v>
      </c>
      <c r="AN669">
        <v>0</v>
      </c>
      <c r="AO669">
        <v>71</v>
      </c>
      <c r="AP669">
        <v>313</v>
      </c>
      <c r="AQ669">
        <v>74</v>
      </c>
      <c r="AR669">
        <v>0</v>
      </c>
      <c r="AS669">
        <v>41</v>
      </c>
      <c r="AT669">
        <v>19</v>
      </c>
      <c r="AU669">
        <v>9</v>
      </c>
      <c r="AV669">
        <v>2</v>
      </c>
      <c r="AW669">
        <v>0</v>
      </c>
      <c r="AX669">
        <v>0</v>
      </c>
      <c r="AY669">
        <v>40</v>
      </c>
      <c r="AZ669">
        <v>61</v>
      </c>
      <c r="BA669">
        <v>30</v>
      </c>
      <c r="BB669">
        <v>10</v>
      </c>
      <c r="BC669">
        <v>3</v>
      </c>
      <c r="BD669">
        <v>3</v>
      </c>
      <c r="BE669">
        <v>0</v>
      </c>
      <c r="BF669">
        <v>105</v>
      </c>
      <c r="BG669">
        <v>220</v>
      </c>
      <c r="BH669">
        <v>0</v>
      </c>
      <c r="BI669">
        <v>28</v>
      </c>
      <c r="BJ669" s="25">
        <v>45944</v>
      </c>
      <c r="BK669">
        <v>0</v>
      </c>
      <c r="BL669" s="27" t="str">
        <f>VLOOKUP(O669,DropDownList!$H$1:$I$7,2,FALSE)</f>
        <v>2023/24</v>
      </c>
      <c r="BM669" s="27" t="str">
        <f t="shared" si="10"/>
        <v>VSUR</v>
      </c>
    </row>
    <row r="670" spans="1:65" x14ac:dyDescent="0.2">
      <c r="A670">
        <v>2025</v>
      </c>
      <c r="B670">
        <v>10</v>
      </c>
      <c r="C670" t="s">
        <v>198</v>
      </c>
      <c r="D670" t="s">
        <v>206</v>
      </c>
      <c r="E670" t="s">
        <v>32</v>
      </c>
      <c r="F670">
        <v>9340</v>
      </c>
      <c r="G670" t="s">
        <v>141</v>
      </c>
      <c r="H670" t="s">
        <v>200</v>
      </c>
      <c r="I670" t="s">
        <v>142</v>
      </c>
      <c r="J670" s="24">
        <v>45931</v>
      </c>
      <c r="K670" t="s">
        <v>253</v>
      </c>
      <c r="L670">
        <v>3</v>
      </c>
      <c r="M670" t="s">
        <v>429</v>
      </c>
      <c r="N670" t="s">
        <v>145</v>
      </c>
      <c r="O670" t="s">
        <v>155</v>
      </c>
      <c r="P670" t="s">
        <v>150</v>
      </c>
      <c r="Q670">
        <v>11132.13</v>
      </c>
      <c r="R670">
        <v>369</v>
      </c>
      <c r="S670">
        <v>54970.9</v>
      </c>
      <c r="T670">
        <v>8371.27</v>
      </c>
      <c r="U670">
        <v>78</v>
      </c>
      <c r="V670">
        <v>38</v>
      </c>
      <c r="W670">
        <v>5534.5</v>
      </c>
      <c r="X670">
        <v>6268.59</v>
      </c>
      <c r="Y670">
        <v>320</v>
      </c>
      <c r="Z670">
        <v>46599.63</v>
      </c>
      <c r="AA670">
        <v>35467.5</v>
      </c>
      <c r="AB670">
        <v>6608.31</v>
      </c>
      <c r="AC670">
        <v>28859.19</v>
      </c>
      <c r="AD670">
        <v>28</v>
      </c>
      <c r="AE670">
        <v>10</v>
      </c>
      <c r="AF670">
        <v>229</v>
      </c>
      <c r="AG670">
        <v>31</v>
      </c>
      <c r="AH670">
        <v>49</v>
      </c>
      <c r="AI670">
        <v>47</v>
      </c>
      <c r="AJ670">
        <v>42</v>
      </c>
      <c r="AK670">
        <v>29</v>
      </c>
      <c r="AL670">
        <v>6</v>
      </c>
      <c r="AM670">
        <v>14</v>
      </c>
      <c r="AN670">
        <v>2</v>
      </c>
      <c r="AO670">
        <v>275</v>
      </c>
      <c r="AP670">
        <v>1467</v>
      </c>
      <c r="AQ670">
        <v>293</v>
      </c>
      <c r="AR670">
        <v>0</v>
      </c>
      <c r="AS670">
        <v>101</v>
      </c>
      <c r="AT670">
        <v>140</v>
      </c>
      <c r="AU670">
        <v>12</v>
      </c>
      <c r="AV670">
        <v>5</v>
      </c>
      <c r="AW670">
        <v>1</v>
      </c>
      <c r="AX670">
        <v>0</v>
      </c>
      <c r="AY670">
        <v>267</v>
      </c>
      <c r="AZ670">
        <v>359</v>
      </c>
      <c r="BA670">
        <v>201</v>
      </c>
      <c r="BB670">
        <v>16</v>
      </c>
      <c r="BC670">
        <v>5</v>
      </c>
      <c r="BD670">
        <v>7</v>
      </c>
      <c r="BE670">
        <v>0</v>
      </c>
      <c r="BF670">
        <v>279</v>
      </c>
      <c r="BG670">
        <v>6565.84</v>
      </c>
      <c r="BH670">
        <v>13</v>
      </c>
      <c r="BI670">
        <v>75</v>
      </c>
      <c r="BJ670" s="25">
        <v>45944</v>
      </c>
      <c r="BK670">
        <v>0</v>
      </c>
      <c r="BL670" s="27" t="str">
        <f>VLOOKUP(O670,DropDownList!$H$1:$I$7,2,FALSE)</f>
        <v>2022/23</v>
      </c>
      <c r="BM670" s="27" t="str">
        <f t="shared" si="10"/>
        <v>FISCAL FINES</v>
      </c>
    </row>
    <row r="671" spans="1:65" x14ac:dyDescent="0.2">
      <c r="A671">
        <v>2025</v>
      </c>
      <c r="B671">
        <v>10</v>
      </c>
      <c r="C671" t="s">
        <v>198</v>
      </c>
      <c r="D671" t="s">
        <v>206</v>
      </c>
      <c r="E671" t="s">
        <v>32</v>
      </c>
      <c r="F671">
        <v>9340</v>
      </c>
      <c r="G671" t="s">
        <v>141</v>
      </c>
      <c r="H671" t="s">
        <v>200</v>
      </c>
      <c r="I671" t="s">
        <v>142</v>
      </c>
      <c r="J671" s="24">
        <v>45931</v>
      </c>
      <c r="K671" t="s">
        <v>253</v>
      </c>
      <c r="L671">
        <v>3</v>
      </c>
      <c r="M671" t="s">
        <v>429</v>
      </c>
      <c r="N671" t="s">
        <v>145</v>
      </c>
      <c r="O671" t="s">
        <v>147</v>
      </c>
      <c r="P671" t="s">
        <v>154</v>
      </c>
      <c r="Q671">
        <v>8178.78</v>
      </c>
      <c r="R671">
        <v>95</v>
      </c>
      <c r="S671">
        <v>21196</v>
      </c>
      <c r="T671">
        <v>1232.29</v>
      </c>
      <c r="U671">
        <v>44</v>
      </c>
      <c r="V671">
        <v>19</v>
      </c>
      <c r="W671">
        <v>2983.66</v>
      </c>
      <c r="X671">
        <v>3233.66</v>
      </c>
      <c r="Y671">
        <v>0</v>
      </c>
      <c r="Z671">
        <v>0</v>
      </c>
      <c r="AA671">
        <v>11784.93</v>
      </c>
      <c r="AB671">
        <v>159.01</v>
      </c>
      <c r="AC671">
        <v>10535.88</v>
      </c>
      <c r="AD671">
        <v>10</v>
      </c>
      <c r="AE671">
        <v>9</v>
      </c>
      <c r="AF671">
        <v>47</v>
      </c>
      <c r="AG671">
        <v>27</v>
      </c>
      <c r="AH671">
        <v>2</v>
      </c>
      <c r="AI671">
        <v>17</v>
      </c>
      <c r="AJ671">
        <v>0</v>
      </c>
      <c r="AK671">
        <v>0</v>
      </c>
      <c r="AL671">
        <v>0</v>
      </c>
      <c r="AM671">
        <v>0</v>
      </c>
      <c r="AN671">
        <v>0</v>
      </c>
      <c r="AO671">
        <v>68</v>
      </c>
      <c r="AP671">
        <v>242</v>
      </c>
      <c r="AQ671">
        <v>69</v>
      </c>
      <c r="AR671">
        <v>0</v>
      </c>
      <c r="AS671">
        <v>15</v>
      </c>
      <c r="AT671">
        <v>12</v>
      </c>
      <c r="AU671">
        <v>5</v>
      </c>
      <c r="AV671">
        <v>3</v>
      </c>
      <c r="AW671">
        <v>0</v>
      </c>
      <c r="AX671">
        <v>0</v>
      </c>
      <c r="AY671">
        <v>43</v>
      </c>
      <c r="AZ671">
        <v>54</v>
      </c>
      <c r="BA671">
        <v>18</v>
      </c>
      <c r="BB671">
        <v>5</v>
      </c>
      <c r="BC671">
        <v>2</v>
      </c>
      <c r="BD671">
        <v>0</v>
      </c>
      <c r="BE671">
        <v>0</v>
      </c>
      <c r="BF671">
        <v>93</v>
      </c>
      <c r="BG671">
        <v>3663</v>
      </c>
      <c r="BH671">
        <v>2</v>
      </c>
      <c r="BI671">
        <v>42</v>
      </c>
      <c r="BJ671" s="25">
        <v>45944</v>
      </c>
      <c r="BK671">
        <v>0</v>
      </c>
      <c r="BL671" s="27" t="str">
        <f>VLOOKUP(O671,DropDownList!$H$1:$I$7,2,FALSE)</f>
        <v>2024/25</v>
      </c>
      <c r="BM671" s="27" t="str">
        <f t="shared" si="10"/>
        <v>JP COURT</v>
      </c>
    </row>
    <row r="672" spans="1:65" x14ac:dyDescent="0.2">
      <c r="A672">
        <v>2025</v>
      </c>
      <c r="B672">
        <v>10</v>
      </c>
      <c r="C672" t="s">
        <v>198</v>
      </c>
      <c r="D672" t="s">
        <v>206</v>
      </c>
      <c r="E672" t="s">
        <v>32</v>
      </c>
      <c r="F672">
        <v>9340</v>
      </c>
      <c r="G672" t="s">
        <v>141</v>
      </c>
      <c r="H672" t="s">
        <v>200</v>
      </c>
      <c r="I672" t="s">
        <v>142</v>
      </c>
      <c r="J672" s="24">
        <v>45931</v>
      </c>
      <c r="K672" t="s">
        <v>253</v>
      </c>
      <c r="L672">
        <v>3</v>
      </c>
      <c r="M672" t="s">
        <v>429</v>
      </c>
      <c r="N672" t="s">
        <v>145</v>
      </c>
      <c r="O672" t="s">
        <v>147</v>
      </c>
      <c r="P672" t="s">
        <v>152</v>
      </c>
      <c r="Q672">
        <v>0</v>
      </c>
      <c r="R672">
        <v>68</v>
      </c>
      <c r="S672">
        <v>2720</v>
      </c>
      <c r="T672">
        <v>1160</v>
      </c>
      <c r="U672">
        <v>0</v>
      </c>
      <c r="V672">
        <v>0</v>
      </c>
      <c r="W672">
        <v>0</v>
      </c>
      <c r="X672">
        <v>0</v>
      </c>
      <c r="Y672">
        <v>0</v>
      </c>
      <c r="Z672">
        <v>0</v>
      </c>
      <c r="AA672">
        <v>1560</v>
      </c>
      <c r="AB672">
        <v>0</v>
      </c>
      <c r="AC672">
        <v>1560</v>
      </c>
      <c r="AD672">
        <v>0</v>
      </c>
      <c r="AE672">
        <v>0</v>
      </c>
      <c r="AF672">
        <v>39</v>
      </c>
      <c r="AG672">
        <v>0</v>
      </c>
      <c r="AH672">
        <v>29</v>
      </c>
      <c r="AI672">
        <v>0</v>
      </c>
      <c r="AJ672">
        <v>0</v>
      </c>
      <c r="AK672">
        <v>0</v>
      </c>
      <c r="AL672">
        <v>0</v>
      </c>
      <c r="AM672">
        <v>1</v>
      </c>
      <c r="AN672">
        <v>0</v>
      </c>
      <c r="AO672">
        <v>0</v>
      </c>
      <c r="AP672">
        <v>0</v>
      </c>
      <c r="AQ672">
        <v>0</v>
      </c>
      <c r="AR672">
        <v>0</v>
      </c>
      <c r="AS672">
        <v>0</v>
      </c>
      <c r="AT672">
        <v>0</v>
      </c>
      <c r="AU672">
        <v>0</v>
      </c>
      <c r="AV672">
        <v>0</v>
      </c>
      <c r="AW672">
        <v>0</v>
      </c>
      <c r="AX672">
        <v>0</v>
      </c>
      <c r="AY672">
        <v>0</v>
      </c>
      <c r="AZ672">
        <v>0</v>
      </c>
      <c r="BA672">
        <v>0</v>
      </c>
      <c r="BB672">
        <v>0</v>
      </c>
      <c r="BC672">
        <v>0</v>
      </c>
      <c r="BD672">
        <v>0</v>
      </c>
      <c r="BE672">
        <v>0</v>
      </c>
      <c r="BF672">
        <v>0</v>
      </c>
      <c r="BG672">
        <v>0</v>
      </c>
      <c r="BH672">
        <v>0</v>
      </c>
      <c r="BI672">
        <v>0</v>
      </c>
      <c r="BJ672" s="25">
        <v>45944</v>
      </c>
      <c r="BK672">
        <v>0</v>
      </c>
      <c r="BL672" s="27" t="str">
        <f>VLOOKUP(O672,DropDownList!$H$1:$I$7,2,FALSE)</f>
        <v>2024/25</v>
      </c>
      <c r="BM672" s="27" t="str">
        <f t="shared" si="10"/>
        <v>PCOA</v>
      </c>
    </row>
    <row r="673" spans="1:65" x14ac:dyDescent="0.2">
      <c r="A673">
        <v>2025</v>
      </c>
      <c r="B673">
        <v>10</v>
      </c>
      <c r="C673" t="s">
        <v>198</v>
      </c>
      <c r="D673" t="s">
        <v>206</v>
      </c>
      <c r="E673" t="s">
        <v>32</v>
      </c>
      <c r="F673">
        <v>9340</v>
      </c>
      <c r="G673" t="s">
        <v>141</v>
      </c>
      <c r="H673" t="s">
        <v>200</v>
      </c>
      <c r="I673" t="s">
        <v>142</v>
      </c>
      <c r="J673" s="24">
        <v>45931</v>
      </c>
      <c r="K673" t="s">
        <v>253</v>
      </c>
      <c r="L673">
        <v>3</v>
      </c>
      <c r="M673" t="s">
        <v>429</v>
      </c>
      <c r="N673" t="s">
        <v>145</v>
      </c>
      <c r="O673" t="s">
        <v>149</v>
      </c>
      <c r="P673" t="s">
        <v>150</v>
      </c>
      <c r="Q673">
        <v>6323.2</v>
      </c>
      <c r="R673">
        <v>72</v>
      </c>
      <c r="S673">
        <v>9807.36</v>
      </c>
      <c r="T673">
        <v>1000</v>
      </c>
      <c r="U673">
        <v>49</v>
      </c>
      <c r="V673">
        <v>41</v>
      </c>
      <c r="W673">
        <v>4551.66</v>
      </c>
      <c r="X673">
        <v>5404.2</v>
      </c>
      <c r="Y673">
        <v>64</v>
      </c>
      <c r="Z673">
        <v>8807.36</v>
      </c>
      <c r="AA673">
        <v>2484.16</v>
      </c>
      <c r="AB673">
        <v>685.4</v>
      </c>
      <c r="AC673">
        <v>1798.76</v>
      </c>
      <c r="AD673">
        <v>37</v>
      </c>
      <c r="AE673">
        <v>4</v>
      </c>
      <c r="AF673">
        <v>15</v>
      </c>
      <c r="AG673">
        <v>4</v>
      </c>
      <c r="AH673">
        <v>8</v>
      </c>
      <c r="AI673">
        <v>45</v>
      </c>
      <c r="AJ673">
        <v>8</v>
      </c>
      <c r="AK673">
        <v>3</v>
      </c>
      <c r="AL673">
        <v>2</v>
      </c>
      <c r="AM673">
        <v>1</v>
      </c>
      <c r="AN673">
        <v>1</v>
      </c>
      <c r="AO673">
        <v>57</v>
      </c>
      <c r="AP673">
        <v>131</v>
      </c>
      <c r="AQ673">
        <v>58</v>
      </c>
      <c r="AR673">
        <v>0</v>
      </c>
      <c r="AS673">
        <v>4</v>
      </c>
      <c r="AT673">
        <v>9</v>
      </c>
      <c r="AU673">
        <v>1</v>
      </c>
      <c r="AV673">
        <v>0</v>
      </c>
      <c r="AW673">
        <v>0</v>
      </c>
      <c r="AX673">
        <v>0</v>
      </c>
      <c r="AY673">
        <v>11</v>
      </c>
      <c r="AZ673">
        <v>26</v>
      </c>
      <c r="BA673">
        <v>3</v>
      </c>
      <c r="BB673">
        <v>1</v>
      </c>
      <c r="BC673">
        <v>1</v>
      </c>
      <c r="BD673">
        <v>0</v>
      </c>
      <c r="BE673">
        <v>0</v>
      </c>
      <c r="BF673">
        <v>58</v>
      </c>
      <c r="BG673">
        <v>5946.96</v>
      </c>
      <c r="BH673">
        <v>0</v>
      </c>
      <c r="BI673">
        <v>49</v>
      </c>
      <c r="BJ673" s="25">
        <v>45944</v>
      </c>
      <c r="BK673">
        <v>0</v>
      </c>
      <c r="BL673" s="27" t="str">
        <f>VLOOKUP(O673,DropDownList!$H$1:$I$7,2,FALSE)</f>
        <v>2025/26</v>
      </c>
      <c r="BM673" s="27" t="str">
        <f t="shared" si="10"/>
        <v>FISCAL FINES</v>
      </c>
    </row>
    <row r="674" spans="1:65" x14ac:dyDescent="0.2">
      <c r="A674">
        <v>2025</v>
      </c>
      <c r="B674">
        <v>10</v>
      </c>
      <c r="C674" t="s">
        <v>198</v>
      </c>
      <c r="D674" t="s">
        <v>206</v>
      </c>
      <c r="E674" t="s">
        <v>32</v>
      </c>
      <c r="F674">
        <v>9340</v>
      </c>
      <c r="G674" t="s">
        <v>141</v>
      </c>
      <c r="H674" t="s">
        <v>200</v>
      </c>
      <c r="I674" t="s">
        <v>142</v>
      </c>
      <c r="J674" s="24">
        <v>45931</v>
      </c>
      <c r="K674" t="s">
        <v>253</v>
      </c>
      <c r="L674">
        <v>3</v>
      </c>
      <c r="M674" t="s">
        <v>429</v>
      </c>
      <c r="N674" t="s">
        <v>145</v>
      </c>
      <c r="O674" t="s">
        <v>149</v>
      </c>
      <c r="P674" t="s">
        <v>154</v>
      </c>
      <c r="Q674">
        <v>2344.9699999999998</v>
      </c>
      <c r="R674">
        <v>21</v>
      </c>
      <c r="S674">
        <v>5735</v>
      </c>
      <c r="T674">
        <v>420</v>
      </c>
      <c r="U674">
        <v>11</v>
      </c>
      <c r="V674">
        <v>6</v>
      </c>
      <c r="W674">
        <v>1015</v>
      </c>
      <c r="X674">
        <v>1125</v>
      </c>
      <c r="Y674">
        <v>0</v>
      </c>
      <c r="Z674">
        <v>0</v>
      </c>
      <c r="AA674">
        <v>2970.03</v>
      </c>
      <c r="AB674">
        <v>0</v>
      </c>
      <c r="AC674">
        <v>2715.03</v>
      </c>
      <c r="AD674">
        <v>4</v>
      </c>
      <c r="AE674">
        <v>2</v>
      </c>
      <c r="AF674">
        <v>9</v>
      </c>
      <c r="AG674">
        <v>6</v>
      </c>
      <c r="AH674">
        <v>1</v>
      </c>
      <c r="AI674">
        <v>5</v>
      </c>
      <c r="AJ674">
        <v>0</v>
      </c>
      <c r="AK674">
        <v>0</v>
      </c>
      <c r="AL674">
        <v>0</v>
      </c>
      <c r="AM674">
        <v>0</v>
      </c>
      <c r="AN674">
        <v>0</v>
      </c>
      <c r="AO674">
        <v>12</v>
      </c>
      <c r="AP674">
        <v>34</v>
      </c>
      <c r="AQ674">
        <v>12</v>
      </c>
      <c r="AR674">
        <v>0</v>
      </c>
      <c r="AS674">
        <v>5</v>
      </c>
      <c r="AT674">
        <v>3</v>
      </c>
      <c r="AU674">
        <v>0</v>
      </c>
      <c r="AV674">
        <v>0</v>
      </c>
      <c r="AW674">
        <v>0</v>
      </c>
      <c r="AX674">
        <v>0</v>
      </c>
      <c r="AY674">
        <v>3</v>
      </c>
      <c r="AZ674">
        <v>6</v>
      </c>
      <c r="BA674">
        <v>2</v>
      </c>
      <c r="BB674">
        <v>1</v>
      </c>
      <c r="BC674">
        <v>0</v>
      </c>
      <c r="BD674">
        <v>0</v>
      </c>
      <c r="BE674">
        <v>0</v>
      </c>
      <c r="BF674">
        <v>21</v>
      </c>
      <c r="BG674">
        <v>990</v>
      </c>
      <c r="BH674">
        <v>0</v>
      </c>
      <c r="BI674">
        <v>11</v>
      </c>
      <c r="BJ674" s="25">
        <v>45944</v>
      </c>
      <c r="BK674">
        <v>0</v>
      </c>
      <c r="BL674" s="27" t="str">
        <f>VLOOKUP(O674,DropDownList!$H$1:$I$7,2,FALSE)</f>
        <v>2025/26</v>
      </c>
      <c r="BM674" s="27" t="str">
        <f t="shared" si="10"/>
        <v>JP COURT</v>
      </c>
    </row>
    <row r="675" spans="1:65" x14ac:dyDescent="0.2">
      <c r="A675">
        <v>2025</v>
      </c>
      <c r="B675">
        <v>10</v>
      </c>
      <c r="C675" t="s">
        <v>198</v>
      </c>
      <c r="D675" t="s">
        <v>206</v>
      </c>
      <c r="E675" t="s">
        <v>32</v>
      </c>
      <c r="F675">
        <v>9340</v>
      </c>
      <c r="G675" t="s">
        <v>141</v>
      </c>
      <c r="H675" t="s">
        <v>200</v>
      </c>
      <c r="I675" t="s">
        <v>142</v>
      </c>
      <c r="J675" s="24">
        <v>45931</v>
      </c>
      <c r="K675" t="s">
        <v>253</v>
      </c>
      <c r="L675">
        <v>3</v>
      </c>
      <c r="M675" t="s">
        <v>429</v>
      </c>
      <c r="N675" t="s">
        <v>145</v>
      </c>
      <c r="O675" t="s">
        <v>149</v>
      </c>
      <c r="P675" t="s">
        <v>152</v>
      </c>
      <c r="Q675">
        <v>0</v>
      </c>
      <c r="R675">
        <v>23</v>
      </c>
      <c r="S675">
        <v>920</v>
      </c>
      <c r="T675">
        <v>400</v>
      </c>
      <c r="U675">
        <v>0</v>
      </c>
      <c r="V675">
        <v>0</v>
      </c>
      <c r="W675">
        <v>0</v>
      </c>
      <c r="X675">
        <v>0</v>
      </c>
      <c r="Y675">
        <v>0</v>
      </c>
      <c r="Z675">
        <v>0</v>
      </c>
      <c r="AA675">
        <v>520</v>
      </c>
      <c r="AB675">
        <v>0</v>
      </c>
      <c r="AC675">
        <v>520</v>
      </c>
      <c r="AD675">
        <v>0</v>
      </c>
      <c r="AE675">
        <v>0</v>
      </c>
      <c r="AF675">
        <v>13</v>
      </c>
      <c r="AG675">
        <v>0</v>
      </c>
      <c r="AH675">
        <v>10</v>
      </c>
      <c r="AI675">
        <v>0</v>
      </c>
      <c r="AJ675">
        <v>0</v>
      </c>
      <c r="AK675">
        <v>0</v>
      </c>
      <c r="AL675">
        <v>0</v>
      </c>
      <c r="AM675">
        <v>0</v>
      </c>
      <c r="AN675">
        <v>0</v>
      </c>
      <c r="AO675">
        <v>0</v>
      </c>
      <c r="AP675">
        <v>0</v>
      </c>
      <c r="AQ675">
        <v>0</v>
      </c>
      <c r="AR675">
        <v>0</v>
      </c>
      <c r="AS675">
        <v>0</v>
      </c>
      <c r="AT675">
        <v>0</v>
      </c>
      <c r="AU675">
        <v>0</v>
      </c>
      <c r="AV675">
        <v>0</v>
      </c>
      <c r="AW675">
        <v>0</v>
      </c>
      <c r="AX675">
        <v>0</v>
      </c>
      <c r="AY675">
        <v>0</v>
      </c>
      <c r="AZ675">
        <v>0</v>
      </c>
      <c r="BA675">
        <v>0</v>
      </c>
      <c r="BB675">
        <v>0</v>
      </c>
      <c r="BC675">
        <v>0</v>
      </c>
      <c r="BD675">
        <v>0</v>
      </c>
      <c r="BE675">
        <v>0</v>
      </c>
      <c r="BF675">
        <v>0</v>
      </c>
      <c r="BG675">
        <v>0</v>
      </c>
      <c r="BH675">
        <v>0</v>
      </c>
      <c r="BI675">
        <v>0</v>
      </c>
      <c r="BJ675" s="25">
        <v>45944</v>
      </c>
      <c r="BK675">
        <v>0</v>
      </c>
      <c r="BL675" s="27" t="str">
        <f>VLOOKUP(O675,DropDownList!$H$1:$I$7,2,FALSE)</f>
        <v>2025/26</v>
      </c>
      <c r="BM675" s="27" t="str">
        <f t="shared" si="10"/>
        <v>PCOA</v>
      </c>
    </row>
    <row r="676" spans="1:65" x14ac:dyDescent="0.2">
      <c r="A676">
        <v>2025</v>
      </c>
      <c r="B676">
        <v>10</v>
      </c>
      <c r="C676" t="s">
        <v>198</v>
      </c>
      <c r="D676" t="s">
        <v>206</v>
      </c>
      <c r="E676" t="s">
        <v>32</v>
      </c>
      <c r="F676">
        <v>9340</v>
      </c>
      <c r="G676" t="s">
        <v>141</v>
      </c>
      <c r="H676" t="s">
        <v>200</v>
      </c>
      <c r="I676" t="s">
        <v>142</v>
      </c>
      <c r="J676" s="24">
        <v>45931</v>
      </c>
      <c r="K676" t="s">
        <v>253</v>
      </c>
      <c r="L676">
        <v>3</v>
      </c>
      <c r="M676" t="s">
        <v>429</v>
      </c>
      <c r="N676" t="s">
        <v>145</v>
      </c>
      <c r="O676" t="s">
        <v>149</v>
      </c>
      <c r="P676" t="s">
        <v>146</v>
      </c>
      <c r="Q676">
        <v>65</v>
      </c>
      <c r="R676">
        <v>21</v>
      </c>
      <c r="S676">
        <v>340</v>
      </c>
      <c r="T676">
        <v>20</v>
      </c>
      <c r="U676">
        <v>11</v>
      </c>
      <c r="V676">
        <v>5</v>
      </c>
      <c r="W676">
        <v>55</v>
      </c>
      <c r="X676">
        <v>55</v>
      </c>
      <c r="Y676">
        <v>0</v>
      </c>
      <c r="Z676">
        <v>0</v>
      </c>
      <c r="AA676">
        <v>255</v>
      </c>
      <c r="AB676">
        <v>0</v>
      </c>
      <c r="AC676">
        <v>0</v>
      </c>
      <c r="AD676">
        <v>4</v>
      </c>
      <c r="AE676">
        <v>1</v>
      </c>
      <c r="AF676">
        <v>14</v>
      </c>
      <c r="AG676">
        <v>1</v>
      </c>
      <c r="AH676">
        <v>1</v>
      </c>
      <c r="AI676">
        <v>5</v>
      </c>
      <c r="AJ676">
        <v>0</v>
      </c>
      <c r="AK676">
        <v>0</v>
      </c>
      <c r="AL676">
        <v>0</v>
      </c>
      <c r="AM676">
        <v>0</v>
      </c>
      <c r="AN676">
        <v>0</v>
      </c>
      <c r="AO676">
        <v>12</v>
      </c>
      <c r="AP676">
        <v>34</v>
      </c>
      <c r="AQ676">
        <v>12</v>
      </c>
      <c r="AR676">
        <v>0</v>
      </c>
      <c r="AS676">
        <v>5</v>
      </c>
      <c r="AT676">
        <v>3</v>
      </c>
      <c r="AU676">
        <v>0</v>
      </c>
      <c r="AV676">
        <v>0</v>
      </c>
      <c r="AW676">
        <v>0</v>
      </c>
      <c r="AX676">
        <v>0</v>
      </c>
      <c r="AY676">
        <v>3</v>
      </c>
      <c r="AZ676">
        <v>6</v>
      </c>
      <c r="BA676">
        <v>2</v>
      </c>
      <c r="BB676">
        <v>1</v>
      </c>
      <c r="BC676">
        <v>0</v>
      </c>
      <c r="BD676">
        <v>0</v>
      </c>
      <c r="BE676">
        <v>0</v>
      </c>
      <c r="BF676">
        <v>21</v>
      </c>
      <c r="BG676">
        <v>60</v>
      </c>
      <c r="BH676">
        <v>0</v>
      </c>
      <c r="BI676">
        <v>11</v>
      </c>
      <c r="BJ676" s="25">
        <v>45944</v>
      </c>
      <c r="BK676">
        <v>0</v>
      </c>
      <c r="BL676" s="27" t="str">
        <f>VLOOKUP(O676,DropDownList!$H$1:$I$7,2,FALSE)</f>
        <v>2025/26</v>
      </c>
      <c r="BM676" s="27" t="str">
        <f t="shared" si="10"/>
        <v>VSUR</v>
      </c>
    </row>
    <row r="677" spans="1:65" x14ac:dyDescent="0.2">
      <c r="A677">
        <v>2025</v>
      </c>
      <c r="B677">
        <v>10</v>
      </c>
      <c r="C677" t="s">
        <v>198</v>
      </c>
      <c r="D677" t="s">
        <v>206</v>
      </c>
      <c r="E677" t="s">
        <v>32</v>
      </c>
      <c r="F677">
        <v>9340</v>
      </c>
      <c r="G677" t="s">
        <v>141</v>
      </c>
      <c r="H677" t="s">
        <v>200</v>
      </c>
      <c r="I677" t="s">
        <v>142</v>
      </c>
      <c r="J677" s="24">
        <v>45931</v>
      </c>
      <c r="K677" t="s">
        <v>253</v>
      </c>
      <c r="L677">
        <v>3</v>
      </c>
      <c r="M677" t="s">
        <v>429</v>
      </c>
      <c r="N677" t="s">
        <v>145</v>
      </c>
      <c r="O677" t="s">
        <v>149</v>
      </c>
      <c r="P677" t="s">
        <v>148</v>
      </c>
      <c r="Q677">
        <v>519.99</v>
      </c>
      <c r="R677">
        <v>10</v>
      </c>
      <c r="S677">
        <v>600</v>
      </c>
      <c r="T677">
        <v>0</v>
      </c>
      <c r="U677">
        <v>9</v>
      </c>
      <c r="V677">
        <v>6</v>
      </c>
      <c r="W677">
        <v>360</v>
      </c>
      <c r="X677">
        <v>360</v>
      </c>
      <c r="Y677">
        <v>0</v>
      </c>
      <c r="Z677">
        <v>0</v>
      </c>
      <c r="AA677">
        <v>80.010000000000005</v>
      </c>
      <c r="AB677">
        <v>0</v>
      </c>
      <c r="AC677">
        <v>80.010000000000005</v>
      </c>
      <c r="AD677">
        <v>6</v>
      </c>
      <c r="AE677">
        <v>0</v>
      </c>
      <c r="AF677">
        <v>1</v>
      </c>
      <c r="AG677">
        <v>1</v>
      </c>
      <c r="AH677">
        <v>0</v>
      </c>
      <c r="AI677">
        <v>8</v>
      </c>
      <c r="AJ677">
        <v>0</v>
      </c>
      <c r="AK677">
        <v>0</v>
      </c>
      <c r="AL677">
        <v>0</v>
      </c>
      <c r="AM677">
        <v>0</v>
      </c>
      <c r="AN677">
        <v>0</v>
      </c>
      <c r="AO677">
        <v>9</v>
      </c>
      <c r="AP677">
        <v>24</v>
      </c>
      <c r="AQ677">
        <v>9</v>
      </c>
      <c r="AR677">
        <v>0</v>
      </c>
      <c r="AS677">
        <v>1</v>
      </c>
      <c r="AT677">
        <v>0</v>
      </c>
      <c r="AU677">
        <v>0</v>
      </c>
      <c r="AV677">
        <v>0</v>
      </c>
      <c r="AW677">
        <v>0</v>
      </c>
      <c r="AX677">
        <v>0</v>
      </c>
      <c r="AY677">
        <v>3</v>
      </c>
      <c r="AZ677">
        <v>5</v>
      </c>
      <c r="BA677">
        <v>0</v>
      </c>
      <c r="BB677">
        <v>0</v>
      </c>
      <c r="BC677">
        <v>0</v>
      </c>
      <c r="BD677">
        <v>0</v>
      </c>
      <c r="BE677">
        <v>0</v>
      </c>
      <c r="BF677">
        <v>9</v>
      </c>
      <c r="BG677">
        <v>480</v>
      </c>
      <c r="BH677">
        <v>0</v>
      </c>
      <c r="BI677">
        <v>9</v>
      </c>
      <c r="BJ677" s="25">
        <v>45944</v>
      </c>
      <c r="BK677">
        <v>0</v>
      </c>
      <c r="BL677" s="27" t="str">
        <f>VLOOKUP(O677,DropDownList!$H$1:$I$7,2,FALSE)</f>
        <v>2025/26</v>
      </c>
      <c r="BM677" s="27" t="str">
        <f t="shared" si="10"/>
        <v>PRAS</v>
      </c>
    </row>
    <row r="678" spans="1:65" x14ac:dyDescent="0.2">
      <c r="A678">
        <v>2025</v>
      </c>
      <c r="B678">
        <v>10</v>
      </c>
      <c r="C678" t="s">
        <v>198</v>
      </c>
      <c r="D678" t="s">
        <v>206</v>
      </c>
      <c r="E678" t="s">
        <v>32</v>
      </c>
      <c r="F678">
        <v>9340</v>
      </c>
      <c r="G678" t="s">
        <v>141</v>
      </c>
      <c r="H678" t="s">
        <v>200</v>
      </c>
      <c r="I678" t="s">
        <v>142</v>
      </c>
      <c r="J678" s="24">
        <v>45931</v>
      </c>
      <c r="K678" t="s">
        <v>253</v>
      </c>
      <c r="L678">
        <v>3</v>
      </c>
      <c r="M678" t="s">
        <v>429</v>
      </c>
      <c r="N678" t="s">
        <v>145</v>
      </c>
      <c r="O678" t="s">
        <v>147</v>
      </c>
      <c r="P678" t="s">
        <v>150</v>
      </c>
      <c r="Q678">
        <v>20255.71</v>
      </c>
      <c r="R678">
        <v>286</v>
      </c>
      <c r="S678">
        <v>43180.53</v>
      </c>
      <c r="T678">
        <v>4831.74</v>
      </c>
      <c r="U678">
        <v>146</v>
      </c>
      <c r="V678">
        <v>45</v>
      </c>
      <c r="W678">
        <v>7507.62</v>
      </c>
      <c r="X678">
        <v>7507.62</v>
      </c>
      <c r="Y678">
        <v>255</v>
      </c>
      <c r="Z678">
        <v>38348.79</v>
      </c>
      <c r="AA678">
        <v>18093.080000000002</v>
      </c>
      <c r="AB678">
        <v>3812.94</v>
      </c>
      <c r="AC678">
        <v>14280.14</v>
      </c>
      <c r="AD678">
        <v>40</v>
      </c>
      <c r="AE678">
        <v>5</v>
      </c>
      <c r="AF678">
        <v>104</v>
      </c>
      <c r="AG678">
        <v>56</v>
      </c>
      <c r="AH678">
        <v>31</v>
      </c>
      <c r="AI678">
        <v>90</v>
      </c>
      <c r="AJ678">
        <v>24</v>
      </c>
      <c r="AK678">
        <v>24</v>
      </c>
      <c r="AL678">
        <v>5</v>
      </c>
      <c r="AM678">
        <v>8</v>
      </c>
      <c r="AN678">
        <v>0</v>
      </c>
      <c r="AO678">
        <v>231</v>
      </c>
      <c r="AP678">
        <v>806</v>
      </c>
      <c r="AQ678">
        <v>241</v>
      </c>
      <c r="AR678">
        <v>0</v>
      </c>
      <c r="AS678">
        <v>49</v>
      </c>
      <c r="AT678">
        <v>63</v>
      </c>
      <c r="AU678">
        <v>9</v>
      </c>
      <c r="AV678">
        <v>1</v>
      </c>
      <c r="AW678">
        <v>1</v>
      </c>
      <c r="AX678">
        <v>0</v>
      </c>
      <c r="AY678">
        <v>149</v>
      </c>
      <c r="AZ678">
        <v>186</v>
      </c>
      <c r="BA678">
        <v>54</v>
      </c>
      <c r="BB678">
        <v>10</v>
      </c>
      <c r="BC678">
        <v>2</v>
      </c>
      <c r="BD678">
        <v>2</v>
      </c>
      <c r="BE678">
        <v>0</v>
      </c>
      <c r="BF678">
        <v>230</v>
      </c>
      <c r="BG678">
        <v>15188.6</v>
      </c>
      <c r="BH678">
        <v>5</v>
      </c>
      <c r="BI678">
        <v>145</v>
      </c>
      <c r="BJ678" s="25">
        <v>45944</v>
      </c>
      <c r="BK678">
        <v>0</v>
      </c>
      <c r="BL678" s="27" t="str">
        <f>VLOOKUP(O678,DropDownList!$H$1:$I$7,2,FALSE)</f>
        <v>2024/25</v>
      </c>
      <c r="BM678" s="27" t="str">
        <f t="shared" si="10"/>
        <v>FISCAL FINES</v>
      </c>
    </row>
    <row r="679" spans="1:65" x14ac:dyDescent="0.2">
      <c r="A679">
        <v>2025</v>
      </c>
      <c r="B679">
        <v>10</v>
      </c>
      <c r="C679" t="s">
        <v>198</v>
      </c>
      <c r="D679" t="s">
        <v>207</v>
      </c>
      <c r="E679" t="s">
        <v>32</v>
      </c>
      <c r="F679">
        <v>9762</v>
      </c>
      <c r="G679" t="s">
        <v>158</v>
      </c>
      <c r="H679" t="s">
        <v>200</v>
      </c>
      <c r="I679" t="s">
        <v>142</v>
      </c>
      <c r="J679" s="24">
        <v>45931</v>
      </c>
      <c r="K679" t="s">
        <v>253</v>
      </c>
      <c r="L679">
        <v>3</v>
      </c>
      <c r="M679" t="s">
        <v>429</v>
      </c>
      <c r="N679" t="s">
        <v>145</v>
      </c>
      <c r="O679" t="s">
        <v>155</v>
      </c>
      <c r="P679" t="s">
        <v>159</v>
      </c>
      <c r="Q679">
        <v>0</v>
      </c>
      <c r="R679">
        <v>2</v>
      </c>
      <c r="S679">
        <v>46140.25</v>
      </c>
      <c r="T679">
        <v>7.2</v>
      </c>
      <c r="U679">
        <v>0</v>
      </c>
      <c r="V679">
        <v>0</v>
      </c>
      <c r="W679">
        <v>0</v>
      </c>
      <c r="X679">
        <v>0</v>
      </c>
      <c r="Y679">
        <v>0</v>
      </c>
      <c r="Z679">
        <v>0</v>
      </c>
      <c r="AA679">
        <v>46133.05</v>
      </c>
      <c r="AB679">
        <v>0</v>
      </c>
      <c r="AC679">
        <v>0</v>
      </c>
      <c r="AD679">
        <v>0</v>
      </c>
      <c r="AE679">
        <v>0</v>
      </c>
      <c r="AF679">
        <v>0</v>
      </c>
      <c r="AG679">
        <v>0</v>
      </c>
      <c r="AH679">
        <v>0</v>
      </c>
      <c r="AI679">
        <v>0</v>
      </c>
      <c r="AJ679">
        <v>0</v>
      </c>
      <c r="AK679">
        <v>0</v>
      </c>
      <c r="AL679">
        <v>0</v>
      </c>
      <c r="AM679">
        <v>0</v>
      </c>
      <c r="AN679">
        <v>0</v>
      </c>
      <c r="AO679">
        <v>1</v>
      </c>
      <c r="AP679">
        <v>1</v>
      </c>
      <c r="AQ679">
        <v>1</v>
      </c>
      <c r="AR679">
        <v>0</v>
      </c>
      <c r="AS679">
        <v>0</v>
      </c>
      <c r="AT679">
        <v>0</v>
      </c>
      <c r="AU679">
        <v>0</v>
      </c>
      <c r="AV679">
        <v>0</v>
      </c>
      <c r="AW679">
        <v>0</v>
      </c>
      <c r="AX679">
        <v>0</v>
      </c>
      <c r="AY679">
        <v>0</v>
      </c>
      <c r="AZ679">
        <v>0</v>
      </c>
      <c r="BA679">
        <v>0</v>
      </c>
      <c r="BB679">
        <v>0</v>
      </c>
      <c r="BC679">
        <v>0</v>
      </c>
      <c r="BD679">
        <v>0</v>
      </c>
      <c r="BE679">
        <v>0</v>
      </c>
      <c r="BF679">
        <v>0</v>
      </c>
      <c r="BG679">
        <v>0</v>
      </c>
      <c r="BH679">
        <v>2</v>
      </c>
      <c r="BI679">
        <v>0</v>
      </c>
      <c r="BJ679" s="25">
        <v>45944</v>
      </c>
      <c r="BK679">
        <v>0</v>
      </c>
      <c r="BL679" s="27" t="str">
        <f>VLOOKUP(O679,DropDownList!$H$1:$I$7,2,FALSE)</f>
        <v>2022/23</v>
      </c>
      <c r="BM679" s="27" t="str">
        <f t="shared" si="10"/>
        <v>CONF</v>
      </c>
    </row>
    <row r="680" spans="1:65" x14ac:dyDescent="0.2">
      <c r="A680">
        <v>2025</v>
      </c>
      <c r="B680">
        <v>10</v>
      </c>
      <c r="C680" t="s">
        <v>198</v>
      </c>
      <c r="D680" t="s">
        <v>207</v>
      </c>
      <c r="E680" t="s">
        <v>32</v>
      </c>
      <c r="F680">
        <v>9762</v>
      </c>
      <c r="G680" t="s">
        <v>158</v>
      </c>
      <c r="H680" t="s">
        <v>200</v>
      </c>
      <c r="I680" t="s">
        <v>142</v>
      </c>
      <c r="J680" s="24">
        <v>45931</v>
      </c>
      <c r="K680" t="s">
        <v>253</v>
      </c>
      <c r="L680">
        <v>3</v>
      </c>
      <c r="M680" t="s">
        <v>429</v>
      </c>
      <c r="N680" t="s">
        <v>145</v>
      </c>
      <c r="O680" t="s">
        <v>156</v>
      </c>
      <c r="P680" t="s">
        <v>160</v>
      </c>
      <c r="Q680">
        <v>24537.43</v>
      </c>
      <c r="R680">
        <v>321</v>
      </c>
      <c r="S680">
        <v>122676.52</v>
      </c>
      <c r="T680">
        <v>12185.47</v>
      </c>
      <c r="U680">
        <v>103</v>
      </c>
      <c r="V680">
        <v>27</v>
      </c>
      <c r="W680">
        <v>6582.65</v>
      </c>
      <c r="X680">
        <v>8117.65</v>
      </c>
      <c r="Y680">
        <v>0</v>
      </c>
      <c r="Z680">
        <v>0</v>
      </c>
      <c r="AA680">
        <v>85953.62</v>
      </c>
      <c r="AB680">
        <v>8268.2099999999991</v>
      </c>
      <c r="AC680">
        <v>72928.97</v>
      </c>
      <c r="AD680">
        <v>15</v>
      </c>
      <c r="AE680">
        <v>12</v>
      </c>
      <c r="AF680">
        <v>184</v>
      </c>
      <c r="AG680">
        <v>59</v>
      </c>
      <c r="AH680">
        <v>30</v>
      </c>
      <c r="AI680">
        <v>44</v>
      </c>
      <c r="AJ680">
        <v>0</v>
      </c>
      <c r="AK680">
        <v>0</v>
      </c>
      <c r="AL680">
        <v>0</v>
      </c>
      <c r="AM680">
        <v>0</v>
      </c>
      <c r="AN680">
        <v>0</v>
      </c>
      <c r="AO680">
        <v>232</v>
      </c>
      <c r="AP680">
        <v>981</v>
      </c>
      <c r="AQ680">
        <v>210</v>
      </c>
      <c r="AR680">
        <v>0</v>
      </c>
      <c r="AS680">
        <v>64</v>
      </c>
      <c r="AT680">
        <v>49</v>
      </c>
      <c r="AU680">
        <v>19</v>
      </c>
      <c r="AV680">
        <v>8</v>
      </c>
      <c r="AW680">
        <v>32</v>
      </c>
      <c r="AX680">
        <v>0</v>
      </c>
      <c r="AY680">
        <v>186</v>
      </c>
      <c r="AZ680">
        <v>230</v>
      </c>
      <c r="BA680">
        <v>104</v>
      </c>
      <c r="BB680">
        <v>17</v>
      </c>
      <c r="BC680">
        <v>10</v>
      </c>
      <c r="BD680">
        <v>8</v>
      </c>
      <c r="BE680">
        <v>0</v>
      </c>
      <c r="BF680">
        <v>282</v>
      </c>
      <c r="BG680">
        <v>12940.16</v>
      </c>
      <c r="BH680">
        <v>4</v>
      </c>
      <c r="BI680">
        <v>96</v>
      </c>
      <c r="BJ680" s="25">
        <v>45944</v>
      </c>
      <c r="BK680">
        <v>1</v>
      </c>
      <c r="BL680" s="27" t="str">
        <f>VLOOKUP(O680,DropDownList!$H$1:$I$7,2,FALSE)</f>
        <v>2023/24</v>
      </c>
      <c r="BM680" s="27" t="str">
        <f t="shared" si="10"/>
        <v>SC COURT</v>
      </c>
    </row>
    <row r="681" spans="1:65" x14ac:dyDescent="0.2">
      <c r="A681">
        <v>2025</v>
      </c>
      <c r="B681">
        <v>10</v>
      </c>
      <c r="C681" t="s">
        <v>198</v>
      </c>
      <c r="D681" t="s">
        <v>207</v>
      </c>
      <c r="E681" t="s">
        <v>32</v>
      </c>
      <c r="F681">
        <v>9762</v>
      </c>
      <c r="G681" t="s">
        <v>158</v>
      </c>
      <c r="H681" t="s">
        <v>200</v>
      </c>
      <c r="I681" t="s">
        <v>142</v>
      </c>
      <c r="J681" s="24">
        <v>45931</v>
      </c>
      <c r="K681" t="s">
        <v>253</v>
      </c>
      <c r="L681">
        <v>3</v>
      </c>
      <c r="M681" t="s">
        <v>429</v>
      </c>
      <c r="N681" t="s">
        <v>145</v>
      </c>
      <c r="O681" t="s">
        <v>147</v>
      </c>
      <c r="P681" t="s">
        <v>161</v>
      </c>
      <c r="Q681">
        <v>1268.92</v>
      </c>
      <c r="R681">
        <v>237</v>
      </c>
      <c r="S681">
        <v>5305</v>
      </c>
      <c r="T681">
        <v>435</v>
      </c>
      <c r="U681">
        <v>130</v>
      </c>
      <c r="V681">
        <v>18</v>
      </c>
      <c r="W681">
        <v>445</v>
      </c>
      <c r="X681">
        <v>445</v>
      </c>
      <c r="Y681">
        <v>0</v>
      </c>
      <c r="Z681">
        <v>0</v>
      </c>
      <c r="AA681">
        <v>3601.08</v>
      </c>
      <c r="AB681">
        <v>0</v>
      </c>
      <c r="AC681">
        <v>0</v>
      </c>
      <c r="AD681">
        <v>18</v>
      </c>
      <c r="AE681">
        <v>0</v>
      </c>
      <c r="AF681">
        <v>156</v>
      </c>
      <c r="AG681">
        <v>1</v>
      </c>
      <c r="AH681">
        <v>11</v>
      </c>
      <c r="AI681">
        <v>69</v>
      </c>
      <c r="AJ681">
        <v>0</v>
      </c>
      <c r="AK681">
        <v>0</v>
      </c>
      <c r="AL681">
        <v>0</v>
      </c>
      <c r="AM681">
        <v>0</v>
      </c>
      <c r="AN681">
        <v>0</v>
      </c>
      <c r="AO681">
        <v>181</v>
      </c>
      <c r="AP681">
        <v>575</v>
      </c>
      <c r="AQ681">
        <v>168</v>
      </c>
      <c r="AR681">
        <v>0</v>
      </c>
      <c r="AS681">
        <v>36</v>
      </c>
      <c r="AT681">
        <v>19</v>
      </c>
      <c r="AU681">
        <v>13</v>
      </c>
      <c r="AV681">
        <v>4</v>
      </c>
      <c r="AW681">
        <v>13</v>
      </c>
      <c r="AX681">
        <v>0</v>
      </c>
      <c r="AY681">
        <v>113</v>
      </c>
      <c r="AZ681">
        <v>134</v>
      </c>
      <c r="BA681">
        <v>26</v>
      </c>
      <c r="BB681">
        <v>10</v>
      </c>
      <c r="BC681">
        <v>6</v>
      </c>
      <c r="BD681">
        <v>4</v>
      </c>
      <c r="BE681">
        <v>0</v>
      </c>
      <c r="BF681">
        <v>223</v>
      </c>
      <c r="BG681">
        <v>1255</v>
      </c>
      <c r="BH681">
        <v>0</v>
      </c>
      <c r="BI681">
        <v>123</v>
      </c>
      <c r="BJ681" s="25">
        <v>45944</v>
      </c>
      <c r="BK681">
        <v>0</v>
      </c>
      <c r="BL681" s="27" t="str">
        <f>VLOOKUP(O681,DropDownList!$H$1:$I$7,2,FALSE)</f>
        <v>2024/25</v>
      </c>
      <c r="BM681" s="27" t="str">
        <f t="shared" si="10"/>
        <v>VSUR</v>
      </c>
    </row>
    <row r="682" spans="1:65" x14ac:dyDescent="0.2">
      <c r="A682">
        <v>2025</v>
      </c>
      <c r="B682">
        <v>10</v>
      </c>
      <c r="C682" t="s">
        <v>198</v>
      </c>
      <c r="D682" t="s">
        <v>207</v>
      </c>
      <c r="E682" t="s">
        <v>32</v>
      </c>
      <c r="F682">
        <v>9762</v>
      </c>
      <c r="G682" t="s">
        <v>158</v>
      </c>
      <c r="H682" t="s">
        <v>200</v>
      </c>
      <c r="I682" t="s">
        <v>142</v>
      </c>
      <c r="J682" s="24">
        <v>45931</v>
      </c>
      <c r="K682" t="s">
        <v>253</v>
      </c>
      <c r="L682">
        <v>3</v>
      </c>
      <c r="M682" t="s">
        <v>429</v>
      </c>
      <c r="N682" t="s">
        <v>145</v>
      </c>
      <c r="O682" t="s">
        <v>155</v>
      </c>
      <c r="P682" t="s">
        <v>161</v>
      </c>
      <c r="Q682">
        <v>360</v>
      </c>
      <c r="R682">
        <v>289</v>
      </c>
      <c r="S682">
        <v>6110</v>
      </c>
      <c r="T682">
        <v>450</v>
      </c>
      <c r="U682">
        <v>70</v>
      </c>
      <c r="V682">
        <v>8</v>
      </c>
      <c r="W682">
        <v>170</v>
      </c>
      <c r="X682">
        <v>170</v>
      </c>
      <c r="Y682">
        <v>0</v>
      </c>
      <c r="Z682">
        <v>0</v>
      </c>
      <c r="AA682">
        <v>5300</v>
      </c>
      <c r="AB682">
        <v>0</v>
      </c>
      <c r="AC682">
        <v>0</v>
      </c>
      <c r="AD682">
        <v>8</v>
      </c>
      <c r="AE682">
        <v>0</v>
      </c>
      <c r="AF682">
        <v>243</v>
      </c>
      <c r="AG682">
        <v>0</v>
      </c>
      <c r="AH682">
        <v>27</v>
      </c>
      <c r="AI682">
        <v>19</v>
      </c>
      <c r="AJ682">
        <v>0</v>
      </c>
      <c r="AK682">
        <v>0</v>
      </c>
      <c r="AL682">
        <v>0</v>
      </c>
      <c r="AM682">
        <v>0</v>
      </c>
      <c r="AN682">
        <v>0</v>
      </c>
      <c r="AO682">
        <v>219</v>
      </c>
      <c r="AP682">
        <v>1184</v>
      </c>
      <c r="AQ682">
        <v>212</v>
      </c>
      <c r="AR682">
        <v>0</v>
      </c>
      <c r="AS682">
        <v>76</v>
      </c>
      <c r="AT682">
        <v>125</v>
      </c>
      <c r="AU682">
        <v>43</v>
      </c>
      <c r="AV682">
        <v>18</v>
      </c>
      <c r="AW682">
        <v>28</v>
      </c>
      <c r="AX682">
        <v>0</v>
      </c>
      <c r="AY682">
        <v>176</v>
      </c>
      <c r="AZ682">
        <v>243</v>
      </c>
      <c r="BA682">
        <v>134</v>
      </c>
      <c r="BB682">
        <v>35</v>
      </c>
      <c r="BC682">
        <v>23</v>
      </c>
      <c r="BD682">
        <v>15</v>
      </c>
      <c r="BE682">
        <v>0</v>
      </c>
      <c r="BF682">
        <v>259</v>
      </c>
      <c r="BG682">
        <v>360</v>
      </c>
      <c r="BH682">
        <v>0</v>
      </c>
      <c r="BI682">
        <v>68</v>
      </c>
      <c r="BJ682" s="25">
        <v>45944</v>
      </c>
      <c r="BK682">
        <v>3</v>
      </c>
      <c r="BL682" s="27" t="str">
        <f>VLOOKUP(O682,DropDownList!$H$1:$I$7,2,FALSE)</f>
        <v>2022/23</v>
      </c>
      <c r="BM682" s="27" t="str">
        <f t="shared" si="10"/>
        <v>VSUR</v>
      </c>
    </row>
    <row r="683" spans="1:65" x14ac:dyDescent="0.2">
      <c r="A683">
        <v>2025</v>
      </c>
      <c r="B683">
        <v>10</v>
      </c>
      <c r="C683" t="s">
        <v>198</v>
      </c>
      <c r="D683" t="s">
        <v>207</v>
      </c>
      <c r="E683" t="s">
        <v>32</v>
      </c>
      <c r="F683">
        <v>9762</v>
      </c>
      <c r="G683" t="s">
        <v>158</v>
      </c>
      <c r="H683" t="s">
        <v>200</v>
      </c>
      <c r="I683" t="s">
        <v>142</v>
      </c>
      <c r="J683" s="24">
        <v>45931</v>
      </c>
      <c r="K683" t="s">
        <v>253</v>
      </c>
      <c r="L683">
        <v>3</v>
      </c>
      <c r="M683" t="s">
        <v>429</v>
      </c>
      <c r="N683" t="s">
        <v>145</v>
      </c>
      <c r="O683" t="s">
        <v>147</v>
      </c>
      <c r="P683" t="s">
        <v>159</v>
      </c>
      <c r="Q683">
        <v>12049.1</v>
      </c>
      <c r="R683">
        <v>2</v>
      </c>
      <c r="S683">
        <v>156245</v>
      </c>
      <c r="T683">
        <v>70</v>
      </c>
      <c r="U683">
        <v>1</v>
      </c>
      <c r="V683">
        <v>1</v>
      </c>
      <c r="W683">
        <v>12049.1</v>
      </c>
      <c r="X683">
        <v>12049.1</v>
      </c>
      <c r="Y683">
        <v>0</v>
      </c>
      <c r="Z683">
        <v>0</v>
      </c>
      <c r="AA683">
        <v>144125.9</v>
      </c>
      <c r="AB683">
        <v>0</v>
      </c>
      <c r="AC683">
        <v>0</v>
      </c>
      <c r="AD683">
        <v>0</v>
      </c>
      <c r="AE683">
        <v>1</v>
      </c>
      <c r="AF683">
        <v>0</v>
      </c>
      <c r="AG683">
        <v>1</v>
      </c>
      <c r="AH683">
        <v>0</v>
      </c>
      <c r="AI683">
        <v>0</v>
      </c>
      <c r="AJ683">
        <v>0</v>
      </c>
      <c r="AK683">
        <v>0</v>
      </c>
      <c r="AL683">
        <v>0</v>
      </c>
      <c r="AM683">
        <v>0</v>
      </c>
      <c r="AN683">
        <v>0</v>
      </c>
      <c r="AO683">
        <v>1</v>
      </c>
      <c r="AP683">
        <v>3</v>
      </c>
      <c r="AQ683">
        <v>0</v>
      </c>
      <c r="AR683">
        <v>0</v>
      </c>
      <c r="AS683">
        <v>0</v>
      </c>
      <c r="AT683">
        <v>0</v>
      </c>
      <c r="AU683">
        <v>1</v>
      </c>
      <c r="AV683">
        <v>0</v>
      </c>
      <c r="AW683">
        <v>1</v>
      </c>
      <c r="AX683">
        <v>0</v>
      </c>
      <c r="AY683">
        <v>0</v>
      </c>
      <c r="AZ683">
        <v>0</v>
      </c>
      <c r="BA683">
        <v>0</v>
      </c>
      <c r="BB683">
        <v>0</v>
      </c>
      <c r="BC683">
        <v>0</v>
      </c>
      <c r="BD683">
        <v>0</v>
      </c>
      <c r="BE683">
        <v>0</v>
      </c>
      <c r="BF683">
        <v>0</v>
      </c>
      <c r="BG683">
        <v>0</v>
      </c>
      <c r="BH683">
        <v>1</v>
      </c>
      <c r="BI683">
        <v>0</v>
      </c>
      <c r="BJ683" s="25">
        <v>45944</v>
      </c>
      <c r="BK683">
        <v>0</v>
      </c>
      <c r="BL683" s="27" t="str">
        <f>VLOOKUP(O683,DropDownList!$H$1:$I$7,2,FALSE)</f>
        <v>2024/25</v>
      </c>
      <c r="BM683" s="27" t="str">
        <f t="shared" si="10"/>
        <v>CONF</v>
      </c>
    </row>
    <row r="684" spans="1:65" x14ac:dyDescent="0.2">
      <c r="A684">
        <v>2025</v>
      </c>
      <c r="B684">
        <v>10</v>
      </c>
      <c r="C684" t="s">
        <v>198</v>
      </c>
      <c r="D684" t="s">
        <v>207</v>
      </c>
      <c r="E684" t="s">
        <v>32</v>
      </c>
      <c r="F684">
        <v>9762</v>
      </c>
      <c r="G684" t="s">
        <v>158</v>
      </c>
      <c r="H684" t="s">
        <v>200</v>
      </c>
      <c r="I684" t="s">
        <v>142</v>
      </c>
      <c r="J684" s="24">
        <v>45931</v>
      </c>
      <c r="K684" t="s">
        <v>253</v>
      </c>
      <c r="L684">
        <v>3</v>
      </c>
      <c r="M684" t="s">
        <v>429</v>
      </c>
      <c r="N684" t="s">
        <v>145</v>
      </c>
      <c r="O684" t="s">
        <v>149</v>
      </c>
      <c r="P684" t="s">
        <v>161</v>
      </c>
      <c r="Q684">
        <v>190</v>
      </c>
      <c r="R684">
        <v>46</v>
      </c>
      <c r="S684">
        <v>1185</v>
      </c>
      <c r="T684">
        <v>0</v>
      </c>
      <c r="U684">
        <v>30</v>
      </c>
      <c r="V684">
        <v>10</v>
      </c>
      <c r="W684">
        <v>190</v>
      </c>
      <c r="X684">
        <v>190</v>
      </c>
      <c r="Y684">
        <v>0</v>
      </c>
      <c r="Z684">
        <v>0</v>
      </c>
      <c r="AA684">
        <v>995</v>
      </c>
      <c r="AB684">
        <v>0</v>
      </c>
      <c r="AC684">
        <v>0</v>
      </c>
      <c r="AD684">
        <v>10</v>
      </c>
      <c r="AE684">
        <v>0</v>
      </c>
      <c r="AF684">
        <v>36</v>
      </c>
      <c r="AG684">
        <v>0</v>
      </c>
      <c r="AH684">
        <v>0</v>
      </c>
      <c r="AI684">
        <v>10</v>
      </c>
      <c r="AJ684">
        <v>0</v>
      </c>
      <c r="AK684">
        <v>0</v>
      </c>
      <c r="AL684">
        <v>0</v>
      </c>
      <c r="AM684">
        <v>0</v>
      </c>
      <c r="AN684">
        <v>0</v>
      </c>
      <c r="AO684">
        <v>21</v>
      </c>
      <c r="AP684">
        <v>41</v>
      </c>
      <c r="AQ684">
        <v>21</v>
      </c>
      <c r="AR684">
        <v>0</v>
      </c>
      <c r="AS684">
        <v>4</v>
      </c>
      <c r="AT684">
        <v>0</v>
      </c>
      <c r="AU684">
        <v>0</v>
      </c>
      <c r="AV684">
        <v>0</v>
      </c>
      <c r="AW684">
        <v>1</v>
      </c>
      <c r="AX684">
        <v>0</v>
      </c>
      <c r="AY684">
        <v>0</v>
      </c>
      <c r="AZ684">
        <v>7</v>
      </c>
      <c r="BA684">
        <v>0</v>
      </c>
      <c r="BB684">
        <v>1</v>
      </c>
      <c r="BC684">
        <v>0</v>
      </c>
      <c r="BD684">
        <v>0</v>
      </c>
      <c r="BE684">
        <v>0</v>
      </c>
      <c r="BF684">
        <v>44</v>
      </c>
      <c r="BG684">
        <v>190</v>
      </c>
      <c r="BH684">
        <v>0</v>
      </c>
      <c r="BI684">
        <v>29</v>
      </c>
      <c r="BJ684" s="25">
        <v>45944</v>
      </c>
      <c r="BK684">
        <v>0</v>
      </c>
      <c r="BL684" s="27" t="str">
        <f>VLOOKUP(O684,DropDownList!$H$1:$I$7,2,FALSE)</f>
        <v>2025/26</v>
      </c>
      <c r="BM684" s="27" t="str">
        <f t="shared" si="10"/>
        <v>VSUR</v>
      </c>
    </row>
    <row r="685" spans="1:65" x14ac:dyDescent="0.2">
      <c r="A685">
        <v>2025</v>
      </c>
      <c r="B685">
        <v>10</v>
      </c>
      <c r="C685" t="s">
        <v>198</v>
      </c>
      <c r="D685" t="s">
        <v>207</v>
      </c>
      <c r="E685" t="s">
        <v>32</v>
      </c>
      <c r="F685">
        <v>9762</v>
      </c>
      <c r="G685" t="s">
        <v>158</v>
      </c>
      <c r="H685" t="s">
        <v>200</v>
      </c>
      <c r="I685" t="s">
        <v>142</v>
      </c>
      <c r="J685" s="24">
        <v>45931</v>
      </c>
      <c r="K685" t="s">
        <v>253</v>
      </c>
      <c r="L685">
        <v>3</v>
      </c>
      <c r="M685" t="s">
        <v>429</v>
      </c>
      <c r="N685" t="s">
        <v>145</v>
      </c>
      <c r="O685" t="s">
        <v>156</v>
      </c>
      <c r="P685" t="s">
        <v>161</v>
      </c>
      <c r="Q685">
        <v>748.56</v>
      </c>
      <c r="R685">
        <v>301</v>
      </c>
      <c r="S685">
        <v>5885</v>
      </c>
      <c r="T685">
        <v>410</v>
      </c>
      <c r="U685">
        <v>100</v>
      </c>
      <c r="V685">
        <v>15</v>
      </c>
      <c r="W685">
        <v>290</v>
      </c>
      <c r="X685">
        <v>290</v>
      </c>
      <c r="Y685">
        <v>0</v>
      </c>
      <c r="Z685">
        <v>0</v>
      </c>
      <c r="AA685">
        <v>4726.4399999999996</v>
      </c>
      <c r="AB685">
        <v>0</v>
      </c>
      <c r="AC685">
        <v>0</v>
      </c>
      <c r="AD685">
        <v>15</v>
      </c>
      <c r="AE685">
        <v>0</v>
      </c>
      <c r="AF685">
        <v>230</v>
      </c>
      <c r="AG685">
        <v>2</v>
      </c>
      <c r="AH685">
        <v>25</v>
      </c>
      <c r="AI685">
        <v>44</v>
      </c>
      <c r="AJ685">
        <v>0</v>
      </c>
      <c r="AK685">
        <v>0</v>
      </c>
      <c r="AL685">
        <v>0</v>
      </c>
      <c r="AM685">
        <v>0</v>
      </c>
      <c r="AN685">
        <v>0</v>
      </c>
      <c r="AO685">
        <v>215</v>
      </c>
      <c r="AP685">
        <v>925</v>
      </c>
      <c r="AQ685">
        <v>197</v>
      </c>
      <c r="AR685">
        <v>0</v>
      </c>
      <c r="AS685">
        <v>61</v>
      </c>
      <c r="AT685">
        <v>44</v>
      </c>
      <c r="AU685">
        <v>19</v>
      </c>
      <c r="AV685">
        <v>8</v>
      </c>
      <c r="AW685">
        <v>28</v>
      </c>
      <c r="AX685">
        <v>0</v>
      </c>
      <c r="AY685">
        <v>177</v>
      </c>
      <c r="AZ685">
        <v>216</v>
      </c>
      <c r="BA685">
        <v>96</v>
      </c>
      <c r="BB685">
        <v>17</v>
      </c>
      <c r="BC685">
        <v>10</v>
      </c>
      <c r="BD685">
        <v>9</v>
      </c>
      <c r="BE685">
        <v>0</v>
      </c>
      <c r="BF685">
        <v>267</v>
      </c>
      <c r="BG685">
        <v>720</v>
      </c>
      <c r="BH685">
        <v>0</v>
      </c>
      <c r="BI685">
        <v>93</v>
      </c>
      <c r="BJ685" s="25">
        <v>45944</v>
      </c>
      <c r="BK685">
        <v>1</v>
      </c>
      <c r="BL685" s="27" t="str">
        <f>VLOOKUP(O685,DropDownList!$H$1:$I$7,2,FALSE)</f>
        <v>2023/24</v>
      </c>
      <c r="BM685" s="27" t="str">
        <f t="shared" si="10"/>
        <v>VSUR</v>
      </c>
    </row>
    <row r="686" spans="1:65" x14ac:dyDescent="0.2">
      <c r="A686">
        <v>2025</v>
      </c>
      <c r="B686">
        <v>10</v>
      </c>
      <c r="C686" t="s">
        <v>198</v>
      </c>
      <c r="D686" t="s">
        <v>207</v>
      </c>
      <c r="E686" t="s">
        <v>32</v>
      </c>
      <c r="F686">
        <v>9762</v>
      </c>
      <c r="G686" t="s">
        <v>158</v>
      </c>
      <c r="H686" t="s">
        <v>200</v>
      </c>
      <c r="I686" t="s">
        <v>142</v>
      </c>
      <c r="J686" s="24">
        <v>45931</v>
      </c>
      <c r="K686" t="s">
        <v>253</v>
      </c>
      <c r="L686">
        <v>3</v>
      </c>
      <c r="M686" t="s">
        <v>429</v>
      </c>
      <c r="N686" t="s">
        <v>145</v>
      </c>
      <c r="O686" t="s">
        <v>156</v>
      </c>
      <c r="P686" t="s">
        <v>159</v>
      </c>
      <c r="Q686">
        <v>0</v>
      </c>
      <c r="R686">
        <v>2</v>
      </c>
      <c r="S686">
        <v>6720</v>
      </c>
      <c r="T686">
        <v>81.099999999999994</v>
      </c>
      <c r="U686">
        <v>0</v>
      </c>
      <c r="V686">
        <v>0</v>
      </c>
      <c r="W686">
        <v>0</v>
      </c>
      <c r="X686">
        <v>0</v>
      </c>
      <c r="Y686">
        <v>0</v>
      </c>
      <c r="Z686">
        <v>0</v>
      </c>
      <c r="AA686">
        <v>6638.9</v>
      </c>
      <c r="AB686">
        <v>0</v>
      </c>
      <c r="AC686">
        <v>0</v>
      </c>
      <c r="AD686">
        <v>0</v>
      </c>
      <c r="AE686">
        <v>0</v>
      </c>
      <c r="AF686">
        <v>1</v>
      </c>
      <c r="AG686">
        <v>0</v>
      </c>
      <c r="AH686">
        <v>0</v>
      </c>
      <c r="AI686">
        <v>0</v>
      </c>
      <c r="AJ686">
        <v>0</v>
      </c>
      <c r="AK686">
        <v>0</v>
      </c>
      <c r="AL686">
        <v>0</v>
      </c>
      <c r="AM686">
        <v>0</v>
      </c>
      <c r="AN686">
        <v>0</v>
      </c>
      <c r="AO686">
        <v>1</v>
      </c>
      <c r="AP686">
        <v>1</v>
      </c>
      <c r="AQ686">
        <v>1</v>
      </c>
      <c r="AR686">
        <v>0</v>
      </c>
      <c r="AS686">
        <v>0</v>
      </c>
      <c r="AT686">
        <v>0</v>
      </c>
      <c r="AU686">
        <v>0</v>
      </c>
      <c r="AV686">
        <v>0</v>
      </c>
      <c r="AW686">
        <v>0</v>
      </c>
      <c r="AX686">
        <v>0</v>
      </c>
      <c r="AY686">
        <v>0</v>
      </c>
      <c r="AZ686">
        <v>0</v>
      </c>
      <c r="BA686">
        <v>0</v>
      </c>
      <c r="BB686">
        <v>0</v>
      </c>
      <c r="BC686">
        <v>0</v>
      </c>
      <c r="BD686">
        <v>0</v>
      </c>
      <c r="BE686">
        <v>0</v>
      </c>
      <c r="BF686">
        <v>0</v>
      </c>
      <c r="BG686">
        <v>0</v>
      </c>
      <c r="BH686">
        <v>1</v>
      </c>
      <c r="BI686">
        <v>0</v>
      </c>
      <c r="BJ686" s="25">
        <v>45944</v>
      </c>
      <c r="BK686">
        <v>0</v>
      </c>
      <c r="BL686" s="27" t="str">
        <f>VLOOKUP(O686,DropDownList!$H$1:$I$7,2,FALSE)</f>
        <v>2023/24</v>
      </c>
      <c r="BM686" s="27" t="str">
        <f t="shared" si="10"/>
        <v>CONF</v>
      </c>
    </row>
    <row r="687" spans="1:65" x14ac:dyDescent="0.2">
      <c r="A687">
        <v>2025</v>
      </c>
      <c r="B687">
        <v>10</v>
      </c>
      <c r="C687" t="s">
        <v>198</v>
      </c>
      <c r="D687" t="s">
        <v>207</v>
      </c>
      <c r="E687" t="s">
        <v>32</v>
      </c>
      <c r="F687">
        <v>9762</v>
      </c>
      <c r="G687" t="s">
        <v>158</v>
      </c>
      <c r="H687" t="s">
        <v>200</v>
      </c>
      <c r="I687" t="s">
        <v>142</v>
      </c>
      <c r="J687" s="24">
        <v>45931</v>
      </c>
      <c r="K687" t="s">
        <v>253</v>
      </c>
      <c r="L687">
        <v>3</v>
      </c>
      <c r="M687" t="s">
        <v>429</v>
      </c>
      <c r="N687" t="s">
        <v>145</v>
      </c>
      <c r="O687" t="s">
        <v>155</v>
      </c>
      <c r="P687" t="s">
        <v>160</v>
      </c>
      <c r="Q687">
        <v>20940.39</v>
      </c>
      <c r="R687">
        <v>318</v>
      </c>
      <c r="S687">
        <v>130629.75</v>
      </c>
      <c r="T687">
        <v>10994.77</v>
      </c>
      <c r="U687">
        <v>78</v>
      </c>
      <c r="V687">
        <v>23</v>
      </c>
      <c r="W687">
        <v>6199.21</v>
      </c>
      <c r="X687">
        <v>6399.21</v>
      </c>
      <c r="Y687">
        <v>0</v>
      </c>
      <c r="Z687">
        <v>0</v>
      </c>
      <c r="AA687">
        <v>98694.59</v>
      </c>
      <c r="AB687">
        <v>3910.78</v>
      </c>
      <c r="AC687">
        <v>89433.81</v>
      </c>
      <c r="AD687">
        <v>10</v>
      </c>
      <c r="AE687">
        <v>13</v>
      </c>
      <c r="AF687">
        <v>203</v>
      </c>
      <c r="AG687">
        <v>56</v>
      </c>
      <c r="AH687">
        <v>29</v>
      </c>
      <c r="AI687">
        <v>22</v>
      </c>
      <c r="AJ687">
        <v>0</v>
      </c>
      <c r="AK687">
        <v>0</v>
      </c>
      <c r="AL687">
        <v>0</v>
      </c>
      <c r="AM687">
        <v>0</v>
      </c>
      <c r="AN687">
        <v>0</v>
      </c>
      <c r="AO687">
        <v>241</v>
      </c>
      <c r="AP687">
        <v>1269</v>
      </c>
      <c r="AQ687">
        <v>228</v>
      </c>
      <c r="AR687">
        <v>1</v>
      </c>
      <c r="AS687">
        <v>85</v>
      </c>
      <c r="AT687">
        <v>139</v>
      </c>
      <c r="AU687">
        <v>44</v>
      </c>
      <c r="AV687">
        <v>18</v>
      </c>
      <c r="AW687">
        <v>29</v>
      </c>
      <c r="AX687">
        <v>0</v>
      </c>
      <c r="AY687">
        <v>188</v>
      </c>
      <c r="AZ687">
        <v>255</v>
      </c>
      <c r="BA687">
        <v>145</v>
      </c>
      <c r="BB687">
        <v>37</v>
      </c>
      <c r="BC687">
        <v>25</v>
      </c>
      <c r="BD687">
        <v>18</v>
      </c>
      <c r="BE687">
        <v>0</v>
      </c>
      <c r="BF687">
        <v>284</v>
      </c>
      <c r="BG687">
        <v>6515.75</v>
      </c>
      <c r="BH687">
        <v>8</v>
      </c>
      <c r="BI687">
        <v>76</v>
      </c>
      <c r="BJ687" s="25">
        <v>45944</v>
      </c>
      <c r="BK687">
        <v>3</v>
      </c>
      <c r="BL687" s="27" t="str">
        <f>VLOOKUP(O687,DropDownList!$H$1:$I$7,2,FALSE)</f>
        <v>2022/23</v>
      </c>
      <c r="BM687" s="27" t="str">
        <f t="shared" si="10"/>
        <v>SC COURT</v>
      </c>
    </row>
    <row r="688" spans="1:65" x14ac:dyDescent="0.2">
      <c r="A688">
        <v>2025</v>
      </c>
      <c r="B688">
        <v>10</v>
      </c>
      <c r="C688" t="s">
        <v>198</v>
      </c>
      <c r="D688" t="s">
        <v>207</v>
      </c>
      <c r="E688" t="s">
        <v>32</v>
      </c>
      <c r="F688">
        <v>9762</v>
      </c>
      <c r="G688" t="s">
        <v>158</v>
      </c>
      <c r="H688" t="s">
        <v>200</v>
      </c>
      <c r="I688" t="s">
        <v>142</v>
      </c>
      <c r="J688" s="24">
        <v>45931</v>
      </c>
      <c r="K688" t="s">
        <v>253</v>
      </c>
      <c r="L688">
        <v>3</v>
      </c>
      <c r="M688" t="s">
        <v>429</v>
      </c>
      <c r="N688" t="s">
        <v>145</v>
      </c>
      <c r="O688" t="s">
        <v>149</v>
      </c>
      <c r="P688" t="s">
        <v>160</v>
      </c>
      <c r="Q688">
        <v>11754.26</v>
      </c>
      <c r="R688">
        <v>51</v>
      </c>
      <c r="S688">
        <v>26805</v>
      </c>
      <c r="T688">
        <v>0</v>
      </c>
      <c r="U688">
        <v>34</v>
      </c>
      <c r="V688">
        <v>21</v>
      </c>
      <c r="W688">
        <v>4404.28</v>
      </c>
      <c r="X688">
        <v>8309.2800000000007</v>
      </c>
      <c r="Y688">
        <v>0</v>
      </c>
      <c r="Z688">
        <v>0</v>
      </c>
      <c r="AA688">
        <v>15050.74</v>
      </c>
      <c r="AB688">
        <v>640.02</v>
      </c>
      <c r="AC688">
        <v>13395.72</v>
      </c>
      <c r="AD688">
        <v>11</v>
      </c>
      <c r="AE688">
        <v>10</v>
      </c>
      <c r="AF688">
        <v>17</v>
      </c>
      <c r="AG688">
        <v>23</v>
      </c>
      <c r="AH688">
        <v>0</v>
      </c>
      <c r="AI688">
        <v>11</v>
      </c>
      <c r="AJ688">
        <v>0</v>
      </c>
      <c r="AK688">
        <v>0</v>
      </c>
      <c r="AL688">
        <v>0</v>
      </c>
      <c r="AM688">
        <v>0</v>
      </c>
      <c r="AN688">
        <v>0</v>
      </c>
      <c r="AO688">
        <v>25</v>
      </c>
      <c r="AP688">
        <v>47</v>
      </c>
      <c r="AQ688">
        <v>24</v>
      </c>
      <c r="AR688">
        <v>0</v>
      </c>
      <c r="AS688">
        <v>4</v>
      </c>
      <c r="AT688">
        <v>0</v>
      </c>
      <c r="AU688">
        <v>0</v>
      </c>
      <c r="AV688">
        <v>0</v>
      </c>
      <c r="AW688">
        <v>2</v>
      </c>
      <c r="AX688">
        <v>0</v>
      </c>
      <c r="AY688">
        <v>1</v>
      </c>
      <c r="AZ688">
        <v>8</v>
      </c>
      <c r="BA688">
        <v>0</v>
      </c>
      <c r="BB688">
        <v>1</v>
      </c>
      <c r="BC688">
        <v>0</v>
      </c>
      <c r="BD688">
        <v>0</v>
      </c>
      <c r="BE688">
        <v>0</v>
      </c>
      <c r="BF688">
        <v>48</v>
      </c>
      <c r="BG688">
        <v>4380</v>
      </c>
      <c r="BH688">
        <v>0</v>
      </c>
      <c r="BI688">
        <v>32</v>
      </c>
      <c r="BJ688" s="25">
        <v>45944</v>
      </c>
      <c r="BK688">
        <v>0</v>
      </c>
      <c r="BL688" s="27" t="str">
        <f>VLOOKUP(O688,DropDownList!$H$1:$I$7,2,FALSE)</f>
        <v>2025/26</v>
      </c>
      <c r="BM688" s="27" t="str">
        <f t="shared" si="10"/>
        <v>SC COURT</v>
      </c>
    </row>
    <row r="689" spans="1:65" x14ac:dyDescent="0.2">
      <c r="A689">
        <v>2025</v>
      </c>
      <c r="B689">
        <v>10</v>
      </c>
      <c r="C689" t="s">
        <v>198</v>
      </c>
      <c r="D689" t="s">
        <v>207</v>
      </c>
      <c r="E689" t="s">
        <v>32</v>
      </c>
      <c r="F689">
        <v>9762</v>
      </c>
      <c r="G689" t="s">
        <v>158</v>
      </c>
      <c r="H689" t="s">
        <v>200</v>
      </c>
      <c r="I689" t="s">
        <v>142</v>
      </c>
      <c r="J689" s="24">
        <v>45931</v>
      </c>
      <c r="K689" t="s">
        <v>253</v>
      </c>
      <c r="L689">
        <v>3</v>
      </c>
      <c r="M689" t="s">
        <v>429</v>
      </c>
      <c r="N689" t="s">
        <v>145</v>
      </c>
      <c r="O689" t="s">
        <v>149</v>
      </c>
      <c r="P689" t="s">
        <v>159</v>
      </c>
      <c r="Q689">
        <v>0</v>
      </c>
      <c r="R689">
        <v>1</v>
      </c>
      <c r="S689">
        <v>6000</v>
      </c>
      <c r="T689">
        <v>0</v>
      </c>
      <c r="U689">
        <v>0</v>
      </c>
      <c r="V689">
        <v>0</v>
      </c>
      <c r="W689">
        <v>0</v>
      </c>
      <c r="X689">
        <v>0</v>
      </c>
      <c r="Y689">
        <v>0</v>
      </c>
      <c r="Z689">
        <v>0</v>
      </c>
      <c r="AA689">
        <v>6000</v>
      </c>
      <c r="AB689">
        <v>0</v>
      </c>
      <c r="AC689">
        <v>0</v>
      </c>
      <c r="AD689">
        <v>0</v>
      </c>
      <c r="AE689">
        <v>0</v>
      </c>
      <c r="AF689">
        <v>1</v>
      </c>
      <c r="AG689">
        <v>0</v>
      </c>
      <c r="AH689">
        <v>0</v>
      </c>
      <c r="AI689">
        <v>0</v>
      </c>
      <c r="AJ689">
        <v>0</v>
      </c>
      <c r="AK689">
        <v>0</v>
      </c>
      <c r="AL689">
        <v>0</v>
      </c>
      <c r="AM689">
        <v>0</v>
      </c>
      <c r="AN689">
        <v>0</v>
      </c>
      <c r="AO689">
        <v>0</v>
      </c>
      <c r="AP689">
        <v>0</v>
      </c>
      <c r="AQ689">
        <v>0</v>
      </c>
      <c r="AR689">
        <v>0</v>
      </c>
      <c r="AS689">
        <v>0</v>
      </c>
      <c r="AT689">
        <v>0</v>
      </c>
      <c r="AU689">
        <v>0</v>
      </c>
      <c r="AV689">
        <v>0</v>
      </c>
      <c r="AW689">
        <v>0</v>
      </c>
      <c r="AX689">
        <v>0</v>
      </c>
      <c r="AY689">
        <v>0</v>
      </c>
      <c r="AZ689">
        <v>0</v>
      </c>
      <c r="BA689">
        <v>0</v>
      </c>
      <c r="BB689">
        <v>0</v>
      </c>
      <c r="BC689">
        <v>0</v>
      </c>
      <c r="BD689">
        <v>0</v>
      </c>
      <c r="BE689">
        <v>0</v>
      </c>
      <c r="BF689">
        <v>0</v>
      </c>
      <c r="BG689">
        <v>0</v>
      </c>
      <c r="BH689">
        <v>0</v>
      </c>
      <c r="BI689">
        <v>0</v>
      </c>
      <c r="BJ689" s="25">
        <v>45944</v>
      </c>
      <c r="BK689">
        <v>0</v>
      </c>
      <c r="BL689" s="27" t="str">
        <f>VLOOKUP(O689,DropDownList!$H$1:$I$7,2,FALSE)</f>
        <v>2025/26</v>
      </c>
      <c r="BM689" s="27" t="str">
        <f t="shared" si="10"/>
        <v>CONF</v>
      </c>
    </row>
    <row r="690" spans="1:65" x14ac:dyDescent="0.2">
      <c r="A690">
        <v>2025</v>
      </c>
      <c r="B690">
        <v>10</v>
      </c>
      <c r="C690" t="s">
        <v>198</v>
      </c>
      <c r="D690" t="s">
        <v>207</v>
      </c>
      <c r="E690" t="s">
        <v>32</v>
      </c>
      <c r="F690">
        <v>9762</v>
      </c>
      <c r="G690" t="s">
        <v>158</v>
      </c>
      <c r="H690" t="s">
        <v>200</v>
      </c>
      <c r="I690" t="s">
        <v>142</v>
      </c>
      <c r="J690" s="24">
        <v>45931</v>
      </c>
      <c r="K690" t="s">
        <v>253</v>
      </c>
      <c r="L690">
        <v>3</v>
      </c>
      <c r="M690" t="s">
        <v>429</v>
      </c>
      <c r="N690" t="s">
        <v>145</v>
      </c>
      <c r="O690" t="s">
        <v>147</v>
      </c>
      <c r="P690" t="s">
        <v>160</v>
      </c>
      <c r="Q690">
        <v>47840.59</v>
      </c>
      <c r="R690">
        <v>245</v>
      </c>
      <c r="S690">
        <v>111838.11</v>
      </c>
      <c r="T690">
        <v>7877.31</v>
      </c>
      <c r="U690">
        <v>133</v>
      </c>
      <c r="V690">
        <v>33</v>
      </c>
      <c r="W690">
        <v>16776.47</v>
      </c>
      <c r="X690">
        <v>19016.47</v>
      </c>
      <c r="Y690">
        <v>0</v>
      </c>
      <c r="Z690">
        <v>0</v>
      </c>
      <c r="AA690">
        <v>56120.21</v>
      </c>
      <c r="AB690">
        <v>4822.66</v>
      </c>
      <c r="AC690">
        <v>47696.47</v>
      </c>
      <c r="AD690">
        <v>17</v>
      </c>
      <c r="AE690">
        <v>16</v>
      </c>
      <c r="AF690">
        <v>98</v>
      </c>
      <c r="AG690">
        <v>69</v>
      </c>
      <c r="AH690">
        <v>12</v>
      </c>
      <c r="AI690">
        <v>64</v>
      </c>
      <c r="AJ690">
        <v>0</v>
      </c>
      <c r="AK690">
        <v>0</v>
      </c>
      <c r="AL690">
        <v>0</v>
      </c>
      <c r="AM690">
        <v>0</v>
      </c>
      <c r="AN690">
        <v>0</v>
      </c>
      <c r="AO690">
        <v>187</v>
      </c>
      <c r="AP690">
        <v>594</v>
      </c>
      <c r="AQ690">
        <v>173</v>
      </c>
      <c r="AR690">
        <v>0</v>
      </c>
      <c r="AS690">
        <v>43</v>
      </c>
      <c r="AT690">
        <v>18</v>
      </c>
      <c r="AU690">
        <v>13</v>
      </c>
      <c r="AV690">
        <v>4</v>
      </c>
      <c r="AW690">
        <v>14</v>
      </c>
      <c r="AX690">
        <v>0</v>
      </c>
      <c r="AY690">
        <v>114</v>
      </c>
      <c r="AZ690">
        <v>138</v>
      </c>
      <c r="BA690">
        <v>30</v>
      </c>
      <c r="BB690">
        <v>10</v>
      </c>
      <c r="BC690">
        <v>5</v>
      </c>
      <c r="BD690">
        <v>4</v>
      </c>
      <c r="BE690">
        <v>0</v>
      </c>
      <c r="BF690">
        <v>230</v>
      </c>
      <c r="BG690">
        <v>23060</v>
      </c>
      <c r="BH690">
        <v>2</v>
      </c>
      <c r="BI690">
        <v>125</v>
      </c>
      <c r="BJ690" s="25">
        <v>45944</v>
      </c>
      <c r="BK690">
        <v>0</v>
      </c>
      <c r="BL690" s="27" t="str">
        <f>VLOOKUP(O690,DropDownList!$H$1:$I$7,2,FALSE)</f>
        <v>2024/25</v>
      </c>
      <c r="BM690" s="27" t="str">
        <f t="shared" si="10"/>
        <v>SC COURT</v>
      </c>
    </row>
    <row r="691" spans="1:65" x14ac:dyDescent="0.2">
      <c r="A691">
        <v>2025</v>
      </c>
      <c r="B691">
        <v>10</v>
      </c>
      <c r="C691" t="s">
        <v>198</v>
      </c>
      <c r="D691" t="s">
        <v>208</v>
      </c>
      <c r="E691" t="s">
        <v>33</v>
      </c>
      <c r="F691">
        <v>9261</v>
      </c>
      <c r="G691" t="s">
        <v>141</v>
      </c>
      <c r="H691" t="s">
        <v>209</v>
      </c>
      <c r="I691" t="s">
        <v>142</v>
      </c>
      <c r="J691" s="24">
        <v>45931</v>
      </c>
      <c r="K691" t="s">
        <v>253</v>
      </c>
      <c r="L691">
        <v>3</v>
      </c>
      <c r="M691" t="s">
        <v>429</v>
      </c>
      <c r="N691" t="s">
        <v>145</v>
      </c>
      <c r="O691" t="s">
        <v>147</v>
      </c>
      <c r="P691" t="s">
        <v>150</v>
      </c>
      <c r="Q691">
        <v>58744.5</v>
      </c>
      <c r="R691">
        <v>692</v>
      </c>
      <c r="S691">
        <v>120261.13</v>
      </c>
      <c r="T691">
        <v>11973.12</v>
      </c>
      <c r="U691">
        <v>367</v>
      </c>
      <c r="V691">
        <v>185</v>
      </c>
      <c r="W691">
        <v>27777.32</v>
      </c>
      <c r="X691">
        <v>30714.720000000001</v>
      </c>
      <c r="Y691">
        <v>618</v>
      </c>
      <c r="Z691">
        <v>108288.01</v>
      </c>
      <c r="AA691">
        <v>49543.51</v>
      </c>
      <c r="AB691">
        <v>16586.91</v>
      </c>
      <c r="AC691">
        <v>32956.6</v>
      </c>
      <c r="AD691">
        <v>148</v>
      </c>
      <c r="AE691">
        <v>37</v>
      </c>
      <c r="AF691">
        <v>246</v>
      </c>
      <c r="AG691">
        <v>120</v>
      </c>
      <c r="AH691">
        <v>74</v>
      </c>
      <c r="AI691">
        <v>247</v>
      </c>
      <c r="AJ691">
        <v>89</v>
      </c>
      <c r="AK691">
        <v>73</v>
      </c>
      <c r="AL691">
        <v>9</v>
      </c>
      <c r="AM691">
        <v>19</v>
      </c>
      <c r="AN691">
        <v>2</v>
      </c>
      <c r="AO691">
        <v>514</v>
      </c>
      <c r="AP691">
        <v>1736</v>
      </c>
      <c r="AQ691">
        <v>554</v>
      </c>
      <c r="AR691">
        <v>0</v>
      </c>
      <c r="AS691">
        <v>159</v>
      </c>
      <c r="AT691">
        <v>0</v>
      </c>
      <c r="AU691">
        <v>5</v>
      </c>
      <c r="AV691">
        <v>2</v>
      </c>
      <c r="AW691">
        <v>0</v>
      </c>
      <c r="AX691">
        <v>0</v>
      </c>
      <c r="AY691">
        <v>262</v>
      </c>
      <c r="AZ691">
        <v>451</v>
      </c>
      <c r="BA691">
        <v>203</v>
      </c>
      <c r="BB691">
        <v>21</v>
      </c>
      <c r="BC691">
        <v>9</v>
      </c>
      <c r="BD691">
        <v>3</v>
      </c>
      <c r="BE691">
        <v>0</v>
      </c>
      <c r="BF691">
        <v>522</v>
      </c>
      <c r="BG691">
        <v>40875.18</v>
      </c>
      <c r="BH691">
        <v>5</v>
      </c>
      <c r="BI691">
        <v>366</v>
      </c>
      <c r="BJ691" s="25">
        <v>45944</v>
      </c>
      <c r="BK691">
        <v>0</v>
      </c>
      <c r="BL691" s="27" t="str">
        <f>VLOOKUP(O691,DropDownList!$H$1:$I$7,2,FALSE)</f>
        <v>2024/25</v>
      </c>
      <c r="BM691" s="27" t="str">
        <f t="shared" si="10"/>
        <v>FISCAL FINES</v>
      </c>
    </row>
    <row r="692" spans="1:65" x14ac:dyDescent="0.2">
      <c r="A692">
        <v>2025</v>
      </c>
      <c r="B692">
        <v>10</v>
      </c>
      <c r="C692" t="s">
        <v>198</v>
      </c>
      <c r="D692" t="s">
        <v>208</v>
      </c>
      <c r="E692" t="s">
        <v>33</v>
      </c>
      <c r="F692">
        <v>9261</v>
      </c>
      <c r="G692" t="s">
        <v>141</v>
      </c>
      <c r="H692" t="s">
        <v>209</v>
      </c>
      <c r="I692" t="s">
        <v>142</v>
      </c>
      <c r="J692" s="24">
        <v>45931</v>
      </c>
      <c r="K692" t="s">
        <v>253</v>
      </c>
      <c r="L692">
        <v>3</v>
      </c>
      <c r="M692" t="s">
        <v>429</v>
      </c>
      <c r="N692" t="s">
        <v>145</v>
      </c>
      <c r="O692" t="s">
        <v>147</v>
      </c>
      <c r="P692" t="s">
        <v>148</v>
      </c>
      <c r="Q692">
        <v>1563.39</v>
      </c>
      <c r="R692">
        <v>57</v>
      </c>
      <c r="S692">
        <v>3420</v>
      </c>
      <c r="T692">
        <v>420</v>
      </c>
      <c r="U692">
        <v>29</v>
      </c>
      <c r="V692">
        <v>17</v>
      </c>
      <c r="W692">
        <v>990</v>
      </c>
      <c r="X692">
        <v>990</v>
      </c>
      <c r="Y692">
        <v>0</v>
      </c>
      <c r="Z692">
        <v>0</v>
      </c>
      <c r="AA692">
        <v>1436.61</v>
      </c>
      <c r="AB692">
        <v>0</v>
      </c>
      <c r="AC692">
        <v>1436.61</v>
      </c>
      <c r="AD692">
        <v>16</v>
      </c>
      <c r="AE692">
        <v>1</v>
      </c>
      <c r="AF692">
        <v>21</v>
      </c>
      <c r="AG692">
        <v>4</v>
      </c>
      <c r="AH692">
        <v>7</v>
      </c>
      <c r="AI692">
        <v>25</v>
      </c>
      <c r="AJ692">
        <v>0</v>
      </c>
      <c r="AK692">
        <v>0</v>
      </c>
      <c r="AL692">
        <v>0</v>
      </c>
      <c r="AM692">
        <v>0</v>
      </c>
      <c r="AN692">
        <v>0</v>
      </c>
      <c r="AO692">
        <v>51</v>
      </c>
      <c r="AP692">
        <v>161</v>
      </c>
      <c r="AQ692">
        <v>52</v>
      </c>
      <c r="AR692">
        <v>0</v>
      </c>
      <c r="AS692">
        <v>9</v>
      </c>
      <c r="AT692">
        <v>0</v>
      </c>
      <c r="AU692">
        <v>0</v>
      </c>
      <c r="AV692">
        <v>0</v>
      </c>
      <c r="AW692">
        <v>0</v>
      </c>
      <c r="AX692">
        <v>0</v>
      </c>
      <c r="AY692">
        <v>29</v>
      </c>
      <c r="AZ692">
        <v>46</v>
      </c>
      <c r="BA692">
        <v>18</v>
      </c>
      <c r="BB692">
        <v>0</v>
      </c>
      <c r="BC692">
        <v>0</v>
      </c>
      <c r="BD692">
        <v>0</v>
      </c>
      <c r="BE692">
        <v>0</v>
      </c>
      <c r="BF692">
        <v>51</v>
      </c>
      <c r="BG692">
        <v>1500</v>
      </c>
      <c r="BH692">
        <v>0</v>
      </c>
      <c r="BI692">
        <v>29</v>
      </c>
      <c r="BJ692" s="25">
        <v>45944</v>
      </c>
      <c r="BK692">
        <v>0</v>
      </c>
      <c r="BL692" s="27" t="str">
        <f>VLOOKUP(O692,DropDownList!$H$1:$I$7,2,FALSE)</f>
        <v>2024/25</v>
      </c>
      <c r="BM692" s="27" t="str">
        <f t="shared" si="10"/>
        <v>PRAS</v>
      </c>
    </row>
    <row r="693" spans="1:65" x14ac:dyDescent="0.2">
      <c r="A693">
        <v>2025</v>
      </c>
      <c r="B693">
        <v>10</v>
      </c>
      <c r="C693" t="s">
        <v>198</v>
      </c>
      <c r="D693" t="s">
        <v>208</v>
      </c>
      <c r="E693" t="s">
        <v>33</v>
      </c>
      <c r="F693">
        <v>9261</v>
      </c>
      <c r="G693" t="s">
        <v>141</v>
      </c>
      <c r="H693" t="s">
        <v>209</v>
      </c>
      <c r="I693" t="s">
        <v>142</v>
      </c>
      <c r="J693" s="24">
        <v>45931</v>
      </c>
      <c r="K693" t="s">
        <v>253</v>
      </c>
      <c r="L693">
        <v>3</v>
      </c>
      <c r="M693" t="s">
        <v>429</v>
      </c>
      <c r="N693" t="s">
        <v>145</v>
      </c>
      <c r="O693" t="s">
        <v>147</v>
      </c>
      <c r="P693" t="s">
        <v>153</v>
      </c>
      <c r="Q693">
        <v>0</v>
      </c>
      <c r="R693">
        <v>2</v>
      </c>
      <c r="S693">
        <v>120</v>
      </c>
      <c r="T693">
        <v>45</v>
      </c>
      <c r="U693">
        <v>0</v>
      </c>
      <c r="V693">
        <v>0</v>
      </c>
      <c r="W693">
        <v>0</v>
      </c>
      <c r="X693">
        <v>0</v>
      </c>
      <c r="Y693">
        <v>0</v>
      </c>
      <c r="Z693">
        <v>0</v>
      </c>
      <c r="AA693">
        <v>75</v>
      </c>
      <c r="AB693">
        <v>0</v>
      </c>
      <c r="AC693">
        <v>75</v>
      </c>
      <c r="AD693">
        <v>0</v>
      </c>
      <c r="AE693">
        <v>0</v>
      </c>
      <c r="AF693">
        <v>1</v>
      </c>
      <c r="AG693">
        <v>0</v>
      </c>
      <c r="AH693">
        <v>1</v>
      </c>
      <c r="AI693">
        <v>0</v>
      </c>
      <c r="AJ693">
        <v>0</v>
      </c>
      <c r="AK693">
        <v>0</v>
      </c>
      <c r="AL693">
        <v>0</v>
      </c>
      <c r="AM693">
        <v>0</v>
      </c>
      <c r="AN693">
        <v>0</v>
      </c>
      <c r="AO693">
        <v>2</v>
      </c>
      <c r="AP693">
        <v>2</v>
      </c>
      <c r="AQ693">
        <v>2</v>
      </c>
      <c r="AR693">
        <v>0</v>
      </c>
      <c r="AS693">
        <v>0</v>
      </c>
      <c r="AT693">
        <v>0</v>
      </c>
      <c r="AU693">
        <v>0</v>
      </c>
      <c r="AV693">
        <v>0</v>
      </c>
      <c r="AW693">
        <v>0</v>
      </c>
      <c r="AX693">
        <v>0</v>
      </c>
      <c r="AY693">
        <v>0</v>
      </c>
      <c r="AZ693">
        <v>0</v>
      </c>
      <c r="BA693">
        <v>0</v>
      </c>
      <c r="BB693">
        <v>0</v>
      </c>
      <c r="BC693">
        <v>0</v>
      </c>
      <c r="BD693">
        <v>0</v>
      </c>
      <c r="BE693">
        <v>0</v>
      </c>
      <c r="BF693">
        <v>2</v>
      </c>
      <c r="BG693">
        <v>0</v>
      </c>
      <c r="BH693">
        <v>0</v>
      </c>
      <c r="BI693">
        <v>0</v>
      </c>
      <c r="BJ693" s="25">
        <v>45944</v>
      </c>
      <c r="BK693">
        <v>0</v>
      </c>
      <c r="BL693" s="27" t="str">
        <f>VLOOKUP(O693,DropDownList!$H$1:$I$7,2,FALSE)</f>
        <v>2024/25</v>
      </c>
      <c r="BM693" s="27" t="str">
        <f t="shared" si="10"/>
        <v>PREG</v>
      </c>
    </row>
    <row r="694" spans="1:65" x14ac:dyDescent="0.2">
      <c r="A694">
        <v>2025</v>
      </c>
      <c r="B694">
        <v>10</v>
      </c>
      <c r="C694" t="s">
        <v>198</v>
      </c>
      <c r="D694" t="s">
        <v>208</v>
      </c>
      <c r="E694" t="s">
        <v>33</v>
      </c>
      <c r="F694">
        <v>9261</v>
      </c>
      <c r="G694" t="s">
        <v>141</v>
      </c>
      <c r="H694" t="s">
        <v>209</v>
      </c>
      <c r="I694" t="s">
        <v>142</v>
      </c>
      <c r="J694" s="24">
        <v>45931</v>
      </c>
      <c r="K694" t="s">
        <v>253</v>
      </c>
      <c r="L694">
        <v>3</v>
      </c>
      <c r="M694" t="s">
        <v>429</v>
      </c>
      <c r="N694" t="s">
        <v>145</v>
      </c>
      <c r="O694" t="s">
        <v>149</v>
      </c>
      <c r="P694" t="s">
        <v>146</v>
      </c>
      <c r="Q694">
        <v>500</v>
      </c>
      <c r="R694">
        <v>64</v>
      </c>
      <c r="S694">
        <v>1175</v>
      </c>
      <c r="T694">
        <v>0</v>
      </c>
      <c r="U694">
        <v>43</v>
      </c>
      <c r="V694">
        <v>24</v>
      </c>
      <c r="W694">
        <v>440</v>
      </c>
      <c r="X694">
        <v>440</v>
      </c>
      <c r="Y694">
        <v>0</v>
      </c>
      <c r="Z694">
        <v>0</v>
      </c>
      <c r="AA694">
        <v>675</v>
      </c>
      <c r="AB694">
        <v>0</v>
      </c>
      <c r="AC694">
        <v>0</v>
      </c>
      <c r="AD694">
        <v>24</v>
      </c>
      <c r="AE694">
        <v>0</v>
      </c>
      <c r="AF694">
        <v>37</v>
      </c>
      <c r="AG694">
        <v>0</v>
      </c>
      <c r="AH694">
        <v>0</v>
      </c>
      <c r="AI694">
        <v>27</v>
      </c>
      <c r="AJ694">
        <v>0</v>
      </c>
      <c r="AK694">
        <v>0</v>
      </c>
      <c r="AL694">
        <v>0</v>
      </c>
      <c r="AM694">
        <v>0</v>
      </c>
      <c r="AN694">
        <v>0</v>
      </c>
      <c r="AO694">
        <v>39</v>
      </c>
      <c r="AP694">
        <v>83</v>
      </c>
      <c r="AQ694">
        <v>40</v>
      </c>
      <c r="AR694">
        <v>0</v>
      </c>
      <c r="AS694">
        <v>9</v>
      </c>
      <c r="AT694">
        <v>0</v>
      </c>
      <c r="AU694">
        <v>0</v>
      </c>
      <c r="AV694">
        <v>0</v>
      </c>
      <c r="AW694">
        <v>1</v>
      </c>
      <c r="AX694">
        <v>0</v>
      </c>
      <c r="AY694">
        <v>3</v>
      </c>
      <c r="AZ694">
        <v>16</v>
      </c>
      <c r="BA694">
        <v>1</v>
      </c>
      <c r="BB694">
        <v>1</v>
      </c>
      <c r="BC694">
        <v>1</v>
      </c>
      <c r="BD694">
        <v>0</v>
      </c>
      <c r="BE694">
        <v>0</v>
      </c>
      <c r="BF694">
        <v>63</v>
      </c>
      <c r="BG694">
        <v>500</v>
      </c>
      <c r="BH694">
        <v>0</v>
      </c>
      <c r="BI694">
        <v>42</v>
      </c>
      <c r="BJ694" s="25">
        <v>45944</v>
      </c>
      <c r="BK694">
        <v>0</v>
      </c>
      <c r="BL694" s="27" t="str">
        <f>VLOOKUP(O694,DropDownList!$H$1:$I$7,2,FALSE)</f>
        <v>2025/26</v>
      </c>
      <c r="BM694" s="27" t="str">
        <f t="shared" si="10"/>
        <v>VSUR</v>
      </c>
    </row>
    <row r="695" spans="1:65" x14ac:dyDescent="0.2">
      <c r="A695">
        <v>2025</v>
      </c>
      <c r="B695">
        <v>10</v>
      </c>
      <c r="C695" t="s">
        <v>198</v>
      </c>
      <c r="D695" t="s">
        <v>208</v>
      </c>
      <c r="E695" t="s">
        <v>33</v>
      </c>
      <c r="F695">
        <v>9261</v>
      </c>
      <c r="G695" t="s">
        <v>141</v>
      </c>
      <c r="H695" t="s">
        <v>209</v>
      </c>
      <c r="I695" t="s">
        <v>142</v>
      </c>
      <c r="J695" s="24">
        <v>45931</v>
      </c>
      <c r="K695" t="s">
        <v>253</v>
      </c>
      <c r="L695">
        <v>3</v>
      </c>
      <c r="M695" t="s">
        <v>429</v>
      </c>
      <c r="N695" t="s">
        <v>145</v>
      </c>
      <c r="O695" t="s">
        <v>149</v>
      </c>
      <c r="P695" t="s">
        <v>148</v>
      </c>
      <c r="Q695">
        <v>960</v>
      </c>
      <c r="R695">
        <v>19</v>
      </c>
      <c r="S695">
        <v>1140</v>
      </c>
      <c r="T695">
        <v>0</v>
      </c>
      <c r="U695">
        <v>16</v>
      </c>
      <c r="V695">
        <v>14</v>
      </c>
      <c r="W695">
        <v>840</v>
      </c>
      <c r="X695">
        <v>840</v>
      </c>
      <c r="Y695">
        <v>0</v>
      </c>
      <c r="Z695">
        <v>0</v>
      </c>
      <c r="AA695">
        <v>180</v>
      </c>
      <c r="AB695">
        <v>0</v>
      </c>
      <c r="AC695">
        <v>180</v>
      </c>
      <c r="AD695">
        <v>14</v>
      </c>
      <c r="AE695">
        <v>0</v>
      </c>
      <c r="AF695">
        <v>3</v>
      </c>
      <c r="AG695">
        <v>0</v>
      </c>
      <c r="AH695">
        <v>0</v>
      </c>
      <c r="AI695">
        <v>16</v>
      </c>
      <c r="AJ695">
        <v>0</v>
      </c>
      <c r="AK695">
        <v>0</v>
      </c>
      <c r="AL695">
        <v>0</v>
      </c>
      <c r="AM695">
        <v>0</v>
      </c>
      <c r="AN695">
        <v>0</v>
      </c>
      <c r="AO695">
        <v>17</v>
      </c>
      <c r="AP695">
        <v>23</v>
      </c>
      <c r="AQ695">
        <v>17</v>
      </c>
      <c r="AR695">
        <v>0</v>
      </c>
      <c r="AS695">
        <v>2</v>
      </c>
      <c r="AT695">
        <v>0</v>
      </c>
      <c r="AU695">
        <v>0</v>
      </c>
      <c r="AV695">
        <v>0</v>
      </c>
      <c r="AW695">
        <v>0</v>
      </c>
      <c r="AX695">
        <v>0</v>
      </c>
      <c r="AY695">
        <v>2</v>
      </c>
      <c r="AZ695">
        <v>2</v>
      </c>
      <c r="BA695">
        <v>0</v>
      </c>
      <c r="BB695">
        <v>0</v>
      </c>
      <c r="BC695">
        <v>0</v>
      </c>
      <c r="BD695">
        <v>0</v>
      </c>
      <c r="BE695">
        <v>0</v>
      </c>
      <c r="BF695">
        <v>17</v>
      </c>
      <c r="BG695">
        <v>960</v>
      </c>
      <c r="BH695">
        <v>0</v>
      </c>
      <c r="BI695">
        <v>16</v>
      </c>
      <c r="BJ695" s="25">
        <v>45944</v>
      </c>
      <c r="BK695">
        <v>0</v>
      </c>
      <c r="BL695" s="27" t="str">
        <f>VLOOKUP(O695,DropDownList!$H$1:$I$7,2,FALSE)</f>
        <v>2025/26</v>
      </c>
      <c r="BM695" s="27" t="str">
        <f t="shared" si="10"/>
        <v>PRAS</v>
      </c>
    </row>
    <row r="696" spans="1:65" x14ac:dyDescent="0.2">
      <c r="A696">
        <v>2025</v>
      </c>
      <c r="B696">
        <v>10</v>
      </c>
      <c r="C696" t="s">
        <v>198</v>
      </c>
      <c r="D696" t="s">
        <v>208</v>
      </c>
      <c r="E696" t="s">
        <v>33</v>
      </c>
      <c r="F696">
        <v>9261</v>
      </c>
      <c r="G696" t="s">
        <v>141</v>
      </c>
      <c r="H696" t="s">
        <v>209</v>
      </c>
      <c r="I696" t="s">
        <v>142</v>
      </c>
      <c r="J696" s="24">
        <v>45931</v>
      </c>
      <c r="K696" t="s">
        <v>253</v>
      </c>
      <c r="L696">
        <v>3</v>
      </c>
      <c r="M696" t="s">
        <v>429</v>
      </c>
      <c r="N696" t="s">
        <v>145</v>
      </c>
      <c r="O696" t="s">
        <v>149</v>
      </c>
      <c r="P696" t="s">
        <v>152</v>
      </c>
      <c r="Q696">
        <v>0</v>
      </c>
      <c r="R696">
        <v>30</v>
      </c>
      <c r="S696">
        <v>1200</v>
      </c>
      <c r="T696">
        <v>800</v>
      </c>
      <c r="U696">
        <v>0</v>
      </c>
      <c r="V696">
        <v>0</v>
      </c>
      <c r="W696">
        <v>0</v>
      </c>
      <c r="X696">
        <v>0</v>
      </c>
      <c r="Y696">
        <v>0</v>
      </c>
      <c r="Z696">
        <v>0</v>
      </c>
      <c r="AA696">
        <v>400</v>
      </c>
      <c r="AB696">
        <v>0</v>
      </c>
      <c r="AC696">
        <v>400</v>
      </c>
      <c r="AD696">
        <v>0</v>
      </c>
      <c r="AE696">
        <v>0</v>
      </c>
      <c r="AF696">
        <v>10</v>
      </c>
      <c r="AG696">
        <v>0</v>
      </c>
      <c r="AH696">
        <v>20</v>
      </c>
      <c r="AI696">
        <v>0</v>
      </c>
      <c r="AJ696">
        <v>0</v>
      </c>
      <c r="AK696">
        <v>0</v>
      </c>
      <c r="AL696">
        <v>0</v>
      </c>
      <c r="AM696">
        <v>1</v>
      </c>
      <c r="AN696">
        <v>0</v>
      </c>
      <c r="AO696">
        <v>0</v>
      </c>
      <c r="AP696">
        <v>0</v>
      </c>
      <c r="AQ696">
        <v>0</v>
      </c>
      <c r="AR696">
        <v>0</v>
      </c>
      <c r="AS696">
        <v>0</v>
      </c>
      <c r="AT696">
        <v>0</v>
      </c>
      <c r="AU696">
        <v>0</v>
      </c>
      <c r="AV696">
        <v>0</v>
      </c>
      <c r="AW696">
        <v>0</v>
      </c>
      <c r="AX696">
        <v>0</v>
      </c>
      <c r="AY696">
        <v>0</v>
      </c>
      <c r="AZ696">
        <v>0</v>
      </c>
      <c r="BA696">
        <v>0</v>
      </c>
      <c r="BB696">
        <v>0</v>
      </c>
      <c r="BC696">
        <v>0</v>
      </c>
      <c r="BD696">
        <v>0</v>
      </c>
      <c r="BE696">
        <v>0</v>
      </c>
      <c r="BF696">
        <v>0</v>
      </c>
      <c r="BG696">
        <v>0</v>
      </c>
      <c r="BH696">
        <v>0</v>
      </c>
      <c r="BI696">
        <v>0</v>
      </c>
      <c r="BJ696" s="25">
        <v>45944</v>
      </c>
      <c r="BK696">
        <v>0</v>
      </c>
      <c r="BL696" s="27" t="str">
        <f>VLOOKUP(O696,DropDownList!$H$1:$I$7,2,FALSE)</f>
        <v>2025/26</v>
      </c>
      <c r="BM696" s="27" t="str">
        <f t="shared" si="10"/>
        <v>PCOA</v>
      </c>
    </row>
    <row r="697" spans="1:65" x14ac:dyDescent="0.2">
      <c r="A697">
        <v>2025</v>
      </c>
      <c r="B697">
        <v>10</v>
      </c>
      <c r="C697" t="s">
        <v>198</v>
      </c>
      <c r="D697" t="s">
        <v>208</v>
      </c>
      <c r="E697" t="s">
        <v>33</v>
      </c>
      <c r="F697">
        <v>9261</v>
      </c>
      <c r="G697" t="s">
        <v>141</v>
      </c>
      <c r="H697" t="s">
        <v>209</v>
      </c>
      <c r="I697" t="s">
        <v>142</v>
      </c>
      <c r="J697" s="24">
        <v>45931</v>
      </c>
      <c r="K697" t="s">
        <v>253</v>
      </c>
      <c r="L697">
        <v>3</v>
      </c>
      <c r="M697" t="s">
        <v>429</v>
      </c>
      <c r="N697" t="s">
        <v>145</v>
      </c>
      <c r="O697" t="s">
        <v>149</v>
      </c>
      <c r="P697" t="s">
        <v>154</v>
      </c>
      <c r="Q697">
        <v>13875</v>
      </c>
      <c r="R697">
        <v>63</v>
      </c>
      <c r="S697">
        <v>20360</v>
      </c>
      <c r="T697">
        <v>0</v>
      </c>
      <c r="U697">
        <v>42</v>
      </c>
      <c r="V697">
        <v>37</v>
      </c>
      <c r="W697">
        <v>6950</v>
      </c>
      <c r="X697">
        <v>11920</v>
      </c>
      <c r="Y697">
        <v>0</v>
      </c>
      <c r="Z697">
        <v>0</v>
      </c>
      <c r="AA697">
        <v>6485</v>
      </c>
      <c r="AB697">
        <v>0</v>
      </c>
      <c r="AC697">
        <v>5810</v>
      </c>
      <c r="AD697">
        <v>23</v>
      </c>
      <c r="AE697">
        <v>14</v>
      </c>
      <c r="AF697">
        <v>21</v>
      </c>
      <c r="AG697">
        <v>16</v>
      </c>
      <c r="AH697">
        <v>0</v>
      </c>
      <c r="AI697">
        <v>26</v>
      </c>
      <c r="AJ697">
        <v>0</v>
      </c>
      <c r="AK697">
        <v>0</v>
      </c>
      <c r="AL697">
        <v>0</v>
      </c>
      <c r="AM697">
        <v>0</v>
      </c>
      <c r="AN697">
        <v>0</v>
      </c>
      <c r="AO697">
        <v>38</v>
      </c>
      <c r="AP697">
        <v>80</v>
      </c>
      <c r="AQ697">
        <v>39</v>
      </c>
      <c r="AR697">
        <v>0</v>
      </c>
      <c r="AS697">
        <v>9</v>
      </c>
      <c r="AT697">
        <v>0</v>
      </c>
      <c r="AU697">
        <v>0</v>
      </c>
      <c r="AV697">
        <v>0</v>
      </c>
      <c r="AW697">
        <v>1</v>
      </c>
      <c r="AX697">
        <v>0</v>
      </c>
      <c r="AY697">
        <v>3</v>
      </c>
      <c r="AZ697">
        <v>15</v>
      </c>
      <c r="BA697">
        <v>1</v>
      </c>
      <c r="BB697">
        <v>1</v>
      </c>
      <c r="BC697">
        <v>1</v>
      </c>
      <c r="BD697">
        <v>0</v>
      </c>
      <c r="BE697">
        <v>0</v>
      </c>
      <c r="BF697">
        <v>62</v>
      </c>
      <c r="BG697">
        <v>9020</v>
      </c>
      <c r="BH697">
        <v>0</v>
      </c>
      <c r="BI697">
        <v>41</v>
      </c>
      <c r="BJ697" s="25">
        <v>45944</v>
      </c>
      <c r="BK697">
        <v>0</v>
      </c>
      <c r="BL697" s="27" t="str">
        <f>VLOOKUP(O697,DropDownList!$H$1:$I$7,2,FALSE)</f>
        <v>2025/26</v>
      </c>
      <c r="BM697" s="27" t="str">
        <f t="shared" si="10"/>
        <v>JP COURT</v>
      </c>
    </row>
    <row r="698" spans="1:65" x14ac:dyDescent="0.2">
      <c r="A698">
        <v>2025</v>
      </c>
      <c r="B698">
        <v>10</v>
      </c>
      <c r="C698" t="s">
        <v>198</v>
      </c>
      <c r="D698" t="s">
        <v>208</v>
      </c>
      <c r="E698" t="s">
        <v>33</v>
      </c>
      <c r="F698">
        <v>9261</v>
      </c>
      <c r="G698" t="s">
        <v>141</v>
      </c>
      <c r="H698" t="s">
        <v>209</v>
      </c>
      <c r="I698" t="s">
        <v>142</v>
      </c>
      <c r="J698" s="24">
        <v>45931</v>
      </c>
      <c r="K698" t="s">
        <v>253</v>
      </c>
      <c r="L698">
        <v>3</v>
      </c>
      <c r="M698" t="s">
        <v>429</v>
      </c>
      <c r="N698" t="s">
        <v>145</v>
      </c>
      <c r="O698" t="s">
        <v>155</v>
      </c>
      <c r="P698" t="s">
        <v>152</v>
      </c>
      <c r="Q698">
        <v>0</v>
      </c>
      <c r="R698">
        <v>172</v>
      </c>
      <c r="S698">
        <v>6880</v>
      </c>
      <c r="T698">
        <v>4120</v>
      </c>
      <c r="U698">
        <v>0</v>
      </c>
      <c r="V698">
        <v>0</v>
      </c>
      <c r="W698">
        <v>0</v>
      </c>
      <c r="X698">
        <v>0</v>
      </c>
      <c r="Y698">
        <v>0</v>
      </c>
      <c r="Z698">
        <v>0</v>
      </c>
      <c r="AA698">
        <v>2760</v>
      </c>
      <c r="AB698">
        <v>0</v>
      </c>
      <c r="AC698">
        <v>2760</v>
      </c>
      <c r="AD698">
        <v>0</v>
      </c>
      <c r="AE698">
        <v>0</v>
      </c>
      <c r="AF698">
        <v>69</v>
      </c>
      <c r="AG698">
        <v>0</v>
      </c>
      <c r="AH698">
        <v>103</v>
      </c>
      <c r="AI698">
        <v>0</v>
      </c>
      <c r="AJ698">
        <v>0</v>
      </c>
      <c r="AK698">
        <v>0</v>
      </c>
      <c r="AL698">
        <v>0</v>
      </c>
      <c r="AM698">
        <v>0</v>
      </c>
      <c r="AN698">
        <v>0</v>
      </c>
      <c r="AO698">
        <v>0</v>
      </c>
      <c r="AP698">
        <v>0</v>
      </c>
      <c r="AQ698">
        <v>0</v>
      </c>
      <c r="AR698">
        <v>0</v>
      </c>
      <c r="AS698">
        <v>0</v>
      </c>
      <c r="AT698">
        <v>0</v>
      </c>
      <c r="AU698">
        <v>0</v>
      </c>
      <c r="AV698">
        <v>0</v>
      </c>
      <c r="AW698">
        <v>0</v>
      </c>
      <c r="AX698">
        <v>0</v>
      </c>
      <c r="AY698">
        <v>0</v>
      </c>
      <c r="AZ698">
        <v>0</v>
      </c>
      <c r="BA698">
        <v>0</v>
      </c>
      <c r="BB698">
        <v>0</v>
      </c>
      <c r="BC698">
        <v>0</v>
      </c>
      <c r="BD698">
        <v>0</v>
      </c>
      <c r="BE698">
        <v>0</v>
      </c>
      <c r="BF698">
        <v>0</v>
      </c>
      <c r="BG698">
        <v>0</v>
      </c>
      <c r="BH698">
        <v>0</v>
      </c>
      <c r="BI698">
        <v>0</v>
      </c>
      <c r="BJ698" s="25">
        <v>45944</v>
      </c>
      <c r="BK698">
        <v>0</v>
      </c>
      <c r="BL698" s="27" t="str">
        <f>VLOOKUP(O698,DropDownList!$H$1:$I$7,2,FALSE)</f>
        <v>2022/23</v>
      </c>
      <c r="BM698" s="27" t="str">
        <f t="shared" si="10"/>
        <v>PCOA</v>
      </c>
    </row>
    <row r="699" spans="1:65" x14ac:dyDescent="0.2">
      <c r="A699">
        <v>2025</v>
      </c>
      <c r="B699">
        <v>10</v>
      </c>
      <c r="C699" t="s">
        <v>198</v>
      </c>
      <c r="D699" t="s">
        <v>208</v>
      </c>
      <c r="E699" t="s">
        <v>33</v>
      </c>
      <c r="F699">
        <v>9261</v>
      </c>
      <c r="G699" t="s">
        <v>141</v>
      </c>
      <c r="H699" t="s">
        <v>209</v>
      </c>
      <c r="I699" t="s">
        <v>142</v>
      </c>
      <c r="J699" s="24">
        <v>45931</v>
      </c>
      <c r="K699" t="s">
        <v>253</v>
      </c>
      <c r="L699">
        <v>3</v>
      </c>
      <c r="M699" t="s">
        <v>429</v>
      </c>
      <c r="N699" t="s">
        <v>145</v>
      </c>
      <c r="O699" t="s">
        <v>149</v>
      </c>
      <c r="P699" t="s">
        <v>150</v>
      </c>
      <c r="Q699">
        <v>16813.07</v>
      </c>
      <c r="R699">
        <v>146</v>
      </c>
      <c r="S699">
        <v>28529.91</v>
      </c>
      <c r="T699">
        <v>3085</v>
      </c>
      <c r="U699">
        <v>83</v>
      </c>
      <c r="V699">
        <v>72</v>
      </c>
      <c r="W699">
        <v>8216.5</v>
      </c>
      <c r="X699">
        <v>15313.07</v>
      </c>
      <c r="Y699">
        <v>129</v>
      </c>
      <c r="Z699">
        <v>25444.91</v>
      </c>
      <c r="AA699">
        <v>8631.84</v>
      </c>
      <c r="AB699">
        <v>2284.3200000000002</v>
      </c>
      <c r="AC699">
        <v>6347.52</v>
      </c>
      <c r="AD699">
        <v>52</v>
      </c>
      <c r="AE699">
        <v>20</v>
      </c>
      <c r="AF699">
        <v>45</v>
      </c>
      <c r="AG699">
        <v>23</v>
      </c>
      <c r="AH699">
        <v>17</v>
      </c>
      <c r="AI699">
        <v>60</v>
      </c>
      <c r="AJ699">
        <v>24</v>
      </c>
      <c r="AK699">
        <v>22</v>
      </c>
      <c r="AL699">
        <v>1</v>
      </c>
      <c r="AM699">
        <v>3</v>
      </c>
      <c r="AN699">
        <v>2</v>
      </c>
      <c r="AO699">
        <v>95</v>
      </c>
      <c r="AP699">
        <v>170</v>
      </c>
      <c r="AQ699">
        <v>93</v>
      </c>
      <c r="AR699">
        <v>0</v>
      </c>
      <c r="AS699">
        <v>6</v>
      </c>
      <c r="AT699">
        <v>0</v>
      </c>
      <c r="AU699">
        <v>0</v>
      </c>
      <c r="AV699">
        <v>0</v>
      </c>
      <c r="AW699">
        <v>0</v>
      </c>
      <c r="AX699">
        <v>0</v>
      </c>
      <c r="AY699">
        <v>9</v>
      </c>
      <c r="AZ699">
        <v>32</v>
      </c>
      <c r="BA699">
        <v>6</v>
      </c>
      <c r="BB699">
        <v>0</v>
      </c>
      <c r="BC699">
        <v>0</v>
      </c>
      <c r="BD699">
        <v>0</v>
      </c>
      <c r="BE699">
        <v>0</v>
      </c>
      <c r="BF699">
        <v>99</v>
      </c>
      <c r="BG699">
        <v>12884.38</v>
      </c>
      <c r="BH699">
        <v>1</v>
      </c>
      <c r="BI699">
        <v>79</v>
      </c>
      <c r="BJ699" s="25">
        <v>45944</v>
      </c>
      <c r="BK699">
        <v>0</v>
      </c>
      <c r="BL699" s="27" t="str">
        <f>VLOOKUP(O699,DropDownList!$H$1:$I$7,2,FALSE)</f>
        <v>2025/26</v>
      </c>
      <c r="BM699" s="27" t="str">
        <f t="shared" si="10"/>
        <v>FISCAL FINES</v>
      </c>
    </row>
    <row r="700" spans="1:65" x14ac:dyDescent="0.2">
      <c r="A700">
        <v>2025</v>
      </c>
      <c r="B700">
        <v>10</v>
      </c>
      <c r="C700" t="s">
        <v>198</v>
      </c>
      <c r="D700" t="s">
        <v>208</v>
      </c>
      <c r="E700" t="s">
        <v>33</v>
      </c>
      <c r="F700">
        <v>9261</v>
      </c>
      <c r="G700" t="s">
        <v>141</v>
      </c>
      <c r="H700" t="s">
        <v>209</v>
      </c>
      <c r="I700" t="s">
        <v>142</v>
      </c>
      <c r="J700" s="24">
        <v>45931</v>
      </c>
      <c r="K700" t="s">
        <v>253</v>
      </c>
      <c r="L700">
        <v>3</v>
      </c>
      <c r="M700" t="s">
        <v>429</v>
      </c>
      <c r="N700" t="s">
        <v>145</v>
      </c>
      <c r="O700" t="s">
        <v>147</v>
      </c>
      <c r="P700" t="s">
        <v>152</v>
      </c>
      <c r="Q700">
        <v>0</v>
      </c>
      <c r="R700">
        <v>104</v>
      </c>
      <c r="S700">
        <v>4160</v>
      </c>
      <c r="T700">
        <v>2280</v>
      </c>
      <c r="U700">
        <v>0</v>
      </c>
      <c r="V700">
        <v>0</v>
      </c>
      <c r="W700">
        <v>0</v>
      </c>
      <c r="X700">
        <v>0</v>
      </c>
      <c r="Y700">
        <v>0</v>
      </c>
      <c r="Z700">
        <v>0</v>
      </c>
      <c r="AA700">
        <v>1880</v>
      </c>
      <c r="AB700">
        <v>0</v>
      </c>
      <c r="AC700">
        <v>1880</v>
      </c>
      <c r="AD700">
        <v>0</v>
      </c>
      <c r="AE700">
        <v>0</v>
      </c>
      <c r="AF700">
        <v>47</v>
      </c>
      <c r="AG700">
        <v>0</v>
      </c>
      <c r="AH700">
        <v>57</v>
      </c>
      <c r="AI700">
        <v>0</v>
      </c>
      <c r="AJ700">
        <v>0</v>
      </c>
      <c r="AK700">
        <v>0</v>
      </c>
      <c r="AL700">
        <v>0</v>
      </c>
      <c r="AM700">
        <v>1</v>
      </c>
      <c r="AN700">
        <v>0</v>
      </c>
      <c r="AO700">
        <v>0</v>
      </c>
      <c r="AP700">
        <v>0</v>
      </c>
      <c r="AQ700">
        <v>0</v>
      </c>
      <c r="AR700">
        <v>0</v>
      </c>
      <c r="AS700">
        <v>0</v>
      </c>
      <c r="AT700">
        <v>0</v>
      </c>
      <c r="AU700">
        <v>0</v>
      </c>
      <c r="AV700">
        <v>0</v>
      </c>
      <c r="AW700">
        <v>0</v>
      </c>
      <c r="AX700">
        <v>0</v>
      </c>
      <c r="AY700">
        <v>0</v>
      </c>
      <c r="AZ700">
        <v>0</v>
      </c>
      <c r="BA700">
        <v>0</v>
      </c>
      <c r="BB700">
        <v>0</v>
      </c>
      <c r="BC700">
        <v>0</v>
      </c>
      <c r="BD700">
        <v>0</v>
      </c>
      <c r="BE700">
        <v>0</v>
      </c>
      <c r="BF700">
        <v>0</v>
      </c>
      <c r="BG700">
        <v>0</v>
      </c>
      <c r="BH700">
        <v>0</v>
      </c>
      <c r="BI700">
        <v>0</v>
      </c>
      <c r="BJ700" s="25">
        <v>45944</v>
      </c>
      <c r="BK700">
        <v>0</v>
      </c>
      <c r="BL700" s="27" t="str">
        <f>VLOOKUP(O700,DropDownList!$H$1:$I$7,2,FALSE)</f>
        <v>2024/25</v>
      </c>
      <c r="BM700" s="27" t="str">
        <f t="shared" si="10"/>
        <v>PCOA</v>
      </c>
    </row>
    <row r="701" spans="1:65" x14ac:dyDescent="0.2">
      <c r="A701">
        <v>2025</v>
      </c>
      <c r="B701">
        <v>10</v>
      </c>
      <c r="C701" t="s">
        <v>198</v>
      </c>
      <c r="D701" t="s">
        <v>208</v>
      </c>
      <c r="E701" t="s">
        <v>33</v>
      </c>
      <c r="F701">
        <v>9261</v>
      </c>
      <c r="G701" t="s">
        <v>141</v>
      </c>
      <c r="H701" t="s">
        <v>209</v>
      </c>
      <c r="I701" t="s">
        <v>142</v>
      </c>
      <c r="J701" s="24">
        <v>45931</v>
      </c>
      <c r="K701" t="s">
        <v>253</v>
      </c>
      <c r="L701">
        <v>3</v>
      </c>
      <c r="M701" t="s">
        <v>429</v>
      </c>
      <c r="N701" t="s">
        <v>145</v>
      </c>
      <c r="O701" t="s">
        <v>156</v>
      </c>
      <c r="P701" t="s">
        <v>150</v>
      </c>
      <c r="Q701">
        <v>36269.699999999997</v>
      </c>
      <c r="R701">
        <v>688</v>
      </c>
      <c r="S701">
        <v>115381.32</v>
      </c>
      <c r="T701">
        <v>12629.75</v>
      </c>
      <c r="U701">
        <v>225</v>
      </c>
      <c r="V701">
        <v>126</v>
      </c>
      <c r="W701">
        <v>21226.639999999999</v>
      </c>
      <c r="X701">
        <v>21622.639999999999</v>
      </c>
      <c r="Y701">
        <v>615</v>
      </c>
      <c r="Z701">
        <v>102751.57</v>
      </c>
      <c r="AA701">
        <v>66481.87</v>
      </c>
      <c r="AB701">
        <v>20142.310000000001</v>
      </c>
      <c r="AC701">
        <v>46339.56</v>
      </c>
      <c r="AD701">
        <v>98</v>
      </c>
      <c r="AE701">
        <v>28</v>
      </c>
      <c r="AF701">
        <v>376</v>
      </c>
      <c r="AG701">
        <v>91</v>
      </c>
      <c r="AH701">
        <v>73</v>
      </c>
      <c r="AI701">
        <v>134</v>
      </c>
      <c r="AJ701">
        <v>113</v>
      </c>
      <c r="AK701">
        <v>74</v>
      </c>
      <c r="AL701">
        <v>13</v>
      </c>
      <c r="AM701">
        <v>30</v>
      </c>
      <c r="AN701">
        <v>2</v>
      </c>
      <c r="AO701">
        <v>473</v>
      </c>
      <c r="AP701">
        <v>2112</v>
      </c>
      <c r="AQ701">
        <v>521</v>
      </c>
      <c r="AR701">
        <v>0</v>
      </c>
      <c r="AS701">
        <v>238</v>
      </c>
      <c r="AT701">
        <v>5</v>
      </c>
      <c r="AU701">
        <v>22</v>
      </c>
      <c r="AV701">
        <v>11</v>
      </c>
      <c r="AW701">
        <v>3</v>
      </c>
      <c r="AX701">
        <v>0</v>
      </c>
      <c r="AY701">
        <v>299</v>
      </c>
      <c r="AZ701">
        <v>545</v>
      </c>
      <c r="BA701">
        <v>335</v>
      </c>
      <c r="BB701">
        <v>33</v>
      </c>
      <c r="BC701">
        <v>23</v>
      </c>
      <c r="BD701">
        <v>1</v>
      </c>
      <c r="BE701">
        <v>0</v>
      </c>
      <c r="BF701">
        <v>478</v>
      </c>
      <c r="BG701">
        <v>23418.799999999999</v>
      </c>
      <c r="BH701">
        <v>14</v>
      </c>
      <c r="BI701">
        <v>221</v>
      </c>
      <c r="BJ701" s="25">
        <v>45944</v>
      </c>
      <c r="BK701">
        <v>0</v>
      </c>
      <c r="BL701" s="27" t="str">
        <f>VLOOKUP(O701,DropDownList!$H$1:$I$7,2,FALSE)</f>
        <v>2023/24</v>
      </c>
      <c r="BM701" s="27" t="str">
        <f t="shared" si="10"/>
        <v>FISCAL FINES</v>
      </c>
    </row>
    <row r="702" spans="1:65" x14ac:dyDescent="0.2">
      <c r="A702">
        <v>2025</v>
      </c>
      <c r="B702">
        <v>10</v>
      </c>
      <c r="C702" t="s">
        <v>198</v>
      </c>
      <c r="D702" t="s">
        <v>208</v>
      </c>
      <c r="E702" t="s">
        <v>33</v>
      </c>
      <c r="F702">
        <v>9261</v>
      </c>
      <c r="G702" t="s">
        <v>141</v>
      </c>
      <c r="H702" t="s">
        <v>209</v>
      </c>
      <c r="I702" t="s">
        <v>142</v>
      </c>
      <c r="J702" s="24">
        <v>45931</v>
      </c>
      <c r="K702" t="s">
        <v>253</v>
      </c>
      <c r="L702">
        <v>3</v>
      </c>
      <c r="M702" t="s">
        <v>429</v>
      </c>
      <c r="N702" t="s">
        <v>145</v>
      </c>
      <c r="O702" t="s">
        <v>147</v>
      </c>
      <c r="P702" t="s">
        <v>154</v>
      </c>
      <c r="Q702">
        <v>45255.99</v>
      </c>
      <c r="R702">
        <v>353</v>
      </c>
      <c r="S702">
        <v>107875</v>
      </c>
      <c r="T702">
        <v>1850</v>
      </c>
      <c r="U702">
        <v>170</v>
      </c>
      <c r="V702">
        <v>106</v>
      </c>
      <c r="W702">
        <v>27219.52</v>
      </c>
      <c r="X702">
        <v>30292.52</v>
      </c>
      <c r="Y702">
        <v>0</v>
      </c>
      <c r="Z702">
        <v>0</v>
      </c>
      <c r="AA702">
        <v>60769.01</v>
      </c>
      <c r="AB702">
        <v>950</v>
      </c>
      <c r="AC702">
        <v>55277.01</v>
      </c>
      <c r="AD702">
        <v>56</v>
      </c>
      <c r="AE702">
        <v>50</v>
      </c>
      <c r="AF702">
        <v>177</v>
      </c>
      <c r="AG702">
        <v>90</v>
      </c>
      <c r="AH702">
        <v>4</v>
      </c>
      <c r="AI702">
        <v>80</v>
      </c>
      <c r="AJ702">
        <v>0</v>
      </c>
      <c r="AK702">
        <v>0</v>
      </c>
      <c r="AL702">
        <v>0</v>
      </c>
      <c r="AM702">
        <v>0</v>
      </c>
      <c r="AN702">
        <v>0</v>
      </c>
      <c r="AO702">
        <v>227</v>
      </c>
      <c r="AP702">
        <v>748</v>
      </c>
      <c r="AQ702">
        <v>241</v>
      </c>
      <c r="AR702">
        <v>0</v>
      </c>
      <c r="AS702">
        <v>118</v>
      </c>
      <c r="AT702">
        <v>1</v>
      </c>
      <c r="AU702">
        <v>14</v>
      </c>
      <c r="AV702">
        <v>6</v>
      </c>
      <c r="AW702">
        <v>7</v>
      </c>
      <c r="AX702">
        <v>0</v>
      </c>
      <c r="AY702">
        <v>86</v>
      </c>
      <c r="AZ702">
        <v>142</v>
      </c>
      <c r="BA702">
        <v>59</v>
      </c>
      <c r="BB702">
        <v>27</v>
      </c>
      <c r="BC702">
        <v>11</v>
      </c>
      <c r="BD702">
        <v>2</v>
      </c>
      <c r="BE702">
        <v>0</v>
      </c>
      <c r="BF702">
        <v>345</v>
      </c>
      <c r="BG702">
        <v>23293</v>
      </c>
      <c r="BH702">
        <v>2</v>
      </c>
      <c r="BI702">
        <v>166</v>
      </c>
      <c r="BJ702" s="25">
        <v>45944</v>
      </c>
      <c r="BK702">
        <v>0</v>
      </c>
      <c r="BL702" s="27" t="str">
        <f>VLOOKUP(O702,DropDownList!$H$1:$I$7,2,FALSE)</f>
        <v>2024/25</v>
      </c>
      <c r="BM702" s="27" t="str">
        <f t="shared" si="10"/>
        <v>JP COURT</v>
      </c>
    </row>
    <row r="703" spans="1:65" x14ac:dyDescent="0.2">
      <c r="A703">
        <v>2025</v>
      </c>
      <c r="B703">
        <v>10</v>
      </c>
      <c r="C703" t="s">
        <v>198</v>
      </c>
      <c r="D703" t="s">
        <v>208</v>
      </c>
      <c r="E703" t="s">
        <v>33</v>
      </c>
      <c r="F703">
        <v>9261</v>
      </c>
      <c r="G703" t="s">
        <v>141</v>
      </c>
      <c r="H703" t="s">
        <v>209</v>
      </c>
      <c r="I703" t="s">
        <v>142</v>
      </c>
      <c r="J703" s="24">
        <v>45931</v>
      </c>
      <c r="K703" t="s">
        <v>253</v>
      </c>
      <c r="L703">
        <v>3</v>
      </c>
      <c r="M703" t="s">
        <v>429</v>
      </c>
      <c r="N703" t="s">
        <v>145</v>
      </c>
      <c r="O703" t="s">
        <v>155</v>
      </c>
      <c r="P703" t="s">
        <v>150</v>
      </c>
      <c r="Q703">
        <v>24724.99</v>
      </c>
      <c r="R703">
        <v>698</v>
      </c>
      <c r="S703">
        <v>102131.33</v>
      </c>
      <c r="T703">
        <v>13877.49</v>
      </c>
      <c r="U703">
        <v>170</v>
      </c>
      <c r="V703">
        <v>112</v>
      </c>
      <c r="W703">
        <v>16283.51</v>
      </c>
      <c r="X703">
        <v>16258.51</v>
      </c>
      <c r="Y703">
        <v>605</v>
      </c>
      <c r="Z703">
        <v>88253.84</v>
      </c>
      <c r="AA703">
        <v>63528.85</v>
      </c>
      <c r="AB703">
        <v>18324.75</v>
      </c>
      <c r="AC703">
        <v>45204.1</v>
      </c>
      <c r="AD703">
        <v>87</v>
      </c>
      <c r="AE703">
        <v>25</v>
      </c>
      <c r="AF703">
        <v>420</v>
      </c>
      <c r="AG703">
        <v>57</v>
      </c>
      <c r="AH703">
        <v>93</v>
      </c>
      <c r="AI703">
        <v>113</v>
      </c>
      <c r="AJ703">
        <v>118</v>
      </c>
      <c r="AK703">
        <v>61</v>
      </c>
      <c r="AL703">
        <v>17</v>
      </c>
      <c r="AM703">
        <v>23</v>
      </c>
      <c r="AN703">
        <v>5</v>
      </c>
      <c r="AO703">
        <v>490</v>
      </c>
      <c r="AP703">
        <v>2327</v>
      </c>
      <c r="AQ703">
        <v>531</v>
      </c>
      <c r="AR703">
        <v>0</v>
      </c>
      <c r="AS703">
        <v>271</v>
      </c>
      <c r="AT703">
        <v>24</v>
      </c>
      <c r="AU703">
        <v>24</v>
      </c>
      <c r="AV703">
        <v>11</v>
      </c>
      <c r="AW703">
        <v>0</v>
      </c>
      <c r="AX703">
        <v>0</v>
      </c>
      <c r="AY703">
        <v>336</v>
      </c>
      <c r="AZ703">
        <v>602</v>
      </c>
      <c r="BA703">
        <v>396</v>
      </c>
      <c r="BB703">
        <v>29</v>
      </c>
      <c r="BC703">
        <v>17</v>
      </c>
      <c r="BD703">
        <v>4</v>
      </c>
      <c r="BE703">
        <v>0</v>
      </c>
      <c r="BF703">
        <v>500</v>
      </c>
      <c r="BG703">
        <v>16374.37</v>
      </c>
      <c r="BH703">
        <v>15</v>
      </c>
      <c r="BI703">
        <v>166</v>
      </c>
      <c r="BJ703" s="25">
        <v>45944</v>
      </c>
      <c r="BK703">
        <v>0</v>
      </c>
      <c r="BL703" s="27" t="str">
        <f>VLOOKUP(O703,DropDownList!$H$1:$I$7,2,FALSE)</f>
        <v>2022/23</v>
      </c>
      <c r="BM703" s="27" t="str">
        <f t="shared" si="10"/>
        <v>FISCAL FINES</v>
      </c>
    </row>
    <row r="704" spans="1:65" x14ac:dyDescent="0.2">
      <c r="A704">
        <v>2025</v>
      </c>
      <c r="B704">
        <v>10</v>
      </c>
      <c r="C704" t="s">
        <v>198</v>
      </c>
      <c r="D704" t="s">
        <v>208</v>
      </c>
      <c r="E704" t="s">
        <v>33</v>
      </c>
      <c r="F704">
        <v>9261</v>
      </c>
      <c r="G704" t="s">
        <v>141</v>
      </c>
      <c r="H704" t="s">
        <v>209</v>
      </c>
      <c r="I704" t="s">
        <v>142</v>
      </c>
      <c r="J704" s="24">
        <v>45931</v>
      </c>
      <c r="K704" t="s">
        <v>253</v>
      </c>
      <c r="L704">
        <v>3</v>
      </c>
      <c r="M704" t="s">
        <v>429</v>
      </c>
      <c r="N704" t="s">
        <v>145</v>
      </c>
      <c r="O704" t="s">
        <v>155</v>
      </c>
      <c r="P704" t="s">
        <v>146</v>
      </c>
      <c r="Q704">
        <v>838.69</v>
      </c>
      <c r="R704">
        <v>459</v>
      </c>
      <c r="S704">
        <v>7545</v>
      </c>
      <c r="T704">
        <v>90</v>
      </c>
      <c r="U704">
        <v>123</v>
      </c>
      <c r="V704">
        <v>30</v>
      </c>
      <c r="W704">
        <v>481.46</v>
      </c>
      <c r="X704">
        <v>481.46</v>
      </c>
      <c r="Y704">
        <v>0</v>
      </c>
      <c r="Z704">
        <v>0</v>
      </c>
      <c r="AA704">
        <v>6616.31</v>
      </c>
      <c r="AB704">
        <v>0</v>
      </c>
      <c r="AC704">
        <v>0</v>
      </c>
      <c r="AD704">
        <v>28</v>
      </c>
      <c r="AE704">
        <v>2</v>
      </c>
      <c r="AF704">
        <v>403</v>
      </c>
      <c r="AG704">
        <v>4</v>
      </c>
      <c r="AH704">
        <v>5</v>
      </c>
      <c r="AI704">
        <v>47</v>
      </c>
      <c r="AJ704">
        <v>0</v>
      </c>
      <c r="AK704">
        <v>0</v>
      </c>
      <c r="AL704">
        <v>0</v>
      </c>
      <c r="AM704">
        <v>0</v>
      </c>
      <c r="AN704">
        <v>0</v>
      </c>
      <c r="AO704">
        <v>308</v>
      </c>
      <c r="AP704">
        <v>1503</v>
      </c>
      <c r="AQ704">
        <v>334</v>
      </c>
      <c r="AR704">
        <v>0</v>
      </c>
      <c r="AS704">
        <v>205</v>
      </c>
      <c r="AT704">
        <v>26</v>
      </c>
      <c r="AU704">
        <v>28</v>
      </c>
      <c r="AV704">
        <v>13</v>
      </c>
      <c r="AW704">
        <v>5</v>
      </c>
      <c r="AX704">
        <v>0</v>
      </c>
      <c r="AY704">
        <v>205</v>
      </c>
      <c r="AZ704">
        <v>333</v>
      </c>
      <c r="BA704">
        <v>211</v>
      </c>
      <c r="BB704">
        <v>39</v>
      </c>
      <c r="BC704">
        <v>24</v>
      </c>
      <c r="BD704">
        <v>7</v>
      </c>
      <c r="BE704">
        <v>1</v>
      </c>
      <c r="BF704">
        <v>450</v>
      </c>
      <c r="BG704">
        <v>790</v>
      </c>
      <c r="BH704">
        <v>0</v>
      </c>
      <c r="BI704">
        <v>118</v>
      </c>
      <c r="BJ704" s="25">
        <v>45944</v>
      </c>
      <c r="BK704">
        <v>0</v>
      </c>
      <c r="BL704" s="27" t="str">
        <f>VLOOKUP(O704,DropDownList!$H$1:$I$7,2,FALSE)</f>
        <v>2022/23</v>
      </c>
      <c r="BM704" s="27" t="str">
        <f t="shared" si="10"/>
        <v>VSUR</v>
      </c>
    </row>
    <row r="705" spans="1:65" x14ac:dyDescent="0.2">
      <c r="A705">
        <v>2025</v>
      </c>
      <c r="B705">
        <v>10</v>
      </c>
      <c r="C705" t="s">
        <v>198</v>
      </c>
      <c r="D705" t="s">
        <v>208</v>
      </c>
      <c r="E705" t="s">
        <v>33</v>
      </c>
      <c r="F705">
        <v>9261</v>
      </c>
      <c r="G705" t="s">
        <v>141</v>
      </c>
      <c r="H705" t="s">
        <v>209</v>
      </c>
      <c r="I705" t="s">
        <v>142</v>
      </c>
      <c r="J705" s="24">
        <v>45931</v>
      </c>
      <c r="K705" t="s">
        <v>253</v>
      </c>
      <c r="L705">
        <v>3</v>
      </c>
      <c r="M705" t="s">
        <v>429</v>
      </c>
      <c r="N705" t="s">
        <v>145</v>
      </c>
      <c r="O705" t="s">
        <v>155</v>
      </c>
      <c r="P705" t="s">
        <v>153</v>
      </c>
      <c r="Q705">
        <v>275</v>
      </c>
      <c r="R705">
        <v>31</v>
      </c>
      <c r="S705">
        <v>2265</v>
      </c>
      <c r="T705">
        <v>885</v>
      </c>
      <c r="U705">
        <v>2</v>
      </c>
      <c r="V705">
        <v>2</v>
      </c>
      <c r="W705">
        <v>275</v>
      </c>
      <c r="X705">
        <v>275</v>
      </c>
      <c r="Y705">
        <v>0</v>
      </c>
      <c r="Z705">
        <v>0</v>
      </c>
      <c r="AA705">
        <v>1105</v>
      </c>
      <c r="AB705">
        <v>0</v>
      </c>
      <c r="AC705">
        <v>1105</v>
      </c>
      <c r="AD705">
        <v>1</v>
      </c>
      <c r="AE705">
        <v>1</v>
      </c>
      <c r="AF705">
        <v>10</v>
      </c>
      <c r="AG705">
        <v>1</v>
      </c>
      <c r="AH705">
        <v>19</v>
      </c>
      <c r="AI705">
        <v>1</v>
      </c>
      <c r="AJ705">
        <v>0</v>
      </c>
      <c r="AK705">
        <v>0</v>
      </c>
      <c r="AL705">
        <v>0</v>
      </c>
      <c r="AM705">
        <v>0</v>
      </c>
      <c r="AN705">
        <v>0</v>
      </c>
      <c r="AO705">
        <v>23</v>
      </c>
      <c r="AP705">
        <v>35</v>
      </c>
      <c r="AQ705">
        <v>24</v>
      </c>
      <c r="AR705">
        <v>0</v>
      </c>
      <c r="AS705">
        <v>1</v>
      </c>
      <c r="AT705">
        <v>0</v>
      </c>
      <c r="AU705">
        <v>0</v>
      </c>
      <c r="AV705">
        <v>0</v>
      </c>
      <c r="AW705">
        <v>0</v>
      </c>
      <c r="AX705">
        <v>0</v>
      </c>
      <c r="AY705">
        <v>1</v>
      </c>
      <c r="AZ705">
        <v>3</v>
      </c>
      <c r="BA705">
        <v>3</v>
      </c>
      <c r="BB705">
        <v>1</v>
      </c>
      <c r="BC705">
        <v>1</v>
      </c>
      <c r="BD705">
        <v>0</v>
      </c>
      <c r="BE705">
        <v>0</v>
      </c>
      <c r="BF705">
        <v>24</v>
      </c>
      <c r="BG705">
        <v>75</v>
      </c>
      <c r="BH705">
        <v>0</v>
      </c>
      <c r="BI705">
        <v>2</v>
      </c>
      <c r="BJ705" s="25">
        <v>45944</v>
      </c>
      <c r="BK705">
        <v>0</v>
      </c>
      <c r="BL705" s="27" t="str">
        <f>VLOOKUP(O705,DropDownList!$H$1:$I$7,2,FALSE)</f>
        <v>2022/23</v>
      </c>
      <c r="BM705" s="27" t="str">
        <f t="shared" si="10"/>
        <v>PREG</v>
      </c>
    </row>
    <row r="706" spans="1:65" x14ac:dyDescent="0.2">
      <c r="A706">
        <v>2025</v>
      </c>
      <c r="B706">
        <v>10</v>
      </c>
      <c r="C706" t="s">
        <v>198</v>
      </c>
      <c r="D706" t="s">
        <v>208</v>
      </c>
      <c r="E706" t="s">
        <v>33</v>
      </c>
      <c r="F706">
        <v>9261</v>
      </c>
      <c r="G706" t="s">
        <v>141</v>
      </c>
      <c r="H706" t="s">
        <v>209</v>
      </c>
      <c r="I706" t="s">
        <v>142</v>
      </c>
      <c r="J706" s="24">
        <v>45931</v>
      </c>
      <c r="K706" t="s">
        <v>253</v>
      </c>
      <c r="L706">
        <v>3</v>
      </c>
      <c r="M706" t="s">
        <v>429</v>
      </c>
      <c r="N706" t="s">
        <v>145</v>
      </c>
      <c r="O706" t="s">
        <v>155</v>
      </c>
      <c r="P706" t="s">
        <v>151</v>
      </c>
      <c r="Q706">
        <v>0</v>
      </c>
      <c r="R706">
        <v>168</v>
      </c>
      <c r="S706">
        <v>5040</v>
      </c>
      <c r="T706">
        <v>1110</v>
      </c>
      <c r="U706">
        <v>0</v>
      </c>
      <c r="V706">
        <v>0</v>
      </c>
      <c r="W706">
        <v>0</v>
      </c>
      <c r="X706">
        <v>0</v>
      </c>
      <c r="Y706">
        <v>0</v>
      </c>
      <c r="Z706">
        <v>0</v>
      </c>
      <c r="AA706">
        <v>3930</v>
      </c>
      <c r="AB706">
        <v>0</v>
      </c>
      <c r="AC706">
        <v>3930</v>
      </c>
      <c r="AD706">
        <v>0</v>
      </c>
      <c r="AE706">
        <v>0</v>
      </c>
      <c r="AF706">
        <v>131</v>
      </c>
      <c r="AG706">
        <v>0</v>
      </c>
      <c r="AH706">
        <v>37</v>
      </c>
      <c r="AI706">
        <v>0</v>
      </c>
      <c r="AJ706">
        <v>0</v>
      </c>
      <c r="AK706">
        <v>0</v>
      </c>
      <c r="AL706">
        <v>0</v>
      </c>
      <c r="AM706">
        <v>2</v>
      </c>
      <c r="AN706">
        <v>0</v>
      </c>
      <c r="AO706">
        <v>0</v>
      </c>
      <c r="AP706">
        <v>0</v>
      </c>
      <c r="AQ706">
        <v>0</v>
      </c>
      <c r="AR706">
        <v>0</v>
      </c>
      <c r="AS706">
        <v>0</v>
      </c>
      <c r="AT706">
        <v>0</v>
      </c>
      <c r="AU706">
        <v>0</v>
      </c>
      <c r="AV706">
        <v>0</v>
      </c>
      <c r="AW706">
        <v>0</v>
      </c>
      <c r="AX706">
        <v>0</v>
      </c>
      <c r="AY706">
        <v>0</v>
      </c>
      <c r="AZ706">
        <v>0</v>
      </c>
      <c r="BA706">
        <v>0</v>
      </c>
      <c r="BB706">
        <v>0</v>
      </c>
      <c r="BC706">
        <v>0</v>
      </c>
      <c r="BD706">
        <v>0</v>
      </c>
      <c r="BE706">
        <v>0</v>
      </c>
      <c r="BF706">
        <v>0</v>
      </c>
      <c r="BG706">
        <v>0</v>
      </c>
      <c r="BH706">
        <v>0</v>
      </c>
      <c r="BI706">
        <v>0</v>
      </c>
      <c r="BJ706" s="25">
        <v>45944</v>
      </c>
      <c r="BK706">
        <v>0</v>
      </c>
      <c r="BL706" s="27" t="str">
        <f>VLOOKUP(O706,DropDownList!$H$1:$I$7,2,FALSE)</f>
        <v>2022/23</v>
      </c>
      <c r="BM706" s="27" t="str">
        <f t="shared" si="10"/>
        <v>PCPF</v>
      </c>
    </row>
    <row r="707" spans="1:65" x14ac:dyDescent="0.2">
      <c r="A707">
        <v>2025</v>
      </c>
      <c r="B707">
        <v>10</v>
      </c>
      <c r="C707" t="s">
        <v>198</v>
      </c>
      <c r="D707" t="s">
        <v>208</v>
      </c>
      <c r="E707" t="s">
        <v>33</v>
      </c>
      <c r="F707">
        <v>9261</v>
      </c>
      <c r="G707" t="s">
        <v>141</v>
      </c>
      <c r="H707" t="s">
        <v>209</v>
      </c>
      <c r="I707" t="s">
        <v>142</v>
      </c>
      <c r="J707" s="24">
        <v>45931</v>
      </c>
      <c r="K707" t="s">
        <v>253</v>
      </c>
      <c r="L707">
        <v>3</v>
      </c>
      <c r="M707" t="s">
        <v>429</v>
      </c>
      <c r="N707" t="s">
        <v>145</v>
      </c>
      <c r="O707" t="s">
        <v>156</v>
      </c>
      <c r="P707" t="s">
        <v>154</v>
      </c>
      <c r="Q707">
        <v>32397.95</v>
      </c>
      <c r="R707">
        <v>380</v>
      </c>
      <c r="S707">
        <v>120067.5</v>
      </c>
      <c r="T707">
        <v>1325</v>
      </c>
      <c r="U707">
        <v>131</v>
      </c>
      <c r="V707">
        <v>65</v>
      </c>
      <c r="W707">
        <v>17056.96</v>
      </c>
      <c r="X707">
        <v>17644.96</v>
      </c>
      <c r="Y707">
        <v>0</v>
      </c>
      <c r="Z707">
        <v>0</v>
      </c>
      <c r="AA707">
        <v>86344.55</v>
      </c>
      <c r="AB707">
        <v>2752.5</v>
      </c>
      <c r="AC707">
        <v>77892.72</v>
      </c>
      <c r="AD707">
        <v>27</v>
      </c>
      <c r="AE707">
        <v>38</v>
      </c>
      <c r="AF707">
        <v>242</v>
      </c>
      <c r="AG707">
        <v>83</v>
      </c>
      <c r="AH707">
        <v>3</v>
      </c>
      <c r="AI707">
        <v>48</v>
      </c>
      <c r="AJ707">
        <v>0</v>
      </c>
      <c r="AK707">
        <v>0</v>
      </c>
      <c r="AL707">
        <v>0</v>
      </c>
      <c r="AM707">
        <v>0</v>
      </c>
      <c r="AN707">
        <v>0</v>
      </c>
      <c r="AO707">
        <v>249</v>
      </c>
      <c r="AP707">
        <v>1122</v>
      </c>
      <c r="AQ707">
        <v>284</v>
      </c>
      <c r="AR707">
        <v>0</v>
      </c>
      <c r="AS707">
        <v>180</v>
      </c>
      <c r="AT707">
        <v>7</v>
      </c>
      <c r="AU707">
        <v>29</v>
      </c>
      <c r="AV707">
        <v>11</v>
      </c>
      <c r="AW707">
        <v>2</v>
      </c>
      <c r="AX707">
        <v>0</v>
      </c>
      <c r="AY707">
        <v>133</v>
      </c>
      <c r="AZ707">
        <v>232</v>
      </c>
      <c r="BA707">
        <v>126</v>
      </c>
      <c r="BB707">
        <v>33</v>
      </c>
      <c r="BC707">
        <v>17</v>
      </c>
      <c r="BD707">
        <v>4</v>
      </c>
      <c r="BE707">
        <v>0</v>
      </c>
      <c r="BF707">
        <v>375</v>
      </c>
      <c r="BG707">
        <v>16420</v>
      </c>
      <c r="BH707">
        <v>4</v>
      </c>
      <c r="BI707">
        <v>125</v>
      </c>
      <c r="BJ707" s="25">
        <v>45944</v>
      </c>
      <c r="BK707">
        <v>0</v>
      </c>
      <c r="BL707" s="27" t="str">
        <f>VLOOKUP(O707,DropDownList!$H$1:$I$7,2,FALSE)</f>
        <v>2023/24</v>
      </c>
      <c r="BM707" s="27" t="str">
        <f t="shared" ref="BM707:BM770" si="11">IF(RIGHT(P707,4)="VSUR","VSUR",IF(RIGHT(P707,4)="CONF","CONF",P707))</f>
        <v>JP COURT</v>
      </c>
    </row>
    <row r="708" spans="1:65" x14ac:dyDescent="0.2">
      <c r="A708">
        <v>2025</v>
      </c>
      <c r="B708">
        <v>10</v>
      </c>
      <c r="C708" t="s">
        <v>198</v>
      </c>
      <c r="D708" t="s">
        <v>208</v>
      </c>
      <c r="E708" t="s">
        <v>33</v>
      </c>
      <c r="F708">
        <v>9261</v>
      </c>
      <c r="G708" t="s">
        <v>141</v>
      </c>
      <c r="H708" t="s">
        <v>209</v>
      </c>
      <c r="I708" t="s">
        <v>142</v>
      </c>
      <c r="J708" s="24">
        <v>45931</v>
      </c>
      <c r="K708" t="s">
        <v>253</v>
      </c>
      <c r="L708">
        <v>3</v>
      </c>
      <c r="M708" t="s">
        <v>429</v>
      </c>
      <c r="N708" t="s">
        <v>145</v>
      </c>
      <c r="O708" t="s">
        <v>147</v>
      </c>
      <c r="P708" t="s">
        <v>146</v>
      </c>
      <c r="Q708">
        <v>1343</v>
      </c>
      <c r="R708">
        <v>353</v>
      </c>
      <c r="S708">
        <v>5925</v>
      </c>
      <c r="T708">
        <v>80</v>
      </c>
      <c r="U708">
        <v>171</v>
      </c>
      <c r="V708">
        <v>58</v>
      </c>
      <c r="W708">
        <v>993</v>
      </c>
      <c r="X708">
        <v>993</v>
      </c>
      <c r="Y708">
        <v>0</v>
      </c>
      <c r="Z708">
        <v>0</v>
      </c>
      <c r="AA708">
        <v>4502</v>
      </c>
      <c r="AB708">
        <v>0</v>
      </c>
      <c r="AC708">
        <v>0</v>
      </c>
      <c r="AD708">
        <v>56</v>
      </c>
      <c r="AE708">
        <v>2</v>
      </c>
      <c r="AF708">
        <v>268</v>
      </c>
      <c r="AG708">
        <v>2</v>
      </c>
      <c r="AH708">
        <v>3</v>
      </c>
      <c r="AI708">
        <v>80</v>
      </c>
      <c r="AJ708">
        <v>0</v>
      </c>
      <c r="AK708">
        <v>0</v>
      </c>
      <c r="AL708">
        <v>0</v>
      </c>
      <c r="AM708">
        <v>0</v>
      </c>
      <c r="AN708">
        <v>0</v>
      </c>
      <c r="AO708">
        <v>227</v>
      </c>
      <c r="AP708">
        <v>760</v>
      </c>
      <c r="AQ708">
        <v>242</v>
      </c>
      <c r="AR708">
        <v>0</v>
      </c>
      <c r="AS708">
        <v>118</v>
      </c>
      <c r="AT708">
        <v>1</v>
      </c>
      <c r="AU708">
        <v>14</v>
      </c>
      <c r="AV708">
        <v>6</v>
      </c>
      <c r="AW708">
        <v>6</v>
      </c>
      <c r="AX708">
        <v>0</v>
      </c>
      <c r="AY708">
        <v>90</v>
      </c>
      <c r="AZ708">
        <v>146</v>
      </c>
      <c r="BA708">
        <v>61</v>
      </c>
      <c r="BB708">
        <v>27</v>
      </c>
      <c r="BC708">
        <v>11</v>
      </c>
      <c r="BD708">
        <v>4</v>
      </c>
      <c r="BE708">
        <v>0</v>
      </c>
      <c r="BF708">
        <v>346</v>
      </c>
      <c r="BG708">
        <v>1320</v>
      </c>
      <c r="BH708">
        <v>0</v>
      </c>
      <c r="BI708">
        <v>167</v>
      </c>
      <c r="BJ708" s="25">
        <v>45944</v>
      </c>
      <c r="BK708">
        <v>0</v>
      </c>
      <c r="BL708" s="27" t="str">
        <f>VLOOKUP(O708,DropDownList!$H$1:$I$7,2,FALSE)</f>
        <v>2024/25</v>
      </c>
      <c r="BM708" s="27" t="str">
        <f t="shared" si="11"/>
        <v>VSUR</v>
      </c>
    </row>
    <row r="709" spans="1:65" x14ac:dyDescent="0.2">
      <c r="A709">
        <v>2025</v>
      </c>
      <c r="B709">
        <v>10</v>
      </c>
      <c r="C709" t="s">
        <v>198</v>
      </c>
      <c r="D709" t="s">
        <v>208</v>
      </c>
      <c r="E709" t="s">
        <v>33</v>
      </c>
      <c r="F709">
        <v>9261</v>
      </c>
      <c r="G709" t="s">
        <v>141</v>
      </c>
      <c r="H709" t="s">
        <v>209</v>
      </c>
      <c r="I709" t="s">
        <v>142</v>
      </c>
      <c r="J709" s="24">
        <v>45931</v>
      </c>
      <c r="K709" t="s">
        <v>253</v>
      </c>
      <c r="L709">
        <v>3</v>
      </c>
      <c r="M709" t="s">
        <v>429</v>
      </c>
      <c r="N709" t="s">
        <v>145</v>
      </c>
      <c r="O709" t="s">
        <v>156</v>
      </c>
      <c r="P709" t="s">
        <v>152</v>
      </c>
      <c r="Q709">
        <v>0</v>
      </c>
      <c r="R709">
        <v>177</v>
      </c>
      <c r="S709">
        <v>7080</v>
      </c>
      <c r="T709">
        <v>4120</v>
      </c>
      <c r="U709">
        <v>0</v>
      </c>
      <c r="V709">
        <v>0</v>
      </c>
      <c r="W709">
        <v>0</v>
      </c>
      <c r="X709">
        <v>0</v>
      </c>
      <c r="Y709">
        <v>0</v>
      </c>
      <c r="Z709">
        <v>0</v>
      </c>
      <c r="AA709">
        <v>2960</v>
      </c>
      <c r="AB709">
        <v>0</v>
      </c>
      <c r="AC709">
        <v>2960</v>
      </c>
      <c r="AD709">
        <v>0</v>
      </c>
      <c r="AE709">
        <v>0</v>
      </c>
      <c r="AF709">
        <v>74</v>
      </c>
      <c r="AG709">
        <v>0</v>
      </c>
      <c r="AH709">
        <v>103</v>
      </c>
      <c r="AI709">
        <v>0</v>
      </c>
      <c r="AJ709">
        <v>0</v>
      </c>
      <c r="AK709">
        <v>0</v>
      </c>
      <c r="AL709">
        <v>0</v>
      </c>
      <c r="AM709">
        <v>0</v>
      </c>
      <c r="AN709">
        <v>0</v>
      </c>
      <c r="AO709">
        <v>0</v>
      </c>
      <c r="AP709">
        <v>0</v>
      </c>
      <c r="AQ709">
        <v>0</v>
      </c>
      <c r="AR709">
        <v>0</v>
      </c>
      <c r="AS709">
        <v>0</v>
      </c>
      <c r="AT709">
        <v>0</v>
      </c>
      <c r="AU709">
        <v>0</v>
      </c>
      <c r="AV709">
        <v>0</v>
      </c>
      <c r="AW709">
        <v>0</v>
      </c>
      <c r="AX709">
        <v>0</v>
      </c>
      <c r="AY709">
        <v>0</v>
      </c>
      <c r="AZ709">
        <v>0</v>
      </c>
      <c r="BA709">
        <v>0</v>
      </c>
      <c r="BB709">
        <v>0</v>
      </c>
      <c r="BC709">
        <v>0</v>
      </c>
      <c r="BD709">
        <v>0</v>
      </c>
      <c r="BE709">
        <v>0</v>
      </c>
      <c r="BF709">
        <v>0</v>
      </c>
      <c r="BG709">
        <v>0</v>
      </c>
      <c r="BH709">
        <v>0</v>
      </c>
      <c r="BI709">
        <v>0</v>
      </c>
      <c r="BJ709" s="25">
        <v>45944</v>
      </c>
      <c r="BK709">
        <v>0</v>
      </c>
      <c r="BL709" s="27" t="str">
        <f>VLOOKUP(O709,DropDownList!$H$1:$I$7,2,FALSE)</f>
        <v>2023/24</v>
      </c>
      <c r="BM709" s="27" t="str">
        <f t="shared" si="11"/>
        <v>PCOA</v>
      </c>
    </row>
    <row r="710" spans="1:65" x14ac:dyDescent="0.2">
      <c r="A710">
        <v>2025</v>
      </c>
      <c r="B710">
        <v>10</v>
      </c>
      <c r="C710" t="s">
        <v>198</v>
      </c>
      <c r="D710" t="s">
        <v>208</v>
      </c>
      <c r="E710" t="s">
        <v>33</v>
      </c>
      <c r="F710">
        <v>9261</v>
      </c>
      <c r="G710" t="s">
        <v>141</v>
      </c>
      <c r="H710" t="s">
        <v>209</v>
      </c>
      <c r="I710" t="s">
        <v>142</v>
      </c>
      <c r="J710" s="24">
        <v>45931</v>
      </c>
      <c r="K710" t="s">
        <v>253</v>
      </c>
      <c r="L710">
        <v>3</v>
      </c>
      <c r="M710" t="s">
        <v>429</v>
      </c>
      <c r="N710" t="s">
        <v>145</v>
      </c>
      <c r="O710" t="s">
        <v>156</v>
      </c>
      <c r="P710" t="s">
        <v>148</v>
      </c>
      <c r="Q710">
        <v>2283.96</v>
      </c>
      <c r="R710">
        <v>102</v>
      </c>
      <c r="S710">
        <v>6120</v>
      </c>
      <c r="T710">
        <v>253.45</v>
      </c>
      <c r="U710">
        <v>40</v>
      </c>
      <c r="V710">
        <v>24</v>
      </c>
      <c r="W710">
        <v>1380.31</v>
      </c>
      <c r="X710">
        <v>1380.31</v>
      </c>
      <c r="Y710">
        <v>0</v>
      </c>
      <c r="Z710">
        <v>0</v>
      </c>
      <c r="AA710">
        <v>3582.59</v>
      </c>
      <c r="AB710">
        <v>0</v>
      </c>
      <c r="AC710">
        <v>3582.59</v>
      </c>
      <c r="AD710">
        <v>22</v>
      </c>
      <c r="AE710">
        <v>2</v>
      </c>
      <c r="AF710">
        <v>56</v>
      </c>
      <c r="AG710">
        <v>5</v>
      </c>
      <c r="AH710">
        <v>3</v>
      </c>
      <c r="AI710">
        <v>35</v>
      </c>
      <c r="AJ710">
        <v>0</v>
      </c>
      <c r="AK710">
        <v>0</v>
      </c>
      <c r="AL710">
        <v>0</v>
      </c>
      <c r="AM710">
        <v>0</v>
      </c>
      <c r="AN710">
        <v>0</v>
      </c>
      <c r="AO710">
        <v>85</v>
      </c>
      <c r="AP710">
        <v>382</v>
      </c>
      <c r="AQ710">
        <v>94</v>
      </c>
      <c r="AR710">
        <v>0</v>
      </c>
      <c r="AS710">
        <v>29</v>
      </c>
      <c r="AT710">
        <v>0</v>
      </c>
      <c r="AU710">
        <v>2</v>
      </c>
      <c r="AV710">
        <v>1</v>
      </c>
      <c r="AW710">
        <v>0</v>
      </c>
      <c r="AX710">
        <v>0</v>
      </c>
      <c r="AY710">
        <v>62</v>
      </c>
      <c r="AZ710">
        <v>118</v>
      </c>
      <c r="BA710">
        <v>70</v>
      </c>
      <c r="BB710">
        <v>1</v>
      </c>
      <c r="BC710">
        <v>1</v>
      </c>
      <c r="BD710">
        <v>0</v>
      </c>
      <c r="BE710">
        <v>0</v>
      </c>
      <c r="BF710">
        <v>86</v>
      </c>
      <c r="BG710">
        <v>2100</v>
      </c>
      <c r="BH710">
        <v>3</v>
      </c>
      <c r="BI710">
        <v>40</v>
      </c>
      <c r="BJ710" s="25">
        <v>45944</v>
      </c>
      <c r="BK710">
        <v>0</v>
      </c>
      <c r="BL710" s="27" t="str">
        <f>VLOOKUP(O710,DropDownList!$H$1:$I$7,2,FALSE)</f>
        <v>2023/24</v>
      </c>
      <c r="BM710" s="27" t="str">
        <f t="shared" si="11"/>
        <v>PRAS</v>
      </c>
    </row>
    <row r="711" spans="1:65" x14ac:dyDescent="0.2">
      <c r="A711">
        <v>2025</v>
      </c>
      <c r="B711">
        <v>10</v>
      </c>
      <c r="C711" t="s">
        <v>198</v>
      </c>
      <c r="D711" t="s">
        <v>208</v>
      </c>
      <c r="E711" t="s">
        <v>33</v>
      </c>
      <c r="F711">
        <v>9261</v>
      </c>
      <c r="G711" t="s">
        <v>141</v>
      </c>
      <c r="H711" t="s">
        <v>209</v>
      </c>
      <c r="I711" t="s">
        <v>142</v>
      </c>
      <c r="J711" s="24">
        <v>45931</v>
      </c>
      <c r="K711" t="s">
        <v>253</v>
      </c>
      <c r="L711">
        <v>3</v>
      </c>
      <c r="M711" t="s">
        <v>429</v>
      </c>
      <c r="N711" t="s">
        <v>145</v>
      </c>
      <c r="O711" t="s">
        <v>156</v>
      </c>
      <c r="P711" t="s">
        <v>153</v>
      </c>
      <c r="Q711">
        <v>0</v>
      </c>
      <c r="R711">
        <v>20</v>
      </c>
      <c r="S711">
        <v>1035</v>
      </c>
      <c r="T711">
        <v>690</v>
      </c>
      <c r="U711">
        <v>0</v>
      </c>
      <c r="V711">
        <v>0</v>
      </c>
      <c r="W711">
        <v>0</v>
      </c>
      <c r="X711">
        <v>0</v>
      </c>
      <c r="Y711">
        <v>0</v>
      </c>
      <c r="Z711">
        <v>0</v>
      </c>
      <c r="AA711">
        <v>345</v>
      </c>
      <c r="AB711">
        <v>0</v>
      </c>
      <c r="AC711">
        <v>345</v>
      </c>
      <c r="AD711">
        <v>0</v>
      </c>
      <c r="AE711">
        <v>0</v>
      </c>
      <c r="AF711">
        <v>4</v>
      </c>
      <c r="AG711">
        <v>0</v>
      </c>
      <c r="AH711">
        <v>15</v>
      </c>
      <c r="AI711">
        <v>0</v>
      </c>
      <c r="AJ711">
        <v>0</v>
      </c>
      <c r="AK711">
        <v>0</v>
      </c>
      <c r="AL711">
        <v>0</v>
      </c>
      <c r="AM711">
        <v>0</v>
      </c>
      <c r="AN711">
        <v>0</v>
      </c>
      <c r="AO711">
        <v>15</v>
      </c>
      <c r="AP711">
        <v>16</v>
      </c>
      <c r="AQ711">
        <v>14</v>
      </c>
      <c r="AR711">
        <v>0</v>
      </c>
      <c r="AS711">
        <v>0</v>
      </c>
      <c r="AT711">
        <v>0</v>
      </c>
      <c r="AU711">
        <v>0</v>
      </c>
      <c r="AV711">
        <v>0</v>
      </c>
      <c r="AW711">
        <v>0</v>
      </c>
      <c r="AX711">
        <v>0</v>
      </c>
      <c r="AY711">
        <v>0</v>
      </c>
      <c r="AZ711">
        <v>1</v>
      </c>
      <c r="BA711">
        <v>0</v>
      </c>
      <c r="BB711">
        <v>0</v>
      </c>
      <c r="BC711">
        <v>0</v>
      </c>
      <c r="BD711">
        <v>0</v>
      </c>
      <c r="BE711">
        <v>0</v>
      </c>
      <c r="BF711">
        <v>15</v>
      </c>
      <c r="BG711">
        <v>0</v>
      </c>
      <c r="BH711">
        <v>1</v>
      </c>
      <c r="BI711">
        <v>0</v>
      </c>
      <c r="BJ711" s="25">
        <v>45944</v>
      </c>
      <c r="BK711">
        <v>0</v>
      </c>
      <c r="BL711" s="27" t="str">
        <f>VLOOKUP(O711,DropDownList!$H$1:$I$7,2,FALSE)</f>
        <v>2023/24</v>
      </c>
      <c r="BM711" s="27" t="str">
        <f t="shared" si="11"/>
        <v>PREG</v>
      </c>
    </row>
    <row r="712" spans="1:65" x14ac:dyDescent="0.2">
      <c r="A712">
        <v>2025</v>
      </c>
      <c r="B712">
        <v>10</v>
      </c>
      <c r="C712" t="s">
        <v>198</v>
      </c>
      <c r="D712" t="s">
        <v>208</v>
      </c>
      <c r="E712" t="s">
        <v>33</v>
      </c>
      <c r="F712">
        <v>9261</v>
      </c>
      <c r="G712" t="s">
        <v>141</v>
      </c>
      <c r="H712" t="s">
        <v>209</v>
      </c>
      <c r="I712" t="s">
        <v>142</v>
      </c>
      <c r="J712" s="24">
        <v>45931</v>
      </c>
      <c r="K712" t="s">
        <v>253</v>
      </c>
      <c r="L712">
        <v>3</v>
      </c>
      <c r="M712" t="s">
        <v>429</v>
      </c>
      <c r="N712" t="s">
        <v>145</v>
      </c>
      <c r="O712" t="s">
        <v>156</v>
      </c>
      <c r="P712" t="s">
        <v>151</v>
      </c>
      <c r="Q712">
        <v>0</v>
      </c>
      <c r="R712">
        <v>150</v>
      </c>
      <c r="S712">
        <v>4500</v>
      </c>
      <c r="T712">
        <v>1110</v>
      </c>
      <c r="U712">
        <v>0</v>
      </c>
      <c r="V712">
        <v>0</v>
      </c>
      <c r="W712">
        <v>0</v>
      </c>
      <c r="X712">
        <v>0</v>
      </c>
      <c r="Y712">
        <v>0</v>
      </c>
      <c r="Z712">
        <v>0</v>
      </c>
      <c r="AA712">
        <v>3390</v>
      </c>
      <c r="AB712">
        <v>0</v>
      </c>
      <c r="AC712">
        <v>3390</v>
      </c>
      <c r="AD712">
        <v>0</v>
      </c>
      <c r="AE712">
        <v>0</v>
      </c>
      <c r="AF712">
        <v>113</v>
      </c>
      <c r="AG712">
        <v>0</v>
      </c>
      <c r="AH712">
        <v>37</v>
      </c>
      <c r="AI712">
        <v>0</v>
      </c>
      <c r="AJ712">
        <v>0</v>
      </c>
      <c r="AK712">
        <v>0</v>
      </c>
      <c r="AL712">
        <v>0</v>
      </c>
      <c r="AM712">
        <v>5</v>
      </c>
      <c r="AN712">
        <v>0</v>
      </c>
      <c r="AO712">
        <v>0</v>
      </c>
      <c r="AP712">
        <v>0</v>
      </c>
      <c r="AQ712">
        <v>0</v>
      </c>
      <c r="AR712">
        <v>0</v>
      </c>
      <c r="AS712">
        <v>0</v>
      </c>
      <c r="AT712">
        <v>0</v>
      </c>
      <c r="AU712">
        <v>0</v>
      </c>
      <c r="AV712">
        <v>0</v>
      </c>
      <c r="AW712">
        <v>0</v>
      </c>
      <c r="AX712">
        <v>0</v>
      </c>
      <c r="AY712">
        <v>0</v>
      </c>
      <c r="AZ712">
        <v>0</v>
      </c>
      <c r="BA712">
        <v>0</v>
      </c>
      <c r="BB712">
        <v>0</v>
      </c>
      <c r="BC712">
        <v>0</v>
      </c>
      <c r="BD712">
        <v>0</v>
      </c>
      <c r="BE712">
        <v>0</v>
      </c>
      <c r="BF712">
        <v>0</v>
      </c>
      <c r="BG712">
        <v>0</v>
      </c>
      <c r="BH712">
        <v>0</v>
      </c>
      <c r="BI712">
        <v>0</v>
      </c>
      <c r="BJ712" s="25">
        <v>45944</v>
      </c>
      <c r="BK712">
        <v>0</v>
      </c>
      <c r="BL712" s="27" t="str">
        <f>VLOOKUP(O712,DropDownList!$H$1:$I$7,2,FALSE)</f>
        <v>2023/24</v>
      </c>
      <c r="BM712" s="27" t="str">
        <f t="shared" si="11"/>
        <v>PCPF</v>
      </c>
    </row>
    <row r="713" spans="1:65" x14ac:dyDescent="0.2">
      <c r="A713">
        <v>2025</v>
      </c>
      <c r="B713">
        <v>10</v>
      </c>
      <c r="C713" t="s">
        <v>198</v>
      </c>
      <c r="D713" t="s">
        <v>208</v>
      </c>
      <c r="E713" t="s">
        <v>33</v>
      </c>
      <c r="F713">
        <v>9261</v>
      </c>
      <c r="G713" t="s">
        <v>141</v>
      </c>
      <c r="H713" t="s">
        <v>209</v>
      </c>
      <c r="I713" t="s">
        <v>142</v>
      </c>
      <c r="J713" s="24">
        <v>45931</v>
      </c>
      <c r="K713" t="s">
        <v>253</v>
      </c>
      <c r="L713">
        <v>3</v>
      </c>
      <c r="M713" t="s">
        <v>429</v>
      </c>
      <c r="N713" t="s">
        <v>145</v>
      </c>
      <c r="O713" t="s">
        <v>155</v>
      </c>
      <c r="P713" t="s">
        <v>154</v>
      </c>
      <c r="Q713">
        <v>30855.82</v>
      </c>
      <c r="R713">
        <v>461</v>
      </c>
      <c r="S713">
        <v>135927.26999999999</v>
      </c>
      <c r="T713">
        <v>2516.11</v>
      </c>
      <c r="U713">
        <v>124</v>
      </c>
      <c r="V713">
        <v>71</v>
      </c>
      <c r="W713">
        <v>18338.22</v>
      </c>
      <c r="X713">
        <v>18348.22</v>
      </c>
      <c r="Y713">
        <v>0</v>
      </c>
      <c r="Z713">
        <v>0</v>
      </c>
      <c r="AA713">
        <v>102555.34</v>
      </c>
      <c r="AB713">
        <v>1984.71</v>
      </c>
      <c r="AC713">
        <v>93914.32</v>
      </c>
      <c r="AD713">
        <v>28</v>
      </c>
      <c r="AE713">
        <v>43</v>
      </c>
      <c r="AF713">
        <v>322</v>
      </c>
      <c r="AG713">
        <v>80</v>
      </c>
      <c r="AH713">
        <v>5</v>
      </c>
      <c r="AI713">
        <v>44</v>
      </c>
      <c r="AJ713">
        <v>0</v>
      </c>
      <c r="AK713">
        <v>0</v>
      </c>
      <c r="AL713">
        <v>0</v>
      </c>
      <c r="AM713">
        <v>0</v>
      </c>
      <c r="AN713">
        <v>0</v>
      </c>
      <c r="AO713">
        <v>311</v>
      </c>
      <c r="AP713">
        <v>1490</v>
      </c>
      <c r="AQ713">
        <v>333</v>
      </c>
      <c r="AR713">
        <v>0</v>
      </c>
      <c r="AS713">
        <v>204</v>
      </c>
      <c r="AT713">
        <v>26</v>
      </c>
      <c r="AU713">
        <v>26</v>
      </c>
      <c r="AV713">
        <v>11</v>
      </c>
      <c r="AW713">
        <v>6</v>
      </c>
      <c r="AX713">
        <v>0</v>
      </c>
      <c r="AY713">
        <v>205</v>
      </c>
      <c r="AZ713">
        <v>331</v>
      </c>
      <c r="BA713">
        <v>209</v>
      </c>
      <c r="BB713">
        <v>38</v>
      </c>
      <c r="BC713">
        <v>23</v>
      </c>
      <c r="BD713">
        <v>7</v>
      </c>
      <c r="BE713">
        <v>1</v>
      </c>
      <c r="BF713">
        <v>451</v>
      </c>
      <c r="BG713">
        <v>14400</v>
      </c>
      <c r="BH713">
        <v>10</v>
      </c>
      <c r="BI713">
        <v>119</v>
      </c>
      <c r="BJ713" s="25">
        <v>45944</v>
      </c>
      <c r="BK713">
        <v>0</v>
      </c>
      <c r="BL713" s="27" t="str">
        <f>VLOOKUP(O713,DropDownList!$H$1:$I$7,2,FALSE)</f>
        <v>2022/23</v>
      </c>
      <c r="BM713" s="27" t="str">
        <f t="shared" si="11"/>
        <v>JP COURT</v>
      </c>
    </row>
    <row r="714" spans="1:65" x14ac:dyDescent="0.2">
      <c r="A714">
        <v>2025</v>
      </c>
      <c r="B714">
        <v>10</v>
      </c>
      <c r="C714" t="s">
        <v>198</v>
      </c>
      <c r="D714" t="s">
        <v>208</v>
      </c>
      <c r="E714" t="s">
        <v>33</v>
      </c>
      <c r="F714">
        <v>9261</v>
      </c>
      <c r="G714" t="s">
        <v>141</v>
      </c>
      <c r="H714" t="s">
        <v>209</v>
      </c>
      <c r="I714" t="s">
        <v>142</v>
      </c>
      <c r="J714" s="24">
        <v>45931</v>
      </c>
      <c r="K714" t="s">
        <v>253</v>
      </c>
      <c r="L714">
        <v>3</v>
      </c>
      <c r="M714" t="s">
        <v>429</v>
      </c>
      <c r="N714" t="s">
        <v>145</v>
      </c>
      <c r="O714" t="s">
        <v>156</v>
      </c>
      <c r="P714" t="s">
        <v>146</v>
      </c>
      <c r="Q714">
        <v>925.67</v>
      </c>
      <c r="R714">
        <v>376</v>
      </c>
      <c r="S714">
        <v>6655</v>
      </c>
      <c r="T714">
        <v>30</v>
      </c>
      <c r="U714">
        <v>131</v>
      </c>
      <c r="V714">
        <v>29</v>
      </c>
      <c r="W714">
        <v>515.01</v>
      </c>
      <c r="X714">
        <v>515.01</v>
      </c>
      <c r="Y714">
        <v>0</v>
      </c>
      <c r="Z714">
        <v>0</v>
      </c>
      <c r="AA714">
        <v>5699.33</v>
      </c>
      <c r="AB714">
        <v>0</v>
      </c>
      <c r="AC714">
        <v>0</v>
      </c>
      <c r="AD714">
        <v>27</v>
      </c>
      <c r="AE714">
        <v>2</v>
      </c>
      <c r="AF714">
        <v>321</v>
      </c>
      <c r="AG714">
        <v>3</v>
      </c>
      <c r="AH714">
        <v>3</v>
      </c>
      <c r="AI714">
        <v>49</v>
      </c>
      <c r="AJ714">
        <v>0</v>
      </c>
      <c r="AK714">
        <v>0</v>
      </c>
      <c r="AL714">
        <v>0</v>
      </c>
      <c r="AM714">
        <v>0</v>
      </c>
      <c r="AN714">
        <v>0</v>
      </c>
      <c r="AO714">
        <v>246</v>
      </c>
      <c r="AP714">
        <v>1120</v>
      </c>
      <c r="AQ714">
        <v>281</v>
      </c>
      <c r="AR714">
        <v>0</v>
      </c>
      <c r="AS714">
        <v>181</v>
      </c>
      <c r="AT714">
        <v>7</v>
      </c>
      <c r="AU714">
        <v>30</v>
      </c>
      <c r="AV714">
        <v>12</v>
      </c>
      <c r="AW714">
        <v>2</v>
      </c>
      <c r="AX714">
        <v>0</v>
      </c>
      <c r="AY714">
        <v>132</v>
      </c>
      <c r="AZ714">
        <v>231</v>
      </c>
      <c r="BA714">
        <v>126</v>
      </c>
      <c r="BB714">
        <v>33</v>
      </c>
      <c r="BC714">
        <v>17</v>
      </c>
      <c r="BD714">
        <v>4</v>
      </c>
      <c r="BE714">
        <v>0</v>
      </c>
      <c r="BF714">
        <v>371</v>
      </c>
      <c r="BG714">
        <v>920</v>
      </c>
      <c r="BH714">
        <v>0</v>
      </c>
      <c r="BI714">
        <v>125</v>
      </c>
      <c r="BJ714" s="25">
        <v>45944</v>
      </c>
      <c r="BK714">
        <v>0</v>
      </c>
      <c r="BL714" s="27" t="str">
        <f>VLOOKUP(O714,DropDownList!$H$1:$I$7,2,FALSE)</f>
        <v>2023/24</v>
      </c>
      <c r="BM714" s="27" t="str">
        <f t="shared" si="11"/>
        <v>VSUR</v>
      </c>
    </row>
    <row r="715" spans="1:65" x14ac:dyDescent="0.2">
      <c r="A715">
        <v>2025</v>
      </c>
      <c r="B715">
        <v>10</v>
      </c>
      <c r="C715" t="s">
        <v>198</v>
      </c>
      <c r="D715" t="s">
        <v>208</v>
      </c>
      <c r="E715" t="s">
        <v>33</v>
      </c>
      <c r="F715">
        <v>9261</v>
      </c>
      <c r="G715" t="s">
        <v>141</v>
      </c>
      <c r="H715" t="s">
        <v>209</v>
      </c>
      <c r="I715" t="s">
        <v>142</v>
      </c>
      <c r="J715" s="24">
        <v>45931</v>
      </c>
      <c r="K715" t="s">
        <v>253</v>
      </c>
      <c r="L715">
        <v>3</v>
      </c>
      <c r="M715" t="s">
        <v>429</v>
      </c>
      <c r="N715" t="s">
        <v>145</v>
      </c>
      <c r="O715" t="s">
        <v>155</v>
      </c>
      <c r="P715" t="s">
        <v>148</v>
      </c>
      <c r="Q715">
        <v>1703.38</v>
      </c>
      <c r="R715">
        <v>105</v>
      </c>
      <c r="S715">
        <v>6300</v>
      </c>
      <c r="T715">
        <v>200</v>
      </c>
      <c r="U715">
        <v>29</v>
      </c>
      <c r="V715">
        <v>23</v>
      </c>
      <c r="W715">
        <v>1365</v>
      </c>
      <c r="X715">
        <v>1365</v>
      </c>
      <c r="Y715">
        <v>0</v>
      </c>
      <c r="Z715">
        <v>0</v>
      </c>
      <c r="AA715">
        <v>4396.62</v>
      </c>
      <c r="AB715">
        <v>0</v>
      </c>
      <c r="AC715">
        <v>4396.62</v>
      </c>
      <c r="AD715">
        <v>22</v>
      </c>
      <c r="AE715">
        <v>1</v>
      </c>
      <c r="AF715">
        <v>72</v>
      </c>
      <c r="AG715">
        <v>3</v>
      </c>
      <c r="AH715">
        <v>3</v>
      </c>
      <c r="AI715">
        <v>26</v>
      </c>
      <c r="AJ715">
        <v>0</v>
      </c>
      <c r="AK715">
        <v>0</v>
      </c>
      <c r="AL715">
        <v>0</v>
      </c>
      <c r="AM715">
        <v>0</v>
      </c>
      <c r="AN715">
        <v>0</v>
      </c>
      <c r="AO715">
        <v>83</v>
      </c>
      <c r="AP715">
        <v>388</v>
      </c>
      <c r="AQ715">
        <v>86</v>
      </c>
      <c r="AR715">
        <v>0</v>
      </c>
      <c r="AS715">
        <v>29</v>
      </c>
      <c r="AT715">
        <v>4</v>
      </c>
      <c r="AU715">
        <v>2</v>
      </c>
      <c r="AV715">
        <v>2</v>
      </c>
      <c r="AW715">
        <v>0</v>
      </c>
      <c r="AX715">
        <v>0</v>
      </c>
      <c r="AY715">
        <v>70</v>
      </c>
      <c r="AZ715">
        <v>117</v>
      </c>
      <c r="BA715">
        <v>67</v>
      </c>
      <c r="BB715">
        <v>3</v>
      </c>
      <c r="BC715">
        <v>3</v>
      </c>
      <c r="BD715">
        <v>1</v>
      </c>
      <c r="BE715">
        <v>0</v>
      </c>
      <c r="BF715">
        <v>84</v>
      </c>
      <c r="BG715">
        <v>1560</v>
      </c>
      <c r="BH715">
        <v>1</v>
      </c>
      <c r="BI715">
        <v>29</v>
      </c>
      <c r="BJ715" s="25">
        <v>45944</v>
      </c>
      <c r="BK715">
        <v>0</v>
      </c>
      <c r="BL715" s="27" t="str">
        <f>VLOOKUP(O715,DropDownList!$H$1:$I$7,2,FALSE)</f>
        <v>2022/23</v>
      </c>
      <c r="BM715" s="27" t="str">
        <f t="shared" si="11"/>
        <v>PRAS</v>
      </c>
    </row>
    <row r="716" spans="1:65" x14ac:dyDescent="0.2">
      <c r="A716">
        <v>2025</v>
      </c>
      <c r="B716">
        <v>10</v>
      </c>
      <c r="C716" t="s">
        <v>198</v>
      </c>
      <c r="D716" t="s">
        <v>210</v>
      </c>
      <c r="E716" t="s">
        <v>33</v>
      </c>
      <c r="F716">
        <v>9801</v>
      </c>
      <c r="G716" t="s">
        <v>158</v>
      </c>
      <c r="H716" t="s">
        <v>209</v>
      </c>
      <c r="I716" t="s">
        <v>142</v>
      </c>
      <c r="J716" s="24">
        <v>45931</v>
      </c>
      <c r="K716" t="s">
        <v>253</v>
      </c>
      <c r="L716">
        <v>3</v>
      </c>
      <c r="M716" t="s">
        <v>429</v>
      </c>
      <c r="N716" t="s">
        <v>145</v>
      </c>
      <c r="O716" t="s">
        <v>149</v>
      </c>
      <c r="P716" t="s">
        <v>153</v>
      </c>
      <c r="Q716">
        <v>150</v>
      </c>
      <c r="R716">
        <v>1</v>
      </c>
      <c r="S716">
        <v>150</v>
      </c>
      <c r="T716">
        <v>0</v>
      </c>
      <c r="U716">
        <v>1</v>
      </c>
      <c r="V716">
        <v>0</v>
      </c>
      <c r="W716">
        <v>0</v>
      </c>
      <c r="X716">
        <v>0</v>
      </c>
      <c r="Y716">
        <v>0</v>
      </c>
      <c r="Z716">
        <v>0</v>
      </c>
      <c r="AA716">
        <v>0</v>
      </c>
      <c r="AB716">
        <v>0</v>
      </c>
      <c r="AC716">
        <v>0</v>
      </c>
      <c r="AD716">
        <v>0</v>
      </c>
      <c r="AE716">
        <v>0</v>
      </c>
      <c r="AF716">
        <v>0</v>
      </c>
      <c r="AG716">
        <v>0</v>
      </c>
      <c r="AH716">
        <v>0</v>
      </c>
      <c r="AI716">
        <v>1</v>
      </c>
      <c r="AJ716">
        <v>0</v>
      </c>
      <c r="AK716">
        <v>0</v>
      </c>
      <c r="AL716">
        <v>0</v>
      </c>
      <c r="AM716">
        <v>0</v>
      </c>
      <c r="AN716">
        <v>0</v>
      </c>
      <c r="AO716">
        <v>0</v>
      </c>
      <c r="AP716">
        <v>0</v>
      </c>
      <c r="AQ716">
        <v>0</v>
      </c>
      <c r="AR716">
        <v>0</v>
      </c>
      <c r="AS716">
        <v>0</v>
      </c>
      <c r="AT716">
        <v>0</v>
      </c>
      <c r="AU716">
        <v>0</v>
      </c>
      <c r="AV716">
        <v>0</v>
      </c>
      <c r="AW716">
        <v>0</v>
      </c>
      <c r="AX716">
        <v>0</v>
      </c>
      <c r="AY716">
        <v>0</v>
      </c>
      <c r="AZ716">
        <v>0</v>
      </c>
      <c r="BA716">
        <v>0</v>
      </c>
      <c r="BB716">
        <v>0</v>
      </c>
      <c r="BC716">
        <v>0</v>
      </c>
      <c r="BD716">
        <v>0</v>
      </c>
      <c r="BE716">
        <v>0</v>
      </c>
      <c r="BF716">
        <v>0</v>
      </c>
      <c r="BG716">
        <v>150</v>
      </c>
      <c r="BH716">
        <v>0</v>
      </c>
      <c r="BI716">
        <v>0</v>
      </c>
      <c r="BJ716" s="25">
        <v>45944</v>
      </c>
      <c r="BK716">
        <v>0</v>
      </c>
      <c r="BL716" s="27" t="str">
        <f>VLOOKUP(O716,DropDownList!$H$1:$I$7,2,FALSE)</f>
        <v>2025/26</v>
      </c>
      <c r="BM716" s="27" t="str">
        <f t="shared" si="11"/>
        <v>PREG</v>
      </c>
    </row>
    <row r="717" spans="1:65" x14ac:dyDescent="0.2">
      <c r="A717">
        <v>2025</v>
      </c>
      <c r="B717">
        <v>10</v>
      </c>
      <c r="C717" t="s">
        <v>198</v>
      </c>
      <c r="D717" t="s">
        <v>210</v>
      </c>
      <c r="E717" t="s">
        <v>33</v>
      </c>
      <c r="F717">
        <v>9801</v>
      </c>
      <c r="G717" t="s">
        <v>158</v>
      </c>
      <c r="H717" t="s">
        <v>209</v>
      </c>
      <c r="I717" t="s">
        <v>142</v>
      </c>
      <c r="J717" s="24">
        <v>45931</v>
      </c>
      <c r="K717" t="s">
        <v>253</v>
      </c>
      <c r="L717">
        <v>3</v>
      </c>
      <c r="M717" t="s">
        <v>429</v>
      </c>
      <c r="N717" t="s">
        <v>145</v>
      </c>
      <c r="O717" t="s">
        <v>149</v>
      </c>
      <c r="P717" t="s">
        <v>159</v>
      </c>
      <c r="Q717">
        <v>1900</v>
      </c>
      <c r="R717">
        <v>1</v>
      </c>
      <c r="S717">
        <v>12830</v>
      </c>
      <c r="T717">
        <v>0</v>
      </c>
      <c r="U717">
        <v>1</v>
      </c>
      <c r="V717">
        <v>0</v>
      </c>
      <c r="W717">
        <v>0</v>
      </c>
      <c r="X717">
        <v>0</v>
      </c>
      <c r="Y717">
        <v>0</v>
      </c>
      <c r="Z717">
        <v>0</v>
      </c>
      <c r="AA717">
        <v>10930</v>
      </c>
      <c r="AB717">
        <v>0</v>
      </c>
      <c r="AC717">
        <v>0</v>
      </c>
      <c r="AD717">
        <v>0</v>
      </c>
      <c r="AE717">
        <v>0</v>
      </c>
      <c r="AF717">
        <v>0</v>
      </c>
      <c r="AG717">
        <v>1</v>
      </c>
      <c r="AH717">
        <v>0</v>
      </c>
      <c r="AI717">
        <v>0</v>
      </c>
      <c r="AJ717">
        <v>0</v>
      </c>
      <c r="AK717">
        <v>0</v>
      </c>
      <c r="AL717">
        <v>0</v>
      </c>
      <c r="AM717">
        <v>0</v>
      </c>
      <c r="AN717">
        <v>0</v>
      </c>
      <c r="AO717">
        <v>1</v>
      </c>
      <c r="AP717">
        <v>1</v>
      </c>
      <c r="AQ717">
        <v>0</v>
      </c>
      <c r="AR717">
        <v>0</v>
      </c>
      <c r="AS717">
        <v>0</v>
      </c>
      <c r="AT717">
        <v>0</v>
      </c>
      <c r="AU717">
        <v>0</v>
      </c>
      <c r="AV717">
        <v>0</v>
      </c>
      <c r="AW717">
        <v>0</v>
      </c>
      <c r="AX717">
        <v>0</v>
      </c>
      <c r="AY717">
        <v>0</v>
      </c>
      <c r="AZ717">
        <v>0</v>
      </c>
      <c r="BA717">
        <v>0</v>
      </c>
      <c r="BB717">
        <v>0</v>
      </c>
      <c r="BC717">
        <v>0</v>
      </c>
      <c r="BD717">
        <v>0</v>
      </c>
      <c r="BE717">
        <v>0</v>
      </c>
      <c r="BF717">
        <v>0</v>
      </c>
      <c r="BG717">
        <v>0</v>
      </c>
      <c r="BH717">
        <v>0</v>
      </c>
      <c r="BI717">
        <v>0</v>
      </c>
      <c r="BJ717" s="25">
        <v>45944</v>
      </c>
      <c r="BK717">
        <v>0</v>
      </c>
      <c r="BL717" s="27" t="str">
        <f>VLOOKUP(O717,DropDownList!$H$1:$I$7,2,FALSE)</f>
        <v>2025/26</v>
      </c>
      <c r="BM717" s="27" t="str">
        <f t="shared" si="11"/>
        <v>CONF</v>
      </c>
    </row>
    <row r="718" spans="1:65" x14ac:dyDescent="0.2">
      <c r="A718">
        <v>2025</v>
      </c>
      <c r="B718">
        <v>10</v>
      </c>
      <c r="C718" t="s">
        <v>198</v>
      </c>
      <c r="D718" t="s">
        <v>210</v>
      </c>
      <c r="E718" t="s">
        <v>33</v>
      </c>
      <c r="F718">
        <v>9801</v>
      </c>
      <c r="G718" t="s">
        <v>158</v>
      </c>
      <c r="H718" t="s">
        <v>209</v>
      </c>
      <c r="I718" t="s">
        <v>142</v>
      </c>
      <c r="J718" s="24">
        <v>45931</v>
      </c>
      <c r="K718" t="s">
        <v>253</v>
      </c>
      <c r="L718">
        <v>3</v>
      </c>
      <c r="M718" t="s">
        <v>429</v>
      </c>
      <c r="N718" t="s">
        <v>145</v>
      </c>
      <c r="O718" t="s">
        <v>149</v>
      </c>
      <c r="P718" t="s">
        <v>160</v>
      </c>
      <c r="Q718">
        <v>66280</v>
      </c>
      <c r="R718">
        <v>180</v>
      </c>
      <c r="S718">
        <v>115260</v>
      </c>
      <c r="T718">
        <v>0</v>
      </c>
      <c r="U718">
        <v>139</v>
      </c>
      <c r="V718">
        <v>95</v>
      </c>
      <c r="W718">
        <v>26171</v>
      </c>
      <c r="X718">
        <v>49311</v>
      </c>
      <c r="Y718">
        <v>0</v>
      </c>
      <c r="Z718">
        <v>0</v>
      </c>
      <c r="AA718">
        <v>48980</v>
      </c>
      <c r="AB718">
        <v>2360</v>
      </c>
      <c r="AC718">
        <v>42235</v>
      </c>
      <c r="AD718">
        <v>59</v>
      </c>
      <c r="AE718">
        <v>36</v>
      </c>
      <c r="AF718">
        <v>41</v>
      </c>
      <c r="AG718">
        <v>75</v>
      </c>
      <c r="AH718">
        <v>0</v>
      </c>
      <c r="AI718">
        <v>64</v>
      </c>
      <c r="AJ718">
        <v>0</v>
      </c>
      <c r="AK718">
        <v>0</v>
      </c>
      <c r="AL718">
        <v>0</v>
      </c>
      <c r="AM718">
        <v>0</v>
      </c>
      <c r="AN718">
        <v>0</v>
      </c>
      <c r="AO718">
        <v>98</v>
      </c>
      <c r="AP718">
        <v>176</v>
      </c>
      <c r="AQ718">
        <v>86</v>
      </c>
      <c r="AR718">
        <v>0</v>
      </c>
      <c r="AS718">
        <v>10</v>
      </c>
      <c r="AT718">
        <v>0</v>
      </c>
      <c r="AU718">
        <v>0</v>
      </c>
      <c r="AV718">
        <v>0</v>
      </c>
      <c r="AW718">
        <v>10</v>
      </c>
      <c r="AX718">
        <v>0</v>
      </c>
      <c r="AY718">
        <v>5</v>
      </c>
      <c r="AZ718">
        <v>35</v>
      </c>
      <c r="BA718">
        <v>3</v>
      </c>
      <c r="BB718">
        <v>4</v>
      </c>
      <c r="BC718">
        <v>1</v>
      </c>
      <c r="BD718">
        <v>2</v>
      </c>
      <c r="BE718">
        <v>0</v>
      </c>
      <c r="BF718">
        <v>168</v>
      </c>
      <c r="BG718">
        <v>35060</v>
      </c>
      <c r="BH718">
        <v>0</v>
      </c>
      <c r="BI718">
        <v>128</v>
      </c>
      <c r="BJ718" s="25">
        <v>45944</v>
      </c>
      <c r="BK718">
        <v>0</v>
      </c>
      <c r="BL718" s="27" t="str">
        <f>VLOOKUP(O718,DropDownList!$H$1:$I$7,2,FALSE)</f>
        <v>2025/26</v>
      </c>
      <c r="BM718" s="27" t="str">
        <f t="shared" si="11"/>
        <v>SC COURT</v>
      </c>
    </row>
    <row r="719" spans="1:65" x14ac:dyDescent="0.2">
      <c r="A719">
        <v>2025</v>
      </c>
      <c r="B719">
        <v>10</v>
      </c>
      <c r="C719" t="s">
        <v>198</v>
      </c>
      <c r="D719" t="s">
        <v>210</v>
      </c>
      <c r="E719" t="s">
        <v>33</v>
      </c>
      <c r="F719">
        <v>9801</v>
      </c>
      <c r="G719" t="s">
        <v>158</v>
      </c>
      <c r="H719" t="s">
        <v>209</v>
      </c>
      <c r="I719" t="s">
        <v>142</v>
      </c>
      <c r="J719" s="24">
        <v>45931</v>
      </c>
      <c r="K719" t="s">
        <v>253</v>
      </c>
      <c r="L719">
        <v>3</v>
      </c>
      <c r="M719" t="s">
        <v>429</v>
      </c>
      <c r="N719" t="s">
        <v>145</v>
      </c>
      <c r="O719" t="s">
        <v>155</v>
      </c>
      <c r="P719" t="s">
        <v>160</v>
      </c>
      <c r="Q719">
        <v>63909.31</v>
      </c>
      <c r="R719">
        <v>846</v>
      </c>
      <c r="S719">
        <v>414400.89</v>
      </c>
      <c r="T719">
        <v>21420.28</v>
      </c>
      <c r="U719">
        <v>214</v>
      </c>
      <c r="V719">
        <v>80</v>
      </c>
      <c r="W719">
        <v>27590.21</v>
      </c>
      <c r="X719">
        <v>30133.46</v>
      </c>
      <c r="Y719">
        <v>0</v>
      </c>
      <c r="Z719">
        <v>0</v>
      </c>
      <c r="AA719">
        <v>329071.3</v>
      </c>
      <c r="AB719">
        <v>49474.96</v>
      </c>
      <c r="AC719">
        <v>263150.90000000002</v>
      </c>
      <c r="AD719">
        <v>23</v>
      </c>
      <c r="AE719">
        <v>57</v>
      </c>
      <c r="AF719">
        <v>574</v>
      </c>
      <c r="AG719">
        <v>158</v>
      </c>
      <c r="AH719">
        <v>42</v>
      </c>
      <c r="AI719">
        <v>56</v>
      </c>
      <c r="AJ719">
        <v>0</v>
      </c>
      <c r="AK719">
        <v>0</v>
      </c>
      <c r="AL719">
        <v>0</v>
      </c>
      <c r="AM719">
        <v>0</v>
      </c>
      <c r="AN719">
        <v>0</v>
      </c>
      <c r="AO719">
        <v>583</v>
      </c>
      <c r="AP719">
        <v>2403</v>
      </c>
      <c r="AQ719">
        <v>604</v>
      </c>
      <c r="AR719">
        <v>0</v>
      </c>
      <c r="AS719">
        <v>268</v>
      </c>
      <c r="AT719">
        <v>17</v>
      </c>
      <c r="AU719">
        <v>63</v>
      </c>
      <c r="AV719">
        <v>32</v>
      </c>
      <c r="AW719">
        <v>39</v>
      </c>
      <c r="AX719">
        <v>0</v>
      </c>
      <c r="AY719">
        <v>354</v>
      </c>
      <c r="AZ719">
        <v>508</v>
      </c>
      <c r="BA719">
        <v>266</v>
      </c>
      <c r="BB719">
        <v>76</v>
      </c>
      <c r="BC719">
        <v>40</v>
      </c>
      <c r="BD719">
        <v>21</v>
      </c>
      <c r="BE719">
        <v>0</v>
      </c>
      <c r="BF719">
        <v>801</v>
      </c>
      <c r="BG719">
        <v>21354</v>
      </c>
      <c r="BH719">
        <v>16</v>
      </c>
      <c r="BI719">
        <v>201</v>
      </c>
      <c r="BJ719" s="25">
        <v>45944</v>
      </c>
      <c r="BK719">
        <v>0</v>
      </c>
      <c r="BL719" s="27" t="str">
        <f>VLOOKUP(O719,DropDownList!$H$1:$I$7,2,FALSE)</f>
        <v>2022/23</v>
      </c>
      <c r="BM719" s="27" t="str">
        <f t="shared" si="11"/>
        <v>SC COURT</v>
      </c>
    </row>
    <row r="720" spans="1:65" x14ac:dyDescent="0.2">
      <c r="A720">
        <v>2025</v>
      </c>
      <c r="B720">
        <v>10</v>
      </c>
      <c r="C720" t="s">
        <v>198</v>
      </c>
      <c r="D720" t="s">
        <v>210</v>
      </c>
      <c r="E720" t="s">
        <v>33</v>
      </c>
      <c r="F720">
        <v>9801</v>
      </c>
      <c r="G720" t="s">
        <v>158</v>
      </c>
      <c r="H720" t="s">
        <v>209</v>
      </c>
      <c r="I720" t="s">
        <v>142</v>
      </c>
      <c r="J720" s="24">
        <v>45931</v>
      </c>
      <c r="K720" t="s">
        <v>253</v>
      </c>
      <c r="L720">
        <v>3</v>
      </c>
      <c r="M720" t="s">
        <v>429</v>
      </c>
      <c r="N720" t="s">
        <v>145</v>
      </c>
      <c r="O720" t="s">
        <v>156</v>
      </c>
      <c r="P720" t="s">
        <v>159</v>
      </c>
      <c r="Q720">
        <v>82911.12</v>
      </c>
      <c r="R720">
        <v>13</v>
      </c>
      <c r="S720">
        <v>243604.71</v>
      </c>
      <c r="T720">
        <v>36297.839999999997</v>
      </c>
      <c r="U720">
        <v>2</v>
      </c>
      <c r="V720">
        <v>1</v>
      </c>
      <c r="W720">
        <v>39570.58</v>
      </c>
      <c r="X720">
        <v>82712.800000000003</v>
      </c>
      <c r="Y720">
        <v>0</v>
      </c>
      <c r="Z720">
        <v>0</v>
      </c>
      <c r="AA720">
        <v>124395.75</v>
      </c>
      <c r="AB720">
        <v>0</v>
      </c>
      <c r="AC720">
        <v>0</v>
      </c>
      <c r="AD720">
        <v>0</v>
      </c>
      <c r="AE720">
        <v>1</v>
      </c>
      <c r="AF720">
        <v>7</v>
      </c>
      <c r="AG720">
        <v>2</v>
      </c>
      <c r="AH720">
        <v>0</v>
      </c>
      <c r="AI720">
        <v>0</v>
      </c>
      <c r="AJ720">
        <v>0</v>
      </c>
      <c r="AK720">
        <v>0</v>
      </c>
      <c r="AL720">
        <v>0</v>
      </c>
      <c r="AM720">
        <v>0</v>
      </c>
      <c r="AN720">
        <v>0</v>
      </c>
      <c r="AO720">
        <v>3</v>
      </c>
      <c r="AP720">
        <v>3</v>
      </c>
      <c r="AQ720">
        <v>0</v>
      </c>
      <c r="AR720">
        <v>0</v>
      </c>
      <c r="AS720">
        <v>0</v>
      </c>
      <c r="AT720">
        <v>0</v>
      </c>
      <c r="AU720">
        <v>0</v>
      </c>
      <c r="AV720">
        <v>0</v>
      </c>
      <c r="AW720">
        <v>0</v>
      </c>
      <c r="AX720">
        <v>0</v>
      </c>
      <c r="AY720">
        <v>0</v>
      </c>
      <c r="AZ720">
        <v>0</v>
      </c>
      <c r="BA720">
        <v>0</v>
      </c>
      <c r="BB720">
        <v>0</v>
      </c>
      <c r="BC720">
        <v>0</v>
      </c>
      <c r="BD720">
        <v>0</v>
      </c>
      <c r="BE720">
        <v>0</v>
      </c>
      <c r="BF720">
        <v>0</v>
      </c>
      <c r="BG720">
        <v>0</v>
      </c>
      <c r="BH720">
        <v>4</v>
      </c>
      <c r="BI720">
        <v>0</v>
      </c>
      <c r="BJ720" s="25">
        <v>45944</v>
      </c>
      <c r="BK720">
        <v>0</v>
      </c>
      <c r="BL720" s="27" t="str">
        <f>VLOOKUP(O720,DropDownList!$H$1:$I$7,2,FALSE)</f>
        <v>2023/24</v>
      </c>
      <c r="BM720" s="27" t="str">
        <f t="shared" si="11"/>
        <v>CONF</v>
      </c>
    </row>
    <row r="721" spans="1:65" x14ac:dyDescent="0.2">
      <c r="A721">
        <v>2025</v>
      </c>
      <c r="B721">
        <v>10</v>
      </c>
      <c r="C721" t="s">
        <v>198</v>
      </c>
      <c r="D721" t="s">
        <v>210</v>
      </c>
      <c r="E721" t="s">
        <v>33</v>
      </c>
      <c r="F721">
        <v>9801</v>
      </c>
      <c r="G721" t="s">
        <v>158</v>
      </c>
      <c r="H721" t="s">
        <v>209</v>
      </c>
      <c r="I721" t="s">
        <v>142</v>
      </c>
      <c r="J721" s="24">
        <v>45931</v>
      </c>
      <c r="K721" t="s">
        <v>253</v>
      </c>
      <c r="L721">
        <v>3</v>
      </c>
      <c r="M721" t="s">
        <v>429</v>
      </c>
      <c r="N721" t="s">
        <v>145</v>
      </c>
      <c r="O721" t="s">
        <v>156</v>
      </c>
      <c r="P721" t="s">
        <v>161</v>
      </c>
      <c r="Q721">
        <v>1951.37</v>
      </c>
      <c r="R721">
        <v>689</v>
      </c>
      <c r="S721">
        <v>16580</v>
      </c>
      <c r="T721">
        <v>410</v>
      </c>
      <c r="U721">
        <v>238</v>
      </c>
      <c r="V721">
        <v>42</v>
      </c>
      <c r="W721">
        <v>900</v>
      </c>
      <c r="X721">
        <v>900</v>
      </c>
      <c r="Y721">
        <v>0</v>
      </c>
      <c r="Z721">
        <v>0</v>
      </c>
      <c r="AA721">
        <v>14218.63</v>
      </c>
      <c r="AB721">
        <v>0</v>
      </c>
      <c r="AC721">
        <v>0</v>
      </c>
      <c r="AD721">
        <v>40</v>
      </c>
      <c r="AE721">
        <v>2</v>
      </c>
      <c r="AF721">
        <v>580</v>
      </c>
      <c r="AG721">
        <v>8</v>
      </c>
      <c r="AH721">
        <v>17</v>
      </c>
      <c r="AI721">
        <v>84</v>
      </c>
      <c r="AJ721">
        <v>0</v>
      </c>
      <c r="AK721">
        <v>0</v>
      </c>
      <c r="AL721">
        <v>0</v>
      </c>
      <c r="AM721">
        <v>0</v>
      </c>
      <c r="AN721">
        <v>0</v>
      </c>
      <c r="AO721">
        <v>469</v>
      </c>
      <c r="AP721">
        <v>1673</v>
      </c>
      <c r="AQ721">
        <v>517</v>
      </c>
      <c r="AR721">
        <v>0</v>
      </c>
      <c r="AS721">
        <v>170</v>
      </c>
      <c r="AT721">
        <v>3</v>
      </c>
      <c r="AU721">
        <v>25</v>
      </c>
      <c r="AV721">
        <v>14</v>
      </c>
      <c r="AW721">
        <v>18</v>
      </c>
      <c r="AX721">
        <v>0</v>
      </c>
      <c r="AY721">
        <v>259</v>
      </c>
      <c r="AZ721">
        <v>365</v>
      </c>
      <c r="BA721">
        <v>143</v>
      </c>
      <c r="BB721">
        <v>56</v>
      </c>
      <c r="BC721">
        <v>27</v>
      </c>
      <c r="BD721">
        <v>10</v>
      </c>
      <c r="BE721">
        <v>0</v>
      </c>
      <c r="BF721">
        <v>670</v>
      </c>
      <c r="BG721">
        <v>1795</v>
      </c>
      <c r="BH721">
        <v>0</v>
      </c>
      <c r="BI721">
        <v>226</v>
      </c>
      <c r="BJ721" s="25">
        <v>45944</v>
      </c>
      <c r="BK721">
        <v>0</v>
      </c>
      <c r="BL721" s="27" t="str">
        <f>VLOOKUP(O721,DropDownList!$H$1:$I$7,2,FALSE)</f>
        <v>2023/24</v>
      </c>
      <c r="BM721" s="27" t="str">
        <f t="shared" si="11"/>
        <v>VSUR</v>
      </c>
    </row>
    <row r="722" spans="1:65" x14ac:dyDescent="0.2">
      <c r="A722">
        <v>2025</v>
      </c>
      <c r="B722">
        <v>10</v>
      </c>
      <c r="C722" t="s">
        <v>198</v>
      </c>
      <c r="D722" t="s">
        <v>210</v>
      </c>
      <c r="E722" t="s">
        <v>33</v>
      </c>
      <c r="F722">
        <v>9801</v>
      </c>
      <c r="G722" t="s">
        <v>158</v>
      </c>
      <c r="H722" t="s">
        <v>209</v>
      </c>
      <c r="I722" t="s">
        <v>142</v>
      </c>
      <c r="J722" s="24">
        <v>45931</v>
      </c>
      <c r="K722" t="s">
        <v>253</v>
      </c>
      <c r="L722">
        <v>3</v>
      </c>
      <c r="M722" t="s">
        <v>429</v>
      </c>
      <c r="N722" t="s">
        <v>145</v>
      </c>
      <c r="O722" t="s">
        <v>147</v>
      </c>
      <c r="P722" t="s">
        <v>160</v>
      </c>
      <c r="Q722">
        <v>181337.48</v>
      </c>
      <c r="R722">
        <v>809</v>
      </c>
      <c r="S722">
        <v>463400.55</v>
      </c>
      <c r="T722">
        <v>22927.279999999999</v>
      </c>
      <c r="U722">
        <v>440</v>
      </c>
      <c r="V722">
        <v>229</v>
      </c>
      <c r="W722">
        <v>75145.03</v>
      </c>
      <c r="X722">
        <v>105659.5</v>
      </c>
      <c r="Y722">
        <v>0</v>
      </c>
      <c r="Z722">
        <v>0</v>
      </c>
      <c r="AA722">
        <v>259135.79</v>
      </c>
      <c r="AB722">
        <v>40169.69</v>
      </c>
      <c r="AC722">
        <v>202748.08</v>
      </c>
      <c r="AD722">
        <v>83</v>
      </c>
      <c r="AE722">
        <v>146</v>
      </c>
      <c r="AF722">
        <v>320</v>
      </c>
      <c r="AG722">
        <v>286</v>
      </c>
      <c r="AH722">
        <v>43</v>
      </c>
      <c r="AI722">
        <v>154</v>
      </c>
      <c r="AJ722">
        <v>0</v>
      </c>
      <c r="AK722">
        <v>0</v>
      </c>
      <c r="AL722">
        <v>0</v>
      </c>
      <c r="AM722">
        <v>0</v>
      </c>
      <c r="AN722">
        <v>0</v>
      </c>
      <c r="AO722">
        <v>553</v>
      </c>
      <c r="AP722">
        <v>1533</v>
      </c>
      <c r="AQ722">
        <v>549</v>
      </c>
      <c r="AR722">
        <v>0</v>
      </c>
      <c r="AS722">
        <v>148</v>
      </c>
      <c r="AT722">
        <v>1</v>
      </c>
      <c r="AU722">
        <v>14</v>
      </c>
      <c r="AV722">
        <v>6</v>
      </c>
      <c r="AW722">
        <v>74</v>
      </c>
      <c r="AX722">
        <v>0</v>
      </c>
      <c r="AY722">
        <v>221</v>
      </c>
      <c r="AZ722">
        <v>319</v>
      </c>
      <c r="BA722">
        <v>111</v>
      </c>
      <c r="BB722">
        <v>33</v>
      </c>
      <c r="BC722">
        <v>11</v>
      </c>
      <c r="BD722">
        <v>2</v>
      </c>
      <c r="BE722">
        <v>0</v>
      </c>
      <c r="BF722">
        <v>727</v>
      </c>
      <c r="BG722">
        <v>76023.77</v>
      </c>
      <c r="BH722">
        <v>6</v>
      </c>
      <c r="BI722">
        <v>399</v>
      </c>
      <c r="BJ722" s="25">
        <v>45944</v>
      </c>
      <c r="BK722">
        <v>0</v>
      </c>
      <c r="BL722" s="27" t="str">
        <f>VLOOKUP(O722,DropDownList!$H$1:$I$7,2,FALSE)</f>
        <v>2024/25</v>
      </c>
      <c r="BM722" s="27" t="str">
        <f t="shared" si="11"/>
        <v>SC COURT</v>
      </c>
    </row>
    <row r="723" spans="1:65" x14ac:dyDescent="0.2">
      <c r="A723">
        <v>2025</v>
      </c>
      <c r="B723">
        <v>10</v>
      </c>
      <c r="C723" t="s">
        <v>198</v>
      </c>
      <c r="D723" t="s">
        <v>210</v>
      </c>
      <c r="E723" t="s">
        <v>33</v>
      </c>
      <c r="F723">
        <v>9801</v>
      </c>
      <c r="G723" t="s">
        <v>158</v>
      </c>
      <c r="H723" t="s">
        <v>209</v>
      </c>
      <c r="I723" t="s">
        <v>142</v>
      </c>
      <c r="J723" s="24">
        <v>45931</v>
      </c>
      <c r="K723" t="s">
        <v>253</v>
      </c>
      <c r="L723">
        <v>3</v>
      </c>
      <c r="M723" t="s">
        <v>429</v>
      </c>
      <c r="N723" t="s">
        <v>145</v>
      </c>
      <c r="O723" t="s">
        <v>147</v>
      </c>
      <c r="P723" t="s">
        <v>159</v>
      </c>
      <c r="Q723">
        <v>4739.84</v>
      </c>
      <c r="R723">
        <v>9</v>
      </c>
      <c r="S723">
        <v>157039.71</v>
      </c>
      <c r="T723">
        <v>0</v>
      </c>
      <c r="U723">
        <v>2</v>
      </c>
      <c r="V723">
        <v>1</v>
      </c>
      <c r="W723">
        <v>2492.13</v>
      </c>
      <c r="X723">
        <v>3260.53</v>
      </c>
      <c r="Y723">
        <v>0</v>
      </c>
      <c r="Z723">
        <v>0</v>
      </c>
      <c r="AA723">
        <v>152299.87</v>
      </c>
      <c r="AB723">
        <v>0</v>
      </c>
      <c r="AC723">
        <v>0</v>
      </c>
      <c r="AD723">
        <v>0</v>
      </c>
      <c r="AE723">
        <v>1</v>
      </c>
      <c r="AF723">
        <v>7</v>
      </c>
      <c r="AG723">
        <v>2</v>
      </c>
      <c r="AH723">
        <v>0</v>
      </c>
      <c r="AI723">
        <v>0</v>
      </c>
      <c r="AJ723">
        <v>0</v>
      </c>
      <c r="AK723">
        <v>0</v>
      </c>
      <c r="AL723">
        <v>0</v>
      </c>
      <c r="AM723">
        <v>0</v>
      </c>
      <c r="AN723">
        <v>0</v>
      </c>
      <c r="AO723">
        <v>2</v>
      </c>
      <c r="AP723">
        <v>2</v>
      </c>
      <c r="AQ723">
        <v>0</v>
      </c>
      <c r="AR723">
        <v>0</v>
      </c>
      <c r="AS723">
        <v>0</v>
      </c>
      <c r="AT723">
        <v>0</v>
      </c>
      <c r="AU723">
        <v>1</v>
      </c>
      <c r="AV723">
        <v>0</v>
      </c>
      <c r="AW723">
        <v>0</v>
      </c>
      <c r="AX723">
        <v>0</v>
      </c>
      <c r="AY723">
        <v>0</v>
      </c>
      <c r="AZ723">
        <v>0</v>
      </c>
      <c r="BA723">
        <v>0</v>
      </c>
      <c r="BB723">
        <v>0</v>
      </c>
      <c r="BC723">
        <v>0</v>
      </c>
      <c r="BD723">
        <v>0</v>
      </c>
      <c r="BE723">
        <v>0</v>
      </c>
      <c r="BF723">
        <v>0</v>
      </c>
      <c r="BG723">
        <v>0</v>
      </c>
      <c r="BH723">
        <v>0</v>
      </c>
      <c r="BI723">
        <v>0</v>
      </c>
      <c r="BJ723" s="25">
        <v>45944</v>
      </c>
      <c r="BK723">
        <v>0</v>
      </c>
      <c r="BL723" s="27" t="str">
        <f>VLOOKUP(O723,DropDownList!$H$1:$I$7,2,FALSE)</f>
        <v>2024/25</v>
      </c>
      <c r="BM723" s="27" t="str">
        <f t="shared" si="11"/>
        <v>CONF</v>
      </c>
    </row>
    <row r="724" spans="1:65" x14ac:dyDescent="0.2">
      <c r="A724">
        <v>2025</v>
      </c>
      <c r="B724">
        <v>10</v>
      </c>
      <c r="C724" t="s">
        <v>198</v>
      </c>
      <c r="D724" t="s">
        <v>210</v>
      </c>
      <c r="E724" t="s">
        <v>33</v>
      </c>
      <c r="F724">
        <v>9801</v>
      </c>
      <c r="G724" t="s">
        <v>158</v>
      </c>
      <c r="H724" t="s">
        <v>209</v>
      </c>
      <c r="I724" t="s">
        <v>142</v>
      </c>
      <c r="J724" s="24">
        <v>45931</v>
      </c>
      <c r="K724" t="s">
        <v>253</v>
      </c>
      <c r="L724">
        <v>3</v>
      </c>
      <c r="M724" t="s">
        <v>429</v>
      </c>
      <c r="N724" t="s">
        <v>145</v>
      </c>
      <c r="O724" t="s">
        <v>155</v>
      </c>
      <c r="P724" t="s">
        <v>161</v>
      </c>
      <c r="Q724">
        <v>1126.31</v>
      </c>
      <c r="R724">
        <v>746</v>
      </c>
      <c r="S724">
        <v>17675</v>
      </c>
      <c r="T724">
        <v>713.25</v>
      </c>
      <c r="U724">
        <v>183</v>
      </c>
      <c r="V724">
        <v>22</v>
      </c>
      <c r="W724">
        <v>465</v>
      </c>
      <c r="X724">
        <v>465</v>
      </c>
      <c r="Y724">
        <v>0</v>
      </c>
      <c r="Z724">
        <v>0</v>
      </c>
      <c r="AA724">
        <v>15835.44</v>
      </c>
      <c r="AB724">
        <v>0</v>
      </c>
      <c r="AC724">
        <v>0</v>
      </c>
      <c r="AD724">
        <v>21</v>
      </c>
      <c r="AE724">
        <v>1</v>
      </c>
      <c r="AF724">
        <v>652</v>
      </c>
      <c r="AG724">
        <v>4</v>
      </c>
      <c r="AH724">
        <v>32</v>
      </c>
      <c r="AI724">
        <v>57</v>
      </c>
      <c r="AJ724">
        <v>0</v>
      </c>
      <c r="AK724">
        <v>0</v>
      </c>
      <c r="AL724">
        <v>0</v>
      </c>
      <c r="AM724">
        <v>0</v>
      </c>
      <c r="AN724">
        <v>0</v>
      </c>
      <c r="AO724">
        <v>510</v>
      </c>
      <c r="AP724">
        <v>2093</v>
      </c>
      <c r="AQ724">
        <v>536</v>
      </c>
      <c r="AR724">
        <v>0</v>
      </c>
      <c r="AS724">
        <v>230</v>
      </c>
      <c r="AT724">
        <v>14</v>
      </c>
      <c r="AU724">
        <v>58</v>
      </c>
      <c r="AV724">
        <v>31</v>
      </c>
      <c r="AW724">
        <v>33</v>
      </c>
      <c r="AX724">
        <v>0</v>
      </c>
      <c r="AY724">
        <v>312</v>
      </c>
      <c r="AZ724">
        <v>440</v>
      </c>
      <c r="BA724">
        <v>221</v>
      </c>
      <c r="BB724">
        <v>74</v>
      </c>
      <c r="BC724">
        <v>40</v>
      </c>
      <c r="BD724">
        <v>16</v>
      </c>
      <c r="BE724">
        <v>0</v>
      </c>
      <c r="BF724">
        <v>710</v>
      </c>
      <c r="BG724">
        <v>1100</v>
      </c>
      <c r="BH724">
        <v>1</v>
      </c>
      <c r="BI724">
        <v>171</v>
      </c>
      <c r="BJ724" s="25">
        <v>45944</v>
      </c>
      <c r="BK724">
        <v>0</v>
      </c>
      <c r="BL724" s="27" t="str">
        <f>VLOOKUP(O724,DropDownList!$H$1:$I$7,2,FALSE)</f>
        <v>2022/23</v>
      </c>
      <c r="BM724" s="27" t="str">
        <f t="shared" si="11"/>
        <v>VSUR</v>
      </c>
    </row>
    <row r="725" spans="1:65" x14ac:dyDescent="0.2">
      <c r="A725">
        <v>2025</v>
      </c>
      <c r="B725">
        <v>10</v>
      </c>
      <c r="C725" t="s">
        <v>198</v>
      </c>
      <c r="D725" t="s">
        <v>210</v>
      </c>
      <c r="E725" t="s">
        <v>33</v>
      </c>
      <c r="F725">
        <v>9801</v>
      </c>
      <c r="G725" t="s">
        <v>158</v>
      </c>
      <c r="H725" t="s">
        <v>209</v>
      </c>
      <c r="I725" t="s">
        <v>142</v>
      </c>
      <c r="J725" s="24">
        <v>45931</v>
      </c>
      <c r="K725" t="s">
        <v>253</v>
      </c>
      <c r="L725">
        <v>3</v>
      </c>
      <c r="M725" t="s">
        <v>429</v>
      </c>
      <c r="N725" t="s">
        <v>145</v>
      </c>
      <c r="O725" t="s">
        <v>147</v>
      </c>
      <c r="P725" t="s">
        <v>161</v>
      </c>
      <c r="Q725">
        <v>3442.03</v>
      </c>
      <c r="R725">
        <v>715</v>
      </c>
      <c r="S725">
        <v>24090</v>
      </c>
      <c r="T725">
        <v>740</v>
      </c>
      <c r="U725">
        <v>382</v>
      </c>
      <c r="V725">
        <v>73</v>
      </c>
      <c r="W725">
        <v>1777.62</v>
      </c>
      <c r="X725">
        <v>1777.62</v>
      </c>
      <c r="Y725">
        <v>0</v>
      </c>
      <c r="Z725">
        <v>0</v>
      </c>
      <c r="AA725">
        <v>19907.97</v>
      </c>
      <c r="AB725">
        <v>0</v>
      </c>
      <c r="AC725">
        <v>0</v>
      </c>
      <c r="AD725">
        <v>68</v>
      </c>
      <c r="AE725">
        <v>5</v>
      </c>
      <c r="AF725">
        <v>532</v>
      </c>
      <c r="AG725">
        <v>9</v>
      </c>
      <c r="AH725">
        <v>32</v>
      </c>
      <c r="AI725">
        <v>141</v>
      </c>
      <c r="AJ725">
        <v>0</v>
      </c>
      <c r="AK725">
        <v>0</v>
      </c>
      <c r="AL725">
        <v>0</v>
      </c>
      <c r="AM725">
        <v>0</v>
      </c>
      <c r="AN725">
        <v>0</v>
      </c>
      <c r="AO725">
        <v>475</v>
      </c>
      <c r="AP725">
        <v>1329</v>
      </c>
      <c r="AQ725">
        <v>489</v>
      </c>
      <c r="AR725">
        <v>0</v>
      </c>
      <c r="AS725">
        <v>141</v>
      </c>
      <c r="AT725">
        <v>1</v>
      </c>
      <c r="AU725">
        <v>13</v>
      </c>
      <c r="AV725">
        <v>5</v>
      </c>
      <c r="AW725">
        <v>46</v>
      </c>
      <c r="AX725">
        <v>0</v>
      </c>
      <c r="AY725">
        <v>196</v>
      </c>
      <c r="AZ725">
        <v>274</v>
      </c>
      <c r="BA725">
        <v>86</v>
      </c>
      <c r="BB725">
        <v>32</v>
      </c>
      <c r="BC725">
        <v>11</v>
      </c>
      <c r="BD725">
        <v>1</v>
      </c>
      <c r="BE725">
        <v>0</v>
      </c>
      <c r="BF725">
        <v>662</v>
      </c>
      <c r="BG725">
        <v>3375</v>
      </c>
      <c r="BH725">
        <v>1</v>
      </c>
      <c r="BI725">
        <v>358</v>
      </c>
      <c r="BJ725" s="25">
        <v>45944</v>
      </c>
      <c r="BK725">
        <v>0</v>
      </c>
      <c r="BL725" s="27" t="str">
        <f>VLOOKUP(O725,DropDownList!$H$1:$I$7,2,FALSE)</f>
        <v>2024/25</v>
      </c>
      <c r="BM725" s="27" t="str">
        <f t="shared" si="11"/>
        <v>VSUR</v>
      </c>
    </row>
    <row r="726" spans="1:65" x14ac:dyDescent="0.2">
      <c r="A726">
        <v>2025</v>
      </c>
      <c r="B726">
        <v>10</v>
      </c>
      <c r="C726" t="s">
        <v>198</v>
      </c>
      <c r="D726" t="s">
        <v>210</v>
      </c>
      <c r="E726" t="s">
        <v>33</v>
      </c>
      <c r="F726">
        <v>9801</v>
      </c>
      <c r="G726" t="s">
        <v>158</v>
      </c>
      <c r="H726" t="s">
        <v>209</v>
      </c>
      <c r="I726" t="s">
        <v>142</v>
      </c>
      <c r="J726" s="24">
        <v>45931</v>
      </c>
      <c r="K726" t="s">
        <v>253</v>
      </c>
      <c r="L726">
        <v>3</v>
      </c>
      <c r="M726" t="s">
        <v>429</v>
      </c>
      <c r="N726" t="s">
        <v>145</v>
      </c>
      <c r="O726" t="s">
        <v>147</v>
      </c>
      <c r="P726" t="s">
        <v>153</v>
      </c>
      <c r="Q726">
        <v>100</v>
      </c>
      <c r="R726">
        <v>1</v>
      </c>
      <c r="S726">
        <v>150</v>
      </c>
      <c r="T726">
        <v>0</v>
      </c>
      <c r="U726">
        <v>1</v>
      </c>
      <c r="V726">
        <v>1</v>
      </c>
      <c r="W726">
        <v>100</v>
      </c>
      <c r="X726">
        <v>100</v>
      </c>
      <c r="Y726">
        <v>0</v>
      </c>
      <c r="Z726">
        <v>0</v>
      </c>
      <c r="AA726">
        <v>50</v>
      </c>
      <c r="AB726">
        <v>0</v>
      </c>
      <c r="AC726">
        <v>50</v>
      </c>
      <c r="AD726">
        <v>0</v>
      </c>
      <c r="AE726">
        <v>1</v>
      </c>
      <c r="AF726">
        <v>0</v>
      </c>
      <c r="AG726">
        <v>1</v>
      </c>
      <c r="AH726">
        <v>0</v>
      </c>
      <c r="AI726">
        <v>0</v>
      </c>
      <c r="AJ726">
        <v>0</v>
      </c>
      <c r="AK726">
        <v>0</v>
      </c>
      <c r="AL726">
        <v>0</v>
      </c>
      <c r="AM726">
        <v>0</v>
      </c>
      <c r="AN726">
        <v>0</v>
      </c>
      <c r="AO726">
        <v>0</v>
      </c>
      <c r="AP726">
        <v>0</v>
      </c>
      <c r="AQ726">
        <v>0</v>
      </c>
      <c r="AR726">
        <v>0</v>
      </c>
      <c r="AS726">
        <v>0</v>
      </c>
      <c r="AT726">
        <v>0</v>
      </c>
      <c r="AU726">
        <v>0</v>
      </c>
      <c r="AV726">
        <v>0</v>
      </c>
      <c r="AW726">
        <v>0</v>
      </c>
      <c r="AX726">
        <v>0</v>
      </c>
      <c r="AY726">
        <v>0</v>
      </c>
      <c r="AZ726">
        <v>0</v>
      </c>
      <c r="BA726">
        <v>0</v>
      </c>
      <c r="BB726">
        <v>0</v>
      </c>
      <c r="BC726">
        <v>0</v>
      </c>
      <c r="BD726">
        <v>0</v>
      </c>
      <c r="BE726">
        <v>0</v>
      </c>
      <c r="BF726">
        <v>0</v>
      </c>
      <c r="BG726">
        <v>0</v>
      </c>
      <c r="BH726">
        <v>0</v>
      </c>
      <c r="BI726">
        <v>0</v>
      </c>
      <c r="BJ726" s="25">
        <v>45944</v>
      </c>
      <c r="BK726">
        <v>0</v>
      </c>
      <c r="BL726" s="27" t="str">
        <f>VLOOKUP(O726,DropDownList!$H$1:$I$7,2,FALSE)</f>
        <v>2024/25</v>
      </c>
      <c r="BM726" s="27" t="str">
        <f t="shared" si="11"/>
        <v>PREG</v>
      </c>
    </row>
    <row r="727" spans="1:65" x14ac:dyDescent="0.2">
      <c r="A727">
        <v>2025</v>
      </c>
      <c r="B727">
        <v>10</v>
      </c>
      <c r="C727" t="s">
        <v>198</v>
      </c>
      <c r="D727" t="s">
        <v>210</v>
      </c>
      <c r="E727" t="s">
        <v>33</v>
      </c>
      <c r="F727">
        <v>9801</v>
      </c>
      <c r="G727" t="s">
        <v>158</v>
      </c>
      <c r="H727" t="s">
        <v>209</v>
      </c>
      <c r="I727" t="s">
        <v>142</v>
      </c>
      <c r="J727" s="24">
        <v>45931</v>
      </c>
      <c r="K727" t="s">
        <v>253</v>
      </c>
      <c r="L727">
        <v>3</v>
      </c>
      <c r="M727" t="s">
        <v>429</v>
      </c>
      <c r="N727" t="s">
        <v>145</v>
      </c>
      <c r="O727" t="s">
        <v>156</v>
      </c>
      <c r="P727" t="s">
        <v>160</v>
      </c>
      <c r="Q727">
        <v>82241.64</v>
      </c>
      <c r="R727">
        <v>752</v>
      </c>
      <c r="S727">
        <v>361576.06</v>
      </c>
      <c r="T727">
        <v>14622.7</v>
      </c>
      <c r="U727">
        <v>258</v>
      </c>
      <c r="V727">
        <v>98</v>
      </c>
      <c r="W727">
        <v>30964.39</v>
      </c>
      <c r="X727">
        <v>33887.39</v>
      </c>
      <c r="Y727">
        <v>0</v>
      </c>
      <c r="Z727">
        <v>0</v>
      </c>
      <c r="AA727">
        <v>264711.71999999997</v>
      </c>
      <c r="AB727">
        <v>34823.120000000003</v>
      </c>
      <c r="AC727">
        <v>215424.97</v>
      </c>
      <c r="AD727">
        <v>42</v>
      </c>
      <c r="AE727">
        <v>56</v>
      </c>
      <c r="AF727">
        <v>458</v>
      </c>
      <c r="AG727">
        <v>173</v>
      </c>
      <c r="AH727">
        <v>25</v>
      </c>
      <c r="AI727">
        <v>85</v>
      </c>
      <c r="AJ727">
        <v>0</v>
      </c>
      <c r="AK727">
        <v>0</v>
      </c>
      <c r="AL727">
        <v>0</v>
      </c>
      <c r="AM727">
        <v>0</v>
      </c>
      <c r="AN727">
        <v>0</v>
      </c>
      <c r="AO727">
        <v>508</v>
      </c>
      <c r="AP727">
        <v>1774</v>
      </c>
      <c r="AQ727">
        <v>546</v>
      </c>
      <c r="AR727">
        <v>0</v>
      </c>
      <c r="AS727">
        <v>179</v>
      </c>
      <c r="AT727">
        <v>3</v>
      </c>
      <c r="AU727">
        <v>31</v>
      </c>
      <c r="AV727">
        <v>17</v>
      </c>
      <c r="AW727">
        <v>25</v>
      </c>
      <c r="AX727">
        <v>0</v>
      </c>
      <c r="AY727">
        <v>273</v>
      </c>
      <c r="AZ727">
        <v>384</v>
      </c>
      <c r="BA727">
        <v>154</v>
      </c>
      <c r="BB727">
        <v>58</v>
      </c>
      <c r="BC727">
        <v>29</v>
      </c>
      <c r="BD727">
        <v>12</v>
      </c>
      <c r="BE727">
        <v>0</v>
      </c>
      <c r="BF727">
        <v>718</v>
      </c>
      <c r="BG727">
        <v>30690</v>
      </c>
      <c r="BH727">
        <v>11</v>
      </c>
      <c r="BI727">
        <v>241</v>
      </c>
      <c r="BJ727" s="25">
        <v>45944</v>
      </c>
      <c r="BK727">
        <v>1</v>
      </c>
      <c r="BL727" s="27" t="str">
        <f>VLOOKUP(O727,DropDownList!$H$1:$I$7,2,FALSE)</f>
        <v>2023/24</v>
      </c>
      <c r="BM727" s="27" t="str">
        <f t="shared" si="11"/>
        <v>SC COURT</v>
      </c>
    </row>
    <row r="728" spans="1:65" x14ac:dyDescent="0.2">
      <c r="A728">
        <v>2025</v>
      </c>
      <c r="B728">
        <v>10</v>
      </c>
      <c r="C728" t="s">
        <v>198</v>
      </c>
      <c r="D728" t="s">
        <v>210</v>
      </c>
      <c r="E728" t="s">
        <v>33</v>
      </c>
      <c r="F728">
        <v>9801</v>
      </c>
      <c r="G728" t="s">
        <v>158</v>
      </c>
      <c r="H728" t="s">
        <v>209</v>
      </c>
      <c r="I728" t="s">
        <v>142</v>
      </c>
      <c r="J728" s="24">
        <v>45931</v>
      </c>
      <c r="K728" t="s">
        <v>253</v>
      </c>
      <c r="L728">
        <v>3</v>
      </c>
      <c r="M728" t="s">
        <v>429</v>
      </c>
      <c r="N728" t="s">
        <v>145</v>
      </c>
      <c r="O728" t="s">
        <v>149</v>
      </c>
      <c r="P728" t="s">
        <v>161</v>
      </c>
      <c r="Q728">
        <v>1390.9</v>
      </c>
      <c r="R728">
        <v>164</v>
      </c>
      <c r="S728">
        <v>5395</v>
      </c>
      <c r="T728">
        <v>0</v>
      </c>
      <c r="U728">
        <v>126</v>
      </c>
      <c r="V728">
        <v>53</v>
      </c>
      <c r="W728">
        <v>1330.9</v>
      </c>
      <c r="X728">
        <v>1330.9</v>
      </c>
      <c r="Y728">
        <v>0</v>
      </c>
      <c r="Z728">
        <v>0</v>
      </c>
      <c r="AA728">
        <v>4004.1</v>
      </c>
      <c r="AB728">
        <v>0</v>
      </c>
      <c r="AC728">
        <v>0</v>
      </c>
      <c r="AD728">
        <v>52</v>
      </c>
      <c r="AE728">
        <v>1</v>
      </c>
      <c r="AF728">
        <v>107</v>
      </c>
      <c r="AG728">
        <v>1</v>
      </c>
      <c r="AH728">
        <v>0</v>
      </c>
      <c r="AI728">
        <v>56</v>
      </c>
      <c r="AJ728">
        <v>0</v>
      </c>
      <c r="AK728">
        <v>0</v>
      </c>
      <c r="AL728">
        <v>0</v>
      </c>
      <c r="AM728">
        <v>0</v>
      </c>
      <c r="AN728">
        <v>0</v>
      </c>
      <c r="AO728">
        <v>85</v>
      </c>
      <c r="AP728">
        <v>160</v>
      </c>
      <c r="AQ728">
        <v>81</v>
      </c>
      <c r="AR728">
        <v>0</v>
      </c>
      <c r="AS728">
        <v>9</v>
      </c>
      <c r="AT728">
        <v>0</v>
      </c>
      <c r="AU728">
        <v>0</v>
      </c>
      <c r="AV728">
        <v>0</v>
      </c>
      <c r="AW728">
        <v>4</v>
      </c>
      <c r="AX728">
        <v>0</v>
      </c>
      <c r="AY728">
        <v>5</v>
      </c>
      <c r="AZ728">
        <v>34</v>
      </c>
      <c r="BA728">
        <v>3</v>
      </c>
      <c r="BB728">
        <v>3</v>
      </c>
      <c r="BC728">
        <v>1</v>
      </c>
      <c r="BD728">
        <v>2</v>
      </c>
      <c r="BE728">
        <v>0</v>
      </c>
      <c r="BF728">
        <v>158</v>
      </c>
      <c r="BG728">
        <v>1390</v>
      </c>
      <c r="BH728">
        <v>0</v>
      </c>
      <c r="BI728">
        <v>121</v>
      </c>
      <c r="BJ728" s="25">
        <v>45944</v>
      </c>
      <c r="BK728">
        <v>0</v>
      </c>
      <c r="BL728" s="27" t="str">
        <f>VLOOKUP(O728,DropDownList!$H$1:$I$7,2,FALSE)</f>
        <v>2025/26</v>
      </c>
      <c r="BM728" s="27" t="str">
        <f t="shared" si="11"/>
        <v>VSUR</v>
      </c>
    </row>
    <row r="729" spans="1:65" x14ac:dyDescent="0.2">
      <c r="A729">
        <v>2025</v>
      </c>
      <c r="B729">
        <v>10</v>
      </c>
      <c r="C729" t="s">
        <v>198</v>
      </c>
      <c r="D729" t="s">
        <v>210</v>
      </c>
      <c r="E729" t="s">
        <v>33</v>
      </c>
      <c r="F729">
        <v>9801</v>
      </c>
      <c r="G729" t="s">
        <v>158</v>
      </c>
      <c r="H729" t="s">
        <v>209</v>
      </c>
      <c r="I729" t="s">
        <v>142</v>
      </c>
      <c r="J729" s="24">
        <v>45931</v>
      </c>
      <c r="K729" t="s">
        <v>253</v>
      </c>
      <c r="L729">
        <v>3</v>
      </c>
      <c r="M729" t="s">
        <v>429</v>
      </c>
      <c r="N729" t="s">
        <v>145</v>
      </c>
      <c r="O729" t="s">
        <v>155</v>
      </c>
      <c r="P729" t="s">
        <v>159</v>
      </c>
      <c r="Q729">
        <v>116934.71</v>
      </c>
      <c r="R729">
        <v>19</v>
      </c>
      <c r="S729">
        <v>443330.73</v>
      </c>
      <c r="T729">
        <v>11786.57</v>
      </c>
      <c r="U729">
        <v>3</v>
      </c>
      <c r="V729">
        <v>2</v>
      </c>
      <c r="W729">
        <v>116557.41</v>
      </c>
      <c r="X729">
        <v>116557.41</v>
      </c>
      <c r="Y729">
        <v>0</v>
      </c>
      <c r="Z729">
        <v>0</v>
      </c>
      <c r="AA729">
        <v>314609.45</v>
      </c>
      <c r="AB729">
        <v>0</v>
      </c>
      <c r="AC729">
        <v>0</v>
      </c>
      <c r="AD729">
        <v>2</v>
      </c>
      <c r="AE729">
        <v>0</v>
      </c>
      <c r="AF729">
        <v>12</v>
      </c>
      <c r="AG729">
        <v>1</v>
      </c>
      <c r="AH729">
        <v>1</v>
      </c>
      <c r="AI729">
        <v>2</v>
      </c>
      <c r="AJ729">
        <v>0</v>
      </c>
      <c r="AK729">
        <v>0</v>
      </c>
      <c r="AL729">
        <v>0</v>
      </c>
      <c r="AM729">
        <v>0</v>
      </c>
      <c r="AN729">
        <v>0</v>
      </c>
      <c r="AO729">
        <v>4</v>
      </c>
      <c r="AP729">
        <v>7</v>
      </c>
      <c r="AQ729">
        <v>0</v>
      </c>
      <c r="AR729">
        <v>0</v>
      </c>
      <c r="AS729">
        <v>0</v>
      </c>
      <c r="AT729">
        <v>0</v>
      </c>
      <c r="AU729">
        <v>3</v>
      </c>
      <c r="AV729">
        <v>0</v>
      </c>
      <c r="AW729">
        <v>1</v>
      </c>
      <c r="AX729">
        <v>0</v>
      </c>
      <c r="AY729">
        <v>0</v>
      </c>
      <c r="AZ729">
        <v>0</v>
      </c>
      <c r="BA729">
        <v>0</v>
      </c>
      <c r="BB729">
        <v>0</v>
      </c>
      <c r="BC729">
        <v>0</v>
      </c>
      <c r="BD729">
        <v>0</v>
      </c>
      <c r="BE729">
        <v>0</v>
      </c>
      <c r="BF729">
        <v>0</v>
      </c>
      <c r="BG729">
        <v>116557.41</v>
      </c>
      <c r="BH729">
        <v>3</v>
      </c>
      <c r="BI729">
        <v>0</v>
      </c>
      <c r="BJ729" s="25">
        <v>45944</v>
      </c>
      <c r="BK729">
        <v>0</v>
      </c>
      <c r="BL729" s="27" t="str">
        <f>VLOOKUP(O729,DropDownList!$H$1:$I$7,2,FALSE)</f>
        <v>2022/23</v>
      </c>
      <c r="BM729" s="27" t="str">
        <f t="shared" si="11"/>
        <v>CONF</v>
      </c>
    </row>
    <row r="730" spans="1:65" x14ac:dyDescent="0.2">
      <c r="A730">
        <v>2025</v>
      </c>
      <c r="B730">
        <v>10</v>
      </c>
      <c r="C730" t="s">
        <v>198</v>
      </c>
      <c r="D730" t="s">
        <v>211</v>
      </c>
      <c r="E730" t="s">
        <v>55</v>
      </c>
      <c r="F730">
        <v>9292</v>
      </c>
      <c r="G730" t="s">
        <v>141</v>
      </c>
      <c r="H730" t="s">
        <v>200</v>
      </c>
      <c r="I730" t="s">
        <v>142</v>
      </c>
      <c r="J730" s="24">
        <v>45931</v>
      </c>
      <c r="K730" t="s">
        <v>253</v>
      </c>
      <c r="L730">
        <v>3</v>
      </c>
      <c r="M730" t="s">
        <v>429</v>
      </c>
      <c r="N730" t="s">
        <v>145</v>
      </c>
      <c r="O730" t="s">
        <v>156</v>
      </c>
      <c r="P730" t="s">
        <v>150</v>
      </c>
      <c r="Q730">
        <v>121.06</v>
      </c>
      <c r="R730">
        <v>3</v>
      </c>
      <c r="S730">
        <v>751.67</v>
      </c>
      <c r="T730">
        <v>0</v>
      </c>
      <c r="U730">
        <v>1</v>
      </c>
      <c r="V730">
        <v>1</v>
      </c>
      <c r="W730">
        <v>121.06</v>
      </c>
      <c r="X730">
        <v>121.06</v>
      </c>
      <c r="Y730">
        <v>3</v>
      </c>
      <c r="Z730">
        <v>751.67</v>
      </c>
      <c r="AA730">
        <v>630.61</v>
      </c>
      <c r="AB730">
        <v>330.61</v>
      </c>
      <c r="AC730">
        <v>300</v>
      </c>
      <c r="AD730">
        <v>0</v>
      </c>
      <c r="AE730">
        <v>1</v>
      </c>
      <c r="AF730">
        <v>2</v>
      </c>
      <c r="AG730">
        <v>1</v>
      </c>
      <c r="AH730">
        <v>0</v>
      </c>
      <c r="AI730">
        <v>0</v>
      </c>
      <c r="AJ730">
        <v>1</v>
      </c>
      <c r="AK730">
        <v>0</v>
      </c>
      <c r="AL730">
        <v>0</v>
      </c>
      <c r="AM730">
        <v>0</v>
      </c>
      <c r="AN730">
        <v>0</v>
      </c>
      <c r="AO730">
        <v>2</v>
      </c>
      <c r="AP730">
        <v>15</v>
      </c>
      <c r="AQ730">
        <v>2</v>
      </c>
      <c r="AR730">
        <v>0</v>
      </c>
      <c r="AS730">
        <v>1</v>
      </c>
      <c r="AT730">
        <v>2</v>
      </c>
      <c r="AU730">
        <v>1</v>
      </c>
      <c r="AV730">
        <v>0</v>
      </c>
      <c r="AW730">
        <v>0</v>
      </c>
      <c r="AX730">
        <v>0</v>
      </c>
      <c r="AY730">
        <v>1</v>
      </c>
      <c r="AZ730">
        <v>2</v>
      </c>
      <c r="BA730">
        <v>2</v>
      </c>
      <c r="BB730">
        <v>1</v>
      </c>
      <c r="BC730">
        <v>0</v>
      </c>
      <c r="BD730">
        <v>0</v>
      </c>
      <c r="BE730">
        <v>0</v>
      </c>
      <c r="BF730">
        <v>2</v>
      </c>
      <c r="BG730">
        <v>0</v>
      </c>
      <c r="BH730">
        <v>0</v>
      </c>
      <c r="BI730">
        <v>1</v>
      </c>
      <c r="BJ730" s="25">
        <v>45944</v>
      </c>
      <c r="BK730">
        <v>0</v>
      </c>
      <c r="BL730" s="27" t="str">
        <f>VLOOKUP(O730,DropDownList!$H$1:$I$7,2,FALSE)</f>
        <v>2023/24</v>
      </c>
      <c r="BM730" s="27" t="str">
        <f t="shared" si="11"/>
        <v>FISCAL FINES</v>
      </c>
    </row>
    <row r="731" spans="1:65" x14ac:dyDescent="0.2">
      <c r="A731">
        <v>2025</v>
      </c>
      <c r="B731">
        <v>10</v>
      </c>
      <c r="C731" t="s">
        <v>198</v>
      </c>
      <c r="D731" t="s">
        <v>211</v>
      </c>
      <c r="E731" t="s">
        <v>55</v>
      </c>
      <c r="F731">
        <v>9292</v>
      </c>
      <c r="G731" t="s">
        <v>141</v>
      </c>
      <c r="H731" t="s">
        <v>200</v>
      </c>
      <c r="I731" t="s">
        <v>142</v>
      </c>
      <c r="J731" s="24">
        <v>45931</v>
      </c>
      <c r="K731" t="s">
        <v>253</v>
      </c>
      <c r="L731">
        <v>3</v>
      </c>
      <c r="M731" t="s">
        <v>429</v>
      </c>
      <c r="N731" t="s">
        <v>145</v>
      </c>
      <c r="O731" t="s">
        <v>155</v>
      </c>
      <c r="P731" t="s">
        <v>146</v>
      </c>
      <c r="Q731">
        <v>0</v>
      </c>
      <c r="R731">
        <v>18</v>
      </c>
      <c r="S731">
        <v>310</v>
      </c>
      <c r="T731">
        <v>0</v>
      </c>
      <c r="U731">
        <v>1</v>
      </c>
      <c r="V731">
        <v>0</v>
      </c>
      <c r="W731">
        <v>0</v>
      </c>
      <c r="X731">
        <v>0</v>
      </c>
      <c r="Y731">
        <v>0</v>
      </c>
      <c r="Z731">
        <v>0</v>
      </c>
      <c r="AA731">
        <v>310</v>
      </c>
      <c r="AB731">
        <v>0</v>
      </c>
      <c r="AC731">
        <v>0</v>
      </c>
      <c r="AD731">
        <v>0</v>
      </c>
      <c r="AE731">
        <v>0</v>
      </c>
      <c r="AF731">
        <v>18</v>
      </c>
      <c r="AG731">
        <v>0</v>
      </c>
      <c r="AH731">
        <v>0</v>
      </c>
      <c r="AI731">
        <v>0</v>
      </c>
      <c r="AJ731">
        <v>0</v>
      </c>
      <c r="AK731">
        <v>0</v>
      </c>
      <c r="AL731">
        <v>0</v>
      </c>
      <c r="AM731">
        <v>0</v>
      </c>
      <c r="AN731">
        <v>0</v>
      </c>
      <c r="AO731">
        <v>7</v>
      </c>
      <c r="AP731">
        <v>51</v>
      </c>
      <c r="AQ731">
        <v>7</v>
      </c>
      <c r="AR731">
        <v>0</v>
      </c>
      <c r="AS731">
        <v>8</v>
      </c>
      <c r="AT731">
        <v>8</v>
      </c>
      <c r="AU731">
        <v>0</v>
      </c>
      <c r="AV731">
        <v>0</v>
      </c>
      <c r="AW731">
        <v>0</v>
      </c>
      <c r="AX731">
        <v>0</v>
      </c>
      <c r="AY731">
        <v>2</v>
      </c>
      <c r="AZ731">
        <v>7</v>
      </c>
      <c r="BA731">
        <v>5</v>
      </c>
      <c r="BB731">
        <v>7</v>
      </c>
      <c r="BC731">
        <v>4</v>
      </c>
      <c r="BD731">
        <v>1</v>
      </c>
      <c r="BE731">
        <v>0</v>
      </c>
      <c r="BF731">
        <v>18</v>
      </c>
      <c r="BG731">
        <v>0</v>
      </c>
      <c r="BH731">
        <v>0</v>
      </c>
      <c r="BI731">
        <v>1</v>
      </c>
      <c r="BJ731" s="25">
        <v>45944</v>
      </c>
      <c r="BK731">
        <v>0</v>
      </c>
      <c r="BL731" s="27" t="str">
        <f>VLOOKUP(O731,DropDownList!$H$1:$I$7,2,FALSE)</f>
        <v>2022/23</v>
      </c>
      <c r="BM731" s="27" t="str">
        <f t="shared" si="11"/>
        <v>VSUR</v>
      </c>
    </row>
    <row r="732" spans="1:65" x14ac:dyDescent="0.2">
      <c r="A732">
        <v>2025</v>
      </c>
      <c r="B732">
        <v>10</v>
      </c>
      <c r="C732" t="s">
        <v>198</v>
      </c>
      <c r="D732" t="s">
        <v>211</v>
      </c>
      <c r="E732" t="s">
        <v>55</v>
      </c>
      <c r="F732">
        <v>9292</v>
      </c>
      <c r="G732" t="s">
        <v>141</v>
      </c>
      <c r="H732" t="s">
        <v>200</v>
      </c>
      <c r="I732" t="s">
        <v>142</v>
      </c>
      <c r="J732" s="24">
        <v>45931</v>
      </c>
      <c r="K732" t="s">
        <v>253</v>
      </c>
      <c r="L732">
        <v>3</v>
      </c>
      <c r="M732" t="s">
        <v>429</v>
      </c>
      <c r="N732" t="s">
        <v>145</v>
      </c>
      <c r="O732" t="s">
        <v>156</v>
      </c>
      <c r="P732" t="s">
        <v>154</v>
      </c>
      <c r="Q732">
        <v>542.64</v>
      </c>
      <c r="R732">
        <v>17</v>
      </c>
      <c r="S732">
        <v>3880</v>
      </c>
      <c r="T732">
        <v>0</v>
      </c>
      <c r="U732">
        <v>4</v>
      </c>
      <c r="V732">
        <v>1</v>
      </c>
      <c r="W732">
        <v>150</v>
      </c>
      <c r="X732">
        <v>150</v>
      </c>
      <c r="Y732">
        <v>0</v>
      </c>
      <c r="Z732">
        <v>0</v>
      </c>
      <c r="AA732">
        <v>3337.36</v>
      </c>
      <c r="AB732">
        <v>0</v>
      </c>
      <c r="AC732">
        <v>3117.36</v>
      </c>
      <c r="AD732">
        <v>1</v>
      </c>
      <c r="AE732">
        <v>0</v>
      </c>
      <c r="AF732">
        <v>13</v>
      </c>
      <c r="AG732">
        <v>1</v>
      </c>
      <c r="AH732">
        <v>0</v>
      </c>
      <c r="AI732">
        <v>3</v>
      </c>
      <c r="AJ732">
        <v>0</v>
      </c>
      <c r="AK732">
        <v>0</v>
      </c>
      <c r="AL732">
        <v>0</v>
      </c>
      <c r="AM732">
        <v>0</v>
      </c>
      <c r="AN732">
        <v>0</v>
      </c>
      <c r="AO732">
        <v>8</v>
      </c>
      <c r="AP732">
        <v>46</v>
      </c>
      <c r="AQ732">
        <v>8</v>
      </c>
      <c r="AR732">
        <v>0</v>
      </c>
      <c r="AS732">
        <v>5</v>
      </c>
      <c r="AT732">
        <v>4</v>
      </c>
      <c r="AU732">
        <v>1</v>
      </c>
      <c r="AV732">
        <v>0</v>
      </c>
      <c r="AW732">
        <v>0</v>
      </c>
      <c r="AX732">
        <v>0</v>
      </c>
      <c r="AY732">
        <v>6</v>
      </c>
      <c r="AZ732">
        <v>8</v>
      </c>
      <c r="BA732">
        <v>4</v>
      </c>
      <c r="BB732">
        <v>4</v>
      </c>
      <c r="BC732">
        <v>3</v>
      </c>
      <c r="BD732">
        <v>0</v>
      </c>
      <c r="BE732">
        <v>0</v>
      </c>
      <c r="BF732">
        <v>16</v>
      </c>
      <c r="BG732">
        <v>380</v>
      </c>
      <c r="BH732">
        <v>0</v>
      </c>
      <c r="BI732">
        <v>4</v>
      </c>
      <c r="BJ732" s="25">
        <v>45944</v>
      </c>
      <c r="BK732">
        <v>0</v>
      </c>
      <c r="BL732" s="27" t="str">
        <f>VLOOKUP(O732,DropDownList!$H$1:$I$7,2,FALSE)</f>
        <v>2023/24</v>
      </c>
      <c r="BM732" s="27" t="str">
        <f t="shared" si="11"/>
        <v>JP COURT</v>
      </c>
    </row>
    <row r="733" spans="1:65" x14ac:dyDescent="0.2">
      <c r="A733">
        <v>2025</v>
      </c>
      <c r="B733">
        <v>10</v>
      </c>
      <c r="C733" t="s">
        <v>198</v>
      </c>
      <c r="D733" t="s">
        <v>211</v>
      </c>
      <c r="E733" t="s">
        <v>55</v>
      </c>
      <c r="F733">
        <v>9292</v>
      </c>
      <c r="G733" t="s">
        <v>141</v>
      </c>
      <c r="H733" t="s">
        <v>200</v>
      </c>
      <c r="I733" t="s">
        <v>142</v>
      </c>
      <c r="J733" s="24">
        <v>45931</v>
      </c>
      <c r="K733" t="s">
        <v>253</v>
      </c>
      <c r="L733">
        <v>3</v>
      </c>
      <c r="M733" t="s">
        <v>429</v>
      </c>
      <c r="N733" t="s">
        <v>145</v>
      </c>
      <c r="O733" t="s">
        <v>155</v>
      </c>
      <c r="P733" t="s">
        <v>154</v>
      </c>
      <c r="Q733">
        <v>2.1</v>
      </c>
      <c r="R733">
        <v>18</v>
      </c>
      <c r="S733">
        <v>5485</v>
      </c>
      <c r="T733">
        <v>0</v>
      </c>
      <c r="U733">
        <v>1</v>
      </c>
      <c r="V733">
        <v>0</v>
      </c>
      <c r="W733">
        <v>0</v>
      </c>
      <c r="X733">
        <v>0</v>
      </c>
      <c r="Y733">
        <v>0</v>
      </c>
      <c r="Z733">
        <v>0</v>
      </c>
      <c r="AA733">
        <v>5482.9</v>
      </c>
      <c r="AB733">
        <v>0</v>
      </c>
      <c r="AC733">
        <v>5172.8999999999996</v>
      </c>
      <c r="AD733">
        <v>0</v>
      </c>
      <c r="AE733">
        <v>0</v>
      </c>
      <c r="AF733">
        <v>17</v>
      </c>
      <c r="AG733">
        <v>1</v>
      </c>
      <c r="AH733">
        <v>0</v>
      </c>
      <c r="AI733">
        <v>0</v>
      </c>
      <c r="AJ733">
        <v>0</v>
      </c>
      <c r="AK733">
        <v>0</v>
      </c>
      <c r="AL733">
        <v>0</v>
      </c>
      <c r="AM733">
        <v>0</v>
      </c>
      <c r="AN733">
        <v>0</v>
      </c>
      <c r="AO733">
        <v>7</v>
      </c>
      <c r="AP733">
        <v>51</v>
      </c>
      <c r="AQ733">
        <v>7</v>
      </c>
      <c r="AR733">
        <v>0</v>
      </c>
      <c r="AS733">
        <v>8</v>
      </c>
      <c r="AT733">
        <v>8</v>
      </c>
      <c r="AU733">
        <v>0</v>
      </c>
      <c r="AV733">
        <v>0</v>
      </c>
      <c r="AW733">
        <v>0</v>
      </c>
      <c r="AX733">
        <v>0</v>
      </c>
      <c r="AY733">
        <v>2</v>
      </c>
      <c r="AZ733">
        <v>7</v>
      </c>
      <c r="BA733">
        <v>5</v>
      </c>
      <c r="BB733">
        <v>7</v>
      </c>
      <c r="BC733">
        <v>4</v>
      </c>
      <c r="BD733">
        <v>1</v>
      </c>
      <c r="BE733">
        <v>0</v>
      </c>
      <c r="BF733">
        <v>18</v>
      </c>
      <c r="BG733">
        <v>0</v>
      </c>
      <c r="BH733">
        <v>0</v>
      </c>
      <c r="BI733">
        <v>1</v>
      </c>
      <c r="BJ733" s="25">
        <v>45944</v>
      </c>
      <c r="BK733">
        <v>0</v>
      </c>
      <c r="BL733" s="27" t="str">
        <f>VLOOKUP(O733,DropDownList!$H$1:$I$7,2,FALSE)</f>
        <v>2022/23</v>
      </c>
      <c r="BM733" s="27" t="str">
        <f t="shared" si="11"/>
        <v>JP COURT</v>
      </c>
    </row>
    <row r="734" spans="1:65" x14ac:dyDescent="0.2">
      <c r="A734">
        <v>2025</v>
      </c>
      <c r="B734">
        <v>10</v>
      </c>
      <c r="C734" t="s">
        <v>198</v>
      </c>
      <c r="D734" t="s">
        <v>211</v>
      </c>
      <c r="E734" t="s">
        <v>55</v>
      </c>
      <c r="F734">
        <v>9292</v>
      </c>
      <c r="G734" t="s">
        <v>141</v>
      </c>
      <c r="H734" t="s">
        <v>200</v>
      </c>
      <c r="I734" t="s">
        <v>142</v>
      </c>
      <c r="J734" s="24">
        <v>45931</v>
      </c>
      <c r="K734" t="s">
        <v>253</v>
      </c>
      <c r="L734">
        <v>3</v>
      </c>
      <c r="M734" t="s">
        <v>429</v>
      </c>
      <c r="N734" t="s">
        <v>145</v>
      </c>
      <c r="O734" t="s">
        <v>147</v>
      </c>
      <c r="P734" t="s">
        <v>153</v>
      </c>
      <c r="Q734">
        <v>0</v>
      </c>
      <c r="R734">
        <v>1</v>
      </c>
      <c r="S734">
        <v>45</v>
      </c>
      <c r="T734">
        <v>0</v>
      </c>
      <c r="U734">
        <v>0</v>
      </c>
      <c r="V734">
        <v>0</v>
      </c>
      <c r="W734">
        <v>0</v>
      </c>
      <c r="X734">
        <v>0</v>
      </c>
      <c r="Y734">
        <v>0</v>
      </c>
      <c r="Z734">
        <v>0</v>
      </c>
      <c r="AA734">
        <v>45</v>
      </c>
      <c r="AB734">
        <v>0</v>
      </c>
      <c r="AC734">
        <v>45</v>
      </c>
      <c r="AD734">
        <v>0</v>
      </c>
      <c r="AE734">
        <v>0</v>
      </c>
      <c r="AF734">
        <v>1</v>
      </c>
      <c r="AG734">
        <v>0</v>
      </c>
      <c r="AH734">
        <v>0</v>
      </c>
      <c r="AI734">
        <v>0</v>
      </c>
      <c r="AJ734">
        <v>0</v>
      </c>
      <c r="AK734">
        <v>0</v>
      </c>
      <c r="AL734">
        <v>0</v>
      </c>
      <c r="AM734">
        <v>0</v>
      </c>
      <c r="AN734">
        <v>0</v>
      </c>
      <c r="AO734">
        <v>0</v>
      </c>
      <c r="AP734">
        <v>0</v>
      </c>
      <c r="AQ734">
        <v>0</v>
      </c>
      <c r="AR734">
        <v>0</v>
      </c>
      <c r="AS734">
        <v>0</v>
      </c>
      <c r="AT734">
        <v>0</v>
      </c>
      <c r="AU734">
        <v>0</v>
      </c>
      <c r="AV734">
        <v>0</v>
      </c>
      <c r="AW734">
        <v>0</v>
      </c>
      <c r="AX734">
        <v>0</v>
      </c>
      <c r="AY734">
        <v>0</v>
      </c>
      <c r="AZ734">
        <v>0</v>
      </c>
      <c r="BA734">
        <v>0</v>
      </c>
      <c r="BB734">
        <v>0</v>
      </c>
      <c r="BC734">
        <v>0</v>
      </c>
      <c r="BD734">
        <v>0</v>
      </c>
      <c r="BE734">
        <v>0</v>
      </c>
      <c r="BF734">
        <v>0</v>
      </c>
      <c r="BG734">
        <v>0</v>
      </c>
      <c r="BH734">
        <v>0</v>
      </c>
      <c r="BI734">
        <v>0</v>
      </c>
      <c r="BJ734" s="25">
        <v>45944</v>
      </c>
      <c r="BK734">
        <v>0</v>
      </c>
      <c r="BL734" s="27" t="str">
        <f>VLOOKUP(O734,DropDownList!$H$1:$I$7,2,FALSE)</f>
        <v>2024/25</v>
      </c>
      <c r="BM734" s="27" t="str">
        <f t="shared" si="11"/>
        <v>PREG</v>
      </c>
    </row>
    <row r="735" spans="1:65" x14ac:dyDescent="0.2">
      <c r="A735">
        <v>2025</v>
      </c>
      <c r="B735">
        <v>10</v>
      </c>
      <c r="C735" t="s">
        <v>198</v>
      </c>
      <c r="D735" t="s">
        <v>211</v>
      </c>
      <c r="E735" t="s">
        <v>55</v>
      </c>
      <c r="F735">
        <v>9292</v>
      </c>
      <c r="G735" t="s">
        <v>141</v>
      </c>
      <c r="H735" t="s">
        <v>200</v>
      </c>
      <c r="I735" t="s">
        <v>142</v>
      </c>
      <c r="J735" s="24">
        <v>45931</v>
      </c>
      <c r="K735" t="s">
        <v>253</v>
      </c>
      <c r="L735">
        <v>3</v>
      </c>
      <c r="M735" t="s">
        <v>429</v>
      </c>
      <c r="N735" t="s">
        <v>145</v>
      </c>
      <c r="O735" t="s">
        <v>147</v>
      </c>
      <c r="P735" t="s">
        <v>150</v>
      </c>
      <c r="Q735">
        <v>260.32</v>
      </c>
      <c r="R735">
        <v>7</v>
      </c>
      <c r="S735">
        <v>1030.8399999999999</v>
      </c>
      <c r="T735">
        <v>0</v>
      </c>
      <c r="U735">
        <v>3</v>
      </c>
      <c r="V735">
        <v>2</v>
      </c>
      <c r="W735">
        <v>200</v>
      </c>
      <c r="X735">
        <v>200</v>
      </c>
      <c r="Y735">
        <v>7</v>
      </c>
      <c r="Z735">
        <v>1030.8399999999999</v>
      </c>
      <c r="AA735">
        <v>770.52</v>
      </c>
      <c r="AB735">
        <v>55.84</v>
      </c>
      <c r="AC735">
        <v>714.68</v>
      </c>
      <c r="AD735">
        <v>1</v>
      </c>
      <c r="AE735">
        <v>1</v>
      </c>
      <c r="AF735">
        <v>4</v>
      </c>
      <c r="AG735">
        <v>2</v>
      </c>
      <c r="AH735">
        <v>0</v>
      </c>
      <c r="AI735">
        <v>1</v>
      </c>
      <c r="AJ735">
        <v>2</v>
      </c>
      <c r="AK735">
        <v>0</v>
      </c>
      <c r="AL735">
        <v>0</v>
      </c>
      <c r="AM735">
        <v>0</v>
      </c>
      <c r="AN735">
        <v>0</v>
      </c>
      <c r="AO735">
        <v>5</v>
      </c>
      <c r="AP735">
        <v>19</v>
      </c>
      <c r="AQ735">
        <v>5</v>
      </c>
      <c r="AR735">
        <v>0</v>
      </c>
      <c r="AS735">
        <v>2</v>
      </c>
      <c r="AT735">
        <v>1</v>
      </c>
      <c r="AU735">
        <v>1</v>
      </c>
      <c r="AV735">
        <v>0</v>
      </c>
      <c r="AW735">
        <v>0</v>
      </c>
      <c r="AX735">
        <v>0</v>
      </c>
      <c r="AY735">
        <v>2</v>
      </c>
      <c r="AZ735">
        <v>4</v>
      </c>
      <c r="BA735">
        <v>2</v>
      </c>
      <c r="BB735">
        <v>1</v>
      </c>
      <c r="BC735">
        <v>0</v>
      </c>
      <c r="BD735">
        <v>0</v>
      </c>
      <c r="BE735">
        <v>0</v>
      </c>
      <c r="BF735">
        <v>5</v>
      </c>
      <c r="BG735">
        <v>75</v>
      </c>
      <c r="BH735">
        <v>0</v>
      </c>
      <c r="BI735">
        <v>3</v>
      </c>
      <c r="BJ735" s="25">
        <v>45944</v>
      </c>
      <c r="BK735">
        <v>0</v>
      </c>
      <c r="BL735" s="27" t="str">
        <f>VLOOKUP(O735,DropDownList!$H$1:$I$7,2,FALSE)</f>
        <v>2024/25</v>
      </c>
      <c r="BM735" s="27" t="str">
        <f t="shared" si="11"/>
        <v>FISCAL FINES</v>
      </c>
    </row>
    <row r="736" spans="1:65" x14ac:dyDescent="0.2">
      <c r="A736">
        <v>2025</v>
      </c>
      <c r="B736">
        <v>10</v>
      </c>
      <c r="C736" t="s">
        <v>198</v>
      </c>
      <c r="D736" t="s">
        <v>211</v>
      </c>
      <c r="E736" t="s">
        <v>55</v>
      </c>
      <c r="F736">
        <v>9292</v>
      </c>
      <c r="G736" t="s">
        <v>141</v>
      </c>
      <c r="H736" t="s">
        <v>200</v>
      </c>
      <c r="I736" t="s">
        <v>142</v>
      </c>
      <c r="J736" s="24">
        <v>45931</v>
      </c>
      <c r="K736" t="s">
        <v>253</v>
      </c>
      <c r="L736">
        <v>3</v>
      </c>
      <c r="M736" t="s">
        <v>429</v>
      </c>
      <c r="N736" t="s">
        <v>145</v>
      </c>
      <c r="O736" t="s">
        <v>156</v>
      </c>
      <c r="P736" t="s">
        <v>146</v>
      </c>
      <c r="Q736">
        <v>30</v>
      </c>
      <c r="R736">
        <v>17</v>
      </c>
      <c r="S736">
        <v>250</v>
      </c>
      <c r="T736">
        <v>0</v>
      </c>
      <c r="U736">
        <v>4</v>
      </c>
      <c r="V736">
        <v>1</v>
      </c>
      <c r="W736">
        <v>10</v>
      </c>
      <c r="X736">
        <v>10</v>
      </c>
      <c r="Y736">
        <v>0</v>
      </c>
      <c r="Z736">
        <v>0</v>
      </c>
      <c r="AA736">
        <v>220</v>
      </c>
      <c r="AB736">
        <v>0</v>
      </c>
      <c r="AC736">
        <v>0</v>
      </c>
      <c r="AD736">
        <v>1</v>
      </c>
      <c r="AE736">
        <v>0</v>
      </c>
      <c r="AF736">
        <v>14</v>
      </c>
      <c r="AG736">
        <v>0</v>
      </c>
      <c r="AH736">
        <v>0</v>
      </c>
      <c r="AI736">
        <v>3</v>
      </c>
      <c r="AJ736">
        <v>0</v>
      </c>
      <c r="AK736">
        <v>0</v>
      </c>
      <c r="AL736">
        <v>0</v>
      </c>
      <c r="AM736">
        <v>0</v>
      </c>
      <c r="AN736">
        <v>0</v>
      </c>
      <c r="AO736">
        <v>8</v>
      </c>
      <c r="AP736">
        <v>46</v>
      </c>
      <c r="AQ736">
        <v>8</v>
      </c>
      <c r="AR736">
        <v>0</v>
      </c>
      <c r="AS736">
        <v>5</v>
      </c>
      <c r="AT736">
        <v>4</v>
      </c>
      <c r="AU736">
        <v>1</v>
      </c>
      <c r="AV736">
        <v>0</v>
      </c>
      <c r="AW736">
        <v>0</v>
      </c>
      <c r="AX736">
        <v>0</v>
      </c>
      <c r="AY736">
        <v>6</v>
      </c>
      <c r="AZ736">
        <v>8</v>
      </c>
      <c r="BA736">
        <v>4</v>
      </c>
      <c r="BB736">
        <v>4</v>
      </c>
      <c r="BC736">
        <v>3</v>
      </c>
      <c r="BD736">
        <v>0</v>
      </c>
      <c r="BE736">
        <v>0</v>
      </c>
      <c r="BF736">
        <v>16</v>
      </c>
      <c r="BG736">
        <v>30</v>
      </c>
      <c r="BH736">
        <v>0</v>
      </c>
      <c r="BI736">
        <v>4</v>
      </c>
      <c r="BJ736" s="25">
        <v>45944</v>
      </c>
      <c r="BK736">
        <v>0</v>
      </c>
      <c r="BL736" s="27" t="str">
        <f>VLOOKUP(O736,DropDownList!$H$1:$I$7,2,FALSE)</f>
        <v>2023/24</v>
      </c>
      <c r="BM736" s="27" t="str">
        <f t="shared" si="11"/>
        <v>VSUR</v>
      </c>
    </row>
    <row r="737" spans="1:65" x14ac:dyDescent="0.2">
      <c r="A737">
        <v>2025</v>
      </c>
      <c r="B737">
        <v>10</v>
      </c>
      <c r="C737" t="s">
        <v>198</v>
      </c>
      <c r="D737" t="s">
        <v>211</v>
      </c>
      <c r="E737" t="s">
        <v>55</v>
      </c>
      <c r="F737">
        <v>9292</v>
      </c>
      <c r="G737" t="s">
        <v>141</v>
      </c>
      <c r="H737" t="s">
        <v>200</v>
      </c>
      <c r="I737" t="s">
        <v>142</v>
      </c>
      <c r="J737" s="24">
        <v>45931</v>
      </c>
      <c r="K737" t="s">
        <v>253</v>
      </c>
      <c r="L737">
        <v>3</v>
      </c>
      <c r="M737" t="s">
        <v>429</v>
      </c>
      <c r="N737" t="s">
        <v>145</v>
      </c>
      <c r="O737" t="s">
        <v>147</v>
      </c>
      <c r="P737" t="s">
        <v>154</v>
      </c>
      <c r="Q737">
        <v>480</v>
      </c>
      <c r="R737">
        <v>20</v>
      </c>
      <c r="S737">
        <v>4780</v>
      </c>
      <c r="T737">
        <v>0</v>
      </c>
      <c r="U737">
        <v>3</v>
      </c>
      <c r="V737">
        <v>2</v>
      </c>
      <c r="W737">
        <v>160</v>
      </c>
      <c r="X737">
        <v>160</v>
      </c>
      <c r="Y737">
        <v>0</v>
      </c>
      <c r="Z737">
        <v>0</v>
      </c>
      <c r="AA737">
        <v>4300</v>
      </c>
      <c r="AB737">
        <v>0</v>
      </c>
      <c r="AC737">
        <v>4030</v>
      </c>
      <c r="AD737">
        <v>1</v>
      </c>
      <c r="AE737">
        <v>1</v>
      </c>
      <c r="AF737">
        <v>17</v>
      </c>
      <c r="AG737">
        <v>1</v>
      </c>
      <c r="AH737">
        <v>0</v>
      </c>
      <c r="AI737">
        <v>2</v>
      </c>
      <c r="AJ737">
        <v>0</v>
      </c>
      <c r="AK737">
        <v>0</v>
      </c>
      <c r="AL737">
        <v>0</v>
      </c>
      <c r="AM737">
        <v>0</v>
      </c>
      <c r="AN737">
        <v>0</v>
      </c>
      <c r="AO737">
        <v>10</v>
      </c>
      <c r="AP737">
        <v>27</v>
      </c>
      <c r="AQ737">
        <v>8</v>
      </c>
      <c r="AR737">
        <v>0</v>
      </c>
      <c r="AS737">
        <v>3</v>
      </c>
      <c r="AT737">
        <v>0</v>
      </c>
      <c r="AU737">
        <v>1</v>
      </c>
      <c r="AV737">
        <v>0</v>
      </c>
      <c r="AW737">
        <v>0</v>
      </c>
      <c r="AX737">
        <v>0</v>
      </c>
      <c r="AY737">
        <v>2</v>
      </c>
      <c r="AZ737">
        <v>4</v>
      </c>
      <c r="BA737">
        <v>4</v>
      </c>
      <c r="BB737">
        <v>1</v>
      </c>
      <c r="BC737">
        <v>0</v>
      </c>
      <c r="BD737">
        <v>1</v>
      </c>
      <c r="BE737">
        <v>0</v>
      </c>
      <c r="BF737">
        <v>20</v>
      </c>
      <c r="BG737">
        <v>450</v>
      </c>
      <c r="BH737">
        <v>0</v>
      </c>
      <c r="BI737">
        <v>3</v>
      </c>
      <c r="BJ737" s="25">
        <v>45944</v>
      </c>
      <c r="BK737">
        <v>0</v>
      </c>
      <c r="BL737" s="27" t="str">
        <f>VLOOKUP(O737,DropDownList!$H$1:$I$7,2,FALSE)</f>
        <v>2024/25</v>
      </c>
      <c r="BM737" s="27" t="str">
        <f t="shared" si="11"/>
        <v>JP COURT</v>
      </c>
    </row>
    <row r="738" spans="1:65" x14ac:dyDescent="0.2">
      <c r="A738">
        <v>2025</v>
      </c>
      <c r="B738">
        <v>10</v>
      </c>
      <c r="C738" t="s">
        <v>198</v>
      </c>
      <c r="D738" t="s">
        <v>211</v>
      </c>
      <c r="E738" t="s">
        <v>55</v>
      </c>
      <c r="F738">
        <v>9292</v>
      </c>
      <c r="G738" t="s">
        <v>141</v>
      </c>
      <c r="H738" t="s">
        <v>200</v>
      </c>
      <c r="I738" t="s">
        <v>142</v>
      </c>
      <c r="J738" s="24">
        <v>45931</v>
      </c>
      <c r="K738" t="s">
        <v>253</v>
      </c>
      <c r="L738">
        <v>3</v>
      </c>
      <c r="M738" t="s">
        <v>429</v>
      </c>
      <c r="N738" t="s">
        <v>145</v>
      </c>
      <c r="O738" t="s">
        <v>149</v>
      </c>
      <c r="P738" t="s">
        <v>154</v>
      </c>
      <c r="Q738">
        <v>280</v>
      </c>
      <c r="R738">
        <v>2</v>
      </c>
      <c r="S738">
        <v>790</v>
      </c>
      <c r="T738">
        <v>0</v>
      </c>
      <c r="U738">
        <v>1</v>
      </c>
      <c r="V738">
        <v>0</v>
      </c>
      <c r="W738">
        <v>0</v>
      </c>
      <c r="X738">
        <v>0</v>
      </c>
      <c r="Y738">
        <v>0</v>
      </c>
      <c r="Z738">
        <v>0</v>
      </c>
      <c r="AA738">
        <v>510</v>
      </c>
      <c r="AB738">
        <v>0</v>
      </c>
      <c r="AC738">
        <v>460</v>
      </c>
      <c r="AD738">
        <v>0</v>
      </c>
      <c r="AE738">
        <v>0</v>
      </c>
      <c r="AF738">
        <v>1</v>
      </c>
      <c r="AG738">
        <v>1</v>
      </c>
      <c r="AH738">
        <v>0</v>
      </c>
      <c r="AI738">
        <v>0</v>
      </c>
      <c r="AJ738">
        <v>0</v>
      </c>
      <c r="AK738">
        <v>0</v>
      </c>
      <c r="AL738">
        <v>0</v>
      </c>
      <c r="AM738">
        <v>0</v>
      </c>
      <c r="AN738">
        <v>0</v>
      </c>
      <c r="AO738">
        <v>0</v>
      </c>
      <c r="AP738">
        <v>0</v>
      </c>
      <c r="AQ738">
        <v>0</v>
      </c>
      <c r="AR738">
        <v>0</v>
      </c>
      <c r="AS738">
        <v>0</v>
      </c>
      <c r="AT738">
        <v>0</v>
      </c>
      <c r="AU738">
        <v>0</v>
      </c>
      <c r="AV738">
        <v>0</v>
      </c>
      <c r="AW738">
        <v>0</v>
      </c>
      <c r="AX738">
        <v>0</v>
      </c>
      <c r="AY738">
        <v>0</v>
      </c>
      <c r="AZ738">
        <v>0</v>
      </c>
      <c r="BA738">
        <v>0</v>
      </c>
      <c r="BB738">
        <v>0</v>
      </c>
      <c r="BC738">
        <v>0</v>
      </c>
      <c r="BD738">
        <v>0</v>
      </c>
      <c r="BE738">
        <v>0</v>
      </c>
      <c r="BF738">
        <v>2</v>
      </c>
      <c r="BG738">
        <v>0</v>
      </c>
      <c r="BH738">
        <v>0</v>
      </c>
      <c r="BI738">
        <v>1</v>
      </c>
      <c r="BJ738" s="25">
        <v>45944</v>
      </c>
      <c r="BK738">
        <v>0</v>
      </c>
      <c r="BL738" s="27" t="str">
        <f>VLOOKUP(O738,DropDownList!$H$1:$I$7,2,FALSE)</f>
        <v>2025/26</v>
      </c>
      <c r="BM738" s="27" t="str">
        <f t="shared" si="11"/>
        <v>JP COURT</v>
      </c>
    </row>
    <row r="739" spans="1:65" x14ac:dyDescent="0.2">
      <c r="A739">
        <v>2025</v>
      </c>
      <c r="B739">
        <v>10</v>
      </c>
      <c r="C739" t="s">
        <v>198</v>
      </c>
      <c r="D739" t="s">
        <v>211</v>
      </c>
      <c r="E739" t="s">
        <v>55</v>
      </c>
      <c r="F739">
        <v>9292</v>
      </c>
      <c r="G739" t="s">
        <v>141</v>
      </c>
      <c r="H739" t="s">
        <v>200</v>
      </c>
      <c r="I739" t="s">
        <v>142</v>
      </c>
      <c r="J739" s="24">
        <v>45931</v>
      </c>
      <c r="K739" t="s">
        <v>253</v>
      </c>
      <c r="L739">
        <v>3</v>
      </c>
      <c r="M739" t="s">
        <v>429</v>
      </c>
      <c r="N739" t="s">
        <v>145</v>
      </c>
      <c r="O739" t="s">
        <v>149</v>
      </c>
      <c r="P739" t="s">
        <v>146</v>
      </c>
      <c r="Q739">
        <v>0</v>
      </c>
      <c r="R739">
        <v>2</v>
      </c>
      <c r="S739">
        <v>50</v>
      </c>
      <c r="T739">
        <v>0</v>
      </c>
      <c r="U739">
        <v>1</v>
      </c>
      <c r="V739">
        <v>0</v>
      </c>
      <c r="W739">
        <v>0</v>
      </c>
      <c r="X739">
        <v>0</v>
      </c>
      <c r="Y739">
        <v>0</v>
      </c>
      <c r="Z739">
        <v>0</v>
      </c>
      <c r="AA739">
        <v>50</v>
      </c>
      <c r="AB739">
        <v>0</v>
      </c>
      <c r="AC739">
        <v>0</v>
      </c>
      <c r="AD739">
        <v>0</v>
      </c>
      <c r="AE739">
        <v>0</v>
      </c>
      <c r="AF739">
        <v>2</v>
      </c>
      <c r="AG739">
        <v>0</v>
      </c>
      <c r="AH739">
        <v>0</v>
      </c>
      <c r="AI739">
        <v>0</v>
      </c>
      <c r="AJ739">
        <v>0</v>
      </c>
      <c r="AK739">
        <v>0</v>
      </c>
      <c r="AL739">
        <v>0</v>
      </c>
      <c r="AM739">
        <v>0</v>
      </c>
      <c r="AN739">
        <v>0</v>
      </c>
      <c r="AO739">
        <v>0</v>
      </c>
      <c r="AP739">
        <v>0</v>
      </c>
      <c r="AQ739">
        <v>0</v>
      </c>
      <c r="AR739">
        <v>0</v>
      </c>
      <c r="AS739">
        <v>0</v>
      </c>
      <c r="AT739">
        <v>0</v>
      </c>
      <c r="AU739">
        <v>0</v>
      </c>
      <c r="AV739">
        <v>0</v>
      </c>
      <c r="AW739">
        <v>0</v>
      </c>
      <c r="AX739">
        <v>0</v>
      </c>
      <c r="AY739">
        <v>0</v>
      </c>
      <c r="AZ739">
        <v>0</v>
      </c>
      <c r="BA739">
        <v>0</v>
      </c>
      <c r="BB739">
        <v>0</v>
      </c>
      <c r="BC739">
        <v>0</v>
      </c>
      <c r="BD739">
        <v>0</v>
      </c>
      <c r="BE739">
        <v>0</v>
      </c>
      <c r="BF739">
        <v>2</v>
      </c>
      <c r="BG739">
        <v>0</v>
      </c>
      <c r="BH739">
        <v>0</v>
      </c>
      <c r="BI739">
        <v>1</v>
      </c>
      <c r="BJ739" s="25">
        <v>45944</v>
      </c>
      <c r="BK739">
        <v>0</v>
      </c>
      <c r="BL739" s="27" t="str">
        <f>VLOOKUP(O739,DropDownList!$H$1:$I$7,2,FALSE)</f>
        <v>2025/26</v>
      </c>
      <c r="BM739" s="27" t="str">
        <f t="shared" si="11"/>
        <v>VSUR</v>
      </c>
    </row>
    <row r="740" spans="1:65" x14ac:dyDescent="0.2">
      <c r="A740">
        <v>2025</v>
      </c>
      <c r="B740">
        <v>10</v>
      </c>
      <c r="C740" t="s">
        <v>198</v>
      </c>
      <c r="D740" t="s">
        <v>211</v>
      </c>
      <c r="E740" t="s">
        <v>55</v>
      </c>
      <c r="F740">
        <v>9292</v>
      </c>
      <c r="G740" t="s">
        <v>141</v>
      </c>
      <c r="H740" t="s">
        <v>200</v>
      </c>
      <c r="I740" t="s">
        <v>142</v>
      </c>
      <c r="J740" s="24">
        <v>45931</v>
      </c>
      <c r="K740" t="s">
        <v>253</v>
      </c>
      <c r="L740">
        <v>3</v>
      </c>
      <c r="M740" t="s">
        <v>429</v>
      </c>
      <c r="N740" t="s">
        <v>145</v>
      </c>
      <c r="O740" t="s">
        <v>147</v>
      </c>
      <c r="P740" t="s">
        <v>146</v>
      </c>
      <c r="Q740">
        <v>30</v>
      </c>
      <c r="R740">
        <v>20</v>
      </c>
      <c r="S740">
        <v>300</v>
      </c>
      <c r="T740">
        <v>0</v>
      </c>
      <c r="U740">
        <v>3</v>
      </c>
      <c r="V740">
        <v>1</v>
      </c>
      <c r="W740">
        <v>10</v>
      </c>
      <c r="X740">
        <v>10</v>
      </c>
      <c r="Y740">
        <v>0</v>
      </c>
      <c r="Z740">
        <v>0</v>
      </c>
      <c r="AA740">
        <v>270</v>
      </c>
      <c r="AB740">
        <v>0</v>
      </c>
      <c r="AC740">
        <v>0</v>
      </c>
      <c r="AD740">
        <v>1</v>
      </c>
      <c r="AE740">
        <v>0</v>
      </c>
      <c r="AF740">
        <v>18</v>
      </c>
      <c r="AG740">
        <v>0</v>
      </c>
      <c r="AH740">
        <v>0</v>
      </c>
      <c r="AI740">
        <v>2</v>
      </c>
      <c r="AJ740">
        <v>0</v>
      </c>
      <c r="AK740">
        <v>0</v>
      </c>
      <c r="AL740">
        <v>0</v>
      </c>
      <c r="AM740">
        <v>0</v>
      </c>
      <c r="AN740">
        <v>0</v>
      </c>
      <c r="AO740">
        <v>10</v>
      </c>
      <c r="AP740">
        <v>27</v>
      </c>
      <c r="AQ740">
        <v>8</v>
      </c>
      <c r="AR740">
        <v>0</v>
      </c>
      <c r="AS740">
        <v>3</v>
      </c>
      <c r="AT740">
        <v>0</v>
      </c>
      <c r="AU740">
        <v>1</v>
      </c>
      <c r="AV740">
        <v>0</v>
      </c>
      <c r="AW740">
        <v>0</v>
      </c>
      <c r="AX740">
        <v>0</v>
      </c>
      <c r="AY740">
        <v>2</v>
      </c>
      <c r="AZ740">
        <v>4</v>
      </c>
      <c r="BA740">
        <v>4</v>
      </c>
      <c r="BB740">
        <v>1</v>
      </c>
      <c r="BC740">
        <v>0</v>
      </c>
      <c r="BD740">
        <v>1</v>
      </c>
      <c r="BE740">
        <v>0</v>
      </c>
      <c r="BF740">
        <v>20</v>
      </c>
      <c r="BG740">
        <v>30</v>
      </c>
      <c r="BH740">
        <v>0</v>
      </c>
      <c r="BI740">
        <v>3</v>
      </c>
      <c r="BJ740" s="25">
        <v>45944</v>
      </c>
      <c r="BK740">
        <v>0</v>
      </c>
      <c r="BL740" s="27" t="str">
        <f>VLOOKUP(O740,DropDownList!$H$1:$I$7,2,FALSE)</f>
        <v>2024/25</v>
      </c>
      <c r="BM740" s="27" t="str">
        <f t="shared" si="11"/>
        <v>VSUR</v>
      </c>
    </row>
    <row r="741" spans="1:65" x14ac:dyDescent="0.2">
      <c r="A741">
        <v>2025</v>
      </c>
      <c r="B741">
        <v>10</v>
      </c>
      <c r="C741" t="s">
        <v>198</v>
      </c>
      <c r="D741" t="s">
        <v>212</v>
      </c>
      <c r="E741" t="s">
        <v>34</v>
      </c>
      <c r="F741">
        <v>9293</v>
      </c>
      <c r="G741" t="s">
        <v>141</v>
      </c>
      <c r="H741" t="s">
        <v>200</v>
      </c>
      <c r="I741" t="s">
        <v>142</v>
      </c>
      <c r="J741" s="24">
        <v>45931</v>
      </c>
      <c r="K741" t="s">
        <v>253</v>
      </c>
      <c r="L741">
        <v>3</v>
      </c>
      <c r="M741" t="s">
        <v>429</v>
      </c>
      <c r="N741" t="s">
        <v>145</v>
      </c>
      <c r="O741" t="s">
        <v>155</v>
      </c>
      <c r="P741" t="s">
        <v>154</v>
      </c>
      <c r="Q741">
        <v>493</v>
      </c>
      <c r="R741">
        <v>30</v>
      </c>
      <c r="S741">
        <v>8468</v>
      </c>
      <c r="T741">
        <v>420</v>
      </c>
      <c r="U741">
        <v>2</v>
      </c>
      <c r="V741">
        <v>2</v>
      </c>
      <c r="W741">
        <v>493</v>
      </c>
      <c r="X741">
        <v>493</v>
      </c>
      <c r="Y741">
        <v>0</v>
      </c>
      <c r="Z741">
        <v>0</v>
      </c>
      <c r="AA741">
        <v>7555</v>
      </c>
      <c r="AB741">
        <v>0</v>
      </c>
      <c r="AC741">
        <v>7125</v>
      </c>
      <c r="AD741">
        <v>1</v>
      </c>
      <c r="AE741">
        <v>1</v>
      </c>
      <c r="AF741">
        <v>27</v>
      </c>
      <c r="AG741">
        <v>1</v>
      </c>
      <c r="AH741">
        <v>1</v>
      </c>
      <c r="AI741">
        <v>1</v>
      </c>
      <c r="AJ741">
        <v>0</v>
      </c>
      <c r="AK741">
        <v>0</v>
      </c>
      <c r="AL741">
        <v>0</v>
      </c>
      <c r="AM741">
        <v>0</v>
      </c>
      <c r="AN741">
        <v>0</v>
      </c>
      <c r="AO741">
        <v>16</v>
      </c>
      <c r="AP741">
        <v>68</v>
      </c>
      <c r="AQ741">
        <v>17</v>
      </c>
      <c r="AR741">
        <v>0</v>
      </c>
      <c r="AS741">
        <v>14</v>
      </c>
      <c r="AT741">
        <v>0</v>
      </c>
      <c r="AU741">
        <v>5</v>
      </c>
      <c r="AV741">
        <v>2</v>
      </c>
      <c r="AW741">
        <v>0</v>
      </c>
      <c r="AX741">
        <v>0</v>
      </c>
      <c r="AY741">
        <v>3</v>
      </c>
      <c r="AZ741">
        <v>10</v>
      </c>
      <c r="BA741">
        <v>7</v>
      </c>
      <c r="BB741">
        <v>4</v>
      </c>
      <c r="BC741">
        <v>1</v>
      </c>
      <c r="BD741">
        <v>0</v>
      </c>
      <c r="BE741">
        <v>0</v>
      </c>
      <c r="BF741">
        <v>30</v>
      </c>
      <c r="BG741">
        <v>450</v>
      </c>
      <c r="BH741">
        <v>0</v>
      </c>
      <c r="BI741">
        <v>2</v>
      </c>
      <c r="BJ741" s="25">
        <v>45944</v>
      </c>
      <c r="BK741">
        <v>0</v>
      </c>
      <c r="BL741" s="27" t="str">
        <f>VLOOKUP(O741,DropDownList!$H$1:$I$7,2,FALSE)</f>
        <v>2022/23</v>
      </c>
      <c r="BM741" s="27" t="str">
        <f t="shared" si="11"/>
        <v>JP COURT</v>
      </c>
    </row>
    <row r="742" spans="1:65" x14ac:dyDescent="0.2">
      <c r="A742">
        <v>2025</v>
      </c>
      <c r="B742">
        <v>10</v>
      </c>
      <c r="C742" t="s">
        <v>198</v>
      </c>
      <c r="D742" t="s">
        <v>212</v>
      </c>
      <c r="E742" t="s">
        <v>34</v>
      </c>
      <c r="F742">
        <v>9293</v>
      </c>
      <c r="G742" t="s">
        <v>141</v>
      </c>
      <c r="H742" t="s">
        <v>200</v>
      </c>
      <c r="I742" t="s">
        <v>142</v>
      </c>
      <c r="J742" s="24">
        <v>45931</v>
      </c>
      <c r="K742" t="s">
        <v>253</v>
      </c>
      <c r="L742">
        <v>3</v>
      </c>
      <c r="M742" t="s">
        <v>429</v>
      </c>
      <c r="N742" t="s">
        <v>145</v>
      </c>
      <c r="O742" t="s">
        <v>156</v>
      </c>
      <c r="P742" t="s">
        <v>152</v>
      </c>
      <c r="Q742">
        <v>0</v>
      </c>
      <c r="R742">
        <v>6</v>
      </c>
      <c r="S742">
        <v>240</v>
      </c>
      <c r="T742">
        <v>120</v>
      </c>
      <c r="U742">
        <v>0</v>
      </c>
      <c r="V742">
        <v>0</v>
      </c>
      <c r="W742">
        <v>0</v>
      </c>
      <c r="X742">
        <v>0</v>
      </c>
      <c r="Y742">
        <v>0</v>
      </c>
      <c r="Z742">
        <v>0</v>
      </c>
      <c r="AA742">
        <v>120</v>
      </c>
      <c r="AB742">
        <v>0</v>
      </c>
      <c r="AC742">
        <v>120</v>
      </c>
      <c r="AD742">
        <v>0</v>
      </c>
      <c r="AE742">
        <v>0</v>
      </c>
      <c r="AF742">
        <v>3</v>
      </c>
      <c r="AG742">
        <v>0</v>
      </c>
      <c r="AH742">
        <v>3</v>
      </c>
      <c r="AI742">
        <v>0</v>
      </c>
      <c r="AJ742">
        <v>0</v>
      </c>
      <c r="AK742">
        <v>0</v>
      </c>
      <c r="AL742">
        <v>0</v>
      </c>
      <c r="AM742">
        <v>0</v>
      </c>
      <c r="AN742">
        <v>0</v>
      </c>
      <c r="AO742">
        <v>0</v>
      </c>
      <c r="AP742">
        <v>0</v>
      </c>
      <c r="AQ742">
        <v>0</v>
      </c>
      <c r="AR742">
        <v>0</v>
      </c>
      <c r="AS742">
        <v>0</v>
      </c>
      <c r="AT742">
        <v>0</v>
      </c>
      <c r="AU742">
        <v>0</v>
      </c>
      <c r="AV742">
        <v>0</v>
      </c>
      <c r="AW742">
        <v>0</v>
      </c>
      <c r="AX742">
        <v>0</v>
      </c>
      <c r="AY742">
        <v>0</v>
      </c>
      <c r="AZ742">
        <v>0</v>
      </c>
      <c r="BA742">
        <v>0</v>
      </c>
      <c r="BB742">
        <v>0</v>
      </c>
      <c r="BC742">
        <v>0</v>
      </c>
      <c r="BD742">
        <v>0</v>
      </c>
      <c r="BE742">
        <v>0</v>
      </c>
      <c r="BF742">
        <v>0</v>
      </c>
      <c r="BG742">
        <v>0</v>
      </c>
      <c r="BH742">
        <v>0</v>
      </c>
      <c r="BI742">
        <v>0</v>
      </c>
      <c r="BJ742" s="25">
        <v>45944</v>
      </c>
      <c r="BK742">
        <v>0</v>
      </c>
      <c r="BL742" s="27" t="str">
        <f>VLOOKUP(O742,DropDownList!$H$1:$I$7,2,FALSE)</f>
        <v>2023/24</v>
      </c>
      <c r="BM742" s="27" t="str">
        <f t="shared" si="11"/>
        <v>PCOA</v>
      </c>
    </row>
    <row r="743" spans="1:65" x14ac:dyDescent="0.2">
      <c r="A743">
        <v>2025</v>
      </c>
      <c r="B743">
        <v>10</v>
      </c>
      <c r="C743" t="s">
        <v>198</v>
      </c>
      <c r="D743" t="s">
        <v>212</v>
      </c>
      <c r="E743" t="s">
        <v>34</v>
      </c>
      <c r="F743">
        <v>9293</v>
      </c>
      <c r="G743" t="s">
        <v>141</v>
      </c>
      <c r="H743" t="s">
        <v>200</v>
      </c>
      <c r="I743" t="s">
        <v>142</v>
      </c>
      <c r="J743" s="24">
        <v>45931</v>
      </c>
      <c r="K743" t="s">
        <v>253</v>
      </c>
      <c r="L743">
        <v>3</v>
      </c>
      <c r="M743" t="s">
        <v>429</v>
      </c>
      <c r="N743" t="s">
        <v>145</v>
      </c>
      <c r="O743" t="s">
        <v>149</v>
      </c>
      <c r="P743" t="s">
        <v>148</v>
      </c>
      <c r="Q743">
        <v>0</v>
      </c>
      <c r="R743">
        <v>1</v>
      </c>
      <c r="S743">
        <v>60</v>
      </c>
      <c r="T743">
        <v>0</v>
      </c>
      <c r="U743">
        <v>0</v>
      </c>
      <c r="V743">
        <v>0</v>
      </c>
      <c r="W743">
        <v>0</v>
      </c>
      <c r="X743">
        <v>0</v>
      </c>
      <c r="Y743">
        <v>0</v>
      </c>
      <c r="Z743">
        <v>0</v>
      </c>
      <c r="AA743">
        <v>60</v>
      </c>
      <c r="AB743">
        <v>0</v>
      </c>
      <c r="AC743">
        <v>60</v>
      </c>
      <c r="AD743">
        <v>0</v>
      </c>
      <c r="AE743">
        <v>0</v>
      </c>
      <c r="AF743">
        <v>1</v>
      </c>
      <c r="AG743">
        <v>0</v>
      </c>
      <c r="AH743">
        <v>0</v>
      </c>
      <c r="AI743">
        <v>0</v>
      </c>
      <c r="AJ743">
        <v>0</v>
      </c>
      <c r="AK743">
        <v>0</v>
      </c>
      <c r="AL743">
        <v>0</v>
      </c>
      <c r="AM743">
        <v>0</v>
      </c>
      <c r="AN743">
        <v>0</v>
      </c>
      <c r="AO743">
        <v>0</v>
      </c>
      <c r="AP743">
        <v>0</v>
      </c>
      <c r="AQ743">
        <v>0</v>
      </c>
      <c r="AR743">
        <v>0</v>
      </c>
      <c r="AS743">
        <v>0</v>
      </c>
      <c r="AT743">
        <v>0</v>
      </c>
      <c r="AU743">
        <v>0</v>
      </c>
      <c r="AV743">
        <v>0</v>
      </c>
      <c r="AW743">
        <v>0</v>
      </c>
      <c r="AX743">
        <v>0</v>
      </c>
      <c r="AY743">
        <v>0</v>
      </c>
      <c r="AZ743">
        <v>0</v>
      </c>
      <c r="BA743">
        <v>0</v>
      </c>
      <c r="BB743">
        <v>0</v>
      </c>
      <c r="BC743">
        <v>0</v>
      </c>
      <c r="BD743">
        <v>0</v>
      </c>
      <c r="BE743">
        <v>0</v>
      </c>
      <c r="BF743">
        <v>0</v>
      </c>
      <c r="BG743">
        <v>0</v>
      </c>
      <c r="BH743">
        <v>0</v>
      </c>
      <c r="BI743">
        <v>0</v>
      </c>
      <c r="BJ743" s="25">
        <v>45944</v>
      </c>
      <c r="BK743">
        <v>0</v>
      </c>
      <c r="BL743" s="27" t="str">
        <f>VLOOKUP(O743,DropDownList!$H$1:$I$7,2,FALSE)</f>
        <v>2025/26</v>
      </c>
      <c r="BM743" s="27" t="str">
        <f t="shared" si="11"/>
        <v>PRAS</v>
      </c>
    </row>
    <row r="744" spans="1:65" x14ac:dyDescent="0.2">
      <c r="A744">
        <v>2025</v>
      </c>
      <c r="B744">
        <v>10</v>
      </c>
      <c r="C744" t="s">
        <v>198</v>
      </c>
      <c r="D744" t="s">
        <v>212</v>
      </c>
      <c r="E744" t="s">
        <v>34</v>
      </c>
      <c r="F744">
        <v>9293</v>
      </c>
      <c r="G744" t="s">
        <v>141</v>
      </c>
      <c r="H744" t="s">
        <v>200</v>
      </c>
      <c r="I744" t="s">
        <v>142</v>
      </c>
      <c r="J744" s="24">
        <v>45931</v>
      </c>
      <c r="K744" t="s">
        <v>253</v>
      </c>
      <c r="L744">
        <v>3</v>
      </c>
      <c r="M744" t="s">
        <v>429</v>
      </c>
      <c r="N744" t="s">
        <v>145</v>
      </c>
      <c r="O744" t="s">
        <v>149</v>
      </c>
      <c r="P744" t="s">
        <v>152</v>
      </c>
      <c r="Q744">
        <v>0</v>
      </c>
      <c r="R744">
        <v>1</v>
      </c>
      <c r="S744">
        <v>40</v>
      </c>
      <c r="T744">
        <v>40</v>
      </c>
      <c r="U744">
        <v>0</v>
      </c>
      <c r="V744">
        <v>0</v>
      </c>
      <c r="W744">
        <v>0</v>
      </c>
      <c r="X744">
        <v>0</v>
      </c>
      <c r="Y744">
        <v>0</v>
      </c>
      <c r="Z744">
        <v>0</v>
      </c>
      <c r="AA744">
        <v>0</v>
      </c>
      <c r="AB744">
        <v>0</v>
      </c>
      <c r="AC744">
        <v>0</v>
      </c>
      <c r="AD744">
        <v>0</v>
      </c>
      <c r="AE744">
        <v>0</v>
      </c>
      <c r="AF744">
        <v>0</v>
      </c>
      <c r="AG744">
        <v>0</v>
      </c>
      <c r="AH744">
        <v>1</v>
      </c>
      <c r="AI744">
        <v>0</v>
      </c>
      <c r="AJ744">
        <v>0</v>
      </c>
      <c r="AK744">
        <v>0</v>
      </c>
      <c r="AL744">
        <v>0</v>
      </c>
      <c r="AM744">
        <v>0</v>
      </c>
      <c r="AN744">
        <v>0</v>
      </c>
      <c r="AO744">
        <v>0</v>
      </c>
      <c r="AP744">
        <v>0</v>
      </c>
      <c r="AQ744">
        <v>0</v>
      </c>
      <c r="AR744">
        <v>0</v>
      </c>
      <c r="AS744">
        <v>0</v>
      </c>
      <c r="AT744">
        <v>0</v>
      </c>
      <c r="AU744">
        <v>0</v>
      </c>
      <c r="AV744">
        <v>0</v>
      </c>
      <c r="AW744">
        <v>0</v>
      </c>
      <c r="AX744">
        <v>0</v>
      </c>
      <c r="AY744">
        <v>0</v>
      </c>
      <c r="AZ744">
        <v>0</v>
      </c>
      <c r="BA744">
        <v>0</v>
      </c>
      <c r="BB744">
        <v>0</v>
      </c>
      <c r="BC744">
        <v>0</v>
      </c>
      <c r="BD744">
        <v>0</v>
      </c>
      <c r="BE744">
        <v>0</v>
      </c>
      <c r="BF744">
        <v>0</v>
      </c>
      <c r="BG744">
        <v>0</v>
      </c>
      <c r="BH744">
        <v>0</v>
      </c>
      <c r="BI744">
        <v>0</v>
      </c>
      <c r="BJ744" s="25">
        <v>45944</v>
      </c>
      <c r="BK744">
        <v>0</v>
      </c>
      <c r="BL744" s="27" t="str">
        <f>VLOOKUP(O744,DropDownList!$H$1:$I$7,2,FALSE)</f>
        <v>2025/26</v>
      </c>
      <c r="BM744" s="27" t="str">
        <f t="shared" si="11"/>
        <v>PCOA</v>
      </c>
    </row>
    <row r="745" spans="1:65" x14ac:dyDescent="0.2">
      <c r="A745">
        <v>2025</v>
      </c>
      <c r="B745">
        <v>10</v>
      </c>
      <c r="C745" t="s">
        <v>198</v>
      </c>
      <c r="D745" t="s">
        <v>212</v>
      </c>
      <c r="E745" t="s">
        <v>34</v>
      </c>
      <c r="F745">
        <v>9293</v>
      </c>
      <c r="G745" t="s">
        <v>141</v>
      </c>
      <c r="H745" t="s">
        <v>200</v>
      </c>
      <c r="I745" t="s">
        <v>142</v>
      </c>
      <c r="J745" s="24">
        <v>45931</v>
      </c>
      <c r="K745" t="s">
        <v>253</v>
      </c>
      <c r="L745">
        <v>3</v>
      </c>
      <c r="M745" t="s">
        <v>429</v>
      </c>
      <c r="N745" t="s">
        <v>145</v>
      </c>
      <c r="O745" t="s">
        <v>149</v>
      </c>
      <c r="P745" t="s">
        <v>154</v>
      </c>
      <c r="Q745">
        <v>1090</v>
      </c>
      <c r="R745">
        <v>8</v>
      </c>
      <c r="S745">
        <v>2840</v>
      </c>
      <c r="T745">
        <v>0</v>
      </c>
      <c r="U745">
        <v>4</v>
      </c>
      <c r="V745">
        <v>3</v>
      </c>
      <c r="W745">
        <v>270</v>
      </c>
      <c r="X745">
        <v>770</v>
      </c>
      <c r="Y745">
        <v>0</v>
      </c>
      <c r="Z745">
        <v>0</v>
      </c>
      <c r="AA745">
        <v>1750</v>
      </c>
      <c r="AB745">
        <v>0</v>
      </c>
      <c r="AC745">
        <v>1640</v>
      </c>
      <c r="AD745">
        <v>1</v>
      </c>
      <c r="AE745">
        <v>2</v>
      </c>
      <c r="AF745">
        <v>4</v>
      </c>
      <c r="AG745">
        <v>2</v>
      </c>
      <c r="AH745">
        <v>0</v>
      </c>
      <c r="AI745">
        <v>2</v>
      </c>
      <c r="AJ745">
        <v>0</v>
      </c>
      <c r="AK745">
        <v>0</v>
      </c>
      <c r="AL745">
        <v>0</v>
      </c>
      <c r="AM745">
        <v>0</v>
      </c>
      <c r="AN745">
        <v>0</v>
      </c>
      <c r="AO745">
        <v>2</v>
      </c>
      <c r="AP745">
        <v>3</v>
      </c>
      <c r="AQ745">
        <v>1</v>
      </c>
      <c r="AR745">
        <v>0</v>
      </c>
      <c r="AS745">
        <v>0</v>
      </c>
      <c r="AT745">
        <v>0</v>
      </c>
      <c r="AU745">
        <v>0</v>
      </c>
      <c r="AV745">
        <v>0</v>
      </c>
      <c r="AW745">
        <v>0</v>
      </c>
      <c r="AX745">
        <v>0</v>
      </c>
      <c r="AY745">
        <v>1</v>
      </c>
      <c r="AZ745">
        <v>1</v>
      </c>
      <c r="BA745">
        <v>0</v>
      </c>
      <c r="BB745">
        <v>0</v>
      </c>
      <c r="BC745">
        <v>0</v>
      </c>
      <c r="BD745">
        <v>0</v>
      </c>
      <c r="BE745">
        <v>0</v>
      </c>
      <c r="BF745">
        <v>8</v>
      </c>
      <c r="BG745">
        <v>530</v>
      </c>
      <c r="BH745">
        <v>0</v>
      </c>
      <c r="BI745">
        <v>4</v>
      </c>
      <c r="BJ745" s="25">
        <v>45944</v>
      </c>
      <c r="BK745">
        <v>0</v>
      </c>
      <c r="BL745" s="27" t="str">
        <f>VLOOKUP(O745,DropDownList!$H$1:$I$7,2,FALSE)</f>
        <v>2025/26</v>
      </c>
      <c r="BM745" s="27" t="str">
        <f t="shared" si="11"/>
        <v>JP COURT</v>
      </c>
    </row>
    <row r="746" spans="1:65" x14ac:dyDescent="0.2">
      <c r="A746">
        <v>2025</v>
      </c>
      <c r="B746">
        <v>10</v>
      </c>
      <c r="C746" t="s">
        <v>198</v>
      </c>
      <c r="D746" t="s">
        <v>212</v>
      </c>
      <c r="E746" t="s">
        <v>34</v>
      </c>
      <c r="F746">
        <v>9293</v>
      </c>
      <c r="G746" t="s">
        <v>141</v>
      </c>
      <c r="H746" t="s">
        <v>200</v>
      </c>
      <c r="I746" t="s">
        <v>142</v>
      </c>
      <c r="J746" s="24">
        <v>45931</v>
      </c>
      <c r="K746" t="s">
        <v>253</v>
      </c>
      <c r="L746">
        <v>3</v>
      </c>
      <c r="M746" t="s">
        <v>429</v>
      </c>
      <c r="N746" t="s">
        <v>145</v>
      </c>
      <c r="O746" t="s">
        <v>156</v>
      </c>
      <c r="P746" t="s">
        <v>148</v>
      </c>
      <c r="Q746">
        <v>0</v>
      </c>
      <c r="R746">
        <v>2</v>
      </c>
      <c r="S746">
        <v>120</v>
      </c>
      <c r="T746">
        <v>0</v>
      </c>
      <c r="U746">
        <v>0</v>
      </c>
      <c r="V746">
        <v>0</v>
      </c>
      <c r="W746">
        <v>0</v>
      </c>
      <c r="X746">
        <v>0</v>
      </c>
      <c r="Y746">
        <v>0</v>
      </c>
      <c r="Z746">
        <v>0</v>
      </c>
      <c r="AA746">
        <v>120</v>
      </c>
      <c r="AB746">
        <v>0</v>
      </c>
      <c r="AC746">
        <v>120</v>
      </c>
      <c r="AD746">
        <v>0</v>
      </c>
      <c r="AE746">
        <v>0</v>
      </c>
      <c r="AF746">
        <v>2</v>
      </c>
      <c r="AG746">
        <v>0</v>
      </c>
      <c r="AH746">
        <v>0</v>
      </c>
      <c r="AI746">
        <v>0</v>
      </c>
      <c r="AJ746">
        <v>0</v>
      </c>
      <c r="AK746">
        <v>0</v>
      </c>
      <c r="AL746">
        <v>0</v>
      </c>
      <c r="AM746">
        <v>0</v>
      </c>
      <c r="AN746">
        <v>0</v>
      </c>
      <c r="AO746">
        <v>0</v>
      </c>
      <c r="AP746">
        <v>0</v>
      </c>
      <c r="AQ746">
        <v>0</v>
      </c>
      <c r="AR746">
        <v>0</v>
      </c>
      <c r="AS746">
        <v>0</v>
      </c>
      <c r="AT746">
        <v>0</v>
      </c>
      <c r="AU746">
        <v>0</v>
      </c>
      <c r="AV746">
        <v>0</v>
      </c>
      <c r="AW746">
        <v>0</v>
      </c>
      <c r="AX746">
        <v>0</v>
      </c>
      <c r="AY746">
        <v>0</v>
      </c>
      <c r="AZ746">
        <v>0</v>
      </c>
      <c r="BA746">
        <v>0</v>
      </c>
      <c r="BB746">
        <v>0</v>
      </c>
      <c r="BC746">
        <v>0</v>
      </c>
      <c r="BD746">
        <v>0</v>
      </c>
      <c r="BE746">
        <v>0</v>
      </c>
      <c r="BF746">
        <v>0</v>
      </c>
      <c r="BG746">
        <v>0</v>
      </c>
      <c r="BH746">
        <v>0</v>
      </c>
      <c r="BI746">
        <v>0</v>
      </c>
      <c r="BJ746" s="25">
        <v>45944</v>
      </c>
      <c r="BK746">
        <v>0</v>
      </c>
      <c r="BL746" s="27" t="str">
        <f>VLOOKUP(O746,DropDownList!$H$1:$I$7,2,FALSE)</f>
        <v>2023/24</v>
      </c>
      <c r="BM746" s="27" t="str">
        <f t="shared" si="11"/>
        <v>PRAS</v>
      </c>
    </row>
    <row r="747" spans="1:65" x14ac:dyDescent="0.2">
      <c r="A747">
        <v>2025</v>
      </c>
      <c r="B747">
        <v>10</v>
      </c>
      <c r="C747" t="s">
        <v>198</v>
      </c>
      <c r="D747" t="s">
        <v>212</v>
      </c>
      <c r="E747" t="s">
        <v>34</v>
      </c>
      <c r="F747">
        <v>9293</v>
      </c>
      <c r="G747" t="s">
        <v>141</v>
      </c>
      <c r="H747" t="s">
        <v>200</v>
      </c>
      <c r="I747" t="s">
        <v>142</v>
      </c>
      <c r="J747" s="24">
        <v>45931</v>
      </c>
      <c r="K747" t="s">
        <v>253</v>
      </c>
      <c r="L747">
        <v>3</v>
      </c>
      <c r="M747" t="s">
        <v>429</v>
      </c>
      <c r="N747" t="s">
        <v>145</v>
      </c>
      <c r="O747" t="s">
        <v>149</v>
      </c>
      <c r="P747" t="s">
        <v>150</v>
      </c>
      <c r="Q747">
        <v>510</v>
      </c>
      <c r="R747">
        <v>9</v>
      </c>
      <c r="S747">
        <v>1524.6</v>
      </c>
      <c r="T747">
        <v>200</v>
      </c>
      <c r="U747">
        <v>3</v>
      </c>
      <c r="V747">
        <v>3</v>
      </c>
      <c r="W747">
        <v>325</v>
      </c>
      <c r="X747">
        <v>510</v>
      </c>
      <c r="Y747">
        <v>8</v>
      </c>
      <c r="Z747">
        <v>1324.6</v>
      </c>
      <c r="AA747">
        <v>814.6</v>
      </c>
      <c r="AB747">
        <v>339.6</v>
      </c>
      <c r="AC747">
        <v>475</v>
      </c>
      <c r="AD747">
        <v>3</v>
      </c>
      <c r="AE747">
        <v>0</v>
      </c>
      <c r="AF747">
        <v>5</v>
      </c>
      <c r="AG747">
        <v>0</v>
      </c>
      <c r="AH747">
        <v>1</v>
      </c>
      <c r="AI747">
        <v>3</v>
      </c>
      <c r="AJ747">
        <v>4</v>
      </c>
      <c r="AK747">
        <v>1</v>
      </c>
      <c r="AL747">
        <v>0</v>
      </c>
      <c r="AM747">
        <v>0</v>
      </c>
      <c r="AN747">
        <v>0</v>
      </c>
      <c r="AO747">
        <v>3</v>
      </c>
      <c r="AP747">
        <v>3</v>
      </c>
      <c r="AQ747">
        <v>3</v>
      </c>
      <c r="AR747">
        <v>0</v>
      </c>
      <c r="AS747">
        <v>0</v>
      </c>
      <c r="AT747">
        <v>0</v>
      </c>
      <c r="AU747">
        <v>0</v>
      </c>
      <c r="AV747">
        <v>0</v>
      </c>
      <c r="AW747">
        <v>0</v>
      </c>
      <c r="AX747">
        <v>0</v>
      </c>
      <c r="AY747">
        <v>0</v>
      </c>
      <c r="AZ747">
        <v>0</v>
      </c>
      <c r="BA747">
        <v>0</v>
      </c>
      <c r="BB747">
        <v>0</v>
      </c>
      <c r="BC747">
        <v>0</v>
      </c>
      <c r="BD747">
        <v>0</v>
      </c>
      <c r="BE747">
        <v>0</v>
      </c>
      <c r="BF747">
        <v>4</v>
      </c>
      <c r="BG747">
        <v>510</v>
      </c>
      <c r="BH747">
        <v>0</v>
      </c>
      <c r="BI747">
        <v>3</v>
      </c>
      <c r="BJ747" s="25">
        <v>45944</v>
      </c>
      <c r="BK747">
        <v>0</v>
      </c>
      <c r="BL747" s="27" t="str">
        <f>VLOOKUP(O747,DropDownList!$H$1:$I$7,2,FALSE)</f>
        <v>2025/26</v>
      </c>
      <c r="BM747" s="27" t="str">
        <f t="shared" si="11"/>
        <v>FISCAL FINES</v>
      </c>
    </row>
    <row r="748" spans="1:65" x14ac:dyDescent="0.2">
      <c r="A748">
        <v>2025</v>
      </c>
      <c r="B748">
        <v>10</v>
      </c>
      <c r="C748" t="s">
        <v>198</v>
      </c>
      <c r="D748" t="s">
        <v>212</v>
      </c>
      <c r="E748" t="s">
        <v>34</v>
      </c>
      <c r="F748">
        <v>9293</v>
      </c>
      <c r="G748" t="s">
        <v>141</v>
      </c>
      <c r="H748" t="s">
        <v>200</v>
      </c>
      <c r="I748" t="s">
        <v>142</v>
      </c>
      <c r="J748" s="24">
        <v>45931</v>
      </c>
      <c r="K748" t="s">
        <v>253</v>
      </c>
      <c r="L748">
        <v>3</v>
      </c>
      <c r="M748" t="s">
        <v>429</v>
      </c>
      <c r="N748" t="s">
        <v>145</v>
      </c>
      <c r="O748" t="s">
        <v>147</v>
      </c>
      <c r="P748" t="s">
        <v>152</v>
      </c>
      <c r="Q748">
        <v>0</v>
      </c>
      <c r="R748">
        <v>6</v>
      </c>
      <c r="S748">
        <v>240</v>
      </c>
      <c r="T748">
        <v>40</v>
      </c>
      <c r="U748">
        <v>0</v>
      </c>
      <c r="V748">
        <v>0</v>
      </c>
      <c r="W748">
        <v>0</v>
      </c>
      <c r="X748">
        <v>0</v>
      </c>
      <c r="Y748">
        <v>0</v>
      </c>
      <c r="Z748">
        <v>0</v>
      </c>
      <c r="AA748">
        <v>200</v>
      </c>
      <c r="AB748">
        <v>0</v>
      </c>
      <c r="AC748">
        <v>200</v>
      </c>
      <c r="AD748">
        <v>0</v>
      </c>
      <c r="AE748">
        <v>0</v>
      </c>
      <c r="AF748">
        <v>5</v>
      </c>
      <c r="AG748">
        <v>0</v>
      </c>
      <c r="AH748">
        <v>1</v>
      </c>
      <c r="AI748">
        <v>0</v>
      </c>
      <c r="AJ748">
        <v>0</v>
      </c>
      <c r="AK748">
        <v>0</v>
      </c>
      <c r="AL748">
        <v>0</v>
      </c>
      <c r="AM748">
        <v>0</v>
      </c>
      <c r="AN748">
        <v>0</v>
      </c>
      <c r="AO748">
        <v>0</v>
      </c>
      <c r="AP748">
        <v>0</v>
      </c>
      <c r="AQ748">
        <v>0</v>
      </c>
      <c r="AR748">
        <v>0</v>
      </c>
      <c r="AS748">
        <v>0</v>
      </c>
      <c r="AT748">
        <v>0</v>
      </c>
      <c r="AU748">
        <v>0</v>
      </c>
      <c r="AV748">
        <v>0</v>
      </c>
      <c r="AW748">
        <v>0</v>
      </c>
      <c r="AX748">
        <v>0</v>
      </c>
      <c r="AY748">
        <v>0</v>
      </c>
      <c r="AZ748">
        <v>0</v>
      </c>
      <c r="BA748">
        <v>0</v>
      </c>
      <c r="BB748">
        <v>0</v>
      </c>
      <c r="BC748">
        <v>0</v>
      </c>
      <c r="BD748">
        <v>0</v>
      </c>
      <c r="BE748">
        <v>0</v>
      </c>
      <c r="BF748">
        <v>0</v>
      </c>
      <c r="BG748">
        <v>0</v>
      </c>
      <c r="BH748">
        <v>0</v>
      </c>
      <c r="BI748">
        <v>0</v>
      </c>
      <c r="BJ748" s="25">
        <v>45944</v>
      </c>
      <c r="BK748">
        <v>0</v>
      </c>
      <c r="BL748" s="27" t="str">
        <f>VLOOKUP(O748,DropDownList!$H$1:$I$7,2,FALSE)</f>
        <v>2024/25</v>
      </c>
      <c r="BM748" s="27" t="str">
        <f t="shared" si="11"/>
        <v>PCOA</v>
      </c>
    </row>
    <row r="749" spans="1:65" x14ac:dyDescent="0.2">
      <c r="A749">
        <v>2025</v>
      </c>
      <c r="B749">
        <v>10</v>
      </c>
      <c r="C749" t="s">
        <v>198</v>
      </c>
      <c r="D749" t="s">
        <v>212</v>
      </c>
      <c r="E749" t="s">
        <v>34</v>
      </c>
      <c r="F749">
        <v>9293</v>
      </c>
      <c r="G749" t="s">
        <v>141</v>
      </c>
      <c r="H749" t="s">
        <v>200</v>
      </c>
      <c r="I749" t="s">
        <v>142</v>
      </c>
      <c r="J749" s="24">
        <v>45931</v>
      </c>
      <c r="K749" t="s">
        <v>253</v>
      </c>
      <c r="L749">
        <v>3</v>
      </c>
      <c r="M749" t="s">
        <v>429</v>
      </c>
      <c r="N749" t="s">
        <v>145</v>
      </c>
      <c r="O749" t="s">
        <v>147</v>
      </c>
      <c r="P749" t="s">
        <v>148</v>
      </c>
      <c r="Q749">
        <v>0</v>
      </c>
      <c r="R749">
        <v>1</v>
      </c>
      <c r="S749">
        <v>60</v>
      </c>
      <c r="T749">
        <v>0</v>
      </c>
      <c r="U749">
        <v>0</v>
      </c>
      <c r="V749">
        <v>0</v>
      </c>
      <c r="W749">
        <v>0</v>
      </c>
      <c r="X749">
        <v>0</v>
      </c>
      <c r="Y749">
        <v>0</v>
      </c>
      <c r="Z749">
        <v>0</v>
      </c>
      <c r="AA749">
        <v>60</v>
      </c>
      <c r="AB749">
        <v>0</v>
      </c>
      <c r="AC749">
        <v>60</v>
      </c>
      <c r="AD749">
        <v>0</v>
      </c>
      <c r="AE749">
        <v>0</v>
      </c>
      <c r="AF749">
        <v>1</v>
      </c>
      <c r="AG749">
        <v>0</v>
      </c>
      <c r="AH749">
        <v>0</v>
      </c>
      <c r="AI749">
        <v>0</v>
      </c>
      <c r="AJ749">
        <v>0</v>
      </c>
      <c r="AK749">
        <v>0</v>
      </c>
      <c r="AL749">
        <v>0</v>
      </c>
      <c r="AM749">
        <v>0</v>
      </c>
      <c r="AN749">
        <v>0</v>
      </c>
      <c r="AO749">
        <v>0</v>
      </c>
      <c r="AP749">
        <v>0</v>
      </c>
      <c r="AQ749">
        <v>0</v>
      </c>
      <c r="AR749">
        <v>0</v>
      </c>
      <c r="AS749">
        <v>0</v>
      </c>
      <c r="AT749">
        <v>0</v>
      </c>
      <c r="AU749">
        <v>0</v>
      </c>
      <c r="AV749">
        <v>0</v>
      </c>
      <c r="AW749">
        <v>0</v>
      </c>
      <c r="AX749">
        <v>0</v>
      </c>
      <c r="AY749">
        <v>0</v>
      </c>
      <c r="AZ749">
        <v>0</v>
      </c>
      <c r="BA749">
        <v>0</v>
      </c>
      <c r="BB749">
        <v>0</v>
      </c>
      <c r="BC749">
        <v>0</v>
      </c>
      <c r="BD749">
        <v>0</v>
      </c>
      <c r="BE749">
        <v>0</v>
      </c>
      <c r="BF749">
        <v>0</v>
      </c>
      <c r="BG749">
        <v>0</v>
      </c>
      <c r="BH749">
        <v>0</v>
      </c>
      <c r="BI749">
        <v>0</v>
      </c>
      <c r="BJ749" s="25">
        <v>45944</v>
      </c>
      <c r="BK749">
        <v>0</v>
      </c>
      <c r="BL749" s="27" t="str">
        <f>VLOOKUP(O749,DropDownList!$H$1:$I$7,2,FALSE)</f>
        <v>2024/25</v>
      </c>
      <c r="BM749" s="27" t="str">
        <f t="shared" si="11"/>
        <v>PRAS</v>
      </c>
    </row>
    <row r="750" spans="1:65" x14ac:dyDescent="0.2">
      <c r="A750">
        <v>2025</v>
      </c>
      <c r="B750">
        <v>10</v>
      </c>
      <c r="C750" t="s">
        <v>198</v>
      </c>
      <c r="D750" t="s">
        <v>212</v>
      </c>
      <c r="E750" t="s">
        <v>34</v>
      </c>
      <c r="F750">
        <v>9293</v>
      </c>
      <c r="G750" t="s">
        <v>141</v>
      </c>
      <c r="H750" t="s">
        <v>200</v>
      </c>
      <c r="I750" t="s">
        <v>142</v>
      </c>
      <c r="J750" s="24">
        <v>45931</v>
      </c>
      <c r="K750" t="s">
        <v>253</v>
      </c>
      <c r="L750">
        <v>3</v>
      </c>
      <c r="M750" t="s">
        <v>429</v>
      </c>
      <c r="N750" t="s">
        <v>145</v>
      </c>
      <c r="O750" t="s">
        <v>155</v>
      </c>
      <c r="P750" t="s">
        <v>152</v>
      </c>
      <c r="Q750">
        <v>0</v>
      </c>
      <c r="R750">
        <v>4</v>
      </c>
      <c r="S750">
        <v>160</v>
      </c>
      <c r="T750">
        <v>120</v>
      </c>
      <c r="U750">
        <v>0</v>
      </c>
      <c r="V750">
        <v>0</v>
      </c>
      <c r="W750">
        <v>0</v>
      </c>
      <c r="X750">
        <v>0</v>
      </c>
      <c r="Y750">
        <v>0</v>
      </c>
      <c r="Z750">
        <v>0</v>
      </c>
      <c r="AA750">
        <v>40</v>
      </c>
      <c r="AB750">
        <v>0</v>
      </c>
      <c r="AC750">
        <v>40</v>
      </c>
      <c r="AD750">
        <v>0</v>
      </c>
      <c r="AE750">
        <v>0</v>
      </c>
      <c r="AF750">
        <v>1</v>
      </c>
      <c r="AG750">
        <v>0</v>
      </c>
      <c r="AH750">
        <v>3</v>
      </c>
      <c r="AI750">
        <v>0</v>
      </c>
      <c r="AJ750">
        <v>0</v>
      </c>
      <c r="AK750">
        <v>0</v>
      </c>
      <c r="AL750">
        <v>0</v>
      </c>
      <c r="AM750">
        <v>0</v>
      </c>
      <c r="AN750">
        <v>0</v>
      </c>
      <c r="AO750">
        <v>0</v>
      </c>
      <c r="AP750">
        <v>0</v>
      </c>
      <c r="AQ750">
        <v>0</v>
      </c>
      <c r="AR750">
        <v>0</v>
      </c>
      <c r="AS750">
        <v>0</v>
      </c>
      <c r="AT750">
        <v>0</v>
      </c>
      <c r="AU750">
        <v>0</v>
      </c>
      <c r="AV750">
        <v>0</v>
      </c>
      <c r="AW750">
        <v>0</v>
      </c>
      <c r="AX750">
        <v>0</v>
      </c>
      <c r="AY750">
        <v>0</v>
      </c>
      <c r="AZ750">
        <v>0</v>
      </c>
      <c r="BA750">
        <v>0</v>
      </c>
      <c r="BB750">
        <v>0</v>
      </c>
      <c r="BC750">
        <v>0</v>
      </c>
      <c r="BD750">
        <v>0</v>
      </c>
      <c r="BE750">
        <v>0</v>
      </c>
      <c r="BF750">
        <v>0</v>
      </c>
      <c r="BG750">
        <v>0</v>
      </c>
      <c r="BH750">
        <v>0</v>
      </c>
      <c r="BI750">
        <v>0</v>
      </c>
      <c r="BJ750" s="25">
        <v>45944</v>
      </c>
      <c r="BK750">
        <v>0</v>
      </c>
      <c r="BL750" s="27" t="str">
        <f>VLOOKUP(O750,DropDownList!$H$1:$I$7,2,FALSE)</f>
        <v>2022/23</v>
      </c>
      <c r="BM750" s="27" t="str">
        <f t="shared" si="11"/>
        <v>PCOA</v>
      </c>
    </row>
    <row r="751" spans="1:65" x14ac:dyDescent="0.2">
      <c r="A751">
        <v>2025</v>
      </c>
      <c r="B751">
        <v>10</v>
      </c>
      <c r="C751" t="s">
        <v>198</v>
      </c>
      <c r="D751" t="s">
        <v>212</v>
      </c>
      <c r="E751" t="s">
        <v>34</v>
      </c>
      <c r="F751">
        <v>9293</v>
      </c>
      <c r="G751" t="s">
        <v>141</v>
      </c>
      <c r="H751" t="s">
        <v>200</v>
      </c>
      <c r="I751" t="s">
        <v>142</v>
      </c>
      <c r="J751" s="24">
        <v>45931</v>
      </c>
      <c r="K751" t="s">
        <v>253</v>
      </c>
      <c r="L751">
        <v>3</v>
      </c>
      <c r="M751" t="s">
        <v>429</v>
      </c>
      <c r="N751" t="s">
        <v>145</v>
      </c>
      <c r="O751" t="s">
        <v>155</v>
      </c>
      <c r="P751" t="s">
        <v>148</v>
      </c>
      <c r="Q751">
        <v>0</v>
      </c>
      <c r="R751">
        <v>4</v>
      </c>
      <c r="S751">
        <v>240</v>
      </c>
      <c r="T751">
        <v>60</v>
      </c>
      <c r="U751">
        <v>0</v>
      </c>
      <c r="V751">
        <v>0</v>
      </c>
      <c r="W751">
        <v>0</v>
      </c>
      <c r="X751">
        <v>0</v>
      </c>
      <c r="Y751">
        <v>0</v>
      </c>
      <c r="Z751">
        <v>0</v>
      </c>
      <c r="AA751">
        <v>180</v>
      </c>
      <c r="AB751">
        <v>0</v>
      </c>
      <c r="AC751">
        <v>180</v>
      </c>
      <c r="AD751">
        <v>0</v>
      </c>
      <c r="AE751">
        <v>0</v>
      </c>
      <c r="AF751">
        <v>3</v>
      </c>
      <c r="AG751">
        <v>0</v>
      </c>
      <c r="AH751">
        <v>1</v>
      </c>
      <c r="AI751">
        <v>0</v>
      </c>
      <c r="AJ751">
        <v>0</v>
      </c>
      <c r="AK751">
        <v>0</v>
      </c>
      <c r="AL751">
        <v>0</v>
      </c>
      <c r="AM751">
        <v>0</v>
      </c>
      <c r="AN751">
        <v>0</v>
      </c>
      <c r="AO751">
        <v>3</v>
      </c>
      <c r="AP751">
        <v>7</v>
      </c>
      <c r="AQ751">
        <v>3</v>
      </c>
      <c r="AR751">
        <v>0</v>
      </c>
      <c r="AS751">
        <v>0</v>
      </c>
      <c r="AT751">
        <v>0</v>
      </c>
      <c r="AU751">
        <v>0</v>
      </c>
      <c r="AV751">
        <v>0</v>
      </c>
      <c r="AW751">
        <v>0</v>
      </c>
      <c r="AX751">
        <v>0</v>
      </c>
      <c r="AY751">
        <v>1</v>
      </c>
      <c r="AZ751">
        <v>1</v>
      </c>
      <c r="BA751">
        <v>2</v>
      </c>
      <c r="BB751">
        <v>0</v>
      </c>
      <c r="BC751">
        <v>0</v>
      </c>
      <c r="BD751">
        <v>0</v>
      </c>
      <c r="BE751">
        <v>0</v>
      </c>
      <c r="BF751">
        <v>3</v>
      </c>
      <c r="BG751">
        <v>0</v>
      </c>
      <c r="BH751">
        <v>0</v>
      </c>
      <c r="BI751">
        <v>0</v>
      </c>
      <c r="BJ751" s="25">
        <v>45944</v>
      </c>
      <c r="BK751">
        <v>0</v>
      </c>
      <c r="BL751" s="27" t="str">
        <f>VLOOKUP(O751,DropDownList!$H$1:$I$7,2,FALSE)</f>
        <v>2022/23</v>
      </c>
      <c r="BM751" s="27" t="str">
        <f t="shared" si="11"/>
        <v>PRAS</v>
      </c>
    </row>
    <row r="752" spans="1:65" x14ac:dyDescent="0.2">
      <c r="A752">
        <v>2025</v>
      </c>
      <c r="B752">
        <v>10</v>
      </c>
      <c r="C752" t="s">
        <v>198</v>
      </c>
      <c r="D752" t="s">
        <v>212</v>
      </c>
      <c r="E752" t="s">
        <v>34</v>
      </c>
      <c r="F752">
        <v>9293</v>
      </c>
      <c r="G752" t="s">
        <v>141</v>
      </c>
      <c r="H752" t="s">
        <v>200</v>
      </c>
      <c r="I752" t="s">
        <v>142</v>
      </c>
      <c r="J752" s="24">
        <v>45931</v>
      </c>
      <c r="K752" t="s">
        <v>253</v>
      </c>
      <c r="L752">
        <v>3</v>
      </c>
      <c r="M752" t="s">
        <v>429</v>
      </c>
      <c r="N752" t="s">
        <v>145</v>
      </c>
      <c r="O752" t="s">
        <v>156</v>
      </c>
      <c r="P752" t="s">
        <v>150</v>
      </c>
      <c r="Q752">
        <v>1036.03</v>
      </c>
      <c r="R752">
        <v>67</v>
      </c>
      <c r="S752">
        <v>11790.34</v>
      </c>
      <c r="T752">
        <v>2635.98</v>
      </c>
      <c r="U752">
        <v>9</v>
      </c>
      <c r="V752">
        <v>5</v>
      </c>
      <c r="W752">
        <v>602.75</v>
      </c>
      <c r="X752">
        <v>602.75</v>
      </c>
      <c r="Y752">
        <v>55</v>
      </c>
      <c r="Z752">
        <v>9154.36</v>
      </c>
      <c r="AA752">
        <v>8118.33</v>
      </c>
      <c r="AB752">
        <v>2138.04</v>
      </c>
      <c r="AC752">
        <v>5980.29</v>
      </c>
      <c r="AD752">
        <v>2</v>
      </c>
      <c r="AE752">
        <v>3</v>
      </c>
      <c r="AF752">
        <v>45</v>
      </c>
      <c r="AG752">
        <v>6</v>
      </c>
      <c r="AH752">
        <v>12</v>
      </c>
      <c r="AI752">
        <v>3</v>
      </c>
      <c r="AJ752">
        <v>20</v>
      </c>
      <c r="AK752">
        <v>7</v>
      </c>
      <c r="AL752">
        <v>3</v>
      </c>
      <c r="AM752">
        <v>4</v>
      </c>
      <c r="AN752">
        <v>1</v>
      </c>
      <c r="AO752">
        <v>39</v>
      </c>
      <c r="AP752">
        <v>136</v>
      </c>
      <c r="AQ752">
        <v>42</v>
      </c>
      <c r="AR752">
        <v>0</v>
      </c>
      <c r="AS752">
        <v>25</v>
      </c>
      <c r="AT752">
        <v>0</v>
      </c>
      <c r="AU752">
        <v>0</v>
      </c>
      <c r="AV752">
        <v>0</v>
      </c>
      <c r="AW752">
        <v>0</v>
      </c>
      <c r="AX752">
        <v>0</v>
      </c>
      <c r="AY752">
        <v>14</v>
      </c>
      <c r="AZ752">
        <v>27</v>
      </c>
      <c r="BA752">
        <v>14</v>
      </c>
      <c r="BB752">
        <v>2</v>
      </c>
      <c r="BC752">
        <v>0</v>
      </c>
      <c r="BD752">
        <v>0</v>
      </c>
      <c r="BE752">
        <v>0</v>
      </c>
      <c r="BF752">
        <v>41</v>
      </c>
      <c r="BG752">
        <v>400</v>
      </c>
      <c r="BH752">
        <v>1</v>
      </c>
      <c r="BI752">
        <v>9</v>
      </c>
      <c r="BJ752" s="25">
        <v>45944</v>
      </c>
      <c r="BK752">
        <v>0</v>
      </c>
      <c r="BL752" s="27" t="str">
        <f>VLOOKUP(O752,DropDownList!$H$1:$I$7,2,FALSE)</f>
        <v>2023/24</v>
      </c>
      <c r="BM752" s="27" t="str">
        <f t="shared" si="11"/>
        <v>FISCAL FINES</v>
      </c>
    </row>
    <row r="753" spans="1:65" x14ac:dyDescent="0.2">
      <c r="A753">
        <v>2025</v>
      </c>
      <c r="B753">
        <v>10</v>
      </c>
      <c r="C753" t="s">
        <v>198</v>
      </c>
      <c r="D753" t="s">
        <v>212</v>
      </c>
      <c r="E753" t="s">
        <v>34</v>
      </c>
      <c r="F753">
        <v>9293</v>
      </c>
      <c r="G753" t="s">
        <v>141</v>
      </c>
      <c r="H753" t="s">
        <v>200</v>
      </c>
      <c r="I753" t="s">
        <v>142</v>
      </c>
      <c r="J753" s="24">
        <v>45931</v>
      </c>
      <c r="K753" t="s">
        <v>253</v>
      </c>
      <c r="L753">
        <v>3</v>
      </c>
      <c r="M753" t="s">
        <v>429</v>
      </c>
      <c r="N753" t="s">
        <v>145</v>
      </c>
      <c r="O753" t="s">
        <v>147</v>
      </c>
      <c r="P753" t="s">
        <v>146</v>
      </c>
      <c r="Q753">
        <v>80</v>
      </c>
      <c r="R753">
        <v>36</v>
      </c>
      <c r="S753">
        <v>590</v>
      </c>
      <c r="T753">
        <v>0</v>
      </c>
      <c r="U753">
        <v>11</v>
      </c>
      <c r="V753">
        <v>3</v>
      </c>
      <c r="W753">
        <v>50</v>
      </c>
      <c r="X753">
        <v>50</v>
      </c>
      <c r="Y753">
        <v>0</v>
      </c>
      <c r="Z753">
        <v>0</v>
      </c>
      <c r="AA753">
        <v>510</v>
      </c>
      <c r="AB753">
        <v>0</v>
      </c>
      <c r="AC753">
        <v>0</v>
      </c>
      <c r="AD753">
        <v>3</v>
      </c>
      <c r="AE753">
        <v>0</v>
      </c>
      <c r="AF753">
        <v>31</v>
      </c>
      <c r="AG753">
        <v>0</v>
      </c>
      <c r="AH753">
        <v>0</v>
      </c>
      <c r="AI753">
        <v>5</v>
      </c>
      <c r="AJ753">
        <v>0</v>
      </c>
      <c r="AK753">
        <v>0</v>
      </c>
      <c r="AL753">
        <v>0</v>
      </c>
      <c r="AM753">
        <v>0</v>
      </c>
      <c r="AN753">
        <v>0</v>
      </c>
      <c r="AO753">
        <v>20</v>
      </c>
      <c r="AP753">
        <v>74</v>
      </c>
      <c r="AQ753">
        <v>25</v>
      </c>
      <c r="AR753">
        <v>0</v>
      </c>
      <c r="AS753">
        <v>10</v>
      </c>
      <c r="AT753">
        <v>0</v>
      </c>
      <c r="AU753">
        <v>6</v>
      </c>
      <c r="AV753">
        <v>1</v>
      </c>
      <c r="AW753">
        <v>0</v>
      </c>
      <c r="AX753">
        <v>0</v>
      </c>
      <c r="AY753">
        <v>7</v>
      </c>
      <c r="AZ753">
        <v>12</v>
      </c>
      <c r="BA753">
        <v>3</v>
      </c>
      <c r="BB753">
        <v>0</v>
      </c>
      <c r="BC753">
        <v>0</v>
      </c>
      <c r="BD753">
        <v>2</v>
      </c>
      <c r="BE753">
        <v>0</v>
      </c>
      <c r="BF753">
        <v>36</v>
      </c>
      <c r="BG753">
        <v>80</v>
      </c>
      <c r="BH753">
        <v>0</v>
      </c>
      <c r="BI753">
        <v>10</v>
      </c>
      <c r="BJ753" s="25">
        <v>45944</v>
      </c>
      <c r="BK753">
        <v>0</v>
      </c>
      <c r="BL753" s="27" t="str">
        <f>VLOOKUP(O753,DropDownList!$H$1:$I$7,2,FALSE)</f>
        <v>2024/25</v>
      </c>
      <c r="BM753" s="27" t="str">
        <f t="shared" si="11"/>
        <v>VSUR</v>
      </c>
    </row>
    <row r="754" spans="1:65" x14ac:dyDescent="0.2">
      <c r="A754">
        <v>2025</v>
      </c>
      <c r="B754">
        <v>10</v>
      </c>
      <c r="C754" t="s">
        <v>198</v>
      </c>
      <c r="D754" t="s">
        <v>212</v>
      </c>
      <c r="E754" t="s">
        <v>34</v>
      </c>
      <c r="F754">
        <v>9293</v>
      </c>
      <c r="G754" t="s">
        <v>141</v>
      </c>
      <c r="H754" t="s">
        <v>200</v>
      </c>
      <c r="I754" t="s">
        <v>142</v>
      </c>
      <c r="J754" s="24">
        <v>45931</v>
      </c>
      <c r="K754" t="s">
        <v>253</v>
      </c>
      <c r="L754">
        <v>3</v>
      </c>
      <c r="M754" t="s">
        <v>429</v>
      </c>
      <c r="N754" t="s">
        <v>145</v>
      </c>
      <c r="O754" t="s">
        <v>155</v>
      </c>
      <c r="P754" t="s">
        <v>146</v>
      </c>
      <c r="Q754">
        <v>20</v>
      </c>
      <c r="R754">
        <v>30</v>
      </c>
      <c r="S754">
        <v>470</v>
      </c>
      <c r="T754">
        <v>20</v>
      </c>
      <c r="U754">
        <v>2</v>
      </c>
      <c r="V754">
        <v>1</v>
      </c>
      <c r="W754">
        <v>20</v>
      </c>
      <c r="X754">
        <v>20</v>
      </c>
      <c r="Y754">
        <v>0</v>
      </c>
      <c r="Z754">
        <v>0</v>
      </c>
      <c r="AA754">
        <v>430</v>
      </c>
      <c r="AB754">
        <v>0</v>
      </c>
      <c r="AC754">
        <v>0</v>
      </c>
      <c r="AD754">
        <v>1</v>
      </c>
      <c r="AE754">
        <v>0</v>
      </c>
      <c r="AF754">
        <v>28</v>
      </c>
      <c r="AG754">
        <v>0</v>
      </c>
      <c r="AH754">
        <v>1</v>
      </c>
      <c r="AI754">
        <v>1</v>
      </c>
      <c r="AJ754">
        <v>0</v>
      </c>
      <c r="AK754">
        <v>0</v>
      </c>
      <c r="AL754">
        <v>0</v>
      </c>
      <c r="AM754">
        <v>0</v>
      </c>
      <c r="AN754">
        <v>0</v>
      </c>
      <c r="AO754">
        <v>16</v>
      </c>
      <c r="AP754">
        <v>68</v>
      </c>
      <c r="AQ754">
        <v>17</v>
      </c>
      <c r="AR754">
        <v>0</v>
      </c>
      <c r="AS754">
        <v>14</v>
      </c>
      <c r="AT754">
        <v>0</v>
      </c>
      <c r="AU754">
        <v>5</v>
      </c>
      <c r="AV754">
        <v>2</v>
      </c>
      <c r="AW754">
        <v>0</v>
      </c>
      <c r="AX754">
        <v>0</v>
      </c>
      <c r="AY754">
        <v>3</v>
      </c>
      <c r="AZ754">
        <v>10</v>
      </c>
      <c r="BA754">
        <v>7</v>
      </c>
      <c r="BB754">
        <v>4</v>
      </c>
      <c r="BC754">
        <v>1</v>
      </c>
      <c r="BD754">
        <v>0</v>
      </c>
      <c r="BE754">
        <v>0</v>
      </c>
      <c r="BF754">
        <v>30</v>
      </c>
      <c r="BG754">
        <v>20</v>
      </c>
      <c r="BH754">
        <v>0</v>
      </c>
      <c r="BI754">
        <v>2</v>
      </c>
      <c r="BJ754" s="25">
        <v>45944</v>
      </c>
      <c r="BK754">
        <v>0</v>
      </c>
      <c r="BL754" s="27" t="str">
        <f>VLOOKUP(O754,DropDownList!$H$1:$I$7,2,FALSE)</f>
        <v>2022/23</v>
      </c>
      <c r="BM754" s="27" t="str">
        <f t="shared" si="11"/>
        <v>VSUR</v>
      </c>
    </row>
    <row r="755" spans="1:65" x14ac:dyDescent="0.2">
      <c r="A755">
        <v>2025</v>
      </c>
      <c r="B755">
        <v>10</v>
      </c>
      <c r="C755" t="s">
        <v>198</v>
      </c>
      <c r="D755" t="s">
        <v>212</v>
      </c>
      <c r="E755" t="s">
        <v>34</v>
      </c>
      <c r="F755">
        <v>9293</v>
      </c>
      <c r="G755" t="s">
        <v>141</v>
      </c>
      <c r="H755" t="s">
        <v>200</v>
      </c>
      <c r="I755" t="s">
        <v>142</v>
      </c>
      <c r="J755" s="24">
        <v>45931</v>
      </c>
      <c r="K755" t="s">
        <v>253</v>
      </c>
      <c r="L755">
        <v>3</v>
      </c>
      <c r="M755" t="s">
        <v>429</v>
      </c>
      <c r="N755" t="s">
        <v>145</v>
      </c>
      <c r="O755" t="s">
        <v>149</v>
      </c>
      <c r="P755" t="s">
        <v>146</v>
      </c>
      <c r="Q755">
        <v>30</v>
      </c>
      <c r="R755">
        <v>8</v>
      </c>
      <c r="S755">
        <v>140</v>
      </c>
      <c r="T755">
        <v>0</v>
      </c>
      <c r="U755">
        <v>4</v>
      </c>
      <c r="V755">
        <v>1</v>
      </c>
      <c r="W755">
        <v>10</v>
      </c>
      <c r="X755">
        <v>10</v>
      </c>
      <c r="Y755">
        <v>0</v>
      </c>
      <c r="Z755">
        <v>0</v>
      </c>
      <c r="AA755">
        <v>110</v>
      </c>
      <c r="AB755">
        <v>0</v>
      </c>
      <c r="AC755">
        <v>0</v>
      </c>
      <c r="AD755">
        <v>1</v>
      </c>
      <c r="AE755">
        <v>0</v>
      </c>
      <c r="AF755">
        <v>6</v>
      </c>
      <c r="AG755">
        <v>0</v>
      </c>
      <c r="AH755">
        <v>0</v>
      </c>
      <c r="AI755">
        <v>2</v>
      </c>
      <c r="AJ755">
        <v>0</v>
      </c>
      <c r="AK755">
        <v>0</v>
      </c>
      <c r="AL755">
        <v>0</v>
      </c>
      <c r="AM755">
        <v>0</v>
      </c>
      <c r="AN755">
        <v>0</v>
      </c>
      <c r="AO755">
        <v>2</v>
      </c>
      <c r="AP755">
        <v>3</v>
      </c>
      <c r="AQ755">
        <v>1</v>
      </c>
      <c r="AR755">
        <v>0</v>
      </c>
      <c r="AS755">
        <v>0</v>
      </c>
      <c r="AT755">
        <v>0</v>
      </c>
      <c r="AU755">
        <v>0</v>
      </c>
      <c r="AV755">
        <v>0</v>
      </c>
      <c r="AW755">
        <v>0</v>
      </c>
      <c r="AX755">
        <v>0</v>
      </c>
      <c r="AY755">
        <v>1</v>
      </c>
      <c r="AZ755">
        <v>1</v>
      </c>
      <c r="BA755">
        <v>0</v>
      </c>
      <c r="BB755">
        <v>0</v>
      </c>
      <c r="BC755">
        <v>0</v>
      </c>
      <c r="BD755">
        <v>0</v>
      </c>
      <c r="BE755">
        <v>0</v>
      </c>
      <c r="BF755">
        <v>8</v>
      </c>
      <c r="BG755">
        <v>30</v>
      </c>
      <c r="BH755">
        <v>0</v>
      </c>
      <c r="BI755">
        <v>4</v>
      </c>
      <c r="BJ755" s="25">
        <v>45944</v>
      </c>
      <c r="BK755">
        <v>0</v>
      </c>
      <c r="BL755" s="27" t="str">
        <f>VLOOKUP(O755,DropDownList!$H$1:$I$7,2,FALSE)</f>
        <v>2025/26</v>
      </c>
      <c r="BM755" s="27" t="str">
        <f t="shared" si="11"/>
        <v>VSUR</v>
      </c>
    </row>
    <row r="756" spans="1:65" x14ac:dyDescent="0.2">
      <c r="A756">
        <v>2025</v>
      </c>
      <c r="B756">
        <v>10</v>
      </c>
      <c r="C756" t="s">
        <v>198</v>
      </c>
      <c r="D756" t="s">
        <v>212</v>
      </c>
      <c r="E756" t="s">
        <v>34</v>
      </c>
      <c r="F756">
        <v>9293</v>
      </c>
      <c r="G756" t="s">
        <v>141</v>
      </c>
      <c r="H756" t="s">
        <v>200</v>
      </c>
      <c r="I756" t="s">
        <v>142</v>
      </c>
      <c r="J756" s="24">
        <v>45931</v>
      </c>
      <c r="K756" t="s">
        <v>253</v>
      </c>
      <c r="L756">
        <v>3</v>
      </c>
      <c r="M756" t="s">
        <v>429</v>
      </c>
      <c r="N756" t="s">
        <v>145</v>
      </c>
      <c r="O756" t="s">
        <v>156</v>
      </c>
      <c r="P756" t="s">
        <v>146</v>
      </c>
      <c r="Q756">
        <v>30</v>
      </c>
      <c r="R756">
        <v>34</v>
      </c>
      <c r="S756">
        <v>630</v>
      </c>
      <c r="T756">
        <v>20</v>
      </c>
      <c r="U756">
        <v>2</v>
      </c>
      <c r="V756">
        <v>1</v>
      </c>
      <c r="W756">
        <v>10</v>
      </c>
      <c r="X756">
        <v>10</v>
      </c>
      <c r="Y756">
        <v>0</v>
      </c>
      <c r="Z756">
        <v>0</v>
      </c>
      <c r="AA756">
        <v>580</v>
      </c>
      <c r="AB756">
        <v>0</v>
      </c>
      <c r="AC756">
        <v>0</v>
      </c>
      <c r="AD756">
        <v>1</v>
      </c>
      <c r="AE756">
        <v>0</v>
      </c>
      <c r="AF756">
        <v>31</v>
      </c>
      <c r="AG756">
        <v>0</v>
      </c>
      <c r="AH756">
        <v>1</v>
      </c>
      <c r="AI756">
        <v>2</v>
      </c>
      <c r="AJ756">
        <v>0</v>
      </c>
      <c r="AK756">
        <v>0</v>
      </c>
      <c r="AL756">
        <v>0</v>
      </c>
      <c r="AM756">
        <v>0</v>
      </c>
      <c r="AN756">
        <v>0</v>
      </c>
      <c r="AO756">
        <v>18</v>
      </c>
      <c r="AP756">
        <v>50</v>
      </c>
      <c r="AQ756">
        <v>18</v>
      </c>
      <c r="AR756">
        <v>0</v>
      </c>
      <c r="AS756">
        <v>8</v>
      </c>
      <c r="AT756">
        <v>0</v>
      </c>
      <c r="AU756">
        <v>3</v>
      </c>
      <c r="AV756">
        <v>0</v>
      </c>
      <c r="AW756">
        <v>1</v>
      </c>
      <c r="AX756">
        <v>0</v>
      </c>
      <c r="AY756">
        <v>4</v>
      </c>
      <c r="AZ756">
        <v>7</v>
      </c>
      <c r="BA756">
        <v>4</v>
      </c>
      <c r="BB756">
        <v>2</v>
      </c>
      <c r="BC756">
        <v>0</v>
      </c>
      <c r="BD756">
        <v>1</v>
      </c>
      <c r="BE756">
        <v>0</v>
      </c>
      <c r="BF756">
        <v>32</v>
      </c>
      <c r="BG756">
        <v>30</v>
      </c>
      <c r="BH756">
        <v>0</v>
      </c>
      <c r="BI756">
        <v>1</v>
      </c>
      <c r="BJ756" s="25">
        <v>45944</v>
      </c>
      <c r="BK756">
        <v>1</v>
      </c>
      <c r="BL756" s="27" t="str">
        <f>VLOOKUP(O756,DropDownList!$H$1:$I$7,2,FALSE)</f>
        <v>2023/24</v>
      </c>
      <c r="BM756" s="27" t="str">
        <f t="shared" si="11"/>
        <v>VSUR</v>
      </c>
    </row>
    <row r="757" spans="1:65" x14ac:dyDescent="0.2">
      <c r="A757">
        <v>2025</v>
      </c>
      <c r="B757">
        <v>10</v>
      </c>
      <c r="C757" t="s">
        <v>198</v>
      </c>
      <c r="D757" t="s">
        <v>212</v>
      </c>
      <c r="E757" t="s">
        <v>34</v>
      </c>
      <c r="F757">
        <v>9293</v>
      </c>
      <c r="G757" t="s">
        <v>141</v>
      </c>
      <c r="H757" t="s">
        <v>200</v>
      </c>
      <c r="I757" t="s">
        <v>142</v>
      </c>
      <c r="J757" s="24">
        <v>45931</v>
      </c>
      <c r="K757" t="s">
        <v>253</v>
      </c>
      <c r="L757">
        <v>3</v>
      </c>
      <c r="M757" t="s">
        <v>429</v>
      </c>
      <c r="N757" t="s">
        <v>145</v>
      </c>
      <c r="O757" t="s">
        <v>156</v>
      </c>
      <c r="P757" t="s">
        <v>154</v>
      </c>
      <c r="Q757">
        <v>730</v>
      </c>
      <c r="R757">
        <v>35</v>
      </c>
      <c r="S757">
        <v>12830</v>
      </c>
      <c r="T757">
        <v>680</v>
      </c>
      <c r="U757">
        <v>2</v>
      </c>
      <c r="V757">
        <v>1</v>
      </c>
      <c r="W757">
        <v>310</v>
      </c>
      <c r="X757">
        <v>310</v>
      </c>
      <c r="Y757">
        <v>0</v>
      </c>
      <c r="Z757">
        <v>0</v>
      </c>
      <c r="AA757">
        <v>11420</v>
      </c>
      <c r="AB757">
        <v>500</v>
      </c>
      <c r="AC757">
        <v>10340</v>
      </c>
      <c r="AD757">
        <v>1</v>
      </c>
      <c r="AE757">
        <v>0</v>
      </c>
      <c r="AF757">
        <v>31</v>
      </c>
      <c r="AG757">
        <v>0</v>
      </c>
      <c r="AH757">
        <v>1</v>
      </c>
      <c r="AI757">
        <v>2</v>
      </c>
      <c r="AJ757">
        <v>0</v>
      </c>
      <c r="AK757">
        <v>0</v>
      </c>
      <c r="AL757">
        <v>0</v>
      </c>
      <c r="AM757">
        <v>0</v>
      </c>
      <c r="AN757">
        <v>0</v>
      </c>
      <c r="AO757">
        <v>18</v>
      </c>
      <c r="AP757">
        <v>50</v>
      </c>
      <c r="AQ757">
        <v>18</v>
      </c>
      <c r="AR757">
        <v>0</v>
      </c>
      <c r="AS757">
        <v>8</v>
      </c>
      <c r="AT757">
        <v>0</v>
      </c>
      <c r="AU757">
        <v>3</v>
      </c>
      <c r="AV757">
        <v>0</v>
      </c>
      <c r="AW757">
        <v>1</v>
      </c>
      <c r="AX757">
        <v>0</v>
      </c>
      <c r="AY757">
        <v>4</v>
      </c>
      <c r="AZ757">
        <v>7</v>
      </c>
      <c r="BA757">
        <v>4</v>
      </c>
      <c r="BB757">
        <v>2</v>
      </c>
      <c r="BC757">
        <v>0</v>
      </c>
      <c r="BD757">
        <v>1</v>
      </c>
      <c r="BE757">
        <v>0</v>
      </c>
      <c r="BF757">
        <v>33</v>
      </c>
      <c r="BG757">
        <v>730</v>
      </c>
      <c r="BH757">
        <v>1</v>
      </c>
      <c r="BI757">
        <v>1</v>
      </c>
      <c r="BJ757" s="25">
        <v>45944</v>
      </c>
      <c r="BK757">
        <v>1</v>
      </c>
      <c r="BL757" s="27" t="str">
        <f>VLOOKUP(O757,DropDownList!$H$1:$I$7,2,FALSE)</f>
        <v>2023/24</v>
      </c>
      <c r="BM757" s="27" t="str">
        <f t="shared" si="11"/>
        <v>JP COURT</v>
      </c>
    </row>
    <row r="758" spans="1:65" x14ac:dyDescent="0.2">
      <c r="A758">
        <v>2025</v>
      </c>
      <c r="B758">
        <v>10</v>
      </c>
      <c r="C758" t="s">
        <v>198</v>
      </c>
      <c r="D758" t="s">
        <v>212</v>
      </c>
      <c r="E758" t="s">
        <v>34</v>
      </c>
      <c r="F758">
        <v>9293</v>
      </c>
      <c r="G758" t="s">
        <v>141</v>
      </c>
      <c r="H758" t="s">
        <v>200</v>
      </c>
      <c r="I758" t="s">
        <v>142</v>
      </c>
      <c r="J758" s="24">
        <v>45931</v>
      </c>
      <c r="K758" t="s">
        <v>253</v>
      </c>
      <c r="L758">
        <v>3</v>
      </c>
      <c r="M758" t="s">
        <v>429</v>
      </c>
      <c r="N758" t="s">
        <v>145</v>
      </c>
      <c r="O758" t="s">
        <v>155</v>
      </c>
      <c r="P758" t="s">
        <v>150</v>
      </c>
      <c r="Q758">
        <v>592.16999999999996</v>
      </c>
      <c r="R758">
        <v>54</v>
      </c>
      <c r="S758">
        <v>10258.23</v>
      </c>
      <c r="T758">
        <v>1703.76</v>
      </c>
      <c r="U758">
        <v>6</v>
      </c>
      <c r="V758">
        <v>3</v>
      </c>
      <c r="W758">
        <v>331.66</v>
      </c>
      <c r="X758">
        <v>331.66</v>
      </c>
      <c r="Y758">
        <v>47</v>
      </c>
      <c r="Z758">
        <v>8554.4699999999993</v>
      </c>
      <c r="AA758">
        <v>7962.3</v>
      </c>
      <c r="AB758">
        <v>2697.81</v>
      </c>
      <c r="AC758">
        <v>5264.49</v>
      </c>
      <c r="AD758">
        <v>3</v>
      </c>
      <c r="AE758">
        <v>0</v>
      </c>
      <c r="AF758">
        <v>41</v>
      </c>
      <c r="AG758">
        <v>2</v>
      </c>
      <c r="AH758">
        <v>7</v>
      </c>
      <c r="AI758">
        <v>4</v>
      </c>
      <c r="AJ758">
        <v>15</v>
      </c>
      <c r="AK758">
        <v>5</v>
      </c>
      <c r="AL758">
        <v>1</v>
      </c>
      <c r="AM758">
        <v>4</v>
      </c>
      <c r="AN758">
        <v>0</v>
      </c>
      <c r="AO758">
        <v>31</v>
      </c>
      <c r="AP758">
        <v>121</v>
      </c>
      <c r="AQ758">
        <v>35</v>
      </c>
      <c r="AR758">
        <v>0</v>
      </c>
      <c r="AS758">
        <v>26</v>
      </c>
      <c r="AT758">
        <v>0</v>
      </c>
      <c r="AU758">
        <v>1</v>
      </c>
      <c r="AV758">
        <v>0</v>
      </c>
      <c r="AW758">
        <v>0</v>
      </c>
      <c r="AX758">
        <v>0</v>
      </c>
      <c r="AY758">
        <v>10</v>
      </c>
      <c r="AZ758">
        <v>24</v>
      </c>
      <c r="BA758">
        <v>14</v>
      </c>
      <c r="BB758">
        <v>3</v>
      </c>
      <c r="BC758">
        <v>2</v>
      </c>
      <c r="BD758">
        <v>1</v>
      </c>
      <c r="BE758">
        <v>0</v>
      </c>
      <c r="BF758">
        <v>32</v>
      </c>
      <c r="BG758">
        <v>431.66</v>
      </c>
      <c r="BH758">
        <v>0</v>
      </c>
      <c r="BI758">
        <v>6</v>
      </c>
      <c r="BJ758" s="25">
        <v>45944</v>
      </c>
      <c r="BK758">
        <v>0</v>
      </c>
      <c r="BL758" s="27" t="str">
        <f>VLOOKUP(O758,DropDownList!$H$1:$I$7,2,FALSE)</f>
        <v>2022/23</v>
      </c>
      <c r="BM758" s="27" t="str">
        <f t="shared" si="11"/>
        <v>FISCAL FINES</v>
      </c>
    </row>
    <row r="759" spans="1:65" x14ac:dyDescent="0.2">
      <c r="A759">
        <v>2025</v>
      </c>
      <c r="B759">
        <v>10</v>
      </c>
      <c r="C759" t="s">
        <v>198</v>
      </c>
      <c r="D759" t="s">
        <v>212</v>
      </c>
      <c r="E759" t="s">
        <v>34</v>
      </c>
      <c r="F759">
        <v>9293</v>
      </c>
      <c r="G759" t="s">
        <v>141</v>
      </c>
      <c r="H759" t="s">
        <v>200</v>
      </c>
      <c r="I759" t="s">
        <v>142</v>
      </c>
      <c r="J759" s="24">
        <v>45931</v>
      </c>
      <c r="K759" t="s">
        <v>253</v>
      </c>
      <c r="L759">
        <v>3</v>
      </c>
      <c r="M759" t="s">
        <v>429</v>
      </c>
      <c r="N759" t="s">
        <v>145</v>
      </c>
      <c r="O759" t="s">
        <v>147</v>
      </c>
      <c r="P759" t="s">
        <v>154</v>
      </c>
      <c r="Q759">
        <v>2791.28</v>
      </c>
      <c r="R759">
        <v>37</v>
      </c>
      <c r="S759">
        <v>10710</v>
      </c>
      <c r="T759">
        <v>0</v>
      </c>
      <c r="U759">
        <v>11</v>
      </c>
      <c r="V759">
        <v>8</v>
      </c>
      <c r="W759">
        <v>1600.33</v>
      </c>
      <c r="X759">
        <v>1980.33</v>
      </c>
      <c r="Y759">
        <v>0</v>
      </c>
      <c r="Z759">
        <v>0</v>
      </c>
      <c r="AA759">
        <v>7918.72</v>
      </c>
      <c r="AB759">
        <v>200</v>
      </c>
      <c r="AC759">
        <v>7208.72</v>
      </c>
      <c r="AD759">
        <v>3</v>
      </c>
      <c r="AE759">
        <v>5</v>
      </c>
      <c r="AF759">
        <v>26</v>
      </c>
      <c r="AG759">
        <v>6</v>
      </c>
      <c r="AH759">
        <v>0</v>
      </c>
      <c r="AI759">
        <v>5</v>
      </c>
      <c r="AJ759">
        <v>0</v>
      </c>
      <c r="AK759">
        <v>0</v>
      </c>
      <c r="AL759">
        <v>0</v>
      </c>
      <c r="AM759">
        <v>0</v>
      </c>
      <c r="AN759">
        <v>0</v>
      </c>
      <c r="AO759">
        <v>21</v>
      </c>
      <c r="AP759">
        <v>69</v>
      </c>
      <c r="AQ759">
        <v>24</v>
      </c>
      <c r="AR759">
        <v>0</v>
      </c>
      <c r="AS759">
        <v>10</v>
      </c>
      <c r="AT759">
        <v>0</v>
      </c>
      <c r="AU759">
        <v>6</v>
      </c>
      <c r="AV759">
        <v>1</v>
      </c>
      <c r="AW759">
        <v>0</v>
      </c>
      <c r="AX759">
        <v>0</v>
      </c>
      <c r="AY759">
        <v>5</v>
      </c>
      <c r="AZ759">
        <v>10</v>
      </c>
      <c r="BA759">
        <v>3</v>
      </c>
      <c r="BB759">
        <v>0</v>
      </c>
      <c r="BC759">
        <v>0</v>
      </c>
      <c r="BD759">
        <v>2</v>
      </c>
      <c r="BE759">
        <v>0</v>
      </c>
      <c r="BF759">
        <v>37</v>
      </c>
      <c r="BG759">
        <v>1440</v>
      </c>
      <c r="BH759">
        <v>0</v>
      </c>
      <c r="BI759">
        <v>10</v>
      </c>
      <c r="BJ759" s="25">
        <v>45944</v>
      </c>
      <c r="BK759">
        <v>0</v>
      </c>
      <c r="BL759" s="27" t="str">
        <f>VLOOKUP(O759,DropDownList!$H$1:$I$7,2,FALSE)</f>
        <v>2024/25</v>
      </c>
      <c r="BM759" s="27" t="str">
        <f t="shared" si="11"/>
        <v>JP COURT</v>
      </c>
    </row>
    <row r="760" spans="1:65" x14ac:dyDescent="0.2">
      <c r="A760">
        <v>2025</v>
      </c>
      <c r="B760">
        <v>10</v>
      </c>
      <c r="C760" t="s">
        <v>198</v>
      </c>
      <c r="D760" t="s">
        <v>212</v>
      </c>
      <c r="E760" t="s">
        <v>34</v>
      </c>
      <c r="F760">
        <v>9293</v>
      </c>
      <c r="G760" t="s">
        <v>141</v>
      </c>
      <c r="H760" t="s">
        <v>200</v>
      </c>
      <c r="I760" t="s">
        <v>142</v>
      </c>
      <c r="J760" s="24">
        <v>45931</v>
      </c>
      <c r="K760" t="s">
        <v>253</v>
      </c>
      <c r="L760">
        <v>3</v>
      </c>
      <c r="M760" t="s">
        <v>429</v>
      </c>
      <c r="N760" t="s">
        <v>145</v>
      </c>
      <c r="O760" t="s">
        <v>147</v>
      </c>
      <c r="P760" t="s">
        <v>150</v>
      </c>
      <c r="Q760">
        <v>4101.92</v>
      </c>
      <c r="R760">
        <v>55</v>
      </c>
      <c r="S760">
        <v>10601.03</v>
      </c>
      <c r="T760">
        <v>1225.46</v>
      </c>
      <c r="U760">
        <v>20</v>
      </c>
      <c r="V760">
        <v>13</v>
      </c>
      <c r="W760">
        <v>1975.12</v>
      </c>
      <c r="X760">
        <v>1975.12</v>
      </c>
      <c r="Y760">
        <v>48</v>
      </c>
      <c r="Z760">
        <v>9375.57</v>
      </c>
      <c r="AA760">
        <v>5273.65</v>
      </c>
      <c r="AB760">
        <v>1911.79</v>
      </c>
      <c r="AC760">
        <v>3361.86</v>
      </c>
      <c r="AD760">
        <v>8</v>
      </c>
      <c r="AE760">
        <v>5</v>
      </c>
      <c r="AF760">
        <v>28</v>
      </c>
      <c r="AG760">
        <v>11</v>
      </c>
      <c r="AH760">
        <v>7</v>
      </c>
      <c r="AI760">
        <v>9</v>
      </c>
      <c r="AJ760">
        <v>15</v>
      </c>
      <c r="AK760">
        <v>7</v>
      </c>
      <c r="AL760">
        <v>1</v>
      </c>
      <c r="AM760">
        <v>4</v>
      </c>
      <c r="AN760">
        <v>0</v>
      </c>
      <c r="AO760">
        <v>29</v>
      </c>
      <c r="AP760">
        <v>89</v>
      </c>
      <c r="AQ760">
        <v>31</v>
      </c>
      <c r="AR760">
        <v>0</v>
      </c>
      <c r="AS760">
        <v>13</v>
      </c>
      <c r="AT760">
        <v>0</v>
      </c>
      <c r="AU760">
        <v>0</v>
      </c>
      <c r="AV760">
        <v>0</v>
      </c>
      <c r="AW760">
        <v>0</v>
      </c>
      <c r="AX760">
        <v>0</v>
      </c>
      <c r="AY760">
        <v>8</v>
      </c>
      <c r="AZ760">
        <v>15</v>
      </c>
      <c r="BA760">
        <v>5</v>
      </c>
      <c r="BB760">
        <v>4</v>
      </c>
      <c r="BC760">
        <v>2</v>
      </c>
      <c r="BD760">
        <v>1</v>
      </c>
      <c r="BE760">
        <v>0</v>
      </c>
      <c r="BF760">
        <v>29</v>
      </c>
      <c r="BG760">
        <v>1357.94</v>
      </c>
      <c r="BH760">
        <v>0</v>
      </c>
      <c r="BI760">
        <v>19</v>
      </c>
      <c r="BJ760" s="25">
        <v>45944</v>
      </c>
      <c r="BK760">
        <v>0</v>
      </c>
      <c r="BL760" s="27" t="str">
        <f>VLOOKUP(O760,DropDownList!$H$1:$I$7,2,FALSE)</f>
        <v>2024/25</v>
      </c>
      <c r="BM760" s="27" t="str">
        <f t="shared" si="11"/>
        <v>FISCAL FINES</v>
      </c>
    </row>
    <row r="761" spans="1:65" x14ac:dyDescent="0.2">
      <c r="A761">
        <v>2025</v>
      </c>
      <c r="B761">
        <v>10</v>
      </c>
      <c r="C761" t="s">
        <v>198</v>
      </c>
      <c r="D761" t="s">
        <v>213</v>
      </c>
      <c r="E761" t="s">
        <v>34</v>
      </c>
      <c r="F761">
        <v>9841</v>
      </c>
      <c r="G761" t="s">
        <v>158</v>
      </c>
      <c r="H761" t="s">
        <v>200</v>
      </c>
      <c r="I761" t="s">
        <v>142</v>
      </c>
      <c r="J761" s="24">
        <v>45931</v>
      </c>
      <c r="K761" t="s">
        <v>253</v>
      </c>
      <c r="L761">
        <v>3</v>
      </c>
      <c r="M761" t="s">
        <v>429</v>
      </c>
      <c r="N761" t="s">
        <v>145</v>
      </c>
      <c r="O761" t="s">
        <v>149</v>
      </c>
      <c r="P761" t="s">
        <v>161</v>
      </c>
      <c r="Q761">
        <v>100</v>
      </c>
      <c r="R761">
        <v>19</v>
      </c>
      <c r="S761">
        <v>560</v>
      </c>
      <c r="T761">
        <v>0</v>
      </c>
      <c r="U761">
        <v>13</v>
      </c>
      <c r="V761">
        <v>4</v>
      </c>
      <c r="W761">
        <v>100</v>
      </c>
      <c r="X761">
        <v>100</v>
      </c>
      <c r="Y761">
        <v>0</v>
      </c>
      <c r="Z761">
        <v>0</v>
      </c>
      <c r="AA761">
        <v>460</v>
      </c>
      <c r="AB761">
        <v>0</v>
      </c>
      <c r="AC761">
        <v>0</v>
      </c>
      <c r="AD761">
        <v>4</v>
      </c>
      <c r="AE761">
        <v>0</v>
      </c>
      <c r="AF761">
        <v>15</v>
      </c>
      <c r="AG761">
        <v>0</v>
      </c>
      <c r="AH761">
        <v>0</v>
      </c>
      <c r="AI761">
        <v>4</v>
      </c>
      <c r="AJ761">
        <v>0</v>
      </c>
      <c r="AK761">
        <v>0</v>
      </c>
      <c r="AL761">
        <v>0</v>
      </c>
      <c r="AM761">
        <v>0</v>
      </c>
      <c r="AN761">
        <v>0</v>
      </c>
      <c r="AO761">
        <v>8</v>
      </c>
      <c r="AP761">
        <v>10</v>
      </c>
      <c r="AQ761">
        <v>8</v>
      </c>
      <c r="AR761">
        <v>0</v>
      </c>
      <c r="AS761">
        <v>2</v>
      </c>
      <c r="AT761">
        <v>0</v>
      </c>
      <c r="AU761">
        <v>0</v>
      </c>
      <c r="AV761">
        <v>0</v>
      </c>
      <c r="AW761">
        <v>0</v>
      </c>
      <c r="AX761">
        <v>0</v>
      </c>
      <c r="AY761">
        <v>0</v>
      </c>
      <c r="AZ761">
        <v>0</v>
      </c>
      <c r="BA761">
        <v>0</v>
      </c>
      <c r="BB761">
        <v>0</v>
      </c>
      <c r="BC761">
        <v>0</v>
      </c>
      <c r="BD761">
        <v>0</v>
      </c>
      <c r="BE761">
        <v>0</v>
      </c>
      <c r="BF761">
        <v>19</v>
      </c>
      <c r="BG761">
        <v>100</v>
      </c>
      <c r="BH761">
        <v>0</v>
      </c>
      <c r="BI761">
        <v>13</v>
      </c>
      <c r="BJ761" s="25">
        <v>45944</v>
      </c>
      <c r="BK761">
        <v>0</v>
      </c>
      <c r="BL761" s="27" t="str">
        <f>VLOOKUP(O761,DropDownList!$H$1:$I$7,2,FALSE)</f>
        <v>2025/26</v>
      </c>
      <c r="BM761" s="27" t="str">
        <f t="shared" si="11"/>
        <v>VSUR</v>
      </c>
    </row>
    <row r="762" spans="1:65" x14ac:dyDescent="0.2">
      <c r="A762">
        <v>2025</v>
      </c>
      <c r="B762">
        <v>10</v>
      </c>
      <c r="C762" t="s">
        <v>198</v>
      </c>
      <c r="D762" t="s">
        <v>213</v>
      </c>
      <c r="E762" t="s">
        <v>34</v>
      </c>
      <c r="F762">
        <v>9841</v>
      </c>
      <c r="G762" t="s">
        <v>158</v>
      </c>
      <c r="H762" t="s">
        <v>200</v>
      </c>
      <c r="I762" t="s">
        <v>142</v>
      </c>
      <c r="J762" s="24">
        <v>45931</v>
      </c>
      <c r="K762" t="s">
        <v>253</v>
      </c>
      <c r="L762">
        <v>3</v>
      </c>
      <c r="M762" t="s">
        <v>429</v>
      </c>
      <c r="N762" t="s">
        <v>145</v>
      </c>
      <c r="O762" t="s">
        <v>149</v>
      </c>
      <c r="P762" t="s">
        <v>160</v>
      </c>
      <c r="Q762">
        <v>3635</v>
      </c>
      <c r="R762">
        <v>19</v>
      </c>
      <c r="S762">
        <v>10255</v>
      </c>
      <c r="T762">
        <v>0</v>
      </c>
      <c r="U762">
        <v>13</v>
      </c>
      <c r="V762">
        <v>6</v>
      </c>
      <c r="W762">
        <v>1665</v>
      </c>
      <c r="X762">
        <v>1945</v>
      </c>
      <c r="Y762">
        <v>0</v>
      </c>
      <c r="Z762">
        <v>0</v>
      </c>
      <c r="AA762">
        <v>6620</v>
      </c>
      <c r="AB762">
        <v>0</v>
      </c>
      <c r="AC762">
        <v>6160</v>
      </c>
      <c r="AD762">
        <v>4</v>
      </c>
      <c r="AE762">
        <v>2</v>
      </c>
      <c r="AF762">
        <v>6</v>
      </c>
      <c r="AG762">
        <v>9</v>
      </c>
      <c r="AH762">
        <v>0</v>
      </c>
      <c r="AI762">
        <v>4</v>
      </c>
      <c r="AJ762">
        <v>0</v>
      </c>
      <c r="AK762">
        <v>0</v>
      </c>
      <c r="AL762">
        <v>0</v>
      </c>
      <c r="AM762">
        <v>0</v>
      </c>
      <c r="AN762">
        <v>0</v>
      </c>
      <c r="AO762">
        <v>8</v>
      </c>
      <c r="AP762">
        <v>10</v>
      </c>
      <c r="AQ762">
        <v>8</v>
      </c>
      <c r="AR762">
        <v>0</v>
      </c>
      <c r="AS762">
        <v>2</v>
      </c>
      <c r="AT762">
        <v>0</v>
      </c>
      <c r="AU762">
        <v>0</v>
      </c>
      <c r="AV762">
        <v>0</v>
      </c>
      <c r="AW762">
        <v>0</v>
      </c>
      <c r="AX762">
        <v>0</v>
      </c>
      <c r="AY762">
        <v>0</v>
      </c>
      <c r="AZ762">
        <v>0</v>
      </c>
      <c r="BA762">
        <v>0</v>
      </c>
      <c r="BB762">
        <v>0</v>
      </c>
      <c r="BC762">
        <v>0</v>
      </c>
      <c r="BD762">
        <v>0</v>
      </c>
      <c r="BE762">
        <v>0</v>
      </c>
      <c r="BF762">
        <v>19</v>
      </c>
      <c r="BG762">
        <v>1565</v>
      </c>
      <c r="BH762">
        <v>0</v>
      </c>
      <c r="BI762">
        <v>13</v>
      </c>
      <c r="BJ762" s="25">
        <v>45944</v>
      </c>
      <c r="BK762">
        <v>0</v>
      </c>
      <c r="BL762" s="27" t="str">
        <f>VLOOKUP(O762,DropDownList!$H$1:$I$7,2,FALSE)</f>
        <v>2025/26</v>
      </c>
      <c r="BM762" s="27" t="str">
        <f t="shared" si="11"/>
        <v>SC COURT</v>
      </c>
    </row>
    <row r="763" spans="1:65" x14ac:dyDescent="0.2">
      <c r="A763">
        <v>2025</v>
      </c>
      <c r="B763">
        <v>10</v>
      </c>
      <c r="C763" t="s">
        <v>198</v>
      </c>
      <c r="D763" t="s">
        <v>213</v>
      </c>
      <c r="E763" t="s">
        <v>34</v>
      </c>
      <c r="F763">
        <v>9841</v>
      </c>
      <c r="G763" t="s">
        <v>158</v>
      </c>
      <c r="H763" t="s">
        <v>200</v>
      </c>
      <c r="I763" t="s">
        <v>142</v>
      </c>
      <c r="J763" s="24">
        <v>45931</v>
      </c>
      <c r="K763" t="s">
        <v>253</v>
      </c>
      <c r="L763">
        <v>3</v>
      </c>
      <c r="M763" t="s">
        <v>429</v>
      </c>
      <c r="N763" t="s">
        <v>145</v>
      </c>
      <c r="O763" t="s">
        <v>155</v>
      </c>
      <c r="P763" t="s">
        <v>160</v>
      </c>
      <c r="Q763">
        <v>3211.52</v>
      </c>
      <c r="R763">
        <v>78</v>
      </c>
      <c r="S763">
        <v>53611</v>
      </c>
      <c r="T763">
        <v>1970</v>
      </c>
      <c r="U763">
        <v>11</v>
      </c>
      <c r="V763">
        <v>7</v>
      </c>
      <c r="W763">
        <v>2441.8000000000002</v>
      </c>
      <c r="X763">
        <v>2441.8000000000002</v>
      </c>
      <c r="Y763">
        <v>0</v>
      </c>
      <c r="Z763">
        <v>0</v>
      </c>
      <c r="AA763">
        <v>48429.48</v>
      </c>
      <c r="AB763">
        <v>4942.93</v>
      </c>
      <c r="AC763">
        <v>41446.550000000003</v>
      </c>
      <c r="AD763">
        <v>4</v>
      </c>
      <c r="AE763">
        <v>3</v>
      </c>
      <c r="AF763">
        <v>63</v>
      </c>
      <c r="AG763">
        <v>7</v>
      </c>
      <c r="AH763">
        <v>2</v>
      </c>
      <c r="AI763">
        <v>4</v>
      </c>
      <c r="AJ763">
        <v>0</v>
      </c>
      <c r="AK763">
        <v>0</v>
      </c>
      <c r="AL763">
        <v>0</v>
      </c>
      <c r="AM763">
        <v>0</v>
      </c>
      <c r="AN763">
        <v>0</v>
      </c>
      <c r="AO763">
        <v>45</v>
      </c>
      <c r="AP763">
        <v>174</v>
      </c>
      <c r="AQ763">
        <v>47</v>
      </c>
      <c r="AR763">
        <v>0</v>
      </c>
      <c r="AS763">
        <v>24</v>
      </c>
      <c r="AT763">
        <v>6</v>
      </c>
      <c r="AU763">
        <v>9</v>
      </c>
      <c r="AV763">
        <v>4</v>
      </c>
      <c r="AW763">
        <v>1</v>
      </c>
      <c r="AX763">
        <v>0</v>
      </c>
      <c r="AY763">
        <v>14</v>
      </c>
      <c r="AZ763">
        <v>28</v>
      </c>
      <c r="BA763">
        <v>19</v>
      </c>
      <c r="BB763">
        <v>6</v>
      </c>
      <c r="BC763">
        <v>4</v>
      </c>
      <c r="BD763">
        <v>1</v>
      </c>
      <c r="BE763">
        <v>0</v>
      </c>
      <c r="BF763">
        <v>75</v>
      </c>
      <c r="BG763">
        <v>1680</v>
      </c>
      <c r="BH763">
        <v>2</v>
      </c>
      <c r="BI763">
        <v>9</v>
      </c>
      <c r="BJ763" s="25">
        <v>45944</v>
      </c>
      <c r="BK763">
        <v>1</v>
      </c>
      <c r="BL763" s="27" t="str">
        <f>VLOOKUP(O763,DropDownList!$H$1:$I$7,2,FALSE)</f>
        <v>2022/23</v>
      </c>
      <c r="BM763" s="27" t="str">
        <f t="shared" si="11"/>
        <v>SC COURT</v>
      </c>
    </row>
    <row r="764" spans="1:65" x14ac:dyDescent="0.2">
      <c r="A764">
        <v>2025</v>
      </c>
      <c r="B764">
        <v>10</v>
      </c>
      <c r="C764" t="s">
        <v>198</v>
      </c>
      <c r="D764" t="s">
        <v>213</v>
      </c>
      <c r="E764" t="s">
        <v>34</v>
      </c>
      <c r="F764">
        <v>9841</v>
      </c>
      <c r="G764" t="s">
        <v>158</v>
      </c>
      <c r="H764" t="s">
        <v>200</v>
      </c>
      <c r="I764" t="s">
        <v>142</v>
      </c>
      <c r="J764" s="24">
        <v>45931</v>
      </c>
      <c r="K764" t="s">
        <v>253</v>
      </c>
      <c r="L764">
        <v>3</v>
      </c>
      <c r="M764" t="s">
        <v>429</v>
      </c>
      <c r="N764" t="s">
        <v>145</v>
      </c>
      <c r="O764" t="s">
        <v>156</v>
      </c>
      <c r="P764" t="s">
        <v>159</v>
      </c>
      <c r="Q764">
        <v>0</v>
      </c>
      <c r="R764">
        <v>3</v>
      </c>
      <c r="S764">
        <v>2230</v>
      </c>
      <c r="T764">
        <v>0</v>
      </c>
      <c r="U764">
        <v>0</v>
      </c>
      <c r="V764">
        <v>0</v>
      </c>
      <c r="W764">
        <v>0</v>
      </c>
      <c r="X764">
        <v>0</v>
      </c>
      <c r="Y764">
        <v>0</v>
      </c>
      <c r="Z764">
        <v>0</v>
      </c>
      <c r="AA764">
        <v>2230</v>
      </c>
      <c r="AB764">
        <v>0</v>
      </c>
      <c r="AC764">
        <v>0</v>
      </c>
      <c r="AD764">
        <v>0</v>
      </c>
      <c r="AE764">
        <v>0</v>
      </c>
      <c r="AF764">
        <v>3</v>
      </c>
      <c r="AG764">
        <v>0</v>
      </c>
      <c r="AH764">
        <v>0</v>
      </c>
      <c r="AI764">
        <v>0</v>
      </c>
      <c r="AJ764">
        <v>0</v>
      </c>
      <c r="AK764">
        <v>0</v>
      </c>
      <c r="AL764">
        <v>0</v>
      </c>
      <c r="AM764">
        <v>0</v>
      </c>
      <c r="AN764">
        <v>0</v>
      </c>
      <c r="AO764">
        <v>0</v>
      </c>
      <c r="AP764">
        <v>0</v>
      </c>
      <c r="AQ764">
        <v>0</v>
      </c>
      <c r="AR764">
        <v>0</v>
      </c>
      <c r="AS764">
        <v>0</v>
      </c>
      <c r="AT764">
        <v>0</v>
      </c>
      <c r="AU764">
        <v>0</v>
      </c>
      <c r="AV764">
        <v>0</v>
      </c>
      <c r="AW764">
        <v>0</v>
      </c>
      <c r="AX764">
        <v>0</v>
      </c>
      <c r="AY764">
        <v>0</v>
      </c>
      <c r="AZ764">
        <v>0</v>
      </c>
      <c r="BA764">
        <v>0</v>
      </c>
      <c r="BB764">
        <v>0</v>
      </c>
      <c r="BC764">
        <v>0</v>
      </c>
      <c r="BD764">
        <v>0</v>
      </c>
      <c r="BE764">
        <v>0</v>
      </c>
      <c r="BF764">
        <v>0</v>
      </c>
      <c r="BG764">
        <v>0</v>
      </c>
      <c r="BH764">
        <v>0</v>
      </c>
      <c r="BI764">
        <v>0</v>
      </c>
      <c r="BJ764" s="25">
        <v>45944</v>
      </c>
      <c r="BK764">
        <v>0</v>
      </c>
      <c r="BL764" s="27" t="str">
        <f>VLOOKUP(O764,DropDownList!$H$1:$I$7,2,FALSE)</f>
        <v>2023/24</v>
      </c>
      <c r="BM764" s="27" t="str">
        <f t="shared" si="11"/>
        <v>CONF</v>
      </c>
    </row>
    <row r="765" spans="1:65" x14ac:dyDescent="0.2">
      <c r="A765">
        <v>2025</v>
      </c>
      <c r="B765">
        <v>10</v>
      </c>
      <c r="C765" t="s">
        <v>198</v>
      </c>
      <c r="D765" t="s">
        <v>213</v>
      </c>
      <c r="E765" t="s">
        <v>34</v>
      </c>
      <c r="F765">
        <v>9841</v>
      </c>
      <c r="G765" t="s">
        <v>158</v>
      </c>
      <c r="H765" t="s">
        <v>200</v>
      </c>
      <c r="I765" t="s">
        <v>142</v>
      </c>
      <c r="J765" s="24">
        <v>45931</v>
      </c>
      <c r="K765" t="s">
        <v>253</v>
      </c>
      <c r="L765">
        <v>3</v>
      </c>
      <c r="M765" t="s">
        <v>429</v>
      </c>
      <c r="N765" t="s">
        <v>145</v>
      </c>
      <c r="O765" t="s">
        <v>147</v>
      </c>
      <c r="P765" t="s">
        <v>160</v>
      </c>
      <c r="Q765">
        <v>14661.84</v>
      </c>
      <c r="R765">
        <v>61</v>
      </c>
      <c r="S765">
        <v>44236</v>
      </c>
      <c r="T765">
        <v>460</v>
      </c>
      <c r="U765">
        <v>17</v>
      </c>
      <c r="V765">
        <v>10</v>
      </c>
      <c r="W765">
        <v>9700.15</v>
      </c>
      <c r="X765">
        <v>13629.34</v>
      </c>
      <c r="Y765">
        <v>0</v>
      </c>
      <c r="Z765">
        <v>0</v>
      </c>
      <c r="AA765">
        <v>29114.16</v>
      </c>
      <c r="AB765">
        <v>0</v>
      </c>
      <c r="AC765">
        <v>27279.16</v>
      </c>
      <c r="AD765">
        <v>4</v>
      </c>
      <c r="AE765">
        <v>6</v>
      </c>
      <c r="AF765">
        <v>42</v>
      </c>
      <c r="AG765">
        <v>11</v>
      </c>
      <c r="AH765">
        <v>1</v>
      </c>
      <c r="AI765">
        <v>6</v>
      </c>
      <c r="AJ765">
        <v>0</v>
      </c>
      <c r="AK765">
        <v>0</v>
      </c>
      <c r="AL765">
        <v>0</v>
      </c>
      <c r="AM765">
        <v>0</v>
      </c>
      <c r="AN765">
        <v>0</v>
      </c>
      <c r="AO765">
        <v>32</v>
      </c>
      <c r="AP765">
        <v>92</v>
      </c>
      <c r="AQ765">
        <v>36</v>
      </c>
      <c r="AR765">
        <v>1</v>
      </c>
      <c r="AS765">
        <v>15</v>
      </c>
      <c r="AT765">
        <v>0</v>
      </c>
      <c r="AU765">
        <v>4</v>
      </c>
      <c r="AV765">
        <v>0</v>
      </c>
      <c r="AW765">
        <v>0</v>
      </c>
      <c r="AX765">
        <v>0</v>
      </c>
      <c r="AY765">
        <v>6</v>
      </c>
      <c r="AZ765">
        <v>11</v>
      </c>
      <c r="BA765">
        <v>4</v>
      </c>
      <c r="BB765">
        <v>3</v>
      </c>
      <c r="BC765">
        <v>2</v>
      </c>
      <c r="BD765">
        <v>0</v>
      </c>
      <c r="BE765">
        <v>0</v>
      </c>
      <c r="BF765">
        <v>58</v>
      </c>
      <c r="BG765">
        <v>4071</v>
      </c>
      <c r="BH765">
        <v>1</v>
      </c>
      <c r="BI765">
        <v>14</v>
      </c>
      <c r="BJ765" s="25">
        <v>45944</v>
      </c>
      <c r="BK765">
        <v>2</v>
      </c>
      <c r="BL765" s="27" t="str">
        <f>VLOOKUP(O765,DropDownList!$H$1:$I$7,2,FALSE)</f>
        <v>2024/25</v>
      </c>
      <c r="BM765" s="27" t="str">
        <f t="shared" si="11"/>
        <v>SC COURT</v>
      </c>
    </row>
    <row r="766" spans="1:65" x14ac:dyDescent="0.2">
      <c r="A766">
        <v>2025</v>
      </c>
      <c r="B766">
        <v>10</v>
      </c>
      <c r="C766" t="s">
        <v>198</v>
      </c>
      <c r="D766" t="s">
        <v>213</v>
      </c>
      <c r="E766" t="s">
        <v>34</v>
      </c>
      <c r="F766">
        <v>9841</v>
      </c>
      <c r="G766" t="s">
        <v>158</v>
      </c>
      <c r="H766" t="s">
        <v>200</v>
      </c>
      <c r="I766" t="s">
        <v>142</v>
      </c>
      <c r="J766" s="24">
        <v>45931</v>
      </c>
      <c r="K766" t="s">
        <v>253</v>
      </c>
      <c r="L766">
        <v>3</v>
      </c>
      <c r="M766" t="s">
        <v>429</v>
      </c>
      <c r="N766" t="s">
        <v>145</v>
      </c>
      <c r="O766" t="s">
        <v>147</v>
      </c>
      <c r="P766" t="s">
        <v>161</v>
      </c>
      <c r="Q766">
        <v>195</v>
      </c>
      <c r="R766">
        <v>59</v>
      </c>
      <c r="S766">
        <v>2090</v>
      </c>
      <c r="T766">
        <v>60</v>
      </c>
      <c r="U766">
        <v>17</v>
      </c>
      <c r="V766">
        <v>4</v>
      </c>
      <c r="W766">
        <v>175</v>
      </c>
      <c r="X766">
        <v>175</v>
      </c>
      <c r="Y766">
        <v>0</v>
      </c>
      <c r="Z766">
        <v>0</v>
      </c>
      <c r="AA766">
        <v>1835</v>
      </c>
      <c r="AB766">
        <v>0</v>
      </c>
      <c r="AC766">
        <v>0</v>
      </c>
      <c r="AD766">
        <v>4</v>
      </c>
      <c r="AE766">
        <v>0</v>
      </c>
      <c r="AF766">
        <v>51</v>
      </c>
      <c r="AG766">
        <v>0</v>
      </c>
      <c r="AH766">
        <v>2</v>
      </c>
      <c r="AI766">
        <v>6</v>
      </c>
      <c r="AJ766">
        <v>0</v>
      </c>
      <c r="AK766">
        <v>0</v>
      </c>
      <c r="AL766">
        <v>0</v>
      </c>
      <c r="AM766">
        <v>0</v>
      </c>
      <c r="AN766">
        <v>0</v>
      </c>
      <c r="AO766">
        <v>32</v>
      </c>
      <c r="AP766">
        <v>92</v>
      </c>
      <c r="AQ766">
        <v>36</v>
      </c>
      <c r="AR766">
        <v>1</v>
      </c>
      <c r="AS766">
        <v>15</v>
      </c>
      <c r="AT766">
        <v>0</v>
      </c>
      <c r="AU766">
        <v>4</v>
      </c>
      <c r="AV766">
        <v>0</v>
      </c>
      <c r="AW766">
        <v>0</v>
      </c>
      <c r="AX766">
        <v>0</v>
      </c>
      <c r="AY766">
        <v>6</v>
      </c>
      <c r="AZ766">
        <v>11</v>
      </c>
      <c r="BA766">
        <v>4</v>
      </c>
      <c r="BB766">
        <v>3</v>
      </c>
      <c r="BC766">
        <v>2</v>
      </c>
      <c r="BD766">
        <v>0</v>
      </c>
      <c r="BE766">
        <v>0</v>
      </c>
      <c r="BF766">
        <v>56</v>
      </c>
      <c r="BG766">
        <v>195</v>
      </c>
      <c r="BH766">
        <v>0</v>
      </c>
      <c r="BI766">
        <v>14</v>
      </c>
      <c r="BJ766" s="25">
        <v>45944</v>
      </c>
      <c r="BK766">
        <v>2</v>
      </c>
      <c r="BL766" s="27" t="str">
        <f>VLOOKUP(O766,DropDownList!$H$1:$I$7,2,FALSE)</f>
        <v>2024/25</v>
      </c>
      <c r="BM766" s="27" t="str">
        <f t="shared" si="11"/>
        <v>VSUR</v>
      </c>
    </row>
    <row r="767" spans="1:65" x14ac:dyDescent="0.2">
      <c r="A767">
        <v>2025</v>
      </c>
      <c r="B767">
        <v>10</v>
      </c>
      <c r="C767" t="s">
        <v>198</v>
      </c>
      <c r="D767" t="s">
        <v>213</v>
      </c>
      <c r="E767" t="s">
        <v>34</v>
      </c>
      <c r="F767">
        <v>9841</v>
      </c>
      <c r="G767" t="s">
        <v>158</v>
      </c>
      <c r="H767" t="s">
        <v>200</v>
      </c>
      <c r="I767" t="s">
        <v>142</v>
      </c>
      <c r="J767" s="24">
        <v>45931</v>
      </c>
      <c r="K767" t="s">
        <v>253</v>
      </c>
      <c r="L767">
        <v>3</v>
      </c>
      <c r="M767" t="s">
        <v>429</v>
      </c>
      <c r="N767" t="s">
        <v>145</v>
      </c>
      <c r="O767" t="s">
        <v>156</v>
      </c>
      <c r="P767" t="s">
        <v>160</v>
      </c>
      <c r="Q767">
        <v>4437.21</v>
      </c>
      <c r="R767">
        <v>89</v>
      </c>
      <c r="S767">
        <v>47647.67</v>
      </c>
      <c r="T767">
        <v>785</v>
      </c>
      <c r="U767">
        <v>13</v>
      </c>
      <c r="V767">
        <v>8</v>
      </c>
      <c r="W767">
        <v>2170</v>
      </c>
      <c r="X767">
        <v>2370</v>
      </c>
      <c r="Y767">
        <v>0</v>
      </c>
      <c r="Z767">
        <v>0</v>
      </c>
      <c r="AA767">
        <v>42425.46</v>
      </c>
      <c r="AB767">
        <v>250</v>
      </c>
      <c r="AC767">
        <v>39700.46</v>
      </c>
      <c r="AD767">
        <v>2</v>
      </c>
      <c r="AE767">
        <v>6</v>
      </c>
      <c r="AF767">
        <v>73</v>
      </c>
      <c r="AG767">
        <v>11</v>
      </c>
      <c r="AH767">
        <v>2</v>
      </c>
      <c r="AI767">
        <v>2</v>
      </c>
      <c r="AJ767">
        <v>0</v>
      </c>
      <c r="AK767">
        <v>0</v>
      </c>
      <c r="AL767">
        <v>0</v>
      </c>
      <c r="AM767">
        <v>0</v>
      </c>
      <c r="AN767">
        <v>0</v>
      </c>
      <c r="AO767">
        <v>44</v>
      </c>
      <c r="AP767">
        <v>131</v>
      </c>
      <c r="AQ767">
        <v>44</v>
      </c>
      <c r="AR767">
        <v>0</v>
      </c>
      <c r="AS767">
        <v>14</v>
      </c>
      <c r="AT767">
        <v>1</v>
      </c>
      <c r="AU767">
        <v>12</v>
      </c>
      <c r="AV767">
        <v>2</v>
      </c>
      <c r="AW767">
        <v>1</v>
      </c>
      <c r="AX767">
        <v>0</v>
      </c>
      <c r="AY767">
        <v>14</v>
      </c>
      <c r="AZ767">
        <v>19</v>
      </c>
      <c r="BA767">
        <v>10</v>
      </c>
      <c r="BB767">
        <v>3</v>
      </c>
      <c r="BC767">
        <v>2</v>
      </c>
      <c r="BD767">
        <v>1</v>
      </c>
      <c r="BE767">
        <v>0</v>
      </c>
      <c r="BF767">
        <v>83</v>
      </c>
      <c r="BG767">
        <v>820</v>
      </c>
      <c r="BH767">
        <v>1</v>
      </c>
      <c r="BI767">
        <v>11</v>
      </c>
      <c r="BJ767" s="25">
        <v>45944</v>
      </c>
      <c r="BK767">
        <v>2</v>
      </c>
      <c r="BL767" s="27" t="str">
        <f>VLOOKUP(O767,DropDownList!$H$1:$I$7,2,FALSE)</f>
        <v>2023/24</v>
      </c>
      <c r="BM767" s="27" t="str">
        <f t="shared" si="11"/>
        <v>SC COURT</v>
      </c>
    </row>
    <row r="768" spans="1:65" x14ac:dyDescent="0.2">
      <c r="A768">
        <v>2025</v>
      </c>
      <c r="B768">
        <v>10</v>
      </c>
      <c r="C768" t="s">
        <v>198</v>
      </c>
      <c r="D768" t="s">
        <v>213</v>
      </c>
      <c r="E768" t="s">
        <v>34</v>
      </c>
      <c r="F768">
        <v>9841</v>
      </c>
      <c r="G768" t="s">
        <v>158</v>
      </c>
      <c r="H768" t="s">
        <v>200</v>
      </c>
      <c r="I768" t="s">
        <v>142</v>
      </c>
      <c r="J768" s="24">
        <v>45931</v>
      </c>
      <c r="K768" t="s">
        <v>253</v>
      </c>
      <c r="L768">
        <v>3</v>
      </c>
      <c r="M768" t="s">
        <v>429</v>
      </c>
      <c r="N768" t="s">
        <v>145</v>
      </c>
      <c r="O768" t="s">
        <v>155</v>
      </c>
      <c r="P768" t="s">
        <v>161</v>
      </c>
      <c r="Q768">
        <v>80</v>
      </c>
      <c r="R768">
        <v>72</v>
      </c>
      <c r="S768">
        <v>2200</v>
      </c>
      <c r="T768">
        <v>80</v>
      </c>
      <c r="U768">
        <v>9</v>
      </c>
      <c r="V768">
        <v>3</v>
      </c>
      <c r="W768">
        <v>80</v>
      </c>
      <c r="X768">
        <v>80</v>
      </c>
      <c r="Y768">
        <v>0</v>
      </c>
      <c r="Z768">
        <v>0</v>
      </c>
      <c r="AA768">
        <v>2040</v>
      </c>
      <c r="AB768">
        <v>0</v>
      </c>
      <c r="AC768">
        <v>0</v>
      </c>
      <c r="AD768">
        <v>3</v>
      </c>
      <c r="AE768">
        <v>0</v>
      </c>
      <c r="AF768">
        <v>67</v>
      </c>
      <c r="AG768">
        <v>0</v>
      </c>
      <c r="AH768">
        <v>2</v>
      </c>
      <c r="AI768">
        <v>3</v>
      </c>
      <c r="AJ768">
        <v>0</v>
      </c>
      <c r="AK768">
        <v>0</v>
      </c>
      <c r="AL768">
        <v>0</v>
      </c>
      <c r="AM768">
        <v>0</v>
      </c>
      <c r="AN768">
        <v>0</v>
      </c>
      <c r="AO768">
        <v>41</v>
      </c>
      <c r="AP768">
        <v>153</v>
      </c>
      <c r="AQ768">
        <v>43</v>
      </c>
      <c r="AR768">
        <v>0</v>
      </c>
      <c r="AS768">
        <v>23</v>
      </c>
      <c r="AT768">
        <v>6</v>
      </c>
      <c r="AU768">
        <v>6</v>
      </c>
      <c r="AV768">
        <v>3</v>
      </c>
      <c r="AW768">
        <v>1</v>
      </c>
      <c r="AX768">
        <v>0</v>
      </c>
      <c r="AY768">
        <v>12</v>
      </c>
      <c r="AZ768">
        <v>24</v>
      </c>
      <c r="BA768">
        <v>16</v>
      </c>
      <c r="BB768">
        <v>5</v>
      </c>
      <c r="BC768">
        <v>3</v>
      </c>
      <c r="BD768">
        <v>1</v>
      </c>
      <c r="BE768">
        <v>0</v>
      </c>
      <c r="BF768">
        <v>69</v>
      </c>
      <c r="BG768">
        <v>80</v>
      </c>
      <c r="BH768">
        <v>0</v>
      </c>
      <c r="BI768">
        <v>7</v>
      </c>
      <c r="BJ768" s="25">
        <v>45944</v>
      </c>
      <c r="BK768">
        <v>1</v>
      </c>
      <c r="BL768" s="27" t="str">
        <f>VLOOKUP(O768,DropDownList!$H$1:$I$7,2,FALSE)</f>
        <v>2022/23</v>
      </c>
      <c r="BM768" s="27" t="str">
        <f t="shared" si="11"/>
        <v>VSUR</v>
      </c>
    </row>
    <row r="769" spans="1:65" x14ac:dyDescent="0.2">
      <c r="A769">
        <v>2025</v>
      </c>
      <c r="B769">
        <v>10</v>
      </c>
      <c r="C769" t="s">
        <v>198</v>
      </c>
      <c r="D769" t="s">
        <v>213</v>
      </c>
      <c r="E769" t="s">
        <v>34</v>
      </c>
      <c r="F769">
        <v>9841</v>
      </c>
      <c r="G769" t="s">
        <v>158</v>
      </c>
      <c r="H769" t="s">
        <v>200</v>
      </c>
      <c r="I769" t="s">
        <v>142</v>
      </c>
      <c r="J769" s="24">
        <v>45931</v>
      </c>
      <c r="K769" t="s">
        <v>253</v>
      </c>
      <c r="L769">
        <v>3</v>
      </c>
      <c r="M769" t="s">
        <v>429</v>
      </c>
      <c r="N769" t="s">
        <v>145</v>
      </c>
      <c r="O769" t="s">
        <v>156</v>
      </c>
      <c r="P769" t="s">
        <v>161</v>
      </c>
      <c r="Q769">
        <v>30</v>
      </c>
      <c r="R769">
        <v>90</v>
      </c>
      <c r="S769">
        <v>2535</v>
      </c>
      <c r="T769">
        <v>30</v>
      </c>
      <c r="U769">
        <v>14</v>
      </c>
      <c r="V769">
        <v>2</v>
      </c>
      <c r="W769">
        <v>30</v>
      </c>
      <c r="X769">
        <v>30</v>
      </c>
      <c r="Y769">
        <v>0</v>
      </c>
      <c r="Z769">
        <v>0</v>
      </c>
      <c r="AA769">
        <v>2475</v>
      </c>
      <c r="AB769">
        <v>0</v>
      </c>
      <c r="AC769">
        <v>0</v>
      </c>
      <c r="AD769">
        <v>2</v>
      </c>
      <c r="AE769">
        <v>0</v>
      </c>
      <c r="AF769">
        <v>86</v>
      </c>
      <c r="AG769">
        <v>0</v>
      </c>
      <c r="AH769">
        <v>2</v>
      </c>
      <c r="AI769">
        <v>2</v>
      </c>
      <c r="AJ769">
        <v>0</v>
      </c>
      <c r="AK769">
        <v>0</v>
      </c>
      <c r="AL769">
        <v>0</v>
      </c>
      <c r="AM769">
        <v>0</v>
      </c>
      <c r="AN769">
        <v>0</v>
      </c>
      <c r="AO769">
        <v>45</v>
      </c>
      <c r="AP769">
        <v>133</v>
      </c>
      <c r="AQ769">
        <v>45</v>
      </c>
      <c r="AR769">
        <v>0</v>
      </c>
      <c r="AS769">
        <v>14</v>
      </c>
      <c r="AT769">
        <v>1</v>
      </c>
      <c r="AU769">
        <v>12</v>
      </c>
      <c r="AV769">
        <v>2</v>
      </c>
      <c r="AW769">
        <v>1</v>
      </c>
      <c r="AX769">
        <v>0</v>
      </c>
      <c r="AY769">
        <v>14</v>
      </c>
      <c r="AZ769">
        <v>19</v>
      </c>
      <c r="BA769">
        <v>10</v>
      </c>
      <c r="BB769">
        <v>3</v>
      </c>
      <c r="BC769">
        <v>2</v>
      </c>
      <c r="BD769">
        <v>2</v>
      </c>
      <c r="BE769">
        <v>0</v>
      </c>
      <c r="BF769">
        <v>84</v>
      </c>
      <c r="BG769">
        <v>30</v>
      </c>
      <c r="BH769">
        <v>0</v>
      </c>
      <c r="BI769">
        <v>12</v>
      </c>
      <c r="BJ769" s="25">
        <v>45944</v>
      </c>
      <c r="BK769">
        <v>2</v>
      </c>
      <c r="BL769" s="27" t="str">
        <f>VLOOKUP(O769,DropDownList!$H$1:$I$7,2,FALSE)</f>
        <v>2023/24</v>
      </c>
      <c r="BM769" s="27" t="str">
        <f t="shared" si="11"/>
        <v>VSUR</v>
      </c>
    </row>
    <row r="770" spans="1:65" x14ac:dyDescent="0.2">
      <c r="A770">
        <v>2025</v>
      </c>
      <c r="B770">
        <v>10</v>
      </c>
      <c r="C770" t="s">
        <v>198</v>
      </c>
      <c r="D770" t="s">
        <v>214</v>
      </c>
      <c r="E770" t="s">
        <v>35</v>
      </c>
      <c r="F770">
        <v>9342</v>
      </c>
      <c r="G770" t="s">
        <v>141</v>
      </c>
      <c r="H770" t="s">
        <v>200</v>
      </c>
      <c r="I770" t="s">
        <v>142</v>
      </c>
      <c r="J770" s="24">
        <v>45931</v>
      </c>
      <c r="K770" t="s">
        <v>253</v>
      </c>
      <c r="L770">
        <v>3</v>
      </c>
      <c r="M770" t="s">
        <v>429</v>
      </c>
      <c r="N770" t="s">
        <v>145</v>
      </c>
      <c r="O770" t="s">
        <v>155</v>
      </c>
      <c r="P770" t="s">
        <v>146</v>
      </c>
      <c r="Q770">
        <v>494.09</v>
      </c>
      <c r="R770">
        <v>587</v>
      </c>
      <c r="S770">
        <v>8680</v>
      </c>
      <c r="T770">
        <v>155</v>
      </c>
      <c r="U770">
        <v>71</v>
      </c>
      <c r="V770">
        <v>18</v>
      </c>
      <c r="W770">
        <v>334.09</v>
      </c>
      <c r="X770">
        <v>334.09</v>
      </c>
      <c r="Y770">
        <v>0</v>
      </c>
      <c r="Z770">
        <v>0</v>
      </c>
      <c r="AA770">
        <v>8030.91</v>
      </c>
      <c r="AB770">
        <v>0</v>
      </c>
      <c r="AC770">
        <v>0</v>
      </c>
      <c r="AD770">
        <v>15</v>
      </c>
      <c r="AE770">
        <v>3</v>
      </c>
      <c r="AF770">
        <v>549</v>
      </c>
      <c r="AG770">
        <v>3</v>
      </c>
      <c r="AH770">
        <v>10</v>
      </c>
      <c r="AI770">
        <v>24</v>
      </c>
      <c r="AJ770">
        <v>0</v>
      </c>
      <c r="AK770">
        <v>0</v>
      </c>
      <c r="AL770">
        <v>0</v>
      </c>
      <c r="AM770">
        <v>0</v>
      </c>
      <c r="AN770">
        <v>0</v>
      </c>
      <c r="AO770">
        <v>344</v>
      </c>
      <c r="AP770">
        <v>1543</v>
      </c>
      <c r="AQ770">
        <v>338</v>
      </c>
      <c r="AR770">
        <v>0</v>
      </c>
      <c r="AS770">
        <v>177</v>
      </c>
      <c r="AT770">
        <v>62</v>
      </c>
      <c r="AU770">
        <v>56</v>
      </c>
      <c r="AV770">
        <v>20</v>
      </c>
      <c r="AW770">
        <v>4</v>
      </c>
      <c r="AX770">
        <v>0</v>
      </c>
      <c r="AY770">
        <v>175</v>
      </c>
      <c r="AZ770">
        <v>317</v>
      </c>
      <c r="BA770">
        <v>220</v>
      </c>
      <c r="BB770">
        <v>65</v>
      </c>
      <c r="BC770">
        <v>23</v>
      </c>
      <c r="BD770">
        <v>11</v>
      </c>
      <c r="BE770">
        <v>0</v>
      </c>
      <c r="BF770">
        <v>580</v>
      </c>
      <c r="BG770">
        <v>460</v>
      </c>
      <c r="BH770">
        <v>1</v>
      </c>
      <c r="BI770">
        <v>69</v>
      </c>
      <c r="BJ770" s="25">
        <v>45944</v>
      </c>
      <c r="BK770">
        <v>1</v>
      </c>
      <c r="BL770" s="27" t="str">
        <f>VLOOKUP(O770,DropDownList!$H$1:$I$7,2,FALSE)</f>
        <v>2022/23</v>
      </c>
      <c r="BM770" s="27" t="str">
        <f t="shared" si="11"/>
        <v>VSUR</v>
      </c>
    </row>
    <row r="771" spans="1:65" x14ac:dyDescent="0.2">
      <c r="A771">
        <v>2025</v>
      </c>
      <c r="B771">
        <v>10</v>
      </c>
      <c r="C771" t="s">
        <v>198</v>
      </c>
      <c r="D771" t="s">
        <v>214</v>
      </c>
      <c r="E771" t="s">
        <v>35</v>
      </c>
      <c r="F771">
        <v>9342</v>
      </c>
      <c r="G771" t="s">
        <v>141</v>
      </c>
      <c r="H771" t="s">
        <v>200</v>
      </c>
      <c r="I771" t="s">
        <v>142</v>
      </c>
      <c r="J771" s="24">
        <v>45931</v>
      </c>
      <c r="K771" t="s">
        <v>253</v>
      </c>
      <c r="L771">
        <v>3</v>
      </c>
      <c r="M771" t="s">
        <v>429</v>
      </c>
      <c r="N771" t="s">
        <v>145</v>
      </c>
      <c r="O771" t="s">
        <v>156</v>
      </c>
      <c r="P771" t="s">
        <v>150</v>
      </c>
      <c r="Q771">
        <v>40262.620000000003</v>
      </c>
      <c r="R771">
        <v>799</v>
      </c>
      <c r="S771">
        <v>138137.29</v>
      </c>
      <c r="T771">
        <v>20991.26</v>
      </c>
      <c r="U771">
        <v>235</v>
      </c>
      <c r="V771">
        <v>128</v>
      </c>
      <c r="W771">
        <v>22180.58</v>
      </c>
      <c r="X771">
        <v>24510.65</v>
      </c>
      <c r="Y771">
        <v>678</v>
      </c>
      <c r="Z771">
        <v>117146.03</v>
      </c>
      <c r="AA771">
        <v>76883.41</v>
      </c>
      <c r="AB771">
        <v>23379.83</v>
      </c>
      <c r="AC771">
        <v>53503.58</v>
      </c>
      <c r="AD771">
        <v>100</v>
      </c>
      <c r="AE771">
        <v>28</v>
      </c>
      <c r="AF771">
        <v>423</v>
      </c>
      <c r="AG771">
        <v>80</v>
      </c>
      <c r="AH771">
        <v>121</v>
      </c>
      <c r="AI771">
        <v>155</v>
      </c>
      <c r="AJ771">
        <v>110</v>
      </c>
      <c r="AK771">
        <v>70</v>
      </c>
      <c r="AL771">
        <v>12</v>
      </c>
      <c r="AM771">
        <v>45</v>
      </c>
      <c r="AN771">
        <v>6</v>
      </c>
      <c r="AO771">
        <v>593</v>
      </c>
      <c r="AP771">
        <v>2391</v>
      </c>
      <c r="AQ771">
        <v>599</v>
      </c>
      <c r="AR771">
        <v>0</v>
      </c>
      <c r="AS771">
        <v>225</v>
      </c>
      <c r="AT771">
        <v>75</v>
      </c>
      <c r="AU771">
        <v>45</v>
      </c>
      <c r="AV771">
        <v>13</v>
      </c>
      <c r="AW771">
        <v>0</v>
      </c>
      <c r="AX771">
        <v>0</v>
      </c>
      <c r="AY771">
        <v>371</v>
      </c>
      <c r="AZ771">
        <v>572</v>
      </c>
      <c r="BA771">
        <v>325</v>
      </c>
      <c r="BB771">
        <v>42</v>
      </c>
      <c r="BC771">
        <v>14</v>
      </c>
      <c r="BD771">
        <v>11</v>
      </c>
      <c r="BE771">
        <v>0</v>
      </c>
      <c r="BF771">
        <v>595</v>
      </c>
      <c r="BG771">
        <v>28429.05</v>
      </c>
      <c r="BH771">
        <v>20</v>
      </c>
      <c r="BI771">
        <v>235</v>
      </c>
      <c r="BJ771" s="25">
        <v>45944</v>
      </c>
      <c r="BK771">
        <v>0</v>
      </c>
      <c r="BL771" s="27" t="str">
        <f>VLOOKUP(O771,DropDownList!$H$1:$I$7,2,FALSE)</f>
        <v>2023/24</v>
      </c>
      <c r="BM771" s="27" t="str">
        <f t="shared" ref="BM771:BM834" si="12">IF(RIGHT(P771,4)="VSUR","VSUR",IF(RIGHT(P771,4)="CONF","CONF",P771))</f>
        <v>FISCAL FINES</v>
      </c>
    </row>
    <row r="772" spans="1:65" x14ac:dyDescent="0.2">
      <c r="A772">
        <v>2025</v>
      </c>
      <c r="B772">
        <v>10</v>
      </c>
      <c r="C772" t="s">
        <v>198</v>
      </c>
      <c r="D772" t="s">
        <v>214</v>
      </c>
      <c r="E772" t="s">
        <v>35</v>
      </c>
      <c r="F772">
        <v>9342</v>
      </c>
      <c r="G772" t="s">
        <v>141</v>
      </c>
      <c r="H772" t="s">
        <v>200</v>
      </c>
      <c r="I772" t="s">
        <v>142</v>
      </c>
      <c r="J772" s="24">
        <v>45931</v>
      </c>
      <c r="K772" t="s">
        <v>253</v>
      </c>
      <c r="L772">
        <v>3</v>
      </c>
      <c r="M772" t="s">
        <v>429</v>
      </c>
      <c r="N772" t="s">
        <v>145</v>
      </c>
      <c r="O772" t="s">
        <v>149</v>
      </c>
      <c r="P772" t="s">
        <v>146</v>
      </c>
      <c r="Q772">
        <v>270</v>
      </c>
      <c r="R772">
        <v>58</v>
      </c>
      <c r="S772">
        <v>940</v>
      </c>
      <c r="T772">
        <v>0</v>
      </c>
      <c r="U772">
        <v>35</v>
      </c>
      <c r="V772">
        <v>14</v>
      </c>
      <c r="W772">
        <v>230</v>
      </c>
      <c r="X772">
        <v>230</v>
      </c>
      <c r="Y772">
        <v>0</v>
      </c>
      <c r="Z772">
        <v>0</v>
      </c>
      <c r="AA772">
        <v>670</v>
      </c>
      <c r="AB772">
        <v>0</v>
      </c>
      <c r="AC772">
        <v>0</v>
      </c>
      <c r="AD772">
        <v>14</v>
      </c>
      <c r="AE772">
        <v>0</v>
      </c>
      <c r="AF772">
        <v>40</v>
      </c>
      <c r="AG772">
        <v>0</v>
      </c>
      <c r="AH772">
        <v>0</v>
      </c>
      <c r="AI772">
        <v>18</v>
      </c>
      <c r="AJ772">
        <v>0</v>
      </c>
      <c r="AK772">
        <v>0</v>
      </c>
      <c r="AL772">
        <v>0</v>
      </c>
      <c r="AM772">
        <v>0</v>
      </c>
      <c r="AN772">
        <v>0</v>
      </c>
      <c r="AO772">
        <v>39</v>
      </c>
      <c r="AP772">
        <v>76</v>
      </c>
      <c r="AQ772">
        <v>37</v>
      </c>
      <c r="AR772">
        <v>0</v>
      </c>
      <c r="AS772">
        <v>12</v>
      </c>
      <c r="AT772">
        <v>4</v>
      </c>
      <c r="AU772">
        <v>1</v>
      </c>
      <c r="AV772">
        <v>0</v>
      </c>
      <c r="AW772">
        <v>0</v>
      </c>
      <c r="AX772">
        <v>0</v>
      </c>
      <c r="AY772">
        <v>3</v>
      </c>
      <c r="AZ772">
        <v>6</v>
      </c>
      <c r="BA772">
        <v>2</v>
      </c>
      <c r="BB772">
        <v>3</v>
      </c>
      <c r="BC772">
        <v>0</v>
      </c>
      <c r="BD772">
        <v>1</v>
      </c>
      <c r="BE772">
        <v>0</v>
      </c>
      <c r="BF772">
        <v>58</v>
      </c>
      <c r="BG772">
        <v>270</v>
      </c>
      <c r="BH772">
        <v>0</v>
      </c>
      <c r="BI772">
        <v>34</v>
      </c>
      <c r="BJ772" s="25">
        <v>45944</v>
      </c>
      <c r="BK772">
        <v>0</v>
      </c>
      <c r="BL772" s="27" t="str">
        <f>VLOOKUP(O772,DropDownList!$H$1:$I$7,2,FALSE)</f>
        <v>2025/26</v>
      </c>
      <c r="BM772" s="27" t="str">
        <f t="shared" si="12"/>
        <v>VSUR</v>
      </c>
    </row>
    <row r="773" spans="1:65" x14ac:dyDescent="0.2">
      <c r="A773">
        <v>2025</v>
      </c>
      <c r="B773">
        <v>10</v>
      </c>
      <c r="C773" t="s">
        <v>198</v>
      </c>
      <c r="D773" t="s">
        <v>214</v>
      </c>
      <c r="E773" t="s">
        <v>35</v>
      </c>
      <c r="F773">
        <v>9342</v>
      </c>
      <c r="G773" t="s">
        <v>141</v>
      </c>
      <c r="H773" t="s">
        <v>200</v>
      </c>
      <c r="I773" t="s">
        <v>142</v>
      </c>
      <c r="J773" s="24">
        <v>45931</v>
      </c>
      <c r="K773" t="s">
        <v>253</v>
      </c>
      <c r="L773">
        <v>3</v>
      </c>
      <c r="M773" t="s">
        <v>429</v>
      </c>
      <c r="N773" t="s">
        <v>145</v>
      </c>
      <c r="O773" t="s">
        <v>147</v>
      </c>
      <c r="P773" t="s">
        <v>150</v>
      </c>
      <c r="Q773">
        <v>57582.66</v>
      </c>
      <c r="R773">
        <v>704</v>
      </c>
      <c r="S773">
        <v>124096.84</v>
      </c>
      <c r="T773">
        <v>17737.34</v>
      </c>
      <c r="U773">
        <v>342</v>
      </c>
      <c r="V773">
        <v>156</v>
      </c>
      <c r="W773">
        <v>25772.85</v>
      </c>
      <c r="X773">
        <v>31776.69</v>
      </c>
      <c r="Y773">
        <v>591</v>
      </c>
      <c r="Z773">
        <v>106359.5</v>
      </c>
      <c r="AA773">
        <v>48776.84</v>
      </c>
      <c r="AB773">
        <v>15661.38</v>
      </c>
      <c r="AC773">
        <v>33115.46</v>
      </c>
      <c r="AD773">
        <v>130</v>
      </c>
      <c r="AE773">
        <v>26</v>
      </c>
      <c r="AF773">
        <v>244</v>
      </c>
      <c r="AG773">
        <v>118</v>
      </c>
      <c r="AH773">
        <v>113</v>
      </c>
      <c r="AI773">
        <v>224</v>
      </c>
      <c r="AJ773">
        <v>82</v>
      </c>
      <c r="AK773">
        <v>52</v>
      </c>
      <c r="AL773">
        <v>17</v>
      </c>
      <c r="AM773">
        <v>35</v>
      </c>
      <c r="AN773">
        <v>3</v>
      </c>
      <c r="AO773">
        <v>530</v>
      </c>
      <c r="AP773">
        <v>1855</v>
      </c>
      <c r="AQ773">
        <v>538</v>
      </c>
      <c r="AR773">
        <v>0</v>
      </c>
      <c r="AS773">
        <v>138</v>
      </c>
      <c r="AT773">
        <v>82</v>
      </c>
      <c r="AU773">
        <v>24</v>
      </c>
      <c r="AV773">
        <v>8</v>
      </c>
      <c r="AW773">
        <v>0</v>
      </c>
      <c r="AX773">
        <v>0</v>
      </c>
      <c r="AY773">
        <v>280</v>
      </c>
      <c r="AZ773">
        <v>441</v>
      </c>
      <c r="BA773">
        <v>205</v>
      </c>
      <c r="BB773">
        <v>30</v>
      </c>
      <c r="BC773">
        <v>9</v>
      </c>
      <c r="BD773">
        <v>15</v>
      </c>
      <c r="BE773">
        <v>0</v>
      </c>
      <c r="BF773">
        <v>530</v>
      </c>
      <c r="BG773">
        <v>41156.400000000001</v>
      </c>
      <c r="BH773">
        <v>5</v>
      </c>
      <c r="BI773">
        <v>339</v>
      </c>
      <c r="BJ773" s="25">
        <v>45944</v>
      </c>
      <c r="BK773">
        <v>0</v>
      </c>
      <c r="BL773" s="27" t="str">
        <f>VLOOKUP(O773,DropDownList!$H$1:$I$7,2,FALSE)</f>
        <v>2024/25</v>
      </c>
      <c r="BM773" s="27" t="str">
        <f t="shared" si="12"/>
        <v>FISCAL FINES</v>
      </c>
    </row>
    <row r="774" spans="1:65" x14ac:dyDescent="0.2">
      <c r="A774">
        <v>2025</v>
      </c>
      <c r="B774">
        <v>10</v>
      </c>
      <c r="C774" t="s">
        <v>198</v>
      </c>
      <c r="D774" t="s">
        <v>214</v>
      </c>
      <c r="E774" t="s">
        <v>35</v>
      </c>
      <c r="F774">
        <v>9342</v>
      </c>
      <c r="G774" t="s">
        <v>141</v>
      </c>
      <c r="H774" t="s">
        <v>200</v>
      </c>
      <c r="I774" t="s">
        <v>142</v>
      </c>
      <c r="J774" s="24">
        <v>45931</v>
      </c>
      <c r="K774" t="s">
        <v>253</v>
      </c>
      <c r="L774">
        <v>3</v>
      </c>
      <c r="M774" t="s">
        <v>429</v>
      </c>
      <c r="N774" t="s">
        <v>145</v>
      </c>
      <c r="O774" t="s">
        <v>149</v>
      </c>
      <c r="P774" t="s">
        <v>148</v>
      </c>
      <c r="Q774">
        <v>1179.99</v>
      </c>
      <c r="R774">
        <v>27</v>
      </c>
      <c r="S774">
        <v>1620</v>
      </c>
      <c r="T774">
        <v>60</v>
      </c>
      <c r="U774">
        <v>20</v>
      </c>
      <c r="V774">
        <v>15</v>
      </c>
      <c r="W774">
        <v>900</v>
      </c>
      <c r="X774">
        <v>900</v>
      </c>
      <c r="Y774">
        <v>0</v>
      </c>
      <c r="Z774">
        <v>0</v>
      </c>
      <c r="AA774">
        <v>380.01</v>
      </c>
      <c r="AB774">
        <v>0</v>
      </c>
      <c r="AC774">
        <v>380.01</v>
      </c>
      <c r="AD774">
        <v>15</v>
      </c>
      <c r="AE774">
        <v>0</v>
      </c>
      <c r="AF774">
        <v>6</v>
      </c>
      <c r="AG774">
        <v>1</v>
      </c>
      <c r="AH774">
        <v>1</v>
      </c>
      <c r="AI774">
        <v>19</v>
      </c>
      <c r="AJ774">
        <v>0</v>
      </c>
      <c r="AK774">
        <v>0</v>
      </c>
      <c r="AL774">
        <v>0</v>
      </c>
      <c r="AM774">
        <v>0</v>
      </c>
      <c r="AN774">
        <v>0</v>
      </c>
      <c r="AO774">
        <v>21</v>
      </c>
      <c r="AP774">
        <v>52</v>
      </c>
      <c r="AQ774">
        <v>21</v>
      </c>
      <c r="AR774">
        <v>0</v>
      </c>
      <c r="AS774">
        <v>2</v>
      </c>
      <c r="AT774">
        <v>6</v>
      </c>
      <c r="AU774">
        <v>0</v>
      </c>
      <c r="AV774">
        <v>0</v>
      </c>
      <c r="AW774">
        <v>0</v>
      </c>
      <c r="AX774">
        <v>0</v>
      </c>
      <c r="AY774">
        <v>5</v>
      </c>
      <c r="AZ774">
        <v>11</v>
      </c>
      <c r="BA774">
        <v>4</v>
      </c>
      <c r="BB774">
        <v>0</v>
      </c>
      <c r="BC774">
        <v>0</v>
      </c>
      <c r="BD774">
        <v>0</v>
      </c>
      <c r="BE774">
        <v>0</v>
      </c>
      <c r="BF774">
        <v>21</v>
      </c>
      <c r="BG774">
        <v>1140</v>
      </c>
      <c r="BH774">
        <v>0</v>
      </c>
      <c r="BI774">
        <v>20</v>
      </c>
      <c r="BJ774" s="25">
        <v>45944</v>
      </c>
      <c r="BK774">
        <v>0</v>
      </c>
      <c r="BL774" s="27" t="str">
        <f>VLOOKUP(O774,DropDownList!$H$1:$I$7,2,FALSE)</f>
        <v>2025/26</v>
      </c>
      <c r="BM774" s="27" t="str">
        <f t="shared" si="12"/>
        <v>PRAS</v>
      </c>
    </row>
    <row r="775" spans="1:65" x14ac:dyDescent="0.2">
      <c r="A775">
        <v>2025</v>
      </c>
      <c r="B775">
        <v>10</v>
      </c>
      <c r="C775" t="s">
        <v>198</v>
      </c>
      <c r="D775" t="s">
        <v>214</v>
      </c>
      <c r="E775" t="s">
        <v>35</v>
      </c>
      <c r="F775">
        <v>9342</v>
      </c>
      <c r="G775" t="s">
        <v>141</v>
      </c>
      <c r="H775" t="s">
        <v>200</v>
      </c>
      <c r="I775" t="s">
        <v>142</v>
      </c>
      <c r="J775" s="24">
        <v>45931</v>
      </c>
      <c r="K775" t="s">
        <v>253</v>
      </c>
      <c r="L775">
        <v>3</v>
      </c>
      <c r="M775" t="s">
        <v>429</v>
      </c>
      <c r="N775" t="s">
        <v>145</v>
      </c>
      <c r="O775" t="s">
        <v>149</v>
      </c>
      <c r="P775" t="s">
        <v>152</v>
      </c>
      <c r="Q775">
        <v>0</v>
      </c>
      <c r="R775">
        <v>66</v>
      </c>
      <c r="S775">
        <v>2640</v>
      </c>
      <c r="T775">
        <v>1160</v>
      </c>
      <c r="U775">
        <v>0</v>
      </c>
      <c r="V775">
        <v>0</v>
      </c>
      <c r="W775">
        <v>0</v>
      </c>
      <c r="X775">
        <v>0</v>
      </c>
      <c r="Y775">
        <v>0</v>
      </c>
      <c r="Z775">
        <v>0</v>
      </c>
      <c r="AA775">
        <v>1480</v>
      </c>
      <c r="AB775">
        <v>0</v>
      </c>
      <c r="AC775">
        <v>1480</v>
      </c>
      <c r="AD775">
        <v>0</v>
      </c>
      <c r="AE775">
        <v>0</v>
      </c>
      <c r="AF775">
        <v>37</v>
      </c>
      <c r="AG775">
        <v>0</v>
      </c>
      <c r="AH775">
        <v>29</v>
      </c>
      <c r="AI775">
        <v>0</v>
      </c>
      <c r="AJ775">
        <v>0</v>
      </c>
      <c r="AK775">
        <v>0</v>
      </c>
      <c r="AL775">
        <v>0</v>
      </c>
      <c r="AM775">
        <v>2</v>
      </c>
      <c r="AN775">
        <v>0</v>
      </c>
      <c r="AO775">
        <v>0</v>
      </c>
      <c r="AP775">
        <v>0</v>
      </c>
      <c r="AQ775">
        <v>0</v>
      </c>
      <c r="AR775">
        <v>0</v>
      </c>
      <c r="AS775">
        <v>0</v>
      </c>
      <c r="AT775">
        <v>0</v>
      </c>
      <c r="AU775">
        <v>0</v>
      </c>
      <c r="AV775">
        <v>0</v>
      </c>
      <c r="AW775">
        <v>0</v>
      </c>
      <c r="AX775">
        <v>0</v>
      </c>
      <c r="AY775">
        <v>0</v>
      </c>
      <c r="AZ775">
        <v>0</v>
      </c>
      <c r="BA775">
        <v>0</v>
      </c>
      <c r="BB775">
        <v>0</v>
      </c>
      <c r="BC775">
        <v>0</v>
      </c>
      <c r="BD775">
        <v>0</v>
      </c>
      <c r="BE775">
        <v>0</v>
      </c>
      <c r="BF775">
        <v>0</v>
      </c>
      <c r="BG775">
        <v>0</v>
      </c>
      <c r="BH775">
        <v>0</v>
      </c>
      <c r="BI775">
        <v>0</v>
      </c>
      <c r="BJ775" s="25">
        <v>45944</v>
      </c>
      <c r="BK775">
        <v>0</v>
      </c>
      <c r="BL775" s="27" t="str">
        <f>VLOOKUP(O775,DropDownList!$H$1:$I$7,2,FALSE)</f>
        <v>2025/26</v>
      </c>
      <c r="BM775" s="27" t="str">
        <f t="shared" si="12"/>
        <v>PCOA</v>
      </c>
    </row>
    <row r="776" spans="1:65" x14ac:dyDescent="0.2">
      <c r="A776">
        <v>2025</v>
      </c>
      <c r="B776">
        <v>10</v>
      </c>
      <c r="C776" t="s">
        <v>198</v>
      </c>
      <c r="D776" t="s">
        <v>214</v>
      </c>
      <c r="E776" t="s">
        <v>35</v>
      </c>
      <c r="F776">
        <v>9342</v>
      </c>
      <c r="G776" t="s">
        <v>141</v>
      </c>
      <c r="H776" t="s">
        <v>200</v>
      </c>
      <c r="I776" t="s">
        <v>142</v>
      </c>
      <c r="J776" s="24">
        <v>45931</v>
      </c>
      <c r="K776" t="s">
        <v>253</v>
      </c>
      <c r="L776">
        <v>3</v>
      </c>
      <c r="M776" t="s">
        <v>429</v>
      </c>
      <c r="N776" t="s">
        <v>145</v>
      </c>
      <c r="O776" t="s">
        <v>149</v>
      </c>
      <c r="P776" t="s">
        <v>154</v>
      </c>
      <c r="Q776">
        <v>8909.99</v>
      </c>
      <c r="R776">
        <v>59</v>
      </c>
      <c r="S776">
        <v>17490</v>
      </c>
      <c r="T776">
        <v>0</v>
      </c>
      <c r="U776">
        <v>36</v>
      </c>
      <c r="V776">
        <v>27</v>
      </c>
      <c r="W776">
        <v>3890</v>
      </c>
      <c r="X776">
        <v>7130</v>
      </c>
      <c r="Y776">
        <v>0</v>
      </c>
      <c r="Z776">
        <v>0</v>
      </c>
      <c r="AA776">
        <v>8580.01</v>
      </c>
      <c r="AB776">
        <v>0</v>
      </c>
      <c r="AC776">
        <v>7910.01</v>
      </c>
      <c r="AD776">
        <v>14</v>
      </c>
      <c r="AE776">
        <v>13</v>
      </c>
      <c r="AF776">
        <v>23</v>
      </c>
      <c r="AG776">
        <v>17</v>
      </c>
      <c r="AH776">
        <v>0</v>
      </c>
      <c r="AI776">
        <v>19</v>
      </c>
      <c r="AJ776">
        <v>0</v>
      </c>
      <c r="AK776">
        <v>0</v>
      </c>
      <c r="AL776">
        <v>0</v>
      </c>
      <c r="AM776">
        <v>0</v>
      </c>
      <c r="AN776">
        <v>0</v>
      </c>
      <c r="AO776">
        <v>39</v>
      </c>
      <c r="AP776">
        <v>76</v>
      </c>
      <c r="AQ776">
        <v>37</v>
      </c>
      <c r="AR776">
        <v>0</v>
      </c>
      <c r="AS776">
        <v>12</v>
      </c>
      <c r="AT776">
        <v>4</v>
      </c>
      <c r="AU776">
        <v>1</v>
      </c>
      <c r="AV776">
        <v>0</v>
      </c>
      <c r="AW776">
        <v>0</v>
      </c>
      <c r="AX776">
        <v>0</v>
      </c>
      <c r="AY776">
        <v>3</v>
      </c>
      <c r="AZ776">
        <v>6</v>
      </c>
      <c r="BA776">
        <v>2</v>
      </c>
      <c r="BB776">
        <v>3</v>
      </c>
      <c r="BC776">
        <v>0</v>
      </c>
      <c r="BD776">
        <v>1</v>
      </c>
      <c r="BE776">
        <v>0</v>
      </c>
      <c r="BF776">
        <v>59</v>
      </c>
      <c r="BG776">
        <v>5345</v>
      </c>
      <c r="BH776">
        <v>0</v>
      </c>
      <c r="BI776">
        <v>35</v>
      </c>
      <c r="BJ776" s="25">
        <v>45944</v>
      </c>
      <c r="BK776">
        <v>0</v>
      </c>
      <c r="BL776" s="27" t="str">
        <f>VLOOKUP(O776,DropDownList!$H$1:$I$7,2,FALSE)</f>
        <v>2025/26</v>
      </c>
      <c r="BM776" s="27" t="str">
        <f t="shared" si="12"/>
        <v>JP COURT</v>
      </c>
    </row>
    <row r="777" spans="1:65" x14ac:dyDescent="0.2">
      <c r="A777">
        <v>2025</v>
      </c>
      <c r="B777">
        <v>10</v>
      </c>
      <c r="C777" t="s">
        <v>198</v>
      </c>
      <c r="D777" t="s">
        <v>214</v>
      </c>
      <c r="E777" t="s">
        <v>35</v>
      </c>
      <c r="F777">
        <v>9342</v>
      </c>
      <c r="G777" t="s">
        <v>141</v>
      </c>
      <c r="H777" t="s">
        <v>200</v>
      </c>
      <c r="I777" t="s">
        <v>142</v>
      </c>
      <c r="J777" s="24">
        <v>45931</v>
      </c>
      <c r="K777" t="s">
        <v>253</v>
      </c>
      <c r="L777">
        <v>3</v>
      </c>
      <c r="M777" t="s">
        <v>429</v>
      </c>
      <c r="N777" t="s">
        <v>145</v>
      </c>
      <c r="O777" t="s">
        <v>149</v>
      </c>
      <c r="P777" t="s">
        <v>150</v>
      </c>
      <c r="Q777">
        <v>10997.66</v>
      </c>
      <c r="R777">
        <v>150</v>
      </c>
      <c r="S777">
        <v>20229.080000000002</v>
      </c>
      <c r="T777">
        <v>948.76</v>
      </c>
      <c r="U777">
        <v>89</v>
      </c>
      <c r="V777">
        <v>61</v>
      </c>
      <c r="W777">
        <v>6452.91</v>
      </c>
      <c r="X777">
        <v>7830.92</v>
      </c>
      <c r="Y777">
        <v>141</v>
      </c>
      <c r="Z777">
        <v>19280.32</v>
      </c>
      <c r="AA777">
        <v>8282.66</v>
      </c>
      <c r="AB777">
        <v>1028.94</v>
      </c>
      <c r="AC777">
        <v>7253.72</v>
      </c>
      <c r="AD777">
        <v>55</v>
      </c>
      <c r="AE777">
        <v>6</v>
      </c>
      <c r="AF777">
        <v>52</v>
      </c>
      <c r="AG777">
        <v>18</v>
      </c>
      <c r="AH777">
        <v>9</v>
      </c>
      <c r="AI777">
        <v>71</v>
      </c>
      <c r="AJ777">
        <v>26</v>
      </c>
      <c r="AK777">
        <v>15</v>
      </c>
      <c r="AL777">
        <v>4</v>
      </c>
      <c r="AM777">
        <v>2</v>
      </c>
      <c r="AN777">
        <v>0</v>
      </c>
      <c r="AO777">
        <v>108</v>
      </c>
      <c r="AP777">
        <v>243</v>
      </c>
      <c r="AQ777">
        <v>112</v>
      </c>
      <c r="AR777">
        <v>0</v>
      </c>
      <c r="AS777">
        <v>16</v>
      </c>
      <c r="AT777">
        <v>7</v>
      </c>
      <c r="AU777">
        <v>3</v>
      </c>
      <c r="AV777">
        <v>0</v>
      </c>
      <c r="AW777">
        <v>0</v>
      </c>
      <c r="AX777">
        <v>0</v>
      </c>
      <c r="AY777">
        <v>26</v>
      </c>
      <c r="AZ777">
        <v>47</v>
      </c>
      <c r="BA777">
        <v>18</v>
      </c>
      <c r="BB777">
        <v>1</v>
      </c>
      <c r="BC777">
        <v>0</v>
      </c>
      <c r="BD777">
        <v>0</v>
      </c>
      <c r="BE777">
        <v>0</v>
      </c>
      <c r="BF777">
        <v>108</v>
      </c>
      <c r="BG777">
        <v>9058.7099999999991</v>
      </c>
      <c r="BH777">
        <v>0</v>
      </c>
      <c r="BI777">
        <v>89</v>
      </c>
      <c r="BJ777" s="25">
        <v>45944</v>
      </c>
      <c r="BK777">
        <v>0</v>
      </c>
      <c r="BL777" s="27" t="str">
        <f>VLOOKUP(O777,DropDownList!$H$1:$I$7,2,FALSE)</f>
        <v>2025/26</v>
      </c>
      <c r="BM777" s="27" t="str">
        <f t="shared" si="12"/>
        <v>FISCAL FINES</v>
      </c>
    </row>
    <row r="778" spans="1:65" x14ac:dyDescent="0.2">
      <c r="A778">
        <v>2025</v>
      </c>
      <c r="B778">
        <v>10</v>
      </c>
      <c r="C778" t="s">
        <v>198</v>
      </c>
      <c r="D778" t="s">
        <v>214</v>
      </c>
      <c r="E778" t="s">
        <v>35</v>
      </c>
      <c r="F778">
        <v>9342</v>
      </c>
      <c r="G778" t="s">
        <v>141</v>
      </c>
      <c r="H778" t="s">
        <v>200</v>
      </c>
      <c r="I778" t="s">
        <v>142</v>
      </c>
      <c r="J778" s="24">
        <v>45931</v>
      </c>
      <c r="K778" t="s">
        <v>253</v>
      </c>
      <c r="L778">
        <v>3</v>
      </c>
      <c r="M778" t="s">
        <v>429</v>
      </c>
      <c r="N778" t="s">
        <v>145</v>
      </c>
      <c r="O778" t="s">
        <v>147</v>
      </c>
      <c r="P778" t="s">
        <v>152</v>
      </c>
      <c r="Q778">
        <v>0</v>
      </c>
      <c r="R778">
        <v>213</v>
      </c>
      <c r="S778">
        <v>8520</v>
      </c>
      <c r="T778">
        <v>4840</v>
      </c>
      <c r="U778">
        <v>0</v>
      </c>
      <c r="V778">
        <v>0</v>
      </c>
      <c r="W778">
        <v>0</v>
      </c>
      <c r="X778">
        <v>0</v>
      </c>
      <c r="Y778">
        <v>0</v>
      </c>
      <c r="Z778">
        <v>0</v>
      </c>
      <c r="AA778">
        <v>3680</v>
      </c>
      <c r="AB778">
        <v>0</v>
      </c>
      <c r="AC778">
        <v>3680</v>
      </c>
      <c r="AD778">
        <v>0</v>
      </c>
      <c r="AE778">
        <v>0</v>
      </c>
      <c r="AF778">
        <v>92</v>
      </c>
      <c r="AG778">
        <v>0</v>
      </c>
      <c r="AH778">
        <v>121</v>
      </c>
      <c r="AI778">
        <v>0</v>
      </c>
      <c r="AJ778">
        <v>0</v>
      </c>
      <c r="AK778">
        <v>0</v>
      </c>
      <c r="AL778">
        <v>0</v>
      </c>
      <c r="AM778">
        <v>0</v>
      </c>
      <c r="AN778">
        <v>0</v>
      </c>
      <c r="AO778">
        <v>0</v>
      </c>
      <c r="AP778">
        <v>0</v>
      </c>
      <c r="AQ778">
        <v>0</v>
      </c>
      <c r="AR778">
        <v>0</v>
      </c>
      <c r="AS778">
        <v>0</v>
      </c>
      <c r="AT778">
        <v>0</v>
      </c>
      <c r="AU778">
        <v>0</v>
      </c>
      <c r="AV778">
        <v>0</v>
      </c>
      <c r="AW778">
        <v>0</v>
      </c>
      <c r="AX778">
        <v>0</v>
      </c>
      <c r="AY778">
        <v>0</v>
      </c>
      <c r="AZ778">
        <v>0</v>
      </c>
      <c r="BA778">
        <v>0</v>
      </c>
      <c r="BB778">
        <v>0</v>
      </c>
      <c r="BC778">
        <v>0</v>
      </c>
      <c r="BD778">
        <v>0</v>
      </c>
      <c r="BE778">
        <v>0</v>
      </c>
      <c r="BF778">
        <v>0</v>
      </c>
      <c r="BG778">
        <v>0</v>
      </c>
      <c r="BH778">
        <v>0</v>
      </c>
      <c r="BI778">
        <v>0</v>
      </c>
      <c r="BJ778" s="25">
        <v>45944</v>
      </c>
      <c r="BK778">
        <v>0</v>
      </c>
      <c r="BL778" s="27" t="str">
        <f>VLOOKUP(O778,DropDownList!$H$1:$I$7,2,FALSE)</f>
        <v>2024/25</v>
      </c>
      <c r="BM778" s="27" t="str">
        <f t="shared" si="12"/>
        <v>PCOA</v>
      </c>
    </row>
    <row r="779" spans="1:65" x14ac:dyDescent="0.2">
      <c r="A779">
        <v>2025</v>
      </c>
      <c r="B779">
        <v>10</v>
      </c>
      <c r="C779" t="s">
        <v>198</v>
      </c>
      <c r="D779" t="s">
        <v>214</v>
      </c>
      <c r="E779" t="s">
        <v>35</v>
      </c>
      <c r="F779">
        <v>9342</v>
      </c>
      <c r="G779" t="s">
        <v>141</v>
      </c>
      <c r="H779" t="s">
        <v>200</v>
      </c>
      <c r="I779" t="s">
        <v>142</v>
      </c>
      <c r="J779" s="24">
        <v>45931</v>
      </c>
      <c r="K779" t="s">
        <v>253</v>
      </c>
      <c r="L779">
        <v>3</v>
      </c>
      <c r="M779" t="s">
        <v>429</v>
      </c>
      <c r="N779" t="s">
        <v>145</v>
      </c>
      <c r="O779" t="s">
        <v>147</v>
      </c>
      <c r="P779" t="s">
        <v>154</v>
      </c>
      <c r="Q779">
        <v>36410.980000000003</v>
      </c>
      <c r="R779">
        <v>494</v>
      </c>
      <c r="S779">
        <v>121375.01</v>
      </c>
      <c r="T779">
        <v>855</v>
      </c>
      <c r="U779">
        <v>163</v>
      </c>
      <c r="V779">
        <v>83</v>
      </c>
      <c r="W779">
        <v>16241.97</v>
      </c>
      <c r="X779">
        <v>18999.97</v>
      </c>
      <c r="Y779">
        <v>0</v>
      </c>
      <c r="Z779">
        <v>0</v>
      </c>
      <c r="AA779">
        <v>84109.03</v>
      </c>
      <c r="AB779">
        <v>1059.71</v>
      </c>
      <c r="AC779">
        <v>77064.13</v>
      </c>
      <c r="AD779">
        <v>43</v>
      </c>
      <c r="AE779">
        <v>40</v>
      </c>
      <c r="AF779">
        <v>326</v>
      </c>
      <c r="AG779">
        <v>88</v>
      </c>
      <c r="AH779">
        <v>2</v>
      </c>
      <c r="AI779">
        <v>75</v>
      </c>
      <c r="AJ779">
        <v>0</v>
      </c>
      <c r="AK779">
        <v>0</v>
      </c>
      <c r="AL779">
        <v>0</v>
      </c>
      <c r="AM779">
        <v>0</v>
      </c>
      <c r="AN779">
        <v>0</v>
      </c>
      <c r="AO779">
        <v>290</v>
      </c>
      <c r="AP779">
        <v>955</v>
      </c>
      <c r="AQ779">
        <v>284</v>
      </c>
      <c r="AR779">
        <v>0</v>
      </c>
      <c r="AS779">
        <v>121</v>
      </c>
      <c r="AT779">
        <v>33</v>
      </c>
      <c r="AU779">
        <v>21</v>
      </c>
      <c r="AV779">
        <v>7</v>
      </c>
      <c r="AW779">
        <v>2</v>
      </c>
      <c r="AX779">
        <v>0</v>
      </c>
      <c r="AY779">
        <v>106</v>
      </c>
      <c r="AZ779">
        <v>181</v>
      </c>
      <c r="BA779">
        <v>85</v>
      </c>
      <c r="BB779">
        <v>38</v>
      </c>
      <c r="BC779">
        <v>16</v>
      </c>
      <c r="BD779">
        <v>17</v>
      </c>
      <c r="BE779">
        <v>0</v>
      </c>
      <c r="BF779">
        <v>491</v>
      </c>
      <c r="BG779">
        <v>19775</v>
      </c>
      <c r="BH779">
        <v>3</v>
      </c>
      <c r="BI779">
        <v>160</v>
      </c>
      <c r="BJ779" s="25">
        <v>45944</v>
      </c>
      <c r="BK779">
        <v>0</v>
      </c>
      <c r="BL779" s="27" t="str">
        <f>VLOOKUP(O779,DropDownList!$H$1:$I$7,2,FALSE)</f>
        <v>2024/25</v>
      </c>
      <c r="BM779" s="27" t="str">
        <f t="shared" si="12"/>
        <v>JP COURT</v>
      </c>
    </row>
    <row r="780" spans="1:65" x14ac:dyDescent="0.2">
      <c r="A780">
        <v>2025</v>
      </c>
      <c r="B780">
        <v>10</v>
      </c>
      <c r="C780" t="s">
        <v>198</v>
      </c>
      <c r="D780" t="s">
        <v>214</v>
      </c>
      <c r="E780" t="s">
        <v>35</v>
      </c>
      <c r="F780">
        <v>9342</v>
      </c>
      <c r="G780" t="s">
        <v>141</v>
      </c>
      <c r="H780" t="s">
        <v>200</v>
      </c>
      <c r="I780" t="s">
        <v>142</v>
      </c>
      <c r="J780" s="24">
        <v>45931</v>
      </c>
      <c r="K780" t="s">
        <v>253</v>
      </c>
      <c r="L780">
        <v>3</v>
      </c>
      <c r="M780" t="s">
        <v>429</v>
      </c>
      <c r="N780" t="s">
        <v>145</v>
      </c>
      <c r="O780" t="s">
        <v>155</v>
      </c>
      <c r="P780" t="s">
        <v>150</v>
      </c>
      <c r="Q780">
        <v>29192.69</v>
      </c>
      <c r="R780">
        <v>868</v>
      </c>
      <c r="S780">
        <v>126904.57</v>
      </c>
      <c r="T780">
        <v>23117.14</v>
      </c>
      <c r="U780">
        <v>193</v>
      </c>
      <c r="V780">
        <v>125</v>
      </c>
      <c r="W780">
        <v>21657.29</v>
      </c>
      <c r="X780">
        <v>21929.21</v>
      </c>
      <c r="Y780">
        <v>726</v>
      </c>
      <c r="Z780">
        <v>103787.43</v>
      </c>
      <c r="AA780">
        <v>74594.740000000005</v>
      </c>
      <c r="AB780">
        <v>16364.38</v>
      </c>
      <c r="AC780">
        <v>58230.36</v>
      </c>
      <c r="AD780">
        <v>92</v>
      </c>
      <c r="AE780">
        <v>33</v>
      </c>
      <c r="AF780">
        <v>517</v>
      </c>
      <c r="AG780">
        <v>66</v>
      </c>
      <c r="AH780">
        <v>142</v>
      </c>
      <c r="AI780">
        <v>127</v>
      </c>
      <c r="AJ780">
        <v>136</v>
      </c>
      <c r="AK780">
        <v>59</v>
      </c>
      <c r="AL780">
        <v>18</v>
      </c>
      <c r="AM780">
        <v>50</v>
      </c>
      <c r="AN780">
        <v>7</v>
      </c>
      <c r="AO780">
        <v>603</v>
      </c>
      <c r="AP780">
        <v>2637</v>
      </c>
      <c r="AQ780">
        <v>605</v>
      </c>
      <c r="AR780">
        <v>0</v>
      </c>
      <c r="AS780">
        <v>277</v>
      </c>
      <c r="AT780">
        <v>62</v>
      </c>
      <c r="AU780">
        <v>39</v>
      </c>
      <c r="AV780">
        <v>11</v>
      </c>
      <c r="AW780">
        <v>0</v>
      </c>
      <c r="AX780">
        <v>0</v>
      </c>
      <c r="AY780">
        <v>417</v>
      </c>
      <c r="AZ780">
        <v>663</v>
      </c>
      <c r="BA780">
        <v>406</v>
      </c>
      <c r="BB780">
        <v>46</v>
      </c>
      <c r="BC780">
        <v>22</v>
      </c>
      <c r="BD780">
        <v>8</v>
      </c>
      <c r="BE780">
        <v>0</v>
      </c>
      <c r="BF780">
        <v>603</v>
      </c>
      <c r="BG780">
        <v>21143.94</v>
      </c>
      <c r="BH780">
        <v>16</v>
      </c>
      <c r="BI780">
        <v>193</v>
      </c>
      <c r="BJ780" s="25">
        <v>45944</v>
      </c>
      <c r="BK780">
        <v>0</v>
      </c>
      <c r="BL780" s="27" t="str">
        <f>VLOOKUP(O780,DropDownList!$H$1:$I$7,2,FALSE)</f>
        <v>2022/23</v>
      </c>
      <c r="BM780" s="27" t="str">
        <f t="shared" si="12"/>
        <v>FISCAL FINES</v>
      </c>
    </row>
    <row r="781" spans="1:65" x14ac:dyDescent="0.2">
      <c r="A781">
        <v>2025</v>
      </c>
      <c r="B781">
        <v>10</v>
      </c>
      <c r="C781" t="s">
        <v>198</v>
      </c>
      <c r="D781" t="s">
        <v>214</v>
      </c>
      <c r="E781" t="s">
        <v>35</v>
      </c>
      <c r="F781">
        <v>9342</v>
      </c>
      <c r="G781" t="s">
        <v>141</v>
      </c>
      <c r="H781" t="s">
        <v>200</v>
      </c>
      <c r="I781" t="s">
        <v>142</v>
      </c>
      <c r="J781" s="24">
        <v>45931</v>
      </c>
      <c r="K781" t="s">
        <v>253</v>
      </c>
      <c r="L781">
        <v>3</v>
      </c>
      <c r="M781" t="s">
        <v>429</v>
      </c>
      <c r="N781" t="s">
        <v>145</v>
      </c>
      <c r="O781" t="s">
        <v>156</v>
      </c>
      <c r="P781" t="s">
        <v>146</v>
      </c>
      <c r="Q781">
        <v>600.33000000000004</v>
      </c>
      <c r="R781">
        <v>437</v>
      </c>
      <c r="S781">
        <v>6770</v>
      </c>
      <c r="T781">
        <v>175</v>
      </c>
      <c r="U781">
        <v>80</v>
      </c>
      <c r="V781">
        <v>15</v>
      </c>
      <c r="W781">
        <v>290.33</v>
      </c>
      <c r="X781">
        <v>290.33</v>
      </c>
      <c r="Y781">
        <v>0</v>
      </c>
      <c r="Z781">
        <v>0</v>
      </c>
      <c r="AA781">
        <v>5994.67</v>
      </c>
      <c r="AB781">
        <v>0</v>
      </c>
      <c r="AC781">
        <v>0</v>
      </c>
      <c r="AD781">
        <v>14</v>
      </c>
      <c r="AE781">
        <v>1</v>
      </c>
      <c r="AF781">
        <v>391</v>
      </c>
      <c r="AG781">
        <v>1</v>
      </c>
      <c r="AH781">
        <v>10</v>
      </c>
      <c r="AI781">
        <v>34</v>
      </c>
      <c r="AJ781">
        <v>0</v>
      </c>
      <c r="AK781">
        <v>0</v>
      </c>
      <c r="AL781">
        <v>0</v>
      </c>
      <c r="AM781">
        <v>0</v>
      </c>
      <c r="AN781">
        <v>0</v>
      </c>
      <c r="AO781">
        <v>277</v>
      </c>
      <c r="AP781">
        <v>1032</v>
      </c>
      <c r="AQ781">
        <v>272</v>
      </c>
      <c r="AR781">
        <v>0</v>
      </c>
      <c r="AS781">
        <v>124</v>
      </c>
      <c r="AT781">
        <v>30</v>
      </c>
      <c r="AU781">
        <v>34</v>
      </c>
      <c r="AV781">
        <v>12</v>
      </c>
      <c r="AW781">
        <v>5</v>
      </c>
      <c r="AX781">
        <v>0</v>
      </c>
      <c r="AY781">
        <v>124</v>
      </c>
      <c r="AZ781">
        <v>203</v>
      </c>
      <c r="BA781">
        <v>121</v>
      </c>
      <c r="BB781">
        <v>39</v>
      </c>
      <c r="BC781">
        <v>15</v>
      </c>
      <c r="BD781">
        <v>14</v>
      </c>
      <c r="BE781">
        <v>0</v>
      </c>
      <c r="BF781">
        <v>431</v>
      </c>
      <c r="BG781">
        <v>600</v>
      </c>
      <c r="BH781">
        <v>1</v>
      </c>
      <c r="BI781">
        <v>80</v>
      </c>
      <c r="BJ781" s="25">
        <v>45944</v>
      </c>
      <c r="BK781">
        <v>0</v>
      </c>
      <c r="BL781" s="27" t="str">
        <f>VLOOKUP(O781,DropDownList!$H$1:$I$7,2,FALSE)</f>
        <v>2023/24</v>
      </c>
      <c r="BM781" s="27" t="str">
        <f t="shared" si="12"/>
        <v>VSUR</v>
      </c>
    </row>
    <row r="782" spans="1:65" x14ac:dyDescent="0.2">
      <c r="A782">
        <v>2025</v>
      </c>
      <c r="B782">
        <v>10</v>
      </c>
      <c r="C782" t="s">
        <v>198</v>
      </c>
      <c r="D782" t="s">
        <v>214</v>
      </c>
      <c r="E782" t="s">
        <v>35</v>
      </c>
      <c r="F782">
        <v>9342</v>
      </c>
      <c r="G782" t="s">
        <v>141</v>
      </c>
      <c r="H782" t="s">
        <v>200</v>
      </c>
      <c r="I782" t="s">
        <v>142</v>
      </c>
      <c r="J782" s="24">
        <v>45931</v>
      </c>
      <c r="K782" t="s">
        <v>253</v>
      </c>
      <c r="L782">
        <v>3</v>
      </c>
      <c r="M782" t="s">
        <v>429</v>
      </c>
      <c r="N782" t="s">
        <v>145</v>
      </c>
      <c r="O782" t="s">
        <v>156</v>
      </c>
      <c r="P782" t="s">
        <v>153</v>
      </c>
      <c r="Q782">
        <v>90</v>
      </c>
      <c r="R782">
        <v>3</v>
      </c>
      <c r="S782">
        <v>135</v>
      </c>
      <c r="T782">
        <v>0</v>
      </c>
      <c r="U782">
        <v>2</v>
      </c>
      <c r="V782">
        <v>2</v>
      </c>
      <c r="W782">
        <v>90</v>
      </c>
      <c r="X782">
        <v>90</v>
      </c>
      <c r="Y782">
        <v>0</v>
      </c>
      <c r="Z782">
        <v>0</v>
      </c>
      <c r="AA782">
        <v>45</v>
      </c>
      <c r="AB782">
        <v>0</v>
      </c>
      <c r="AC782">
        <v>45</v>
      </c>
      <c r="AD782">
        <v>2</v>
      </c>
      <c r="AE782">
        <v>0</v>
      </c>
      <c r="AF782">
        <v>1</v>
      </c>
      <c r="AG782">
        <v>0</v>
      </c>
      <c r="AH782">
        <v>0</v>
      </c>
      <c r="AI782">
        <v>2</v>
      </c>
      <c r="AJ782">
        <v>0</v>
      </c>
      <c r="AK782">
        <v>0</v>
      </c>
      <c r="AL782">
        <v>0</v>
      </c>
      <c r="AM782">
        <v>0</v>
      </c>
      <c r="AN782">
        <v>0</v>
      </c>
      <c r="AO782">
        <v>2</v>
      </c>
      <c r="AP782">
        <v>2</v>
      </c>
      <c r="AQ782">
        <v>2</v>
      </c>
      <c r="AR782">
        <v>0</v>
      </c>
      <c r="AS782">
        <v>0</v>
      </c>
      <c r="AT782">
        <v>0</v>
      </c>
      <c r="AU782">
        <v>0</v>
      </c>
      <c r="AV782">
        <v>0</v>
      </c>
      <c r="AW782">
        <v>0</v>
      </c>
      <c r="AX782">
        <v>0</v>
      </c>
      <c r="AY782">
        <v>0</v>
      </c>
      <c r="AZ782">
        <v>0</v>
      </c>
      <c r="BA782">
        <v>0</v>
      </c>
      <c r="BB782">
        <v>0</v>
      </c>
      <c r="BC782">
        <v>0</v>
      </c>
      <c r="BD782">
        <v>0</v>
      </c>
      <c r="BE782">
        <v>0</v>
      </c>
      <c r="BF782">
        <v>2</v>
      </c>
      <c r="BG782">
        <v>90</v>
      </c>
      <c r="BH782">
        <v>0</v>
      </c>
      <c r="BI782">
        <v>2</v>
      </c>
      <c r="BJ782" s="25">
        <v>45944</v>
      </c>
      <c r="BK782">
        <v>0</v>
      </c>
      <c r="BL782" s="27" t="str">
        <f>VLOOKUP(O782,DropDownList!$H$1:$I$7,2,FALSE)</f>
        <v>2023/24</v>
      </c>
      <c r="BM782" s="27" t="str">
        <f t="shared" si="12"/>
        <v>PREG</v>
      </c>
    </row>
    <row r="783" spans="1:65" x14ac:dyDescent="0.2">
      <c r="A783">
        <v>2025</v>
      </c>
      <c r="B783">
        <v>10</v>
      </c>
      <c r="C783" t="s">
        <v>198</v>
      </c>
      <c r="D783" t="s">
        <v>214</v>
      </c>
      <c r="E783" t="s">
        <v>35</v>
      </c>
      <c r="F783">
        <v>9342</v>
      </c>
      <c r="G783" t="s">
        <v>141</v>
      </c>
      <c r="H783" t="s">
        <v>200</v>
      </c>
      <c r="I783" t="s">
        <v>142</v>
      </c>
      <c r="J783" s="24">
        <v>45931</v>
      </c>
      <c r="K783" t="s">
        <v>253</v>
      </c>
      <c r="L783">
        <v>3</v>
      </c>
      <c r="M783" t="s">
        <v>429</v>
      </c>
      <c r="N783" t="s">
        <v>145</v>
      </c>
      <c r="O783" t="s">
        <v>156</v>
      </c>
      <c r="P783" t="s">
        <v>154</v>
      </c>
      <c r="Q783">
        <v>17122.52</v>
      </c>
      <c r="R783">
        <v>439</v>
      </c>
      <c r="S783">
        <v>116720.99</v>
      </c>
      <c r="T783">
        <v>3505.66</v>
      </c>
      <c r="U783">
        <v>80</v>
      </c>
      <c r="V783">
        <v>35</v>
      </c>
      <c r="W783">
        <v>7407.56</v>
      </c>
      <c r="X783">
        <v>8576.61</v>
      </c>
      <c r="Y783">
        <v>0</v>
      </c>
      <c r="Z783">
        <v>0</v>
      </c>
      <c r="AA783">
        <v>96092.81</v>
      </c>
      <c r="AB783">
        <v>1217.99</v>
      </c>
      <c r="AC783">
        <v>88880.15</v>
      </c>
      <c r="AD783">
        <v>14</v>
      </c>
      <c r="AE783">
        <v>21</v>
      </c>
      <c r="AF783">
        <v>347</v>
      </c>
      <c r="AG783">
        <v>47</v>
      </c>
      <c r="AH783">
        <v>10</v>
      </c>
      <c r="AI783">
        <v>33</v>
      </c>
      <c r="AJ783">
        <v>0</v>
      </c>
      <c r="AK783">
        <v>0</v>
      </c>
      <c r="AL783">
        <v>0</v>
      </c>
      <c r="AM783">
        <v>0</v>
      </c>
      <c r="AN783">
        <v>0</v>
      </c>
      <c r="AO783">
        <v>279</v>
      </c>
      <c r="AP783">
        <v>1038</v>
      </c>
      <c r="AQ783">
        <v>274</v>
      </c>
      <c r="AR783">
        <v>0</v>
      </c>
      <c r="AS783">
        <v>124</v>
      </c>
      <c r="AT783">
        <v>30</v>
      </c>
      <c r="AU783">
        <v>34</v>
      </c>
      <c r="AV783">
        <v>12</v>
      </c>
      <c r="AW783">
        <v>5</v>
      </c>
      <c r="AX783">
        <v>0</v>
      </c>
      <c r="AY783">
        <v>125</v>
      </c>
      <c r="AZ783">
        <v>205</v>
      </c>
      <c r="BA783">
        <v>122</v>
      </c>
      <c r="BB783">
        <v>39</v>
      </c>
      <c r="BC783">
        <v>15</v>
      </c>
      <c r="BD783">
        <v>14</v>
      </c>
      <c r="BE783">
        <v>0</v>
      </c>
      <c r="BF783">
        <v>433</v>
      </c>
      <c r="BG783">
        <v>10326</v>
      </c>
      <c r="BH783">
        <v>2</v>
      </c>
      <c r="BI783">
        <v>80</v>
      </c>
      <c r="BJ783" s="25">
        <v>45944</v>
      </c>
      <c r="BK783">
        <v>0</v>
      </c>
      <c r="BL783" s="27" t="str">
        <f>VLOOKUP(O783,DropDownList!$H$1:$I$7,2,FALSE)</f>
        <v>2023/24</v>
      </c>
      <c r="BM783" s="27" t="str">
        <f t="shared" si="12"/>
        <v>JP COURT</v>
      </c>
    </row>
    <row r="784" spans="1:65" x14ac:dyDescent="0.2">
      <c r="A784">
        <v>2025</v>
      </c>
      <c r="B784">
        <v>10</v>
      </c>
      <c r="C784" t="s">
        <v>198</v>
      </c>
      <c r="D784" t="s">
        <v>214</v>
      </c>
      <c r="E784" t="s">
        <v>35</v>
      </c>
      <c r="F784">
        <v>9342</v>
      </c>
      <c r="G784" t="s">
        <v>141</v>
      </c>
      <c r="H784" t="s">
        <v>200</v>
      </c>
      <c r="I784" t="s">
        <v>142</v>
      </c>
      <c r="J784" s="24">
        <v>45931</v>
      </c>
      <c r="K784" t="s">
        <v>253</v>
      </c>
      <c r="L784">
        <v>3</v>
      </c>
      <c r="M784" t="s">
        <v>429</v>
      </c>
      <c r="N784" t="s">
        <v>145</v>
      </c>
      <c r="O784" t="s">
        <v>156</v>
      </c>
      <c r="P784" t="s">
        <v>152</v>
      </c>
      <c r="Q784">
        <v>0</v>
      </c>
      <c r="R784">
        <v>240</v>
      </c>
      <c r="S784">
        <v>9600</v>
      </c>
      <c r="T784">
        <v>4360</v>
      </c>
      <c r="U784">
        <v>0</v>
      </c>
      <c r="V784">
        <v>0</v>
      </c>
      <c r="W784">
        <v>0</v>
      </c>
      <c r="X784">
        <v>0</v>
      </c>
      <c r="Y784">
        <v>0</v>
      </c>
      <c r="Z784">
        <v>0</v>
      </c>
      <c r="AA784">
        <v>5240</v>
      </c>
      <c r="AB784">
        <v>0</v>
      </c>
      <c r="AC784">
        <v>5240</v>
      </c>
      <c r="AD784">
        <v>0</v>
      </c>
      <c r="AE784">
        <v>0</v>
      </c>
      <c r="AF784">
        <v>131</v>
      </c>
      <c r="AG784">
        <v>0</v>
      </c>
      <c r="AH784">
        <v>109</v>
      </c>
      <c r="AI784">
        <v>0</v>
      </c>
      <c r="AJ784">
        <v>0</v>
      </c>
      <c r="AK784">
        <v>0</v>
      </c>
      <c r="AL784">
        <v>0</v>
      </c>
      <c r="AM784">
        <v>0</v>
      </c>
      <c r="AN784">
        <v>0</v>
      </c>
      <c r="AO784">
        <v>0</v>
      </c>
      <c r="AP784">
        <v>0</v>
      </c>
      <c r="AQ784">
        <v>0</v>
      </c>
      <c r="AR784">
        <v>0</v>
      </c>
      <c r="AS784">
        <v>0</v>
      </c>
      <c r="AT784">
        <v>0</v>
      </c>
      <c r="AU784">
        <v>0</v>
      </c>
      <c r="AV784">
        <v>0</v>
      </c>
      <c r="AW784">
        <v>0</v>
      </c>
      <c r="AX784">
        <v>0</v>
      </c>
      <c r="AY784">
        <v>0</v>
      </c>
      <c r="AZ784">
        <v>0</v>
      </c>
      <c r="BA784">
        <v>0</v>
      </c>
      <c r="BB784">
        <v>0</v>
      </c>
      <c r="BC784">
        <v>0</v>
      </c>
      <c r="BD784">
        <v>0</v>
      </c>
      <c r="BE784">
        <v>0</v>
      </c>
      <c r="BF784">
        <v>0</v>
      </c>
      <c r="BG784">
        <v>0</v>
      </c>
      <c r="BH784">
        <v>0</v>
      </c>
      <c r="BI784">
        <v>0</v>
      </c>
      <c r="BJ784" s="25">
        <v>45944</v>
      </c>
      <c r="BK784">
        <v>0</v>
      </c>
      <c r="BL784" s="27" t="str">
        <f>VLOOKUP(O784,DropDownList!$H$1:$I$7,2,FALSE)</f>
        <v>2023/24</v>
      </c>
      <c r="BM784" s="27" t="str">
        <f t="shared" si="12"/>
        <v>PCOA</v>
      </c>
    </row>
    <row r="785" spans="1:65" x14ac:dyDescent="0.2">
      <c r="A785">
        <v>2025</v>
      </c>
      <c r="B785">
        <v>10</v>
      </c>
      <c r="C785" t="s">
        <v>198</v>
      </c>
      <c r="D785" t="s">
        <v>214</v>
      </c>
      <c r="E785" t="s">
        <v>35</v>
      </c>
      <c r="F785">
        <v>9342</v>
      </c>
      <c r="G785" t="s">
        <v>141</v>
      </c>
      <c r="H785" t="s">
        <v>200</v>
      </c>
      <c r="I785" t="s">
        <v>142</v>
      </c>
      <c r="J785" s="24">
        <v>45931</v>
      </c>
      <c r="K785" t="s">
        <v>253</v>
      </c>
      <c r="L785">
        <v>3</v>
      </c>
      <c r="M785" t="s">
        <v>429</v>
      </c>
      <c r="N785" t="s">
        <v>145</v>
      </c>
      <c r="O785" t="s">
        <v>156</v>
      </c>
      <c r="P785" t="s">
        <v>148</v>
      </c>
      <c r="Q785">
        <v>1870.76</v>
      </c>
      <c r="R785">
        <v>106</v>
      </c>
      <c r="S785">
        <v>6360</v>
      </c>
      <c r="T785">
        <v>300</v>
      </c>
      <c r="U785">
        <v>33</v>
      </c>
      <c r="V785">
        <v>25</v>
      </c>
      <c r="W785">
        <v>1427.73</v>
      </c>
      <c r="X785">
        <v>1427.73</v>
      </c>
      <c r="Y785">
        <v>0</v>
      </c>
      <c r="Z785">
        <v>0</v>
      </c>
      <c r="AA785">
        <v>4189.24</v>
      </c>
      <c r="AB785">
        <v>0</v>
      </c>
      <c r="AC785">
        <v>4189.24</v>
      </c>
      <c r="AD785">
        <v>22</v>
      </c>
      <c r="AE785">
        <v>3</v>
      </c>
      <c r="AF785">
        <v>68</v>
      </c>
      <c r="AG785">
        <v>5</v>
      </c>
      <c r="AH785">
        <v>5</v>
      </c>
      <c r="AI785">
        <v>28</v>
      </c>
      <c r="AJ785">
        <v>0</v>
      </c>
      <c r="AK785">
        <v>0</v>
      </c>
      <c r="AL785">
        <v>0</v>
      </c>
      <c r="AM785">
        <v>0</v>
      </c>
      <c r="AN785">
        <v>0</v>
      </c>
      <c r="AO785">
        <v>90</v>
      </c>
      <c r="AP785">
        <v>358</v>
      </c>
      <c r="AQ785">
        <v>90</v>
      </c>
      <c r="AR785">
        <v>0</v>
      </c>
      <c r="AS785">
        <v>27</v>
      </c>
      <c r="AT785">
        <v>11</v>
      </c>
      <c r="AU785">
        <v>7</v>
      </c>
      <c r="AV785">
        <v>3</v>
      </c>
      <c r="AW785">
        <v>0</v>
      </c>
      <c r="AX785">
        <v>0</v>
      </c>
      <c r="AY785">
        <v>57</v>
      </c>
      <c r="AZ785">
        <v>88</v>
      </c>
      <c r="BA785">
        <v>48</v>
      </c>
      <c r="BB785">
        <v>7</v>
      </c>
      <c r="BC785">
        <v>3</v>
      </c>
      <c r="BD785">
        <v>0</v>
      </c>
      <c r="BE785">
        <v>0</v>
      </c>
      <c r="BF785">
        <v>90</v>
      </c>
      <c r="BG785">
        <v>1680</v>
      </c>
      <c r="BH785">
        <v>0</v>
      </c>
      <c r="BI785">
        <v>33</v>
      </c>
      <c r="BJ785" s="25">
        <v>45944</v>
      </c>
      <c r="BK785">
        <v>0</v>
      </c>
      <c r="BL785" s="27" t="str">
        <f>VLOOKUP(O785,DropDownList!$H$1:$I$7,2,FALSE)</f>
        <v>2023/24</v>
      </c>
      <c r="BM785" s="27" t="str">
        <f t="shared" si="12"/>
        <v>PRAS</v>
      </c>
    </row>
    <row r="786" spans="1:65" x14ac:dyDescent="0.2">
      <c r="A786">
        <v>2025</v>
      </c>
      <c r="B786">
        <v>10</v>
      </c>
      <c r="C786" t="s">
        <v>198</v>
      </c>
      <c r="D786" t="s">
        <v>214</v>
      </c>
      <c r="E786" t="s">
        <v>35</v>
      </c>
      <c r="F786">
        <v>9342</v>
      </c>
      <c r="G786" t="s">
        <v>141</v>
      </c>
      <c r="H786" t="s">
        <v>200</v>
      </c>
      <c r="I786" t="s">
        <v>142</v>
      </c>
      <c r="J786" s="24">
        <v>45931</v>
      </c>
      <c r="K786" t="s">
        <v>253</v>
      </c>
      <c r="L786">
        <v>3</v>
      </c>
      <c r="M786" t="s">
        <v>429</v>
      </c>
      <c r="N786" t="s">
        <v>145</v>
      </c>
      <c r="O786" t="s">
        <v>155</v>
      </c>
      <c r="P786" t="s">
        <v>154</v>
      </c>
      <c r="Q786">
        <v>16284</v>
      </c>
      <c r="R786">
        <v>592</v>
      </c>
      <c r="S786">
        <v>142779</v>
      </c>
      <c r="T786">
        <v>4197.17</v>
      </c>
      <c r="U786">
        <v>73</v>
      </c>
      <c r="V786">
        <v>40</v>
      </c>
      <c r="W786">
        <v>9390.2800000000007</v>
      </c>
      <c r="X786">
        <v>9647.64</v>
      </c>
      <c r="Y786">
        <v>0</v>
      </c>
      <c r="Z786">
        <v>0</v>
      </c>
      <c r="AA786">
        <v>122297.83</v>
      </c>
      <c r="AB786">
        <v>2242.7800000000002</v>
      </c>
      <c r="AC786">
        <v>111974.14</v>
      </c>
      <c r="AD786">
        <v>15</v>
      </c>
      <c r="AE786">
        <v>25</v>
      </c>
      <c r="AF786">
        <v>499</v>
      </c>
      <c r="AG786">
        <v>49</v>
      </c>
      <c r="AH786">
        <v>10</v>
      </c>
      <c r="AI786">
        <v>24</v>
      </c>
      <c r="AJ786">
        <v>0</v>
      </c>
      <c r="AK786">
        <v>0</v>
      </c>
      <c r="AL786">
        <v>0</v>
      </c>
      <c r="AM786">
        <v>0</v>
      </c>
      <c r="AN786">
        <v>0</v>
      </c>
      <c r="AO786">
        <v>348</v>
      </c>
      <c r="AP786">
        <v>1546</v>
      </c>
      <c r="AQ786">
        <v>339</v>
      </c>
      <c r="AR786">
        <v>0</v>
      </c>
      <c r="AS786">
        <v>174</v>
      </c>
      <c r="AT786">
        <v>62</v>
      </c>
      <c r="AU786">
        <v>55</v>
      </c>
      <c r="AV786">
        <v>20</v>
      </c>
      <c r="AW786">
        <v>4</v>
      </c>
      <c r="AX786">
        <v>0</v>
      </c>
      <c r="AY786">
        <v>178</v>
      </c>
      <c r="AZ786">
        <v>320</v>
      </c>
      <c r="BA786">
        <v>220</v>
      </c>
      <c r="BB786">
        <v>65</v>
      </c>
      <c r="BC786">
        <v>23</v>
      </c>
      <c r="BD786">
        <v>11</v>
      </c>
      <c r="BE786">
        <v>0</v>
      </c>
      <c r="BF786">
        <v>585</v>
      </c>
      <c r="BG786">
        <v>7465</v>
      </c>
      <c r="BH786">
        <v>10</v>
      </c>
      <c r="BI786">
        <v>71</v>
      </c>
      <c r="BJ786" s="25">
        <v>45944</v>
      </c>
      <c r="BK786">
        <v>1</v>
      </c>
      <c r="BL786" s="27" t="str">
        <f>VLOOKUP(O786,DropDownList!$H$1:$I$7,2,FALSE)</f>
        <v>2022/23</v>
      </c>
      <c r="BM786" s="27" t="str">
        <f t="shared" si="12"/>
        <v>JP COURT</v>
      </c>
    </row>
    <row r="787" spans="1:65" x14ac:dyDescent="0.2">
      <c r="A787">
        <v>2025</v>
      </c>
      <c r="B787">
        <v>10</v>
      </c>
      <c r="C787" t="s">
        <v>198</v>
      </c>
      <c r="D787" t="s">
        <v>214</v>
      </c>
      <c r="E787" t="s">
        <v>35</v>
      </c>
      <c r="F787">
        <v>9342</v>
      </c>
      <c r="G787" t="s">
        <v>141</v>
      </c>
      <c r="H787" t="s">
        <v>200</v>
      </c>
      <c r="I787" t="s">
        <v>142</v>
      </c>
      <c r="J787" s="24">
        <v>45931</v>
      </c>
      <c r="K787" t="s">
        <v>253</v>
      </c>
      <c r="L787">
        <v>3</v>
      </c>
      <c r="M787" t="s">
        <v>429</v>
      </c>
      <c r="N787" t="s">
        <v>145</v>
      </c>
      <c r="O787" t="s">
        <v>147</v>
      </c>
      <c r="P787" t="s">
        <v>148</v>
      </c>
      <c r="Q787">
        <v>3489.77</v>
      </c>
      <c r="R787">
        <v>118</v>
      </c>
      <c r="S787">
        <v>7080</v>
      </c>
      <c r="T787">
        <v>350</v>
      </c>
      <c r="U787">
        <v>65</v>
      </c>
      <c r="V787">
        <v>31</v>
      </c>
      <c r="W787">
        <v>1749.83</v>
      </c>
      <c r="X787">
        <v>1789.83</v>
      </c>
      <c r="Y787">
        <v>0</v>
      </c>
      <c r="Z787">
        <v>0</v>
      </c>
      <c r="AA787">
        <v>3240.23</v>
      </c>
      <c r="AB787">
        <v>0</v>
      </c>
      <c r="AC787">
        <v>3240.23</v>
      </c>
      <c r="AD787">
        <v>28</v>
      </c>
      <c r="AE787">
        <v>3</v>
      </c>
      <c r="AF787">
        <v>47</v>
      </c>
      <c r="AG787">
        <v>13</v>
      </c>
      <c r="AH787">
        <v>5</v>
      </c>
      <c r="AI787">
        <v>52</v>
      </c>
      <c r="AJ787">
        <v>0</v>
      </c>
      <c r="AK787">
        <v>0</v>
      </c>
      <c r="AL787">
        <v>0</v>
      </c>
      <c r="AM787">
        <v>0</v>
      </c>
      <c r="AN787">
        <v>0</v>
      </c>
      <c r="AO787">
        <v>100</v>
      </c>
      <c r="AP787">
        <v>374</v>
      </c>
      <c r="AQ787">
        <v>100</v>
      </c>
      <c r="AR787">
        <v>0</v>
      </c>
      <c r="AS787">
        <v>17</v>
      </c>
      <c r="AT787">
        <v>19</v>
      </c>
      <c r="AU787">
        <v>3</v>
      </c>
      <c r="AV787">
        <v>1</v>
      </c>
      <c r="AW787">
        <v>0</v>
      </c>
      <c r="AX787">
        <v>0</v>
      </c>
      <c r="AY787">
        <v>58</v>
      </c>
      <c r="AZ787">
        <v>99</v>
      </c>
      <c r="BA787">
        <v>46</v>
      </c>
      <c r="BB787">
        <v>6</v>
      </c>
      <c r="BC787">
        <v>1</v>
      </c>
      <c r="BD787">
        <v>3</v>
      </c>
      <c r="BE787">
        <v>0</v>
      </c>
      <c r="BF787">
        <v>100</v>
      </c>
      <c r="BG787">
        <v>3120</v>
      </c>
      <c r="BH787">
        <v>1</v>
      </c>
      <c r="BI787">
        <v>65</v>
      </c>
      <c r="BJ787" s="25">
        <v>45944</v>
      </c>
      <c r="BK787">
        <v>0</v>
      </c>
      <c r="BL787" s="27" t="str">
        <f>VLOOKUP(O787,DropDownList!$H$1:$I$7,2,FALSE)</f>
        <v>2024/25</v>
      </c>
      <c r="BM787" s="27" t="str">
        <f t="shared" si="12"/>
        <v>PRAS</v>
      </c>
    </row>
    <row r="788" spans="1:65" x14ac:dyDescent="0.2">
      <c r="A788">
        <v>2025</v>
      </c>
      <c r="B788">
        <v>10</v>
      </c>
      <c r="C788" t="s">
        <v>198</v>
      </c>
      <c r="D788" t="s">
        <v>214</v>
      </c>
      <c r="E788" t="s">
        <v>35</v>
      </c>
      <c r="F788">
        <v>9342</v>
      </c>
      <c r="G788" t="s">
        <v>141</v>
      </c>
      <c r="H788" t="s">
        <v>200</v>
      </c>
      <c r="I788" t="s">
        <v>142</v>
      </c>
      <c r="J788" s="24">
        <v>45931</v>
      </c>
      <c r="K788" t="s">
        <v>253</v>
      </c>
      <c r="L788">
        <v>3</v>
      </c>
      <c r="M788" t="s">
        <v>429</v>
      </c>
      <c r="N788" t="s">
        <v>145</v>
      </c>
      <c r="O788" t="s">
        <v>147</v>
      </c>
      <c r="P788" t="s">
        <v>153</v>
      </c>
      <c r="Q788">
        <v>0</v>
      </c>
      <c r="R788">
        <v>1</v>
      </c>
      <c r="S788">
        <v>45</v>
      </c>
      <c r="T788">
        <v>0</v>
      </c>
      <c r="U788">
        <v>0</v>
      </c>
      <c r="V788">
        <v>0</v>
      </c>
      <c r="W788">
        <v>0</v>
      </c>
      <c r="X788">
        <v>0</v>
      </c>
      <c r="Y788">
        <v>0</v>
      </c>
      <c r="Z788">
        <v>0</v>
      </c>
      <c r="AA788">
        <v>45</v>
      </c>
      <c r="AB788">
        <v>0</v>
      </c>
      <c r="AC788">
        <v>45</v>
      </c>
      <c r="AD788">
        <v>0</v>
      </c>
      <c r="AE788">
        <v>0</v>
      </c>
      <c r="AF788">
        <v>1</v>
      </c>
      <c r="AG788">
        <v>0</v>
      </c>
      <c r="AH788">
        <v>0</v>
      </c>
      <c r="AI788">
        <v>0</v>
      </c>
      <c r="AJ788">
        <v>0</v>
      </c>
      <c r="AK788">
        <v>0</v>
      </c>
      <c r="AL788">
        <v>0</v>
      </c>
      <c r="AM788">
        <v>0</v>
      </c>
      <c r="AN788">
        <v>0</v>
      </c>
      <c r="AO788">
        <v>0</v>
      </c>
      <c r="AP788">
        <v>0</v>
      </c>
      <c r="AQ788">
        <v>0</v>
      </c>
      <c r="AR788">
        <v>0</v>
      </c>
      <c r="AS788">
        <v>0</v>
      </c>
      <c r="AT788">
        <v>0</v>
      </c>
      <c r="AU788">
        <v>0</v>
      </c>
      <c r="AV788">
        <v>0</v>
      </c>
      <c r="AW788">
        <v>0</v>
      </c>
      <c r="AX788">
        <v>0</v>
      </c>
      <c r="AY788">
        <v>0</v>
      </c>
      <c r="AZ788">
        <v>0</v>
      </c>
      <c r="BA788">
        <v>0</v>
      </c>
      <c r="BB788">
        <v>0</v>
      </c>
      <c r="BC788">
        <v>0</v>
      </c>
      <c r="BD788">
        <v>0</v>
      </c>
      <c r="BE788">
        <v>0</v>
      </c>
      <c r="BF788">
        <v>0</v>
      </c>
      <c r="BG788">
        <v>0</v>
      </c>
      <c r="BH788">
        <v>0</v>
      </c>
      <c r="BI788">
        <v>0</v>
      </c>
      <c r="BJ788" s="25">
        <v>45944</v>
      </c>
      <c r="BK788">
        <v>0</v>
      </c>
      <c r="BL788" s="27" t="str">
        <f>VLOOKUP(O788,DropDownList!$H$1:$I$7,2,FALSE)</f>
        <v>2024/25</v>
      </c>
      <c r="BM788" s="27" t="str">
        <f t="shared" si="12"/>
        <v>PREG</v>
      </c>
    </row>
    <row r="789" spans="1:65" x14ac:dyDescent="0.2">
      <c r="A789">
        <v>2025</v>
      </c>
      <c r="B789">
        <v>10</v>
      </c>
      <c r="C789" t="s">
        <v>198</v>
      </c>
      <c r="D789" t="s">
        <v>214</v>
      </c>
      <c r="E789" t="s">
        <v>35</v>
      </c>
      <c r="F789">
        <v>9342</v>
      </c>
      <c r="G789" t="s">
        <v>141</v>
      </c>
      <c r="H789" t="s">
        <v>200</v>
      </c>
      <c r="I789" t="s">
        <v>142</v>
      </c>
      <c r="J789" s="24">
        <v>45931</v>
      </c>
      <c r="K789" t="s">
        <v>253</v>
      </c>
      <c r="L789">
        <v>3</v>
      </c>
      <c r="M789" t="s">
        <v>429</v>
      </c>
      <c r="N789" t="s">
        <v>145</v>
      </c>
      <c r="O789" t="s">
        <v>155</v>
      </c>
      <c r="P789" t="s">
        <v>152</v>
      </c>
      <c r="Q789">
        <v>0</v>
      </c>
      <c r="R789">
        <v>261</v>
      </c>
      <c r="S789">
        <v>10440</v>
      </c>
      <c r="T789">
        <v>5280</v>
      </c>
      <c r="U789">
        <v>0</v>
      </c>
      <c r="V789">
        <v>0</v>
      </c>
      <c r="W789">
        <v>0</v>
      </c>
      <c r="X789">
        <v>0</v>
      </c>
      <c r="Y789">
        <v>0</v>
      </c>
      <c r="Z789">
        <v>0</v>
      </c>
      <c r="AA789">
        <v>5160</v>
      </c>
      <c r="AB789">
        <v>0</v>
      </c>
      <c r="AC789">
        <v>5160</v>
      </c>
      <c r="AD789">
        <v>0</v>
      </c>
      <c r="AE789">
        <v>0</v>
      </c>
      <c r="AF789">
        <v>129</v>
      </c>
      <c r="AG789">
        <v>0</v>
      </c>
      <c r="AH789">
        <v>132</v>
      </c>
      <c r="AI789">
        <v>0</v>
      </c>
      <c r="AJ789">
        <v>0</v>
      </c>
      <c r="AK789">
        <v>0</v>
      </c>
      <c r="AL789">
        <v>0</v>
      </c>
      <c r="AM789">
        <v>0</v>
      </c>
      <c r="AN789">
        <v>0</v>
      </c>
      <c r="AO789">
        <v>0</v>
      </c>
      <c r="AP789">
        <v>0</v>
      </c>
      <c r="AQ789">
        <v>0</v>
      </c>
      <c r="AR789">
        <v>0</v>
      </c>
      <c r="AS789">
        <v>0</v>
      </c>
      <c r="AT789">
        <v>0</v>
      </c>
      <c r="AU789">
        <v>0</v>
      </c>
      <c r="AV789">
        <v>0</v>
      </c>
      <c r="AW789">
        <v>0</v>
      </c>
      <c r="AX789">
        <v>0</v>
      </c>
      <c r="AY789">
        <v>0</v>
      </c>
      <c r="AZ789">
        <v>0</v>
      </c>
      <c r="BA789">
        <v>0</v>
      </c>
      <c r="BB789">
        <v>0</v>
      </c>
      <c r="BC789">
        <v>0</v>
      </c>
      <c r="BD789">
        <v>0</v>
      </c>
      <c r="BE789">
        <v>0</v>
      </c>
      <c r="BF789">
        <v>0</v>
      </c>
      <c r="BG789">
        <v>0</v>
      </c>
      <c r="BH789">
        <v>0</v>
      </c>
      <c r="BI789">
        <v>0</v>
      </c>
      <c r="BJ789" s="25">
        <v>45944</v>
      </c>
      <c r="BK789">
        <v>0</v>
      </c>
      <c r="BL789" s="27" t="str">
        <f>VLOOKUP(O789,DropDownList!$H$1:$I$7,2,FALSE)</f>
        <v>2022/23</v>
      </c>
      <c r="BM789" s="27" t="str">
        <f t="shared" si="12"/>
        <v>PCOA</v>
      </c>
    </row>
    <row r="790" spans="1:65" x14ac:dyDescent="0.2">
      <c r="A790">
        <v>2025</v>
      </c>
      <c r="B790">
        <v>10</v>
      </c>
      <c r="C790" t="s">
        <v>198</v>
      </c>
      <c r="D790" t="s">
        <v>214</v>
      </c>
      <c r="E790" t="s">
        <v>35</v>
      </c>
      <c r="F790">
        <v>9342</v>
      </c>
      <c r="G790" t="s">
        <v>141</v>
      </c>
      <c r="H790" t="s">
        <v>200</v>
      </c>
      <c r="I790" t="s">
        <v>142</v>
      </c>
      <c r="J790" s="24">
        <v>45931</v>
      </c>
      <c r="K790" t="s">
        <v>253</v>
      </c>
      <c r="L790">
        <v>3</v>
      </c>
      <c r="M790" t="s">
        <v>429</v>
      </c>
      <c r="N790" t="s">
        <v>145</v>
      </c>
      <c r="O790" t="s">
        <v>155</v>
      </c>
      <c r="P790" t="s">
        <v>148</v>
      </c>
      <c r="Q790">
        <v>2013.25</v>
      </c>
      <c r="R790">
        <v>137</v>
      </c>
      <c r="S790">
        <v>8220</v>
      </c>
      <c r="T790">
        <v>812.11</v>
      </c>
      <c r="U790">
        <v>37</v>
      </c>
      <c r="V790">
        <v>30</v>
      </c>
      <c r="W790">
        <v>1628.25</v>
      </c>
      <c r="X790">
        <v>1628.25</v>
      </c>
      <c r="Y790">
        <v>0</v>
      </c>
      <c r="Z790">
        <v>0</v>
      </c>
      <c r="AA790">
        <v>5394.64</v>
      </c>
      <c r="AB790">
        <v>0</v>
      </c>
      <c r="AC790">
        <v>5394.64</v>
      </c>
      <c r="AD790">
        <v>24</v>
      </c>
      <c r="AE790">
        <v>6</v>
      </c>
      <c r="AF790">
        <v>85</v>
      </c>
      <c r="AG790">
        <v>7</v>
      </c>
      <c r="AH790">
        <v>12</v>
      </c>
      <c r="AI790">
        <v>30</v>
      </c>
      <c r="AJ790">
        <v>0</v>
      </c>
      <c r="AK790">
        <v>0</v>
      </c>
      <c r="AL790">
        <v>0</v>
      </c>
      <c r="AM790">
        <v>0</v>
      </c>
      <c r="AN790">
        <v>0</v>
      </c>
      <c r="AO790">
        <v>125</v>
      </c>
      <c r="AP790">
        <v>529</v>
      </c>
      <c r="AQ790">
        <v>126</v>
      </c>
      <c r="AR790">
        <v>0</v>
      </c>
      <c r="AS790">
        <v>57</v>
      </c>
      <c r="AT790">
        <v>6</v>
      </c>
      <c r="AU790">
        <v>7</v>
      </c>
      <c r="AV790">
        <v>2</v>
      </c>
      <c r="AW790">
        <v>0</v>
      </c>
      <c r="AX790">
        <v>0</v>
      </c>
      <c r="AY790">
        <v>81</v>
      </c>
      <c r="AZ790">
        <v>137</v>
      </c>
      <c r="BA790">
        <v>92</v>
      </c>
      <c r="BB790">
        <v>8</v>
      </c>
      <c r="BC790">
        <v>4</v>
      </c>
      <c r="BD790">
        <v>1</v>
      </c>
      <c r="BE790">
        <v>0</v>
      </c>
      <c r="BF790">
        <v>123</v>
      </c>
      <c r="BG790">
        <v>1800</v>
      </c>
      <c r="BH790">
        <v>3</v>
      </c>
      <c r="BI790">
        <v>37</v>
      </c>
      <c r="BJ790" s="25">
        <v>45944</v>
      </c>
      <c r="BK790">
        <v>0</v>
      </c>
      <c r="BL790" s="27" t="str">
        <f>VLOOKUP(O790,DropDownList!$H$1:$I$7,2,FALSE)</f>
        <v>2022/23</v>
      </c>
      <c r="BM790" s="27" t="str">
        <f t="shared" si="12"/>
        <v>PRAS</v>
      </c>
    </row>
    <row r="791" spans="1:65" x14ac:dyDescent="0.2">
      <c r="A791">
        <v>2025</v>
      </c>
      <c r="B791">
        <v>10</v>
      </c>
      <c r="C791" t="s">
        <v>198</v>
      </c>
      <c r="D791" t="s">
        <v>214</v>
      </c>
      <c r="E791" t="s">
        <v>35</v>
      </c>
      <c r="F791">
        <v>9342</v>
      </c>
      <c r="G791" t="s">
        <v>141</v>
      </c>
      <c r="H791" t="s">
        <v>200</v>
      </c>
      <c r="I791" t="s">
        <v>142</v>
      </c>
      <c r="J791" s="24">
        <v>45931</v>
      </c>
      <c r="K791" t="s">
        <v>253</v>
      </c>
      <c r="L791">
        <v>3</v>
      </c>
      <c r="M791" t="s">
        <v>429</v>
      </c>
      <c r="N791" t="s">
        <v>145</v>
      </c>
      <c r="O791" t="s">
        <v>147</v>
      </c>
      <c r="P791" t="s">
        <v>146</v>
      </c>
      <c r="Q791">
        <v>1184.81</v>
      </c>
      <c r="R791">
        <v>491</v>
      </c>
      <c r="S791">
        <v>7190</v>
      </c>
      <c r="T791">
        <v>20</v>
      </c>
      <c r="U791">
        <v>162</v>
      </c>
      <c r="V791">
        <v>45</v>
      </c>
      <c r="W791">
        <v>682</v>
      </c>
      <c r="X791">
        <v>690</v>
      </c>
      <c r="Y791">
        <v>0</v>
      </c>
      <c r="Z791">
        <v>0</v>
      </c>
      <c r="AA791">
        <v>5985.19</v>
      </c>
      <c r="AB791">
        <v>0</v>
      </c>
      <c r="AC791">
        <v>0</v>
      </c>
      <c r="AD791">
        <v>43</v>
      </c>
      <c r="AE791">
        <v>2</v>
      </c>
      <c r="AF791">
        <v>409</v>
      </c>
      <c r="AG791">
        <v>5</v>
      </c>
      <c r="AH791">
        <v>2</v>
      </c>
      <c r="AI791">
        <v>75</v>
      </c>
      <c r="AJ791">
        <v>0</v>
      </c>
      <c r="AK791">
        <v>0</v>
      </c>
      <c r="AL791">
        <v>0</v>
      </c>
      <c r="AM791">
        <v>0</v>
      </c>
      <c r="AN791">
        <v>0</v>
      </c>
      <c r="AO791">
        <v>288</v>
      </c>
      <c r="AP791">
        <v>948</v>
      </c>
      <c r="AQ791">
        <v>282</v>
      </c>
      <c r="AR791">
        <v>0</v>
      </c>
      <c r="AS791">
        <v>120</v>
      </c>
      <c r="AT791">
        <v>33</v>
      </c>
      <c r="AU791">
        <v>21</v>
      </c>
      <c r="AV791">
        <v>7</v>
      </c>
      <c r="AW791">
        <v>2</v>
      </c>
      <c r="AX791">
        <v>0</v>
      </c>
      <c r="AY791">
        <v>104</v>
      </c>
      <c r="AZ791">
        <v>179</v>
      </c>
      <c r="BA791">
        <v>85</v>
      </c>
      <c r="BB791">
        <v>38</v>
      </c>
      <c r="BC791">
        <v>16</v>
      </c>
      <c r="BD791">
        <v>17</v>
      </c>
      <c r="BE791">
        <v>0</v>
      </c>
      <c r="BF791">
        <v>488</v>
      </c>
      <c r="BG791">
        <v>1160</v>
      </c>
      <c r="BH791">
        <v>0</v>
      </c>
      <c r="BI791">
        <v>159</v>
      </c>
      <c r="BJ791" s="25">
        <v>45944</v>
      </c>
      <c r="BK791">
        <v>0</v>
      </c>
      <c r="BL791" s="27" t="str">
        <f>VLOOKUP(O791,DropDownList!$H$1:$I$7,2,FALSE)</f>
        <v>2024/25</v>
      </c>
      <c r="BM791" s="27" t="str">
        <f t="shared" si="12"/>
        <v>VSUR</v>
      </c>
    </row>
    <row r="792" spans="1:65" x14ac:dyDescent="0.2">
      <c r="A792">
        <v>2025</v>
      </c>
      <c r="B792">
        <v>10</v>
      </c>
      <c r="C792" t="s">
        <v>198</v>
      </c>
      <c r="D792" t="s">
        <v>215</v>
      </c>
      <c r="E792" t="s">
        <v>35</v>
      </c>
      <c r="F792">
        <v>9851</v>
      </c>
      <c r="G792" t="s">
        <v>158</v>
      </c>
      <c r="H792" t="s">
        <v>200</v>
      </c>
      <c r="I792" t="s">
        <v>142</v>
      </c>
      <c r="J792" s="24">
        <v>45931</v>
      </c>
      <c r="K792" t="s">
        <v>253</v>
      </c>
      <c r="L792">
        <v>3</v>
      </c>
      <c r="M792" t="s">
        <v>429</v>
      </c>
      <c r="N792" t="s">
        <v>145</v>
      </c>
      <c r="O792" t="s">
        <v>149</v>
      </c>
      <c r="P792" t="s">
        <v>159</v>
      </c>
      <c r="Q792">
        <v>51.46</v>
      </c>
      <c r="R792">
        <v>3</v>
      </c>
      <c r="S792">
        <v>37665</v>
      </c>
      <c r="T792">
        <v>0</v>
      </c>
      <c r="U792">
        <v>1</v>
      </c>
      <c r="V792">
        <v>0</v>
      </c>
      <c r="W792">
        <v>0</v>
      </c>
      <c r="X792">
        <v>0</v>
      </c>
      <c r="Y792">
        <v>0</v>
      </c>
      <c r="Z792">
        <v>0</v>
      </c>
      <c r="AA792">
        <v>37613.54</v>
      </c>
      <c r="AB792">
        <v>0</v>
      </c>
      <c r="AC792">
        <v>0</v>
      </c>
      <c r="AD792">
        <v>0</v>
      </c>
      <c r="AE792">
        <v>0</v>
      </c>
      <c r="AF792">
        <v>2</v>
      </c>
      <c r="AG792">
        <v>1</v>
      </c>
      <c r="AH792">
        <v>0</v>
      </c>
      <c r="AI792">
        <v>0</v>
      </c>
      <c r="AJ792">
        <v>0</v>
      </c>
      <c r="AK792">
        <v>0</v>
      </c>
      <c r="AL792">
        <v>0</v>
      </c>
      <c r="AM792">
        <v>0</v>
      </c>
      <c r="AN792">
        <v>0</v>
      </c>
      <c r="AO792">
        <v>0</v>
      </c>
      <c r="AP792">
        <v>0</v>
      </c>
      <c r="AQ792">
        <v>0</v>
      </c>
      <c r="AR792">
        <v>0</v>
      </c>
      <c r="AS792">
        <v>0</v>
      </c>
      <c r="AT792">
        <v>0</v>
      </c>
      <c r="AU792">
        <v>0</v>
      </c>
      <c r="AV792">
        <v>0</v>
      </c>
      <c r="AW792">
        <v>0</v>
      </c>
      <c r="AX792">
        <v>0</v>
      </c>
      <c r="AY792">
        <v>0</v>
      </c>
      <c r="AZ792">
        <v>0</v>
      </c>
      <c r="BA792">
        <v>0</v>
      </c>
      <c r="BB792">
        <v>0</v>
      </c>
      <c r="BC792">
        <v>0</v>
      </c>
      <c r="BD792">
        <v>0</v>
      </c>
      <c r="BE792">
        <v>0</v>
      </c>
      <c r="BF792">
        <v>0</v>
      </c>
      <c r="BG792">
        <v>0</v>
      </c>
      <c r="BH792">
        <v>0</v>
      </c>
      <c r="BI792">
        <v>0</v>
      </c>
      <c r="BJ792" s="25">
        <v>45944</v>
      </c>
      <c r="BK792">
        <v>0</v>
      </c>
      <c r="BL792" s="27" t="str">
        <f>VLOOKUP(O792,DropDownList!$H$1:$I$7,2,FALSE)</f>
        <v>2025/26</v>
      </c>
      <c r="BM792" s="27" t="str">
        <f t="shared" si="12"/>
        <v>CONF</v>
      </c>
    </row>
    <row r="793" spans="1:65" x14ac:dyDescent="0.2">
      <c r="A793">
        <v>2025</v>
      </c>
      <c r="B793">
        <v>10</v>
      </c>
      <c r="C793" t="s">
        <v>198</v>
      </c>
      <c r="D793" t="s">
        <v>215</v>
      </c>
      <c r="E793" t="s">
        <v>35</v>
      </c>
      <c r="F793">
        <v>9851</v>
      </c>
      <c r="G793" t="s">
        <v>158</v>
      </c>
      <c r="H793" t="s">
        <v>200</v>
      </c>
      <c r="I793" t="s">
        <v>142</v>
      </c>
      <c r="J793" s="24">
        <v>45931</v>
      </c>
      <c r="K793" t="s">
        <v>253</v>
      </c>
      <c r="L793">
        <v>3</v>
      </c>
      <c r="M793" t="s">
        <v>429</v>
      </c>
      <c r="N793" t="s">
        <v>145</v>
      </c>
      <c r="O793" t="s">
        <v>147</v>
      </c>
      <c r="P793" t="s">
        <v>161</v>
      </c>
      <c r="Q793">
        <v>2302.9899999999998</v>
      </c>
      <c r="R793">
        <v>641</v>
      </c>
      <c r="S793">
        <v>43085.01</v>
      </c>
      <c r="T793">
        <v>913.29</v>
      </c>
      <c r="U793">
        <v>282</v>
      </c>
      <c r="V793">
        <v>55</v>
      </c>
      <c r="W793">
        <v>1130.99</v>
      </c>
      <c r="X793">
        <v>1130.99</v>
      </c>
      <c r="Y793">
        <v>0</v>
      </c>
      <c r="Z793">
        <v>0</v>
      </c>
      <c r="AA793">
        <v>39868.730000000003</v>
      </c>
      <c r="AB793">
        <v>0</v>
      </c>
      <c r="AC793">
        <v>0</v>
      </c>
      <c r="AD793">
        <v>52</v>
      </c>
      <c r="AE793">
        <v>3</v>
      </c>
      <c r="AF793">
        <v>476</v>
      </c>
      <c r="AG793">
        <v>7</v>
      </c>
      <c r="AH793">
        <v>47</v>
      </c>
      <c r="AI793">
        <v>110</v>
      </c>
      <c r="AJ793">
        <v>0</v>
      </c>
      <c r="AK793">
        <v>0</v>
      </c>
      <c r="AL793">
        <v>0</v>
      </c>
      <c r="AM793">
        <v>0</v>
      </c>
      <c r="AN793">
        <v>0</v>
      </c>
      <c r="AO793">
        <v>431</v>
      </c>
      <c r="AP793">
        <v>1280</v>
      </c>
      <c r="AQ793">
        <v>387</v>
      </c>
      <c r="AR793">
        <v>4</v>
      </c>
      <c r="AS793">
        <v>130</v>
      </c>
      <c r="AT793">
        <v>37</v>
      </c>
      <c r="AU793">
        <v>24</v>
      </c>
      <c r="AV793">
        <v>3</v>
      </c>
      <c r="AW793">
        <v>38</v>
      </c>
      <c r="AX793">
        <v>0</v>
      </c>
      <c r="AY793">
        <v>189</v>
      </c>
      <c r="AZ793">
        <v>252</v>
      </c>
      <c r="BA793">
        <v>101</v>
      </c>
      <c r="BB793">
        <v>18</v>
      </c>
      <c r="BC793">
        <v>6</v>
      </c>
      <c r="BD793">
        <v>27</v>
      </c>
      <c r="BE793">
        <v>0</v>
      </c>
      <c r="BF793">
        <v>596</v>
      </c>
      <c r="BG793">
        <v>2175.0100000000002</v>
      </c>
      <c r="BH793">
        <v>1</v>
      </c>
      <c r="BI793">
        <v>269</v>
      </c>
      <c r="BJ793" s="25">
        <v>45944</v>
      </c>
      <c r="BK793">
        <v>1</v>
      </c>
      <c r="BL793" s="27" t="str">
        <f>VLOOKUP(O793,DropDownList!$H$1:$I$7,2,FALSE)</f>
        <v>2024/25</v>
      </c>
      <c r="BM793" s="27" t="str">
        <f t="shared" si="12"/>
        <v>VSUR</v>
      </c>
    </row>
    <row r="794" spans="1:65" x14ac:dyDescent="0.2">
      <c r="A794">
        <v>2025</v>
      </c>
      <c r="B794">
        <v>10</v>
      </c>
      <c r="C794" t="s">
        <v>198</v>
      </c>
      <c r="D794" t="s">
        <v>215</v>
      </c>
      <c r="E794" t="s">
        <v>35</v>
      </c>
      <c r="F794">
        <v>9851</v>
      </c>
      <c r="G794" t="s">
        <v>158</v>
      </c>
      <c r="H794" t="s">
        <v>200</v>
      </c>
      <c r="I794" t="s">
        <v>142</v>
      </c>
      <c r="J794" s="24">
        <v>45931</v>
      </c>
      <c r="K794" t="s">
        <v>253</v>
      </c>
      <c r="L794">
        <v>3</v>
      </c>
      <c r="M794" t="s">
        <v>429</v>
      </c>
      <c r="N794" t="s">
        <v>145</v>
      </c>
      <c r="O794" t="s">
        <v>156</v>
      </c>
      <c r="P794" t="s">
        <v>159</v>
      </c>
      <c r="Q794">
        <v>0</v>
      </c>
      <c r="R794">
        <v>13</v>
      </c>
      <c r="S794">
        <v>247676.51</v>
      </c>
      <c r="T794">
        <v>20985.93</v>
      </c>
      <c r="U794">
        <v>0</v>
      </c>
      <c r="V794">
        <v>0</v>
      </c>
      <c r="W794">
        <v>0</v>
      </c>
      <c r="X794">
        <v>0</v>
      </c>
      <c r="Y794">
        <v>0</v>
      </c>
      <c r="Z794">
        <v>0</v>
      </c>
      <c r="AA794">
        <v>226690.58</v>
      </c>
      <c r="AB794">
        <v>0</v>
      </c>
      <c r="AC794">
        <v>0</v>
      </c>
      <c r="AD794">
        <v>0</v>
      </c>
      <c r="AE794">
        <v>0</v>
      </c>
      <c r="AF794">
        <v>5</v>
      </c>
      <c r="AG794">
        <v>0</v>
      </c>
      <c r="AH794">
        <v>0</v>
      </c>
      <c r="AI794">
        <v>0</v>
      </c>
      <c r="AJ794">
        <v>0</v>
      </c>
      <c r="AK794">
        <v>0</v>
      </c>
      <c r="AL794">
        <v>0</v>
      </c>
      <c r="AM794">
        <v>0</v>
      </c>
      <c r="AN794">
        <v>0</v>
      </c>
      <c r="AO794">
        <v>4</v>
      </c>
      <c r="AP794">
        <v>4</v>
      </c>
      <c r="AQ794">
        <v>0</v>
      </c>
      <c r="AR794">
        <v>0</v>
      </c>
      <c r="AS794">
        <v>0</v>
      </c>
      <c r="AT794">
        <v>0</v>
      </c>
      <c r="AU794">
        <v>2</v>
      </c>
      <c r="AV794">
        <v>0</v>
      </c>
      <c r="AW794">
        <v>0</v>
      </c>
      <c r="AX794">
        <v>0</v>
      </c>
      <c r="AY794">
        <v>0</v>
      </c>
      <c r="AZ794">
        <v>0</v>
      </c>
      <c r="BA794">
        <v>0</v>
      </c>
      <c r="BB794">
        <v>0</v>
      </c>
      <c r="BC794">
        <v>0</v>
      </c>
      <c r="BD794">
        <v>0</v>
      </c>
      <c r="BE794">
        <v>0</v>
      </c>
      <c r="BF794">
        <v>0</v>
      </c>
      <c r="BG794">
        <v>0</v>
      </c>
      <c r="BH794">
        <v>8</v>
      </c>
      <c r="BI794">
        <v>0</v>
      </c>
      <c r="BJ794" s="25">
        <v>45944</v>
      </c>
      <c r="BK794">
        <v>0</v>
      </c>
      <c r="BL794" s="27" t="str">
        <f>VLOOKUP(O794,DropDownList!$H$1:$I$7,2,FALSE)</f>
        <v>2023/24</v>
      </c>
      <c r="BM794" s="27" t="str">
        <f t="shared" si="12"/>
        <v>CONF</v>
      </c>
    </row>
    <row r="795" spans="1:65" x14ac:dyDescent="0.2">
      <c r="A795">
        <v>2025</v>
      </c>
      <c r="B795">
        <v>10</v>
      </c>
      <c r="C795" t="s">
        <v>198</v>
      </c>
      <c r="D795" t="s">
        <v>215</v>
      </c>
      <c r="E795" t="s">
        <v>35</v>
      </c>
      <c r="F795">
        <v>9851</v>
      </c>
      <c r="G795" t="s">
        <v>158</v>
      </c>
      <c r="H795" t="s">
        <v>200</v>
      </c>
      <c r="I795" t="s">
        <v>142</v>
      </c>
      <c r="J795" s="24">
        <v>45931</v>
      </c>
      <c r="K795" t="s">
        <v>253</v>
      </c>
      <c r="L795">
        <v>3</v>
      </c>
      <c r="M795" t="s">
        <v>429</v>
      </c>
      <c r="N795" t="s">
        <v>145</v>
      </c>
      <c r="O795" t="s">
        <v>149</v>
      </c>
      <c r="P795" t="s">
        <v>161</v>
      </c>
      <c r="Q795">
        <v>745</v>
      </c>
      <c r="R795">
        <v>148</v>
      </c>
      <c r="S795">
        <v>3960</v>
      </c>
      <c r="T795">
        <v>40</v>
      </c>
      <c r="U795">
        <v>107</v>
      </c>
      <c r="V795">
        <v>24</v>
      </c>
      <c r="W795">
        <v>535</v>
      </c>
      <c r="X795">
        <v>535</v>
      </c>
      <c r="Y795">
        <v>0</v>
      </c>
      <c r="Z795">
        <v>0</v>
      </c>
      <c r="AA795">
        <v>3175</v>
      </c>
      <c r="AB795">
        <v>0</v>
      </c>
      <c r="AC795">
        <v>0</v>
      </c>
      <c r="AD795">
        <v>23</v>
      </c>
      <c r="AE795">
        <v>1</v>
      </c>
      <c r="AF795">
        <v>110</v>
      </c>
      <c r="AG795">
        <v>1</v>
      </c>
      <c r="AH795">
        <v>3</v>
      </c>
      <c r="AI795">
        <v>34</v>
      </c>
      <c r="AJ795">
        <v>0</v>
      </c>
      <c r="AK795">
        <v>0</v>
      </c>
      <c r="AL795">
        <v>0</v>
      </c>
      <c r="AM795">
        <v>0</v>
      </c>
      <c r="AN795">
        <v>0</v>
      </c>
      <c r="AO795">
        <v>87</v>
      </c>
      <c r="AP795">
        <v>186</v>
      </c>
      <c r="AQ795">
        <v>82</v>
      </c>
      <c r="AR795">
        <v>0</v>
      </c>
      <c r="AS795">
        <v>30</v>
      </c>
      <c r="AT795">
        <v>2</v>
      </c>
      <c r="AU795">
        <v>4</v>
      </c>
      <c r="AV795">
        <v>1</v>
      </c>
      <c r="AW795">
        <v>3</v>
      </c>
      <c r="AX795">
        <v>0</v>
      </c>
      <c r="AY795">
        <v>14</v>
      </c>
      <c r="AZ795">
        <v>20</v>
      </c>
      <c r="BA795">
        <v>4</v>
      </c>
      <c r="BB795">
        <v>3</v>
      </c>
      <c r="BC795">
        <v>1</v>
      </c>
      <c r="BD795">
        <v>5</v>
      </c>
      <c r="BE795">
        <v>0</v>
      </c>
      <c r="BF795">
        <v>144</v>
      </c>
      <c r="BG795">
        <v>710</v>
      </c>
      <c r="BH795">
        <v>0</v>
      </c>
      <c r="BI795">
        <v>103</v>
      </c>
      <c r="BJ795" s="25">
        <v>45944</v>
      </c>
      <c r="BK795">
        <v>0</v>
      </c>
      <c r="BL795" s="27" t="str">
        <f>VLOOKUP(O795,DropDownList!$H$1:$I$7,2,FALSE)</f>
        <v>2025/26</v>
      </c>
      <c r="BM795" s="27" t="str">
        <f t="shared" si="12"/>
        <v>VSUR</v>
      </c>
    </row>
    <row r="796" spans="1:65" x14ac:dyDescent="0.2">
      <c r="A796">
        <v>2025</v>
      </c>
      <c r="B796">
        <v>10</v>
      </c>
      <c r="C796" t="s">
        <v>198</v>
      </c>
      <c r="D796" t="s">
        <v>215</v>
      </c>
      <c r="E796" t="s">
        <v>35</v>
      </c>
      <c r="F796">
        <v>9851</v>
      </c>
      <c r="G796" t="s">
        <v>158</v>
      </c>
      <c r="H796" t="s">
        <v>200</v>
      </c>
      <c r="I796" t="s">
        <v>142</v>
      </c>
      <c r="J796" s="24">
        <v>45931</v>
      </c>
      <c r="K796" t="s">
        <v>253</v>
      </c>
      <c r="L796">
        <v>3</v>
      </c>
      <c r="M796" t="s">
        <v>429</v>
      </c>
      <c r="N796" t="s">
        <v>145</v>
      </c>
      <c r="O796" t="s">
        <v>156</v>
      </c>
      <c r="P796" t="s">
        <v>161</v>
      </c>
      <c r="Q796">
        <v>1388.54</v>
      </c>
      <c r="R796">
        <v>713</v>
      </c>
      <c r="S796">
        <v>34225</v>
      </c>
      <c r="T796">
        <v>1340</v>
      </c>
      <c r="U796">
        <v>187</v>
      </c>
      <c r="V796">
        <v>38</v>
      </c>
      <c r="W796">
        <v>884.42</v>
      </c>
      <c r="X796">
        <v>884.42</v>
      </c>
      <c r="Y796">
        <v>0</v>
      </c>
      <c r="Z796">
        <v>0</v>
      </c>
      <c r="AA796">
        <v>31496.46</v>
      </c>
      <c r="AB796">
        <v>0</v>
      </c>
      <c r="AC796">
        <v>0</v>
      </c>
      <c r="AD796">
        <v>37</v>
      </c>
      <c r="AE796">
        <v>1</v>
      </c>
      <c r="AF796">
        <v>576</v>
      </c>
      <c r="AG796">
        <v>5</v>
      </c>
      <c r="AH796">
        <v>72</v>
      </c>
      <c r="AI796">
        <v>60</v>
      </c>
      <c r="AJ796">
        <v>0</v>
      </c>
      <c r="AK796">
        <v>0</v>
      </c>
      <c r="AL796">
        <v>0</v>
      </c>
      <c r="AM796">
        <v>0</v>
      </c>
      <c r="AN796">
        <v>0</v>
      </c>
      <c r="AO796">
        <v>495</v>
      </c>
      <c r="AP796">
        <v>1792</v>
      </c>
      <c r="AQ796">
        <v>444</v>
      </c>
      <c r="AR796">
        <v>5</v>
      </c>
      <c r="AS796">
        <v>177</v>
      </c>
      <c r="AT796">
        <v>46</v>
      </c>
      <c r="AU796">
        <v>49</v>
      </c>
      <c r="AV796">
        <v>20</v>
      </c>
      <c r="AW796">
        <v>52</v>
      </c>
      <c r="AX796">
        <v>0</v>
      </c>
      <c r="AY796">
        <v>269</v>
      </c>
      <c r="AZ796">
        <v>376</v>
      </c>
      <c r="BA796">
        <v>212</v>
      </c>
      <c r="BB796">
        <v>45</v>
      </c>
      <c r="BC796">
        <v>17</v>
      </c>
      <c r="BD796">
        <v>19</v>
      </c>
      <c r="BE796">
        <v>0</v>
      </c>
      <c r="BF796">
        <v>656</v>
      </c>
      <c r="BG796">
        <v>1340</v>
      </c>
      <c r="BH796">
        <v>0</v>
      </c>
      <c r="BI796">
        <v>175</v>
      </c>
      <c r="BJ796" s="25">
        <v>45944</v>
      </c>
      <c r="BK796">
        <v>1</v>
      </c>
      <c r="BL796" s="27" t="str">
        <f>VLOOKUP(O796,DropDownList!$H$1:$I$7,2,FALSE)</f>
        <v>2023/24</v>
      </c>
      <c r="BM796" s="27" t="str">
        <f t="shared" si="12"/>
        <v>VSUR</v>
      </c>
    </row>
    <row r="797" spans="1:65" x14ac:dyDescent="0.2">
      <c r="A797">
        <v>2025</v>
      </c>
      <c r="B797">
        <v>10</v>
      </c>
      <c r="C797" t="s">
        <v>198</v>
      </c>
      <c r="D797" t="s">
        <v>215</v>
      </c>
      <c r="E797" t="s">
        <v>35</v>
      </c>
      <c r="F797">
        <v>9851</v>
      </c>
      <c r="G797" t="s">
        <v>158</v>
      </c>
      <c r="H797" t="s">
        <v>200</v>
      </c>
      <c r="I797" t="s">
        <v>142</v>
      </c>
      <c r="J797" s="24">
        <v>45931</v>
      </c>
      <c r="K797" t="s">
        <v>253</v>
      </c>
      <c r="L797">
        <v>3</v>
      </c>
      <c r="M797" t="s">
        <v>429</v>
      </c>
      <c r="N797" t="s">
        <v>145</v>
      </c>
      <c r="O797" t="s">
        <v>147</v>
      </c>
      <c r="P797" t="s">
        <v>160</v>
      </c>
      <c r="Q797">
        <v>108115.51</v>
      </c>
      <c r="R797">
        <v>695</v>
      </c>
      <c r="S797">
        <v>350446.91</v>
      </c>
      <c r="T797">
        <v>25232.61</v>
      </c>
      <c r="U797">
        <v>300</v>
      </c>
      <c r="V797">
        <v>131</v>
      </c>
      <c r="W797">
        <v>37016.980000000003</v>
      </c>
      <c r="X797">
        <v>51277.43</v>
      </c>
      <c r="Y797">
        <v>0</v>
      </c>
      <c r="Z797">
        <v>0</v>
      </c>
      <c r="AA797">
        <v>217098.79</v>
      </c>
      <c r="AB797">
        <v>21310.94</v>
      </c>
      <c r="AC797">
        <v>182889.12</v>
      </c>
      <c r="AD797">
        <v>53</v>
      </c>
      <c r="AE797">
        <v>78</v>
      </c>
      <c r="AF797">
        <v>320</v>
      </c>
      <c r="AG797">
        <v>188</v>
      </c>
      <c r="AH797">
        <v>63</v>
      </c>
      <c r="AI797">
        <v>112</v>
      </c>
      <c r="AJ797">
        <v>0</v>
      </c>
      <c r="AK797">
        <v>0</v>
      </c>
      <c r="AL797">
        <v>0</v>
      </c>
      <c r="AM797">
        <v>0</v>
      </c>
      <c r="AN797">
        <v>0</v>
      </c>
      <c r="AO797">
        <v>471</v>
      </c>
      <c r="AP797">
        <v>1353</v>
      </c>
      <c r="AQ797">
        <v>409</v>
      </c>
      <c r="AR797">
        <v>4</v>
      </c>
      <c r="AS797">
        <v>136</v>
      </c>
      <c r="AT797">
        <v>39</v>
      </c>
      <c r="AU797">
        <v>25</v>
      </c>
      <c r="AV797">
        <v>3</v>
      </c>
      <c r="AW797">
        <v>56</v>
      </c>
      <c r="AX797">
        <v>0</v>
      </c>
      <c r="AY797">
        <v>195</v>
      </c>
      <c r="AZ797">
        <v>261</v>
      </c>
      <c r="BA797">
        <v>106</v>
      </c>
      <c r="BB797">
        <v>18</v>
      </c>
      <c r="BC797">
        <v>6</v>
      </c>
      <c r="BD797">
        <v>29</v>
      </c>
      <c r="BE797">
        <v>0</v>
      </c>
      <c r="BF797">
        <v>633</v>
      </c>
      <c r="BG797">
        <v>48948.91</v>
      </c>
      <c r="BH797">
        <v>12</v>
      </c>
      <c r="BI797">
        <v>286</v>
      </c>
      <c r="BJ797" s="25">
        <v>45944</v>
      </c>
      <c r="BK797">
        <v>1</v>
      </c>
      <c r="BL797" s="27" t="str">
        <f>VLOOKUP(O797,DropDownList!$H$1:$I$7,2,FALSE)</f>
        <v>2024/25</v>
      </c>
      <c r="BM797" s="27" t="str">
        <f t="shared" si="12"/>
        <v>SC COURT</v>
      </c>
    </row>
    <row r="798" spans="1:65" x14ac:dyDescent="0.2">
      <c r="A798">
        <v>2025</v>
      </c>
      <c r="B798">
        <v>10</v>
      </c>
      <c r="C798" t="s">
        <v>198</v>
      </c>
      <c r="D798" t="s">
        <v>215</v>
      </c>
      <c r="E798" t="s">
        <v>35</v>
      </c>
      <c r="F798">
        <v>9851</v>
      </c>
      <c r="G798" t="s">
        <v>158</v>
      </c>
      <c r="H798" t="s">
        <v>200</v>
      </c>
      <c r="I798" t="s">
        <v>142</v>
      </c>
      <c r="J798" s="24">
        <v>45931</v>
      </c>
      <c r="K798" t="s">
        <v>253</v>
      </c>
      <c r="L798">
        <v>3</v>
      </c>
      <c r="M798" t="s">
        <v>429</v>
      </c>
      <c r="N798" t="s">
        <v>145</v>
      </c>
      <c r="O798" t="s">
        <v>147</v>
      </c>
      <c r="P798" t="s">
        <v>159</v>
      </c>
      <c r="Q798">
        <v>200969.2</v>
      </c>
      <c r="R798">
        <v>24</v>
      </c>
      <c r="S798">
        <v>726538.22</v>
      </c>
      <c r="T798">
        <v>1651.23</v>
      </c>
      <c r="U798">
        <v>3</v>
      </c>
      <c r="V798">
        <v>1</v>
      </c>
      <c r="W798">
        <v>101757.96</v>
      </c>
      <c r="X798">
        <v>101757.96</v>
      </c>
      <c r="Y798">
        <v>0</v>
      </c>
      <c r="Z798">
        <v>0</v>
      </c>
      <c r="AA798">
        <v>523917.79</v>
      </c>
      <c r="AB798">
        <v>0</v>
      </c>
      <c r="AC798">
        <v>0</v>
      </c>
      <c r="AD798">
        <v>0</v>
      </c>
      <c r="AE798">
        <v>1</v>
      </c>
      <c r="AF798">
        <v>15</v>
      </c>
      <c r="AG798">
        <v>3</v>
      </c>
      <c r="AH798">
        <v>0</v>
      </c>
      <c r="AI798">
        <v>0</v>
      </c>
      <c r="AJ798">
        <v>0</v>
      </c>
      <c r="AK798">
        <v>0</v>
      </c>
      <c r="AL798">
        <v>0</v>
      </c>
      <c r="AM798">
        <v>0</v>
      </c>
      <c r="AN798">
        <v>0</v>
      </c>
      <c r="AO798">
        <v>2</v>
      </c>
      <c r="AP798">
        <v>3</v>
      </c>
      <c r="AQ798">
        <v>1</v>
      </c>
      <c r="AR798">
        <v>0</v>
      </c>
      <c r="AS798">
        <v>0</v>
      </c>
      <c r="AT798">
        <v>0</v>
      </c>
      <c r="AU798">
        <v>0</v>
      </c>
      <c r="AV798">
        <v>0</v>
      </c>
      <c r="AW798">
        <v>1</v>
      </c>
      <c r="AX798">
        <v>0</v>
      </c>
      <c r="AY798">
        <v>0</v>
      </c>
      <c r="AZ798">
        <v>0</v>
      </c>
      <c r="BA798">
        <v>0</v>
      </c>
      <c r="BB798">
        <v>0</v>
      </c>
      <c r="BC798">
        <v>0</v>
      </c>
      <c r="BD798">
        <v>0</v>
      </c>
      <c r="BE798">
        <v>0</v>
      </c>
      <c r="BF798">
        <v>0</v>
      </c>
      <c r="BG798">
        <v>0</v>
      </c>
      <c r="BH798">
        <v>6</v>
      </c>
      <c r="BI798">
        <v>0</v>
      </c>
      <c r="BJ798" s="25">
        <v>45944</v>
      </c>
      <c r="BK798">
        <v>0</v>
      </c>
      <c r="BL798" s="27" t="str">
        <f>VLOOKUP(O798,DropDownList!$H$1:$I$7,2,FALSE)</f>
        <v>2024/25</v>
      </c>
      <c r="BM798" s="27" t="str">
        <f t="shared" si="12"/>
        <v>CONF</v>
      </c>
    </row>
    <row r="799" spans="1:65" x14ac:dyDescent="0.2">
      <c r="A799">
        <v>2025</v>
      </c>
      <c r="B799">
        <v>10</v>
      </c>
      <c r="C799" t="s">
        <v>198</v>
      </c>
      <c r="D799" t="s">
        <v>215</v>
      </c>
      <c r="E799" t="s">
        <v>35</v>
      </c>
      <c r="F799">
        <v>9851</v>
      </c>
      <c r="G799" t="s">
        <v>158</v>
      </c>
      <c r="H799" t="s">
        <v>200</v>
      </c>
      <c r="I799" t="s">
        <v>142</v>
      </c>
      <c r="J799" s="24">
        <v>45931</v>
      </c>
      <c r="K799" t="s">
        <v>253</v>
      </c>
      <c r="L799">
        <v>3</v>
      </c>
      <c r="M799" t="s">
        <v>429</v>
      </c>
      <c r="N799" t="s">
        <v>145</v>
      </c>
      <c r="O799" t="s">
        <v>149</v>
      </c>
      <c r="P799" t="s">
        <v>160</v>
      </c>
      <c r="Q799">
        <v>45303.56</v>
      </c>
      <c r="R799">
        <v>162</v>
      </c>
      <c r="S799">
        <v>86295</v>
      </c>
      <c r="T799">
        <v>840</v>
      </c>
      <c r="U799">
        <v>119</v>
      </c>
      <c r="V799">
        <v>62</v>
      </c>
      <c r="W799">
        <v>12192</v>
      </c>
      <c r="X799">
        <v>25272</v>
      </c>
      <c r="Y799">
        <v>0</v>
      </c>
      <c r="Z799">
        <v>0</v>
      </c>
      <c r="AA799">
        <v>40151.440000000002</v>
      </c>
      <c r="AB799">
        <v>2832</v>
      </c>
      <c r="AC799">
        <v>34144.44</v>
      </c>
      <c r="AD799">
        <v>29</v>
      </c>
      <c r="AE799">
        <v>33</v>
      </c>
      <c r="AF799">
        <v>40</v>
      </c>
      <c r="AG799">
        <v>79</v>
      </c>
      <c r="AH799">
        <v>3</v>
      </c>
      <c r="AI799">
        <v>40</v>
      </c>
      <c r="AJ799">
        <v>0</v>
      </c>
      <c r="AK799">
        <v>0</v>
      </c>
      <c r="AL799">
        <v>0</v>
      </c>
      <c r="AM799">
        <v>0</v>
      </c>
      <c r="AN799">
        <v>0</v>
      </c>
      <c r="AO799">
        <v>98</v>
      </c>
      <c r="AP799">
        <v>202</v>
      </c>
      <c r="AQ799">
        <v>86</v>
      </c>
      <c r="AR799">
        <v>0</v>
      </c>
      <c r="AS799">
        <v>32</v>
      </c>
      <c r="AT799">
        <v>2</v>
      </c>
      <c r="AU799">
        <v>4</v>
      </c>
      <c r="AV799">
        <v>1</v>
      </c>
      <c r="AW799">
        <v>10</v>
      </c>
      <c r="AX799">
        <v>0</v>
      </c>
      <c r="AY799">
        <v>15</v>
      </c>
      <c r="AZ799">
        <v>21</v>
      </c>
      <c r="BA799">
        <v>4</v>
      </c>
      <c r="BB799">
        <v>3</v>
      </c>
      <c r="BC799">
        <v>1</v>
      </c>
      <c r="BD799">
        <v>5</v>
      </c>
      <c r="BE799">
        <v>0</v>
      </c>
      <c r="BF799">
        <v>151</v>
      </c>
      <c r="BG799">
        <v>17435</v>
      </c>
      <c r="BH799">
        <v>0</v>
      </c>
      <c r="BI799">
        <v>108</v>
      </c>
      <c r="BJ799" s="25">
        <v>45944</v>
      </c>
      <c r="BK799">
        <v>0</v>
      </c>
      <c r="BL799" s="27" t="str">
        <f>VLOOKUP(O799,DropDownList!$H$1:$I$7,2,FALSE)</f>
        <v>2025/26</v>
      </c>
      <c r="BM799" s="27" t="str">
        <f t="shared" si="12"/>
        <v>SC COURT</v>
      </c>
    </row>
    <row r="800" spans="1:65" x14ac:dyDescent="0.2">
      <c r="A800">
        <v>2025</v>
      </c>
      <c r="B800">
        <v>10</v>
      </c>
      <c r="C800" t="s">
        <v>198</v>
      </c>
      <c r="D800" t="s">
        <v>215</v>
      </c>
      <c r="E800" t="s">
        <v>35</v>
      </c>
      <c r="F800">
        <v>9851</v>
      </c>
      <c r="G800" t="s">
        <v>158</v>
      </c>
      <c r="H800" t="s">
        <v>200</v>
      </c>
      <c r="I800" t="s">
        <v>142</v>
      </c>
      <c r="J800" s="24">
        <v>45931</v>
      </c>
      <c r="K800" t="s">
        <v>253</v>
      </c>
      <c r="L800">
        <v>3</v>
      </c>
      <c r="M800" t="s">
        <v>429</v>
      </c>
      <c r="N800" t="s">
        <v>145</v>
      </c>
      <c r="O800" t="s">
        <v>155</v>
      </c>
      <c r="P800" t="s">
        <v>161</v>
      </c>
      <c r="Q800">
        <v>1594.41</v>
      </c>
      <c r="R800">
        <v>741</v>
      </c>
      <c r="S800">
        <v>18365</v>
      </c>
      <c r="T800">
        <v>1266.96</v>
      </c>
      <c r="U800">
        <v>160</v>
      </c>
      <c r="V800">
        <v>33</v>
      </c>
      <c r="W800">
        <v>880</v>
      </c>
      <c r="X800">
        <v>890</v>
      </c>
      <c r="Y800">
        <v>0</v>
      </c>
      <c r="Z800">
        <v>0</v>
      </c>
      <c r="AA800">
        <v>15503.63</v>
      </c>
      <c r="AB800">
        <v>0</v>
      </c>
      <c r="AC800">
        <v>0</v>
      </c>
      <c r="AD800">
        <v>33</v>
      </c>
      <c r="AE800">
        <v>0</v>
      </c>
      <c r="AF800">
        <v>618</v>
      </c>
      <c r="AG800">
        <v>1</v>
      </c>
      <c r="AH800">
        <v>54</v>
      </c>
      <c r="AI800">
        <v>66</v>
      </c>
      <c r="AJ800">
        <v>0</v>
      </c>
      <c r="AK800">
        <v>0</v>
      </c>
      <c r="AL800">
        <v>0</v>
      </c>
      <c r="AM800">
        <v>0</v>
      </c>
      <c r="AN800">
        <v>0</v>
      </c>
      <c r="AO800">
        <v>536</v>
      </c>
      <c r="AP800">
        <v>2422</v>
      </c>
      <c r="AQ800">
        <v>495</v>
      </c>
      <c r="AR800">
        <v>10</v>
      </c>
      <c r="AS800">
        <v>218</v>
      </c>
      <c r="AT800">
        <v>86</v>
      </c>
      <c r="AU800">
        <v>94</v>
      </c>
      <c r="AV800">
        <v>32</v>
      </c>
      <c r="AW800">
        <v>45</v>
      </c>
      <c r="AX800">
        <v>0</v>
      </c>
      <c r="AY800">
        <v>358</v>
      </c>
      <c r="AZ800">
        <v>506</v>
      </c>
      <c r="BA800">
        <v>319</v>
      </c>
      <c r="BB800">
        <v>71</v>
      </c>
      <c r="BC800">
        <v>41</v>
      </c>
      <c r="BD800">
        <v>16</v>
      </c>
      <c r="BE800">
        <v>0</v>
      </c>
      <c r="BF800">
        <v>686</v>
      </c>
      <c r="BG800">
        <v>1590</v>
      </c>
      <c r="BH800">
        <v>2</v>
      </c>
      <c r="BI800">
        <v>149</v>
      </c>
      <c r="BJ800" s="25">
        <v>45944</v>
      </c>
      <c r="BK800">
        <v>4</v>
      </c>
      <c r="BL800" s="27" t="str">
        <f>VLOOKUP(O800,DropDownList!$H$1:$I$7,2,FALSE)</f>
        <v>2022/23</v>
      </c>
      <c r="BM800" s="27" t="str">
        <f t="shared" si="12"/>
        <v>VSUR</v>
      </c>
    </row>
    <row r="801" spans="1:65" x14ac:dyDescent="0.2">
      <c r="A801">
        <v>2025</v>
      </c>
      <c r="B801">
        <v>10</v>
      </c>
      <c r="C801" t="s">
        <v>198</v>
      </c>
      <c r="D801" t="s">
        <v>215</v>
      </c>
      <c r="E801" t="s">
        <v>35</v>
      </c>
      <c r="F801">
        <v>9851</v>
      </c>
      <c r="G801" t="s">
        <v>158</v>
      </c>
      <c r="H801" t="s">
        <v>200</v>
      </c>
      <c r="I801" t="s">
        <v>142</v>
      </c>
      <c r="J801" s="24">
        <v>45931</v>
      </c>
      <c r="K801" t="s">
        <v>253</v>
      </c>
      <c r="L801">
        <v>3</v>
      </c>
      <c r="M801" t="s">
        <v>429</v>
      </c>
      <c r="N801" t="s">
        <v>145</v>
      </c>
      <c r="O801" t="s">
        <v>156</v>
      </c>
      <c r="P801" t="s">
        <v>160</v>
      </c>
      <c r="Q801">
        <v>52108.89</v>
      </c>
      <c r="R801">
        <v>753</v>
      </c>
      <c r="S801">
        <v>363333.8</v>
      </c>
      <c r="T801">
        <v>29307.29</v>
      </c>
      <c r="U801">
        <v>194</v>
      </c>
      <c r="V801">
        <v>88</v>
      </c>
      <c r="W801">
        <v>25644.16</v>
      </c>
      <c r="X801">
        <v>26705.73</v>
      </c>
      <c r="Y801">
        <v>0</v>
      </c>
      <c r="Z801">
        <v>0</v>
      </c>
      <c r="AA801">
        <v>281917.62</v>
      </c>
      <c r="AB801">
        <v>44909.36</v>
      </c>
      <c r="AC801">
        <v>223127.62</v>
      </c>
      <c r="AD801">
        <v>36</v>
      </c>
      <c r="AE801">
        <v>52</v>
      </c>
      <c r="AF801">
        <v>474</v>
      </c>
      <c r="AG801">
        <v>137</v>
      </c>
      <c r="AH801">
        <v>76</v>
      </c>
      <c r="AI801">
        <v>57</v>
      </c>
      <c r="AJ801">
        <v>0</v>
      </c>
      <c r="AK801">
        <v>0</v>
      </c>
      <c r="AL801">
        <v>0</v>
      </c>
      <c r="AM801">
        <v>0</v>
      </c>
      <c r="AN801">
        <v>0</v>
      </c>
      <c r="AO801">
        <v>520</v>
      </c>
      <c r="AP801">
        <v>1850</v>
      </c>
      <c r="AQ801">
        <v>463</v>
      </c>
      <c r="AR801">
        <v>5</v>
      </c>
      <c r="AS801">
        <v>177</v>
      </c>
      <c r="AT801">
        <v>47</v>
      </c>
      <c r="AU801">
        <v>50</v>
      </c>
      <c r="AV801">
        <v>21</v>
      </c>
      <c r="AW801">
        <v>57</v>
      </c>
      <c r="AX801">
        <v>0</v>
      </c>
      <c r="AY801">
        <v>277</v>
      </c>
      <c r="AZ801">
        <v>387</v>
      </c>
      <c r="BA801">
        <v>216</v>
      </c>
      <c r="BB801">
        <v>46</v>
      </c>
      <c r="BC801">
        <v>17</v>
      </c>
      <c r="BD801">
        <v>19</v>
      </c>
      <c r="BE801">
        <v>0</v>
      </c>
      <c r="BF801">
        <v>692</v>
      </c>
      <c r="BG801">
        <v>22700</v>
      </c>
      <c r="BH801">
        <v>9</v>
      </c>
      <c r="BI801">
        <v>181</v>
      </c>
      <c r="BJ801" s="25">
        <v>45944</v>
      </c>
      <c r="BK801">
        <v>1</v>
      </c>
      <c r="BL801" s="27" t="str">
        <f>VLOOKUP(O801,DropDownList!$H$1:$I$7,2,FALSE)</f>
        <v>2023/24</v>
      </c>
      <c r="BM801" s="27" t="str">
        <f t="shared" si="12"/>
        <v>SC COURT</v>
      </c>
    </row>
    <row r="802" spans="1:65" x14ac:dyDescent="0.2">
      <c r="A802">
        <v>2025</v>
      </c>
      <c r="B802">
        <v>10</v>
      </c>
      <c r="C802" t="s">
        <v>198</v>
      </c>
      <c r="D802" t="s">
        <v>215</v>
      </c>
      <c r="E802" t="s">
        <v>35</v>
      </c>
      <c r="F802">
        <v>9851</v>
      </c>
      <c r="G802" t="s">
        <v>158</v>
      </c>
      <c r="H802" t="s">
        <v>200</v>
      </c>
      <c r="I802" t="s">
        <v>142</v>
      </c>
      <c r="J802" s="24">
        <v>45931</v>
      </c>
      <c r="K802" t="s">
        <v>253</v>
      </c>
      <c r="L802">
        <v>3</v>
      </c>
      <c r="M802" t="s">
        <v>429</v>
      </c>
      <c r="N802" t="s">
        <v>145</v>
      </c>
      <c r="O802" t="s">
        <v>155</v>
      </c>
      <c r="P802" t="s">
        <v>159</v>
      </c>
      <c r="Q802">
        <v>0</v>
      </c>
      <c r="R802">
        <v>14</v>
      </c>
      <c r="S802">
        <v>54510.98</v>
      </c>
      <c r="T802">
        <v>3484.54</v>
      </c>
      <c r="U802">
        <v>0</v>
      </c>
      <c r="V802">
        <v>0</v>
      </c>
      <c r="W802">
        <v>0</v>
      </c>
      <c r="X802">
        <v>0</v>
      </c>
      <c r="Y802">
        <v>0</v>
      </c>
      <c r="Z802">
        <v>0</v>
      </c>
      <c r="AA802">
        <v>51026.44</v>
      </c>
      <c r="AB802">
        <v>0</v>
      </c>
      <c r="AC802">
        <v>0</v>
      </c>
      <c r="AD802">
        <v>0</v>
      </c>
      <c r="AE802">
        <v>0</v>
      </c>
      <c r="AF802">
        <v>9</v>
      </c>
      <c r="AG802">
        <v>0</v>
      </c>
      <c r="AH802">
        <v>0</v>
      </c>
      <c r="AI802">
        <v>0</v>
      </c>
      <c r="AJ802">
        <v>0</v>
      </c>
      <c r="AK802">
        <v>0</v>
      </c>
      <c r="AL802">
        <v>0</v>
      </c>
      <c r="AM802">
        <v>0</v>
      </c>
      <c r="AN802">
        <v>0</v>
      </c>
      <c r="AO802">
        <v>1</v>
      </c>
      <c r="AP802">
        <v>4</v>
      </c>
      <c r="AQ802">
        <v>0</v>
      </c>
      <c r="AR802">
        <v>0</v>
      </c>
      <c r="AS802">
        <v>0</v>
      </c>
      <c r="AT802">
        <v>0</v>
      </c>
      <c r="AU802">
        <v>2</v>
      </c>
      <c r="AV802">
        <v>1</v>
      </c>
      <c r="AW802">
        <v>0</v>
      </c>
      <c r="AX802">
        <v>0</v>
      </c>
      <c r="AY802">
        <v>0</v>
      </c>
      <c r="AZ802">
        <v>0</v>
      </c>
      <c r="BA802">
        <v>0</v>
      </c>
      <c r="BB802">
        <v>0</v>
      </c>
      <c r="BC802">
        <v>0</v>
      </c>
      <c r="BD802">
        <v>0</v>
      </c>
      <c r="BE802">
        <v>0</v>
      </c>
      <c r="BF802">
        <v>0</v>
      </c>
      <c r="BG802">
        <v>0</v>
      </c>
      <c r="BH802">
        <v>5</v>
      </c>
      <c r="BI802">
        <v>0</v>
      </c>
      <c r="BJ802" s="25">
        <v>45944</v>
      </c>
      <c r="BK802">
        <v>0</v>
      </c>
      <c r="BL802" s="27" t="str">
        <f>VLOOKUP(O802,DropDownList!$H$1:$I$7,2,FALSE)</f>
        <v>2022/23</v>
      </c>
      <c r="BM802" s="27" t="str">
        <f t="shared" si="12"/>
        <v>CONF</v>
      </c>
    </row>
    <row r="803" spans="1:65" x14ac:dyDescent="0.2">
      <c r="A803">
        <v>2025</v>
      </c>
      <c r="B803">
        <v>10</v>
      </c>
      <c r="C803" t="s">
        <v>198</v>
      </c>
      <c r="D803" t="s">
        <v>215</v>
      </c>
      <c r="E803" t="s">
        <v>35</v>
      </c>
      <c r="F803">
        <v>9851</v>
      </c>
      <c r="G803" t="s">
        <v>158</v>
      </c>
      <c r="H803" t="s">
        <v>200</v>
      </c>
      <c r="I803" t="s">
        <v>142</v>
      </c>
      <c r="J803" s="24">
        <v>45931</v>
      </c>
      <c r="K803" t="s">
        <v>253</v>
      </c>
      <c r="L803">
        <v>3</v>
      </c>
      <c r="M803" t="s">
        <v>429</v>
      </c>
      <c r="N803" t="s">
        <v>145</v>
      </c>
      <c r="O803" t="s">
        <v>155</v>
      </c>
      <c r="P803" t="s">
        <v>160</v>
      </c>
      <c r="Q803">
        <v>59560.08</v>
      </c>
      <c r="R803">
        <v>824</v>
      </c>
      <c r="S803">
        <v>433307.08</v>
      </c>
      <c r="T803">
        <v>36767.089999999997</v>
      </c>
      <c r="U803">
        <v>174</v>
      </c>
      <c r="V803">
        <v>87</v>
      </c>
      <c r="W803">
        <v>30063.11</v>
      </c>
      <c r="X803">
        <v>33454.85</v>
      </c>
      <c r="Y803">
        <v>0</v>
      </c>
      <c r="Z803">
        <v>0</v>
      </c>
      <c r="AA803">
        <v>336979.91</v>
      </c>
      <c r="AB803">
        <v>22675.09</v>
      </c>
      <c r="AC803">
        <v>298741.19</v>
      </c>
      <c r="AD803">
        <v>35</v>
      </c>
      <c r="AE803">
        <v>52</v>
      </c>
      <c r="AF803">
        <v>551</v>
      </c>
      <c r="AG803">
        <v>108</v>
      </c>
      <c r="AH803">
        <v>66</v>
      </c>
      <c r="AI803">
        <v>66</v>
      </c>
      <c r="AJ803">
        <v>0</v>
      </c>
      <c r="AK803">
        <v>0</v>
      </c>
      <c r="AL803">
        <v>0</v>
      </c>
      <c r="AM803">
        <v>0</v>
      </c>
      <c r="AN803">
        <v>0</v>
      </c>
      <c r="AO803">
        <v>599</v>
      </c>
      <c r="AP803">
        <v>2637</v>
      </c>
      <c r="AQ803">
        <v>536</v>
      </c>
      <c r="AR803">
        <v>12</v>
      </c>
      <c r="AS803">
        <v>237</v>
      </c>
      <c r="AT803">
        <v>96</v>
      </c>
      <c r="AU803">
        <v>105</v>
      </c>
      <c r="AV803">
        <v>37</v>
      </c>
      <c r="AW803">
        <v>55</v>
      </c>
      <c r="AX803">
        <v>0</v>
      </c>
      <c r="AY803">
        <v>379</v>
      </c>
      <c r="AZ803">
        <v>545</v>
      </c>
      <c r="BA803">
        <v>346</v>
      </c>
      <c r="BB803">
        <v>79</v>
      </c>
      <c r="BC803">
        <v>48</v>
      </c>
      <c r="BD803">
        <v>19</v>
      </c>
      <c r="BE803">
        <v>0</v>
      </c>
      <c r="BF803">
        <v>754</v>
      </c>
      <c r="BG803">
        <v>32020</v>
      </c>
      <c r="BH803">
        <v>33</v>
      </c>
      <c r="BI803">
        <v>162</v>
      </c>
      <c r="BJ803" s="25">
        <v>45944</v>
      </c>
      <c r="BK803">
        <v>4</v>
      </c>
      <c r="BL803" s="27" t="str">
        <f>VLOOKUP(O803,DropDownList!$H$1:$I$7,2,FALSE)</f>
        <v>2022/23</v>
      </c>
      <c r="BM803" s="27" t="str">
        <f t="shared" si="12"/>
        <v>SC COURT</v>
      </c>
    </row>
    <row r="804" spans="1:65" x14ac:dyDescent="0.2">
      <c r="A804">
        <v>2025</v>
      </c>
      <c r="B804">
        <v>10</v>
      </c>
      <c r="C804" t="s">
        <v>216</v>
      </c>
      <c r="D804" t="s">
        <v>217</v>
      </c>
      <c r="E804" t="s">
        <v>37</v>
      </c>
      <c r="F804">
        <v>9355</v>
      </c>
      <c r="G804" t="s">
        <v>141</v>
      </c>
      <c r="H804" t="s">
        <v>218</v>
      </c>
      <c r="I804" t="s">
        <v>142</v>
      </c>
      <c r="J804" s="24">
        <v>45931</v>
      </c>
      <c r="K804" t="s">
        <v>253</v>
      </c>
      <c r="L804">
        <v>3</v>
      </c>
      <c r="M804" t="s">
        <v>429</v>
      </c>
      <c r="N804" t="s">
        <v>145</v>
      </c>
      <c r="O804" t="s">
        <v>156</v>
      </c>
      <c r="P804" t="s">
        <v>153</v>
      </c>
      <c r="Q804">
        <v>90</v>
      </c>
      <c r="R804">
        <v>3</v>
      </c>
      <c r="S804">
        <v>135</v>
      </c>
      <c r="T804">
        <v>0</v>
      </c>
      <c r="U804">
        <v>2</v>
      </c>
      <c r="V804">
        <v>2</v>
      </c>
      <c r="W804">
        <v>90</v>
      </c>
      <c r="X804">
        <v>90</v>
      </c>
      <c r="Y804">
        <v>0</v>
      </c>
      <c r="Z804">
        <v>0</v>
      </c>
      <c r="AA804">
        <v>45</v>
      </c>
      <c r="AB804">
        <v>0</v>
      </c>
      <c r="AC804">
        <v>45</v>
      </c>
      <c r="AD804">
        <v>2</v>
      </c>
      <c r="AE804">
        <v>0</v>
      </c>
      <c r="AF804">
        <v>1</v>
      </c>
      <c r="AG804">
        <v>0</v>
      </c>
      <c r="AH804">
        <v>0</v>
      </c>
      <c r="AI804">
        <v>2</v>
      </c>
      <c r="AJ804">
        <v>0</v>
      </c>
      <c r="AK804">
        <v>0</v>
      </c>
      <c r="AL804">
        <v>0</v>
      </c>
      <c r="AM804">
        <v>0</v>
      </c>
      <c r="AN804">
        <v>0</v>
      </c>
      <c r="AO804">
        <v>3</v>
      </c>
      <c r="AP804">
        <v>22</v>
      </c>
      <c r="AQ804">
        <v>3</v>
      </c>
      <c r="AR804">
        <v>0</v>
      </c>
      <c r="AS804">
        <v>4</v>
      </c>
      <c r="AT804">
        <v>6</v>
      </c>
      <c r="AU804">
        <v>0</v>
      </c>
      <c r="AV804">
        <v>0</v>
      </c>
      <c r="AW804">
        <v>0</v>
      </c>
      <c r="AX804">
        <v>0</v>
      </c>
      <c r="AY804">
        <v>0</v>
      </c>
      <c r="AZ804">
        <v>4</v>
      </c>
      <c r="BA804">
        <v>4</v>
      </c>
      <c r="BB804">
        <v>0</v>
      </c>
      <c r="BC804">
        <v>0</v>
      </c>
      <c r="BD804">
        <v>0</v>
      </c>
      <c r="BE804">
        <v>0</v>
      </c>
      <c r="BF804">
        <v>3</v>
      </c>
      <c r="BG804">
        <v>90</v>
      </c>
      <c r="BH804">
        <v>0</v>
      </c>
      <c r="BI804">
        <v>2</v>
      </c>
      <c r="BJ804" s="25">
        <v>45944</v>
      </c>
      <c r="BK804">
        <v>0</v>
      </c>
      <c r="BL804" s="27" t="str">
        <f>VLOOKUP(O804,DropDownList!$H$1:$I$7,2,FALSE)</f>
        <v>2023/24</v>
      </c>
      <c r="BM804" s="27" t="str">
        <f t="shared" si="12"/>
        <v>PREG</v>
      </c>
    </row>
    <row r="805" spans="1:65" x14ac:dyDescent="0.2">
      <c r="A805">
        <v>2025</v>
      </c>
      <c r="B805">
        <v>10</v>
      </c>
      <c r="C805" t="s">
        <v>216</v>
      </c>
      <c r="D805" t="s">
        <v>217</v>
      </c>
      <c r="E805" t="s">
        <v>37</v>
      </c>
      <c r="F805">
        <v>9355</v>
      </c>
      <c r="G805" t="s">
        <v>141</v>
      </c>
      <c r="H805" t="s">
        <v>218</v>
      </c>
      <c r="I805" t="s">
        <v>142</v>
      </c>
      <c r="J805" s="24">
        <v>45931</v>
      </c>
      <c r="K805" t="s">
        <v>253</v>
      </c>
      <c r="L805">
        <v>3</v>
      </c>
      <c r="M805" t="s">
        <v>429</v>
      </c>
      <c r="N805" t="s">
        <v>145</v>
      </c>
      <c r="O805" t="s">
        <v>155</v>
      </c>
      <c r="P805" t="s">
        <v>146</v>
      </c>
      <c r="Q805">
        <v>485.74</v>
      </c>
      <c r="R805">
        <v>373</v>
      </c>
      <c r="S805">
        <v>5560</v>
      </c>
      <c r="T805">
        <v>107.25</v>
      </c>
      <c r="U805">
        <v>68</v>
      </c>
      <c r="V805">
        <v>14</v>
      </c>
      <c r="W805">
        <v>180</v>
      </c>
      <c r="X805">
        <v>180</v>
      </c>
      <c r="Y805">
        <v>0</v>
      </c>
      <c r="Z805">
        <v>0</v>
      </c>
      <c r="AA805">
        <v>4967.01</v>
      </c>
      <c r="AB805">
        <v>0</v>
      </c>
      <c r="AC805">
        <v>0</v>
      </c>
      <c r="AD805">
        <v>12</v>
      </c>
      <c r="AE805">
        <v>2</v>
      </c>
      <c r="AF805">
        <v>331</v>
      </c>
      <c r="AG805">
        <v>4</v>
      </c>
      <c r="AH805">
        <v>6</v>
      </c>
      <c r="AI805">
        <v>30</v>
      </c>
      <c r="AJ805">
        <v>0</v>
      </c>
      <c r="AK805">
        <v>0</v>
      </c>
      <c r="AL805">
        <v>0</v>
      </c>
      <c r="AM805">
        <v>0</v>
      </c>
      <c r="AN805">
        <v>0</v>
      </c>
      <c r="AO805">
        <v>257</v>
      </c>
      <c r="AP805">
        <v>1771</v>
      </c>
      <c r="AQ805">
        <v>262</v>
      </c>
      <c r="AR805">
        <v>0</v>
      </c>
      <c r="AS805">
        <v>187</v>
      </c>
      <c r="AT805">
        <v>330</v>
      </c>
      <c r="AU805">
        <v>18</v>
      </c>
      <c r="AV805">
        <v>5</v>
      </c>
      <c r="AW805">
        <v>5</v>
      </c>
      <c r="AX805">
        <v>0</v>
      </c>
      <c r="AY805">
        <v>174</v>
      </c>
      <c r="AZ805">
        <v>384</v>
      </c>
      <c r="BA805">
        <v>262</v>
      </c>
      <c r="BB805">
        <v>51</v>
      </c>
      <c r="BC805">
        <v>24</v>
      </c>
      <c r="BD805">
        <v>6</v>
      </c>
      <c r="BE805">
        <v>0</v>
      </c>
      <c r="BF805">
        <v>365</v>
      </c>
      <c r="BG805">
        <v>460</v>
      </c>
      <c r="BH805">
        <v>2</v>
      </c>
      <c r="BI805">
        <v>67</v>
      </c>
      <c r="BJ805" s="25">
        <v>45944</v>
      </c>
      <c r="BK805">
        <v>0</v>
      </c>
      <c r="BL805" s="27" t="str">
        <f>VLOOKUP(O805,DropDownList!$H$1:$I$7,2,FALSE)</f>
        <v>2022/23</v>
      </c>
      <c r="BM805" s="27" t="str">
        <f t="shared" si="12"/>
        <v>VSUR</v>
      </c>
    </row>
    <row r="806" spans="1:65" x14ac:dyDescent="0.2">
      <c r="A806">
        <v>2025</v>
      </c>
      <c r="B806">
        <v>10</v>
      </c>
      <c r="C806" t="s">
        <v>216</v>
      </c>
      <c r="D806" t="s">
        <v>217</v>
      </c>
      <c r="E806" t="s">
        <v>37</v>
      </c>
      <c r="F806">
        <v>9355</v>
      </c>
      <c r="G806" t="s">
        <v>141</v>
      </c>
      <c r="H806" t="s">
        <v>218</v>
      </c>
      <c r="I806" t="s">
        <v>142</v>
      </c>
      <c r="J806" s="24">
        <v>45931</v>
      </c>
      <c r="K806" t="s">
        <v>253</v>
      </c>
      <c r="L806">
        <v>3</v>
      </c>
      <c r="M806" t="s">
        <v>429</v>
      </c>
      <c r="N806" t="s">
        <v>145</v>
      </c>
      <c r="O806" t="s">
        <v>156</v>
      </c>
      <c r="P806" t="s">
        <v>150</v>
      </c>
      <c r="Q806">
        <v>28493.52</v>
      </c>
      <c r="R806">
        <v>608</v>
      </c>
      <c r="S806">
        <v>107981.03</v>
      </c>
      <c r="T806">
        <v>18648.810000000001</v>
      </c>
      <c r="U806">
        <v>179</v>
      </c>
      <c r="V806">
        <v>73</v>
      </c>
      <c r="W806">
        <v>12303.29</v>
      </c>
      <c r="X806">
        <v>12443.33</v>
      </c>
      <c r="Y806">
        <v>514</v>
      </c>
      <c r="Z806">
        <v>89332.22</v>
      </c>
      <c r="AA806">
        <v>60838.7</v>
      </c>
      <c r="AB806">
        <v>20081.38</v>
      </c>
      <c r="AC806">
        <v>40757.32</v>
      </c>
      <c r="AD806">
        <v>55</v>
      </c>
      <c r="AE806">
        <v>18</v>
      </c>
      <c r="AF806">
        <v>321</v>
      </c>
      <c r="AG806">
        <v>77</v>
      </c>
      <c r="AH806">
        <v>94</v>
      </c>
      <c r="AI806">
        <v>102</v>
      </c>
      <c r="AJ806">
        <v>83</v>
      </c>
      <c r="AK806">
        <v>45</v>
      </c>
      <c r="AL806">
        <v>15</v>
      </c>
      <c r="AM806">
        <v>35</v>
      </c>
      <c r="AN806">
        <v>6</v>
      </c>
      <c r="AO806">
        <v>457</v>
      </c>
      <c r="AP806">
        <v>2898</v>
      </c>
      <c r="AQ806">
        <v>446</v>
      </c>
      <c r="AR806">
        <v>0</v>
      </c>
      <c r="AS806">
        <v>324</v>
      </c>
      <c r="AT806">
        <v>554</v>
      </c>
      <c r="AU806">
        <v>6</v>
      </c>
      <c r="AV806">
        <v>5</v>
      </c>
      <c r="AW806">
        <v>0</v>
      </c>
      <c r="AX806">
        <v>0</v>
      </c>
      <c r="AY806">
        <v>302</v>
      </c>
      <c r="AZ806">
        <v>706</v>
      </c>
      <c r="BA806">
        <v>420</v>
      </c>
      <c r="BB806">
        <v>47</v>
      </c>
      <c r="BC806">
        <v>11</v>
      </c>
      <c r="BD806">
        <v>3</v>
      </c>
      <c r="BE806">
        <v>0</v>
      </c>
      <c r="BF806">
        <v>462</v>
      </c>
      <c r="BG806">
        <v>18475.3</v>
      </c>
      <c r="BH806">
        <v>14</v>
      </c>
      <c r="BI806">
        <v>179</v>
      </c>
      <c r="BJ806" s="25">
        <v>45944</v>
      </c>
      <c r="BK806">
        <v>0</v>
      </c>
      <c r="BL806" s="27" t="str">
        <f>VLOOKUP(O806,DropDownList!$H$1:$I$7,2,FALSE)</f>
        <v>2023/24</v>
      </c>
      <c r="BM806" s="27" t="str">
        <f t="shared" si="12"/>
        <v>FISCAL FINES</v>
      </c>
    </row>
    <row r="807" spans="1:65" x14ac:dyDescent="0.2">
      <c r="A807">
        <v>2025</v>
      </c>
      <c r="B807">
        <v>10</v>
      </c>
      <c r="C807" t="s">
        <v>216</v>
      </c>
      <c r="D807" t="s">
        <v>217</v>
      </c>
      <c r="E807" t="s">
        <v>37</v>
      </c>
      <c r="F807">
        <v>9355</v>
      </c>
      <c r="G807" t="s">
        <v>141</v>
      </c>
      <c r="H807" t="s">
        <v>218</v>
      </c>
      <c r="I807" t="s">
        <v>142</v>
      </c>
      <c r="J807" s="24">
        <v>45931</v>
      </c>
      <c r="K807" t="s">
        <v>253</v>
      </c>
      <c r="L807">
        <v>3</v>
      </c>
      <c r="M807" t="s">
        <v>429</v>
      </c>
      <c r="N807" t="s">
        <v>145</v>
      </c>
      <c r="O807" t="s">
        <v>155</v>
      </c>
      <c r="P807" t="s">
        <v>150</v>
      </c>
      <c r="Q807">
        <v>16562</v>
      </c>
      <c r="R807">
        <v>607</v>
      </c>
      <c r="S807">
        <v>91918.58</v>
      </c>
      <c r="T807">
        <v>14328.61</v>
      </c>
      <c r="U807">
        <v>131</v>
      </c>
      <c r="V807">
        <v>57</v>
      </c>
      <c r="W807">
        <v>8537.0400000000009</v>
      </c>
      <c r="X807">
        <v>8537.0400000000009</v>
      </c>
      <c r="Y807">
        <v>542</v>
      </c>
      <c r="Z807">
        <v>77589.97</v>
      </c>
      <c r="AA807">
        <v>61027.97</v>
      </c>
      <c r="AB807">
        <v>15797.71</v>
      </c>
      <c r="AC807">
        <v>45230.26</v>
      </c>
      <c r="AD807">
        <v>42</v>
      </c>
      <c r="AE807">
        <v>15</v>
      </c>
      <c r="AF807">
        <v>398</v>
      </c>
      <c r="AG807">
        <v>56</v>
      </c>
      <c r="AH807">
        <v>65</v>
      </c>
      <c r="AI807">
        <v>75</v>
      </c>
      <c r="AJ807">
        <v>82</v>
      </c>
      <c r="AK807">
        <v>44</v>
      </c>
      <c r="AL807">
        <v>18</v>
      </c>
      <c r="AM807">
        <v>18</v>
      </c>
      <c r="AN807">
        <v>3</v>
      </c>
      <c r="AO807">
        <v>447</v>
      </c>
      <c r="AP807">
        <v>3545</v>
      </c>
      <c r="AQ807">
        <v>474</v>
      </c>
      <c r="AR807">
        <v>1</v>
      </c>
      <c r="AS807">
        <v>339</v>
      </c>
      <c r="AT807">
        <v>819</v>
      </c>
      <c r="AU807">
        <v>5</v>
      </c>
      <c r="AV807">
        <v>2</v>
      </c>
      <c r="AW807">
        <v>0</v>
      </c>
      <c r="AX807">
        <v>0</v>
      </c>
      <c r="AY807">
        <v>337</v>
      </c>
      <c r="AZ807">
        <v>847</v>
      </c>
      <c r="BA807">
        <v>574</v>
      </c>
      <c r="BB807">
        <v>50</v>
      </c>
      <c r="BC807">
        <v>17</v>
      </c>
      <c r="BD807">
        <v>3</v>
      </c>
      <c r="BE807">
        <v>0</v>
      </c>
      <c r="BF807">
        <v>453</v>
      </c>
      <c r="BG807">
        <v>10564.22</v>
      </c>
      <c r="BH807">
        <v>13</v>
      </c>
      <c r="BI807">
        <v>131</v>
      </c>
      <c r="BJ807" s="25">
        <v>45944</v>
      </c>
      <c r="BK807">
        <v>0</v>
      </c>
      <c r="BL807" s="27" t="str">
        <f>VLOOKUP(O807,DropDownList!$H$1:$I$7,2,FALSE)</f>
        <v>2022/23</v>
      </c>
      <c r="BM807" s="27" t="str">
        <f t="shared" si="12"/>
        <v>FISCAL FINES</v>
      </c>
    </row>
    <row r="808" spans="1:65" x14ac:dyDescent="0.2">
      <c r="A808">
        <v>2025</v>
      </c>
      <c r="B808">
        <v>10</v>
      </c>
      <c r="C808" t="s">
        <v>216</v>
      </c>
      <c r="D808" t="s">
        <v>217</v>
      </c>
      <c r="E808" t="s">
        <v>37</v>
      </c>
      <c r="F808">
        <v>9355</v>
      </c>
      <c r="G808" t="s">
        <v>141</v>
      </c>
      <c r="H808" t="s">
        <v>218</v>
      </c>
      <c r="I808" t="s">
        <v>142</v>
      </c>
      <c r="J808" s="24">
        <v>45931</v>
      </c>
      <c r="K808" t="s">
        <v>253</v>
      </c>
      <c r="L808">
        <v>3</v>
      </c>
      <c r="M808" t="s">
        <v>429</v>
      </c>
      <c r="N808" t="s">
        <v>145</v>
      </c>
      <c r="O808" t="s">
        <v>156</v>
      </c>
      <c r="P808" t="s">
        <v>152</v>
      </c>
      <c r="Q808">
        <v>0</v>
      </c>
      <c r="R808">
        <v>157</v>
      </c>
      <c r="S808">
        <v>6280</v>
      </c>
      <c r="T808">
        <v>4040</v>
      </c>
      <c r="U808">
        <v>0</v>
      </c>
      <c r="V808">
        <v>0</v>
      </c>
      <c r="W808">
        <v>0</v>
      </c>
      <c r="X808">
        <v>0</v>
      </c>
      <c r="Y808">
        <v>0</v>
      </c>
      <c r="Z808">
        <v>0</v>
      </c>
      <c r="AA808">
        <v>2240</v>
      </c>
      <c r="AB808">
        <v>0</v>
      </c>
      <c r="AC808">
        <v>2240</v>
      </c>
      <c r="AD808">
        <v>0</v>
      </c>
      <c r="AE808">
        <v>0</v>
      </c>
      <c r="AF808">
        <v>56</v>
      </c>
      <c r="AG808">
        <v>0</v>
      </c>
      <c r="AH808">
        <v>101</v>
      </c>
      <c r="AI808">
        <v>0</v>
      </c>
      <c r="AJ808">
        <v>0</v>
      </c>
      <c r="AK808">
        <v>0</v>
      </c>
      <c r="AL808">
        <v>0</v>
      </c>
      <c r="AM808">
        <v>1</v>
      </c>
      <c r="AN808">
        <v>0</v>
      </c>
      <c r="AO808">
        <v>0</v>
      </c>
      <c r="AP808">
        <v>0</v>
      </c>
      <c r="AQ808">
        <v>0</v>
      </c>
      <c r="AR808">
        <v>0</v>
      </c>
      <c r="AS808">
        <v>0</v>
      </c>
      <c r="AT808">
        <v>0</v>
      </c>
      <c r="AU808">
        <v>0</v>
      </c>
      <c r="AV808">
        <v>0</v>
      </c>
      <c r="AW808">
        <v>0</v>
      </c>
      <c r="AX808">
        <v>0</v>
      </c>
      <c r="AY808">
        <v>0</v>
      </c>
      <c r="AZ808">
        <v>0</v>
      </c>
      <c r="BA808">
        <v>0</v>
      </c>
      <c r="BB808">
        <v>0</v>
      </c>
      <c r="BC808">
        <v>0</v>
      </c>
      <c r="BD808">
        <v>0</v>
      </c>
      <c r="BE808">
        <v>0</v>
      </c>
      <c r="BF808">
        <v>0</v>
      </c>
      <c r="BG808">
        <v>0</v>
      </c>
      <c r="BH808">
        <v>0</v>
      </c>
      <c r="BI808">
        <v>0</v>
      </c>
      <c r="BJ808" s="25">
        <v>45944</v>
      </c>
      <c r="BK808">
        <v>0</v>
      </c>
      <c r="BL808" s="27" t="str">
        <f>VLOOKUP(O808,DropDownList!$H$1:$I$7,2,FALSE)</f>
        <v>2023/24</v>
      </c>
      <c r="BM808" s="27" t="str">
        <f t="shared" si="12"/>
        <v>PCOA</v>
      </c>
    </row>
    <row r="809" spans="1:65" x14ac:dyDescent="0.2">
      <c r="A809">
        <v>2025</v>
      </c>
      <c r="B809">
        <v>10</v>
      </c>
      <c r="C809" t="s">
        <v>216</v>
      </c>
      <c r="D809" t="s">
        <v>217</v>
      </c>
      <c r="E809" t="s">
        <v>37</v>
      </c>
      <c r="F809">
        <v>9355</v>
      </c>
      <c r="G809" t="s">
        <v>141</v>
      </c>
      <c r="H809" t="s">
        <v>218</v>
      </c>
      <c r="I809" t="s">
        <v>142</v>
      </c>
      <c r="J809" s="24">
        <v>45931</v>
      </c>
      <c r="K809" t="s">
        <v>253</v>
      </c>
      <c r="L809">
        <v>3</v>
      </c>
      <c r="M809" t="s">
        <v>429</v>
      </c>
      <c r="N809" t="s">
        <v>145</v>
      </c>
      <c r="O809" t="s">
        <v>149</v>
      </c>
      <c r="P809" t="s">
        <v>148</v>
      </c>
      <c r="Q809">
        <v>1380</v>
      </c>
      <c r="R809">
        <v>28</v>
      </c>
      <c r="S809">
        <v>1680</v>
      </c>
      <c r="T809">
        <v>0</v>
      </c>
      <c r="U809">
        <v>23</v>
      </c>
      <c r="V809">
        <v>17</v>
      </c>
      <c r="W809">
        <v>1020</v>
      </c>
      <c r="X809">
        <v>1020</v>
      </c>
      <c r="Y809">
        <v>0</v>
      </c>
      <c r="Z809">
        <v>0</v>
      </c>
      <c r="AA809">
        <v>300</v>
      </c>
      <c r="AB809">
        <v>0</v>
      </c>
      <c r="AC809">
        <v>300</v>
      </c>
      <c r="AD809">
        <v>17</v>
      </c>
      <c r="AE809">
        <v>0</v>
      </c>
      <c r="AF809">
        <v>5</v>
      </c>
      <c r="AG809">
        <v>0</v>
      </c>
      <c r="AH809">
        <v>0</v>
      </c>
      <c r="AI809">
        <v>23</v>
      </c>
      <c r="AJ809">
        <v>0</v>
      </c>
      <c r="AK809">
        <v>0</v>
      </c>
      <c r="AL809">
        <v>0</v>
      </c>
      <c r="AM809">
        <v>0</v>
      </c>
      <c r="AN809">
        <v>0</v>
      </c>
      <c r="AO809">
        <v>25</v>
      </c>
      <c r="AP809">
        <v>61</v>
      </c>
      <c r="AQ809">
        <v>25</v>
      </c>
      <c r="AR809">
        <v>0</v>
      </c>
      <c r="AS809">
        <v>3</v>
      </c>
      <c r="AT809">
        <v>2</v>
      </c>
      <c r="AU809">
        <v>0</v>
      </c>
      <c r="AV809">
        <v>0</v>
      </c>
      <c r="AW809">
        <v>0</v>
      </c>
      <c r="AX809">
        <v>0</v>
      </c>
      <c r="AY809">
        <v>6</v>
      </c>
      <c r="AZ809">
        <v>10</v>
      </c>
      <c r="BA809">
        <v>0</v>
      </c>
      <c r="BB809">
        <v>0</v>
      </c>
      <c r="BC809">
        <v>0</v>
      </c>
      <c r="BD809">
        <v>0</v>
      </c>
      <c r="BE809">
        <v>0</v>
      </c>
      <c r="BF809">
        <v>27</v>
      </c>
      <c r="BG809">
        <v>1380</v>
      </c>
      <c r="BH809">
        <v>0</v>
      </c>
      <c r="BI809">
        <v>23</v>
      </c>
      <c r="BJ809" s="25">
        <v>45944</v>
      </c>
      <c r="BK809">
        <v>0</v>
      </c>
      <c r="BL809" s="27" t="str">
        <f>VLOOKUP(O809,DropDownList!$H$1:$I$7,2,FALSE)</f>
        <v>2025/26</v>
      </c>
      <c r="BM809" s="27" t="str">
        <f t="shared" si="12"/>
        <v>PRAS</v>
      </c>
    </row>
    <row r="810" spans="1:65" x14ac:dyDescent="0.2">
      <c r="A810">
        <v>2025</v>
      </c>
      <c r="B810">
        <v>10</v>
      </c>
      <c r="C810" t="s">
        <v>216</v>
      </c>
      <c r="D810" t="s">
        <v>217</v>
      </c>
      <c r="E810" t="s">
        <v>37</v>
      </c>
      <c r="F810">
        <v>9355</v>
      </c>
      <c r="G810" t="s">
        <v>141</v>
      </c>
      <c r="H810" t="s">
        <v>218</v>
      </c>
      <c r="I810" t="s">
        <v>142</v>
      </c>
      <c r="J810" s="24">
        <v>45931</v>
      </c>
      <c r="K810" t="s">
        <v>253</v>
      </c>
      <c r="L810">
        <v>3</v>
      </c>
      <c r="M810" t="s">
        <v>429</v>
      </c>
      <c r="N810" t="s">
        <v>145</v>
      </c>
      <c r="O810" t="s">
        <v>149</v>
      </c>
      <c r="P810" t="s">
        <v>146</v>
      </c>
      <c r="Q810">
        <v>530</v>
      </c>
      <c r="R810">
        <v>119</v>
      </c>
      <c r="S810">
        <v>1820</v>
      </c>
      <c r="T810">
        <v>0</v>
      </c>
      <c r="U810">
        <v>69</v>
      </c>
      <c r="V810">
        <v>25</v>
      </c>
      <c r="W810">
        <v>410</v>
      </c>
      <c r="X810">
        <v>410</v>
      </c>
      <c r="Y810">
        <v>0</v>
      </c>
      <c r="Z810">
        <v>0</v>
      </c>
      <c r="AA810">
        <v>1290</v>
      </c>
      <c r="AB810">
        <v>0</v>
      </c>
      <c r="AC810">
        <v>0</v>
      </c>
      <c r="AD810">
        <v>25</v>
      </c>
      <c r="AE810">
        <v>0</v>
      </c>
      <c r="AF810">
        <v>85</v>
      </c>
      <c r="AG810">
        <v>0</v>
      </c>
      <c r="AH810">
        <v>0</v>
      </c>
      <c r="AI810">
        <v>34</v>
      </c>
      <c r="AJ810">
        <v>0</v>
      </c>
      <c r="AK810">
        <v>0</v>
      </c>
      <c r="AL810">
        <v>0</v>
      </c>
      <c r="AM810">
        <v>0</v>
      </c>
      <c r="AN810">
        <v>0</v>
      </c>
      <c r="AO810">
        <v>79</v>
      </c>
      <c r="AP810">
        <v>200</v>
      </c>
      <c r="AQ810">
        <v>78</v>
      </c>
      <c r="AR810">
        <v>0</v>
      </c>
      <c r="AS810">
        <v>16</v>
      </c>
      <c r="AT810">
        <v>15</v>
      </c>
      <c r="AU810">
        <v>0</v>
      </c>
      <c r="AV810">
        <v>0</v>
      </c>
      <c r="AW810">
        <v>0</v>
      </c>
      <c r="AX810">
        <v>0</v>
      </c>
      <c r="AY810">
        <v>19</v>
      </c>
      <c r="AZ810">
        <v>41</v>
      </c>
      <c r="BA810">
        <v>9</v>
      </c>
      <c r="BB810">
        <v>1</v>
      </c>
      <c r="BC810">
        <v>0</v>
      </c>
      <c r="BD810">
        <v>0</v>
      </c>
      <c r="BE810">
        <v>0</v>
      </c>
      <c r="BF810">
        <v>119</v>
      </c>
      <c r="BG810">
        <v>530</v>
      </c>
      <c r="BH810">
        <v>0</v>
      </c>
      <c r="BI810">
        <v>69</v>
      </c>
      <c r="BJ810" s="25">
        <v>45944</v>
      </c>
      <c r="BK810">
        <v>0</v>
      </c>
      <c r="BL810" s="27" t="str">
        <f>VLOOKUP(O810,DropDownList!$H$1:$I$7,2,FALSE)</f>
        <v>2025/26</v>
      </c>
      <c r="BM810" s="27" t="str">
        <f t="shared" si="12"/>
        <v>VSUR</v>
      </c>
    </row>
    <row r="811" spans="1:65" x14ac:dyDescent="0.2">
      <c r="A811">
        <v>2025</v>
      </c>
      <c r="B811">
        <v>10</v>
      </c>
      <c r="C811" t="s">
        <v>216</v>
      </c>
      <c r="D811" t="s">
        <v>217</v>
      </c>
      <c r="E811" t="s">
        <v>37</v>
      </c>
      <c r="F811">
        <v>9355</v>
      </c>
      <c r="G811" t="s">
        <v>141</v>
      </c>
      <c r="H811" t="s">
        <v>218</v>
      </c>
      <c r="I811" t="s">
        <v>142</v>
      </c>
      <c r="J811" s="24">
        <v>45931</v>
      </c>
      <c r="K811" t="s">
        <v>253</v>
      </c>
      <c r="L811">
        <v>3</v>
      </c>
      <c r="M811" t="s">
        <v>429</v>
      </c>
      <c r="N811" t="s">
        <v>145</v>
      </c>
      <c r="O811" t="s">
        <v>155</v>
      </c>
      <c r="P811" t="s">
        <v>152</v>
      </c>
      <c r="Q811">
        <v>0</v>
      </c>
      <c r="R811">
        <v>171</v>
      </c>
      <c r="S811">
        <v>6840</v>
      </c>
      <c r="T811">
        <v>4080</v>
      </c>
      <c r="U811">
        <v>0</v>
      </c>
      <c r="V811">
        <v>0</v>
      </c>
      <c r="W811">
        <v>0</v>
      </c>
      <c r="X811">
        <v>0</v>
      </c>
      <c r="Y811">
        <v>0</v>
      </c>
      <c r="Z811">
        <v>0</v>
      </c>
      <c r="AA811">
        <v>2760</v>
      </c>
      <c r="AB811">
        <v>0</v>
      </c>
      <c r="AC811">
        <v>2760</v>
      </c>
      <c r="AD811">
        <v>0</v>
      </c>
      <c r="AE811">
        <v>0</v>
      </c>
      <c r="AF811">
        <v>69</v>
      </c>
      <c r="AG811">
        <v>0</v>
      </c>
      <c r="AH811">
        <v>102</v>
      </c>
      <c r="AI811">
        <v>0</v>
      </c>
      <c r="AJ811">
        <v>0</v>
      </c>
      <c r="AK811">
        <v>0</v>
      </c>
      <c r="AL811">
        <v>0</v>
      </c>
      <c r="AM811">
        <v>0</v>
      </c>
      <c r="AN811">
        <v>0</v>
      </c>
      <c r="AO811">
        <v>0</v>
      </c>
      <c r="AP811">
        <v>0</v>
      </c>
      <c r="AQ811">
        <v>0</v>
      </c>
      <c r="AR811">
        <v>0</v>
      </c>
      <c r="AS811">
        <v>0</v>
      </c>
      <c r="AT811">
        <v>0</v>
      </c>
      <c r="AU811">
        <v>0</v>
      </c>
      <c r="AV811">
        <v>0</v>
      </c>
      <c r="AW811">
        <v>0</v>
      </c>
      <c r="AX811">
        <v>0</v>
      </c>
      <c r="AY811">
        <v>0</v>
      </c>
      <c r="AZ811">
        <v>0</v>
      </c>
      <c r="BA811">
        <v>0</v>
      </c>
      <c r="BB811">
        <v>0</v>
      </c>
      <c r="BC811">
        <v>0</v>
      </c>
      <c r="BD811">
        <v>0</v>
      </c>
      <c r="BE811">
        <v>0</v>
      </c>
      <c r="BF811">
        <v>0</v>
      </c>
      <c r="BG811">
        <v>0</v>
      </c>
      <c r="BH811">
        <v>0</v>
      </c>
      <c r="BI811">
        <v>0</v>
      </c>
      <c r="BJ811" s="25">
        <v>45944</v>
      </c>
      <c r="BK811">
        <v>0</v>
      </c>
      <c r="BL811" s="27" t="str">
        <f>VLOOKUP(O811,DropDownList!$H$1:$I$7,2,FALSE)</f>
        <v>2022/23</v>
      </c>
      <c r="BM811" s="27" t="str">
        <f t="shared" si="12"/>
        <v>PCOA</v>
      </c>
    </row>
    <row r="812" spans="1:65" x14ac:dyDescent="0.2">
      <c r="A812">
        <v>2025</v>
      </c>
      <c r="B812">
        <v>10</v>
      </c>
      <c r="C812" t="s">
        <v>216</v>
      </c>
      <c r="D812" t="s">
        <v>217</v>
      </c>
      <c r="E812" t="s">
        <v>37</v>
      </c>
      <c r="F812">
        <v>9355</v>
      </c>
      <c r="G812" t="s">
        <v>141</v>
      </c>
      <c r="H812" t="s">
        <v>218</v>
      </c>
      <c r="I812" t="s">
        <v>142</v>
      </c>
      <c r="J812" s="24">
        <v>45931</v>
      </c>
      <c r="K812" t="s">
        <v>253</v>
      </c>
      <c r="L812">
        <v>3</v>
      </c>
      <c r="M812" t="s">
        <v>429</v>
      </c>
      <c r="N812" t="s">
        <v>145</v>
      </c>
      <c r="O812" t="s">
        <v>149</v>
      </c>
      <c r="P812" t="s">
        <v>152</v>
      </c>
      <c r="Q812">
        <v>0</v>
      </c>
      <c r="R812">
        <v>44</v>
      </c>
      <c r="S812">
        <v>1760</v>
      </c>
      <c r="T812">
        <v>1160</v>
      </c>
      <c r="U812">
        <v>0</v>
      </c>
      <c r="V812">
        <v>0</v>
      </c>
      <c r="W812">
        <v>0</v>
      </c>
      <c r="X812">
        <v>0</v>
      </c>
      <c r="Y812">
        <v>0</v>
      </c>
      <c r="Z812">
        <v>0</v>
      </c>
      <c r="AA812">
        <v>600</v>
      </c>
      <c r="AB812">
        <v>0</v>
      </c>
      <c r="AC812">
        <v>600</v>
      </c>
      <c r="AD812">
        <v>0</v>
      </c>
      <c r="AE812">
        <v>0</v>
      </c>
      <c r="AF812">
        <v>15</v>
      </c>
      <c r="AG812">
        <v>0</v>
      </c>
      <c r="AH812">
        <v>29</v>
      </c>
      <c r="AI812">
        <v>0</v>
      </c>
      <c r="AJ812">
        <v>0</v>
      </c>
      <c r="AK812">
        <v>0</v>
      </c>
      <c r="AL812">
        <v>0</v>
      </c>
      <c r="AM812">
        <v>0</v>
      </c>
      <c r="AN812">
        <v>0</v>
      </c>
      <c r="AO812">
        <v>0</v>
      </c>
      <c r="AP812">
        <v>0</v>
      </c>
      <c r="AQ812">
        <v>0</v>
      </c>
      <c r="AR812">
        <v>0</v>
      </c>
      <c r="AS812">
        <v>0</v>
      </c>
      <c r="AT812">
        <v>0</v>
      </c>
      <c r="AU812">
        <v>0</v>
      </c>
      <c r="AV812">
        <v>0</v>
      </c>
      <c r="AW812">
        <v>0</v>
      </c>
      <c r="AX812">
        <v>0</v>
      </c>
      <c r="AY812">
        <v>0</v>
      </c>
      <c r="AZ812">
        <v>0</v>
      </c>
      <c r="BA812">
        <v>0</v>
      </c>
      <c r="BB812">
        <v>0</v>
      </c>
      <c r="BC812">
        <v>0</v>
      </c>
      <c r="BD812">
        <v>0</v>
      </c>
      <c r="BE812">
        <v>0</v>
      </c>
      <c r="BF812">
        <v>0</v>
      </c>
      <c r="BG812">
        <v>0</v>
      </c>
      <c r="BH812">
        <v>0</v>
      </c>
      <c r="BI812">
        <v>0</v>
      </c>
      <c r="BJ812" s="25">
        <v>45944</v>
      </c>
      <c r="BK812">
        <v>0</v>
      </c>
      <c r="BL812" s="27" t="str">
        <f>VLOOKUP(O812,DropDownList!$H$1:$I$7,2,FALSE)</f>
        <v>2025/26</v>
      </c>
      <c r="BM812" s="27" t="str">
        <f t="shared" si="12"/>
        <v>PCOA</v>
      </c>
    </row>
    <row r="813" spans="1:65" x14ac:dyDescent="0.2">
      <c r="A813">
        <v>2025</v>
      </c>
      <c r="B813">
        <v>10</v>
      </c>
      <c r="C813" t="s">
        <v>216</v>
      </c>
      <c r="D813" t="s">
        <v>217</v>
      </c>
      <c r="E813" t="s">
        <v>37</v>
      </c>
      <c r="F813">
        <v>9355</v>
      </c>
      <c r="G813" t="s">
        <v>141</v>
      </c>
      <c r="H813" t="s">
        <v>218</v>
      </c>
      <c r="I813" t="s">
        <v>142</v>
      </c>
      <c r="J813" s="24">
        <v>45931</v>
      </c>
      <c r="K813" t="s">
        <v>253</v>
      </c>
      <c r="L813">
        <v>3</v>
      </c>
      <c r="M813" t="s">
        <v>429</v>
      </c>
      <c r="N813" t="s">
        <v>145</v>
      </c>
      <c r="O813" t="s">
        <v>147</v>
      </c>
      <c r="P813" t="s">
        <v>153</v>
      </c>
      <c r="Q813">
        <v>45</v>
      </c>
      <c r="R813">
        <v>3</v>
      </c>
      <c r="S813">
        <v>135</v>
      </c>
      <c r="T813">
        <v>0</v>
      </c>
      <c r="U813">
        <v>1</v>
      </c>
      <c r="V813">
        <v>1</v>
      </c>
      <c r="W813">
        <v>45</v>
      </c>
      <c r="X813">
        <v>45</v>
      </c>
      <c r="Y813">
        <v>0</v>
      </c>
      <c r="Z813">
        <v>0</v>
      </c>
      <c r="AA813">
        <v>90</v>
      </c>
      <c r="AB813">
        <v>0</v>
      </c>
      <c r="AC813">
        <v>90</v>
      </c>
      <c r="AD813">
        <v>1</v>
      </c>
      <c r="AE813">
        <v>0</v>
      </c>
      <c r="AF813">
        <v>2</v>
      </c>
      <c r="AG813">
        <v>0</v>
      </c>
      <c r="AH813">
        <v>0</v>
      </c>
      <c r="AI813">
        <v>1</v>
      </c>
      <c r="AJ813">
        <v>0</v>
      </c>
      <c r="AK813">
        <v>0</v>
      </c>
      <c r="AL813">
        <v>0</v>
      </c>
      <c r="AM813">
        <v>0</v>
      </c>
      <c r="AN813">
        <v>0</v>
      </c>
      <c r="AO813">
        <v>3</v>
      </c>
      <c r="AP813">
        <v>5</v>
      </c>
      <c r="AQ813">
        <v>3</v>
      </c>
      <c r="AR813">
        <v>0</v>
      </c>
      <c r="AS813">
        <v>0</v>
      </c>
      <c r="AT813">
        <v>2</v>
      </c>
      <c r="AU813">
        <v>0</v>
      </c>
      <c r="AV813">
        <v>0</v>
      </c>
      <c r="AW813">
        <v>0</v>
      </c>
      <c r="AX813">
        <v>0</v>
      </c>
      <c r="AY813">
        <v>0</v>
      </c>
      <c r="AZ813">
        <v>0</v>
      </c>
      <c r="BA813">
        <v>0</v>
      </c>
      <c r="BB813">
        <v>0</v>
      </c>
      <c r="BC813">
        <v>0</v>
      </c>
      <c r="BD813">
        <v>0</v>
      </c>
      <c r="BE813">
        <v>0</v>
      </c>
      <c r="BF813">
        <v>3</v>
      </c>
      <c r="BG813">
        <v>45</v>
      </c>
      <c r="BH813">
        <v>0</v>
      </c>
      <c r="BI813">
        <v>1</v>
      </c>
      <c r="BJ813" s="25">
        <v>45944</v>
      </c>
      <c r="BK813">
        <v>0</v>
      </c>
      <c r="BL813" s="27" t="str">
        <f>VLOOKUP(O813,DropDownList!$H$1:$I$7,2,FALSE)</f>
        <v>2024/25</v>
      </c>
      <c r="BM813" s="27" t="str">
        <f t="shared" si="12"/>
        <v>PREG</v>
      </c>
    </row>
    <row r="814" spans="1:65" x14ac:dyDescent="0.2">
      <c r="A814">
        <v>2025</v>
      </c>
      <c r="B814">
        <v>10</v>
      </c>
      <c r="C814" t="s">
        <v>216</v>
      </c>
      <c r="D814" t="s">
        <v>217</v>
      </c>
      <c r="E814" t="s">
        <v>37</v>
      </c>
      <c r="F814">
        <v>9355</v>
      </c>
      <c r="G814" t="s">
        <v>141</v>
      </c>
      <c r="H814" t="s">
        <v>218</v>
      </c>
      <c r="I814" t="s">
        <v>142</v>
      </c>
      <c r="J814" s="24">
        <v>45931</v>
      </c>
      <c r="K814" t="s">
        <v>253</v>
      </c>
      <c r="L814">
        <v>3</v>
      </c>
      <c r="M814" t="s">
        <v>429</v>
      </c>
      <c r="N814" t="s">
        <v>145</v>
      </c>
      <c r="O814" t="s">
        <v>149</v>
      </c>
      <c r="P814" t="s">
        <v>154</v>
      </c>
      <c r="Q814">
        <v>15076.88</v>
      </c>
      <c r="R814">
        <v>119</v>
      </c>
      <c r="S814">
        <v>29636</v>
      </c>
      <c r="T814">
        <v>0</v>
      </c>
      <c r="U814">
        <v>69</v>
      </c>
      <c r="V814">
        <v>43</v>
      </c>
      <c r="W814">
        <v>6226</v>
      </c>
      <c r="X814">
        <v>9257</v>
      </c>
      <c r="Y814">
        <v>0</v>
      </c>
      <c r="Z814">
        <v>0</v>
      </c>
      <c r="AA814">
        <v>14559.12</v>
      </c>
      <c r="AB814">
        <v>60.03</v>
      </c>
      <c r="AC814">
        <v>13209.09</v>
      </c>
      <c r="AD814">
        <v>25</v>
      </c>
      <c r="AE814">
        <v>18</v>
      </c>
      <c r="AF814">
        <v>50</v>
      </c>
      <c r="AG814">
        <v>36</v>
      </c>
      <c r="AH814">
        <v>0</v>
      </c>
      <c r="AI814">
        <v>33</v>
      </c>
      <c r="AJ814">
        <v>0</v>
      </c>
      <c r="AK814">
        <v>0</v>
      </c>
      <c r="AL814">
        <v>0</v>
      </c>
      <c r="AM814">
        <v>0</v>
      </c>
      <c r="AN814">
        <v>0</v>
      </c>
      <c r="AO814">
        <v>79</v>
      </c>
      <c r="AP814">
        <v>197</v>
      </c>
      <c r="AQ814">
        <v>77</v>
      </c>
      <c r="AR814">
        <v>0</v>
      </c>
      <c r="AS814">
        <v>16</v>
      </c>
      <c r="AT814">
        <v>15</v>
      </c>
      <c r="AU814">
        <v>0</v>
      </c>
      <c r="AV814">
        <v>0</v>
      </c>
      <c r="AW814">
        <v>0</v>
      </c>
      <c r="AX814">
        <v>0</v>
      </c>
      <c r="AY814">
        <v>18</v>
      </c>
      <c r="AZ814">
        <v>40</v>
      </c>
      <c r="BA814">
        <v>9</v>
      </c>
      <c r="BB814">
        <v>1</v>
      </c>
      <c r="BC814">
        <v>0</v>
      </c>
      <c r="BD814">
        <v>0</v>
      </c>
      <c r="BE814">
        <v>0</v>
      </c>
      <c r="BF814">
        <v>119</v>
      </c>
      <c r="BG814">
        <v>8787</v>
      </c>
      <c r="BH814">
        <v>0</v>
      </c>
      <c r="BI814">
        <v>69</v>
      </c>
      <c r="BJ814" s="25">
        <v>45944</v>
      </c>
      <c r="BK814">
        <v>0</v>
      </c>
      <c r="BL814" s="27" t="str">
        <f>VLOOKUP(O814,DropDownList!$H$1:$I$7,2,FALSE)</f>
        <v>2025/26</v>
      </c>
      <c r="BM814" s="27" t="str">
        <f t="shared" si="12"/>
        <v>JP COURT</v>
      </c>
    </row>
    <row r="815" spans="1:65" x14ac:dyDescent="0.2">
      <c r="A815">
        <v>2025</v>
      </c>
      <c r="B815">
        <v>10</v>
      </c>
      <c r="C815" t="s">
        <v>216</v>
      </c>
      <c r="D815" t="s">
        <v>217</v>
      </c>
      <c r="E815" t="s">
        <v>37</v>
      </c>
      <c r="F815">
        <v>9355</v>
      </c>
      <c r="G815" t="s">
        <v>141</v>
      </c>
      <c r="H815" t="s">
        <v>218</v>
      </c>
      <c r="I815" t="s">
        <v>142</v>
      </c>
      <c r="J815" s="24">
        <v>45931</v>
      </c>
      <c r="K815" t="s">
        <v>253</v>
      </c>
      <c r="L815">
        <v>3</v>
      </c>
      <c r="M815" t="s">
        <v>429</v>
      </c>
      <c r="N815" t="s">
        <v>145</v>
      </c>
      <c r="O815" t="s">
        <v>149</v>
      </c>
      <c r="P815" t="s">
        <v>150</v>
      </c>
      <c r="Q815">
        <v>14810.97</v>
      </c>
      <c r="R815">
        <v>112</v>
      </c>
      <c r="S815">
        <v>19891.509999999998</v>
      </c>
      <c r="T815">
        <v>1730.94</v>
      </c>
      <c r="U815">
        <v>87</v>
      </c>
      <c r="V815">
        <v>66</v>
      </c>
      <c r="W815">
        <v>7554.38</v>
      </c>
      <c r="X815">
        <v>11035.21</v>
      </c>
      <c r="Y815">
        <v>105</v>
      </c>
      <c r="Z815">
        <v>18160.57</v>
      </c>
      <c r="AA815">
        <v>3349.6</v>
      </c>
      <c r="AB815">
        <v>1010.84</v>
      </c>
      <c r="AC815">
        <v>2338.7600000000002</v>
      </c>
      <c r="AD815">
        <v>57</v>
      </c>
      <c r="AE815">
        <v>9</v>
      </c>
      <c r="AF815">
        <v>18</v>
      </c>
      <c r="AG815">
        <v>15</v>
      </c>
      <c r="AH815">
        <v>7</v>
      </c>
      <c r="AI815">
        <v>72</v>
      </c>
      <c r="AJ815">
        <v>9</v>
      </c>
      <c r="AK815">
        <v>4</v>
      </c>
      <c r="AL815">
        <v>0</v>
      </c>
      <c r="AM815">
        <v>2</v>
      </c>
      <c r="AN815">
        <v>2</v>
      </c>
      <c r="AO815">
        <v>99</v>
      </c>
      <c r="AP815">
        <v>256</v>
      </c>
      <c r="AQ815">
        <v>98</v>
      </c>
      <c r="AR815">
        <v>4</v>
      </c>
      <c r="AS815">
        <v>15</v>
      </c>
      <c r="AT815">
        <v>32</v>
      </c>
      <c r="AU815">
        <v>1</v>
      </c>
      <c r="AV815">
        <v>0</v>
      </c>
      <c r="AW815">
        <v>0</v>
      </c>
      <c r="AX815">
        <v>0</v>
      </c>
      <c r="AY815">
        <v>21</v>
      </c>
      <c r="AZ815">
        <v>47</v>
      </c>
      <c r="BA815">
        <v>11</v>
      </c>
      <c r="BB815">
        <v>1</v>
      </c>
      <c r="BC815">
        <v>0</v>
      </c>
      <c r="BD815">
        <v>0</v>
      </c>
      <c r="BE815">
        <v>0</v>
      </c>
      <c r="BF815">
        <v>98</v>
      </c>
      <c r="BG815">
        <v>13013.51</v>
      </c>
      <c r="BH815">
        <v>0</v>
      </c>
      <c r="BI815">
        <v>87</v>
      </c>
      <c r="BJ815" s="25">
        <v>45944</v>
      </c>
      <c r="BK815">
        <v>0</v>
      </c>
      <c r="BL815" s="27" t="str">
        <f>VLOOKUP(O815,DropDownList!$H$1:$I$7,2,FALSE)</f>
        <v>2025/26</v>
      </c>
      <c r="BM815" s="27" t="str">
        <f t="shared" si="12"/>
        <v>FISCAL FINES</v>
      </c>
    </row>
    <row r="816" spans="1:65" x14ac:dyDescent="0.2">
      <c r="A816">
        <v>2025</v>
      </c>
      <c r="B816">
        <v>10</v>
      </c>
      <c r="C816" t="s">
        <v>216</v>
      </c>
      <c r="D816" t="s">
        <v>217</v>
      </c>
      <c r="E816" t="s">
        <v>37</v>
      </c>
      <c r="F816">
        <v>9355</v>
      </c>
      <c r="G816" t="s">
        <v>141</v>
      </c>
      <c r="H816" t="s">
        <v>218</v>
      </c>
      <c r="I816" t="s">
        <v>142</v>
      </c>
      <c r="J816" s="24">
        <v>45931</v>
      </c>
      <c r="K816" t="s">
        <v>253</v>
      </c>
      <c r="L816">
        <v>3</v>
      </c>
      <c r="M816" t="s">
        <v>429</v>
      </c>
      <c r="N816" t="s">
        <v>145</v>
      </c>
      <c r="O816" t="s">
        <v>155</v>
      </c>
      <c r="P816" t="s">
        <v>148</v>
      </c>
      <c r="Q816">
        <v>1823.93</v>
      </c>
      <c r="R816">
        <v>105</v>
      </c>
      <c r="S816">
        <v>6300</v>
      </c>
      <c r="T816">
        <v>469.84</v>
      </c>
      <c r="U816">
        <v>34</v>
      </c>
      <c r="V816">
        <v>11</v>
      </c>
      <c r="W816">
        <v>660</v>
      </c>
      <c r="X816">
        <v>660</v>
      </c>
      <c r="Y816">
        <v>0</v>
      </c>
      <c r="Z816">
        <v>0</v>
      </c>
      <c r="AA816">
        <v>4006.23</v>
      </c>
      <c r="AB816">
        <v>0</v>
      </c>
      <c r="AC816">
        <v>4006.23</v>
      </c>
      <c r="AD816">
        <v>11</v>
      </c>
      <c r="AE816">
        <v>0</v>
      </c>
      <c r="AF816">
        <v>62</v>
      </c>
      <c r="AG816">
        <v>6</v>
      </c>
      <c r="AH816">
        <v>6</v>
      </c>
      <c r="AI816">
        <v>28</v>
      </c>
      <c r="AJ816">
        <v>0</v>
      </c>
      <c r="AK816">
        <v>0</v>
      </c>
      <c r="AL816">
        <v>0</v>
      </c>
      <c r="AM816">
        <v>0</v>
      </c>
      <c r="AN816">
        <v>0</v>
      </c>
      <c r="AO816">
        <v>94</v>
      </c>
      <c r="AP816">
        <v>789</v>
      </c>
      <c r="AQ816">
        <v>103</v>
      </c>
      <c r="AR816">
        <v>0</v>
      </c>
      <c r="AS816">
        <v>81</v>
      </c>
      <c r="AT816">
        <v>171</v>
      </c>
      <c r="AU816">
        <v>0</v>
      </c>
      <c r="AV816">
        <v>0</v>
      </c>
      <c r="AW816">
        <v>0</v>
      </c>
      <c r="AX816">
        <v>0</v>
      </c>
      <c r="AY816">
        <v>79</v>
      </c>
      <c r="AZ816">
        <v>204</v>
      </c>
      <c r="BA816">
        <v>137</v>
      </c>
      <c r="BB816">
        <v>4</v>
      </c>
      <c r="BC816">
        <v>0</v>
      </c>
      <c r="BD816">
        <v>2</v>
      </c>
      <c r="BE816">
        <v>0</v>
      </c>
      <c r="BF816">
        <v>95</v>
      </c>
      <c r="BG816">
        <v>1680</v>
      </c>
      <c r="BH816">
        <v>3</v>
      </c>
      <c r="BI816">
        <v>34</v>
      </c>
      <c r="BJ816" s="25">
        <v>45944</v>
      </c>
      <c r="BK816">
        <v>0</v>
      </c>
      <c r="BL816" s="27" t="str">
        <f>VLOOKUP(O816,DropDownList!$H$1:$I$7,2,FALSE)</f>
        <v>2022/23</v>
      </c>
      <c r="BM816" s="27" t="str">
        <f t="shared" si="12"/>
        <v>PRAS</v>
      </c>
    </row>
    <row r="817" spans="1:65" x14ac:dyDescent="0.2">
      <c r="A817">
        <v>2025</v>
      </c>
      <c r="B817">
        <v>10</v>
      </c>
      <c r="C817" t="s">
        <v>216</v>
      </c>
      <c r="D817" t="s">
        <v>217</v>
      </c>
      <c r="E817" t="s">
        <v>37</v>
      </c>
      <c r="F817">
        <v>9355</v>
      </c>
      <c r="G817" t="s">
        <v>141</v>
      </c>
      <c r="H817" t="s">
        <v>218</v>
      </c>
      <c r="I817" t="s">
        <v>142</v>
      </c>
      <c r="J817" s="24">
        <v>45931</v>
      </c>
      <c r="K817" t="s">
        <v>253</v>
      </c>
      <c r="L817">
        <v>3</v>
      </c>
      <c r="M817" t="s">
        <v>429</v>
      </c>
      <c r="N817" t="s">
        <v>145</v>
      </c>
      <c r="O817" t="s">
        <v>156</v>
      </c>
      <c r="P817" t="s">
        <v>148</v>
      </c>
      <c r="Q817">
        <v>1870.56</v>
      </c>
      <c r="R817">
        <v>97</v>
      </c>
      <c r="S817">
        <v>5820</v>
      </c>
      <c r="T817">
        <v>605</v>
      </c>
      <c r="U817">
        <v>35</v>
      </c>
      <c r="V817">
        <v>12</v>
      </c>
      <c r="W817">
        <v>683.12</v>
      </c>
      <c r="X817">
        <v>683.12</v>
      </c>
      <c r="Y817">
        <v>0</v>
      </c>
      <c r="Z817">
        <v>0</v>
      </c>
      <c r="AA817">
        <v>3344.44</v>
      </c>
      <c r="AB817">
        <v>0</v>
      </c>
      <c r="AC817">
        <v>3344.44</v>
      </c>
      <c r="AD817">
        <v>11</v>
      </c>
      <c r="AE817">
        <v>1</v>
      </c>
      <c r="AF817">
        <v>51</v>
      </c>
      <c r="AG817">
        <v>7</v>
      </c>
      <c r="AH817">
        <v>10</v>
      </c>
      <c r="AI817">
        <v>28</v>
      </c>
      <c r="AJ817">
        <v>0</v>
      </c>
      <c r="AK817">
        <v>0</v>
      </c>
      <c r="AL817">
        <v>0</v>
      </c>
      <c r="AM817">
        <v>0</v>
      </c>
      <c r="AN817">
        <v>0</v>
      </c>
      <c r="AO817">
        <v>90</v>
      </c>
      <c r="AP817">
        <v>571</v>
      </c>
      <c r="AQ817">
        <v>97</v>
      </c>
      <c r="AR817">
        <v>0</v>
      </c>
      <c r="AS817">
        <v>29</v>
      </c>
      <c r="AT817">
        <v>98</v>
      </c>
      <c r="AU817">
        <v>0</v>
      </c>
      <c r="AV817">
        <v>0</v>
      </c>
      <c r="AW817">
        <v>0</v>
      </c>
      <c r="AX817">
        <v>0</v>
      </c>
      <c r="AY817">
        <v>81</v>
      </c>
      <c r="AZ817">
        <v>161</v>
      </c>
      <c r="BA817">
        <v>93</v>
      </c>
      <c r="BB817">
        <v>1</v>
      </c>
      <c r="BC817">
        <v>0</v>
      </c>
      <c r="BD817">
        <v>0</v>
      </c>
      <c r="BE817">
        <v>0</v>
      </c>
      <c r="BF817">
        <v>94</v>
      </c>
      <c r="BG817">
        <v>1680</v>
      </c>
      <c r="BH817">
        <v>1</v>
      </c>
      <c r="BI817">
        <v>35</v>
      </c>
      <c r="BJ817" s="25">
        <v>45944</v>
      </c>
      <c r="BK817">
        <v>0</v>
      </c>
      <c r="BL817" s="27" t="str">
        <f>VLOOKUP(O817,DropDownList!$H$1:$I$7,2,FALSE)</f>
        <v>2023/24</v>
      </c>
      <c r="BM817" s="27" t="str">
        <f t="shared" si="12"/>
        <v>PRAS</v>
      </c>
    </row>
    <row r="818" spans="1:65" x14ac:dyDescent="0.2">
      <c r="A818">
        <v>2025</v>
      </c>
      <c r="B818">
        <v>10</v>
      </c>
      <c r="C818" t="s">
        <v>216</v>
      </c>
      <c r="D818" t="s">
        <v>217</v>
      </c>
      <c r="E818" t="s">
        <v>37</v>
      </c>
      <c r="F818">
        <v>9355</v>
      </c>
      <c r="G818" t="s">
        <v>141</v>
      </c>
      <c r="H818" t="s">
        <v>218</v>
      </c>
      <c r="I818" t="s">
        <v>142</v>
      </c>
      <c r="J818" s="24">
        <v>45931</v>
      </c>
      <c r="K818" t="s">
        <v>253</v>
      </c>
      <c r="L818">
        <v>3</v>
      </c>
      <c r="M818" t="s">
        <v>429</v>
      </c>
      <c r="N818" t="s">
        <v>145</v>
      </c>
      <c r="O818" t="s">
        <v>155</v>
      </c>
      <c r="P818" t="s">
        <v>154</v>
      </c>
      <c r="Q818">
        <v>15570.87</v>
      </c>
      <c r="R818">
        <v>376</v>
      </c>
      <c r="S818">
        <v>92853</v>
      </c>
      <c r="T818">
        <v>3244.15</v>
      </c>
      <c r="U818">
        <v>69</v>
      </c>
      <c r="V818">
        <v>23</v>
      </c>
      <c r="W818">
        <v>5501.29</v>
      </c>
      <c r="X818">
        <v>5776.29</v>
      </c>
      <c r="Y818">
        <v>0</v>
      </c>
      <c r="Z818">
        <v>0</v>
      </c>
      <c r="AA818">
        <v>74037.98</v>
      </c>
      <c r="AB818">
        <v>482.44</v>
      </c>
      <c r="AC818">
        <v>68588.53</v>
      </c>
      <c r="AD818">
        <v>11</v>
      </c>
      <c r="AE818">
        <v>12</v>
      </c>
      <c r="AF818">
        <v>293</v>
      </c>
      <c r="AG818">
        <v>41</v>
      </c>
      <c r="AH818">
        <v>6</v>
      </c>
      <c r="AI818">
        <v>28</v>
      </c>
      <c r="AJ818">
        <v>0</v>
      </c>
      <c r="AK818">
        <v>0</v>
      </c>
      <c r="AL818">
        <v>0</v>
      </c>
      <c r="AM818">
        <v>0</v>
      </c>
      <c r="AN818">
        <v>0</v>
      </c>
      <c r="AO818">
        <v>260</v>
      </c>
      <c r="AP818">
        <v>1787</v>
      </c>
      <c r="AQ818">
        <v>265</v>
      </c>
      <c r="AR818">
        <v>0</v>
      </c>
      <c r="AS818">
        <v>187</v>
      </c>
      <c r="AT818">
        <v>330</v>
      </c>
      <c r="AU818">
        <v>18</v>
      </c>
      <c r="AV818">
        <v>5</v>
      </c>
      <c r="AW818">
        <v>5</v>
      </c>
      <c r="AX818">
        <v>0</v>
      </c>
      <c r="AY818">
        <v>178</v>
      </c>
      <c r="AZ818">
        <v>390</v>
      </c>
      <c r="BA818">
        <v>265</v>
      </c>
      <c r="BB818">
        <v>51</v>
      </c>
      <c r="BC818">
        <v>24</v>
      </c>
      <c r="BD818">
        <v>6</v>
      </c>
      <c r="BE818">
        <v>0</v>
      </c>
      <c r="BF818">
        <v>368</v>
      </c>
      <c r="BG818">
        <v>7730</v>
      </c>
      <c r="BH818">
        <v>8</v>
      </c>
      <c r="BI818">
        <v>68</v>
      </c>
      <c r="BJ818" s="25">
        <v>45944</v>
      </c>
      <c r="BK818">
        <v>0</v>
      </c>
      <c r="BL818" s="27" t="str">
        <f>VLOOKUP(O818,DropDownList!$H$1:$I$7,2,FALSE)</f>
        <v>2022/23</v>
      </c>
      <c r="BM818" s="27" t="str">
        <f t="shared" si="12"/>
        <v>JP COURT</v>
      </c>
    </row>
    <row r="819" spans="1:65" x14ac:dyDescent="0.2">
      <c r="A819">
        <v>2025</v>
      </c>
      <c r="B819">
        <v>10</v>
      </c>
      <c r="C819" t="s">
        <v>216</v>
      </c>
      <c r="D819" t="s">
        <v>217</v>
      </c>
      <c r="E819" t="s">
        <v>37</v>
      </c>
      <c r="F819">
        <v>9355</v>
      </c>
      <c r="G819" t="s">
        <v>141</v>
      </c>
      <c r="H819" t="s">
        <v>218</v>
      </c>
      <c r="I819" t="s">
        <v>142</v>
      </c>
      <c r="J819" s="24">
        <v>45931</v>
      </c>
      <c r="K819" t="s">
        <v>253</v>
      </c>
      <c r="L819">
        <v>3</v>
      </c>
      <c r="M819" t="s">
        <v>429</v>
      </c>
      <c r="N819" t="s">
        <v>145</v>
      </c>
      <c r="O819" t="s">
        <v>147</v>
      </c>
      <c r="P819" t="s">
        <v>148</v>
      </c>
      <c r="Q819">
        <v>2013.73</v>
      </c>
      <c r="R819">
        <v>70</v>
      </c>
      <c r="S819">
        <v>4200</v>
      </c>
      <c r="T819">
        <v>60</v>
      </c>
      <c r="U819">
        <v>37</v>
      </c>
      <c r="V819">
        <v>17</v>
      </c>
      <c r="W819">
        <v>970</v>
      </c>
      <c r="X819">
        <v>970</v>
      </c>
      <c r="Y819">
        <v>0</v>
      </c>
      <c r="Z819">
        <v>0</v>
      </c>
      <c r="AA819">
        <v>2126.27</v>
      </c>
      <c r="AB819">
        <v>0</v>
      </c>
      <c r="AC819">
        <v>2126.27</v>
      </c>
      <c r="AD819">
        <v>16</v>
      </c>
      <c r="AE819">
        <v>1</v>
      </c>
      <c r="AF819">
        <v>32</v>
      </c>
      <c r="AG819">
        <v>7</v>
      </c>
      <c r="AH819">
        <v>1</v>
      </c>
      <c r="AI819">
        <v>30</v>
      </c>
      <c r="AJ819">
        <v>0</v>
      </c>
      <c r="AK819">
        <v>0</v>
      </c>
      <c r="AL819">
        <v>0</v>
      </c>
      <c r="AM819">
        <v>0</v>
      </c>
      <c r="AN819">
        <v>0</v>
      </c>
      <c r="AO819">
        <v>70</v>
      </c>
      <c r="AP819">
        <v>267</v>
      </c>
      <c r="AQ819">
        <v>60</v>
      </c>
      <c r="AR819">
        <v>0</v>
      </c>
      <c r="AS819">
        <v>13</v>
      </c>
      <c r="AT819">
        <v>31</v>
      </c>
      <c r="AU819">
        <v>0</v>
      </c>
      <c r="AV819">
        <v>0</v>
      </c>
      <c r="AW819">
        <v>0</v>
      </c>
      <c r="AX819">
        <v>0</v>
      </c>
      <c r="AY819">
        <v>44</v>
      </c>
      <c r="AZ819">
        <v>84</v>
      </c>
      <c r="BA819">
        <v>24</v>
      </c>
      <c r="BB819">
        <v>2</v>
      </c>
      <c r="BC819">
        <v>0</v>
      </c>
      <c r="BD819">
        <v>2</v>
      </c>
      <c r="BE819">
        <v>0</v>
      </c>
      <c r="BF819">
        <v>69</v>
      </c>
      <c r="BG819">
        <v>1800</v>
      </c>
      <c r="BH819">
        <v>0</v>
      </c>
      <c r="BI819">
        <v>37</v>
      </c>
      <c r="BJ819" s="25">
        <v>45944</v>
      </c>
      <c r="BK819">
        <v>0</v>
      </c>
      <c r="BL819" s="27" t="str">
        <f>VLOOKUP(O819,DropDownList!$H$1:$I$7,2,FALSE)</f>
        <v>2024/25</v>
      </c>
      <c r="BM819" s="27" t="str">
        <f t="shared" si="12"/>
        <v>PRAS</v>
      </c>
    </row>
    <row r="820" spans="1:65" x14ac:dyDescent="0.2">
      <c r="A820">
        <v>2025</v>
      </c>
      <c r="B820">
        <v>10</v>
      </c>
      <c r="C820" t="s">
        <v>216</v>
      </c>
      <c r="D820" t="s">
        <v>217</v>
      </c>
      <c r="E820" t="s">
        <v>37</v>
      </c>
      <c r="F820">
        <v>9355</v>
      </c>
      <c r="G820" t="s">
        <v>141</v>
      </c>
      <c r="H820" t="s">
        <v>218</v>
      </c>
      <c r="I820" t="s">
        <v>142</v>
      </c>
      <c r="J820" s="24">
        <v>45931</v>
      </c>
      <c r="K820" t="s">
        <v>253</v>
      </c>
      <c r="L820">
        <v>3</v>
      </c>
      <c r="M820" t="s">
        <v>429</v>
      </c>
      <c r="N820" t="s">
        <v>145</v>
      </c>
      <c r="O820" t="s">
        <v>147</v>
      </c>
      <c r="P820" t="s">
        <v>152</v>
      </c>
      <c r="Q820">
        <v>0</v>
      </c>
      <c r="R820">
        <v>117</v>
      </c>
      <c r="S820">
        <v>4680</v>
      </c>
      <c r="T820">
        <v>2880</v>
      </c>
      <c r="U820">
        <v>0</v>
      </c>
      <c r="V820">
        <v>0</v>
      </c>
      <c r="W820">
        <v>0</v>
      </c>
      <c r="X820">
        <v>0</v>
      </c>
      <c r="Y820">
        <v>0</v>
      </c>
      <c r="Z820">
        <v>0</v>
      </c>
      <c r="AA820">
        <v>1800</v>
      </c>
      <c r="AB820">
        <v>0</v>
      </c>
      <c r="AC820">
        <v>1800</v>
      </c>
      <c r="AD820">
        <v>0</v>
      </c>
      <c r="AE820">
        <v>0</v>
      </c>
      <c r="AF820">
        <v>45</v>
      </c>
      <c r="AG820">
        <v>0</v>
      </c>
      <c r="AH820">
        <v>72</v>
      </c>
      <c r="AI820">
        <v>0</v>
      </c>
      <c r="AJ820">
        <v>0</v>
      </c>
      <c r="AK820">
        <v>0</v>
      </c>
      <c r="AL820">
        <v>0</v>
      </c>
      <c r="AM820">
        <v>1</v>
      </c>
      <c r="AN820">
        <v>0</v>
      </c>
      <c r="AO820">
        <v>0</v>
      </c>
      <c r="AP820">
        <v>0</v>
      </c>
      <c r="AQ820">
        <v>0</v>
      </c>
      <c r="AR820">
        <v>0</v>
      </c>
      <c r="AS820">
        <v>0</v>
      </c>
      <c r="AT820">
        <v>0</v>
      </c>
      <c r="AU820">
        <v>0</v>
      </c>
      <c r="AV820">
        <v>0</v>
      </c>
      <c r="AW820">
        <v>0</v>
      </c>
      <c r="AX820">
        <v>0</v>
      </c>
      <c r="AY820">
        <v>0</v>
      </c>
      <c r="AZ820">
        <v>0</v>
      </c>
      <c r="BA820">
        <v>0</v>
      </c>
      <c r="BB820">
        <v>0</v>
      </c>
      <c r="BC820">
        <v>0</v>
      </c>
      <c r="BD820">
        <v>0</v>
      </c>
      <c r="BE820">
        <v>0</v>
      </c>
      <c r="BF820">
        <v>0</v>
      </c>
      <c r="BG820">
        <v>0</v>
      </c>
      <c r="BH820">
        <v>0</v>
      </c>
      <c r="BI820">
        <v>0</v>
      </c>
      <c r="BJ820" s="25">
        <v>45944</v>
      </c>
      <c r="BK820">
        <v>0</v>
      </c>
      <c r="BL820" s="27" t="str">
        <f>VLOOKUP(O820,DropDownList!$H$1:$I$7,2,FALSE)</f>
        <v>2024/25</v>
      </c>
      <c r="BM820" s="27" t="str">
        <f t="shared" si="12"/>
        <v>PCOA</v>
      </c>
    </row>
    <row r="821" spans="1:65" x14ac:dyDescent="0.2">
      <c r="A821">
        <v>2025</v>
      </c>
      <c r="B821">
        <v>10</v>
      </c>
      <c r="C821" t="s">
        <v>216</v>
      </c>
      <c r="D821" t="s">
        <v>217</v>
      </c>
      <c r="E821" t="s">
        <v>37</v>
      </c>
      <c r="F821">
        <v>9355</v>
      </c>
      <c r="G821" t="s">
        <v>141</v>
      </c>
      <c r="H821" t="s">
        <v>218</v>
      </c>
      <c r="I821" t="s">
        <v>142</v>
      </c>
      <c r="J821" s="24">
        <v>45931</v>
      </c>
      <c r="K821" t="s">
        <v>253</v>
      </c>
      <c r="L821">
        <v>3</v>
      </c>
      <c r="M821" t="s">
        <v>429</v>
      </c>
      <c r="N821" t="s">
        <v>145</v>
      </c>
      <c r="O821" t="s">
        <v>147</v>
      </c>
      <c r="P821" t="s">
        <v>146</v>
      </c>
      <c r="Q821">
        <v>760.33</v>
      </c>
      <c r="R821">
        <v>308</v>
      </c>
      <c r="S821">
        <v>4820</v>
      </c>
      <c r="T821">
        <v>50</v>
      </c>
      <c r="U821">
        <v>128</v>
      </c>
      <c r="V821">
        <v>21</v>
      </c>
      <c r="W821">
        <v>340</v>
      </c>
      <c r="X821">
        <v>340</v>
      </c>
      <c r="Y821">
        <v>0</v>
      </c>
      <c r="Z821">
        <v>0</v>
      </c>
      <c r="AA821">
        <v>4009.67</v>
      </c>
      <c r="AB821">
        <v>0</v>
      </c>
      <c r="AC821">
        <v>0</v>
      </c>
      <c r="AD821">
        <v>21</v>
      </c>
      <c r="AE821">
        <v>0</v>
      </c>
      <c r="AF821">
        <v>257</v>
      </c>
      <c r="AG821">
        <v>2</v>
      </c>
      <c r="AH821">
        <v>3</v>
      </c>
      <c r="AI821">
        <v>46</v>
      </c>
      <c r="AJ821">
        <v>0</v>
      </c>
      <c r="AK821">
        <v>0</v>
      </c>
      <c r="AL821">
        <v>0</v>
      </c>
      <c r="AM821">
        <v>0</v>
      </c>
      <c r="AN821">
        <v>0</v>
      </c>
      <c r="AO821">
        <v>195</v>
      </c>
      <c r="AP821">
        <v>827</v>
      </c>
      <c r="AQ821">
        <v>153</v>
      </c>
      <c r="AR821">
        <v>0</v>
      </c>
      <c r="AS821">
        <v>78</v>
      </c>
      <c r="AT821">
        <v>148</v>
      </c>
      <c r="AU821">
        <v>4</v>
      </c>
      <c r="AV821">
        <v>1</v>
      </c>
      <c r="AW821">
        <v>5</v>
      </c>
      <c r="AX821">
        <v>0</v>
      </c>
      <c r="AY821">
        <v>95</v>
      </c>
      <c r="AZ821">
        <v>197</v>
      </c>
      <c r="BA821">
        <v>76</v>
      </c>
      <c r="BB821">
        <v>20</v>
      </c>
      <c r="BC821">
        <v>5</v>
      </c>
      <c r="BD821">
        <v>5</v>
      </c>
      <c r="BE821">
        <v>0</v>
      </c>
      <c r="BF821">
        <v>303</v>
      </c>
      <c r="BG821">
        <v>750</v>
      </c>
      <c r="BH821">
        <v>0</v>
      </c>
      <c r="BI821">
        <v>128</v>
      </c>
      <c r="BJ821" s="25">
        <v>45944</v>
      </c>
      <c r="BK821">
        <v>0</v>
      </c>
      <c r="BL821" s="27" t="str">
        <f>VLOOKUP(O821,DropDownList!$H$1:$I$7,2,FALSE)</f>
        <v>2024/25</v>
      </c>
      <c r="BM821" s="27" t="str">
        <f t="shared" si="12"/>
        <v>VSUR</v>
      </c>
    </row>
    <row r="822" spans="1:65" x14ac:dyDescent="0.2">
      <c r="A822">
        <v>2025</v>
      </c>
      <c r="B822">
        <v>10</v>
      </c>
      <c r="C822" t="s">
        <v>216</v>
      </c>
      <c r="D822" t="s">
        <v>217</v>
      </c>
      <c r="E822" t="s">
        <v>37</v>
      </c>
      <c r="F822">
        <v>9355</v>
      </c>
      <c r="G822" t="s">
        <v>141</v>
      </c>
      <c r="H822" t="s">
        <v>218</v>
      </c>
      <c r="I822" t="s">
        <v>142</v>
      </c>
      <c r="J822" s="24">
        <v>45931</v>
      </c>
      <c r="K822" t="s">
        <v>253</v>
      </c>
      <c r="L822">
        <v>3</v>
      </c>
      <c r="M822" t="s">
        <v>429</v>
      </c>
      <c r="N822" t="s">
        <v>145</v>
      </c>
      <c r="O822" t="s">
        <v>156</v>
      </c>
      <c r="P822" t="s">
        <v>154</v>
      </c>
      <c r="Q822">
        <v>18003.64</v>
      </c>
      <c r="R822">
        <v>244</v>
      </c>
      <c r="S822">
        <v>66985.5</v>
      </c>
      <c r="T822">
        <v>918.78</v>
      </c>
      <c r="U822">
        <v>82</v>
      </c>
      <c r="V822">
        <v>25</v>
      </c>
      <c r="W822">
        <v>6257.97</v>
      </c>
      <c r="X822">
        <v>6427.97</v>
      </c>
      <c r="Y822">
        <v>0</v>
      </c>
      <c r="Z822">
        <v>0</v>
      </c>
      <c r="AA822">
        <v>48063.08</v>
      </c>
      <c r="AB822">
        <v>974.5</v>
      </c>
      <c r="AC822">
        <v>43738.58</v>
      </c>
      <c r="AD822">
        <v>11</v>
      </c>
      <c r="AE822">
        <v>14</v>
      </c>
      <c r="AF822">
        <v>158</v>
      </c>
      <c r="AG822">
        <v>50</v>
      </c>
      <c r="AH822">
        <v>1</v>
      </c>
      <c r="AI822">
        <v>32</v>
      </c>
      <c r="AJ822">
        <v>0</v>
      </c>
      <c r="AK822">
        <v>0</v>
      </c>
      <c r="AL822">
        <v>0</v>
      </c>
      <c r="AM822">
        <v>0</v>
      </c>
      <c r="AN822">
        <v>0</v>
      </c>
      <c r="AO822">
        <v>182</v>
      </c>
      <c r="AP822">
        <v>1094</v>
      </c>
      <c r="AQ822">
        <v>187</v>
      </c>
      <c r="AR822">
        <v>0</v>
      </c>
      <c r="AS822">
        <v>125</v>
      </c>
      <c r="AT822">
        <v>200</v>
      </c>
      <c r="AU822">
        <v>5</v>
      </c>
      <c r="AV822">
        <v>2</v>
      </c>
      <c r="AW822">
        <v>2</v>
      </c>
      <c r="AX822">
        <v>0</v>
      </c>
      <c r="AY822">
        <v>105</v>
      </c>
      <c r="AZ822">
        <v>247</v>
      </c>
      <c r="BA822">
        <v>142</v>
      </c>
      <c r="BB822">
        <v>29</v>
      </c>
      <c r="BC822">
        <v>4</v>
      </c>
      <c r="BD822">
        <v>3</v>
      </c>
      <c r="BE822">
        <v>0</v>
      </c>
      <c r="BF822">
        <v>242</v>
      </c>
      <c r="BG822">
        <v>10090</v>
      </c>
      <c r="BH822">
        <v>3</v>
      </c>
      <c r="BI822">
        <v>80</v>
      </c>
      <c r="BJ822" s="25">
        <v>45944</v>
      </c>
      <c r="BK822">
        <v>0</v>
      </c>
      <c r="BL822" s="27" t="str">
        <f>VLOOKUP(O822,DropDownList!$H$1:$I$7,2,FALSE)</f>
        <v>2023/24</v>
      </c>
      <c r="BM822" s="27" t="str">
        <f t="shared" si="12"/>
        <v>JP COURT</v>
      </c>
    </row>
    <row r="823" spans="1:65" x14ac:dyDescent="0.2">
      <c r="A823">
        <v>2025</v>
      </c>
      <c r="B823">
        <v>10</v>
      </c>
      <c r="C823" t="s">
        <v>216</v>
      </c>
      <c r="D823" t="s">
        <v>217</v>
      </c>
      <c r="E823" t="s">
        <v>37</v>
      </c>
      <c r="F823">
        <v>9355</v>
      </c>
      <c r="G823" t="s">
        <v>141</v>
      </c>
      <c r="H823" t="s">
        <v>218</v>
      </c>
      <c r="I823" t="s">
        <v>142</v>
      </c>
      <c r="J823" s="24">
        <v>45931</v>
      </c>
      <c r="K823" t="s">
        <v>253</v>
      </c>
      <c r="L823">
        <v>3</v>
      </c>
      <c r="M823" t="s">
        <v>429</v>
      </c>
      <c r="N823" t="s">
        <v>145</v>
      </c>
      <c r="O823" t="s">
        <v>147</v>
      </c>
      <c r="P823" t="s">
        <v>150</v>
      </c>
      <c r="Q823">
        <v>40233.99</v>
      </c>
      <c r="R823">
        <v>491</v>
      </c>
      <c r="S823">
        <v>83586.55</v>
      </c>
      <c r="T823">
        <v>8844.51</v>
      </c>
      <c r="U823">
        <v>257</v>
      </c>
      <c r="V823">
        <v>110</v>
      </c>
      <c r="W823">
        <v>19227.27</v>
      </c>
      <c r="X823">
        <v>21610.15</v>
      </c>
      <c r="Y823">
        <v>446</v>
      </c>
      <c r="Z823">
        <v>74742.039999999994</v>
      </c>
      <c r="AA823">
        <v>34508.050000000003</v>
      </c>
      <c r="AB823">
        <v>10169.379999999999</v>
      </c>
      <c r="AC823">
        <v>24338.67</v>
      </c>
      <c r="AD823">
        <v>94</v>
      </c>
      <c r="AE823">
        <v>16</v>
      </c>
      <c r="AF823">
        <v>188</v>
      </c>
      <c r="AG823">
        <v>94</v>
      </c>
      <c r="AH823">
        <v>45</v>
      </c>
      <c r="AI823">
        <v>163</v>
      </c>
      <c r="AJ823">
        <v>68</v>
      </c>
      <c r="AK823">
        <v>36</v>
      </c>
      <c r="AL823">
        <v>5</v>
      </c>
      <c r="AM823">
        <v>14</v>
      </c>
      <c r="AN823">
        <v>4</v>
      </c>
      <c r="AO823">
        <v>380</v>
      </c>
      <c r="AP823">
        <v>1682</v>
      </c>
      <c r="AQ823">
        <v>349</v>
      </c>
      <c r="AR823">
        <v>1</v>
      </c>
      <c r="AS823">
        <v>127</v>
      </c>
      <c r="AT823">
        <v>246</v>
      </c>
      <c r="AU823">
        <v>2</v>
      </c>
      <c r="AV823">
        <v>0</v>
      </c>
      <c r="AW823">
        <v>0</v>
      </c>
      <c r="AX823">
        <v>0</v>
      </c>
      <c r="AY823">
        <v>220</v>
      </c>
      <c r="AZ823">
        <v>454</v>
      </c>
      <c r="BA823">
        <v>181</v>
      </c>
      <c r="BB823">
        <v>26</v>
      </c>
      <c r="BC823">
        <v>3</v>
      </c>
      <c r="BD823">
        <v>0</v>
      </c>
      <c r="BE823">
        <v>0</v>
      </c>
      <c r="BF823">
        <v>380</v>
      </c>
      <c r="BG823">
        <v>27909.94</v>
      </c>
      <c r="BH823">
        <v>1</v>
      </c>
      <c r="BI823">
        <v>256</v>
      </c>
      <c r="BJ823" s="25">
        <v>45944</v>
      </c>
      <c r="BK823">
        <v>0</v>
      </c>
      <c r="BL823" s="27" t="str">
        <f>VLOOKUP(O823,DropDownList!$H$1:$I$7,2,FALSE)</f>
        <v>2024/25</v>
      </c>
      <c r="BM823" s="27" t="str">
        <f t="shared" si="12"/>
        <v>FISCAL FINES</v>
      </c>
    </row>
    <row r="824" spans="1:65" x14ac:dyDescent="0.2">
      <c r="A824">
        <v>2025</v>
      </c>
      <c r="B824">
        <v>10</v>
      </c>
      <c r="C824" t="s">
        <v>216</v>
      </c>
      <c r="D824" t="s">
        <v>217</v>
      </c>
      <c r="E824" t="s">
        <v>37</v>
      </c>
      <c r="F824">
        <v>9355</v>
      </c>
      <c r="G824" t="s">
        <v>141</v>
      </c>
      <c r="H824" t="s">
        <v>218</v>
      </c>
      <c r="I824" t="s">
        <v>142</v>
      </c>
      <c r="J824" s="24">
        <v>45931</v>
      </c>
      <c r="K824" t="s">
        <v>253</v>
      </c>
      <c r="L824">
        <v>3</v>
      </c>
      <c r="M824" t="s">
        <v>429</v>
      </c>
      <c r="N824" t="s">
        <v>145</v>
      </c>
      <c r="O824" t="s">
        <v>147</v>
      </c>
      <c r="P824" t="s">
        <v>154</v>
      </c>
      <c r="Q824">
        <v>27765.74</v>
      </c>
      <c r="R824">
        <v>310</v>
      </c>
      <c r="S824">
        <v>80691.34</v>
      </c>
      <c r="T824">
        <v>2370</v>
      </c>
      <c r="U824">
        <v>129</v>
      </c>
      <c r="V824">
        <v>53</v>
      </c>
      <c r="W824">
        <v>11135.37</v>
      </c>
      <c r="X824">
        <v>12496.37</v>
      </c>
      <c r="Y824">
        <v>0</v>
      </c>
      <c r="Z824">
        <v>0</v>
      </c>
      <c r="AA824">
        <v>50555.6</v>
      </c>
      <c r="AB824">
        <v>674.23</v>
      </c>
      <c r="AC824">
        <v>45851.7</v>
      </c>
      <c r="AD824">
        <v>21</v>
      </c>
      <c r="AE824">
        <v>32</v>
      </c>
      <c r="AF824">
        <v>175</v>
      </c>
      <c r="AG824">
        <v>82</v>
      </c>
      <c r="AH824">
        <v>3</v>
      </c>
      <c r="AI824">
        <v>47</v>
      </c>
      <c r="AJ824">
        <v>0</v>
      </c>
      <c r="AK824">
        <v>0</v>
      </c>
      <c r="AL824">
        <v>0</v>
      </c>
      <c r="AM824">
        <v>0</v>
      </c>
      <c r="AN824">
        <v>0</v>
      </c>
      <c r="AO824">
        <v>196</v>
      </c>
      <c r="AP824">
        <v>830</v>
      </c>
      <c r="AQ824">
        <v>154</v>
      </c>
      <c r="AR824">
        <v>0</v>
      </c>
      <c r="AS824">
        <v>78</v>
      </c>
      <c r="AT824">
        <v>148</v>
      </c>
      <c r="AU824">
        <v>4</v>
      </c>
      <c r="AV824">
        <v>1</v>
      </c>
      <c r="AW824">
        <v>5</v>
      </c>
      <c r="AX824">
        <v>0</v>
      </c>
      <c r="AY824">
        <v>96</v>
      </c>
      <c r="AZ824">
        <v>198</v>
      </c>
      <c r="BA824">
        <v>76</v>
      </c>
      <c r="BB824">
        <v>20</v>
      </c>
      <c r="BC824">
        <v>5</v>
      </c>
      <c r="BD824">
        <v>5</v>
      </c>
      <c r="BE824">
        <v>0</v>
      </c>
      <c r="BF824">
        <v>305</v>
      </c>
      <c r="BG824">
        <v>13067.11</v>
      </c>
      <c r="BH824">
        <v>3</v>
      </c>
      <c r="BI824">
        <v>129</v>
      </c>
      <c r="BJ824" s="25">
        <v>45944</v>
      </c>
      <c r="BK824">
        <v>0</v>
      </c>
      <c r="BL824" s="27" t="str">
        <f>VLOOKUP(O824,DropDownList!$H$1:$I$7,2,FALSE)</f>
        <v>2024/25</v>
      </c>
      <c r="BM824" s="27" t="str">
        <f t="shared" si="12"/>
        <v>JP COURT</v>
      </c>
    </row>
    <row r="825" spans="1:65" x14ac:dyDescent="0.2">
      <c r="A825">
        <v>2025</v>
      </c>
      <c r="B825">
        <v>10</v>
      </c>
      <c r="C825" t="s">
        <v>216</v>
      </c>
      <c r="D825" t="s">
        <v>217</v>
      </c>
      <c r="E825" t="s">
        <v>37</v>
      </c>
      <c r="F825">
        <v>9355</v>
      </c>
      <c r="G825" t="s">
        <v>141</v>
      </c>
      <c r="H825" t="s">
        <v>218</v>
      </c>
      <c r="I825" t="s">
        <v>142</v>
      </c>
      <c r="J825" s="24">
        <v>45931</v>
      </c>
      <c r="K825" t="s">
        <v>253</v>
      </c>
      <c r="L825">
        <v>3</v>
      </c>
      <c r="M825" t="s">
        <v>429</v>
      </c>
      <c r="N825" t="s">
        <v>145</v>
      </c>
      <c r="O825" t="s">
        <v>156</v>
      </c>
      <c r="P825" t="s">
        <v>146</v>
      </c>
      <c r="Q825">
        <v>570</v>
      </c>
      <c r="R825">
        <v>242</v>
      </c>
      <c r="S825">
        <v>3930</v>
      </c>
      <c r="T825">
        <v>10</v>
      </c>
      <c r="U825">
        <v>81</v>
      </c>
      <c r="V825">
        <v>12</v>
      </c>
      <c r="W825">
        <v>230</v>
      </c>
      <c r="X825">
        <v>230</v>
      </c>
      <c r="Y825">
        <v>0</v>
      </c>
      <c r="Z825">
        <v>0</v>
      </c>
      <c r="AA825">
        <v>3350</v>
      </c>
      <c r="AB825">
        <v>0</v>
      </c>
      <c r="AC825">
        <v>0</v>
      </c>
      <c r="AD825">
        <v>12</v>
      </c>
      <c r="AE825">
        <v>0</v>
      </c>
      <c r="AF825">
        <v>207</v>
      </c>
      <c r="AG825">
        <v>0</v>
      </c>
      <c r="AH825">
        <v>1</v>
      </c>
      <c r="AI825">
        <v>34</v>
      </c>
      <c r="AJ825">
        <v>0</v>
      </c>
      <c r="AK825">
        <v>0</v>
      </c>
      <c r="AL825">
        <v>0</v>
      </c>
      <c r="AM825">
        <v>0</v>
      </c>
      <c r="AN825">
        <v>0</v>
      </c>
      <c r="AO825">
        <v>180</v>
      </c>
      <c r="AP825">
        <v>1083</v>
      </c>
      <c r="AQ825">
        <v>185</v>
      </c>
      <c r="AR825">
        <v>0</v>
      </c>
      <c r="AS825">
        <v>123</v>
      </c>
      <c r="AT825">
        <v>199</v>
      </c>
      <c r="AU825">
        <v>5</v>
      </c>
      <c r="AV825">
        <v>2</v>
      </c>
      <c r="AW825">
        <v>2</v>
      </c>
      <c r="AX825">
        <v>0</v>
      </c>
      <c r="AY825">
        <v>104</v>
      </c>
      <c r="AZ825">
        <v>246</v>
      </c>
      <c r="BA825">
        <v>141</v>
      </c>
      <c r="BB825">
        <v>28</v>
      </c>
      <c r="BC825">
        <v>3</v>
      </c>
      <c r="BD825">
        <v>3</v>
      </c>
      <c r="BE825">
        <v>0</v>
      </c>
      <c r="BF825">
        <v>240</v>
      </c>
      <c r="BG825">
        <v>570</v>
      </c>
      <c r="BH825">
        <v>0</v>
      </c>
      <c r="BI825">
        <v>79</v>
      </c>
      <c r="BJ825" s="25">
        <v>45944</v>
      </c>
      <c r="BK825">
        <v>0</v>
      </c>
      <c r="BL825" s="27" t="str">
        <f>VLOOKUP(O825,DropDownList!$H$1:$I$7,2,FALSE)</f>
        <v>2023/24</v>
      </c>
      <c r="BM825" s="27" t="str">
        <f t="shared" si="12"/>
        <v>VSUR</v>
      </c>
    </row>
    <row r="826" spans="1:65" x14ac:dyDescent="0.2">
      <c r="A826">
        <v>2025</v>
      </c>
      <c r="B826">
        <v>10</v>
      </c>
      <c r="C826" t="s">
        <v>216</v>
      </c>
      <c r="D826" t="s">
        <v>219</v>
      </c>
      <c r="E826" t="s">
        <v>37</v>
      </c>
      <c r="F826">
        <v>9702</v>
      </c>
      <c r="G826" t="s">
        <v>158</v>
      </c>
      <c r="H826" t="s">
        <v>218</v>
      </c>
      <c r="I826" t="s">
        <v>142</v>
      </c>
      <c r="J826" s="24">
        <v>45931</v>
      </c>
      <c r="K826" t="s">
        <v>253</v>
      </c>
      <c r="L826">
        <v>3</v>
      </c>
      <c r="M826" t="s">
        <v>429</v>
      </c>
      <c r="N826" t="s">
        <v>145</v>
      </c>
      <c r="O826" t="s">
        <v>155</v>
      </c>
      <c r="P826" t="s">
        <v>159</v>
      </c>
      <c r="Q826">
        <v>0</v>
      </c>
      <c r="R826">
        <v>2</v>
      </c>
      <c r="S826">
        <v>34402.67</v>
      </c>
      <c r="T826">
        <v>43.47</v>
      </c>
      <c r="U826">
        <v>0</v>
      </c>
      <c r="V826">
        <v>0</v>
      </c>
      <c r="W826">
        <v>0</v>
      </c>
      <c r="X826">
        <v>0</v>
      </c>
      <c r="Y826">
        <v>0</v>
      </c>
      <c r="Z826">
        <v>0</v>
      </c>
      <c r="AA826">
        <v>34359.199999999997</v>
      </c>
      <c r="AB826">
        <v>0</v>
      </c>
      <c r="AC826">
        <v>0</v>
      </c>
      <c r="AD826">
        <v>0</v>
      </c>
      <c r="AE826">
        <v>0</v>
      </c>
      <c r="AF826">
        <v>1</v>
      </c>
      <c r="AG826">
        <v>0</v>
      </c>
      <c r="AH826">
        <v>0</v>
      </c>
      <c r="AI826">
        <v>0</v>
      </c>
      <c r="AJ826">
        <v>0</v>
      </c>
      <c r="AK826">
        <v>0</v>
      </c>
      <c r="AL826">
        <v>0</v>
      </c>
      <c r="AM826">
        <v>0</v>
      </c>
      <c r="AN826">
        <v>0</v>
      </c>
      <c r="AO826">
        <v>0</v>
      </c>
      <c r="AP826">
        <v>0</v>
      </c>
      <c r="AQ826">
        <v>0</v>
      </c>
      <c r="AR826">
        <v>0</v>
      </c>
      <c r="AS826">
        <v>0</v>
      </c>
      <c r="AT826">
        <v>0</v>
      </c>
      <c r="AU826">
        <v>0</v>
      </c>
      <c r="AV826">
        <v>0</v>
      </c>
      <c r="AW826">
        <v>0</v>
      </c>
      <c r="AX826">
        <v>0</v>
      </c>
      <c r="AY826">
        <v>0</v>
      </c>
      <c r="AZ826">
        <v>0</v>
      </c>
      <c r="BA826">
        <v>0</v>
      </c>
      <c r="BB826">
        <v>0</v>
      </c>
      <c r="BC826">
        <v>0</v>
      </c>
      <c r="BD826">
        <v>0</v>
      </c>
      <c r="BE826">
        <v>0</v>
      </c>
      <c r="BF826">
        <v>0</v>
      </c>
      <c r="BG826">
        <v>0</v>
      </c>
      <c r="BH826">
        <v>1</v>
      </c>
      <c r="BI826">
        <v>0</v>
      </c>
      <c r="BJ826" s="25">
        <v>45944</v>
      </c>
      <c r="BK826">
        <v>0</v>
      </c>
      <c r="BL826" s="27" t="str">
        <f>VLOOKUP(O826,DropDownList!$H$1:$I$7,2,FALSE)</f>
        <v>2022/23</v>
      </c>
      <c r="BM826" s="27" t="str">
        <f t="shared" si="12"/>
        <v>CONF</v>
      </c>
    </row>
    <row r="827" spans="1:65" x14ac:dyDescent="0.2">
      <c r="A827">
        <v>2025</v>
      </c>
      <c r="B827">
        <v>10</v>
      </c>
      <c r="C827" t="s">
        <v>216</v>
      </c>
      <c r="D827" t="s">
        <v>219</v>
      </c>
      <c r="E827" t="s">
        <v>37</v>
      </c>
      <c r="F827">
        <v>9702</v>
      </c>
      <c r="G827" t="s">
        <v>158</v>
      </c>
      <c r="H827" t="s">
        <v>218</v>
      </c>
      <c r="I827" t="s">
        <v>142</v>
      </c>
      <c r="J827" s="24">
        <v>45931</v>
      </c>
      <c r="K827" t="s">
        <v>253</v>
      </c>
      <c r="L827">
        <v>3</v>
      </c>
      <c r="M827" t="s">
        <v>429</v>
      </c>
      <c r="N827" t="s">
        <v>145</v>
      </c>
      <c r="O827" t="s">
        <v>147</v>
      </c>
      <c r="P827" t="s">
        <v>159</v>
      </c>
      <c r="Q827">
        <v>1700</v>
      </c>
      <c r="R827">
        <v>2</v>
      </c>
      <c r="S827">
        <v>2760</v>
      </c>
      <c r="T827">
        <v>0</v>
      </c>
      <c r="U827">
        <v>1</v>
      </c>
      <c r="V827">
        <v>1</v>
      </c>
      <c r="W827">
        <v>1700</v>
      </c>
      <c r="X827">
        <v>1700</v>
      </c>
      <c r="Y827">
        <v>0</v>
      </c>
      <c r="Z827">
        <v>0</v>
      </c>
      <c r="AA827">
        <v>1060</v>
      </c>
      <c r="AB827">
        <v>0</v>
      </c>
      <c r="AC827">
        <v>0</v>
      </c>
      <c r="AD827">
        <v>1</v>
      </c>
      <c r="AE827">
        <v>0</v>
      </c>
      <c r="AF827">
        <v>1</v>
      </c>
      <c r="AG827">
        <v>0</v>
      </c>
      <c r="AH827">
        <v>0</v>
      </c>
      <c r="AI827">
        <v>1</v>
      </c>
      <c r="AJ827">
        <v>0</v>
      </c>
      <c r="AK827">
        <v>0</v>
      </c>
      <c r="AL827">
        <v>0</v>
      </c>
      <c r="AM827">
        <v>0</v>
      </c>
      <c r="AN827">
        <v>0</v>
      </c>
      <c r="AO827">
        <v>1</v>
      </c>
      <c r="AP827">
        <v>1</v>
      </c>
      <c r="AQ827">
        <v>1</v>
      </c>
      <c r="AR827">
        <v>0</v>
      </c>
      <c r="AS827">
        <v>0</v>
      </c>
      <c r="AT827">
        <v>0</v>
      </c>
      <c r="AU827">
        <v>0</v>
      </c>
      <c r="AV827">
        <v>0</v>
      </c>
      <c r="AW827">
        <v>0</v>
      </c>
      <c r="AX827">
        <v>0</v>
      </c>
      <c r="AY827">
        <v>0</v>
      </c>
      <c r="AZ827">
        <v>0</v>
      </c>
      <c r="BA827">
        <v>0</v>
      </c>
      <c r="BB827">
        <v>0</v>
      </c>
      <c r="BC827">
        <v>0</v>
      </c>
      <c r="BD827">
        <v>0</v>
      </c>
      <c r="BE827">
        <v>0</v>
      </c>
      <c r="BF827">
        <v>0</v>
      </c>
      <c r="BG827">
        <v>1700</v>
      </c>
      <c r="BH827">
        <v>0</v>
      </c>
      <c r="BI827">
        <v>0</v>
      </c>
      <c r="BJ827" s="25">
        <v>45944</v>
      </c>
      <c r="BK827">
        <v>0</v>
      </c>
      <c r="BL827" s="27" t="str">
        <f>VLOOKUP(O827,DropDownList!$H$1:$I$7,2,FALSE)</f>
        <v>2024/25</v>
      </c>
      <c r="BM827" s="27" t="str">
        <f t="shared" si="12"/>
        <v>CONF</v>
      </c>
    </row>
    <row r="828" spans="1:65" x14ac:dyDescent="0.2">
      <c r="A828">
        <v>2025</v>
      </c>
      <c r="B828">
        <v>10</v>
      </c>
      <c r="C828" t="s">
        <v>216</v>
      </c>
      <c r="D828" t="s">
        <v>219</v>
      </c>
      <c r="E828" t="s">
        <v>37</v>
      </c>
      <c r="F828">
        <v>9702</v>
      </c>
      <c r="G828" t="s">
        <v>158</v>
      </c>
      <c r="H828" t="s">
        <v>218</v>
      </c>
      <c r="I828" t="s">
        <v>142</v>
      </c>
      <c r="J828" s="24">
        <v>45931</v>
      </c>
      <c r="K828" t="s">
        <v>253</v>
      </c>
      <c r="L828">
        <v>3</v>
      </c>
      <c r="M828" t="s">
        <v>429</v>
      </c>
      <c r="N828" t="s">
        <v>145</v>
      </c>
      <c r="O828" t="s">
        <v>155</v>
      </c>
      <c r="P828" t="s">
        <v>161</v>
      </c>
      <c r="Q828">
        <v>1050</v>
      </c>
      <c r="R828">
        <v>599</v>
      </c>
      <c r="S828">
        <v>12700</v>
      </c>
      <c r="T828">
        <v>930.78</v>
      </c>
      <c r="U828">
        <v>130</v>
      </c>
      <c r="V828">
        <v>17</v>
      </c>
      <c r="W828">
        <v>340</v>
      </c>
      <c r="X828">
        <v>340</v>
      </c>
      <c r="Y828">
        <v>0</v>
      </c>
      <c r="Z828">
        <v>0</v>
      </c>
      <c r="AA828">
        <v>10719.22</v>
      </c>
      <c r="AB828">
        <v>0</v>
      </c>
      <c r="AC828">
        <v>0</v>
      </c>
      <c r="AD828">
        <v>16</v>
      </c>
      <c r="AE828">
        <v>1</v>
      </c>
      <c r="AF828">
        <v>501</v>
      </c>
      <c r="AG828">
        <v>1</v>
      </c>
      <c r="AH828">
        <v>43</v>
      </c>
      <c r="AI828">
        <v>53</v>
      </c>
      <c r="AJ828">
        <v>0</v>
      </c>
      <c r="AK828">
        <v>0</v>
      </c>
      <c r="AL828">
        <v>0</v>
      </c>
      <c r="AM828">
        <v>0</v>
      </c>
      <c r="AN828">
        <v>0</v>
      </c>
      <c r="AO828">
        <v>419</v>
      </c>
      <c r="AP828">
        <v>2587</v>
      </c>
      <c r="AQ828">
        <v>408</v>
      </c>
      <c r="AR828">
        <v>1</v>
      </c>
      <c r="AS828">
        <v>216</v>
      </c>
      <c r="AT828">
        <v>583</v>
      </c>
      <c r="AU828">
        <v>36</v>
      </c>
      <c r="AV828">
        <v>16</v>
      </c>
      <c r="AW828">
        <v>36</v>
      </c>
      <c r="AX828">
        <v>0</v>
      </c>
      <c r="AY828">
        <v>269</v>
      </c>
      <c r="AZ828">
        <v>527</v>
      </c>
      <c r="BA828">
        <v>324</v>
      </c>
      <c r="BB828">
        <v>57</v>
      </c>
      <c r="BC828">
        <v>21</v>
      </c>
      <c r="BD828">
        <v>17</v>
      </c>
      <c r="BE828">
        <v>0</v>
      </c>
      <c r="BF828">
        <v>559</v>
      </c>
      <c r="BG828">
        <v>1040</v>
      </c>
      <c r="BH828">
        <v>1</v>
      </c>
      <c r="BI828">
        <v>128</v>
      </c>
      <c r="BJ828" s="25">
        <v>45944</v>
      </c>
      <c r="BK828">
        <v>2</v>
      </c>
      <c r="BL828" s="27" t="str">
        <f>VLOOKUP(O828,DropDownList!$H$1:$I$7,2,FALSE)</f>
        <v>2022/23</v>
      </c>
      <c r="BM828" s="27" t="str">
        <f t="shared" si="12"/>
        <v>VSUR</v>
      </c>
    </row>
    <row r="829" spans="1:65" x14ac:dyDescent="0.2">
      <c r="A829">
        <v>2025</v>
      </c>
      <c r="B829">
        <v>10</v>
      </c>
      <c r="C829" t="s">
        <v>216</v>
      </c>
      <c r="D829" t="s">
        <v>219</v>
      </c>
      <c r="E829" t="s">
        <v>37</v>
      </c>
      <c r="F829">
        <v>9702</v>
      </c>
      <c r="G829" t="s">
        <v>158</v>
      </c>
      <c r="H829" t="s">
        <v>218</v>
      </c>
      <c r="I829" t="s">
        <v>142</v>
      </c>
      <c r="J829" s="24">
        <v>45931</v>
      </c>
      <c r="K829" t="s">
        <v>253</v>
      </c>
      <c r="L829">
        <v>3</v>
      </c>
      <c r="M829" t="s">
        <v>429</v>
      </c>
      <c r="N829" t="s">
        <v>145</v>
      </c>
      <c r="O829" t="s">
        <v>147</v>
      </c>
      <c r="P829" t="s">
        <v>161</v>
      </c>
      <c r="Q829">
        <v>2637.29</v>
      </c>
      <c r="R829">
        <v>556</v>
      </c>
      <c r="S829">
        <v>18440</v>
      </c>
      <c r="T829">
        <v>465</v>
      </c>
      <c r="U829">
        <v>286</v>
      </c>
      <c r="V829">
        <v>50</v>
      </c>
      <c r="W829">
        <v>1080</v>
      </c>
      <c r="X829">
        <v>1080</v>
      </c>
      <c r="Y829">
        <v>0</v>
      </c>
      <c r="Z829">
        <v>0</v>
      </c>
      <c r="AA829">
        <v>15337.71</v>
      </c>
      <c r="AB829">
        <v>0</v>
      </c>
      <c r="AC829">
        <v>0</v>
      </c>
      <c r="AD829">
        <v>49</v>
      </c>
      <c r="AE829">
        <v>1</v>
      </c>
      <c r="AF829">
        <v>400</v>
      </c>
      <c r="AG829">
        <v>8</v>
      </c>
      <c r="AH829">
        <v>21</v>
      </c>
      <c r="AI829">
        <v>126</v>
      </c>
      <c r="AJ829">
        <v>0</v>
      </c>
      <c r="AK829">
        <v>0</v>
      </c>
      <c r="AL829">
        <v>0</v>
      </c>
      <c r="AM829">
        <v>0</v>
      </c>
      <c r="AN829">
        <v>0</v>
      </c>
      <c r="AO829">
        <v>412</v>
      </c>
      <c r="AP829">
        <v>1713</v>
      </c>
      <c r="AQ829">
        <v>264</v>
      </c>
      <c r="AR829">
        <v>0</v>
      </c>
      <c r="AS829">
        <v>145</v>
      </c>
      <c r="AT829">
        <v>357</v>
      </c>
      <c r="AU829">
        <v>19</v>
      </c>
      <c r="AV829">
        <v>11</v>
      </c>
      <c r="AW829">
        <v>22</v>
      </c>
      <c r="AX829">
        <v>0</v>
      </c>
      <c r="AY829">
        <v>221</v>
      </c>
      <c r="AZ829">
        <v>402</v>
      </c>
      <c r="BA829">
        <v>148</v>
      </c>
      <c r="BB829">
        <v>37</v>
      </c>
      <c r="BC829">
        <v>12</v>
      </c>
      <c r="BD829">
        <v>16</v>
      </c>
      <c r="BE829">
        <v>0</v>
      </c>
      <c r="BF829">
        <v>531</v>
      </c>
      <c r="BG829">
        <v>2615</v>
      </c>
      <c r="BH829">
        <v>1</v>
      </c>
      <c r="BI829">
        <v>286</v>
      </c>
      <c r="BJ829" s="25">
        <v>45944</v>
      </c>
      <c r="BK829">
        <v>0</v>
      </c>
      <c r="BL829" s="27" t="str">
        <f>VLOOKUP(O829,DropDownList!$H$1:$I$7,2,FALSE)</f>
        <v>2024/25</v>
      </c>
      <c r="BM829" s="27" t="str">
        <f t="shared" si="12"/>
        <v>VSUR</v>
      </c>
    </row>
    <row r="830" spans="1:65" x14ac:dyDescent="0.2">
      <c r="A830">
        <v>2025</v>
      </c>
      <c r="B830">
        <v>10</v>
      </c>
      <c r="C830" t="s">
        <v>216</v>
      </c>
      <c r="D830" t="s">
        <v>219</v>
      </c>
      <c r="E830" t="s">
        <v>37</v>
      </c>
      <c r="F830">
        <v>9702</v>
      </c>
      <c r="G830" t="s">
        <v>158</v>
      </c>
      <c r="H830" t="s">
        <v>218</v>
      </c>
      <c r="I830" t="s">
        <v>142</v>
      </c>
      <c r="J830" s="24">
        <v>45931</v>
      </c>
      <c r="K830" t="s">
        <v>253</v>
      </c>
      <c r="L830">
        <v>3</v>
      </c>
      <c r="M830" t="s">
        <v>429</v>
      </c>
      <c r="N830" t="s">
        <v>145</v>
      </c>
      <c r="O830" t="s">
        <v>156</v>
      </c>
      <c r="P830" t="s">
        <v>160</v>
      </c>
      <c r="Q830">
        <v>73724.97</v>
      </c>
      <c r="R830">
        <v>585</v>
      </c>
      <c r="S830">
        <v>282607.75</v>
      </c>
      <c r="T830">
        <v>17867.22</v>
      </c>
      <c r="U830">
        <v>201</v>
      </c>
      <c r="V830">
        <v>53</v>
      </c>
      <c r="W830">
        <v>16902.849999999999</v>
      </c>
      <c r="X830">
        <v>19897.849999999999</v>
      </c>
      <c r="Y830">
        <v>0</v>
      </c>
      <c r="Z830">
        <v>0</v>
      </c>
      <c r="AA830">
        <v>191015.56</v>
      </c>
      <c r="AB830">
        <v>26952.54</v>
      </c>
      <c r="AC830">
        <v>154003.15</v>
      </c>
      <c r="AD830">
        <v>20</v>
      </c>
      <c r="AE830">
        <v>33</v>
      </c>
      <c r="AF830">
        <v>329</v>
      </c>
      <c r="AG830">
        <v>128</v>
      </c>
      <c r="AH830">
        <v>46</v>
      </c>
      <c r="AI830">
        <v>73</v>
      </c>
      <c r="AJ830">
        <v>0</v>
      </c>
      <c r="AK830">
        <v>0</v>
      </c>
      <c r="AL830">
        <v>0</v>
      </c>
      <c r="AM830">
        <v>0</v>
      </c>
      <c r="AN830">
        <v>0</v>
      </c>
      <c r="AO830">
        <v>439</v>
      </c>
      <c r="AP830">
        <v>2473</v>
      </c>
      <c r="AQ830">
        <v>402</v>
      </c>
      <c r="AR830">
        <v>4</v>
      </c>
      <c r="AS830">
        <v>182</v>
      </c>
      <c r="AT830">
        <v>542</v>
      </c>
      <c r="AU830">
        <v>35</v>
      </c>
      <c r="AV830">
        <v>15</v>
      </c>
      <c r="AW830">
        <v>47</v>
      </c>
      <c r="AX830">
        <v>0</v>
      </c>
      <c r="AY830">
        <v>294</v>
      </c>
      <c r="AZ830">
        <v>531</v>
      </c>
      <c r="BA830">
        <v>278</v>
      </c>
      <c r="BB830">
        <v>46</v>
      </c>
      <c r="BC830">
        <v>11</v>
      </c>
      <c r="BD830">
        <v>20</v>
      </c>
      <c r="BE830">
        <v>0</v>
      </c>
      <c r="BF830">
        <v>527</v>
      </c>
      <c r="BG830">
        <v>22758</v>
      </c>
      <c r="BH830">
        <v>9</v>
      </c>
      <c r="BI830">
        <v>195</v>
      </c>
      <c r="BJ830" s="25">
        <v>45944</v>
      </c>
      <c r="BK830">
        <v>1</v>
      </c>
      <c r="BL830" s="27" t="str">
        <f>VLOOKUP(O830,DropDownList!$H$1:$I$7,2,FALSE)</f>
        <v>2023/24</v>
      </c>
      <c r="BM830" s="27" t="str">
        <f t="shared" si="12"/>
        <v>SC COURT</v>
      </c>
    </row>
    <row r="831" spans="1:65" x14ac:dyDescent="0.2">
      <c r="A831">
        <v>2025</v>
      </c>
      <c r="B831">
        <v>10</v>
      </c>
      <c r="C831" t="s">
        <v>216</v>
      </c>
      <c r="D831" t="s">
        <v>219</v>
      </c>
      <c r="E831" t="s">
        <v>37</v>
      </c>
      <c r="F831">
        <v>9702</v>
      </c>
      <c r="G831" t="s">
        <v>158</v>
      </c>
      <c r="H831" t="s">
        <v>218</v>
      </c>
      <c r="I831" t="s">
        <v>142</v>
      </c>
      <c r="J831" s="24">
        <v>45931</v>
      </c>
      <c r="K831" t="s">
        <v>253</v>
      </c>
      <c r="L831">
        <v>3</v>
      </c>
      <c r="M831" t="s">
        <v>429</v>
      </c>
      <c r="N831" t="s">
        <v>145</v>
      </c>
      <c r="O831" t="s">
        <v>147</v>
      </c>
      <c r="P831" t="s">
        <v>160</v>
      </c>
      <c r="Q831">
        <v>95259.95</v>
      </c>
      <c r="R831">
        <v>581</v>
      </c>
      <c r="S831">
        <v>257924</v>
      </c>
      <c r="T831">
        <v>11160</v>
      </c>
      <c r="U831">
        <v>298</v>
      </c>
      <c r="V831">
        <v>92</v>
      </c>
      <c r="W831">
        <v>28966.93</v>
      </c>
      <c r="X831">
        <v>32696.93</v>
      </c>
      <c r="Y831">
        <v>0</v>
      </c>
      <c r="Z831">
        <v>0</v>
      </c>
      <c r="AA831">
        <v>151504.04999999999</v>
      </c>
      <c r="AB831">
        <v>13141.7</v>
      </c>
      <c r="AC831">
        <v>128994.64</v>
      </c>
      <c r="AD831">
        <v>49</v>
      </c>
      <c r="AE831">
        <v>43</v>
      </c>
      <c r="AF831">
        <v>257</v>
      </c>
      <c r="AG831">
        <v>171</v>
      </c>
      <c r="AH831">
        <v>23</v>
      </c>
      <c r="AI831">
        <v>127</v>
      </c>
      <c r="AJ831">
        <v>0</v>
      </c>
      <c r="AK831">
        <v>0</v>
      </c>
      <c r="AL831">
        <v>0</v>
      </c>
      <c r="AM831">
        <v>0</v>
      </c>
      <c r="AN831">
        <v>0</v>
      </c>
      <c r="AO831">
        <v>431</v>
      </c>
      <c r="AP831">
        <v>1776</v>
      </c>
      <c r="AQ831">
        <v>269</v>
      </c>
      <c r="AR831">
        <v>0</v>
      </c>
      <c r="AS831">
        <v>154</v>
      </c>
      <c r="AT831">
        <v>369</v>
      </c>
      <c r="AU831">
        <v>17</v>
      </c>
      <c r="AV831">
        <v>10</v>
      </c>
      <c r="AW831">
        <v>25</v>
      </c>
      <c r="AX831">
        <v>0</v>
      </c>
      <c r="AY831">
        <v>232</v>
      </c>
      <c r="AZ831">
        <v>422</v>
      </c>
      <c r="BA831">
        <v>153</v>
      </c>
      <c r="BB831">
        <v>39</v>
      </c>
      <c r="BC831">
        <v>12</v>
      </c>
      <c r="BD831">
        <v>16</v>
      </c>
      <c r="BE831">
        <v>0</v>
      </c>
      <c r="BF831">
        <v>553</v>
      </c>
      <c r="BG831">
        <v>49909</v>
      </c>
      <c r="BH831">
        <v>3</v>
      </c>
      <c r="BI831">
        <v>297</v>
      </c>
      <c r="BJ831" s="25">
        <v>45944</v>
      </c>
      <c r="BK831">
        <v>0</v>
      </c>
      <c r="BL831" s="27" t="str">
        <f>VLOOKUP(O831,DropDownList!$H$1:$I$7,2,FALSE)</f>
        <v>2024/25</v>
      </c>
      <c r="BM831" s="27" t="str">
        <f t="shared" si="12"/>
        <v>SC COURT</v>
      </c>
    </row>
    <row r="832" spans="1:65" x14ac:dyDescent="0.2">
      <c r="A832">
        <v>2025</v>
      </c>
      <c r="B832">
        <v>10</v>
      </c>
      <c r="C832" t="s">
        <v>216</v>
      </c>
      <c r="D832" t="s">
        <v>219</v>
      </c>
      <c r="E832" t="s">
        <v>37</v>
      </c>
      <c r="F832">
        <v>9702</v>
      </c>
      <c r="G832" t="s">
        <v>158</v>
      </c>
      <c r="H832" t="s">
        <v>218</v>
      </c>
      <c r="I832" t="s">
        <v>142</v>
      </c>
      <c r="J832" s="24">
        <v>45931</v>
      </c>
      <c r="K832" t="s">
        <v>253</v>
      </c>
      <c r="L832">
        <v>3</v>
      </c>
      <c r="M832" t="s">
        <v>429</v>
      </c>
      <c r="N832" t="s">
        <v>145</v>
      </c>
      <c r="O832" t="s">
        <v>149</v>
      </c>
      <c r="P832" t="s">
        <v>161</v>
      </c>
      <c r="Q832">
        <v>1240</v>
      </c>
      <c r="R832">
        <v>173</v>
      </c>
      <c r="S832">
        <v>3935</v>
      </c>
      <c r="T832">
        <v>190</v>
      </c>
      <c r="U832">
        <v>118</v>
      </c>
      <c r="V832">
        <v>34</v>
      </c>
      <c r="W832">
        <v>690</v>
      </c>
      <c r="X832">
        <v>690</v>
      </c>
      <c r="Y832">
        <v>0</v>
      </c>
      <c r="Z832">
        <v>0</v>
      </c>
      <c r="AA832">
        <v>2505</v>
      </c>
      <c r="AB832">
        <v>0</v>
      </c>
      <c r="AC832">
        <v>0</v>
      </c>
      <c r="AD832">
        <v>34</v>
      </c>
      <c r="AE832">
        <v>0</v>
      </c>
      <c r="AF832">
        <v>103</v>
      </c>
      <c r="AG832">
        <v>2</v>
      </c>
      <c r="AH832">
        <v>8</v>
      </c>
      <c r="AI832">
        <v>60</v>
      </c>
      <c r="AJ832">
        <v>0</v>
      </c>
      <c r="AK832">
        <v>0</v>
      </c>
      <c r="AL832">
        <v>0</v>
      </c>
      <c r="AM832">
        <v>0</v>
      </c>
      <c r="AN832">
        <v>0</v>
      </c>
      <c r="AO832">
        <v>120</v>
      </c>
      <c r="AP832">
        <v>324</v>
      </c>
      <c r="AQ832">
        <v>109</v>
      </c>
      <c r="AR832">
        <v>0</v>
      </c>
      <c r="AS832">
        <v>28</v>
      </c>
      <c r="AT832">
        <v>39</v>
      </c>
      <c r="AU832">
        <v>1</v>
      </c>
      <c r="AV832">
        <v>0</v>
      </c>
      <c r="AW832">
        <v>8</v>
      </c>
      <c r="AX832">
        <v>0</v>
      </c>
      <c r="AY832">
        <v>38</v>
      </c>
      <c r="AZ832">
        <v>75</v>
      </c>
      <c r="BA832">
        <v>11</v>
      </c>
      <c r="BB832">
        <v>2</v>
      </c>
      <c r="BC832">
        <v>0</v>
      </c>
      <c r="BD832">
        <v>2</v>
      </c>
      <c r="BE832">
        <v>0</v>
      </c>
      <c r="BF832">
        <v>162</v>
      </c>
      <c r="BG832">
        <v>1220</v>
      </c>
      <c r="BH832">
        <v>0</v>
      </c>
      <c r="BI832">
        <v>116</v>
      </c>
      <c r="BJ832" s="25">
        <v>45944</v>
      </c>
      <c r="BK832">
        <v>0</v>
      </c>
      <c r="BL832" s="27" t="str">
        <f>VLOOKUP(O832,DropDownList!$H$1:$I$7,2,FALSE)</f>
        <v>2025/26</v>
      </c>
      <c r="BM832" s="27" t="str">
        <f t="shared" si="12"/>
        <v>VSUR</v>
      </c>
    </row>
    <row r="833" spans="1:65" x14ac:dyDescent="0.2">
      <c r="A833">
        <v>2025</v>
      </c>
      <c r="B833">
        <v>10</v>
      </c>
      <c r="C833" t="s">
        <v>216</v>
      </c>
      <c r="D833" t="s">
        <v>219</v>
      </c>
      <c r="E833" t="s">
        <v>37</v>
      </c>
      <c r="F833">
        <v>9702</v>
      </c>
      <c r="G833" t="s">
        <v>158</v>
      </c>
      <c r="H833" t="s">
        <v>218</v>
      </c>
      <c r="I833" t="s">
        <v>142</v>
      </c>
      <c r="J833" s="24">
        <v>45931</v>
      </c>
      <c r="K833" t="s">
        <v>253</v>
      </c>
      <c r="L833">
        <v>3</v>
      </c>
      <c r="M833" t="s">
        <v>429</v>
      </c>
      <c r="N833" t="s">
        <v>145</v>
      </c>
      <c r="O833" t="s">
        <v>149</v>
      </c>
      <c r="P833" t="s">
        <v>159</v>
      </c>
      <c r="Q833">
        <v>13560.85</v>
      </c>
      <c r="R833">
        <v>2</v>
      </c>
      <c r="S833">
        <v>13590.85</v>
      </c>
      <c r="T833">
        <v>0</v>
      </c>
      <c r="U833">
        <v>2</v>
      </c>
      <c r="V833">
        <v>0</v>
      </c>
      <c r="W833">
        <v>0</v>
      </c>
      <c r="X833">
        <v>0</v>
      </c>
      <c r="Y833">
        <v>0</v>
      </c>
      <c r="Z833">
        <v>0</v>
      </c>
      <c r="AA833">
        <v>30</v>
      </c>
      <c r="AB833">
        <v>0</v>
      </c>
      <c r="AC833">
        <v>0</v>
      </c>
      <c r="AD833">
        <v>0</v>
      </c>
      <c r="AE833">
        <v>0</v>
      </c>
      <c r="AF833">
        <v>0</v>
      </c>
      <c r="AG833">
        <v>1</v>
      </c>
      <c r="AH833">
        <v>0</v>
      </c>
      <c r="AI833">
        <v>1</v>
      </c>
      <c r="AJ833">
        <v>0</v>
      </c>
      <c r="AK833">
        <v>0</v>
      </c>
      <c r="AL833">
        <v>0</v>
      </c>
      <c r="AM833">
        <v>0</v>
      </c>
      <c r="AN833">
        <v>0</v>
      </c>
      <c r="AO833">
        <v>0</v>
      </c>
      <c r="AP833">
        <v>0</v>
      </c>
      <c r="AQ833">
        <v>0</v>
      </c>
      <c r="AR833">
        <v>0</v>
      </c>
      <c r="AS833">
        <v>0</v>
      </c>
      <c r="AT833">
        <v>0</v>
      </c>
      <c r="AU833">
        <v>0</v>
      </c>
      <c r="AV833">
        <v>0</v>
      </c>
      <c r="AW833">
        <v>0</v>
      </c>
      <c r="AX833">
        <v>0</v>
      </c>
      <c r="AY833">
        <v>0</v>
      </c>
      <c r="AZ833">
        <v>0</v>
      </c>
      <c r="BA833">
        <v>0</v>
      </c>
      <c r="BB833">
        <v>0</v>
      </c>
      <c r="BC833">
        <v>0</v>
      </c>
      <c r="BD833">
        <v>0</v>
      </c>
      <c r="BE833">
        <v>0</v>
      </c>
      <c r="BF833">
        <v>0</v>
      </c>
      <c r="BG833">
        <v>3685</v>
      </c>
      <c r="BH833">
        <v>0</v>
      </c>
      <c r="BI833">
        <v>0</v>
      </c>
      <c r="BJ833" s="25">
        <v>45944</v>
      </c>
      <c r="BK833">
        <v>0</v>
      </c>
      <c r="BL833" s="27" t="str">
        <f>VLOOKUP(O833,DropDownList!$H$1:$I$7,2,FALSE)</f>
        <v>2025/26</v>
      </c>
      <c r="BM833" s="27" t="str">
        <f t="shared" si="12"/>
        <v>CONF</v>
      </c>
    </row>
    <row r="834" spans="1:65" x14ac:dyDescent="0.2">
      <c r="A834">
        <v>2025</v>
      </c>
      <c r="B834">
        <v>10</v>
      </c>
      <c r="C834" t="s">
        <v>216</v>
      </c>
      <c r="D834" t="s">
        <v>219</v>
      </c>
      <c r="E834" t="s">
        <v>37</v>
      </c>
      <c r="F834">
        <v>9702</v>
      </c>
      <c r="G834" t="s">
        <v>158</v>
      </c>
      <c r="H834" t="s">
        <v>218</v>
      </c>
      <c r="I834" t="s">
        <v>142</v>
      </c>
      <c r="J834" s="24">
        <v>45931</v>
      </c>
      <c r="K834" t="s">
        <v>253</v>
      </c>
      <c r="L834">
        <v>3</v>
      </c>
      <c r="M834" t="s">
        <v>429</v>
      </c>
      <c r="N834" t="s">
        <v>145</v>
      </c>
      <c r="O834" t="s">
        <v>149</v>
      </c>
      <c r="P834" t="s">
        <v>160</v>
      </c>
      <c r="Q834">
        <v>47248.87</v>
      </c>
      <c r="R834">
        <v>178</v>
      </c>
      <c r="S834">
        <v>85458.98</v>
      </c>
      <c r="T834">
        <v>4910</v>
      </c>
      <c r="U834">
        <v>122</v>
      </c>
      <c r="V834">
        <v>64</v>
      </c>
      <c r="W834">
        <v>14164.98</v>
      </c>
      <c r="X834">
        <v>25888.98</v>
      </c>
      <c r="Y834">
        <v>0</v>
      </c>
      <c r="Z834">
        <v>0</v>
      </c>
      <c r="AA834">
        <v>33300.11</v>
      </c>
      <c r="AB834">
        <v>2790.03</v>
      </c>
      <c r="AC834">
        <v>28005.08</v>
      </c>
      <c r="AD834">
        <v>35</v>
      </c>
      <c r="AE834">
        <v>29</v>
      </c>
      <c r="AF834">
        <v>46</v>
      </c>
      <c r="AG834">
        <v>61</v>
      </c>
      <c r="AH834">
        <v>8</v>
      </c>
      <c r="AI834">
        <v>61</v>
      </c>
      <c r="AJ834">
        <v>0</v>
      </c>
      <c r="AK834">
        <v>0</v>
      </c>
      <c r="AL834">
        <v>0</v>
      </c>
      <c r="AM834">
        <v>0</v>
      </c>
      <c r="AN834">
        <v>0</v>
      </c>
      <c r="AO834">
        <v>124</v>
      </c>
      <c r="AP834">
        <v>319</v>
      </c>
      <c r="AQ834">
        <v>111</v>
      </c>
      <c r="AR834">
        <v>1</v>
      </c>
      <c r="AS834">
        <v>27</v>
      </c>
      <c r="AT834">
        <v>39</v>
      </c>
      <c r="AU834">
        <v>1</v>
      </c>
      <c r="AV834">
        <v>0</v>
      </c>
      <c r="AW834">
        <v>8</v>
      </c>
      <c r="AX834">
        <v>0</v>
      </c>
      <c r="AY834">
        <v>37</v>
      </c>
      <c r="AZ834">
        <v>69</v>
      </c>
      <c r="BA834">
        <v>10</v>
      </c>
      <c r="BB834">
        <v>2</v>
      </c>
      <c r="BC834">
        <v>0</v>
      </c>
      <c r="BD834">
        <v>2</v>
      </c>
      <c r="BE834">
        <v>0</v>
      </c>
      <c r="BF834">
        <v>166</v>
      </c>
      <c r="BG834">
        <v>25938.98</v>
      </c>
      <c r="BH834">
        <v>2</v>
      </c>
      <c r="BI834">
        <v>119</v>
      </c>
      <c r="BJ834" s="25">
        <v>45944</v>
      </c>
      <c r="BK834">
        <v>0</v>
      </c>
      <c r="BL834" s="27" t="str">
        <f>VLOOKUP(O834,DropDownList!$H$1:$I$7,2,FALSE)</f>
        <v>2025/26</v>
      </c>
      <c r="BM834" s="27" t="str">
        <f t="shared" si="12"/>
        <v>SC COURT</v>
      </c>
    </row>
    <row r="835" spans="1:65" x14ac:dyDescent="0.2">
      <c r="A835">
        <v>2025</v>
      </c>
      <c r="B835">
        <v>10</v>
      </c>
      <c r="C835" t="s">
        <v>216</v>
      </c>
      <c r="D835" t="s">
        <v>219</v>
      </c>
      <c r="E835" t="s">
        <v>37</v>
      </c>
      <c r="F835">
        <v>9702</v>
      </c>
      <c r="G835" t="s">
        <v>158</v>
      </c>
      <c r="H835" t="s">
        <v>218</v>
      </c>
      <c r="I835" t="s">
        <v>142</v>
      </c>
      <c r="J835" s="24">
        <v>45931</v>
      </c>
      <c r="K835" t="s">
        <v>253</v>
      </c>
      <c r="L835">
        <v>3</v>
      </c>
      <c r="M835" t="s">
        <v>429</v>
      </c>
      <c r="N835" t="s">
        <v>145</v>
      </c>
      <c r="O835" t="s">
        <v>155</v>
      </c>
      <c r="P835" t="s">
        <v>160</v>
      </c>
      <c r="Q835">
        <v>55079.98</v>
      </c>
      <c r="R835">
        <v>658</v>
      </c>
      <c r="S835">
        <v>282219.02</v>
      </c>
      <c r="T835">
        <v>20360.95</v>
      </c>
      <c r="U835">
        <v>147</v>
      </c>
      <c r="V835">
        <v>36</v>
      </c>
      <c r="W835">
        <v>24604.44</v>
      </c>
      <c r="X835">
        <v>24654.44</v>
      </c>
      <c r="Y835">
        <v>0</v>
      </c>
      <c r="Z835">
        <v>0</v>
      </c>
      <c r="AA835">
        <v>206778.09</v>
      </c>
      <c r="AB835">
        <v>18881.96</v>
      </c>
      <c r="AC835">
        <v>176927.69</v>
      </c>
      <c r="AD835">
        <v>17</v>
      </c>
      <c r="AE835">
        <v>19</v>
      </c>
      <c r="AF835">
        <v>454</v>
      </c>
      <c r="AG835">
        <v>95</v>
      </c>
      <c r="AH835">
        <v>48</v>
      </c>
      <c r="AI835">
        <v>52</v>
      </c>
      <c r="AJ835">
        <v>0</v>
      </c>
      <c r="AK835">
        <v>0</v>
      </c>
      <c r="AL835">
        <v>0</v>
      </c>
      <c r="AM835">
        <v>0</v>
      </c>
      <c r="AN835">
        <v>0</v>
      </c>
      <c r="AO835">
        <v>461</v>
      </c>
      <c r="AP835">
        <v>2845</v>
      </c>
      <c r="AQ835">
        <v>446</v>
      </c>
      <c r="AR835">
        <v>2</v>
      </c>
      <c r="AS835">
        <v>229</v>
      </c>
      <c r="AT835">
        <v>672</v>
      </c>
      <c r="AU835">
        <v>45</v>
      </c>
      <c r="AV835">
        <v>21</v>
      </c>
      <c r="AW835">
        <v>40</v>
      </c>
      <c r="AX835">
        <v>0</v>
      </c>
      <c r="AY835">
        <v>296</v>
      </c>
      <c r="AZ835">
        <v>568</v>
      </c>
      <c r="BA835">
        <v>345</v>
      </c>
      <c r="BB835">
        <v>61</v>
      </c>
      <c r="BC835">
        <v>23</v>
      </c>
      <c r="BD835">
        <v>17</v>
      </c>
      <c r="BE835">
        <v>0</v>
      </c>
      <c r="BF835">
        <v>610</v>
      </c>
      <c r="BG835">
        <v>25761</v>
      </c>
      <c r="BH835">
        <v>9</v>
      </c>
      <c r="BI835">
        <v>143</v>
      </c>
      <c r="BJ835" s="25">
        <v>45944</v>
      </c>
      <c r="BK835">
        <v>2</v>
      </c>
      <c r="BL835" s="27" t="str">
        <f>VLOOKUP(O835,DropDownList!$H$1:$I$7,2,FALSE)</f>
        <v>2022/23</v>
      </c>
      <c r="BM835" s="27" t="str">
        <f t="shared" ref="BM835:BM898" si="13">IF(RIGHT(P835,4)="VSUR","VSUR",IF(RIGHT(P835,4)="CONF","CONF",P835))</f>
        <v>SC COURT</v>
      </c>
    </row>
    <row r="836" spans="1:65" x14ac:dyDescent="0.2">
      <c r="A836">
        <v>2025</v>
      </c>
      <c r="B836">
        <v>10</v>
      </c>
      <c r="C836" t="s">
        <v>216</v>
      </c>
      <c r="D836" t="s">
        <v>219</v>
      </c>
      <c r="E836" t="s">
        <v>37</v>
      </c>
      <c r="F836">
        <v>9702</v>
      </c>
      <c r="G836" t="s">
        <v>158</v>
      </c>
      <c r="H836" t="s">
        <v>218</v>
      </c>
      <c r="I836" t="s">
        <v>142</v>
      </c>
      <c r="J836" s="24">
        <v>45931</v>
      </c>
      <c r="K836" t="s">
        <v>253</v>
      </c>
      <c r="L836">
        <v>3</v>
      </c>
      <c r="M836" t="s">
        <v>429</v>
      </c>
      <c r="N836" t="s">
        <v>145</v>
      </c>
      <c r="O836" t="s">
        <v>156</v>
      </c>
      <c r="P836" t="s">
        <v>159</v>
      </c>
      <c r="Q836">
        <v>0</v>
      </c>
      <c r="R836">
        <v>7</v>
      </c>
      <c r="S836">
        <v>171986</v>
      </c>
      <c r="T836">
        <v>185.48</v>
      </c>
      <c r="U836">
        <v>0</v>
      </c>
      <c r="V836">
        <v>0</v>
      </c>
      <c r="W836">
        <v>0</v>
      </c>
      <c r="X836">
        <v>0</v>
      </c>
      <c r="Y836">
        <v>0</v>
      </c>
      <c r="Z836">
        <v>0</v>
      </c>
      <c r="AA836">
        <v>171800.52</v>
      </c>
      <c r="AB836">
        <v>0</v>
      </c>
      <c r="AC836">
        <v>0</v>
      </c>
      <c r="AD836">
        <v>0</v>
      </c>
      <c r="AE836">
        <v>0</v>
      </c>
      <c r="AF836">
        <v>6</v>
      </c>
      <c r="AG836">
        <v>0</v>
      </c>
      <c r="AH836">
        <v>0</v>
      </c>
      <c r="AI836">
        <v>0</v>
      </c>
      <c r="AJ836">
        <v>0</v>
      </c>
      <c r="AK836">
        <v>0</v>
      </c>
      <c r="AL836">
        <v>0</v>
      </c>
      <c r="AM836">
        <v>0</v>
      </c>
      <c r="AN836">
        <v>0</v>
      </c>
      <c r="AO836">
        <v>3</v>
      </c>
      <c r="AP836">
        <v>3</v>
      </c>
      <c r="AQ836">
        <v>3</v>
      </c>
      <c r="AR836">
        <v>0</v>
      </c>
      <c r="AS836">
        <v>0</v>
      </c>
      <c r="AT836">
        <v>0</v>
      </c>
      <c r="AU836">
        <v>0</v>
      </c>
      <c r="AV836">
        <v>0</v>
      </c>
      <c r="AW836">
        <v>0</v>
      </c>
      <c r="AX836">
        <v>0</v>
      </c>
      <c r="AY836">
        <v>0</v>
      </c>
      <c r="AZ836">
        <v>0</v>
      </c>
      <c r="BA836">
        <v>0</v>
      </c>
      <c r="BB836">
        <v>0</v>
      </c>
      <c r="BC836">
        <v>0</v>
      </c>
      <c r="BD836">
        <v>0</v>
      </c>
      <c r="BE836">
        <v>0</v>
      </c>
      <c r="BF836">
        <v>0</v>
      </c>
      <c r="BG836">
        <v>0</v>
      </c>
      <c r="BH836">
        <v>1</v>
      </c>
      <c r="BI836">
        <v>0</v>
      </c>
      <c r="BJ836" s="25">
        <v>45944</v>
      </c>
      <c r="BK836">
        <v>0</v>
      </c>
      <c r="BL836" s="27" t="str">
        <f>VLOOKUP(O836,DropDownList!$H$1:$I$7,2,FALSE)</f>
        <v>2023/24</v>
      </c>
      <c r="BM836" s="27" t="str">
        <f t="shared" si="13"/>
        <v>CONF</v>
      </c>
    </row>
    <row r="837" spans="1:65" x14ac:dyDescent="0.2">
      <c r="A837">
        <v>2025</v>
      </c>
      <c r="B837">
        <v>10</v>
      </c>
      <c r="C837" t="s">
        <v>216</v>
      </c>
      <c r="D837" t="s">
        <v>219</v>
      </c>
      <c r="E837" t="s">
        <v>37</v>
      </c>
      <c r="F837">
        <v>9702</v>
      </c>
      <c r="G837" t="s">
        <v>158</v>
      </c>
      <c r="H837" t="s">
        <v>218</v>
      </c>
      <c r="I837" t="s">
        <v>142</v>
      </c>
      <c r="J837" s="24">
        <v>45931</v>
      </c>
      <c r="K837" t="s">
        <v>253</v>
      </c>
      <c r="L837">
        <v>3</v>
      </c>
      <c r="M837" t="s">
        <v>429</v>
      </c>
      <c r="N837" t="s">
        <v>145</v>
      </c>
      <c r="O837" t="s">
        <v>156</v>
      </c>
      <c r="P837" t="s">
        <v>161</v>
      </c>
      <c r="Q837">
        <v>1285.1300000000001</v>
      </c>
      <c r="R837">
        <v>535</v>
      </c>
      <c r="S837">
        <v>11825</v>
      </c>
      <c r="T837">
        <v>760</v>
      </c>
      <c r="U837">
        <v>184</v>
      </c>
      <c r="V837">
        <v>18</v>
      </c>
      <c r="W837">
        <v>341.56</v>
      </c>
      <c r="X837">
        <v>341.56</v>
      </c>
      <c r="Y837">
        <v>0</v>
      </c>
      <c r="Z837">
        <v>0</v>
      </c>
      <c r="AA837">
        <v>9779.8700000000008</v>
      </c>
      <c r="AB837">
        <v>0</v>
      </c>
      <c r="AC837">
        <v>0</v>
      </c>
      <c r="AD837">
        <v>17</v>
      </c>
      <c r="AE837">
        <v>1</v>
      </c>
      <c r="AF837">
        <v>416</v>
      </c>
      <c r="AG837">
        <v>6</v>
      </c>
      <c r="AH837">
        <v>43</v>
      </c>
      <c r="AI837">
        <v>70</v>
      </c>
      <c r="AJ837">
        <v>0</v>
      </c>
      <c r="AK837">
        <v>0</v>
      </c>
      <c r="AL837">
        <v>0</v>
      </c>
      <c r="AM837">
        <v>0</v>
      </c>
      <c r="AN837">
        <v>0</v>
      </c>
      <c r="AO837">
        <v>398</v>
      </c>
      <c r="AP837">
        <v>2318</v>
      </c>
      <c r="AQ837">
        <v>375</v>
      </c>
      <c r="AR837">
        <v>0</v>
      </c>
      <c r="AS837">
        <v>170</v>
      </c>
      <c r="AT837">
        <v>501</v>
      </c>
      <c r="AU837">
        <v>32</v>
      </c>
      <c r="AV837">
        <v>13</v>
      </c>
      <c r="AW837">
        <v>46</v>
      </c>
      <c r="AX837">
        <v>0</v>
      </c>
      <c r="AY837">
        <v>282</v>
      </c>
      <c r="AZ837">
        <v>503</v>
      </c>
      <c r="BA837">
        <v>263</v>
      </c>
      <c r="BB837">
        <v>45</v>
      </c>
      <c r="BC837">
        <v>10</v>
      </c>
      <c r="BD837">
        <v>17</v>
      </c>
      <c r="BE837">
        <v>0</v>
      </c>
      <c r="BF837">
        <v>488</v>
      </c>
      <c r="BG837">
        <v>1240</v>
      </c>
      <c r="BH837">
        <v>0</v>
      </c>
      <c r="BI837">
        <v>183</v>
      </c>
      <c r="BJ837" s="25">
        <v>45944</v>
      </c>
      <c r="BK837">
        <v>1</v>
      </c>
      <c r="BL837" s="27" t="str">
        <f>VLOOKUP(O837,DropDownList!$H$1:$I$7,2,FALSE)</f>
        <v>2023/24</v>
      </c>
      <c r="BM837" s="27" t="str">
        <f t="shared" si="13"/>
        <v>VSUR</v>
      </c>
    </row>
    <row r="838" spans="1:65" x14ac:dyDescent="0.2">
      <c r="A838">
        <v>2025</v>
      </c>
      <c r="B838">
        <v>10</v>
      </c>
      <c r="C838" t="s">
        <v>216</v>
      </c>
      <c r="D838" t="s">
        <v>220</v>
      </c>
      <c r="E838" t="s">
        <v>38</v>
      </c>
      <c r="F838">
        <v>9360</v>
      </c>
      <c r="G838" t="s">
        <v>141</v>
      </c>
      <c r="H838" t="s">
        <v>221</v>
      </c>
      <c r="I838" t="s">
        <v>221</v>
      </c>
      <c r="J838" s="24">
        <v>45931</v>
      </c>
      <c r="K838" t="s">
        <v>253</v>
      </c>
      <c r="L838">
        <v>3</v>
      </c>
      <c r="M838" t="s">
        <v>429</v>
      </c>
      <c r="N838" t="s">
        <v>145</v>
      </c>
      <c r="O838" t="s">
        <v>147</v>
      </c>
      <c r="P838" t="s">
        <v>154</v>
      </c>
      <c r="Q838">
        <v>26147.53</v>
      </c>
      <c r="R838">
        <v>277</v>
      </c>
      <c r="S838">
        <v>64538</v>
      </c>
      <c r="T838">
        <v>955</v>
      </c>
      <c r="U838">
        <v>121</v>
      </c>
      <c r="V838">
        <v>46</v>
      </c>
      <c r="W838">
        <v>10114.51</v>
      </c>
      <c r="X838">
        <v>11694.51</v>
      </c>
      <c r="Y838">
        <v>0</v>
      </c>
      <c r="Z838">
        <v>0</v>
      </c>
      <c r="AA838">
        <v>37435.47</v>
      </c>
      <c r="AB838">
        <v>679.67</v>
      </c>
      <c r="AC838">
        <v>33725.800000000003</v>
      </c>
      <c r="AD838">
        <v>22</v>
      </c>
      <c r="AE838">
        <v>24</v>
      </c>
      <c r="AF838">
        <v>152</v>
      </c>
      <c r="AG838">
        <v>66</v>
      </c>
      <c r="AH838">
        <v>3</v>
      </c>
      <c r="AI838">
        <v>55</v>
      </c>
      <c r="AJ838">
        <v>0</v>
      </c>
      <c r="AK838">
        <v>0</v>
      </c>
      <c r="AL838">
        <v>0</v>
      </c>
      <c r="AM838">
        <v>0</v>
      </c>
      <c r="AN838">
        <v>0</v>
      </c>
      <c r="AO838">
        <v>188</v>
      </c>
      <c r="AP838">
        <v>556</v>
      </c>
      <c r="AQ838">
        <v>184</v>
      </c>
      <c r="AR838">
        <v>0</v>
      </c>
      <c r="AS838">
        <v>60</v>
      </c>
      <c r="AT838">
        <v>14</v>
      </c>
      <c r="AU838">
        <v>6</v>
      </c>
      <c r="AV838">
        <v>2</v>
      </c>
      <c r="AW838">
        <v>3</v>
      </c>
      <c r="AX838">
        <v>0</v>
      </c>
      <c r="AY838">
        <v>81</v>
      </c>
      <c r="AZ838">
        <v>119</v>
      </c>
      <c r="BA838">
        <v>33</v>
      </c>
      <c r="BB838">
        <v>19</v>
      </c>
      <c r="BC838">
        <v>6</v>
      </c>
      <c r="BD838">
        <v>8</v>
      </c>
      <c r="BE838">
        <v>0</v>
      </c>
      <c r="BF838">
        <v>274</v>
      </c>
      <c r="BG838">
        <v>14512</v>
      </c>
      <c r="BH838">
        <v>1</v>
      </c>
      <c r="BI838">
        <v>121</v>
      </c>
      <c r="BJ838" s="25">
        <v>45944</v>
      </c>
      <c r="BK838">
        <v>0</v>
      </c>
      <c r="BL838" s="27" t="str">
        <f>VLOOKUP(O838,DropDownList!$H$1:$I$7,2,FALSE)</f>
        <v>2024/25</v>
      </c>
      <c r="BM838" s="27" t="str">
        <f t="shared" si="13"/>
        <v>JP COURT</v>
      </c>
    </row>
    <row r="839" spans="1:65" x14ac:dyDescent="0.2">
      <c r="A839">
        <v>2025</v>
      </c>
      <c r="B839">
        <v>10</v>
      </c>
      <c r="C839" t="s">
        <v>216</v>
      </c>
      <c r="D839" t="s">
        <v>220</v>
      </c>
      <c r="E839" t="s">
        <v>38</v>
      </c>
      <c r="F839">
        <v>9360</v>
      </c>
      <c r="G839" t="s">
        <v>141</v>
      </c>
      <c r="H839" t="s">
        <v>221</v>
      </c>
      <c r="I839" t="s">
        <v>221</v>
      </c>
      <c r="J839" s="24">
        <v>45931</v>
      </c>
      <c r="K839" t="s">
        <v>253</v>
      </c>
      <c r="L839">
        <v>3</v>
      </c>
      <c r="M839" t="s">
        <v>429</v>
      </c>
      <c r="N839" t="s">
        <v>145</v>
      </c>
      <c r="O839" t="s">
        <v>156</v>
      </c>
      <c r="P839" t="s">
        <v>151</v>
      </c>
      <c r="Q839">
        <v>0</v>
      </c>
      <c r="R839">
        <v>8</v>
      </c>
      <c r="S839">
        <v>240</v>
      </c>
      <c r="T839">
        <v>0</v>
      </c>
      <c r="U839">
        <v>0</v>
      </c>
      <c r="V839">
        <v>0</v>
      </c>
      <c r="W839">
        <v>0</v>
      </c>
      <c r="X839">
        <v>0</v>
      </c>
      <c r="Y839">
        <v>0</v>
      </c>
      <c r="Z839">
        <v>0</v>
      </c>
      <c r="AA839">
        <v>240</v>
      </c>
      <c r="AB839">
        <v>0</v>
      </c>
      <c r="AC839">
        <v>240</v>
      </c>
      <c r="AD839">
        <v>0</v>
      </c>
      <c r="AE839">
        <v>0</v>
      </c>
      <c r="AF839">
        <v>8</v>
      </c>
      <c r="AG839">
        <v>0</v>
      </c>
      <c r="AH839">
        <v>0</v>
      </c>
      <c r="AI839">
        <v>0</v>
      </c>
      <c r="AJ839">
        <v>0</v>
      </c>
      <c r="AK839">
        <v>0</v>
      </c>
      <c r="AL839">
        <v>0</v>
      </c>
      <c r="AM839">
        <v>0</v>
      </c>
      <c r="AN839">
        <v>0</v>
      </c>
      <c r="AO839">
        <v>0</v>
      </c>
      <c r="AP839">
        <v>0</v>
      </c>
      <c r="AQ839">
        <v>0</v>
      </c>
      <c r="AR839">
        <v>0</v>
      </c>
      <c r="AS839">
        <v>0</v>
      </c>
      <c r="AT839">
        <v>0</v>
      </c>
      <c r="AU839">
        <v>0</v>
      </c>
      <c r="AV839">
        <v>0</v>
      </c>
      <c r="AW839">
        <v>0</v>
      </c>
      <c r="AX839">
        <v>0</v>
      </c>
      <c r="AY839">
        <v>0</v>
      </c>
      <c r="AZ839">
        <v>0</v>
      </c>
      <c r="BA839">
        <v>0</v>
      </c>
      <c r="BB839">
        <v>0</v>
      </c>
      <c r="BC839">
        <v>0</v>
      </c>
      <c r="BD839">
        <v>0</v>
      </c>
      <c r="BE839">
        <v>0</v>
      </c>
      <c r="BF839">
        <v>0</v>
      </c>
      <c r="BG839">
        <v>0</v>
      </c>
      <c r="BH839">
        <v>0</v>
      </c>
      <c r="BI839">
        <v>0</v>
      </c>
      <c r="BJ839" s="25">
        <v>45944</v>
      </c>
      <c r="BK839">
        <v>0</v>
      </c>
      <c r="BL839" s="27" t="str">
        <f>VLOOKUP(O839,DropDownList!$H$1:$I$7,2,FALSE)</f>
        <v>2023/24</v>
      </c>
      <c r="BM839" s="27" t="str">
        <f t="shared" si="13"/>
        <v>PCPF</v>
      </c>
    </row>
    <row r="840" spans="1:65" x14ac:dyDescent="0.2">
      <c r="A840">
        <v>2025</v>
      </c>
      <c r="B840">
        <v>10</v>
      </c>
      <c r="C840" t="s">
        <v>216</v>
      </c>
      <c r="D840" t="s">
        <v>220</v>
      </c>
      <c r="E840" t="s">
        <v>38</v>
      </c>
      <c r="F840">
        <v>9360</v>
      </c>
      <c r="G840" t="s">
        <v>141</v>
      </c>
      <c r="H840" t="s">
        <v>221</v>
      </c>
      <c r="I840" t="s">
        <v>221</v>
      </c>
      <c r="J840" s="24">
        <v>45931</v>
      </c>
      <c r="K840" t="s">
        <v>253</v>
      </c>
      <c r="L840">
        <v>3</v>
      </c>
      <c r="M840" t="s">
        <v>429</v>
      </c>
      <c r="N840" t="s">
        <v>145</v>
      </c>
      <c r="O840" t="s">
        <v>155</v>
      </c>
      <c r="P840" t="s">
        <v>146</v>
      </c>
      <c r="Q840">
        <v>580</v>
      </c>
      <c r="R840">
        <v>266</v>
      </c>
      <c r="S840">
        <v>4020</v>
      </c>
      <c r="T840">
        <v>70</v>
      </c>
      <c r="U840">
        <v>72</v>
      </c>
      <c r="V840">
        <v>15</v>
      </c>
      <c r="W840">
        <v>290</v>
      </c>
      <c r="X840">
        <v>290</v>
      </c>
      <c r="Y840">
        <v>0</v>
      </c>
      <c r="Z840">
        <v>0</v>
      </c>
      <c r="AA840">
        <v>3370</v>
      </c>
      <c r="AB840">
        <v>0</v>
      </c>
      <c r="AC840">
        <v>0</v>
      </c>
      <c r="AD840">
        <v>14</v>
      </c>
      <c r="AE840">
        <v>1</v>
      </c>
      <c r="AF840">
        <v>230</v>
      </c>
      <c r="AG840">
        <v>1</v>
      </c>
      <c r="AH840">
        <v>5</v>
      </c>
      <c r="AI840">
        <v>30</v>
      </c>
      <c r="AJ840">
        <v>0</v>
      </c>
      <c r="AK840">
        <v>0</v>
      </c>
      <c r="AL840">
        <v>0</v>
      </c>
      <c r="AM840">
        <v>0</v>
      </c>
      <c r="AN840">
        <v>0</v>
      </c>
      <c r="AO840">
        <v>192</v>
      </c>
      <c r="AP840">
        <v>913</v>
      </c>
      <c r="AQ840">
        <v>196</v>
      </c>
      <c r="AR840">
        <v>0</v>
      </c>
      <c r="AS840">
        <v>112</v>
      </c>
      <c r="AT840">
        <v>45</v>
      </c>
      <c r="AU840">
        <v>12</v>
      </c>
      <c r="AV840">
        <v>7</v>
      </c>
      <c r="AW840">
        <v>1</v>
      </c>
      <c r="AX840">
        <v>0</v>
      </c>
      <c r="AY840">
        <v>122</v>
      </c>
      <c r="AZ840">
        <v>203</v>
      </c>
      <c r="BA840">
        <v>103</v>
      </c>
      <c r="BB840">
        <v>36</v>
      </c>
      <c r="BC840">
        <v>13</v>
      </c>
      <c r="BD840">
        <v>17</v>
      </c>
      <c r="BE840">
        <v>0</v>
      </c>
      <c r="BF840">
        <v>265</v>
      </c>
      <c r="BG840">
        <v>570</v>
      </c>
      <c r="BH840">
        <v>0</v>
      </c>
      <c r="BI840">
        <v>71</v>
      </c>
      <c r="BJ840" s="25">
        <v>45944</v>
      </c>
      <c r="BK840">
        <v>0</v>
      </c>
      <c r="BL840" s="27" t="str">
        <f>VLOOKUP(O840,DropDownList!$H$1:$I$7,2,FALSE)</f>
        <v>2022/23</v>
      </c>
      <c r="BM840" s="27" t="str">
        <f t="shared" si="13"/>
        <v>VSUR</v>
      </c>
    </row>
    <row r="841" spans="1:65" x14ac:dyDescent="0.2">
      <c r="A841">
        <v>2025</v>
      </c>
      <c r="B841">
        <v>10</v>
      </c>
      <c r="C841" t="s">
        <v>216</v>
      </c>
      <c r="D841" t="s">
        <v>220</v>
      </c>
      <c r="E841" t="s">
        <v>38</v>
      </c>
      <c r="F841">
        <v>9360</v>
      </c>
      <c r="G841" t="s">
        <v>141</v>
      </c>
      <c r="H841" t="s">
        <v>221</v>
      </c>
      <c r="I841" t="s">
        <v>221</v>
      </c>
      <c r="J841" s="24">
        <v>45931</v>
      </c>
      <c r="K841" t="s">
        <v>253</v>
      </c>
      <c r="L841">
        <v>3</v>
      </c>
      <c r="M841" t="s">
        <v>429</v>
      </c>
      <c r="N841" t="s">
        <v>145</v>
      </c>
      <c r="O841" t="s">
        <v>147</v>
      </c>
      <c r="P841" t="s">
        <v>152</v>
      </c>
      <c r="Q841">
        <v>0</v>
      </c>
      <c r="R841">
        <v>78</v>
      </c>
      <c r="S841">
        <v>3120</v>
      </c>
      <c r="T841">
        <v>1720</v>
      </c>
      <c r="U841">
        <v>0</v>
      </c>
      <c r="V841">
        <v>0</v>
      </c>
      <c r="W841">
        <v>0</v>
      </c>
      <c r="X841">
        <v>0</v>
      </c>
      <c r="Y841">
        <v>0</v>
      </c>
      <c r="Z841">
        <v>0</v>
      </c>
      <c r="AA841">
        <v>1400</v>
      </c>
      <c r="AB841">
        <v>0</v>
      </c>
      <c r="AC841">
        <v>1400</v>
      </c>
      <c r="AD841">
        <v>0</v>
      </c>
      <c r="AE841">
        <v>0</v>
      </c>
      <c r="AF841">
        <v>35</v>
      </c>
      <c r="AG841">
        <v>0</v>
      </c>
      <c r="AH841">
        <v>43</v>
      </c>
      <c r="AI841">
        <v>0</v>
      </c>
      <c r="AJ841">
        <v>0</v>
      </c>
      <c r="AK841">
        <v>0</v>
      </c>
      <c r="AL841">
        <v>0</v>
      </c>
      <c r="AM841">
        <v>1</v>
      </c>
      <c r="AN841">
        <v>0</v>
      </c>
      <c r="AO841">
        <v>0</v>
      </c>
      <c r="AP841">
        <v>0</v>
      </c>
      <c r="AQ841">
        <v>0</v>
      </c>
      <c r="AR841">
        <v>0</v>
      </c>
      <c r="AS841">
        <v>0</v>
      </c>
      <c r="AT841">
        <v>0</v>
      </c>
      <c r="AU841">
        <v>0</v>
      </c>
      <c r="AV841">
        <v>0</v>
      </c>
      <c r="AW841">
        <v>0</v>
      </c>
      <c r="AX841">
        <v>0</v>
      </c>
      <c r="AY841">
        <v>0</v>
      </c>
      <c r="AZ841">
        <v>0</v>
      </c>
      <c r="BA841">
        <v>0</v>
      </c>
      <c r="BB841">
        <v>0</v>
      </c>
      <c r="BC841">
        <v>0</v>
      </c>
      <c r="BD841">
        <v>0</v>
      </c>
      <c r="BE841">
        <v>0</v>
      </c>
      <c r="BF841">
        <v>0</v>
      </c>
      <c r="BG841">
        <v>0</v>
      </c>
      <c r="BH841">
        <v>0</v>
      </c>
      <c r="BI841">
        <v>0</v>
      </c>
      <c r="BJ841" s="25">
        <v>45944</v>
      </c>
      <c r="BK841">
        <v>0</v>
      </c>
      <c r="BL841" s="27" t="str">
        <f>VLOOKUP(O841,DropDownList!$H$1:$I$7,2,FALSE)</f>
        <v>2024/25</v>
      </c>
      <c r="BM841" s="27" t="str">
        <f t="shared" si="13"/>
        <v>PCOA</v>
      </c>
    </row>
    <row r="842" spans="1:65" x14ac:dyDescent="0.2">
      <c r="A842">
        <v>2025</v>
      </c>
      <c r="B842">
        <v>10</v>
      </c>
      <c r="C842" t="s">
        <v>216</v>
      </c>
      <c r="D842" t="s">
        <v>220</v>
      </c>
      <c r="E842" t="s">
        <v>38</v>
      </c>
      <c r="F842">
        <v>9360</v>
      </c>
      <c r="G842" t="s">
        <v>141</v>
      </c>
      <c r="H842" t="s">
        <v>221</v>
      </c>
      <c r="I842" t="s">
        <v>221</v>
      </c>
      <c r="J842" s="24">
        <v>45931</v>
      </c>
      <c r="K842" t="s">
        <v>253</v>
      </c>
      <c r="L842">
        <v>3</v>
      </c>
      <c r="M842" t="s">
        <v>429</v>
      </c>
      <c r="N842" t="s">
        <v>145</v>
      </c>
      <c r="O842" t="s">
        <v>147</v>
      </c>
      <c r="P842" t="s">
        <v>146</v>
      </c>
      <c r="Q842">
        <v>870</v>
      </c>
      <c r="R842">
        <v>276</v>
      </c>
      <c r="S842">
        <v>3950</v>
      </c>
      <c r="T842">
        <v>50</v>
      </c>
      <c r="U842">
        <v>120</v>
      </c>
      <c r="V842">
        <v>21</v>
      </c>
      <c r="W842">
        <v>350</v>
      </c>
      <c r="X842">
        <v>350</v>
      </c>
      <c r="Y842">
        <v>0</v>
      </c>
      <c r="Z842">
        <v>0</v>
      </c>
      <c r="AA842">
        <v>3030</v>
      </c>
      <c r="AB842">
        <v>0</v>
      </c>
      <c r="AC842">
        <v>0</v>
      </c>
      <c r="AD842">
        <v>21</v>
      </c>
      <c r="AE842">
        <v>0</v>
      </c>
      <c r="AF842">
        <v>217</v>
      </c>
      <c r="AG842">
        <v>1</v>
      </c>
      <c r="AH842">
        <v>3</v>
      </c>
      <c r="AI842">
        <v>55</v>
      </c>
      <c r="AJ842">
        <v>0</v>
      </c>
      <c r="AK842">
        <v>0</v>
      </c>
      <c r="AL842">
        <v>0</v>
      </c>
      <c r="AM842">
        <v>0</v>
      </c>
      <c r="AN842">
        <v>0</v>
      </c>
      <c r="AO842">
        <v>187</v>
      </c>
      <c r="AP842">
        <v>551</v>
      </c>
      <c r="AQ842">
        <v>183</v>
      </c>
      <c r="AR842">
        <v>0</v>
      </c>
      <c r="AS842">
        <v>60</v>
      </c>
      <c r="AT842">
        <v>14</v>
      </c>
      <c r="AU842">
        <v>6</v>
      </c>
      <c r="AV842">
        <v>2</v>
      </c>
      <c r="AW842">
        <v>3</v>
      </c>
      <c r="AX842">
        <v>0</v>
      </c>
      <c r="AY842">
        <v>81</v>
      </c>
      <c r="AZ842">
        <v>117</v>
      </c>
      <c r="BA842">
        <v>31</v>
      </c>
      <c r="BB842">
        <v>19</v>
      </c>
      <c r="BC842">
        <v>6</v>
      </c>
      <c r="BD842">
        <v>8</v>
      </c>
      <c r="BE842">
        <v>0</v>
      </c>
      <c r="BF842">
        <v>273</v>
      </c>
      <c r="BG842">
        <v>860</v>
      </c>
      <c r="BH842">
        <v>0</v>
      </c>
      <c r="BI842">
        <v>120</v>
      </c>
      <c r="BJ842" s="25">
        <v>45944</v>
      </c>
      <c r="BK842">
        <v>0</v>
      </c>
      <c r="BL842" s="27" t="str">
        <f>VLOOKUP(O842,DropDownList!$H$1:$I$7,2,FALSE)</f>
        <v>2024/25</v>
      </c>
      <c r="BM842" s="27" t="str">
        <f t="shared" si="13"/>
        <v>VSUR</v>
      </c>
    </row>
    <row r="843" spans="1:65" x14ac:dyDescent="0.2">
      <c r="A843">
        <v>2025</v>
      </c>
      <c r="B843">
        <v>10</v>
      </c>
      <c r="C843" t="s">
        <v>216</v>
      </c>
      <c r="D843" t="s">
        <v>220</v>
      </c>
      <c r="E843" t="s">
        <v>38</v>
      </c>
      <c r="F843">
        <v>9360</v>
      </c>
      <c r="G843" t="s">
        <v>141</v>
      </c>
      <c r="H843" t="s">
        <v>221</v>
      </c>
      <c r="I843" t="s">
        <v>221</v>
      </c>
      <c r="J843" s="24">
        <v>45931</v>
      </c>
      <c r="K843" t="s">
        <v>253</v>
      </c>
      <c r="L843">
        <v>3</v>
      </c>
      <c r="M843" t="s">
        <v>429</v>
      </c>
      <c r="N843" t="s">
        <v>145</v>
      </c>
      <c r="O843" t="s">
        <v>155</v>
      </c>
      <c r="P843" t="s">
        <v>154</v>
      </c>
      <c r="Q843">
        <v>16551.66</v>
      </c>
      <c r="R843">
        <v>269</v>
      </c>
      <c r="S843">
        <v>68131</v>
      </c>
      <c r="T843">
        <v>1976.81</v>
      </c>
      <c r="U843">
        <v>72</v>
      </c>
      <c r="V843">
        <v>28</v>
      </c>
      <c r="W843">
        <v>7796.2</v>
      </c>
      <c r="X843">
        <v>7796.2</v>
      </c>
      <c r="Y843">
        <v>0</v>
      </c>
      <c r="Z843">
        <v>0</v>
      </c>
      <c r="AA843">
        <v>49602.53</v>
      </c>
      <c r="AB843">
        <v>614.94000000000005</v>
      </c>
      <c r="AC843">
        <v>45597.59</v>
      </c>
      <c r="AD843">
        <v>14</v>
      </c>
      <c r="AE843">
        <v>14</v>
      </c>
      <c r="AF843">
        <v>188</v>
      </c>
      <c r="AG843">
        <v>42</v>
      </c>
      <c r="AH843">
        <v>5</v>
      </c>
      <c r="AI843">
        <v>30</v>
      </c>
      <c r="AJ843">
        <v>0</v>
      </c>
      <c r="AK843">
        <v>0</v>
      </c>
      <c r="AL843">
        <v>0</v>
      </c>
      <c r="AM843">
        <v>0</v>
      </c>
      <c r="AN843">
        <v>0</v>
      </c>
      <c r="AO843">
        <v>194</v>
      </c>
      <c r="AP843">
        <v>918</v>
      </c>
      <c r="AQ843">
        <v>197</v>
      </c>
      <c r="AR843">
        <v>0</v>
      </c>
      <c r="AS843">
        <v>110</v>
      </c>
      <c r="AT843">
        <v>45</v>
      </c>
      <c r="AU843">
        <v>12</v>
      </c>
      <c r="AV843">
        <v>7</v>
      </c>
      <c r="AW843">
        <v>2</v>
      </c>
      <c r="AX843">
        <v>0</v>
      </c>
      <c r="AY843">
        <v>123</v>
      </c>
      <c r="AZ843">
        <v>205</v>
      </c>
      <c r="BA843">
        <v>105</v>
      </c>
      <c r="BB843">
        <v>35</v>
      </c>
      <c r="BC843">
        <v>13</v>
      </c>
      <c r="BD843">
        <v>18</v>
      </c>
      <c r="BE843">
        <v>0</v>
      </c>
      <c r="BF843">
        <v>267</v>
      </c>
      <c r="BG843">
        <v>9504</v>
      </c>
      <c r="BH843">
        <v>4</v>
      </c>
      <c r="BI843">
        <v>71</v>
      </c>
      <c r="BJ843" s="25">
        <v>45944</v>
      </c>
      <c r="BK843">
        <v>0</v>
      </c>
      <c r="BL843" s="27" t="str">
        <f>VLOOKUP(O843,DropDownList!$H$1:$I$7,2,FALSE)</f>
        <v>2022/23</v>
      </c>
      <c r="BM843" s="27" t="str">
        <f t="shared" si="13"/>
        <v>JP COURT</v>
      </c>
    </row>
    <row r="844" spans="1:65" x14ac:dyDescent="0.2">
      <c r="A844">
        <v>2025</v>
      </c>
      <c r="B844">
        <v>10</v>
      </c>
      <c r="C844" t="s">
        <v>216</v>
      </c>
      <c r="D844" t="s">
        <v>220</v>
      </c>
      <c r="E844" t="s">
        <v>38</v>
      </c>
      <c r="F844">
        <v>9360</v>
      </c>
      <c r="G844" t="s">
        <v>141</v>
      </c>
      <c r="H844" t="s">
        <v>221</v>
      </c>
      <c r="I844" t="s">
        <v>221</v>
      </c>
      <c r="J844" s="24">
        <v>45931</v>
      </c>
      <c r="K844" t="s">
        <v>253</v>
      </c>
      <c r="L844">
        <v>3</v>
      </c>
      <c r="M844" t="s">
        <v>429</v>
      </c>
      <c r="N844" t="s">
        <v>145</v>
      </c>
      <c r="O844" t="s">
        <v>147</v>
      </c>
      <c r="P844" t="s">
        <v>148</v>
      </c>
      <c r="Q844">
        <v>1490</v>
      </c>
      <c r="R844">
        <v>41</v>
      </c>
      <c r="S844">
        <v>2460</v>
      </c>
      <c r="T844">
        <v>20.32</v>
      </c>
      <c r="U844">
        <v>25</v>
      </c>
      <c r="V844">
        <v>10</v>
      </c>
      <c r="W844">
        <v>590</v>
      </c>
      <c r="X844">
        <v>590</v>
      </c>
      <c r="Y844">
        <v>0</v>
      </c>
      <c r="Z844">
        <v>0</v>
      </c>
      <c r="AA844">
        <v>949.68</v>
      </c>
      <c r="AB844">
        <v>0</v>
      </c>
      <c r="AC844">
        <v>949.68</v>
      </c>
      <c r="AD844">
        <v>9</v>
      </c>
      <c r="AE844">
        <v>1</v>
      </c>
      <c r="AF844">
        <v>15</v>
      </c>
      <c r="AG844">
        <v>1</v>
      </c>
      <c r="AH844">
        <v>0</v>
      </c>
      <c r="AI844">
        <v>24</v>
      </c>
      <c r="AJ844">
        <v>0</v>
      </c>
      <c r="AK844">
        <v>0</v>
      </c>
      <c r="AL844">
        <v>0</v>
      </c>
      <c r="AM844">
        <v>0</v>
      </c>
      <c r="AN844">
        <v>0</v>
      </c>
      <c r="AO844">
        <v>37</v>
      </c>
      <c r="AP844">
        <v>118</v>
      </c>
      <c r="AQ844">
        <v>41</v>
      </c>
      <c r="AR844">
        <v>0</v>
      </c>
      <c r="AS844">
        <v>3</v>
      </c>
      <c r="AT844">
        <v>7</v>
      </c>
      <c r="AU844">
        <v>1</v>
      </c>
      <c r="AV844">
        <v>1</v>
      </c>
      <c r="AW844">
        <v>0</v>
      </c>
      <c r="AX844">
        <v>0</v>
      </c>
      <c r="AY844">
        <v>23</v>
      </c>
      <c r="AZ844">
        <v>32</v>
      </c>
      <c r="BA844">
        <v>8</v>
      </c>
      <c r="BB844">
        <v>0</v>
      </c>
      <c r="BC844">
        <v>0</v>
      </c>
      <c r="BD844">
        <v>0</v>
      </c>
      <c r="BE844">
        <v>0</v>
      </c>
      <c r="BF844">
        <v>37</v>
      </c>
      <c r="BG844">
        <v>1440</v>
      </c>
      <c r="BH844">
        <v>1</v>
      </c>
      <c r="BI844">
        <v>25</v>
      </c>
      <c r="BJ844" s="25">
        <v>45944</v>
      </c>
      <c r="BK844">
        <v>0</v>
      </c>
      <c r="BL844" s="27" t="str">
        <f>VLOOKUP(O844,DropDownList!$H$1:$I$7,2,FALSE)</f>
        <v>2024/25</v>
      </c>
      <c r="BM844" s="27" t="str">
        <f t="shared" si="13"/>
        <v>PRAS</v>
      </c>
    </row>
    <row r="845" spans="1:65" x14ac:dyDescent="0.2">
      <c r="A845">
        <v>2025</v>
      </c>
      <c r="B845">
        <v>10</v>
      </c>
      <c r="C845" t="s">
        <v>216</v>
      </c>
      <c r="D845" t="s">
        <v>220</v>
      </c>
      <c r="E845" t="s">
        <v>38</v>
      </c>
      <c r="F845">
        <v>9360</v>
      </c>
      <c r="G845" t="s">
        <v>141</v>
      </c>
      <c r="H845" t="s">
        <v>221</v>
      </c>
      <c r="I845" t="s">
        <v>221</v>
      </c>
      <c r="J845" s="24">
        <v>45931</v>
      </c>
      <c r="K845" t="s">
        <v>253</v>
      </c>
      <c r="L845">
        <v>3</v>
      </c>
      <c r="M845" t="s">
        <v>429</v>
      </c>
      <c r="N845" t="s">
        <v>145</v>
      </c>
      <c r="O845" t="s">
        <v>155</v>
      </c>
      <c r="P845" t="s">
        <v>151</v>
      </c>
      <c r="Q845">
        <v>0</v>
      </c>
      <c r="R845">
        <v>5</v>
      </c>
      <c r="S845">
        <v>150</v>
      </c>
      <c r="T845">
        <v>0</v>
      </c>
      <c r="U845">
        <v>0</v>
      </c>
      <c r="V845">
        <v>0</v>
      </c>
      <c r="W845">
        <v>0</v>
      </c>
      <c r="X845">
        <v>0</v>
      </c>
      <c r="Y845">
        <v>0</v>
      </c>
      <c r="Z845">
        <v>0</v>
      </c>
      <c r="AA845">
        <v>150</v>
      </c>
      <c r="AB845">
        <v>0</v>
      </c>
      <c r="AC845">
        <v>150</v>
      </c>
      <c r="AD845">
        <v>0</v>
      </c>
      <c r="AE845">
        <v>0</v>
      </c>
      <c r="AF845">
        <v>5</v>
      </c>
      <c r="AG845">
        <v>0</v>
      </c>
      <c r="AH845">
        <v>0</v>
      </c>
      <c r="AI845">
        <v>0</v>
      </c>
      <c r="AJ845">
        <v>0</v>
      </c>
      <c r="AK845">
        <v>0</v>
      </c>
      <c r="AL845">
        <v>0</v>
      </c>
      <c r="AM845">
        <v>0</v>
      </c>
      <c r="AN845">
        <v>0</v>
      </c>
      <c r="AO845">
        <v>0</v>
      </c>
      <c r="AP845">
        <v>0</v>
      </c>
      <c r="AQ845">
        <v>0</v>
      </c>
      <c r="AR845">
        <v>0</v>
      </c>
      <c r="AS845">
        <v>0</v>
      </c>
      <c r="AT845">
        <v>0</v>
      </c>
      <c r="AU845">
        <v>0</v>
      </c>
      <c r="AV845">
        <v>0</v>
      </c>
      <c r="AW845">
        <v>0</v>
      </c>
      <c r="AX845">
        <v>0</v>
      </c>
      <c r="AY845">
        <v>0</v>
      </c>
      <c r="AZ845">
        <v>0</v>
      </c>
      <c r="BA845">
        <v>0</v>
      </c>
      <c r="BB845">
        <v>0</v>
      </c>
      <c r="BC845">
        <v>0</v>
      </c>
      <c r="BD845">
        <v>0</v>
      </c>
      <c r="BE845">
        <v>0</v>
      </c>
      <c r="BF845">
        <v>0</v>
      </c>
      <c r="BG845">
        <v>0</v>
      </c>
      <c r="BH845">
        <v>0</v>
      </c>
      <c r="BI845">
        <v>0</v>
      </c>
      <c r="BJ845" s="25">
        <v>45944</v>
      </c>
      <c r="BK845">
        <v>0</v>
      </c>
      <c r="BL845" s="27" t="str">
        <f>VLOOKUP(O845,DropDownList!$H$1:$I$7,2,FALSE)</f>
        <v>2022/23</v>
      </c>
      <c r="BM845" s="27" t="str">
        <f t="shared" si="13"/>
        <v>PCPF</v>
      </c>
    </row>
    <row r="846" spans="1:65" x14ac:dyDescent="0.2">
      <c r="A846">
        <v>2025</v>
      </c>
      <c r="B846">
        <v>10</v>
      </c>
      <c r="C846" t="s">
        <v>216</v>
      </c>
      <c r="D846" t="s">
        <v>220</v>
      </c>
      <c r="E846" t="s">
        <v>38</v>
      </c>
      <c r="F846">
        <v>9360</v>
      </c>
      <c r="G846" t="s">
        <v>141</v>
      </c>
      <c r="H846" t="s">
        <v>221</v>
      </c>
      <c r="I846" t="s">
        <v>221</v>
      </c>
      <c r="J846" s="24">
        <v>45931</v>
      </c>
      <c r="K846" t="s">
        <v>253</v>
      </c>
      <c r="L846">
        <v>3</v>
      </c>
      <c r="M846" t="s">
        <v>429</v>
      </c>
      <c r="N846" t="s">
        <v>145</v>
      </c>
      <c r="O846" t="s">
        <v>155</v>
      </c>
      <c r="P846" t="s">
        <v>153</v>
      </c>
      <c r="Q846">
        <v>45</v>
      </c>
      <c r="R846">
        <v>3</v>
      </c>
      <c r="S846">
        <v>135</v>
      </c>
      <c r="T846">
        <v>0</v>
      </c>
      <c r="U846">
        <v>1</v>
      </c>
      <c r="V846">
        <v>0</v>
      </c>
      <c r="W846">
        <v>0</v>
      </c>
      <c r="X846">
        <v>0</v>
      </c>
      <c r="Y846">
        <v>0</v>
      </c>
      <c r="Z846">
        <v>0</v>
      </c>
      <c r="AA846">
        <v>90</v>
      </c>
      <c r="AB846">
        <v>0</v>
      </c>
      <c r="AC846">
        <v>90</v>
      </c>
      <c r="AD846">
        <v>0</v>
      </c>
      <c r="AE846">
        <v>0</v>
      </c>
      <c r="AF846">
        <v>2</v>
      </c>
      <c r="AG846">
        <v>0</v>
      </c>
      <c r="AH846">
        <v>0</v>
      </c>
      <c r="AI846">
        <v>1</v>
      </c>
      <c r="AJ846">
        <v>0</v>
      </c>
      <c r="AK846">
        <v>0</v>
      </c>
      <c r="AL846">
        <v>0</v>
      </c>
      <c r="AM846">
        <v>0</v>
      </c>
      <c r="AN846">
        <v>0</v>
      </c>
      <c r="AO846">
        <v>1</v>
      </c>
      <c r="AP846">
        <v>4</v>
      </c>
      <c r="AQ846">
        <v>1</v>
      </c>
      <c r="AR846">
        <v>0</v>
      </c>
      <c r="AS846">
        <v>0</v>
      </c>
      <c r="AT846">
        <v>0</v>
      </c>
      <c r="AU846">
        <v>0</v>
      </c>
      <c r="AV846">
        <v>0</v>
      </c>
      <c r="AW846">
        <v>0</v>
      </c>
      <c r="AX846">
        <v>0</v>
      </c>
      <c r="AY846">
        <v>1</v>
      </c>
      <c r="AZ846">
        <v>1</v>
      </c>
      <c r="BA846">
        <v>1</v>
      </c>
      <c r="BB846">
        <v>0</v>
      </c>
      <c r="BC846">
        <v>0</v>
      </c>
      <c r="BD846">
        <v>0</v>
      </c>
      <c r="BE846">
        <v>0</v>
      </c>
      <c r="BF846">
        <v>1</v>
      </c>
      <c r="BG846">
        <v>45</v>
      </c>
      <c r="BH846">
        <v>0</v>
      </c>
      <c r="BI846">
        <v>1</v>
      </c>
      <c r="BJ846" s="25">
        <v>45944</v>
      </c>
      <c r="BK846">
        <v>0</v>
      </c>
      <c r="BL846" s="27" t="str">
        <f>VLOOKUP(O846,DropDownList!$H$1:$I$7,2,FALSE)</f>
        <v>2022/23</v>
      </c>
      <c r="BM846" s="27" t="str">
        <f t="shared" si="13"/>
        <v>PREG</v>
      </c>
    </row>
    <row r="847" spans="1:65" x14ac:dyDescent="0.2">
      <c r="A847">
        <v>2025</v>
      </c>
      <c r="B847">
        <v>10</v>
      </c>
      <c r="C847" t="s">
        <v>216</v>
      </c>
      <c r="D847" t="s">
        <v>220</v>
      </c>
      <c r="E847" t="s">
        <v>38</v>
      </c>
      <c r="F847">
        <v>9360</v>
      </c>
      <c r="G847" t="s">
        <v>141</v>
      </c>
      <c r="H847" t="s">
        <v>221</v>
      </c>
      <c r="I847" t="s">
        <v>221</v>
      </c>
      <c r="J847" s="24">
        <v>45931</v>
      </c>
      <c r="K847" t="s">
        <v>253</v>
      </c>
      <c r="L847">
        <v>3</v>
      </c>
      <c r="M847" t="s">
        <v>429</v>
      </c>
      <c r="N847" t="s">
        <v>145</v>
      </c>
      <c r="O847" t="s">
        <v>149</v>
      </c>
      <c r="P847" t="s">
        <v>150</v>
      </c>
      <c r="Q847">
        <v>7975.87</v>
      </c>
      <c r="R847">
        <v>80</v>
      </c>
      <c r="S847">
        <v>11567.36</v>
      </c>
      <c r="T847">
        <v>164</v>
      </c>
      <c r="U847">
        <v>58</v>
      </c>
      <c r="V847">
        <v>44</v>
      </c>
      <c r="W847">
        <v>5612.48</v>
      </c>
      <c r="X847">
        <v>6399.67</v>
      </c>
      <c r="Y847">
        <v>79</v>
      </c>
      <c r="Z847">
        <v>11403.36</v>
      </c>
      <c r="AA847">
        <v>3427.49</v>
      </c>
      <c r="AB847">
        <v>391.49</v>
      </c>
      <c r="AC847">
        <v>3036</v>
      </c>
      <c r="AD847">
        <v>38</v>
      </c>
      <c r="AE847">
        <v>6</v>
      </c>
      <c r="AF847">
        <v>20</v>
      </c>
      <c r="AG847">
        <v>8</v>
      </c>
      <c r="AH847">
        <v>1</v>
      </c>
      <c r="AI847">
        <v>50</v>
      </c>
      <c r="AJ847">
        <v>15</v>
      </c>
      <c r="AK847">
        <v>2</v>
      </c>
      <c r="AL847">
        <v>0</v>
      </c>
      <c r="AM847">
        <v>1</v>
      </c>
      <c r="AN847">
        <v>0</v>
      </c>
      <c r="AO847">
        <v>63</v>
      </c>
      <c r="AP847">
        <v>139</v>
      </c>
      <c r="AQ847">
        <v>66</v>
      </c>
      <c r="AR847">
        <v>2</v>
      </c>
      <c r="AS847">
        <v>9</v>
      </c>
      <c r="AT847">
        <v>1</v>
      </c>
      <c r="AU847">
        <v>0</v>
      </c>
      <c r="AV847">
        <v>0</v>
      </c>
      <c r="AW847">
        <v>0</v>
      </c>
      <c r="AX847">
        <v>0</v>
      </c>
      <c r="AY847">
        <v>12</v>
      </c>
      <c r="AZ847">
        <v>26</v>
      </c>
      <c r="BA847">
        <v>0</v>
      </c>
      <c r="BB847">
        <v>0</v>
      </c>
      <c r="BC847">
        <v>0</v>
      </c>
      <c r="BD847">
        <v>1</v>
      </c>
      <c r="BE847">
        <v>0</v>
      </c>
      <c r="BF847">
        <v>63</v>
      </c>
      <c r="BG847">
        <v>7150.87</v>
      </c>
      <c r="BH847">
        <v>1</v>
      </c>
      <c r="BI847">
        <v>58</v>
      </c>
      <c r="BJ847" s="25">
        <v>45944</v>
      </c>
      <c r="BK847">
        <v>0</v>
      </c>
      <c r="BL847" s="27" t="str">
        <f>VLOOKUP(O847,DropDownList!$H$1:$I$7,2,FALSE)</f>
        <v>2025/26</v>
      </c>
      <c r="BM847" s="27" t="str">
        <f t="shared" si="13"/>
        <v>FISCAL FINES</v>
      </c>
    </row>
    <row r="848" spans="1:65" x14ac:dyDescent="0.2">
      <c r="A848">
        <v>2025</v>
      </c>
      <c r="B848">
        <v>10</v>
      </c>
      <c r="C848" t="s">
        <v>216</v>
      </c>
      <c r="D848" t="s">
        <v>220</v>
      </c>
      <c r="E848" t="s">
        <v>38</v>
      </c>
      <c r="F848">
        <v>9360</v>
      </c>
      <c r="G848" t="s">
        <v>141</v>
      </c>
      <c r="H848" t="s">
        <v>221</v>
      </c>
      <c r="I848" t="s">
        <v>221</v>
      </c>
      <c r="J848" s="24">
        <v>45931</v>
      </c>
      <c r="K848" t="s">
        <v>253</v>
      </c>
      <c r="L848">
        <v>3</v>
      </c>
      <c r="M848" t="s">
        <v>429</v>
      </c>
      <c r="N848" t="s">
        <v>145</v>
      </c>
      <c r="O848" t="s">
        <v>155</v>
      </c>
      <c r="P848" t="s">
        <v>148</v>
      </c>
      <c r="Q848">
        <v>748.51</v>
      </c>
      <c r="R848">
        <v>66</v>
      </c>
      <c r="S848">
        <v>3960</v>
      </c>
      <c r="T848">
        <v>405.7</v>
      </c>
      <c r="U848">
        <v>14</v>
      </c>
      <c r="V848">
        <v>3</v>
      </c>
      <c r="W848">
        <v>150.78</v>
      </c>
      <c r="X848">
        <v>150.78</v>
      </c>
      <c r="Y848">
        <v>0</v>
      </c>
      <c r="Z848">
        <v>0</v>
      </c>
      <c r="AA848">
        <v>2805.79</v>
      </c>
      <c r="AB848">
        <v>0</v>
      </c>
      <c r="AC848">
        <v>2805.79</v>
      </c>
      <c r="AD848">
        <v>2</v>
      </c>
      <c r="AE848">
        <v>1</v>
      </c>
      <c r="AF848">
        <v>44</v>
      </c>
      <c r="AG848">
        <v>3</v>
      </c>
      <c r="AH848">
        <v>5</v>
      </c>
      <c r="AI848">
        <v>11</v>
      </c>
      <c r="AJ848">
        <v>0</v>
      </c>
      <c r="AK848">
        <v>0</v>
      </c>
      <c r="AL848">
        <v>0</v>
      </c>
      <c r="AM848">
        <v>0</v>
      </c>
      <c r="AN848">
        <v>0</v>
      </c>
      <c r="AO848">
        <v>56</v>
      </c>
      <c r="AP848">
        <v>272</v>
      </c>
      <c r="AQ848">
        <v>60</v>
      </c>
      <c r="AR848">
        <v>0</v>
      </c>
      <c r="AS848">
        <v>19</v>
      </c>
      <c r="AT848">
        <v>13</v>
      </c>
      <c r="AU848">
        <v>2</v>
      </c>
      <c r="AV848">
        <v>2</v>
      </c>
      <c r="AW848">
        <v>0</v>
      </c>
      <c r="AX848">
        <v>0</v>
      </c>
      <c r="AY848">
        <v>51</v>
      </c>
      <c r="AZ848">
        <v>72</v>
      </c>
      <c r="BA848">
        <v>36</v>
      </c>
      <c r="BB848">
        <v>3</v>
      </c>
      <c r="BC848">
        <v>1</v>
      </c>
      <c r="BD848">
        <v>7</v>
      </c>
      <c r="BE848">
        <v>0</v>
      </c>
      <c r="BF848">
        <v>57</v>
      </c>
      <c r="BG848">
        <v>660</v>
      </c>
      <c r="BH848">
        <v>3</v>
      </c>
      <c r="BI848">
        <v>14</v>
      </c>
      <c r="BJ848" s="25">
        <v>45944</v>
      </c>
      <c r="BK848">
        <v>0</v>
      </c>
      <c r="BL848" s="27" t="str">
        <f>VLOOKUP(O848,DropDownList!$H$1:$I$7,2,FALSE)</f>
        <v>2022/23</v>
      </c>
      <c r="BM848" s="27" t="str">
        <f t="shared" si="13"/>
        <v>PRAS</v>
      </c>
    </row>
    <row r="849" spans="1:65" x14ac:dyDescent="0.2">
      <c r="A849">
        <v>2025</v>
      </c>
      <c r="B849">
        <v>10</v>
      </c>
      <c r="C849" t="s">
        <v>216</v>
      </c>
      <c r="D849" t="s">
        <v>220</v>
      </c>
      <c r="E849" t="s">
        <v>38</v>
      </c>
      <c r="F849">
        <v>9360</v>
      </c>
      <c r="G849" t="s">
        <v>141</v>
      </c>
      <c r="H849" t="s">
        <v>221</v>
      </c>
      <c r="I849" t="s">
        <v>221</v>
      </c>
      <c r="J849" s="24">
        <v>45931</v>
      </c>
      <c r="K849" t="s">
        <v>253</v>
      </c>
      <c r="L849">
        <v>3</v>
      </c>
      <c r="M849" t="s">
        <v>429</v>
      </c>
      <c r="N849" t="s">
        <v>145</v>
      </c>
      <c r="O849" t="s">
        <v>156</v>
      </c>
      <c r="P849" t="s">
        <v>152</v>
      </c>
      <c r="Q849">
        <v>0</v>
      </c>
      <c r="R849">
        <v>105</v>
      </c>
      <c r="S849">
        <v>4200</v>
      </c>
      <c r="T849">
        <v>1760</v>
      </c>
      <c r="U849">
        <v>0</v>
      </c>
      <c r="V849">
        <v>0</v>
      </c>
      <c r="W849">
        <v>0</v>
      </c>
      <c r="X849">
        <v>0</v>
      </c>
      <c r="Y849">
        <v>0</v>
      </c>
      <c r="Z849">
        <v>0</v>
      </c>
      <c r="AA849">
        <v>2440</v>
      </c>
      <c r="AB849">
        <v>0</v>
      </c>
      <c r="AC849">
        <v>2440</v>
      </c>
      <c r="AD849">
        <v>0</v>
      </c>
      <c r="AE849">
        <v>0</v>
      </c>
      <c r="AF849">
        <v>61</v>
      </c>
      <c r="AG849">
        <v>0</v>
      </c>
      <c r="AH849">
        <v>44</v>
      </c>
      <c r="AI849">
        <v>0</v>
      </c>
      <c r="AJ849">
        <v>0</v>
      </c>
      <c r="AK849">
        <v>0</v>
      </c>
      <c r="AL849">
        <v>0</v>
      </c>
      <c r="AM849">
        <v>0</v>
      </c>
      <c r="AN849">
        <v>0</v>
      </c>
      <c r="AO849">
        <v>0</v>
      </c>
      <c r="AP849">
        <v>0</v>
      </c>
      <c r="AQ849">
        <v>0</v>
      </c>
      <c r="AR849">
        <v>0</v>
      </c>
      <c r="AS849">
        <v>0</v>
      </c>
      <c r="AT849">
        <v>0</v>
      </c>
      <c r="AU849">
        <v>0</v>
      </c>
      <c r="AV849">
        <v>0</v>
      </c>
      <c r="AW849">
        <v>0</v>
      </c>
      <c r="AX849">
        <v>0</v>
      </c>
      <c r="AY849">
        <v>0</v>
      </c>
      <c r="AZ849">
        <v>0</v>
      </c>
      <c r="BA849">
        <v>0</v>
      </c>
      <c r="BB849">
        <v>0</v>
      </c>
      <c r="BC849">
        <v>0</v>
      </c>
      <c r="BD849">
        <v>0</v>
      </c>
      <c r="BE849">
        <v>0</v>
      </c>
      <c r="BF849">
        <v>0</v>
      </c>
      <c r="BG849">
        <v>0</v>
      </c>
      <c r="BH849">
        <v>0</v>
      </c>
      <c r="BI849">
        <v>0</v>
      </c>
      <c r="BJ849" s="25">
        <v>45944</v>
      </c>
      <c r="BK849">
        <v>0</v>
      </c>
      <c r="BL849" s="27" t="str">
        <f>VLOOKUP(O849,DropDownList!$H$1:$I$7,2,FALSE)</f>
        <v>2023/24</v>
      </c>
      <c r="BM849" s="27" t="str">
        <f t="shared" si="13"/>
        <v>PCOA</v>
      </c>
    </row>
    <row r="850" spans="1:65" x14ac:dyDescent="0.2">
      <c r="A850">
        <v>2025</v>
      </c>
      <c r="B850">
        <v>10</v>
      </c>
      <c r="C850" t="s">
        <v>216</v>
      </c>
      <c r="D850" t="s">
        <v>220</v>
      </c>
      <c r="E850" t="s">
        <v>38</v>
      </c>
      <c r="F850">
        <v>9360</v>
      </c>
      <c r="G850" t="s">
        <v>141</v>
      </c>
      <c r="H850" t="s">
        <v>221</v>
      </c>
      <c r="I850" t="s">
        <v>221</v>
      </c>
      <c r="J850" s="24">
        <v>45931</v>
      </c>
      <c r="K850" t="s">
        <v>253</v>
      </c>
      <c r="L850">
        <v>3</v>
      </c>
      <c r="M850" t="s">
        <v>429</v>
      </c>
      <c r="N850" t="s">
        <v>145</v>
      </c>
      <c r="O850" t="s">
        <v>149</v>
      </c>
      <c r="P850" t="s">
        <v>154</v>
      </c>
      <c r="Q850">
        <v>9982.09</v>
      </c>
      <c r="R850">
        <v>63</v>
      </c>
      <c r="S850">
        <v>16898</v>
      </c>
      <c r="T850">
        <v>0</v>
      </c>
      <c r="U850">
        <v>42</v>
      </c>
      <c r="V850">
        <v>26</v>
      </c>
      <c r="W850">
        <v>3330</v>
      </c>
      <c r="X850">
        <v>6255</v>
      </c>
      <c r="Y850">
        <v>0</v>
      </c>
      <c r="Z850">
        <v>0</v>
      </c>
      <c r="AA850">
        <v>6915.91</v>
      </c>
      <c r="AB850">
        <v>0</v>
      </c>
      <c r="AC850">
        <v>6355.91</v>
      </c>
      <c r="AD850">
        <v>22</v>
      </c>
      <c r="AE850">
        <v>4</v>
      </c>
      <c r="AF850">
        <v>21</v>
      </c>
      <c r="AG850">
        <v>13</v>
      </c>
      <c r="AH850">
        <v>0</v>
      </c>
      <c r="AI850">
        <v>29</v>
      </c>
      <c r="AJ850">
        <v>0</v>
      </c>
      <c r="AK850">
        <v>0</v>
      </c>
      <c r="AL850">
        <v>0</v>
      </c>
      <c r="AM850">
        <v>0</v>
      </c>
      <c r="AN850">
        <v>0</v>
      </c>
      <c r="AO850">
        <v>44</v>
      </c>
      <c r="AP850">
        <v>90</v>
      </c>
      <c r="AQ850">
        <v>43</v>
      </c>
      <c r="AR850">
        <v>0</v>
      </c>
      <c r="AS850">
        <v>10</v>
      </c>
      <c r="AT850">
        <v>1</v>
      </c>
      <c r="AU850">
        <v>2</v>
      </c>
      <c r="AV850">
        <v>0</v>
      </c>
      <c r="AW850">
        <v>0</v>
      </c>
      <c r="AX850">
        <v>0</v>
      </c>
      <c r="AY850">
        <v>9</v>
      </c>
      <c r="AZ850">
        <v>13</v>
      </c>
      <c r="BA850">
        <v>3</v>
      </c>
      <c r="BB850">
        <v>0</v>
      </c>
      <c r="BC850">
        <v>0</v>
      </c>
      <c r="BD850">
        <v>0</v>
      </c>
      <c r="BE850">
        <v>0</v>
      </c>
      <c r="BF850">
        <v>63</v>
      </c>
      <c r="BG850">
        <v>7855</v>
      </c>
      <c r="BH850">
        <v>0</v>
      </c>
      <c r="BI850">
        <v>41</v>
      </c>
      <c r="BJ850" s="25">
        <v>45944</v>
      </c>
      <c r="BK850">
        <v>0</v>
      </c>
      <c r="BL850" s="27" t="str">
        <f>VLOOKUP(O850,DropDownList!$H$1:$I$7,2,FALSE)</f>
        <v>2025/26</v>
      </c>
      <c r="BM850" s="27" t="str">
        <f t="shared" si="13"/>
        <v>JP COURT</v>
      </c>
    </row>
    <row r="851" spans="1:65" x14ac:dyDescent="0.2">
      <c r="A851">
        <v>2025</v>
      </c>
      <c r="B851">
        <v>10</v>
      </c>
      <c r="C851" t="s">
        <v>216</v>
      </c>
      <c r="D851" t="s">
        <v>220</v>
      </c>
      <c r="E851" t="s">
        <v>38</v>
      </c>
      <c r="F851">
        <v>9360</v>
      </c>
      <c r="G851" t="s">
        <v>141</v>
      </c>
      <c r="H851" t="s">
        <v>221</v>
      </c>
      <c r="I851" t="s">
        <v>221</v>
      </c>
      <c r="J851" s="24">
        <v>45931</v>
      </c>
      <c r="K851" t="s">
        <v>253</v>
      </c>
      <c r="L851">
        <v>3</v>
      </c>
      <c r="M851" t="s">
        <v>429</v>
      </c>
      <c r="N851" t="s">
        <v>145</v>
      </c>
      <c r="O851" t="s">
        <v>147</v>
      </c>
      <c r="P851" t="s">
        <v>151</v>
      </c>
      <c r="Q851">
        <v>0</v>
      </c>
      <c r="R851">
        <v>12</v>
      </c>
      <c r="S851">
        <v>360</v>
      </c>
      <c r="T851">
        <v>60</v>
      </c>
      <c r="U851">
        <v>0</v>
      </c>
      <c r="V851">
        <v>0</v>
      </c>
      <c r="W851">
        <v>0</v>
      </c>
      <c r="X851">
        <v>0</v>
      </c>
      <c r="Y851">
        <v>0</v>
      </c>
      <c r="Z851">
        <v>0</v>
      </c>
      <c r="AA851">
        <v>300</v>
      </c>
      <c r="AB851">
        <v>0</v>
      </c>
      <c r="AC851">
        <v>300</v>
      </c>
      <c r="AD851">
        <v>0</v>
      </c>
      <c r="AE851">
        <v>0</v>
      </c>
      <c r="AF851">
        <v>10</v>
      </c>
      <c r="AG851">
        <v>0</v>
      </c>
      <c r="AH851">
        <v>2</v>
      </c>
      <c r="AI851">
        <v>0</v>
      </c>
      <c r="AJ851">
        <v>0</v>
      </c>
      <c r="AK851">
        <v>0</v>
      </c>
      <c r="AL851">
        <v>0</v>
      </c>
      <c r="AM851">
        <v>0</v>
      </c>
      <c r="AN851">
        <v>0</v>
      </c>
      <c r="AO851">
        <v>0</v>
      </c>
      <c r="AP851">
        <v>0</v>
      </c>
      <c r="AQ851">
        <v>0</v>
      </c>
      <c r="AR851">
        <v>0</v>
      </c>
      <c r="AS851">
        <v>0</v>
      </c>
      <c r="AT851">
        <v>0</v>
      </c>
      <c r="AU851">
        <v>0</v>
      </c>
      <c r="AV851">
        <v>0</v>
      </c>
      <c r="AW851">
        <v>0</v>
      </c>
      <c r="AX851">
        <v>0</v>
      </c>
      <c r="AY851">
        <v>0</v>
      </c>
      <c r="AZ851">
        <v>0</v>
      </c>
      <c r="BA851">
        <v>0</v>
      </c>
      <c r="BB851">
        <v>0</v>
      </c>
      <c r="BC851">
        <v>0</v>
      </c>
      <c r="BD851">
        <v>0</v>
      </c>
      <c r="BE851">
        <v>0</v>
      </c>
      <c r="BF851">
        <v>0</v>
      </c>
      <c r="BG851">
        <v>0</v>
      </c>
      <c r="BH851">
        <v>0</v>
      </c>
      <c r="BI851">
        <v>0</v>
      </c>
      <c r="BJ851" s="25">
        <v>45944</v>
      </c>
      <c r="BK851">
        <v>0</v>
      </c>
      <c r="BL851" s="27" t="str">
        <f>VLOOKUP(O851,DropDownList!$H$1:$I$7,2,FALSE)</f>
        <v>2024/25</v>
      </c>
      <c r="BM851" s="27" t="str">
        <f t="shared" si="13"/>
        <v>PCPF</v>
      </c>
    </row>
    <row r="852" spans="1:65" x14ac:dyDescent="0.2">
      <c r="A852">
        <v>2025</v>
      </c>
      <c r="B852">
        <v>10</v>
      </c>
      <c r="C852" t="s">
        <v>216</v>
      </c>
      <c r="D852" t="s">
        <v>220</v>
      </c>
      <c r="E852" t="s">
        <v>38</v>
      </c>
      <c r="F852">
        <v>9360</v>
      </c>
      <c r="G852" t="s">
        <v>141</v>
      </c>
      <c r="H852" t="s">
        <v>221</v>
      </c>
      <c r="I852" t="s">
        <v>221</v>
      </c>
      <c r="J852" s="24">
        <v>45931</v>
      </c>
      <c r="K852" t="s">
        <v>253</v>
      </c>
      <c r="L852">
        <v>3</v>
      </c>
      <c r="M852" t="s">
        <v>429</v>
      </c>
      <c r="N852" t="s">
        <v>145</v>
      </c>
      <c r="O852" t="s">
        <v>149</v>
      </c>
      <c r="P852" t="s">
        <v>152</v>
      </c>
      <c r="Q852">
        <v>0</v>
      </c>
      <c r="R852">
        <v>11</v>
      </c>
      <c r="S852">
        <v>440</v>
      </c>
      <c r="T852">
        <v>440</v>
      </c>
      <c r="U852">
        <v>0</v>
      </c>
      <c r="V852">
        <v>0</v>
      </c>
      <c r="W852">
        <v>0</v>
      </c>
      <c r="X852">
        <v>0</v>
      </c>
      <c r="Y852">
        <v>0</v>
      </c>
      <c r="Z852">
        <v>0</v>
      </c>
      <c r="AA852">
        <v>0</v>
      </c>
      <c r="AB852">
        <v>0</v>
      </c>
      <c r="AC852">
        <v>0</v>
      </c>
      <c r="AD852">
        <v>0</v>
      </c>
      <c r="AE852">
        <v>0</v>
      </c>
      <c r="AF852">
        <v>0</v>
      </c>
      <c r="AG852">
        <v>0</v>
      </c>
      <c r="AH852">
        <v>11</v>
      </c>
      <c r="AI852">
        <v>0</v>
      </c>
      <c r="AJ852">
        <v>0</v>
      </c>
      <c r="AK852">
        <v>0</v>
      </c>
      <c r="AL852">
        <v>0</v>
      </c>
      <c r="AM852">
        <v>0</v>
      </c>
      <c r="AN852">
        <v>0</v>
      </c>
      <c r="AO852">
        <v>0</v>
      </c>
      <c r="AP852">
        <v>0</v>
      </c>
      <c r="AQ852">
        <v>0</v>
      </c>
      <c r="AR852">
        <v>0</v>
      </c>
      <c r="AS852">
        <v>0</v>
      </c>
      <c r="AT852">
        <v>0</v>
      </c>
      <c r="AU852">
        <v>0</v>
      </c>
      <c r="AV852">
        <v>0</v>
      </c>
      <c r="AW852">
        <v>0</v>
      </c>
      <c r="AX852">
        <v>0</v>
      </c>
      <c r="AY852">
        <v>0</v>
      </c>
      <c r="AZ852">
        <v>0</v>
      </c>
      <c r="BA852">
        <v>0</v>
      </c>
      <c r="BB852">
        <v>0</v>
      </c>
      <c r="BC852">
        <v>0</v>
      </c>
      <c r="BD852">
        <v>0</v>
      </c>
      <c r="BE852">
        <v>0</v>
      </c>
      <c r="BF852">
        <v>0</v>
      </c>
      <c r="BG852">
        <v>0</v>
      </c>
      <c r="BH852">
        <v>0</v>
      </c>
      <c r="BI852">
        <v>0</v>
      </c>
      <c r="BJ852" s="25">
        <v>45944</v>
      </c>
      <c r="BK852">
        <v>0</v>
      </c>
      <c r="BL852" s="27" t="str">
        <f>VLOOKUP(O852,DropDownList!$H$1:$I$7,2,FALSE)</f>
        <v>2025/26</v>
      </c>
      <c r="BM852" s="27" t="str">
        <f t="shared" si="13"/>
        <v>PCOA</v>
      </c>
    </row>
    <row r="853" spans="1:65" x14ac:dyDescent="0.2">
      <c r="A853">
        <v>2025</v>
      </c>
      <c r="B853">
        <v>10</v>
      </c>
      <c r="C853" t="s">
        <v>216</v>
      </c>
      <c r="D853" t="s">
        <v>220</v>
      </c>
      <c r="E853" t="s">
        <v>38</v>
      </c>
      <c r="F853">
        <v>9360</v>
      </c>
      <c r="G853" t="s">
        <v>141</v>
      </c>
      <c r="H853" t="s">
        <v>221</v>
      </c>
      <c r="I853" t="s">
        <v>221</v>
      </c>
      <c r="J853" s="24">
        <v>45931</v>
      </c>
      <c r="K853" t="s">
        <v>253</v>
      </c>
      <c r="L853">
        <v>3</v>
      </c>
      <c r="M853" t="s">
        <v>429</v>
      </c>
      <c r="N853" t="s">
        <v>145</v>
      </c>
      <c r="O853" t="s">
        <v>147</v>
      </c>
      <c r="P853" t="s">
        <v>153</v>
      </c>
      <c r="Q853">
        <v>45</v>
      </c>
      <c r="R853">
        <v>2</v>
      </c>
      <c r="S853">
        <v>90</v>
      </c>
      <c r="T853">
        <v>0</v>
      </c>
      <c r="U853">
        <v>1</v>
      </c>
      <c r="V853">
        <v>1</v>
      </c>
      <c r="W853">
        <v>45</v>
      </c>
      <c r="X853">
        <v>45</v>
      </c>
      <c r="Y853">
        <v>0</v>
      </c>
      <c r="Z853">
        <v>0</v>
      </c>
      <c r="AA853">
        <v>45</v>
      </c>
      <c r="AB853">
        <v>0</v>
      </c>
      <c r="AC853">
        <v>45</v>
      </c>
      <c r="AD853">
        <v>1</v>
      </c>
      <c r="AE853">
        <v>0</v>
      </c>
      <c r="AF853">
        <v>1</v>
      </c>
      <c r="AG853">
        <v>0</v>
      </c>
      <c r="AH853">
        <v>0</v>
      </c>
      <c r="AI853">
        <v>1</v>
      </c>
      <c r="AJ853">
        <v>0</v>
      </c>
      <c r="AK853">
        <v>0</v>
      </c>
      <c r="AL853">
        <v>0</v>
      </c>
      <c r="AM853">
        <v>0</v>
      </c>
      <c r="AN853">
        <v>0</v>
      </c>
      <c r="AO853">
        <v>2</v>
      </c>
      <c r="AP853">
        <v>3</v>
      </c>
      <c r="AQ853">
        <v>2</v>
      </c>
      <c r="AR853">
        <v>0</v>
      </c>
      <c r="AS853">
        <v>0</v>
      </c>
      <c r="AT853">
        <v>0</v>
      </c>
      <c r="AU853">
        <v>0</v>
      </c>
      <c r="AV853">
        <v>0</v>
      </c>
      <c r="AW853">
        <v>0</v>
      </c>
      <c r="AX853">
        <v>0</v>
      </c>
      <c r="AY853">
        <v>0</v>
      </c>
      <c r="AZ853">
        <v>0</v>
      </c>
      <c r="BA853">
        <v>0</v>
      </c>
      <c r="BB853">
        <v>0</v>
      </c>
      <c r="BC853">
        <v>0</v>
      </c>
      <c r="BD853">
        <v>0</v>
      </c>
      <c r="BE853">
        <v>0</v>
      </c>
      <c r="BF853">
        <v>2</v>
      </c>
      <c r="BG853">
        <v>45</v>
      </c>
      <c r="BH853">
        <v>0</v>
      </c>
      <c r="BI853">
        <v>1</v>
      </c>
      <c r="BJ853" s="25">
        <v>45944</v>
      </c>
      <c r="BK853">
        <v>0</v>
      </c>
      <c r="BL853" s="27" t="str">
        <f>VLOOKUP(O853,DropDownList!$H$1:$I$7,2,FALSE)</f>
        <v>2024/25</v>
      </c>
      <c r="BM853" s="27" t="str">
        <f t="shared" si="13"/>
        <v>PREG</v>
      </c>
    </row>
    <row r="854" spans="1:65" x14ac:dyDescent="0.2">
      <c r="A854">
        <v>2025</v>
      </c>
      <c r="B854">
        <v>10</v>
      </c>
      <c r="C854" t="s">
        <v>216</v>
      </c>
      <c r="D854" t="s">
        <v>220</v>
      </c>
      <c r="E854" t="s">
        <v>38</v>
      </c>
      <c r="F854">
        <v>9360</v>
      </c>
      <c r="G854" t="s">
        <v>141</v>
      </c>
      <c r="H854" t="s">
        <v>221</v>
      </c>
      <c r="I854" t="s">
        <v>221</v>
      </c>
      <c r="J854" s="24">
        <v>45931</v>
      </c>
      <c r="K854" t="s">
        <v>253</v>
      </c>
      <c r="L854">
        <v>3</v>
      </c>
      <c r="M854" t="s">
        <v>429</v>
      </c>
      <c r="N854" t="s">
        <v>145</v>
      </c>
      <c r="O854" t="s">
        <v>149</v>
      </c>
      <c r="P854" t="s">
        <v>148</v>
      </c>
      <c r="Q854">
        <v>455</v>
      </c>
      <c r="R854">
        <v>11</v>
      </c>
      <c r="S854">
        <v>660</v>
      </c>
      <c r="T854">
        <v>0</v>
      </c>
      <c r="U854">
        <v>8</v>
      </c>
      <c r="V854">
        <v>7</v>
      </c>
      <c r="W854">
        <v>395</v>
      </c>
      <c r="X854">
        <v>395</v>
      </c>
      <c r="Y854">
        <v>0</v>
      </c>
      <c r="Z854">
        <v>0</v>
      </c>
      <c r="AA854">
        <v>205</v>
      </c>
      <c r="AB854">
        <v>0</v>
      </c>
      <c r="AC854">
        <v>205</v>
      </c>
      <c r="AD854">
        <v>6</v>
      </c>
      <c r="AE854">
        <v>1</v>
      </c>
      <c r="AF854">
        <v>3</v>
      </c>
      <c r="AG854">
        <v>1</v>
      </c>
      <c r="AH854">
        <v>0</v>
      </c>
      <c r="AI854">
        <v>7</v>
      </c>
      <c r="AJ854">
        <v>0</v>
      </c>
      <c r="AK854">
        <v>0</v>
      </c>
      <c r="AL854">
        <v>0</v>
      </c>
      <c r="AM854">
        <v>0</v>
      </c>
      <c r="AN854">
        <v>0</v>
      </c>
      <c r="AO854">
        <v>9</v>
      </c>
      <c r="AP854">
        <v>15</v>
      </c>
      <c r="AQ854">
        <v>9</v>
      </c>
      <c r="AR854">
        <v>0</v>
      </c>
      <c r="AS854">
        <v>0</v>
      </c>
      <c r="AT854">
        <v>0</v>
      </c>
      <c r="AU854">
        <v>0</v>
      </c>
      <c r="AV854">
        <v>0</v>
      </c>
      <c r="AW854">
        <v>0</v>
      </c>
      <c r="AX854">
        <v>0</v>
      </c>
      <c r="AY854">
        <v>1</v>
      </c>
      <c r="AZ854">
        <v>2</v>
      </c>
      <c r="BA854">
        <v>0</v>
      </c>
      <c r="BB854">
        <v>0</v>
      </c>
      <c r="BC854">
        <v>0</v>
      </c>
      <c r="BD854">
        <v>0</v>
      </c>
      <c r="BE854">
        <v>0</v>
      </c>
      <c r="BF854">
        <v>9</v>
      </c>
      <c r="BG854">
        <v>420</v>
      </c>
      <c r="BH854">
        <v>0</v>
      </c>
      <c r="BI854">
        <v>8</v>
      </c>
      <c r="BJ854" s="25">
        <v>45944</v>
      </c>
      <c r="BK854">
        <v>0</v>
      </c>
      <c r="BL854" s="27" t="str">
        <f>VLOOKUP(O854,DropDownList!$H$1:$I$7,2,FALSE)</f>
        <v>2025/26</v>
      </c>
      <c r="BM854" s="27" t="str">
        <f t="shared" si="13"/>
        <v>PRAS</v>
      </c>
    </row>
    <row r="855" spans="1:65" x14ac:dyDescent="0.2">
      <c r="A855">
        <v>2025</v>
      </c>
      <c r="B855">
        <v>10</v>
      </c>
      <c r="C855" t="s">
        <v>216</v>
      </c>
      <c r="D855" t="s">
        <v>220</v>
      </c>
      <c r="E855" t="s">
        <v>38</v>
      </c>
      <c r="F855">
        <v>9360</v>
      </c>
      <c r="G855" t="s">
        <v>141</v>
      </c>
      <c r="H855" t="s">
        <v>221</v>
      </c>
      <c r="I855" t="s">
        <v>221</v>
      </c>
      <c r="J855" s="24">
        <v>45931</v>
      </c>
      <c r="K855" t="s">
        <v>253</v>
      </c>
      <c r="L855">
        <v>3</v>
      </c>
      <c r="M855" t="s">
        <v>429</v>
      </c>
      <c r="N855" t="s">
        <v>145</v>
      </c>
      <c r="O855" t="s">
        <v>149</v>
      </c>
      <c r="P855" t="s">
        <v>146</v>
      </c>
      <c r="Q855">
        <v>460</v>
      </c>
      <c r="R855">
        <v>63</v>
      </c>
      <c r="S855">
        <v>1020</v>
      </c>
      <c r="T855">
        <v>0</v>
      </c>
      <c r="U855">
        <v>42</v>
      </c>
      <c r="V855">
        <v>22</v>
      </c>
      <c r="W855">
        <v>340</v>
      </c>
      <c r="X855">
        <v>340</v>
      </c>
      <c r="Y855">
        <v>0</v>
      </c>
      <c r="Z855">
        <v>0</v>
      </c>
      <c r="AA855">
        <v>560</v>
      </c>
      <c r="AB855">
        <v>0</v>
      </c>
      <c r="AC855">
        <v>0</v>
      </c>
      <c r="AD855">
        <v>22</v>
      </c>
      <c r="AE855">
        <v>0</v>
      </c>
      <c r="AF855">
        <v>34</v>
      </c>
      <c r="AG855">
        <v>0</v>
      </c>
      <c r="AH855">
        <v>0</v>
      </c>
      <c r="AI855">
        <v>29</v>
      </c>
      <c r="AJ855">
        <v>0</v>
      </c>
      <c r="AK855">
        <v>0</v>
      </c>
      <c r="AL855">
        <v>0</v>
      </c>
      <c r="AM855">
        <v>0</v>
      </c>
      <c r="AN855">
        <v>0</v>
      </c>
      <c r="AO855">
        <v>44</v>
      </c>
      <c r="AP855">
        <v>90</v>
      </c>
      <c r="AQ855">
        <v>43</v>
      </c>
      <c r="AR855">
        <v>0</v>
      </c>
      <c r="AS855">
        <v>10</v>
      </c>
      <c r="AT855">
        <v>1</v>
      </c>
      <c r="AU855">
        <v>2</v>
      </c>
      <c r="AV855">
        <v>0</v>
      </c>
      <c r="AW855">
        <v>0</v>
      </c>
      <c r="AX855">
        <v>0</v>
      </c>
      <c r="AY855">
        <v>9</v>
      </c>
      <c r="AZ855">
        <v>13</v>
      </c>
      <c r="BA855">
        <v>3</v>
      </c>
      <c r="BB855">
        <v>0</v>
      </c>
      <c r="BC855">
        <v>0</v>
      </c>
      <c r="BD855">
        <v>0</v>
      </c>
      <c r="BE855">
        <v>0</v>
      </c>
      <c r="BF855">
        <v>63</v>
      </c>
      <c r="BG855">
        <v>460</v>
      </c>
      <c r="BH855">
        <v>0</v>
      </c>
      <c r="BI855">
        <v>41</v>
      </c>
      <c r="BJ855" s="25">
        <v>45944</v>
      </c>
      <c r="BK855">
        <v>0</v>
      </c>
      <c r="BL855" s="27" t="str">
        <f>VLOOKUP(O855,DropDownList!$H$1:$I$7,2,FALSE)</f>
        <v>2025/26</v>
      </c>
      <c r="BM855" s="27" t="str">
        <f t="shared" si="13"/>
        <v>VSUR</v>
      </c>
    </row>
    <row r="856" spans="1:65" x14ac:dyDescent="0.2">
      <c r="A856">
        <v>2025</v>
      </c>
      <c r="B856">
        <v>10</v>
      </c>
      <c r="C856" t="s">
        <v>216</v>
      </c>
      <c r="D856" t="s">
        <v>220</v>
      </c>
      <c r="E856" t="s">
        <v>38</v>
      </c>
      <c r="F856">
        <v>9360</v>
      </c>
      <c r="G856" t="s">
        <v>141</v>
      </c>
      <c r="H856" t="s">
        <v>221</v>
      </c>
      <c r="I856" t="s">
        <v>221</v>
      </c>
      <c r="J856" s="24">
        <v>45931</v>
      </c>
      <c r="K856" t="s">
        <v>253</v>
      </c>
      <c r="L856">
        <v>3</v>
      </c>
      <c r="M856" t="s">
        <v>429</v>
      </c>
      <c r="N856" t="s">
        <v>145</v>
      </c>
      <c r="O856" t="s">
        <v>155</v>
      </c>
      <c r="P856" t="s">
        <v>152</v>
      </c>
      <c r="Q856">
        <v>0</v>
      </c>
      <c r="R856">
        <v>126</v>
      </c>
      <c r="S856">
        <v>5040</v>
      </c>
      <c r="T856">
        <v>2480</v>
      </c>
      <c r="U856">
        <v>0</v>
      </c>
      <c r="V856">
        <v>0</v>
      </c>
      <c r="W856">
        <v>0</v>
      </c>
      <c r="X856">
        <v>0</v>
      </c>
      <c r="Y856">
        <v>0</v>
      </c>
      <c r="Z856">
        <v>0</v>
      </c>
      <c r="AA856">
        <v>2560</v>
      </c>
      <c r="AB856">
        <v>0</v>
      </c>
      <c r="AC856">
        <v>2560</v>
      </c>
      <c r="AD856">
        <v>0</v>
      </c>
      <c r="AE856">
        <v>0</v>
      </c>
      <c r="AF856">
        <v>64</v>
      </c>
      <c r="AG856">
        <v>0</v>
      </c>
      <c r="AH856">
        <v>62</v>
      </c>
      <c r="AI856">
        <v>0</v>
      </c>
      <c r="AJ856">
        <v>0</v>
      </c>
      <c r="AK856">
        <v>0</v>
      </c>
      <c r="AL856">
        <v>0</v>
      </c>
      <c r="AM856">
        <v>0</v>
      </c>
      <c r="AN856">
        <v>0</v>
      </c>
      <c r="AO856">
        <v>0</v>
      </c>
      <c r="AP856">
        <v>0</v>
      </c>
      <c r="AQ856">
        <v>0</v>
      </c>
      <c r="AR856">
        <v>0</v>
      </c>
      <c r="AS856">
        <v>0</v>
      </c>
      <c r="AT856">
        <v>0</v>
      </c>
      <c r="AU856">
        <v>0</v>
      </c>
      <c r="AV856">
        <v>0</v>
      </c>
      <c r="AW856">
        <v>0</v>
      </c>
      <c r="AX856">
        <v>0</v>
      </c>
      <c r="AY856">
        <v>0</v>
      </c>
      <c r="AZ856">
        <v>0</v>
      </c>
      <c r="BA856">
        <v>0</v>
      </c>
      <c r="BB856">
        <v>0</v>
      </c>
      <c r="BC856">
        <v>0</v>
      </c>
      <c r="BD856">
        <v>0</v>
      </c>
      <c r="BE856">
        <v>0</v>
      </c>
      <c r="BF856">
        <v>0</v>
      </c>
      <c r="BG856">
        <v>0</v>
      </c>
      <c r="BH856">
        <v>0</v>
      </c>
      <c r="BI856">
        <v>0</v>
      </c>
      <c r="BJ856" s="25">
        <v>45944</v>
      </c>
      <c r="BK856">
        <v>0</v>
      </c>
      <c r="BL856" s="27" t="str">
        <f>VLOOKUP(O856,DropDownList!$H$1:$I$7,2,FALSE)</f>
        <v>2022/23</v>
      </c>
      <c r="BM856" s="27" t="str">
        <f t="shared" si="13"/>
        <v>PCOA</v>
      </c>
    </row>
    <row r="857" spans="1:65" x14ac:dyDescent="0.2">
      <c r="A857">
        <v>2025</v>
      </c>
      <c r="B857">
        <v>10</v>
      </c>
      <c r="C857" t="s">
        <v>216</v>
      </c>
      <c r="D857" t="s">
        <v>220</v>
      </c>
      <c r="E857" t="s">
        <v>38</v>
      </c>
      <c r="F857">
        <v>9360</v>
      </c>
      <c r="G857" t="s">
        <v>141</v>
      </c>
      <c r="H857" t="s">
        <v>221</v>
      </c>
      <c r="I857" t="s">
        <v>221</v>
      </c>
      <c r="J857" s="24">
        <v>45931</v>
      </c>
      <c r="K857" t="s">
        <v>253</v>
      </c>
      <c r="L857">
        <v>3</v>
      </c>
      <c r="M857" t="s">
        <v>429</v>
      </c>
      <c r="N857" t="s">
        <v>145</v>
      </c>
      <c r="O857" t="s">
        <v>156</v>
      </c>
      <c r="P857" t="s">
        <v>154</v>
      </c>
      <c r="Q857">
        <v>18720.349999999999</v>
      </c>
      <c r="R857">
        <v>287</v>
      </c>
      <c r="S857">
        <v>66212</v>
      </c>
      <c r="T857">
        <v>630</v>
      </c>
      <c r="U857">
        <v>93</v>
      </c>
      <c r="V857">
        <v>37</v>
      </c>
      <c r="W857">
        <v>8439.68</v>
      </c>
      <c r="X857">
        <v>8884.68</v>
      </c>
      <c r="Y857">
        <v>0</v>
      </c>
      <c r="Z857">
        <v>0</v>
      </c>
      <c r="AA857">
        <v>46861.65</v>
      </c>
      <c r="AB857">
        <v>0</v>
      </c>
      <c r="AC857">
        <v>43417.87</v>
      </c>
      <c r="AD857">
        <v>21</v>
      </c>
      <c r="AE857">
        <v>16</v>
      </c>
      <c r="AF857">
        <v>191</v>
      </c>
      <c r="AG857">
        <v>58</v>
      </c>
      <c r="AH857">
        <v>3</v>
      </c>
      <c r="AI857">
        <v>35</v>
      </c>
      <c r="AJ857">
        <v>0</v>
      </c>
      <c r="AK857">
        <v>0</v>
      </c>
      <c r="AL857">
        <v>0</v>
      </c>
      <c r="AM857">
        <v>0</v>
      </c>
      <c r="AN857">
        <v>0</v>
      </c>
      <c r="AO857">
        <v>198</v>
      </c>
      <c r="AP857">
        <v>813</v>
      </c>
      <c r="AQ857">
        <v>206</v>
      </c>
      <c r="AR857">
        <v>0</v>
      </c>
      <c r="AS857">
        <v>118</v>
      </c>
      <c r="AT857">
        <v>12</v>
      </c>
      <c r="AU857">
        <v>13</v>
      </c>
      <c r="AV857">
        <v>9</v>
      </c>
      <c r="AW857">
        <v>2</v>
      </c>
      <c r="AX857">
        <v>0</v>
      </c>
      <c r="AY857">
        <v>104</v>
      </c>
      <c r="AZ857">
        <v>182</v>
      </c>
      <c r="BA857">
        <v>94</v>
      </c>
      <c r="BB857">
        <v>26</v>
      </c>
      <c r="BC857">
        <v>12</v>
      </c>
      <c r="BD857">
        <v>8</v>
      </c>
      <c r="BE857">
        <v>0</v>
      </c>
      <c r="BF857">
        <v>285</v>
      </c>
      <c r="BG857">
        <v>9890</v>
      </c>
      <c r="BH857">
        <v>0</v>
      </c>
      <c r="BI857">
        <v>92</v>
      </c>
      <c r="BJ857" s="25">
        <v>45944</v>
      </c>
      <c r="BK857">
        <v>0</v>
      </c>
      <c r="BL857" s="27" t="str">
        <f>VLOOKUP(O857,DropDownList!$H$1:$I$7,2,FALSE)</f>
        <v>2023/24</v>
      </c>
      <c r="BM857" s="27" t="str">
        <f t="shared" si="13"/>
        <v>JP COURT</v>
      </c>
    </row>
    <row r="858" spans="1:65" x14ac:dyDescent="0.2">
      <c r="A858">
        <v>2025</v>
      </c>
      <c r="B858">
        <v>10</v>
      </c>
      <c r="C858" t="s">
        <v>216</v>
      </c>
      <c r="D858" t="s">
        <v>220</v>
      </c>
      <c r="E858" t="s">
        <v>38</v>
      </c>
      <c r="F858">
        <v>9360</v>
      </c>
      <c r="G858" t="s">
        <v>141</v>
      </c>
      <c r="H858" t="s">
        <v>221</v>
      </c>
      <c r="I858" t="s">
        <v>221</v>
      </c>
      <c r="J858" s="24">
        <v>45931</v>
      </c>
      <c r="K858" t="s">
        <v>253</v>
      </c>
      <c r="L858">
        <v>3</v>
      </c>
      <c r="M858" t="s">
        <v>429</v>
      </c>
      <c r="N858" t="s">
        <v>145</v>
      </c>
      <c r="O858" t="s">
        <v>156</v>
      </c>
      <c r="P858" t="s">
        <v>150</v>
      </c>
      <c r="Q858">
        <v>19610.560000000001</v>
      </c>
      <c r="R858">
        <v>420</v>
      </c>
      <c r="S858">
        <v>67672.72</v>
      </c>
      <c r="T858">
        <v>8159.66</v>
      </c>
      <c r="U858">
        <v>143</v>
      </c>
      <c r="V858">
        <v>65</v>
      </c>
      <c r="W858">
        <v>10355.209999999999</v>
      </c>
      <c r="X858">
        <v>10401.42</v>
      </c>
      <c r="Y858">
        <v>374</v>
      </c>
      <c r="Z858">
        <v>59513.06</v>
      </c>
      <c r="AA858">
        <v>39902.5</v>
      </c>
      <c r="AB858">
        <v>9378.73</v>
      </c>
      <c r="AC858">
        <v>30523.77</v>
      </c>
      <c r="AD858">
        <v>51</v>
      </c>
      <c r="AE858">
        <v>14</v>
      </c>
      <c r="AF858">
        <v>228</v>
      </c>
      <c r="AG858">
        <v>61</v>
      </c>
      <c r="AH858">
        <v>46</v>
      </c>
      <c r="AI858">
        <v>82</v>
      </c>
      <c r="AJ858">
        <v>64</v>
      </c>
      <c r="AK858">
        <v>42</v>
      </c>
      <c r="AL858">
        <v>8</v>
      </c>
      <c r="AM858">
        <v>14</v>
      </c>
      <c r="AN858">
        <v>3</v>
      </c>
      <c r="AO858">
        <v>311</v>
      </c>
      <c r="AP858">
        <v>1227</v>
      </c>
      <c r="AQ858">
        <v>334</v>
      </c>
      <c r="AR858">
        <v>0</v>
      </c>
      <c r="AS858">
        <v>117</v>
      </c>
      <c r="AT858">
        <v>52</v>
      </c>
      <c r="AU858">
        <v>5</v>
      </c>
      <c r="AV858">
        <v>3</v>
      </c>
      <c r="AW858">
        <v>0</v>
      </c>
      <c r="AX858">
        <v>0</v>
      </c>
      <c r="AY858">
        <v>190</v>
      </c>
      <c r="AZ858">
        <v>308</v>
      </c>
      <c r="BA858">
        <v>151</v>
      </c>
      <c r="BB858">
        <v>22</v>
      </c>
      <c r="BC858">
        <v>7</v>
      </c>
      <c r="BD858">
        <v>9</v>
      </c>
      <c r="BE858">
        <v>0</v>
      </c>
      <c r="BF858">
        <v>322</v>
      </c>
      <c r="BG858">
        <v>13475.89</v>
      </c>
      <c r="BH858">
        <v>3</v>
      </c>
      <c r="BI858">
        <v>143</v>
      </c>
      <c r="BJ858" s="25">
        <v>45944</v>
      </c>
      <c r="BK858">
        <v>0</v>
      </c>
      <c r="BL858" s="27" t="str">
        <f>VLOOKUP(O858,DropDownList!$H$1:$I$7,2,FALSE)</f>
        <v>2023/24</v>
      </c>
      <c r="BM858" s="27" t="str">
        <f t="shared" si="13"/>
        <v>FISCAL FINES</v>
      </c>
    </row>
    <row r="859" spans="1:65" x14ac:dyDescent="0.2">
      <c r="A859">
        <v>2025</v>
      </c>
      <c r="B859">
        <v>10</v>
      </c>
      <c r="C859" t="s">
        <v>216</v>
      </c>
      <c r="D859" t="s">
        <v>220</v>
      </c>
      <c r="E859" t="s">
        <v>38</v>
      </c>
      <c r="F859">
        <v>9360</v>
      </c>
      <c r="G859" t="s">
        <v>141</v>
      </c>
      <c r="H859" t="s">
        <v>221</v>
      </c>
      <c r="I859" t="s">
        <v>221</v>
      </c>
      <c r="J859" s="24">
        <v>45931</v>
      </c>
      <c r="K859" t="s">
        <v>253</v>
      </c>
      <c r="L859">
        <v>3</v>
      </c>
      <c r="M859" t="s">
        <v>429</v>
      </c>
      <c r="N859" t="s">
        <v>145</v>
      </c>
      <c r="O859" t="s">
        <v>155</v>
      </c>
      <c r="P859" t="s">
        <v>150</v>
      </c>
      <c r="Q859">
        <v>14597.89</v>
      </c>
      <c r="R859">
        <v>399</v>
      </c>
      <c r="S859">
        <v>64643.71</v>
      </c>
      <c r="T859">
        <v>7692.83</v>
      </c>
      <c r="U859">
        <v>104</v>
      </c>
      <c r="V859">
        <v>38</v>
      </c>
      <c r="W859">
        <v>5722.69</v>
      </c>
      <c r="X859">
        <v>5722.69</v>
      </c>
      <c r="Y859">
        <v>346</v>
      </c>
      <c r="Z859">
        <v>56950.879999999997</v>
      </c>
      <c r="AA859">
        <v>42352.99</v>
      </c>
      <c r="AB859">
        <v>13275.46</v>
      </c>
      <c r="AC859">
        <v>29077.53</v>
      </c>
      <c r="AD859">
        <v>26</v>
      </c>
      <c r="AE859">
        <v>12</v>
      </c>
      <c r="AF859">
        <v>237</v>
      </c>
      <c r="AG859">
        <v>57</v>
      </c>
      <c r="AH859">
        <v>53</v>
      </c>
      <c r="AI859">
        <v>47</v>
      </c>
      <c r="AJ859">
        <v>71</v>
      </c>
      <c r="AK859">
        <v>28</v>
      </c>
      <c r="AL859">
        <v>8</v>
      </c>
      <c r="AM859">
        <v>13</v>
      </c>
      <c r="AN859">
        <v>6</v>
      </c>
      <c r="AO859">
        <v>279</v>
      </c>
      <c r="AP859">
        <v>1311</v>
      </c>
      <c r="AQ859">
        <v>311</v>
      </c>
      <c r="AR859">
        <v>0</v>
      </c>
      <c r="AS859">
        <v>149</v>
      </c>
      <c r="AT859">
        <v>49</v>
      </c>
      <c r="AU859">
        <v>6</v>
      </c>
      <c r="AV859">
        <v>2</v>
      </c>
      <c r="AW859">
        <v>0</v>
      </c>
      <c r="AX859">
        <v>0</v>
      </c>
      <c r="AY859">
        <v>215</v>
      </c>
      <c r="AZ859">
        <v>323</v>
      </c>
      <c r="BA859">
        <v>176</v>
      </c>
      <c r="BB859">
        <v>20</v>
      </c>
      <c r="BC859">
        <v>9</v>
      </c>
      <c r="BD859">
        <v>12</v>
      </c>
      <c r="BE859">
        <v>0</v>
      </c>
      <c r="BF859">
        <v>284</v>
      </c>
      <c r="BG859">
        <v>7286.48</v>
      </c>
      <c r="BH859">
        <v>5</v>
      </c>
      <c r="BI859">
        <v>104</v>
      </c>
      <c r="BJ859" s="25">
        <v>45944</v>
      </c>
      <c r="BK859">
        <v>0</v>
      </c>
      <c r="BL859" s="27" t="str">
        <f>VLOOKUP(O859,DropDownList!$H$1:$I$7,2,FALSE)</f>
        <v>2022/23</v>
      </c>
      <c r="BM859" s="27" t="str">
        <f t="shared" si="13"/>
        <v>FISCAL FINES</v>
      </c>
    </row>
    <row r="860" spans="1:65" x14ac:dyDescent="0.2">
      <c r="A860">
        <v>2025</v>
      </c>
      <c r="B860">
        <v>10</v>
      </c>
      <c r="C860" t="s">
        <v>216</v>
      </c>
      <c r="D860" t="s">
        <v>220</v>
      </c>
      <c r="E860" t="s">
        <v>38</v>
      </c>
      <c r="F860">
        <v>9360</v>
      </c>
      <c r="G860" t="s">
        <v>141</v>
      </c>
      <c r="H860" t="s">
        <v>221</v>
      </c>
      <c r="I860" t="s">
        <v>221</v>
      </c>
      <c r="J860" s="24">
        <v>45931</v>
      </c>
      <c r="K860" t="s">
        <v>253</v>
      </c>
      <c r="L860">
        <v>3</v>
      </c>
      <c r="M860" t="s">
        <v>429</v>
      </c>
      <c r="N860" t="s">
        <v>145</v>
      </c>
      <c r="O860" t="s">
        <v>149</v>
      </c>
      <c r="P860" t="s">
        <v>151</v>
      </c>
      <c r="Q860">
        <v>0</v>
      </c>
      <c r="R860">
        <v>1</v>
      </c>
      <c r="S860">
        <v>30</v>
      </c>
      <c r="T860">
        <v>0</v>
      </c>
      <c r="U860">
        <v>0</v>
      </c>
      <c r="V860">
        <v>0</v>
      </c>
      <c r="W860">
        <v>0</v>
      </c>
      <c r="X860">
        <v>0</v>
      </c>
      <c r="Y860">
        <v>0</v>
      </c>
      <c r="Z860">
        <v>0</v>
      </c>
      <c r="AA860">
        <v>30</v>
      </c>
      <c r="AB860">
        <v>0</v>
      </c>
      <c r="AC860">
        <v>30</v>
      </c>
      <c r="AD860">
        <v>0</v>
      </c>
      <c r="AE860">
        <v>0</v>
      </c>
      <c r="AF860">
        <v>1</v>
      </c>
      <c r="AG860">
        <v>0</v>
      </c>
      <c r="AH860">
        <v>0</v>
      </c>
      <c r="AI860">
        <v>0</v>
      </c>
      <c r="AJ860">
        <v>0</v>
      </c>
      <c r="AK860">
        <v>0</v>
      </c>
      <c r="AL860">
        <v>0</v>
      </c>
      <c r="AM860">
        <v>0</v>
      </c>
      <c r="AN860">
        <v>0</v>
      </c>
      <c r="AO860">
        <v>0</v>
      </c>
      <c r="AP860">
        <v>0</v>
      </c>
      <c r="AQ860">
        <v>0</v>
      </c>
      <c r="AR860">
        <v>0</v>
      </c>
      <c r="AS860">
        <v>0</v>
      </c>
      <c r="AT860">
        <v>0</v>
      </c>
      <c r="AU860">
        <v>0</v>
      </c>
      <c r="AV860">
        <v>0</v>
      </c>
      <c r="AW860">
        <v>0</v>
      </c>
      <c r="AX860">
        <v>0</v>
      </c>
      <c r="AY860">
        <v>0</v>
      </c>
      <c r="AZ860">
        <v>0</v>
      </c>
      <c r="BA860">
        <v>0</v>
      </c>
      <c r="BB860">
        <v>0</v>
      </c>
      <c r="BC860">
        <v>0</v>
      </c>
      <c r="BD860">
        <v>0</v>
      </c>
      <c r="BE860">
        <v>0</v>
      </c>
      <c r="BF860">
        <v>0</v>
      </c>
      <c r="BG860">
        <v>0</v>
      </c>
      <c r="BH860">
        <v>0</v>
      </c>
      <c r="BI860">
        <v>0</v>
      </c>
      <c r="BJ860" s="25">
        <v>45944</v>
      </c>
      <c r="BK860">
        <v>0</v>
      </c>
      <c r="BL860" s="27" t="str">
        <f>VLOOKUP(O860,DropDownList!$H$1:$I$7,2,FALSE)</f>
        <v>2025/26</v>
      </c>
      <c r="BM860" s="27" t="str">
        <f t="shared" si="13"/>
        <v>PCPF</v>
      </c>
    </row>
    <row r="861" spans="1:65" x14ac:dyDescent="0.2">
      <c r="A861">
        <v>2025</v>
      </c>
      <c r="B861">
        <v>10</v>
      </c>
      <c r="C861" t="s">
        <v>216</v>
      </c>
      <c r="D861" t="s">
        <v>220</v>
      </c>
      <c r="E861" t="s">
        <v>38</v>
      </c>
      <c r="F861">
        <v>9360</v>
      </c>
      <c r="G861" t="s">
        <v>141</v>
      </c>
      <c r="H861" t="s">
        <v>221</v>
      </c>
      <c r="I861" t="s">
        <v>221</v>
      </c>
      <c r="J861" s="24">
        <v>45931</v>
      </c>
      <c r="K861" t="s">
        <v>253</v>
      </c>
      <c r="L861">
        <v>3</v>
      </c>
      <c r="M861" t="s">
        <v>429</v>
      </c>
      <c r="N861" t="s">
        <v>145</v>
      </c>
      <c r="O861" t="s">
        <v>156</v>
      </c>
      <c r="P861" t="s">
        <v>153</v>
      </c>
      <c r="Q861">
        <v>45</v>
      </c>
      <c r="R861">
        <v>1</v>
      </c>
      <c r="S861">
        <v>45</v>
      </c>
      <c r="T861">
        <v>0</v>
      </c>
      <c r="U861">
        <v>1</v>
      </c>
      <c r="V861">
        <v>1</v>
      </c>
      <c r="W861">
        <v>45</v>
      </c>
      <c r="X861">
        <v>45</v>
      </c>
      <c r="Y861">
        <v>0</v>
      </c>
      <c r="Z861">
        <v>0</v>
      </c>
      <c r="AA861">
        <v>0</v>
      </c>
      <c r="AB861">
        <v>0</v>
      </c>
      <c r="AC861">
        <v>0</v>
      </c>
      <c r="AD861">
        <v>1</v>
      </c>
      <c r="AE861">
        <v>0</v>
      </c>
      <c r="AF861">
        <v>0</v>
      </c>
      <c r="AG861">
        <v>0</v>
      </c>
      <c r="AH861">
        <v>0</v>
      </c>
      <c r="AI861">
        <v>1</v>
      </c>
      <c r="AJ861">
        <v>0</v>
      </c>
      <c r="AK861">
        <v>0</v>
      </c>
      <c r="AL861">
        <v>0</v>
      </c>
      <c r="AM861">
        <v>0</v>
      </c>
      <c r="AN861">
        <v>0</v>
      </c>
      <c r="AO861">
        <v>1</v>
      </c>
      <c r="AP861">
        <v>2</v>
      </c>
      <c r="AQ861">
        <v>1</v>
      </c>
      <c r="AR861">
        <v>0</v>
      </c>
      <c r="AS861">
        <v>0</v>
      </c>
      <c r="AT861">
        <v>1</v>
      </c>
      <c r="AU861">
        <v>0</v>
      </c>
      <c r="AV861">
        <v>0</v>
      </c>
      <c r="AW861">
        <v>0</v>
      </c>
      <c r="AX861">
        <v>0</v>
      </c>
      <c r="AY861">
        <v>0</v>
      </c>
      <c r="AZ861">
        <v>0</v>
      </c>
      <c r="BA861">
        <v>0</v>
      </c>
      <c r="BB861">
        <v>0</v>
      </c>
      <c r="BC861">
        <v>0</v>
      </c>
      <c r="BD861">
        <v>0</v>
      </c>
      <c r="BE861">
        <v>0</v>
      </c>
      <c r="BF861">
        <v>1</v>
      </c>
      <c r="BG861">
        <v>45</v>
      </c>
      <c r="BH861">
        <v>0</v>
      </c>
      <c r="BI861">
        <v>1</v>
      </c>
      <c r="BJ861" s="25">
        <v>45944</v>
      </c>
      <c r="BK861">
        <v>0</v>
      </c>
      <c r="BL861" s="27" t="str">
        <f>VLOOKUP(O861,DropDownList!$H$1:$I$7,2,FALSE)</f>
        <v>2023/24</v>
      </c>
      <c r="BM861" s="27" t="str">
        <f t="shared" si="13"/>
        <v>PREG</v>
      </c>
    </row>
    <row r="862" spans="1:65" x14ac:dyDescent="0.2">
      <c r="A862">
        <v>2025</v>
      </c>
      <c r="B862">
        <v>10</v>
      </c>
      <c r="C862" t="s">
        <v>216</v>
      </c>
      <c r="D862" t="s">
        <v>220</v>
      </c>
      <c r="E862" t="s">
        <v>38</v>
      </c>
      <c r="F862">
        <v>9360</v>
      </c>
      <c r="G862" t="s">
        <v>141</v>
      </c>
      <c r="H862" t="s">
        <v>221</v>
      </c>
      <c r="I862" t="s">
        <v>221</v>
      </c>
      <c r="J862" s="24">
        <v>45931</v>
      </c>
      <c r="K862" t="s">
        <v>253</v>
      </c>
      <c r="L862">
        <v>3</v>
      </c>
      <c r="M862" t="s">
        <v>429</v>
      </c>
      <c r="N862" t="s">
        <v>145</v>
      </c>
      <c r="O862" t="s">
        <v>156</v>
      </c>
      <c r="P862" t="s">
        <v>146</v>
      </c>
      <c r="Q862">
        <v>626.22</v>
      </c>
      <c r="R862">
        <v>286</v>
      </c>
      <c r="S862">
        <v>4110</v>
      </c>
      <c r="T862">
        <v>40</v>
      </c>
      <c r="U862">
        <v>93</v>
      </c>
      <c r="V862">
        <v>24</v>
      </c>
      <c r="W862">
        <v>360</v>
      </c>
      <c r="X862">
        <v>360</v>
      </c>
      <c r="Y862">
        <v>0</v>
      </c>
      <c r="Z862">
        <v>0</v>
      </c>
      <c r="AA862">
        <v>3443.78</v>
      </c>
      <c r="AB862">
        <v>0</v>
      </c>
      <c r="AC862">
        <v>0</v>
      </c>
      <c r="AD862">
        <v>21</v>
      </c>
      <c r="AE862">
        <v>3</v>
      </c>
      <c r="AF862">
        <v>242</v>
      </c>
      <c r="AG862">
        <v>6</v>
      </c>
      <c r="AH862">
        <v>3</v>
      </c>
      <c r="AI862">
        <v>35</v>
      </c>
      <c r="AJ862">
        <v>0</v>
      </c>
      <c r="AK862">
        <v>0</v>
      </c>
      <c r="AL862">
        <v>0</v>
      </c>
      <c r="AM862">
        <v>0</v>
      </c>
      <c r="AN862">
        <v>0</v>
      </c>
      <c r="AO862">
        <v>197</v>
      </c>
      <c r="AP862">
        <v>811</v>
      </c>
      <c r="AQ862">
        <v>204</v>
      </c>
      <c r="AR862">
        <v>0</v>
      </c>
      <c r="AS862">
        <v>118</v>
      </c>
      <c r="AT862">
        <v>12</v>
      </c>
      <c r="AU862">
        <v>13</v>
      </c>
      <c r="AV862">
        <v>9</v>
      </c>
      <c r="AW862">
        <v>2</v>
      </c>
      <c r="AX862">
        <v>0</v>
      </c>
      <c r="AY862">
        <v>104</v>
      </c>
      <c r="AZ862">
        <v>182</v>
      </c>
      <c r="BA862">
        <v>94</v>
      </c>
      <c r="BB862">
        <v>26</v>
      </c>
      <c r="BC862">
        <v>12</v>
      </c>
      <c r="BD862">
        <v>8</v>
      </c>
      <c r="BE862">
        <v>0</v>
      </c>
      <c r="BF862">
        <v>284</v>
      </c>
      <c r="BG862">
        <v>590</v>
      </c>
      <c r="BH862">
        <v>0</v>
      </c>
      <c r="BI862">
        <v>92</v>
      </c>
      <c r="BJ862" s="25">
        <v>45944</v>
      </c>
      <c r="BK862">
        <v>0</v>
      </c>
      <c r="BL862" s="27" t="str">
        <f>VLOOKUP(O862,DropDownList!$H$1:$I$7,2,FALSE)</f>
        <v>2023/24</v>
      </c>
      <c r="BM862" s="27" t="str">
        <f t="shared" si="13"/>
        <v>VSUR</v>
      </c>
    </row>
    <row r="863" spans="1:65" x14ac:dyDescent="0.2">
      <c r="A863">
        <v>2025</v>
      </c>
      <c r="B863">
        <v>10</v>
      </c>
      <c r="C863" t="s">
        <v>216</v>
      </c>
      <c r="D863" t="s">
        <v>220</v>
      </c>
      <c r="E863" t="s">
        <v>38</v>
      </c>
      <c r="F863">
        <v>9360</v>
      </c>
      <c r="G863" t="s">
        <v>141</v>
      </c>
      <c r="H863" t="s">
        <v>221</v>
      </c>
      <c r="I863" t="s">
        <v>221</v>
      </c>
      <c r="J863" s="24">
        <v>45931</v>
      </c>
      <c r="K863" t="s">
        <v>253</v>
      </c>
      <c r="L863">
        <v>3</v>
      </c>
      <c r="M863" t="s">
        <v>429</v>
      </c>
      <c r="N863" t="s">
        <v>145</v>
      </c>
      <c r="O863" t="s">
        <v>156</v>
      </c>
      <c r="P863" t="s">
        <v>148</v>
      </c>
      <c r="Q863">
        <v>649.30999999999995</v>
      </c>
      <c r="R863">
        <v>46</v>
      </c>
      <c r="S863">
        <v>2760</v>
      </c>
      <c r="T863">
        <v>203.12</v>
      </c>
      <c r="U863">
        <v>14</v>
      </c>
      <c r="V863">
        <v>6</v>
      </c>
      <c r="W863">
        <v>320</v>
      </c>
      <c r="X863">
        <v>320</v>
      </c>
      <c r="Y863">
        <v>0</v>
      </c>
      <c r="Z863">
        <v>0</v>
      </c>
      <c r="AA863">
        <v>1907.57</v>
      </c>
      <c r="AB863">
        <v>0</v>
      </c>
      <c r="AC863">
        <v>1907.57</v>
      </c>
      <c r="AD863">
        <v>5</v>
      </c>
      <c r="AE863">
        <v>1</v>
      </c>
      <c r="AF863">
        <v>28</v>
      </c>
      <c r="AG863">
        <v>6</v>
      </c>
      <c r="AH863">
        <v>3</v>
      </c>
      <c r="AI863">
        <v>8</v>
      </c>
      <c r="AJ863">
        <v>0</v>
      </c>
      <c r="AK863">
        <v>0</v>
      </c>
      <c r="AL863">
        <v>0</v>
      </c>
      <c r="AM863">
        <v>0</v>
      </c>
      <c r="AN863">
        <v>0</v>
      </c>
      <c r="AO863">
        <v>41</v>
      </c>
      <c r="AP863">
        <v>167</v>
      </c>
      <c r="AQ863">
        <v>40</v>
      </c>
      <c r="AR863">
        <v>0</v>
      </c>
      <c r="AS863">
        <v>17</v>
      </c>
      <c r="AT863">
        <v>10</v>
      </c>
      <c r="AU863">
        <v>3</v>
      </c>
      <c r="AV863">
        <v>2</v>
      </c>
      <c r="AW863">
        <v>0</v>
      </c>
      <c r="AX863">
        <v>0</v>
      </c>
      <c r="AY863">
        <v>26</v>
      </c>
      <c r="AZ863">
        <v>42</v>
      </c>
      <c r="BA863">
        <v>19</v>
      </c>
      <c r="BB863">
        <v>1</v>
      </c>
      <c r="BC863">
        <v>0</v>
      </c>
      <c r="BD863">
        <v>2</v>
      </c>
      <c r="BE863">
        <v>0</v>
      </c>
      <c r="BF863">
        <v>42</v>
      </c>
      <c r="BG863">
        <v>480</v>
      </c>
      <c r="BH863">
        <v>1</v>
      </c>
      <c r="BI863">
        <v>14</v>
      </c>
      <c r="BJ863" s="25">
        <v>45944</v>
      </c>
      <c r="BK863">
        <v>0</v>
      </c>
      <c r="BL863" s="27" t="str">
        <f>VLOOKUP(O863,DropDownList!$H$1:$I$7,2,FALSE)</f>
        <v>2023/24</v>
      </c>
      <c r="BM863" s="27" t="str">
        <f t="shared" si="13"/>
        <v>PRAS</v>
      </c>
    </row>
    <row r="864" spans="1:65" x14ac:dyDescent="0.2">
      <c r="A864">
        <v>2025</v>
      </c>
      <c r="B864">
        <v>10</v>
      </c>
      <c r="C864" t="s">
        <v>216</v>
      </c>
      <c r="D864" t="s">
        <v>220</v>
      </c>
      <c r="E864" t="s">
        <v>38</v>
      </c>
      <c r="F864">
        <v>9360</v>
      </c>
      <c r="G864" t="s">
        <v>141</v>
      </c>
      <c r="H864" t="s">
        <v>221</v>
      </c>
      <c r="I864" t="s">
        <v>221</v>
      </c>
      <c r="J864" s="24">
        <v>45931</v>
      </c>
      <c r="K864" t="s">
        <v>253</v>
      </c>
      <c r="L864">
        <v>3</v>
      </c>
      <c r="M864" t="s">
        <v>429</v>
      </c>
      <c r="N864" t="s">
        <v>145</v>
      </c>
      <c r="O864" t="s">
        <v>147</v>
      </c>
      <c r="P864" t="s">
        <v>150</v>
      </c>
      <c r="Q864">
        <v>36927.19</v>
      </c>
      <c r="R864">
        <v>379</v>
      </c>
      <c r="S864">
        <v>66348.710000000006</v>
      </c>
      <c r="T864">
        <v>5034.6899999999996</v>
      </c>
      <c r="U864">
        <v>223</v>
      </c>
      <c r="V864">
        <v>89</v>
      </c>
      <c r="W864">
        <v>14643.05</v>
      </c>
      <c r="X864">
        <v>16978.54</v>
      </c>
      <c r="Y864">
        <v>349</v>
      </c>
      <c r="Z864">
        <v>61314.02</v>
      </c>
      <c r="AA864">
        <v>24386.83</v>
      </c>
      <c r="AB864">
        <v>8162.21</v>
      </c>
      <c r="AC864">
        <v>16224.62</v>
      </c>
      <c r="AD864">
        <v>69</v>
      </c>
      <c r="AE864">
        <v>20</v>
      </c>
      <c r="AF864">
        <v>123</v>
      </c>
      <c r="AG864">
        <v>87</v>
      </c>
      <c r="AH864">
        <v>30</v>
      </c>
      <c r="AI864">
        <v>136</v>
      </c>
      <c r="AJ864">
        <v>58</v>
      </c>
      <c r="AK864">
        <v>38</v>
      </c>
      <c r="AL864">
        <v>6</v>
      </c>
      <c r="AM864">
        <v>11</v>
      </c>
      <c r="AN864">
        <v>1</v>
      </c>
      <c r="AO864">
        <v>274</v>
      </c>
      <c r="AP864">
        <v>838</v>
      </c>
      <c r="AQ864">
        <v>281</v>
      </c>
      <c r="AR864">
        <v>0</v>
      </c>
      <c r="AS864">
        <v>48</v>
      </c>
      <c r="AT864">
        <v>13</v>
      </c>
      <c r="AU864">
        <v>0</v>
      </c>
      <c r="AV864">
        <v>0</v>
      </c>
      <c r="AW864">
        <v>0</v>
      </c>
      <c r="AX864">
        <v>0</v>
      </c>
      <c r="AY864">
        <v>161</v>
      </c>
      <c r="AZ864">
        <v>234</v>
      </c>
      <c r="BA864">
        <v>58</v>
      </c>
      <c r="BB864">
        <v>7</v>
      </c>
      <c r="BC864">
        <v>1</v>
      </c>
      <c r="BD864">
        <v>2</v>
      </c>
      <c r="BE864">
        <v>0</v>
      </c>
      <c r="BF864">
        <v>286</v>
      </c>
      <c r="BG864">
        <v>21792.47</v>
      </c>
      <c r="BH864">
        <v>3</v>
      </c>
      <c r="BI864">
        <v>221</v>
      </c>
      <c r="BJ864" s="25">
        <v>45944</v>
      </c>
      <c r="BK864">
        <v>0</v>
      </c>
      <c r="BL864" s="27" t="str">
        <f>VLOOKUP(O864,DropDownList!$H$1:$I$7,2,FALSE)</f>
        <v>2024/25</v>
      </c>
      <c r="BM864" s="27" t="str">
        <f t="shared" si="13"/>
        <v>FISCAL FINES</v>
      </c>
    </row>
    <row r="865" spans="1:65" x14ac:dyDescent="0.2">
      <c r="A865">
        <v>2025</v>
      </c>
      <c r="B865">
        <v>10</v>
      </c>
      <c r="C865" t="s">
        <v>216</v>
      </c>
      <c r="D865" t="s">
        <v>222</v>
      </c>
      <c r="E865" t="s">
        <v>38</v>
      </c>
      <c r="F865">
        <v>9704</v>
      </c>
      <c r="G865" t="s">
        <v>158</v>
      </c>
      <c r="H865" t="s">
        <v>209</v>
      </c>
      <c r="I865" t="s">
        <v>142</v>
      </c>
      <c r="J865" s="24">
        <v>45931</v>
      </c>
      <c r="K865" t="s">
        <v>253</v>
      </c>
      <c r="L865">
        <v>3</v>
      </c>
      <c r="M865" t="s">
        <v>429</v>
      </c>
      <c r="N865" t="s">
        <v>145</v>
      </c>
      <c r="O865" t="s">
        <v>155</v>
      </c>
      <c r="P865" t="s">
        <v>159</v>
      </c>
      <c r="Q865">
        <v>0</v>
      </c>
      <c r="R865">
        <v>9</v>
      </c>
      <c r="S865">
        <v>28402.3</v>
      </c>
      <c r="T865">
        <v>131.33000000000001</v>
      </c>
      <c r="U865">
        <v>0</v>
      </c>
      <c r="V865">
        <v>0</v>
      </c>
      <c r="W865">
        <v>0</v>
      </c>
      <c r="X865">
        <v>0</v>
      </c>
      <c r="Y865">
        <v>0</v>
      </c>
      <c r="Z865">
        <v>0</v>
      </c>
      <c r="AA865">
        <v>28270.97</v>
      </c>
      <c r="AB865">
        <v>0</v>
      </c>
      <c r="AC865">
        <v>0</v>
      </c>
      <c r="AD865">
        <v>0</v>
      </c>
      <c r="AE865">
        <v>0</v>
      </c>
      <c r="AF865">
        <v>8</v>
      </c>
      <c r="AG865">
        <v>0</v>
      </c>
      <c r="AH865">
        <v>0</v>
      </c>
      <c r="AI865">
        <v>0</v>
      </c>
      <c r="AJ865">
        <v>0</v>
      </c>
      <c r="AK865">
        <v>0</v>
      </c>
      <c r="AL865">
        <v>0</v>
      </c>
      <c r="AM865">
        <v>0</v>
      </c>
      <c r="AN865">
        <v>0</v>
      </c>
      <c r="AO865">
        <v>3</v>
      </c>
      <c r="AP865">
        <v>6</v>
      </c>
      <c r="AQ865">
        <v>3</v>
      </c>
      <c r="AR865">
        <v>0</v>
      </c>
      <c r="AS865">
        <v>0</v>
      </c>
      <c r="AT865">
        <v>0</v>
      </c>
      <c r="AU865">
        <v>3</v>
      </c>
      <c r="AV865">
        <v>0</v>
      </c>
      <c r="AW865">
        <v>0</v>
      </c>
      <c r="AX865">
        <v>0</v>
      </c>
      <c r="AY865">
        <v>0</v>
      </c>
      <c r="AZ865">
        <v>0</v>
      </c>
      <c r="BA865">
        <v>0</v>
      </c>
      <c r="BB865">
        <v>0</v>
      </c>
      <c r="BC865">
        <v>0</v>
      </c>
      <c r="BD865">
        <v>0</v>
      </c>
      <c r="BE865">
        <v>0</v>
      </c>
      <c r="BF865">
        <v>0</v>
      </c>
      <c r="BG865">
        <v>0</v>
      </c>
      <c r="BH865">
        <v>1</v>
      </c>
      <c r="BI865">
        <v>0</v>
      </c>
      <c r="BJ865" s="25">
        <v>45944</v>
      </c>
      <c r="BK865">
        <v>0</v>
      </c>
      <c r="BL865" s="27" t="str">
        <f>VLOOKUP(O865,DropDownList!$H$1:$I$7,2,FALSE)</f>
        <v>2022/23</v>
      </c>
      <c r="BM865" s="27" t="str">
        <f t="shared" si="13"/>
        <v>CONF</v>
      </c>
    </row>
    <row r="866" spans="1:65" x14ac:dyDescent="0.2">
      <c r="A866">
        <v>2025</v>
      </c>
      <c r="B866">
        <v>10</v>
      </c>
      <c r="C866" t="s">
        <v>216</v>
      </c>
      <c r="D866" t="s">
        <v>222</v>
      </c>
      <c r="E866" t="s">
        <v>38</v>
      </c>
      <c r="F866">
        <v>9704</v>
      </c>
      <c r="G866" t="s">
        <v>158</v>
      </c>
      <c r="H866" t="s">
        <v>209</v>
      </c>
      <c r="I866" t="s">
        <v>142</v>
      </c>
      <c r="J866" s="24">
        <v>45931</v>
      </c>
      <c r="K866" t="s">
        <v>253</v>
      </c>
      <c r="L866">
        <v>3</v>
      </c>
      <c r="M866" t="s">
        <v>429</v>
      </c>
      <c r="N866" t="s">
        <v>145</v>
      </c>
      <c r="O866" t="s">
        <v>156</v>
      </c>
      <c r="P866" t="s">
        <v>160</v>
      </c>
      <c r="Q866">
        <v>37936.01</v>
      </c>
      <c r="R866">
        <v>388</v>
      </c>
      <c r="S866">
        <v>177012.01</v>
      </c>
      <c r="T866">
        <v>5612.29</v>
      </c>
      <c r="U866">
        <v>110</v>
      </c>
      <c r="V866">
        <v>47</v>
      </c>
      <c r="W866">
        <v>19467.18</v>
      </c>
      <c r="X866">
        <v>22123.74</v>
      </c>
      <c r="Y866">
        <v>0</v>
      </c>
      <c r="Z866">
        <v>0</v>
      </c>
      <c r="AA866">
        <v>133463.71</v>
      </c>
      <c r="AB866">
        <v>15161.47</v>
      </c>
      <c r="AC866">
        <v>111412.24</v>
      </c>
      <c r="AD866">
        <v>22</v>
      </c>
      <c r="AE866">
        <v>25</v>
      </c>
      <c r="AF866">
        <v>263</v>
      </c>
      <c r="AG866">
        <v>67</v>
      </c>
      <c r="AH866">
        <v>10</v>
      </c>
      <c r="AI866">
        <v>43</v>
      </c>
      <c r="AJ866">
        <v>0</v>
      </c>
      <c r="AK866">
        <v>0</v>
      </c>
      <c r="AL866">
        <v>0</v>
      </c>
      <c r="AM866">
        <v>0</v>
      </c>
      <c r="AN866">
        <v>0</v>
      </c>
      <c r="AO866">
        <v>238</v>
      </c>
      <c r="AP866">
        <v>871</v>
      </c>
      <c r="AQ866">
        <v>231</v>
      </c>
      <c r="AR866">
        <v>0</v>
      </c>
      <c r="AS866">
        <v>80</v>
      </c>
      <c r="AT866">
        <v>70</v>
      </c>
      <c r="AU866">
        <v>12</v>
      </c>
      <c r="AV866">
        <v>6</v>
      </c>
      <c r="AW866">
        <v>13</v>
      </c>
      <c r="AX866">
        <v>0</v>
      </c>
      <c r="AY866">
        <v>115</v>
      </c>
      <c r="AZ866">
        <v>174</v>
      </c>
      <c r="BA866">
        <v>77</v>
      </c>
      <c r="BB866">
        <v>16</v>
      </c>
      <c r="BC866">
        <v>10</v>
      </c>
      <c r="BD866">
        <v>17</v>
      </c>
      <c r="BE866">
        <v>0</v>
      </c>
      <c r="BF866">
        <v>375</v>
      </c>
      <c r="BG866">
        <v>19075</v>
      </c>
      <c r="BH866">
        <v>5</v>
      </c>
      <c r="BI866">
        <v>106</v>
      </c>
      <c r="BJ866" s="25">
        <v>45944</v>
      </c>
      <c r="BK866">
        <v>0</v>
      </c>
      <c r="BL866" s="27" t="str">
        <f>VLOOKUP(O866,DropDownList!$H$1:$I$7,2,FALSE)</f>
        <v>2023/24</v>
      </c>
      <c r="BM866" s="27" t="str">
        <f t="shared" si="13"/>
        <v>SC COURT</v>
      </c>
    </row>
    <row r="867" spans="1:65" x14ac:dyDescent="0.2">
      <c r="A867">
        <v>2025</v>
      </c>
      <c r="B867">
        <v>10</v>
      </c>
      <c r="C867" t="s">
        <v>216</v>
      </c>
      <c r="D867" t="s">
        <v>222</v>
      </c>
      <c r="E867" t="s">
        <v>38</v>
      </c>
      <c r="F867">
        <v>9704</v>
      </c>
      <c r="G867" t="s">
        <v>158</v>
      </c>
      <c r="H867" t="s">
        <v>209</v>
      </c>
      <c r="I867" t="s">
        <v>142</v>
      </c>
      <c r="J867" s="24">
        <v>45931</v>
      </c>
      <c r="K867" t="s">
        <v>253</v>
      </c>
      <c r="L867">
        <v>3</v>
      </c>
      <c r="M867" t="s">
        <v>429</v>
      </c>
      <c r="N867" t="s">
        <v>145</v>
      </c>
      <c r="O867" t="s">
        <v>147</v>
      </c>
      <c r="P867" t="s">
        <v>161</v>
      </c>
      <c r="Q867">
        <v>2437.86</v>
      </c>
      <c r="R867">
        <v>425</v>
      </c>
      <c r="S867">
        <v>10805</v>
      </c>
      <c r="T867">
        <v>170</v>
      </c>
      <c r="U867">
        <v>238</v>
      </c>
      <c r="V867">
        <v>52</v>
      </c>
      <c r="W867">
        <v>1287.53</v>
      </c>
      <c r="X867">
        <v>1287.53</v>
      </c>
      <c r="Y867">
        <v>0</v>
      </c>
      <c r="Z867">
        <v>0</v>
      </c>
      <c r="AA867">
        <v>8197.14</v>
      </c>
      <c r="AB867">
        <v>0</v>
      </c>
      <c r="AC867">
        <v>0</v>
      </c>
      <c r="AD867">
        <v>49</v>
      </c>
      <c r="AE867">
        <v>3</v>
      </c>
      <c r="AF867">
        <v>309</v>
      </c>
      <c r="AG867">
        <v>6</v>
      </c>
      <c r="AH867">
        <v>8</v>
      </c>
      <c r="AI867">
        <v>102</v>
      </c>
      <c r="AJ867">
        <v>0</v>
      </c>
      <c r="AK867">
        <v>0</v>
      </c>
      <c r="AL867">
        <v>0</v>
      </c>
      <c r="AM867">
        <v>0</v>
      </c>
      <c r="AN867">
        <v>0</v>
      </c>
      <c r="AO867">
        <v>300</v>
      </c>
      <c r="AP867">
        <v>876</v>
      </c>
      <c r="AQ867">
        <v>298</v>
      </c>
      <c r="AR867">
        <v>1</v>
      </c>
      <c r="AS867">
        <v>78</v>
      </c>
      <c r="AT867">
        <v>8</v>
      </c>
      <c r="AU867">
        <v>5</v>
      </c>
      <c r="AV867">
        <v>2</v>
      </c>
      <c r="AW867">
        <v>7</v>
      </c>
      <c r="AX867">
        <v>0</v>
      </c>
      <c r="AY867">
        <v>128</v>
      </c>
      <c r="AZ867">
        <v>208</v>
      </c>
      <c r="BA867">
        <v>67</v>
      </c>
      <c r="BB867">
        <v>16</v>
      </c>
      <c r="BC867">
        <v>7</v>
      </c>
      <c r="BD867">
        <v>10</v>
      </c>
      <c r="BE867">
        <v>0</v>
      </c>
      <c r="BF867">
        <v>413</v>
      </c>
      <c r="BG867">
        <v>2345</v>
      </c>
      <c r="BH867">
        <v>0</v>
      </c>
      <c r="BI867">
        <v>230</v>
      </c>
      <c r="BJ867" s="25">
        <v>45944</v>
      </c>
      <c r="BK867">
        <v>0</v>
      </c>
      <c r="BL867" s="27" t="str">
        <f>VLOOKUP(O867,DropDownList!$H$1:$I$7,2,FALSE)</f>
        <v>2024/25</v>
      </c>
      <c r="BM867" s="27" t="str">
        <f t="shared" si="13"/>
        <v>VSUR</v>
      </c>
    </row>
    <row r="868" spans="1:65" x14ac:dyDescent="0.2">
      <c r="A868">
        <v>2025</v>
      </c>
      <c r="B868">
        <v>10</v>
      </c>
      <c r="C868" t="s">
        <v>216</v>
      </c>
      <c r="D868" t="s">
        <v>222</v>
      </c>
      <c r="E868" t="s">
        <v>38</v>
      </c>
      <c r="F868">
        <v>9704</v>
      </c>
      <c r="G868" t="s">
        <v>158</v>
      </c>
      <c r="H868" t="s">
        <v>209</v>
      </c>
      <c r="I868" t="s">
        <v>142</v>
      </c>
      <c r="J868" s="24">
        <v>45931</v>
      </c>
      <c r="K868" t="s">
        <v>253</v>
      </c>
      <c r="L868">
        <v>3</v>
      </c>
      <c r="M868" t="s">
        <v>429</v>
      </c>
      <c r="N868" t="s">
        <v>145</v>
      </c>
      <c r="O868" t="s">
        <v>155</v>
      </c>
      <c r="P868" t="s">
        <v>161</v>
      </c>
      <c r="Q868">
        <v>721.95</v>
      </c>
      <c r="R868">
        <v>318</v>
      </c>
      <c r="S868">
        <v>7520</v>
      </c>
      <c r="T868">
        <v>330</v>
      </c>
      <c r="U868">
        <v>72</v>
      </c>
      <c r="V868">
        <v>11</v>
      </c>
      <c r="W868">
        <v>226.95</v>
      </c>
      <c r="X868">
        <v>226.95</v>
      </c>
      <c r="Y868">
        <v>0</v>
      </c>
      <c r="Z868">
        <v>0</v>
      </c>
      <c r="AA868">
        <v>6468.05</v>
      </c>
      <c r="AB868">
        <v>0</v>
      </c>
      <c r="AC868">
        <v>0</v>
      </c>
      <c r="AD868">
        <v>9</v>
      </c>
      <c r="AE868">
        <v>2</v>
      </c>
      <c r="AF868">
        <v>271</v>
      </c>
      <c r="AG868">
        <v>2</v>
      </c>
      <c r="AH868">
        <v>16</v>
      </c>
      <c r="AI868">
        <v>29</v>
      </c>
      <c r="AJ868">
        <v>0</v>
      </c>
      <c r="AK868">
        <v>0</v>
      </c>
      <c r="AL868">
        <v>0</v>
      </c>
      <c r="AM868">
        <v>0</v>
      </c>
      <c r="AN868">
        <v>0</v>
      </c>
      <c r="AO868">
        <v>202</v>
      </c>
      <c r="AP868">
        <v>915</v>
      </c>
      <c r="AQ868">
        <v>196</v>
      </c>
      <c r="AR868">
        <v>0</v>
      </c>
      <c r="AS868">
        <v>122</v>
      </c>
      <c r="AT868">
        <v>46</v>
      </c>
      <c r="AU868">
        <v>17</v>
      </c>
      <c r="AV868">
        <v>6</v>
      </c>
      <c r="AW868">
        <v>17</v>
      </c>
      <c r="AX868">
        <v>0</v>
      </c>
      <c r="AY868">
        <v>134</v>
      </c>
      <c r="AZ868">
        <v>184</v>
      </c>
      <c r="BA868">
        <v>103</v>
      </c>
      <c r="BB868">
        <v>20</v>
      </c>
      <c r="BC868">
        <v>10</v>
      </c>
      <c r="BD868">
        <v>11</v>
      </c>
      <c r="BE868">
        <v>0</v>
      </c>
      <c r="BF868">
        <v>298</v>
      </c>
      <c r="BG868">
        <v>695</v>
      </c>
      <c r="BH868">
        <v>0</v>
      </c>
      <c r="BI868">
        <v>70</v>
      </c>
      <c r="BJ868" s="25">
        <v>45944</v>
      </c>
      <c r="BK868">
        <v>0</v>
      </c>
      <c r="BL868" s="27" t="str">
        <f>VLOOKUP(O868,DropDownList!$H$1:$I$7,2,FALSE)</f>
        <v>2022/23</v>
      </c>
      <c r="BM868" s="27" t="str">
        <f t="shared" si="13"/>
        <v>VSUR</v>
      </c>
    </row>
    <row r="869" spans="1:65" x14ac:dyDescent="0.2">
      <c r="A869">
        <v>2025</v>
      </c>
      <c r="B869">
        <v>10</v>
      </c>
      <c r="C869" t="s">
        <v>216</v>
      </c>
      <c r="D869" t="s">
        <v>222</v>
      </c>
      <c r="E869" t="s">
        <v>38</v>
      </c>
      <c r="F869">
        <v>9704</v>
      </c>
      <c r="G869" t="s">
        <v>158</v>
      </c>
      <c r="H869" t="s">
        <v>209</v>
      </c>
      <c r="I869" t="s">
        <v>142</v>
      </c>
      <c r="J869" s="24">
        <v>45931</v>
      </c>
      <c r="K869" t="s">
        <v>253</v>
      </c>
      <c r="L869">
        <v>3</v>
      </c>
      <c r="M869" t="s">
        <v>429</v>
      </c>
      <c r="N869" t="s">
        <v>145</v>
      </c>
      <c r="O869" t="s">
        <v>147</v>
      </c>
      <c r="P869" t="s">
        <v>159</v>
      </c>
      <c r="Q869">
        <v>0</v>
      </c>
      <c r="R869">
        <v>5</v>
      </c>
      <c r="S869">
        <v>77835.850000000006</v>
      </c>
      <c r="T869">
        <v>20</v>
      </c>
      <c r="U869">
        <v>0</v>
      </c>
      <c r="V869">
        <v>0</v>
      </c>
      <c r="W869">
        <v>0</v>
      </c>
      <c r="X869">
        <v>0</v>
      </c>
      <c r="Y869">
        <v>0</v>
      </c>
      <c r="Z869">
        <v>0</v>
      </c>
      <c r="AA869">
        <v>77815.850000000006</v>
      </c>
      <c r="AB869">
        <v>0</v>
      </c>
      <c r="AC869">
        <v>0</v>
      </c>
      <c r="AD869">
        <v>0</v>
      </c>
      <c r="AE869">
        <v>0</v>
      </c>
      <c r="AF869">
        <v>4</v>
      </c>
      <c r="AG869">
        <v>0</v>
      </c>
      <c r="AH869">
        <v>0</v>
      </c>
      <c r="AI869">
        <v>0</v>
      </c>
      <c r="AJ869">
        <v>0</v>
      </c>
      <c r="AK869">
        <v>0</v>
      </c>
      <c r="AL869">
        <v>0</v>
      </c>
      <c r="AM869">
        <v>0</v>
      </c>
      <c r="AN869">
        <v>0</v>
      </c>
      <c r="AO869">
        <v>1</v>
      </c>
      <c r="AP869">
        <v>1</v>
      </c>
      <c r="AQ869">
        <v>1</v>
      </c>
      <c r="AR869">
        <v>0</v>
      </c>
      <c r="AS869">
        <v>0</v>
      </c>
      <c r="AT869">
        <v>0</v>
      </c>
      <c r="AU869">
        <v>0</v>
      </c>
      <c r="AV869">
        <v>0</v>
      </c>
      <c r="AW869">
        <v>0</v>
      </c>
      <c r="AX869">
        <v>0</v>
      </c>
      <c r="AY869">
        <v>0</v>
      </c>
      <c r="AZ869">
        <v>0</v>
      </c>
      <c r="BA869">
        <v>0</v>
      </c>
      <c r="BB869">
        <v>0</v>
      </c>
      <c r="BC869">
        <v>0</v>
      </c>
      <c r="BD869">
        <v>0</v>
      </c>
      <c r="BE869">
        <v>0</v>
      </c>
      <c r="BF869">
        <v>0</v>
      </c>
      <c r="BG869">
        <v>0</v>
      </c>
      <c r="BH869">
        <v>1</v>
      </c>
      <c r="BI869">
        <v>0</v>
      </c>
      <c r="BJ869" s="25">
        <v>45944</v>
      </c>
      <c r="BK869">
        <v>0</v>
      </c>
      <c r="BL869" s="27" t="str">
        <f>VLOOKUP(O869,DropDownList!$H$1:$I$7,2,FALSE)</f>
        <v>2024/25</v>
      </c>
      <c r="BM869" s="27" t="str">
        <f t="shared" si="13"/>
        <v>CONF</v>
      </c>
    </row>
    <row r="870" spans="1:65" x14ac:dyDescent="0.2">
      <c r="A870">
        <v>2025</v>
      </c>
      <c r="B870">
        <v>10</v>
      </c>
      <c r="C870" t="s">
        <v>216</v>
      </c>
      <c r="D870" t="s">
        <v>222</v>
      </c>
      <c r="E870" t="s">
        <v>38</v>
      </c>
      <c r="F870">
        <v>9704</v>
      </c>
      <c r="G870" t="s">
        <v>158</v>
      </c>
      <c r="H870" t="s">
        <v>209</v>
      </c>
      <c r="I870" t="s">
        <v>142</v>
      </c>
      <c r="J870" s="24">
        <v>45931</v>
      </c>
      <c r="K870" t="s">
        <v>253</v>
      </c>
      <c r="L870">
        <v>3</v>
      </c>
      <c r="M870" t="s">
        <v>429</v>
      </c>
      <c r="N870" t="s">
        <v>145</v>
      </c>
      <c r="O870" t="s">
        <v>156</v>
      </c>
      <c r="P870" t="s">
        <v>161</v>
      </c>
      <c r="Q870">
        <v>940</v>
      </c>
      <c r="R870">
        <v>359</v>
      </c>
      <c r="S870">
        <v>8040</v>
      </c>
      <c r="T870">
        <v>210</v>
      </c>
      <c r="U870">
        <v>103</v>
      </c>
      <c r="V870">
        <v>24</v>
      </c>
      <c r="W870">
        <v>600</v>
      </c>
      <c r="X870">
        <v>600</v>
      </c>
      <c r="Y870">
        <v>0</v>
      </c>
      <c r="Z870">
        <v>0</v>
      </c>
      <c r="AA870">
        <v>6890</v>
      </c>
      <c r="AB870">
        <v>0</v>
      </c>
      <c r="AC870">
        <v>0</v>
      </c>
      <c r="AD870">
        <v>23</v>
      </c>
      <c r="AE870">
        <v>1</v>
      </c>
      <c r="AF870">
        <v>306</v>
      </c>
      <c r="AG870">
        <v>1</v>
      </c>
      <c r="AH870">
        <v>8</v>
      </c>
      <c r="AI870">
        <v>44</v>
      </c>
      <c r="AJ870">
        <v>0</v>
      </c>
      <c r="AK870">
        <v>0</v>
      </c>
      <c r="AL870">
        <v>0</v>
      </c>
      <c r="AM870">
        <v>0</v>
      </c>
      <c r="AN870">
        <v>0</v>
      </c>
      <c r="AO870">
        <v>216</v>
      </c>
      <c r="AP870">
        <v>805</v>
      </c>
      <c r="AQ870">
        <v>214</v>
      </c>
      <c r="AR870">
        <v>0</v>
      </c>
      <c r="AS870">
        <v>76</v>
      </c>
      <c r="AT870">
        <v>62</v>
      </c>
      <c r="AU870">
        <v>10</v>
      </c>
      <c r="AV870">
        <v>6</v>
      </c>
      <c r="AW870">
        <v>13</v>
      </c>
      <c r="AX870">
        <v>0</v>
      </c>
      <c r="AY870">
        <v>105</v>
      </c>
      <c r="AZ870">
        <v>160</v>
      </c>
      <c r="BA870">
        <v>70</v>
      </c>
      <c r="BB870">
        <v>17</v>
      </c>
      <c r="BC870">
        <v>10</v>
      </c>
      <c r="BD870">
        <v>12</v>
      </c>
      <c r="BE870">
        <v>0</v>
      </c>
      <c r="BF870">
        <v>348</v>
      </c>
      <c r="BG870">
        <v>920</v>
      </c>
      <c r="BH870">
        <v>0</v>
      </c>
      <c r="BI870">
        <v>99</v>
      </c>
      <c r="BJ870" s="25">
        <v>45944</v>
      </c>
      <c r="BK870">
        <v>0</v>
      </c>
      <c r="BL870" s="27" t="str">
        <f>VLOOKUP(O870,DropDownList!$H$1:$I$7,2,FALSE)</f>
        <v>2023/24</v>
      </c>
      <c r="BM870" s="27" t="str">
        <f t="shared" si="13"/>
        <v>VSUR</v>
      </c>
    </row>
    <row r="871" spans="1:65" x14ac:dyDescent="0.2">
      <c r="A871">
        <v>2025</v>
      </c>
      <c r="B871">
        <v>10</v>
      </c>
      <c r="C871" t="s">
        <v>216</v>
      </c>
      <c r="D871" t="s">
        <v>222</v>
      </c>
      <c r="E871" t="s">
        <v>38</v>
      </c>
      <c r="F871">
        <v>9704</v>
      </c>
      <c r="G871" t="s">
        <v>158</v>
      </c>
      <c r="H871" t="s">
        <v>209</v>
      </c>
      <c r="I871" t="s">
        <v>142</v>
      </c>
      <c r="J871" s="24">
        <v>45931</v>
      </c>
      <c r="K871" t="s">
        <v>253</v>
      </c>
      <c r="L871">
        <v>3</v>
      </c>
      <c r="M871" t="s">
        <v>429</v>
      </c>
      <c r="N871" t="s">
        <v>145</v>
      </c>
      <c r="O871" t="s">
        <v>156</v>
      </c>
      <c r="P871" t="s">
        <v>159</v>
      </c>
      <c r="Q871">
        <v>0</v>
      </c>
      <c r="R871">
        <v>10</v>
      </c>
      <c r="S871">
        <v>142702.20000000001</v>
      </c>
      <c r="T871">
        <v>19298.73</v>
      </c>
      <c r="U871">
        <v>0</v>
      </c>
      <c r="V871">
        <v>0</v>
      </c>
      <c r="W871">
        <v>0</v>
      </c>
      <c r="X871">
        <v>0</v>
      </c>
      <c r="Y871">
        <v>0</v>
      </c>
      <c r="Z871">
        <v>0</v>
      </c>
      <c r="AA871">
        <v>123403.47</v>
      </c>
      <c r="AB871">
        <v>0</v>
      </c>
      <c r="AC871">
        <v>0</v>
      </c>
      <c r="AD871">
        <v>0</v>
      </c>
      <c r="AE871">
        <v>0</v>
      </c>
      <c r="AF871">
        <v>7</v>
      </c>
      <c r="AG871">
        <v>0</v>
      </c>
      <c r="AH871">
        <v>1</v>
      </c>
      <c r="AI871">
        <v>0</v>
      </c>
      <c r="AJ871">
        <v>0</v>
      </c>
      <c r="AK871">
        <v>0</v>
      </c>
      <c r="AL871">
        <v>0</v>
      </c>
      <c r="AM871">
        <v>0</v>
      </c>
      <c r="AN871">
        <v>0</v>
      </c>
      <c r="AO871">
        <v>3</v>
      </c>
      <c r="AP871">
        <v>4</v>
      </c>
      <c r="AQ871">
        <v>3</v>
      </c>
      <c r="AR871">
        <v>0</v>
      </c>
      <c r="AS871">
        <v>0</v>
      </c>
      <c r="AT871">
        <v>0</v>
      </c>
      <c r="AU871">
        <v>1</v>
      </c>
      <c r="AV871">
        <v>0</v>
      </c>
      <c r="AW871">
        <v>0</v>
      </c>
      <c r="AX871">
        <v>0</v>
      </c>
      <c r="AY871">
        <v>0</v>
      </c>
      <c r="AZ871">
        <v>0</v>
      </c>
      <c r="BA871">
        <v>0</v>
      </c>
      <c r="BB871">
        <v>0</v>
      </c>
      <c r="BC871">
        <v>0</v>
      </c>
      <c r="BD871">
        <v>0</v>
      </c>
      <c r="BE871">
        <v>0</v>
      </c>
      <c r="BF871">
        <v>0</v>
      </c>
      <c r="BG871">
        <v>0</v>
      </c>
      <c r="BH871">
        <v>2</v>
      </c>
      <c r="BI871">
        <v>0</v>
      </c>
      <c r="BJ871" s="25">
        <v>45944</v>
      </c>
      <c r="BK871">
        <v>0</v>
      </c>
      <c r="BL871" s="27" t="str">
        <f>VLOOKUP(O871,DropDownList!$H$1:$I$7,2,FALSE)</f>
        <v>2023/24</v>
      </c>
      <c r="BM871" s="27" t="str">
        <f t="shared" si="13"/>
        <v>CONF</v>
      </c>
    </row>
    <row r="872" spans="1:65" x14ac:dyDescent="0.2">
      <c r="A872">
        <v>2025</v>
      </c>
      <c r="B872">
        <v>10</v>
      </c>
      <c r="C872" t="s">
        <v>216</v>
      </c>
      <c r="D872" t="s">
        <v>222</v>
      </c>
      <c r="E872" t="s">
        <v>38</v>
      </c>
      <c r="F872">
        <v>9704</v>
      </c>
      <c r="G872" t="s">
        <v>158</v>
      </c>
      <c r="H872" t="s">
        <v>209</v>
      </c>
      <c r="I872" t="s">
        <v>142</v>
      </c>
      <c r="J872" s="24">
        <v>45931</v>
      </c>
      <c r="K872" t="s">
        <v>253</v>
      </c>
      <c r="L872">
        <v>3</v>
      </c>
      <c r="M872" t="s">
        <v>429</v>
      </c>
      <c r="N872" t="s">
        <v>145</v>
      </c>
      <c r="O872" t="s">
        <v>147</v>
      </c>
      <c r="P872" t="s">
        <v>160</v>
      </c>
      <c r="Q872">
        <v>105175.41</v>
      </c>
      <c r="R872">
        <v>447</v>
      </c>
      <c r="S872">
        <v>245584.96</v>
      </c>
      <c r="T872">
        <v>3545</v>
      </c>
      <c r="U872">
        <v>252</v>
      </c>
      <c r="V872">
        <v>113</v>
      </c>
      <c r="W872">
        <v>39777.94</v>
      </c>
      <c r="X872">
        <v>53923.59</v>
      </c>
      <c r="Y872">
        <v>0</v>
      </c>
      <c r="Z872">
        <v>0</v>
      </c>
      <c r="AA872">
        <v>136864.54999999999</v>
      </c>
      <c r="AB872">
        <v>13084.52</v>
      </c>
      <c r="AC872">
        <v>115532.89</v>
      </c>
      <c r="AD872">
        <v>50</v>
      </c>
      <c r="AE872">
        <v>63</v>
      </c>
      <c r="AF872">
        <v>185</v>
      </c>
      <c r="AG872">
        <v>150</v>
      </c>
      <c r="AH872">
        <v>9</v>
      </c>
      <c r="AI872">
        <v>102</v>
      </c>
      <c r="AJ872">
        <v>0</v>
      </c>
      <c r="AK872">
        <v>0</v>
      </c>
      <c r="AL872">
        <v>0</v>
      </c>
      <c r="AM872">
        <v>0</v>
      </c>
      <c r="AN872">
        <v>0</v>
      </c>
      <c r="AO872">
        <v>314</v>
      </c>
      <c r="AP872">
        <v>897</v>
      </c>
      <c r="AQ872">
        <v>306</v>
      </c>
      <c r="AR872">
        <v>1</v>
      </c>
      <c r="AS872">
        <v>80</v>
      </c>
      <c r="AT872">
        <v>11</v>
      </c>
      <c r="AU872">
        <v>5</v>
      </c>
      <c r="AV872">
        <v>2</v>
      </c>
      <c r="AW872">
        <v>8</v>
      </c>
      <c r="AX872">
        <v>0</v>
      </c>
      <c r="AY872">
        <v>131</v>
      </c>
      <c r="AZ872">
        <v>212</v>
      </c>
      <c r="BA872">
        <v>68</v>
      </c>
      <c r="BB872">
        <v>16</v>
      </c>
      <c r="BC872">
        <v>7</v>
      </c>
      <c r="BD872">
        <v>11</v>
      </c>
      <c r="BE872">
        <v>0</v>
      </c>
      <c r="BF872">
        <v>433</v>
      </c>
      <c r="BG872">
        <v>46187.93</v>
      </c>
      <c r="BH872">
        <v>1</v>
      </c>
      <c r="BI872">
        <v>244</v>
      </c>
      <c r="BJ872" s="25">
        <v>45944</v>
      </c>
      <c r="BK872">
        <v>0</v>
      </c>
      <c r="BL872" s="27" t="str">
        <f>VLOOKUP(O872,DropDownList!$H$1:$I$7,2,FALSE)</f>
        <v>2024/25</v>
      </c>
      <c r="BM872" s="27" t="str">
        <f t="shared" si="13"/>
        <v>SC COURT</v>
      </c>
    </row>
    <row r="873" spans="1:65" x14ac:dyDescent="0.2">
      <c r="A873">
        <v>2025</v>
      </c>
      <c r="B873">
        <v>10</v>
      </c>
      <c r="C873" t="s">
        <v>216</v>
      </c>
      <c r="D873" t="s">
        <v>222</v>
      </c>
      <c r="E873" t="s">
        <v>38</v>
      </c>
      <c r="F873">
        <v>9704</v>
      </c>
      <c r="G873" t="s">
        <v>158</v>
      </c>
      <c r="H873" t="s">
        <v>209</v>
      </c>
      <c r="I873" t="s">
        <v>142</v>
      </c>
      <c r="J873" s="24">
        <v>45931</v>
      </c>
      <c r="K873" t="s">
        <v>253</v>
      </c>
      <c r="L873">
        <v>3</v>
      </c>
      <c r="M873" t="s">
        <v>429</v>
      </c>
      <c r="N873" t="s">
        <v>145</v>
      </c>
      <c r="O873" t="s">
        <v>155</v>
      </c>
      <c r="P873" t="s">
        <v>160</v>
      </c>
      <c r="Q873">
        <v>29281.53</v>
      </c>
      <c r="R873">
        <v>357</v>
      </c>
      <c r="S873">
        <v>174509.5</v>
      </c>
      <c r="T873">
        <v>10107.02</v>
      </c>
      <c r="U873">
        <v>77</v>
      </c>
      <c r="V873">
        <v>26</v>
      </c>
      <c r="W873">
        <v>9742.42</v>
      </c>
      <c r="X873">
        <v>9742.42</v>
      </c>
      <c r="Y873">
        <v>0</v>
      </c>
      <c r="Z873">
        <v>0</v>
      </c>
      <c r="AA873">
        <v>135120.95000000001</v>
      </c>
      <c r="AB873">
        <v>15361.93</v>
      </c>
      <c r="AC873">
        <v>113280.97</v>
      </c>
      <c r="AD873">
        <v>11</v>
      </c>
      <c r="AE873">
        <v>15</v>
      </c>
      <c r="AF873">
        <v>257</v>
      </c>
      <c r="AG873">
        <v>47</v>
      </c>
      <c r="AH873">
        <v>19</v>
      </c>
      <c r="AI873">
        <v>30</v>
      </c>
      <c r="AJ873">
        <v>0</v>
      </c>
      <c r="AK873">
        <v>0</v>
      </c>
      <c r="AL873">
        <v>0</v>
      </c>
      <c r="AM873">
        <v>0</v>
      </c>
      <c r="AN873">
        <v>0</v>
      </c>
      <c r="AO873">
        <v>226</v>
      </c>
      <c r="AP873">
        <v>1005</v>
      </c>
      <c r="AQ873">
        <v>216</v>
      </c>
      <c r="AR873">
        <v>0</v>
      </c>
      <c r="AS873">
        <v>132</v>
      </c>
      <c r="AT873">
        <v>52</v>
      </c>
      <c r="AU873">
        <v>15</v>
      </c>
      <c r="AV873">
        <v>5</v>
      </c>
      <c r="AW873">
        <v>21</v>
      </c>
      <c r="AX873">
        <v>0</v>
      </c>
      <c r="AY873">
        <v>151</v>
      </c>
      <c r="AZ873">
        <v>205</v>
      </c>
      <c r="BA873">
        <v>112</v>
      </c>
      <c r="BB873">
        <v>23</v>
      </c>
      <c r="BC873">
        <v>12</v>
      </c>
      <c r="BD873">
        <v>10</v>
      </c>
      <c r="BE873">
        <v>0</v>
      </c>
      <c r="BF873">
        <v>329</v>
      </c>
      <c r="BG873">
        <v>13915</v>
      </c>
      <c r="BH873">
        <v>4</v>
      </c>
      <c r="BI873">
        <v>74</v>
      </c>
      <c r="BJ873" s="25">
        <v>45944</v>
      </c>
      <c r="BK873">
        <v>0</v>
      </c>
      <c r="BL873" s="27" t="str">
        <f>VLOOKUP(O873,DropDownList!$H$1:$I$7,2,FALSE)</f>
        <v>2022/23</v>
      </c>
      <c r="BM873" s="27" t="str">
        <f t="shared" si="13"/>
        <v>SC COURT</v>
      </c>
    </row>
    <row r="874" spans="1:65" x14ac:dyDescent="0.2">
      <c r="A874">
        <v>2025</v>
      </c>
      <c r="B874">
        <v>10</v>
      </c>
      <c r="C874" t="s">
        <v>216</v>
      </c>
      <c r="D874" t="s">
        <v>222</v>
      </c>
      <c r="E874" t="s">
        <v>38</v>
      </c>
      <c r="F874">
        <v>9704</v>
      </c>
      <c r="G874" t="s">
        <v>158</v>
      </c>
      <c r="H874" t="s">
        <v>209</v>
      </c>
      <c r="I874" t="s">
        <v>142</v>
      </c>
      <c r="J874" s="24">
        <v>45931</v>
      </c>
      <c r="K874" t="s">
        <v>253</v>
      </c>
      <c r="L874">
        <v>3</v>
      </c>
      <c r="M874" t="s">
        <v>429</v>
      </c>
      <c r="N874" t="s">
        <v>145</v>
      </c>
      <c r="O874" t="s">
        <v>149</v>
      </c>
      <c r="P874" t="s">
        <v>160</v>
      </c>
      <c r="Q874">
        <v>30246.06</v>
      </c>
      <c r="R874">
        <v>91</v>
      </c>
      <c r="S874">
        <v>55730</v>
      </c>
      <c r="T874">
        <v>2670</v>
      </c>
      <c r="U874">
        <v>59</v>
      </c>
      <c r="V874">
        <v>34</v>
      </c>
      <c r="W874">
        <v>10170</v>
      </c>
      <c r="X874">
        <v>16845</v>
      </c>
      <c r="Y874">
        <v>0</v>
      </c>
      <c r="Z874">
        <v>0</v>
      </c>
      <c r="AA874">
        <v>22813.94</v>
      </c>
      <c r="AB874">
        <v>2580</v>
      </c>
      <c r="AC874">
        <v>18687.53</v>
      </c>
      <c r="AD874">
        <v>16</v>
      </c>
      <c r="AE874">
        <v>18</v>
      </c>
      <c r="AF874">
        <v>28</v>
      </c>
      <c r="AG874">
        <v>31</v>
      </c>
      <c r="AH874">
        <v>4</v>
      </c>
      <c r="AI874">
        <v>28</v>
      </c>
      <c r="AJ874">
        <v>0</v>
      </c>
      <c r="AK874">
        <v>0</v>
      </c>
      <c r="AL874">
        <v>0</v>
      </c>
      <c r="AM874">
        <v>0</v>
      </c>
      <c r="AN874">
        <v>0</v>
      </c>
      <c r="AO874">
        <v>57</v>
      </c>
      <c r="AP874">
        <v>127</v>
      </c>
      <c r="AQ874">
        <v>50</v>
      </c>
      <c r="AR874">
        <v>0</v>
      </c>
      <c r="AS874">
        <v>4</v>
      </c>
      <c r="AT874">
        <v>2</v>
      </c>
      <c r="AU874">
        <v>0</v>
      </c>
      <c r="AV874">
        <v>0</v>
      </c>
      <c r="AW874">
        <v>5</v>
      </c>
      <c r="AX874">
        <v>0</v>
      </c>
      <c r="AY874">
        <v>15</v>
      </c>
      <c r="AZ874">
        <v>29</v>
      </c>
      <c r="BA874">
        <v>13</v>
      </c>
      <c r="BB874">
        <v>1</v>
      </c>
      <c r="BC874">
        <v>0</v>
      </c>
      <c r="BD874">
        <v>0</v>
      </c>
      <c r="BE874">
        <v>0</v>
      </c>
      <c r="BF874">
        <v>86</v>
      </c>
      <c r="BG874">
        <v>19345</v>
      </c>
      <c r="BH874">
        <v>0</v>
      </c>
      <c r="BI874">
        <v>58</v>
      </c>
      <c r="BJ874" s="25">
        <v>45944</v>
      </c>
      <c r="BK874">
        <v>0</v>
      </c>
      <c r="BL874" s="27" t="str">
        <f>VLOOKUP(O874,DropDownList!$H$1:$I$7,2,FALSE)</f>
        <v>2025/26</v>
      </c>
      <c r="BM874" s="27" t="str">
        <f t="shared" si="13"/>
        <v>SC COURT</v>
      </c>
    </row>
    <row r="875" spans="1:65" x14ac:dyDescent="0.2">
      <c r="A875">
        <v>2025</v>
      </c>
      <c r="B875">
        <v>10</v>
      </c>
      <c r="C875" t="s">
        <v>216</v>
      </c>
      <c r="D875" t="s">
        <v>222</v>
      </c>
      <c r="E875" t="s">
        <v>38</v>
      </c>
      <c r="F875">
        <v>9704</v>
      </c>
      <c r="G875" t="s">
        <v>158</v>
      </c>
      <c r="H875" t="s">
        <v>209</v>
      </c>
      <c r="I875" t="s">
        <v>142</v>
      </c>
      <c r="J875" s="24">
        <v>45931</v>
      </c>
      <c r="K875" t="s">
        <v>253</v>
      </c>
      <c r="L875">
        <v>3</v>
      </c>
      <c r="M875" t="s">
        <v>429</v>
      </c>
      <c r="N875" t="s">
        <v>145</v>
      </c>
      <c r="O875" t="s">
        <v>149</v>
      </c>
      <c r="P875" t="s">
        <v>159</v>
      </c>
      <c r="Q875">
        <v>0</v>
      </c>
      <c r="R875">
        <v>2</v>
      </c>
      <c r="S875">
        <v>71605.149999999994</v>
      </c>
      <c r="T875">
        <v>0</v>
      </c>
      <c r="U875">
        <v>0</v>
      </c>
      <c r="V875">
        <v>0</v>
      </c>
      <c r="W875">
        <v>0</v>
      </c>
      <c r="X875">
        <v>0</v>
      </c>
      <c r="Y875">
        <v>0</v>
      </c>
      <c r="Z875">
        <v>0</v>
      </c>
      <c r="AA875">
        <v>71605.149999999994</v>
      </c>
      <c r="AB875">
        <v>0</v>
      </c>
      <c r="AC875">
        <v>0</v>
      </c>
      <c r="AD875">
        <v>0</v>
      </c>
      <c r="AE875">
        <v>0</v>
      </c>
      <c r="AF875">
        <v>2</v>
      </c>
      <c r="AG875">
        <v>0</v>
      </c>
      <c r="AH875">
        <v>0</v>
      </c>
      <c r="AI875">
        <v>0</v>
      </c>
      <c r="AJ875">
        <v>0</v>
      </c>
      <c r="AK875">
        <v>0</v>
      </c>
      <c r="AL875">
        <v>0</v>
      </c>
      <c r="AM875">
        <v>0</v>
      </c>
      <c r="AN875">
        <v>0</v>
      </c>
      <c r="AO875">
        <v>1</v>
      </c>
      <c r="AP875">
        <v>1</v>
      </c>
      <c r="AQ875">
        <v>1</v>
      </c>
      <c r="AR875">
        <v>0</v>
      </c>
      <c r="AS875">
        <v>0</v>
      </c>
      <c r="AT875">
        <v>0</v>
      </c>
      <c r="AU875">
        <v>0</v>
      </c>
      <c r="AV875">
        <v>0</v>
      </c>
      <c r="AW875">
        <v>0</v>
      </c>
      <c r="AX875">
        <v>0</v>
      </c>
      <c r="AY875">
        <v>0</v>
      </c>
      <c r="AZ875">
        <v>0</v>
      </c>
      <c r="BA875">
        <v>0</v>
      </c>
      <c r="BB875">
        <v>0</v>
      </c>
      <c r="BC875">
        <v>0</v>
      </c>
      <c r="BD875">
        <v>0</v>
      </c>
      <c r="BE875">
        <v>0</v>
      </c>
      <c r="BF875">
        <v>0</v>
      </c>
      <c r="BG875">
        <v>0</v>
      </c>
      <c r="BH875">
        <v>0</v>
      </c>
      <c r="BI875">
        <v>0</v>
      </c>
      <c r="BJ875" s="25">
        <v>45944</v>
      </c>
      <c r="BK875">
        <v>0</v>
      </c>
      <c r="BL875" s="27" t="str">
        <f>VLOOKUP(O875,DropDownList!$H$1:$I$7,2,FALSE)</f>
        <v>2025/26</v>
      </c>
      <c r="BM875" s="27" t="str">
        <f t="shared" si="13"/>
        <v>CONF</v>
      </c>
    </row>
    <row r="876" spans="1:65" x14ac:dyDescent="0.2">
      <c r="A876">
        <v>2025</v>
      </c>
      <c r="B876">
        <v>10</v>
      </c>
      <c r="C876" t="s">
        <v>216</v>
      </c>
      <c r="D876" t="s">
        <v>222</v>
      </c>
      <c r="E876" t="s">
        <v>38</v>
      </c>
      <c r="F876">
        <v>9704</v>
      </c>
      <c r="G876" t="s">
        <v>158</v>
      </c>
      <c r="H876" t="s">
        <v>209</v>
      </c>
      <c r="I876" t="s">
        <v>142</v>
      </c>
      <c r="J876" s="24">
        <v>45931</v>
      </c>
      <c r="K876" t="s">
        <v>253</v>
      </c>
      <c r="L876">
        <v>3</v>
      </c>
      <c r="M876" t="s">
        <v>429</v>
      </c>
      <c r="N876" t="s">
        <v>145</v>
      </c>
      <c r="O876" t="s">
        <v>149</v>
      </c>
      <c r="P876" t="s">
        <v>161</v>
      </c>
      <c r="Q876">
        <v>683.59</v>
      </c>
      <c r="R876">
        <v>81</v>
      </c>
      <c r="S876">
        <v>2355</v>
      </c>
      <c r="T876">
        <v>125</v>
      </c>
      <c r="U876">
        <v>52</v>
      </c>
      <c r="V876">
        <v>15</v>
      </c>
      <c r="W876">
        <v>435</v>
      </c>
      <c r="X876">
        <v>435</v>
      </c>
      <c r="Y876">
        <v>0</v>
      </c>
      <c r="Z876">
        <v>0</v>
      </c>
      <c r="AA876">
        <v>1546.41</v>
      </c>
      <c r="AB876">
        <v>0</v>
      </c>
      <c r="AC876">
        <v>0</v>
      </c>
      <c r="AD876">
        <v>14</v>
      </c>
      <c r="AE876">
        <v>1</v>
      </c>
      <c r="AF876">
        <v>51</v>
      </c>
      <c r="AG876">
        <v>2</v>
      </c>
      <c r="AH876">
        <v>4</v>
      </c>
      <c r="AI876">
        <v>24</v>
      </c>
      <c r="AJ876">
        <v>0</v>
      </c>
      <c r="AK876">
        <v>0</v>
      </c>
      <c r="AL876">
        <v>0</v>
      </c>
      <c r="AM876">
        <v>0</v>
      </c>
      <c r="AN876">
        <v>0</v>
      </c>
      <c r="AO876">
        <v>52</v>
      </c>
      <c r="AP876">
        <v>121</v>
      </c>
      <c r="AQ876">
        <v>47</v>
      </c>
      <c r="AR876">
        <v>0</v>
      </c>
      <c r="AS876">
        <v>4</v>
      </c>
      <c r="AT876">
        <v>1</v>
      </c>
      <c r="AU876">
        <v>0</v>
      </c>
      <c r="AV876">
        <v>0</v>
      </c>
      <c r="AW876">
        <v>5</v>
      </c>
      <c r="AX876">
        <v>0</v>
      </c>
      <c r="AY876">
        <v>14</v>
      </c>
      <c r="AZ876">
        <v>28</v>
      </c>
      <c r="BA876">
        <v>14</v>
      </c>
      <c r="BB876">
        <v>1</v>
      </c>
      <c r="BC876">
        <v>0</v>
      </c>
      <c r="BD876">
        <v>0</v>
      </c>
      <c r="BE876">
        <v>0</v>
      </c>
      <c r="BF876">
        <v>76</v>
      </c>
      <c r="BG876">
        <v>665</v>
      </c>
      <c r="BH876">
        <v>0</v>
      </c>
      <c r="BI876">
        <v>51</v>
      </c>
      <c r="BJ876" s="25">
        <v>45944</v>
      </c>
      <c r="BK876">
        <v>0</v>
      </c>
      <c r="BL876" s="27" t="str">
        <f>VLOOKUP(O876,DropDownList!$H$1:$I$7,2,FALSE)</f>
        <v>2025/26</v>
      </c>
      <c r="BM876" s="27" t="str">
        <f t="shared" si="13"/>
        <v>VSUR</v>
      </c>
    </row>
    <row r="877" spans="1:65" x14ac:dyDescent="0.2">
      <c r="A877">
        <v>2025</v>
      </c>
      <c r="B877">
        <v>10</v>
      </c>
      <c r="C877" t="s">
        <v>216</v>
      </c>
      <c r="D877" t="s">
        <v>223</v>
      </c>
      <c r="E877" t="s">
        <v>39</v>
      </c>
      <c r="F877">
        <v>9246</v>
      </c>
      <c r="G877" t="s">
        <v>141</v>
      </c>
      <c r="H877" t="s">
        <v>221</v>
      </c>
      <c r="I877" t="s">
        <v>221</v>
      </c>
      <c r="J877" s="24">
        <v>45931</v>
      </c>
      <c r="K877" t="s">
        <v>253</v>
      </c>
      <c r="L877">
        <v>3</v>
      </c>
      <c r="M877" t="s">
        <v>429</v>
      </c>
      <c r="N877" t="s">
        <v>145</v>
      </c>
      <c r="O877" t="s">
        <v>156</v>
      </c>
      <c r="P877" t="s">
        <v>154</v>
      </c>
      <c r="Q877">
        <v>26932.83</v>
      </c>
      <c r="R877">
        <v>504</v>
      </c>
      <c r="S877">
        <v>132371</v>
      </c>
      <c r="T877">
        <v>1589</v>
      </c>
      <c r="U877">
        <v>108</v>
      </c>
      <c r="V877">
        <v>65</v>
      </c>
      <c r="W877">
        <v>17625.490000000002</v>
      </c>
      <c r="X877">
        <v>17785.490000000002</v>
      </c>
      <c r="Y877">
        <v>0</v>
      </c>
      <c r="Z877">
        <v>0</v>
      </c>
      <c r="AA877">
        <v>103849.17</v>
      </c>
      <c r="AB877">
        <v>1196.97</v>
      </c>
      <c r="AC877">
        <v>95867.73</v>
      </c>
      <c r="AD877">
        <v>40</v>
      </c>
      <c r="AE877">
        <v>25</v>
      </c>
      <c r="AF877">
        <v>389</v>
      </c>
      <c r="AG877">
        <v>50</v>
      </c>
      <c r="AH877">
        <v>5</v>
      </c>
      <c r="AI877">
        <v>58</v>
      </c>
      <c r="AJ877">
        <v>0</v>
      </c>
      <c r="AK877">
        <v>0</v>
      </c>
      <c r="AL877">
        <v>0</v>
      </c>
      <c r="AM877">
        <v>0</v>
      </c>
      <c r="AN877">
        <v>0</v>
      </c>
      <c r="AO877">
        <v>239</v>
      </c>
      <c r="AP877">
        <v>814</v>
      </c>
      <c r="AQ877">
        <v>260</v>
      </c>
      <c r="AR877">
        <v>0</v>
      </c>
      <c r="AS877">
        <v>77</v>
      </c>
      <c r="AT877">
        <v>15</v>
      </c>
      <c r="AU877">
        <v>16</v>
      </c>
      <c r="AV877">
        <v>6</v>
      </c>
      <c r="AW877">
        <v>0</v>
      </c>
      <c r="AX877">
        <v>0</v>
      </c>
      <c r="AY877">
        <v>91</v>
      </c>
      <c r="AZ877">
        <v>175</v>
      </c>
      <c r="BA877">
        <v>87</v>
      </c>
      <c r="BB877">
        <v>24</v>
      </c>
      <c r="BC877">
        <v>7</v>
      </c>
      <c r="BD877">
        <v>2</v>
      </c>
      <c r="BE877">
        <v>0</v>
      </c>
      <c r="BF877">
        <v>499</v>
      </c>
      <c r="BG877">
        <v>16625</v>
      </c>
      <c r="BH877">
        <v>2</v>
      </c>
      <c r="BI877">
        <v>99</v>
      </c>
      <c r="BJ877" s="25">
        <v>45944</v>
      </c>
      <c r="BK877">
        <v>0</v>
      </c>
      <c r="BL877" s="27" t="str">
        <f>VLOOKUP(O877,DropDownList!$H$1:$I$7,2,FALSE)</f>
        <v>2023/24</v>
      </c>
      <c r="BM877" s="27" t="str">
        <f t="shared" si="13"/>
        <v>JP COURT</v>
      </c>
    </row>
    <row r="878" spans="1:65" x14ac:dyDescent="0.2">
      <c r="A878">
        <v>2025</v>
      </c>
      <c r="B878">
        <v>10</v>
      </c>
      <c r="C878" t="s">
        <v>216</v>
      </c>
      <c r="D878" t="s">
        <v>223</v>
      </c>
      <c r="E878" t="s">
        <v>39</v>
      </c>
      <c r="F878">
        <v>9246</v>
      </c>
      <c r="G878" t="s">
        <v>141</v>
      </c>
      <c r="H878" t="s">
        <v>221</v>
      </c>
      <c r="I878" t="s">
        <v>221</v>
      </c>
      <c r="J878" s="24">
        <v>45931</v>
      </c>
      <c r="K878" t="s">
        <v>253</v>
      </c>
      <c r="L878">
        <v>3</v>
      </c>
      <c r="M878" t="s">
        <v>429</v>
      </c>
      <c r="N878" t="s">
        <v>145</v>
      </c>
      <c r="O878" t="s">
        <v>147</v>
      </c>
      <c r="P878" t="s">
        <v>150</v>
      </c>
      <c r="Q878">
        <v>15737.11</v>
      </c>
      <c r="R878">
        <v>268</v>
      </c>
      <c r="S878">
        <v>38947.15</v>
      </c>
      <c r="T878">
        <v>2415</v>
      </c>
      <c r="U878">
        <v>127</v>
      </c>
      <c r="V878">
        <v>68</v>
      </c>
      <c r="W878">
        <v>9438.36</v>
      </c>
      <c r="X878">
        <v>9643.36</v>
      </c>
      <c r="Y878">
        <v>250</v>
      </c>
      <c r="Z878">
        <v>36532.15</v>
      </c>
      <c r="AA878">
        <v>20795.04</v>
      </c>
      <c r="AB878">
        <v>4679.55</v>
      </c>
      <c r="AC878">
        <v>16115.49</v>
      </c>
      <c r="AD878">
        <v>51</v>
      </c>
      <c r="AE878">
        <v>17</v>
      </c>
      <c r="AF878">
        <v>122</v>
      </c>
      <c r="AG878">
        <v>46</v>
      </c>
      <c r="AH878">
        <v>18</v>
      </c>
      <c r="AI878">
        <v>81</v>
      </c>
      <c r="AJ878">
        <v>54</v>
      </c>
      <c r="AK878">
        <v>28</v>
      </c>
      <c r="AL878">
        <v>4</v>
      </c>
      <c r="AM878">
        <v>4</v>
      </c>
      <c r="AN878">
        <v>0</v>
      </c>
      <c r="AO878">
        <v>186</v>
      </c>
      <c r="AP878">
        <v>499</v>
      </c>
      <c r="AQ878">
        <v>189</v>
      </c>
      <c r="AR878">
        <v>0</v>
      </c>
      <c r="AS878">
        <v>29</v>
      </c>
      <c r="AT878">
        <v>0</v>
      </c>
      <c r="AU878">
        <v>2</v>
      </c>
      <c r="AV878">
        <v>0</v>
      </c>
      <c r="AW878">
        <v>0</v>
      </c>
      <c r="AX878">
        <v>0</v>
      </c>
      <c r="AY878">
        <v>76</v>
      </c>
      <c r="AZ878">
        <v>136</v>
      </c>
      <c r="BA878">
        <v>47</v>
      </c>
      <c r="BB878">
        <v>6</v>
      </c>
      <c r="BC878">
        <v>2</v>
      </c>
      <c r="BD878">
        <v>0</v>
      </c>
      <c r="BE878">
        <v>0</v>
      </c>
      <c r="BF878">
        <v>187</v>
      </c>
      <c r="BG878">
        <v>10997.86</v>
      </c>
      <c r="BH878">
        <v>1</v>
      </c>
      <c r="BI878">
        <v>127</v>
      </c>
      <c r="BJ878" s="25">
        <v>45944</v>
      </c>
      <c r="BK878">
        <v>0</v>
      </c>
      <c r="BL878" s="27" t="str">
        <f>VLOOKUP(O878,DropDownList!$H$1:$I$7,2,FALSE)</f>
        <v>2024/25</v>
      </c>
      <c r="BM878" s="27" t="str">
        <f t="shared" si="13"/>
        <v>FISCAL FINES</v>
      </c>
    </row>
    <row r="879" spans="1:65" x14ac:dyDescent="0.2">
      <c r="A879">
        <v>2025</v>
      </c>
      <c r="B879">
        <v>10</v>
      </c>
      <c r="C879" t="s">
        <v>216</v>
      </c>
      <c r="D879" t="s">
        <v>223</v>
      </c>
      <c r="E879" t="s">
        <v>39</v>
      </c>
      <c r="F879">
        <v>9246</v>
      </c>
      <c r="G879" t="s">
        <v>141</v>
      </c>
      <c r="H879" t="s">
        <v>221</v>
      </c>
      <c r="I879" t="s">
        <v>221</v>
      </c>
      <c r="J879" s="24">
        <v>45931</v>
      </c>
      <c r="K879" t="s">
        <v>253</v>
      </c>
      <c r="L879">
        <v>3</v>
      </c>
      <c r="M879" t="s">
        <v>429</v>
      </c>
      <c r="N879" t="s">
        <v>145</v>
      </c>
      <c r="O879" t="s">
        <v>149</v>
      </c>
      <c r="P879" t="s">
        <v>151</v>
      </c>
      <c r="Q879">
        <v>0</v>
      </c>
      <c r="R879">
        <v>155</v>
      </c>
      <c r="S879">
        <v>4650</v>
      </c>
      <c r="T879">
        <v>570</v>
      </c>
      <c r="U879">
        <v>0</v>
      </c>
      <c r="V879">
        <v>0</v>
      </c>
      <c r="W879">
        <v>0</v>
      </c>
      <c r="X879">
        <v>0</v>
      </c>
      <c r="Y879">
        <v>0</v>
      </c>
      <c r="Z879">
        <v>0</v>
      </c>
      <c r="AA879">
        <v>4080</v>
      </c>
      <c r="AB879">
        <v>0</v>
      </c>
      <c r="AC879">
        <v>4080</v>
      </c>
      <c r="AD879">
        <v>0</v>
      </c>
      <c r="AE879">
        <v>0</v>
      </c>
      <c r="AF879">
        <v>136</v>
      </c>
      <c r="AG879">
        <v>0</v>
      </c>
      <c r="AH879">
        <v>19</v>
      </c>
      <c r="AI879">
        <v>0</v>
      </c>
      <c r="AJ879">
        <v>0</v>
      </c>
      <c r="AK879">
        <v>0</v>
      </c>
      <c r="AL879">
        <v>0</v>
      </c>
      <c r="AM879">
        <v>2</v>
      </c>
      <c r="AN879">
        <v>0</v>
      </c>
      <c r="AO879">
        <v>0</v>
      </c>
      <c r="AP879">
        <v>0</v>
      </c>
      <c r="AQ879">
        <v>0</v>
      </c>
      <c r="AR879">
        <v>0</v>
      </c>
      <c r="AS879">
        <v>0</v>
      </c>
      <c r="AT879">
        <v>0</v>
      </c>
      <c r="AU879">
        <v>0</v>
      </c>
      <c r="AV879">
        <v>0</v>
      </c>
      <c r="AW879">
        <v>0</v>
      </c>
      <c r="AX879">
        <v>0</v>
      </c>
      <c r="AY879">
        <v>0</v>
      </c>
      <c r="AZ879">
        <v>0</v>
      </c>
      <c r="BA879">
        <v>0</v>
      </c>
      <c r="BB879">
        <v>0</v>
      </c>
      <c r="BC879">
        <v>0</v>
      </c>
      <c r="BD879">
        <v>0</v>
      </c>
      <c r="BE879">
        <v>0</v>
      </c>
      <c r="BF879">
        <v>0</v>
      </c>
      <c r="BG879">
        <v>0</v>
      </c>
      <c r="BH879">
        <v>0</v>
      </c>
      <c r="BI879">
        <v>0</v>
      </c>
      <c r="BJ879" s="25">
        <v>45944</v>
      </c>
      <c r="BK879">
        <v>0</v>
      </c>
      <c r="BL879" s="27" t="str">
        <f>VLOOKUP(O879,DropDownList!$H$1:$I$7,2,FALSE)</f>
        <v>2025/26</v>
      </c>
      <c r="BM879" s="27" t="str">
        <f t="shared" si="13"/>
        <v>PCPF</v>
      </c>
    </row>
    <row r="880" spans="1:65" x14ac:dyDescent="0.2">
      <c r="A880">
        <v>2025</v>
      </c>
      <c r="B880">
        <v>10</v>
      </c>
      <c r="C880" t="s">
        <v>216</v>
      </c>
      <c r="D880" t="s">
        <v>223</v>
      </c>
      <c r="E880" t="s">
        <v>39</v>
      </c>
      <c r="F880">
        <v>9246</v>
      </c>
      <c r="G880" t="s">
        <v>141</v>
      </c>
      <c r="H880" t="s">
        <v>221</v>
      </c>
      <c r="I880" t="s">
        <v>221</v>
      </c>
      <c r="J880" s="24">
        <v>45931</v>
      </c>
      <c r="K880" t="s">
        <v>253</v>
      </c>
      <c r="L880">
        <v>3</v>
      </c>
      <c r="M880" t="s">
        <v>429</v>
      </c>
      <c r="N880" t="s">
        <v>145</v>
      </c>
      <c r="O880" t="s">
        <v>149</v>
      </c>
      <c r="P880" t="s">
        <v>153</v>
      </c>
      <c r="Q880">
        <v>225</v>
      </c>
      <c r="R880">
        <v>5</v>
      </c>
      <c r="S880">
        <v>225</v>
      </c>
      <c r="T880">
        <v>0</v>
      </c>
      <c r="U880">
        <v>5</v>
      </c>
      <c r="V880">
        <v>4</v>
      </c>
      <c r="W880">
        <v>180</v>
      </c>
      <c r="X880">
        <v>180</v>
      </c>
      <c r="Y880">
        <v>0</v>
      </c>
      <c r="Z880">
        <v>0</v>
      </c>
      <c r="AA880">
        <v>0</v>
      </c>
      <c r="AB880">
        <v>0</v>
      </c>
      <c r="AC880">
        <v>0</v>
      </c>
      <c r="AD880">
        <v>4</v>
      </c>
      <c r="AE880">
        <v>0</v>
      </c>
      <c r="AF880">
        <v>0</v>
      </c>
      <c r="AG880">
        <v>0</v>
      </c>
      <c r="AH880">
        <v>0</v>
      </c>
      <c r="AI880">
        <v>5</v>
      </c>
      <c r="AJ880">
        <v>0</v>
      </c>
      <c r="AK880">
        <v>0</v>
      </c>
      <c r="AL880">
        <v>0</v>
      </c>
      <c r="AM880">
        <v>0</v>
      </c>
      <c r="AN880">
        <v>0</v>
      </c>
      <c r="AO880">
        <v>0</v>
      </c>
      <c r="AP880">
        <v>0</v>
      </c>
      <c r="AQ880">
        <v>0</v>
      </c>
      <c r="AR880">
        <v>0</v>
      </c>
      <c r="AS880">
        <v>0</v>
      </c>
      <c r="AT880">
        <v>0</v>
      </c>
      <c r="AU880">
        <v>0</v>
      </c>
      <c r="AV880">
        <v>0</v>
      </c>
      <c r="AW880">
        <v>0</v>
      </c>
      <c r="AX880">
        <v>0</v>
      </c>
      <c r="AY880">
        <v>0</v>
      </c>
      <c r="AZ880">
        <v>0</v>
      </c>
      <c r="BA880">
        <v>0</v>
      </c>
      <c r="BB880">
        <v>0</v>
      </c>
      <c r="BC880">
        <v>0</v>
      </c>
      <c r="BD880">
        <v>0</v>
      </c>
      <c r="BE880">
        <v>0</v>
      </c>
      <c r="BF880">
        <v>0</v>
      </c>
      <c r="BG880">
        <v>225</v>
      </c>
      <c r="BH880">
        <v>0</v>
      </c>
      <c r="BI880">
        <v>0</v>
      </c>
      <c r="BJ880" s="25">
        <v>45944</v>
      </c>
      <c r="BK880">
        <v>0</v>
      </c>
      <c r="BL880" s="27" t="str">
        <f>VLOOKUP(O880,DropDownList!$H$1:$I$7,2,FALSE)</f>
        <v>2025/26</v>
      </c>
      <c r="BM880" s="27" t="str">
        <f t="shared" si="13"/>
        <v>PREG</v>
      </c>
    </row>
    <row r="881" spans="1:65" x14ac:dyDescent="0.2">
      <c r="A881">
        <v>2025</v>
      </c>
      <c r="B881">
        <v>10</v>
      </c>
      <c r="C881" t="s">
        <v>216</v>
      </c>
      <c r="D881" t="s">
        <v>223</v>
      </c>
      <c r="E881" t="s">
        <v>39</v>
      </c>
      <c r="F881">
        <v>9246</v>
      </c>
      <c r="G881" t="s">
        <v>141</v>
      </c>
      <c r="H881" t="s">
        <v>221</v>
      </c>
      <c r="I881" t="s">
        <v>221</v>
      </c>
      <c r="J881" s="24">
        <v>45931</v>
      </c>
      <c r="K881" t="s">
        <v>253</v>
      </c>
      <c r="L881">
        <v>3</v>
      </c>
      <c r="M881" t="s">
        <v>429</v>
      </c>
      <c r="N881" t="s">
        <v>145</v>
      </c>
      <c r="O881" t="s">
        <v>149</v>
      </c>
      <c r="P881" t="s">
        <v>148</v>
      </c>
      <c r="Q881">
        <v>360</v>
      </c>
      <c r="R881">
        <v>8</v>
      </c>
      <c r="S881">
        <v>480</v>
      </c>
      <c r="T881">
        <v>0</v>
      </c>
      <c r="U881">
        <v>6</v>
      </c>
      <c r="V881">
        <v>5</v>
      </c>
      <c r="W881">
        <v>300</v>
      </c>
      <c r="X881">
        <v>300</v>
      </c>
      <c r="Y881">
        <v>0</v>
      </c>
      <c r="Z881">
        <v>0</v>
      </c>
      <c r="AA881">
        <v>120</v>
      </c>
      <c r="AB881">
        <v>0</v>
      </c>
      <c r="AC881">
        <v>120</v>
      </c>
      <c r="AD881">
        <v>5</v>
      </c>
      <c r="AE881">
        <v>0</v>
      </c>
      <c r="AF881">
        <v>2</v>
      </c>
      <c r="AG881">
        <v>0</v>
      </c>
      <c r="AH881">
        <v>0</v>
      </c>
      <c r="AI881">
        <v>6</v>
      </c>
      <c r="AJ881">
        <v>0</v>
      </c>
      <c r="AK881">
        <v>0</v>
      </c>
      <c r="AL881">
        <v>0</v>
      </c>
      <c r="AM881">
        <v>0</v>
      </c>
      <c r="AN881">
        <v>0</v>
      </c>
      <c r="AO881">
        <v>6</v>
      </c>
      <c r="AP881">
        <v>9</v>
      </c>
      <c r="AQ881">
        <v>6</v>
      </c>
      <c r="AR881">
        <v>0</v>
      </c>
      <c r="AS881">
        <v>0</v>
      </c>
      <c r="AT881">
        <v>0</v>
      </c>
      <c r="AU881">
        <v>0</v>
      </c>
      <c r="AV881">
        <v>0</v>
      </c>
      <c r="AW881">
        <v>0</v>
      </c>
      <c r="AX881">
        <v>0</v>
      </c>
      <c r="AY881">
        <v>1</v>
      </c>
      <c r="AZ881">
        <v>1</v>
      </c>
      <c r="BA881">
        <v>0</v>
      </c>
      <c r="BB881">
        <v>0</v>
      </c>
      <c r="BC881">
        <v>0</v>
      </c>
      <c r="BD881">
        <v>0</v>
      </c>
      <c r="BE881">
        <v>0</v>
      </c>
      <c r="BF881">
        <v>6</v>
      </c>
      <c r="BG881">
        <v>360</v>
      </c>
      <c r="BH881">
        <v>0</v>
      </c>
      <c r="BI881">
        <v>6</v>
      </c>
      <c r="BJ881" s="25">
        <v>45944</v>
      </c>
      <c r="BK881">
        <v>0</v>
      </c>
      <c r="BL881" s="27" t="str">
        <f>VLOOKUP(O881,DropDownList!$H$1:$I$7,2,FALSE)</f>
        <v>2025/26</v>
      </c>
      <c r="BM881" s="27" t="str">
        <f t="shared" si="13"/>
        <v>PRAS</v>
      </c>
    </row>
    <row r="882" spans="1:65" x14ac:dyDescent="0.2">
      <c r="A882">
        <v>2025</v>
      </c>
      <c r="B882">
        <v>10</v>
      </c>
      <c r="C882" t="s">
        <v>216</v>
      </c>
      <c r="D882" t="s">
        <v>223</v>
      </c>
      <c r="E882" t="s">
        <v>39</v>
      </c>
      <c r="F882">
        <v>9246</v>
      </c>
      <c r="G882" t="s">
        <v>141</v>
      </c>
      <c r="H882" t="s">
        <v>221</v>
      </c>
      <c r="I882" t="s">
        <v>221</v>
      </c>
      <c r="J882" s="24">
        <v>45931</v>
      </c>
      <c r="K882" t="s">
        <v>253</v>
      </c>
      <c r="L882">
        <v>3</v>
      </c>
      <c r="M882" t="s">
        <v>429</v>
      </c>
      <c r="N882" t="s">
        <v>145</v>
      </c>
      <c r="O882" t="s">
        <v>149</v>
      </c>
      <c r="P882" t="s">
        <v>146</v>
      </c>
      <c r="Q882">
        <v>740</v>
      </c>
      <c r="R882">
        <v>139</v>
      </c>
      <c r="S882">
        <v>2070</v>
      </c>
      <c r="T882">
        <v>0</v>
      </c>
      <c r="U882">
        <v>75</v>
      </c>
      <c r="V882">
        <v>30</v>
      </c>
      <c r="W882">
        <v>420</v>
      </c>
      <c r="X882">
        <v>420</v>
      </c>
      <c r="Y882">
        <v>0</v>
      </c>
      <c r="Z882">
        <v>0</v>
      </c>
      <c r="AA882">
        <v>1330</v>
      </c>
      <c r="AB882">
        <v>0</v>
      </c>
      <c r="AC882">
        <v>0</v>
      </c>
      <c r="AD882">
        <v>30</v>
      </c>
      <c r="AE882">
        <v>0</v>
      </c>
      <c r="AF882">
        <v>89</v>
      </c>
      <c r="AG882">
        <v>0</v>
      </c>
      <c r="AH882">
        <v>0</v>
      </c>
      <c r="AI882">
        <v>50</v>
      </c>
      <c r="AJ882">
        <v>0</v>
      </c>
      <c r="AK882">
        <v>0</v>
      </c>
      <c r="AL882">
        <v>0</v>
      </c>
      <c r="AM882">
        <v>0</v>
      </c>
      <c r="AN882">
        <v>0</v>
      </c>
      <c r="AO882">
        <v>69</v>
      </c>
      <c r="AP882">
        <v>130</v>
      </c>
      <c r="AQ882">
        <v>68</v>
      </c>
      <c r="AR882">
        <v>0</v>
      </c>
      <c r="AS882">
        <v>10</v>
      </c>
      <c r="AT882">
        <v>0</v>
      </c>
      <c r="AU882">
        <v>0</v>
      </c>
      <c r="AV882">
        <v>0</v>
      </c>
      <c r="AW882">
        <v>0</v>
      </c>
      <c r="AX882">
        <v>0</v>
      </c>
      <c r="AY882">
        <v>13</v>
      </c>
      <c r="AZ882">
        <v>22</v>
      </c>
      <c r="BA882">
        <v>5</v>
      </c>
      <c r="BB882">
        <v>3</v>
      </c>
      <c r="BC882">
        <v>2</v>
      </c>
      <c r="BD882">
        <v>0</v>
      </c>
      <c r="BE882">
        <v>0</v>
      </c>
      <c r="BF882">
        <v>139</v>
      </c>
      <c r="BG882">
        <v>740</v>
      </c>
      <c r="BH882">
        <v>0</v>
      </c>
      <c r="BI882">
        <v>74</v>
      </c>
      <c r="BJ882" s="25">
        <v>45944</v>
      </c>
      <c r="BK882">
        <v>0</v>
      </c>
      <c r="BL882" s="27" t="str">
        <f>VLOOKUP(O882,DropDownList!$H$1:$I$7,2,FALSE)</f>
        <v>2025/26</v>
      </c>
      <c r="BM882" s="27" t="str">
        <f t="shared" si="13"/>
        <v>VSUR</v>
      </c>
    </row>
    <row r="883" spans="1:65" x14ac:dyDescent="0.2">
      <c r="A883">
        <v>2025</v>
      </c>
      <c r="B883">
        <v>10</v>
      </c>
      <c r="C883" t="s">
        <v>216</v>
      </c>
      <c r="D883" t="s">
        <v>223</v>
      </c>
      <c r="E883" t="s">
        <v>39</v>
      </c>
      <c r="F883">
        <v>9246</v>
      </c>
      <c r="G883" t="s">
        <v>141</v>
      </c>
      <c r="H883" t="s">
        <v>221</v>
      </c>
      <c r="I883" t="s">
        <v>221</v>
      </c>
      <c r="J883" s="24">
        <v>45931</v>
      </c>
      <c r="K883" t="s">
        <v>253</v>
      </c>
      <c r="L883">
        <v>3</v>
      </c>
      <c r="M883" t="s">
        <v>429</v>
      </c>
      <c r="N883" t="s">
        <v>145</v>
      </c>
      <c r="O883" t="s">
        <v>149</v>
      </c>
      <c r="P883" t="s">
        <v>152</v>
      </c>
      <c r="Q883">
        <v>0</v>
      </c>
      <c r="R883">
        <v>17</v>
      </c>
      <c r="S883">
        <v>680</v>
      </c>
      <c r="T883">
        <v>320</v>
      </c>
      <c r="U883">
        <v>0</v>
      </c>
      <c r="V883">
        <v>0</v>
      </c>
      <c r="W883">
        <v>0</v>
      </c>
      <c r="X883">
        <v>0</v>
      </c>
      <c r="Y883">
        <v>0</v>
      </c>
      <c r="Z883">
        <v>0</v>
      </c>
      <c r="AA883">
        <v>360</v>
      </c>
      <c r="AB883">
        <v>0</v>
      </c>
      <c r="AC883">
        <v>360</v>
      </c>
      <c r="AD883">
        <v>0</v>
      </c>
      <c r="AE883">
        <v>0</v>
      </c>
      <c r="AF883">
        <v>9</v>
      </c>
      <c r="AG883">
        <v>0</v>
      </c>
      <c r="AH883">
        <v>8</v>
      </c>
      <c r="AI883">
        <v>0</v>
      </c>
      <c r="AJ883">
        <v>0</v>
      </c>
      <c r="AK883">
        <v>0</v>
      </c>
      <c r="AL883">
        <v>0</v>
      </c>
      <c r="AM883">
        <v>0</v>
      </c>
      <c r="AN883">
        <v>0</v>
      </c>
      <c r="AO883">
        <v>0</v>
      </c>
      <c r="AP883">
        <v>0</v>
      </c>
      <c r="AQ883">
        <v>0</v>
      </c>
      <c r="AR883">
        <v>0</v>
      </c>
      <c r="AS883">
        <v>0</v>
      </c>
      <c r="AT883">
        <v>0</v>
      </c>
      <c r="AU883">
        <v>0</v>
      </c>
      <c r="AV883">
        <v>0</v>
      </c>
      <c r="AW883">
        <v>0</v>
      </c>
      <c r="AX883">
        <v>0</v>
      </c>
      <c r="AY883">
        <v>0</v>
      </c>
      <c r="AZ883">
        <v>0</v>
      </c>
      <c r="BA883">
        <v>0</v>
      </c>
      <c r="BB883">
        <v>0</v>
      </c>
      <c r="BC883">
        <v>0</v>
      </c>
      <c r="BD883">
        <v>0</v>
      </c>
      <c r="BE883">
        <v>0</v>
      </c>
      <c r="BF883">
        <v>0</v>
      </c>
      <c r="BG883">
        <v>0</v>
      </c>
      <c r="BH883">
        <v>0</v>
      </c>
      <c r="BI883">
        <v>0</v>
      </c>
      <c r="BJ883" s="25">
        <v>45944</v>
      </c>
      <c r="BK883">
        <v>0</v>
      </c>
      <c r="BL883" s="27" t="str">
        <f>VLOOKUP(O883,DropDownList!$H$1:$I$7,2,FALSE)</f>
        <v>2025/26</v>
      </c>
      <c r="BM883" s="27" t="str">
        <f t="shared" si="13"/>
        <v>PCOA</v>
      </c>
    </row>
    <row r="884" spans="1:65" x14ac:dyDescent="0.2">
      <c r="A884">
        <v>2025</v>
      </c>
      <c r="B884">
        <v>10</v>
      </c>
      <c r="C884" t="s">
        <v>216</v>
      </c>
      <c r="D884" t="s">
        <v>223</v>
      </c>
      <c r="E884" t="s">
        <v>39</v>
      </c>
      <c r="F884">
        <v>9246</v>
      </c>
      <c r="G884" t="s">
        <v>141</v>
      </c>
      <c r="H884" t="s">
        <v>221</v>
      </c>
      <c r="I884" t="s">
        <v>221</v>
      </c>
      <c r="J884" s="24">
        <v>45931</v>
      </c>
      <c r="K884" t="s">
        <v>253</v>
      </c>
      <c r="L884">
        <v>3</v>
      </c>
      <c r="M884" t="s">
        <v>429</v>
      </c>
      <c r="N884" t="s">
        <v>145</v>
      </c>
      <c r="O884" t="s">
        <v>149</v>
      </c>
      <c r="P884" t="s">
        <v>154</v>
      </c>
      <c r="Q884">
        <v>17368</v>
      </c>
      <c r="R884">
        <v>142</v>
      </c>
      <c r="S884">
        <v>33938</v>
      </c>
      <c r="T884">
        <v>0</v>
      </c>
      <c r="U884">
        <v>78</v>
      </c>
      <c r="V884">
        <v>51</v>
      </c>
      <c r="W884">
        <v>8225</v>
      </c>
      <c r="X884">
        <v>11188</v>
      </c>
      <c r="Y884">
        <v>0</v>
      </c>
      <c r="Z884">
        <v>0</v>
      </c>
      <c r="AA884">
        <v>16570</v>
      </c>
      <c r="AB884">
        <v>0</v>
      </c>
      <c r="AC884">
        <v>15240</v>
      </c>
      <c r="AD884">
        <v>31</v>
      </c>
      <c r="AE884">
        <v>20</v>
      </c>
      <c r="AF884">
        <v>64</v>
      </c>
      <c r="AG884">
        <v>25</v>
      </c>
      <c r="AH884">
        <v>0</v>
      </c>
      <c r="AI884">
        <v>53</v>
      </c>
      <c r="AJ884">
        <v>0</v>
      </c>
      <c r="AK884">
        <v>0</v>
      </c>
      <c r="AL884">
        <v>0</v>
      </c>
      <c r="AM884">
        <v>0</v>
      </c>
      <c r="AN884">
        <v>0</v>
      </c>
      <c r="AO884">
        <v>70</v>
      </c>
      <c r="AP884">
        <v>131</v>
      </c>
      <c r="AQ884">
        <v>69</v>
      </c>
      <c r="AR884">
        <v>0</v>
      </c>
      <c r="AS884">
        <v>10</v>
      </c>
      <c r="AT884">
        <v>0</v>
      </c>
      <c r="AU884">
        <v>0</v>
      </c>
      <c r="AV884">
        <v>0</v>
      </c>
      <c r="AW884">
        <v>0</v>
      </c>
      <c r="AX884">
        <v>0</v>
      </c>
      <c r="AY884">
        <v>13</v>
      </c>
      <c r="AZ884">
        <v>22</v>
      </c>
      <c r="BA884">
        <v>5</v>
      </c>
      <c r="BB884">
        <v>3</v>
      </c>
      <c r="BC884">
        <v>2</v>
      </c>
      <c r="BD884">
        <v>0</v>
      </c>
      <c r="BE884">
        <v>0</v>
      </c>
      <c r="BF884">
        <v>142</v>
      </c>
      <c r="BG884">
        <v>12623</v>
      </c>
      <c r="BH884">
        <v>0</v>
      </c>
      <c r="BI884">
        <v>77</v>
      </c>
      <c r="BJ884" s="25">
        <v>45944</v>
      </c>
      <c r="BK884">
        <v>0</v>
      </c>
      <c r="BL884" s="27" t="str">
        <f>VLOOKUP(O884,DropDownList!$H$1:$I$7,2,FALSE)</f>
        <v>2025/26</v>
      </c>
      <c r="BM884" s="27" t="str">
        <f t="shared" si="13"/>
        <v>JP COURT</v>
      </c>
    </row>
    <row r="885" spans="1:65" x14ac:dyDescent="0.2">
      <c r="A885">
        <v>2025</v>
      </c>
      <c r="B885">
        <v>10</v>
      </c>
      <c r="C885" t="s">
        <v>216</v>
      </c>
      <c r="D885" t="s">
        <v>223</v>
      </c>
      <c r="E885" t="s">
        <v>39</v>
      </c>
      <c r="F885">
        <v>9246</v>
      </c>
      <c r="G885" t="s">
        <v>141</v>
      </c>
      <c r="H885" t="s">
        <v>221</v>
      </c>
      <c r="I885" t="s">
        <v>221</v>
      </c>
      <c r="J885" s="24">
        <v>45931</v>
      </c>
      <c r="K885" t="s">
        <v>253</v>
      </c>
      <c r="L885">
        <v>3</v>
      </c>
      <c r="M885" t="s">
        <v>429</v>
      </c>
      <c r="N885" t="s">
        <v>145</v>
      </c>
      <c r="O885" t="s">
        <v>149</v>
      </c>
      <c r="P885" t="s">
        <v>150</v>
      </c>
      <c r="Q885">
        <v>6438.98</v>
      </c>
      <c r="R885">
        <v>98</v>
      </c>
      <c r="S885">
        <v>14619.62</v>
      </c>
      <c r="T885">
        <v>1847.76</v>
      </c>
      <c r="U885">
        <v>51</v>
      </c>
      <c r="V885">
        <v>39</v>
      </c>
      <c r="W885">
        <v>3745.24</v>
      </c>
      <c r="X885">
        <v>4458.99</v>
      </c>
      <c r="Y885">
        <v>84</v>
      </c>
      <c r="Z885">
        <v>12771.86</v>
      </c>
      <c r="AA885">
        <v>6332.88</v>
      </c>
      <c r="AB885">
        <v>2282.87</v>
      </c>
      <c r="AC885">
        <v>4050.01</v>
      </c>
      <c r="AD885">
        <v>30</v>
      </c>
      <c r="AE885">
        <v>9</v>
      </c>
      <c r="AF885">
        <v>33</v>
      </c>
      <c r="AG885">
        <v>11</v>
      </c>
      <c r="AH885">
        <v>14</v>
      </c>
      <c r="AI885">
        <v>40</v>
      </c>
      <c r="AJ885">
        <v>24</v>
      </c>
      <c r="AK885">
        <v>4</v>
      </c>
      <c r="AL885">
        <v>4</v>
      </c>
      <c r="AM885">
        <v>8</v>
      </c>
      <c r="AN885">
        <v>1</v>
      </c>
      <c r="AO885">
        <v>59</v>
      </c>
      <c r="AP885">
        <v>123</v>
      </c>
      <c r="AQ885">
        <v>59</v>
      </c>
      <c r="AR885">
        <v>1</v>
      </c>
      <c r="AS885">
        <v>4</v>
      </c>
      <c r="AT885">
        <v>0</v>
      </c>
      <c r="AU885">
        <v>0</v>
      </c>
      <c r="AV885">
        <v>0</v>
      </c>
      <c r="AW885">
        <v>0</v>
      </c>
      <c r="AX885">
        <v>0</v>
      </c>
      <c r="AY885">
        <v>12</v>
      </c>
      <c r="AZ885">
        <v>33</v>
      </c>
      <c r="BA885">
        <v>8</v>
      </c>
      <c r="BB885">
        <v>0</v>
      </c>
      <c r="BC885">
        <v>0</v>
      </c>
      <c r="BD885">
        <v>1</v>
      </c>
      <c r="BE885">
        <v>0</v>
      </c>
      <c r="BF885">
        <v>58</v>
      </c>
      <c r="BG885">
        <v>5130.2299999999996</v>
      </c>
      <c r="BH885">
        <v>0</v>
      </c>
      <c r="BI885">
        <v>51</v>
      </c>
      <c r="BJ885" s="25">
        <v>45944</v>
      </c>
      <c r="BK885">
        <v>0</v>
      </c>
      <c r="BL885" s="27" t="str">
        <f>VLOOKUP(O885,DropDownList!$H$1:$I$7,2,FALSE)</f>
        <v>2025/26</v>
      </c>
      <c r="BM885" s="27" t="str">
        <f t="shared" si="13"/>
        <v>FISCAL FINES</v>
      </c>
    </row>
    <row r="886" spans="1:65" x14ac:dyDescent="0.2">
      <c r="A886">
        <v>2025</v>
      </c>
      <c r="B886">
        <v>10</v>
      </c>
      <c r="C886" t="s">
        <v>216</v>
      </c>
      <c r="D886" t="s">
        <v>223</v>
      </c>
      <c r="E886" t="s">
        <v>39</v>
      </c>
      <c r="F886">
        <v>9246</v>
      </c>
      <c r="G886" t="s">
        <v>141</v>
      </c>
      <c r="H886" t="s">
        <v>221</v>
      </c>
      <c r="I886" t="s">
        <v>221</v>
      </c>
      <c r="J886" s="24">
        <v>45931</v>
      </c>
      <c r="K886" t="s">
        <v>253</v>
      </c>
      <c r="L886">
        <v>3</v>
      </c>
      <c r="M886" t="s">
        <v>429</v>
      </c>
      <c r="N886" t="s">
        <v>145</v>
      </c>
      <c r="O886" t="s">
        <v>147</v>
      </c>
      <c r="P886" t="s">
        <v>148</v>
      </c>
      <c r="Q886">
        <v>480</v>
      </c>
      <c r="R886">
        <v>13</v>
      </c>
      <c r="S886">
        <v>780</v>
      </c>
      <c r="T886">
        <v>0</v>
      </c>
      <c r="U886">
        <v>8</v>
      </c>
      <c r="V886">
        <v>8</v>
      </c>
      <c r="W886">
        <v>480</v>
      </c>
      <c r="X886">
        <v>480</v>
      </c>
      <c r="Y886">
        <v>0</v>
      </c>
      <c r="Z886">
        <v>0</v>
      </c>
      <c r="AA886">
        <v>300</v>
      </c>
      <c r="AB886">
        <v>0</v>
      </c>
      <c r="AC886">
        <v>300</v>
      </c>
      <c r="AD886">
        <v>8</v>
      </c>
      <c r="AE886">
        <v>0</v>
      </c>
      <c r="AF886">
        <v>5</v>
      </c>
      <c r="AG886">
        <v>0</v>
      </c>
      <c r="AH886">
        <v>0</v>
      </c>
      <c r="AI886">
        <v>8</v>
      </c>
      <c r="AJ886">
        <v>0</v>
      </c>
      <c r="AK886">
        <v>0</v>
      </c>
      <c r="AL886">
        <v>0</v>
      </c>
      <c r="AM886">
        <v>0</v>
      </c>
      <c r="AN886">
        <v>0</v>
      </c>
      <c r="AO886">
        <v>10</v>
      </c>
      <c r="AP886">
        <v>18</v>
      </c>
      <c r="AQ886">
        <v>10</v>
      </c>
      <c r="AR886">
        <v>0</v>
      </c>
      <c r="AS886">
        <v>0</v>
      </c>
      <c r="AT886">
        <v>0</v>
      </c>
      <c r="AU886">
        <v>0</v>
      </c>
      <c r="AV886">
        <v>0</v>
      </c>
      <c r="AW886">
        <v>0</v>
      </c>
      <c r="AX886">
        <v>0</v>
      </c>
      <c r="AY886">
        <v>1</v>
      </c>
      <c r="AZ886">
        <v>5</v>
      </c>
      <c r="BA886">
        <v>2</v>
      </c>
      <c r="BB886">
        <v>0</v>
      </c>
      <c r="BC886">
        <v>0</v>
      </c>
      <c r="BD886">
        <v>0</v>
      </c>
      <c r="BE886">
        <v>0</v>
      </c>
      <c r="BF886">
        <v>10</v>
      </c>
      <c r="BG886">
        <v>480</v>
      </c>
      <c r="BH886">
        <v>0</v>
      </c>
      <c r="BI886">
        <v>8</v>
      </c>
      <c r="BJ886" s="25">
        <v>45944</v>
      </c>
      <c r="BK886">
        <v>0</v>
      </c>
      <c r="BL886" s="27" t="str">
        <f>VLOOKUP(O886,DropDownList!$H$1:$I$7,2,FALSE)</f>
        <v>2024/25</v>
      </c>
      <c r="BM886" s="27" t="str">
        <f t="shared" si="13"/>
        <v>PRAS</v>
      </c>
    </row>
    <row r="887" spans="1:65" x14ac:dyDescent="0.2">
      <c r="A887">
        <v>2025</v>
      </c>
      <c r="B887">
        <v>10</v>
      </c>
      <c r="C887" t="s">
        <v>216</v>
      </c>
      <c r="D887" t="s">
        <v>223</v>
      </c>
      <c r="E887" t="s">
        <v>39</v>
      </c>
      <c r="F887">
        <v>9246</v>
      </c>
      <c r="G887" t="s">
        <v>141</v>
      </c>
      <c r="H887" t="s">
        <v>221</v>
      </c>
      <c r="I887" t="s">
        <v>221</v>
      </c>
      <c r="J887" s="24">
        <v>45931</v>
      </c>
      <c r="K887" t="s">
        <v>253</v>
      </c>
      <c r="L887">
        <v>3</v>
      </c>
      <c r="M887" t="s">
        <v>429</v>
      </c>
      <c r="N887" t="s">
        <v>145</v>
      </c>
      <c r="O887" t="s">
        <v>155</v>
      </c>
      <c r="P887" t="s">
        <v>154</v>
      </c>
      <c r="Q887">
        <v>24300.71</v>
      </c>
      <c r="R887">
        <v>680</v>
      </c>
      <c r="S887">
        <v>158778.23000000001</v>
      </c>
      <c r="T887">
        <v>920</v>
      </c>
      <c r="U887">
        <v>118</v>
      </c>
      <c r="V887">
        <v>81</v>
      </c>
      <c r="W887">
        <v>18015.7</v>
      </c>
      <c r="X887">
        <v>18015.7</v>
      </c>
      <c r="Y887">
        <v>0</v>
      </c>
      <c r="Z887">
        <v>0</v>
      </c>
      <c r="AA887">
        <v>133557.51999999999</v>
      </c>
      <c r="AB887">
        <v>1159.23</v>
      </c>
      <c r="AC887">
        <v>123503.29</v>
      </c>
      <c r="AD887">
        <v>45</v>
      </c>
      <c r="AE887">
        <v>36</v>
      </c>
      <c r="AF887">
        <v>556</v>
      </c>
      <c r="AG887">
        <v>58</v>
      </c>
      <c r="AH887">
        <v>6</v>
      </c>
      <c r="AI887">
        <v>60</v>
      </c>
      <c r="AJ887">
        <v>0</v>
      </c>
      <c r="AK887">
        <v>0</v>
      </c>
      <c r="AL887">
        <v>0</v>
      </c>
      <c r="AM887">
        <v>0</v>
      </c>
      <c r="AN887">
        <v>0</v>
      </c>
      <c r="AO887">
        <v>372</v>
      </c>
      <c r="AP887">
        <v>1578</v>
      </c>
      <c r="AQ887">
        <v>389</v>
      </c>
      <c r="AR887">
        <v>0</v>
      </c>
      <c r="AS887">
        <v>178</v>
      </c>
      <c r="AT887">
        <v>47</v>
      </c>
      <c r="AU887">
        <v>13</v>
      </c>
      <c r="AV887">
        <v>7</v>
      </c>
      <c r="AW887">
        <v>0</v>
      </c>
      <c r="AX887">
        <v>0</v>
      </c>
      <c r="AY887">
        <v>167</v>
      </c>
      <c r="AZ887">
        <v>338</v>
      </c>
      <c r="BA887">
        <v>227</v>
      </c>
      <c r="BB887">
        <v>73</v>
      </c>
      <c r="BC887">
        <v>20</v>
      </c>
      <c r="BD887">
        <v>10</v>
      </c>
      <c r="BE887">
        <v>0</v>
      </c>
      <c r="BF887">
        <v>678</v>
      </c>
      <c r="BG887">
        <v>14916</v>
      </c>
      <c r="BH887">
        <v>0</v>
      </c>
      <c r="BI887">
        <v>100</v>
      </c>
      <c r="BJ887" s="25">
        <v>45944</v>
      </c>
      <c r="BK887">
        <v>0</v>
      </c>
      <c r="BL887" s="27" t="str">
        <f>VLOOKUP(O887,DropDownList!$H$1:$I$7,2,FALSE)</f>
        <v>2022/23</v>
      </c>
      <c r="BM887" s="27" t="str">
        <f t="shared" si="13"/>
        <v>JP COURT</v>
      </c>
    </row>
    <row r="888" spans="1:65" x14ac:dyDescent="0.2">
      <c r="A888">
        <v>2025</v>
      </c>
      <c r="B888">
        <v>10</v>
      </c>
      <c r="C888" t="s">
        <v>216</v>
      </c>
      <c r="D888" t="s">
        <v>223</v>
      </c>
      <c r="E888" t="s">
        <v>39</v>
      </c>
      <c r="F888">
        <v>9246</v>
      </c>
      <c r="G888" t="s">
        <v>141</v>
      </c>
      <c r="H888" t="s">
        <v>221</v>
      </c>
      <c r="I888" t="s">
        <v>221</v>
      </c>
      <c r="J888" s="24">
        <v>45931</v>
      </c>
      <c r="K888" t="s">
        <v>253</v>
      </c>
      <c r="L888">
        <v>3</v>
      </c>
      <c r="M888" t="s">
        <v>429</v>
      </c>
      <c r="N888" t="s">
        <v>145</v>
      </c>
      <c r="O888" t="s">
        <v>147</v>
      </c>
      <c r="P888" t="s">
        <v>152</v>
      </c>
      <c r="Q888">
        <v>0</v>
      </c>
      <c r="R888">
        <v>49</v>
      </c>
      <c r="S888">
        <v>1960</v>
      </c>
      <c r="T888">
        <v>560</v>
      </c>
      <c r="U888">
        <v>0</v>
      </c>
      <c r="V888">
        <v>0</v>
      </c>
      <c r="W888">
        <v>0</v>
      </c>
      <c r="X888">
        <v>0</v>
      </c>
      <c r="Y888">
        <v>0</v>
      </c>
      <c r="Z888">
        <v>0</v>
      </c>
      <c r="AA888">
        <v>1400</v>
      </c>
      <c r="AB888">
        <v>0</v>
      </c>
      <c r="AC888">
        <v>1400</v>
      </c>
      <c r="AD888">
        <v>0</v>
      </c>
      <c r="AE888">
        <v>0</v>
      </c>
      <c r="AF888">
        <v>35</v>
      </c>
      <c r="AG888">
        <v>0</v>
      </c>
      <c r="AH888">
        <v>14</v>
      </c>
      <c r="AI888">
        <v>0</v>
      </c>
      <c r="AJ888">
        <v>0</v>
      </c>
      <c r="AK888">
        <v>0</v>
      </c>
      <c r="AL888">
        <v>0</v>
      </c>
      <c r="AM888">
        <v>0</v>
      </c>
      <c r="AN888">
        <v>0</v>
      </c>
      <c r="AO888">
        <v>0</v>
      </c>
      <c r="AP888">
        <v>0</v>
      </c>
      <c r="AQ888">
        <v>0</v>
      </c>
      <c r="AR888">
        <v>0</v>
      </c>
      <c r="AS888">
        <v>0</v>
      </c>
      <c r="AT888">
        <v>0</v>
      </c>
      <c r="AU888">
        <v>0</v>
      </c>
      <c r="AV888">
        <v>0</v>
      </c>
      <c r="AW888">
        <v>0</v>
      </c>
      <c r="AX888">
        <v>0</v>
      </c>
      <c r="AY888">
        <v>0</v>
      </c>
      <c r="AZ888">
        <v>0</v>
      </c>
      <c r="BA888">
        <v>0</v>
      </c>
      <c r="BB888">
        <v>0</v>
      </c>
      <c r="BC888">
        <v>0</v>
      </c>
      <c r="BD888">
        <v>0</v>
      </c>
      <c r="BE888">
        <v>0</v>
      </c>
      <c r="BF888">
        <v>0</v>
      </c>
      <c r="BG888">
        <v>0</v>
      </c>
      <c r="BH888">
        <v>0</v>
      </c>
      <c r="BI888">
        <v>0</v>
      </c>
      <c r="BJ888" s="25">
        <v>45944</v>
      </c>
      <c r="BK888">
        <v>0</v>
      </c>
      <c r="BL888" s="27" t="str">
        <f>VLOOKUP(O888,DropDownList!$H$1:$I$7,2,FALSE)</f>
        <v>2024/25</v>
      </c>
      <c r="BM888" s="27" t="str">
        <f t="shared" si="13"/>
        <v>PCOA</v>
      </c>
    </row>
    <row r="889" spans="1:65" x14ac:dyDescent="0.2">
      <c r="A889">
        <v>2025</v>
      </c>
      <c r="B889">
        <v>10</v>
      </c>
      <c r="C889" t="s">
        <v>216</v>
      </c>
      <c r="D889" t="s">
        <v>223</v>
      </c>
      <c r="E889" t="s">
        <v>39</v>
      </c>
      <c r="F889">
        <v>9246</v>
      </c>
      <c r="G889" t="s">
        <v>141</v>
      </c>
      <c r="H889" t="s">
        <v>221</v>
      </c>
      <c r="I889" t="s">
        <v>221</v>
      </c>
      <c r="J889" s="24">
        <v>45931</v>
      </c>
      <c r="K889" t="s">
        <v>253</v>
      </c>
      <c r="L889">
        <v>3</v>
      </c>
      <c r="M889" t="s">
        <v>429</v>
      </c>
      <c r="N889" t="s">
        <v>145</v>
      </c>
      <c r="O889" t="s">
        <v>156</v>
      </c>
      <c r="P889" t="s">
        <v>148</v>
      </c>
      <c r="Q889">
        <v>300</v>
      </c>
      <c r="R889">
        <v>24</v>
      </c>
      <c r="S889">
        <v>1440</v>
      </c>
      <c r="T889">
        <v>120</v>
      </c>
      <c r="U889">
        <v>5</v>
      </c>
      <c r="V889">
        <v>5</v>
      </c>
      <c r="W889">
        <v>300</v>
      </c>
      <c r="X889">
        <v>300</v>
      </c>
      <c r="Y889">
        <v>0</v>
      </c>
      <c r="Z889">
        <v>0</v>
      </c>
      <c r="AA889">
        <v>1020</v>
      </c>
      <c r="AB889">
        <v>0</v>
      </c>
      <c r="AC889">
        <v>1020</v>
      </c>
      <c r="AD889">
        <v>5</v>
      </c>
      <c r="AE889">
        <v>0</v>
      </c>
      <c r="AF889">
        <v>17</v>
      </c>
      <c r="AG889">
        <v>0</v>
      </c>
      <c r="AH889">
        <v>2</v>
      </c>
      <c r="AI889">
        <v>5</v>
      </c>
      <c r="AJ889">
        <v>0</v>
      </c>
      <c r="AK889">
        <v>0</v>
      </c>
      <c r="AL889">
        <v>0</v>
      </c>
      <c r="AM889">
        <v>0</v>
      </c>
      <c r="AN889">
        <v>0</v>
      </c>
      <c r="AO889">
        <v>17</v>
      </c>
      <c r="AP889">
        <v>57</v>
      </c>
      <c r="AQ889">
        <v>17</v>
      </c>
      <c r="AR889">
        <v>0</v>
      </c>
      <c r="AS889">
        <v>4</v>
      </c>
      <c r="AT889">
        <v>1</v>
      </c>
      <c r="AU889">
        <v>1</v>
      </c>
      <c r="AV889">
        <v>0</v>
      </c>
      <c r="AW889">
        <v>0</v>
      </c>
      <c r="AX889">
        <v>0</v>
      </c>
      <c r="AY889">
        <v>7</v>
      </c>
      <c r="AZ889">
        <v>18</v>
      </c>
      <c r="BA889">
        <v>7</v>
      </c>
      <c r="BB889">
        <v>1</v>
      </c>
      <c r="BC889">
        <v>0</v>
      </c>
      <c r="BD889">
        <v>0</v>
      </c>
      <c r="BE889">
        <v>0</v>
      </c>
      <c r="BF889">
        <v>17</v>
      </c>
      <c r="BG889">
        <v>300</v>
      </c>
      <c r="BH889">
        <v>0</v>
      </c>
      <c r="BI889">
        <v>5</v>
      </c>
      <c r="BJ889" s="25">
        <v>45944</v>
      </c>
      <c r="BK889">
        <v>0</v>
      </c>
      <c r="BL889" s="27" t="str">
        <f>VLOOKUP(O889,DropDownList!$H$1:$I$7,2,FALSE)</f>
        <v>2023/24</v>
      </c>
      <c r="BM889" s="27" t="str">
        <f t="shared" si="13"/>
        <v>PRAS</v>
      </c>
    </row>
    <row r="890" spans="1:65" x14ac:dyDescent="0.2">
      <c r="A890">
        <v>2025</v>
      </c>
      <c r="B890">
        <v>10</v>
      </c>
      <c r="C890" t="s">
        <v>216</v>
      </c>
      <c r="D890" t="s">
        <v>223</v>
      </c>
      <c r="E890" t="s">
        <v>39</v>
      </c>
      <c r="F890">
        <v>9246</v>
      </c>
      <c r="G890" t="s">
        <v>141</v>
      </c>
      <c r="H890" t="s">
        <v>221</v>
      </c>
      <c r="I890" t="s">
        <v>221</v>
      </c>
      <c r="J890" s="24">
        <v>45931</v>
      </c>
      <c r="K890" t="s">
        <v>253</v>
      </c>
      <c r="L890">
        <v>3</v>
      </c>
      <c r="M890" t="s">
        <v>429</v>
      </c>
      <c r="N890" t="s">
        <v>145</v>
      </c>
      <c r="O890" t="s">
        <v>156</v>
      </c>
      <c r="P890" t="s">
        <v>152</v>
      </c>
      <c r="Q890">
        <v>0</v>
      </c>
      <c r="R890">
        <v>51</v>
      </c>
      <c r="S890">
        <v>2040</v>
      </c>
      <c r="T890">
        <v>1040</v>
      </c>
      <c r="U890">
        <v>0</v>
      </c>
      <c r="V890">
        <v>0</v>
      </c>
      <c r="W890">
        <v>0</v>
      </c>
      <c r="X890">
        <v>0</v>
      </c>
      <c r="Y890">
        <v>0</v>
      </c>
      <c r="Z890">
        <v>0</v>
      </c>
      <c r="AA890">
        <v>1000</v>
      </c>
      <c r="AB890">
        <v>0</v>
      </c>
      <c r="AC890">
        <v>1000</v>
      </c>
      <c r="AD890">
        <v>0</v>
      </c>
      <c r="AE890">
        <v>0</v>
      </c>
      <c r="AF890">
        <v>25</v>
      </c>
      <c r="AG890">
        <v>0</v>
      </c>
      <c r="AH890">
        <v>26</v>
      </c>
      <c r="AI890">
        <v>0</v>
      </c>
      <c r="AJ890">
        <v>0</v>
      </c>
      <c r="AK890">
        <v>0</v>
      </c>
      <c r="AL890">
        <v>0</v>
      </c>
      <c r="AM890">
        <v>0</v>
      </c>
      <c r="AN890">
        <v>0</v>
      </c>
      <c r="AO890">
        <v>0</v>
      </c>
      <c r="AP890">
        <v>0</v>
      </c>
      <c r="AQ890">
        <v>0</v>
      </c>
      <c r="AR890">
        <v>0</v>
      </c>
      <c r="AS890">
        <v>0</v>
      </c>
      <c r="AT890">
        <v>0</v>
      </c>
      <c r="AU890">
        <v>0</v>
      </c>
      <c r="AV890">
        <v>0</v>
      </c>
      <c r="AW890">
        <v>0</v>
      </c>
      <c r="AX890">
        <v>0</v>
      </c>
      <c r="AY890">
        <v>0</v>
      </c>
      <c r="AZ890">
        <v>0</v>
      </c>
      <c r="BA890">
        <v>0</v>
      </c>
      <c r="BB890">
        <v>0</v>
      </c>
      <c r="BC890">
        <v>0</v>
      </c>
      <c r="BD890">
        <v>0</v>
      </c>
      <c r="BE890">
        <v>0</v>
      </c>
      <c r="BF890">
        <v>0</v>
      </c>
      <c r="BG890">
        <v>0</v>
      </c>
      <c r="BH890">
        <v>0</v>
      </c>
      <c r="BI890">
        <v>0</v>
      </c>
      <c r="BJ890" s="25">
        <v>45944</v>
      </c>
      <c r="BK890">
        <v>0</v>
      </c>
      <c r="BL890" s="27" t="str">
        <f>VLOOKUP(O890,DropDownList!$H$1:$I$7,2,FALSE)</f>
        <v>2023/24</v>
      </c>
      <c r="BM890" s="27" t="str">
        <f t="shared" si="13"/>
        <v>PCOA</v>
      </c>
    </row>
    <row r="891" spans="1:65" x14ac:dyDescent="0.2">
      <c r="A891">
        <v>2025</v>
      </c>
      <c r="B891">
        <v>10</v>
      </c>
      <c r="C891" t="s">
        <v>216</v>
      </c>
      <c r="D891" t="s">
        <v>223</v>
      </c>
      <c r="E891" t="s">
        <v>39</v>
      </c>
      <c r="F891">
        <v>9246</v>
      </c>
      <c r="G891" t="s">
        <v>141</v>
      </c>
      <c r="H891" t="s">
        <v>221</v>
      </c>
      <c r="I891" t="s">
        <v>221</v>
      </c>
      <c r="J891" s="24">
        <v>45931</v>
      </c>
      <c r="K891" t="s">
        <v>253</v>
      </c>
      <c r="L891">
        <v>3</v>
      </c>
      <c r="M891" t="s">
        <v>429</v>
      </c>
      <c r="N891" t="s">
        <v>145</v>
      </c>
      <c r="O891" t="s">
        <v>155</v>
      </c>
      <c r="P891" t="s">
        <v>152</v>
      </c>
      <c r="Q891">
        <v>0</v>
      </c>
      <c r="R891">
        <v>56</v>
      </c>
      <c r="S891">
        <v>2240</v>
      </c>
      <c r="T891">
        <v>680</v>
      </c>
      <c r="U891">
        <v>0</v>
      </c>
      <c r="V891">
        <v>0</v>
      </c>
      <c r="W891">
        <v>0</v>
      </c>
      <c r="X891">
        <v>0</v>
      </c>
      <c r="Y891">
        <v>0</v>
      </c>
      <c r="Z891">
        <v>0</v>
      </c>
      <c r="AA891">
        <v>1560</v>
      </c>
      <c r="AB891">
        <v>0</v>
      </c>
      <c r="AC891">
        <v>1560</v>
      </c>
      <c r="AD891">
        <v>0</v>
      </c>
      <c r="AE891">
        <v>0</v>
      </c>
      <c r="AF891">
        <v>39</v>
      </c>
      <c r="AG891">
        <v>0</v>
      </c>
      <c r="AH891">
        <v>17</v>
      </c>
      <c r="AI891">
        <v>0</v>
      </c>
      <c r="AJ891">
        <v>0</v>
      </c>
      <c r="AK891">
        <v>0</v>
      </c>
      <c r="AL891">
        <v>0</v>
      </c>
      <c r="AM891">
        <v>0</v>
      </c>
      <c r="AN891">
        <v>0</v>
      </c>
      <c r="AO891">
        <v>0</v>
      </c>
      <c r="AP891">
        <v>0</v>
      </c>
      <c r="AQ891">
        <v>0</v>
      </c>
      <c r="AR891">
        <v>0</v>
      </c>
      <c r="AS891">
        <v>0</v>
      </c>
      <c r="AT891">
        <v>0</v>
      </c>
      <c r="AU891">
        <v>0</v>
      </c>
      <c r="AV891">
        <v>0</v>
      </c>
      <c r="AW891">
        <v>0</v>
      </c>
      <c r="AX891">
        <v>0</v>
      </c>
      <c r="AY891">
        <v>0</v>
      </c>
      <c r="AZ891">
        <v>0</v>
      </c>
      <c r="BA891">
        <v>0</v>
      </c>
      <c r="BB891">
        <v>0</v>
      </c>
      <c r="BC891">
        <v>0</v>
      </c>
      <c r="BD891">
        <v>0</v>
      </c>
      <c r="BE891">
        <v>0</v>
      </c>
      <c r="BF891">
        <v>0</v>
      </c>
      <c r="BG891">
        <v>0</v>
      </c>
      <c r="BH891">
        <v>0</v>
      </c>
      <c r="BI891">
        <v>0</v>
      </c>
      <c r="BJ891" s="25">
        <v>45944</v>
      </c>
      <c r="BK891">
        <v>0</v>
      </c>
      <c r="BL891" s="27" t="str">
        <f>VLOOKUP(O891,DropDownList!$H$1:$I$7,2,FALSE)</f>
        <v>2022/23</v>
      </c>
      <c r="BM891" s="27" t="str">
        <f t="shared" si="13"/>
        <v>PCOA</v>
      </c>
    </row>
    <row r="892" spans="1:65" x14ac:dyDescent="0.2">
      <c r="A892">
        <v>2025</v>
      </c>
      <c r="B892">
        <v>10</v>
      </c>
      <c r="C892" t="s">
        <v>216</v>
      </c>
      <c r="D892" t="s">
        <v>223</v>
      </c>
      <c r="E892" t="s">
        <v>39</v>
      </c>
      <c r="F892">
        <v>9246</v>
      </c>
      <c r="G892" t="s">
        <v>141</v>
      </c>
      <c r="H892" t="s">
        <v>221</v>
      </c>
      <c r="I892" t="s">
        <v>221</v>
      </c>
      <c r="J892" s="24">
        <v>45931</v>
      </c>
      <c r="K892" t="s">
        <v>253</v>
      </c>
      <c r="L892">
        <v>3</v>
      </c>
      <c r="M892" t="s">
        <v>429</v>
      </c>
      <c r="N892" t="s">
        <v>145</v>
      </c>
      <c r="O892" t="s">
        <v>147</v>
      </c>
      <c r="P892" t="s">
        <v>153</v>
      </c>
      <c r="Q892">
        <v>2205</v>
      </c>
      <c r="R892">
        <v>74</v>
      </c>
      <c r="S892">
        <v>3975</v>
      </c>
      <c r="T892">
        <v>45</v>
      </c>
      <c r="U892">
        <v>41</v>
      </c>
      <c r="V892">
        <v>41</v>
      </c>
      <c r="W892">
        <v>2205</v>
      </c>
      <c r="X892">
        <v>2205</v>
      </c>
      <c r="Y892">
        <v>0</v>
      </c>
      <c r="Z892">
        <v>0</v>
      </c>
      <c r="AA892">
        <v>1725</v>
      </c>
      <c r="AB892">
        <v>0</v>
      </c>
      <c r="AC892">
        <v>1725</v>
      </c>
      <c r="AD892">
        <v>41</v>
      </c>
      <c r="AE892">
        <v>0</v>
      </c>
      <c r="AF892">
        <v>32</v>
      </c>
      <c r="AG892">
        <v>0</v>
      </c>
      <c r="AH892">
        <v>1</v>
      </c>
      <c r="AI892">
        <v>41</v>
      </c>
      <c r="AJ892">
        <v>0</v>
      </c>
      <c r="AK892">
        <v>0</v>
      </c>
      <c r="AL892">
        <v>0</v>
      </c>
      <c r="AM892">
        <v>0</v>
      </c>
      <c r="AN892">
        <v>0</v>
      </c>
      <c r="AO892">
        <v>51</v>
      </c>
      <c r="AP892">
        <v>51</v>
      </c>
      <c r="AQ892">
        <v>51</v>
      </c>
      <c r="AR892">
        <v>0</v>
      </c>
      <c r="AS892">
        <v>0</v>
      </c>
      <c r="AT892">
        <v>0</v>
      </c>
      <c r="AU892">
        <v>0</v>
      </c>
      <c r="AV892">
        <v>0</v>
      </c>
      <c r="AW892">
        <v>0</v>
      </c>
      <c r="AX892">
        <v>0</v>
      </c>
      <c r="AY892">
        <v>0</v>
      </c>
      <c r="AZ892">
        <v>0</v>
      </c>
      <c r="BA892">
        <v>0</v>
      </c>
      <c r="BB892">
        <v>0</v>
      </c>
      <c r="BC892">
        <v>0</v>
      </c>
      <c r="BD892">
        <v>0</v>
      </c>
      <c r="BE892">
        <v>0</v>
      </c>
      <c r="BF892">
        <v>52</v>
      </c>
      <c r="BG892">
        <v>2205</v>
      </c>
      <c r="BH892">
        <v>0</v>
      </c>
      <c r="BI892">
        <v>41</v>
      </c>
      <c r="BJ892" s="25">
        <v>45944</v>
      </c>
      <c r="BK892">
        <v>0</v>
      </c>
      <c r="BL892" s="27" t="str">
        <f>VLOOKUP(O892,DropDownList!$H$1:$I$7,2,FALSE)</f>
        <v>2024/25</v>
      </c>
      <c r="BM892" s="27" t="str">
        <f t="shared" si="13"/>
        <v>PREG</v>
      </c>
    </row>
    <row r="893" spans="1:65" x14ac:dyDescent="0.2">
      <c r="A893">
        <v>2025</v>
      </c>
      <c r="B893">
        <v>10</v>
      </c>
      <c r="C893" t="s">
        <v>216</v>
      </c>
      <c r="D893" t="s">
        <v>223</v>
      </c>
      <c r="E893" t="s">
        <v>39</v>
      </c>
      <c r="F893">
        <v>9246</v>
      </c>
      <c r="G893" t="s">
        <v>141</v>
      </c>
      <c r="H893" t="s">
        <v>221</v>
      </c>
      <c r="I893" t="s">
        <v>221</v>
      </c>
      <c r="J893" s="24">
        <v>45931</v>
      </c>
      <c r="K893" t="s">
        <v>253</v>
      </c>
      <c r="L893">
        <v>3</v>
      </c>
      <c r="M893" t="s">
        <v>429</v>
      </c>
      <c r="N893" t="s">
        <v>145</v>
      </c>
      <c r="O893" t="s">
        <v>147</v>
      </c>
      <c r="P893" t="s">
        <v>151</v>
      </c>
      <c r="Q893">
        <v>0</v>
      </c>
      <c r="R893">
        <v>591</v>
      </c>
      <c r="S893">
        <v>17730</v>
      </c>
      <c r="T893">
        <v>3390</v>
      </c>
      <c r="U893">
        <v>0</v>
      </c>
      <c r="V893">
        <v>0</v>
      </c>
      <c r="W893">
        <v>0</v>
      </c>
      <c r="X893">
        <v>0</v>
      </c>
      <c r="Y893">
        <v>0</v>
      </c>
      <c r="Z893">
        <v>0</v>
      </c>
      <c r="AA893">
        <v>14340</v>
      </c>
      <c r="AB893">
        <v>0</v>
      </c>
      <c r="AC893">
        <v>14340</v>
      </c>
      <c r="AD893">
        <v>0</v>
      </c>
      <c r="AE893">
        <v>0</v>
      </c>
      <c r="AF893">
        <v>478</v>
      </c>
      <c r="AG893">
        <v>0</v>
      </c>
      <c r="AH893">
        <v>113</v>
      </c>
      <c r="AI893">
        <v>0</v>
      </c>
      <c r="AJ893">
        <v>0</v>
      </c>
      <c r="AK893">
        <v>0</v>
      </c>
      <c r="AL893">
        <v>0</v>
      </c>
      <c r="AM893">
        <v>28</v>
      </c>
      <c r="AN893">
        <v>0</v>
      </c>
      <c r="AO893">
        <v>0</v>
      </c>
      <c r="AP893">
        <v>0</v>
      </c>
      <c r="AQ893">
        <v>0</v>
      </c>
      <c r="AR893">
        <v>0</v>
      </c>
      <c r="AS893">
        <v>0</v>
      </c>
      <c r="AT893">
        <v>0</v>
      </c>
      <c r="AU893">
        <v>0</v>
      </c>
      <c r="AV893">
        <v>0</v>
      </c>
      <c r="AW893">
        <v>0</v>
      </c>
      <c r="AX893">
        <v>0</v>
      </c>
      <c r="AY893">
        <v>0</v>
      </c>
      <c r="AZ893">
        <v>0</v>
      </c>
      <c r="BA893">
        <v>0</v>
      </c>
      <c r="BB893">
        <v>0</v>
      </c>
      <c r="BC893">
        <v>0</v>
      </c>
      <c r="BD893">
        <v>0</v>
      </c>
      <c r="BE893">
        <v>0</v>
      </c>
      <c r="BF893">
        <v>0</v>
      </c>
      <c r="BG893">
        <v>0</v>
      </c>
      <c r="BH893">
        <v>0</v>
      </c>
      <c r="BI893">
        <v>0</v>
      </c>
      <c r="BJ893" s="25">
        <v>45944</v>
      </c>
      <c r="BK893">
        <v>0</v>
      </c>
      <c r="BL893" s="27" t="str">
        <f>VLOOKUP(O893,DropDownList!$H$1:$I$7,2,FALSE)</f>
        <v>2024/25</v>
      </c>
      <c r="BM893" s="27" t="str">
        <f t="shared" si="13"/>
        <v>PCPF</v>
      </c>
    </row>
    <row r="894" spans="1:65" x14ac:dyDescent="0.2">
      <c r="A894">
        <v>2025</v>
      </c>
      <c r="B894">
        <v>10</v>
      </c>
      <c r="C894" t="s">
        <v>216</v>
      </c>
      <c r="D894" t="s">
        <v>223</v>
      </c>
      <c r="E894" t="s">
        <v>39</v>
      </c>
      <c r="F894">
        <v>9246</v>
      </c>
      <c r="G894" t="s">
        <v>141</v>
      </c>
      <c r="H894" t="s">
        <v>221</v>
      </c>
      <c r="I894" t="s">
        <v>221</v>
      </c>
      <c r="J894" s="24">
        <v>45931</v>
      </c>
      <c r="K894" t="s">
        <v>253</v>
      </c>
      <c r="L894">
        <v>3</v>
      </c>
      <c r="M894" t="s">
        <v>429</v>
      </c>
      <c r="N894" t="s">
        <v>145</v>
      </c>
      <c r="O894" t="s">
        <v>155</v>
      </c>
      <c r="P894" t="s">
        <v>148</v>
      </c>
      <c r="Q894">
        <v>309.99</v>
      </c>
      <c r="R894">
        <v>24</v>
      </c>
      <c r="S894">
        <v>1440</v>
      </c>
      <c r="T894">
        <v>0</v>
      </c>
      <c r="U894">
        <v>6</v>
      </c>
      <c r="V894">
        <v>4</v>
      </c>
      <c r="W894">
        <v>210</v>
      </c>
      <c r="X894">
        <v>210</v>
      </c>
      <c r="Y894">
        <v>0</v>
      </c>
      <c r="Z894">
        <v>0</v>
      </c>
      <c r="AA894">
        <v>1130.01</v>
      </c>
      <c r="AB894">
        <v>0</v>
      </c>
      <c r="AC894">
        <v>1130.01</v>
      </c>
      <c r="AD894">
        <v>3</v>
      </c>
      <c r="AE894">
        <v>1</v>
      </c>
      <c r="AF894">
        <v>18</v>
      </c>
      <c r="AG894">
        <v>2</v>
      </c>
      <c r="AH894">
        <v>0</v>
      </c>
      <c r="AI894">
        <v>4</v>
      </c>
      <c r="AJ894">
        <v>0</v>
      </c>
      <c r="AK894">
        <v>0</v>
      </c>
      <c r="AL894">
        <v>0</v>
      </c>
      <c r="AM894">
        <v>0</v>
      </c>
      <c r="AN894">
        <v>0</v>
      </c>
      <c r="AO894">
        <v>20</v>
      </c>
      <c r="AP894">
        <v>81</v>
      </c>
      <c r="AQ894">
        <v>23</v>
      </c>
      <c r="AR894">
        <v>0</v>
      </c>
      <c r="AS894">
        <v>5</v>
      </c>
      <c r="AT894">
        <v>1</v>
      </c>
      <c r="AU894">
        <v>0</v>
      </c>
      <c r="AV894">
        <v>0</v>
      </c>
      <c r="AW894">
        <v>0</v>
      </c>
      <c r="AX894">
        <v>0</v>
      </c>
      <c r="AY894">
        <v>14</v>
      </c>
      <c r="AZ894">
        <v>23</v>
      </c>
      <c r="BA894">
        <v>12</v>
      </c>
      <c r="BB894">
        <v>2</v>
      </c>
      <c r="BC894">
        <v>0</v>
      </c>
      <c r="BD894">
        <v>0</v>
      </c>
      <c r="BE894">
        <v>0</v>
      </c>
      <c r="BF894">
        <v>20</v>
      </c>
      <c r="BG894">
        <v>240</v>
      </c>
      <c r="BH894">
        <v>0</v>
      </c>
      <c r="BI894">
        <v>6</v>
      </c>
      <c r="BJ894" s="25">
        <v>45944</v>
      </c>
      <c r="BK894">
        <v>0</v>
      </c>
      <c r="BL894" s="27" t="str">
        <f>VLOOKUP(O894,DropDownList!$H$1:$I$7,2,FALSE)</f>
        <v>2022/23</v>
      </c>
      <c r="BM894" s="27" t="str">
        <f t="shared" si="13"/>
        <v>PRAS</v>
      </c>
    </row>
    <row r="895" spans="1:65" x14ac:dyDescent="0.2">
      <c r="A895">
        <v>2025</v>
      </c>
      <c r="B895">
        <v>10</v>
      </c>
      <c r="C895" t="s">
        <v>216</v>
      </c>
      <c r="D895" t="s">
        <v>223</v>
      </c>
      <c r="E895" t="s">
        <v>39</v>
      </c>
      <c r="F895">
        <v>9246</v>
      </c>
      <c r="G895" t="s">
        <v>141</v>
      </c>
      <c r="H895" t="s">
        <v>221</v>
      </c>
      <c r="I895" t="s">
        <v>221</v>
      </c>
      <c r="J895" s="24">
        <v>45931</v>
      </c>
      <c r="K895" t="s">
        <v>253</v>
      </c>
      <c r="L895">
        <v>3</v>
      </c>
      <c r="M895" t="s">
        <v>429</v>
      </c>
      <c r="N895" t="s">
        <v>145</v>
      </c>
      <c r="O895" t="s">
        <v>155</v>
      </c>
      <c r="P895" t="s">
        <v>153</v>
      </c>
      <c r="Q895">
        <v>1255.98</v>
      </c>
      <c r="R895">
        <v>50</v>
      </c>
      <c r="S895">
        <v>3090</v>
      </c>
      <c r="T895">
        <v>90</v>
      </c>
      <c r="U895">
        <v>20</v>
      </c>
      <c r="V895">
        <v>17</v>
      </c>
      <c r="W895">
        <v>1131</v>
      </c>
      <c r="X895">
        <v>1131</v>
      </c>
      <c r="Y895">
        <v>0</v>
      </c>
      <c r="Z895">
        <v>0</v>
      </c>
      <c r="AA895">
        <v>1744.02</v>
      </c>
      <c r="AB895">
        <v>0</v>
      </c>
      <c r="AC895">
        <v>1744.02</v>
      </c>
      <c r="AD895">
        <v>15</v>
      </c>
      <c r="AE895">
        <v>2</v>
      </c>
      <c r="AF895">
        <v>28</v>
      </c>
      <c r="AG895">
        <v>3</v>
      </c>
      <c r="AH895">
        <v>2</v>
      </c>
      <c r="AI895">
        <v>17</v>
      </c>
      <c r="AJ895">
        <v>0</v>
      </c>
      <c r="AK895">
        <v>0</v>
      </c>
      <c r="AL895">
        <v>0</v>
      </c>
      <c r="AM895">
        <v>0</v>
      </c>
      <c r="AN895">
        <v>0</v>
      </c>
      <c r="AO895">
        <v>40</v>
      </c>
      <c r="AP895">
        <v>126</v>
      </c>
      <c r="AQ895">
        <v>47</v>
      </c>
      <c r="AR895">
        <v>0</v>
      </c>
      <c r="AS895">
        <v>12</v>
      </c>
      <c r="AT895">
        <v>1</v>
      </c>
      <c r="AU895">
        <v>0</v>
      </c>
      <c r="AV895">
        <v>0</v>
      </c>
      <c r="AW895">
        <v>0</v>
      </c>
      <c r="AX895">
        <v>0</v>
      </c>
      <c r="AY895">
        <v>13</v>
      </c>
      <c r="AZ895">
        <v>30</v>
      </c>
      <c r="BA895">
        <v>18</v>
      </c>
      <c r="BB895">
        <v>3</v>
      </c>
      <c r="BC895">
        <v>1</v>
      </c>
      <c r="BD895">
        <v>1</v>
      </c>
      <c r="BE895">
        <v>0</v>
      </c>
      <c r="BF895">
        <v>42</v>
      </c>
      <c r="BG895">
        <v>1200</v>
      </c>
      <c r="BH895">
        <v>0</v>
      </c>
      <c r="BI895">
        <v>20</v>
      </c>
      <c r="BJ895" s="25">
        <v>45944</v>
      </c>
      <c r="BK895">
        <v>0</v>
      </c>
      <c r="BL895" s="27" t="str">
        <f>VLOOKUP(O895,DropDownList!$H$1:$I$7,2,FALSE)</f>
        <v>2022/23</v>
      </c>
      <c r="BM895" s="27" t="str">
        <f t="shared" si="13"/>
        <v>PREG</v>
      </c>
    </row>
    <row r="896" spans="1:65" x14ac:dyDescent="0.2">
      <c r="A896">
        <v>2025</v>
      </c>
      <c r="B896">
        <v>10</v>
      </c>
      <c r="C896" t="s">
        <v>216</v>
      </c>
      <c r="D896" t="s">
        <v>223</v>
      </c>
      <c r="E896" t="s">
        <v>39</v>
      </c>
      <c r="F896">
        <v>9246</v>
      </c>
      <c r="G896" t="s">
        <v>141</v>
      </c>
      <c r="H896" t="s">
        <v>221</v>
      </c>
      <c r="I896" t="s">
        <v>221</v>
      </c>
      <c r="J896" s="24">
        <v>45931</v>
      </c>
      <c r="K896" t="s">
        <v>253</v>
      </c>
      <c r="L896">
        <v>3</v>
      </c>
      <c r="M896" t="s">
        <v>429</v>
      </c>
      <c r="N896" t="s">
        <v>145</v>
      </c>
      <c r="O896" t="s">
        <v>155</v>
      </c>
      <c r="P896" t="s">
        <v>151</v>
      </c>
      <c r="Q896">
        <v>0</v>
      </c>
      <c r="R896">
        <v>279</v>
      </c>
      <c r="S896">
        <v>8370</v>
      </c>
      <c r="T896">
        <v>1710</v>
      </c>
      <c r="U896">
        <v>0</v>
      </c>
      <c r="V896">
        <v>0</v>
      </c>
      <c r="W896">
        <v>0</v>
      </c>
      <c r="X896">
        <v>0</v>
      </c>
      <c r="Y896">
        <v>0</v>
      </c>
      <c r="Z896">
        <v>0</v>
      </c>
      <c r="AA896">
        <v>6660</v>
      </c>
      <c r="AB896">
        <v>0</v>
      </c>
      <c r="AC896">
        <v>6660</v>
      </c>
      <c r="AD896">
        <v>0</v>
      </c>
      <c r="AE896">
        <v>0</v>
      </c>
      <c r="AF896">
        <v>222</v>
      </c>
      <c r="AG896">
        <v>0</v>
      </c>
      <c r="AH896">
        <v>57</v>
      </c>
      <c r="AI896">
        <v>0</v>
      </c>
      <c r="AJ896">
        <v>0</v>
      </c>
      <c r="AK896">
        <v>0</v>
      </c>
      <c r="AL896">
        <v>0</v>
      </c>
      <c r="AM896">
        <v>11</v>
      </c>
      <c r="AN896">
        <v>0</v>
      </c>
      <c r="AO896">
        <v>0</v>
      </c>
      <c r="AP896">
        <v>0</v>
      </c>
      <c r="AQ896">
        <v>0</v>
      </c>
      <c r="AR896">
        <v>0</v>
      </c>
      <c r="AS896">
        <v>0</v>
      </c>
      <c r="AT896">
        <v>0</v>
      </c>
      <c r="AU896">
        <v>0</v>
      </c>
      <c r="AV896">
        <v>0</v>
      </c>
      <c r="AW896">
        <v>0</v>
      </c>
      <c r="AX896">
        <v>0</v>
      </c>
      <c r="AY896">
        <v>0</v>
      </c>
      <c r="AZ896">
        <v>0</v>
      </c>
      <c r="BA896">
        <v>0</v>
      </c>
      <c r="BB896">
        <v>0</v>
      </c>
      <c r="BC896">
        <v>0</v>
      </c>
      <c r="BD896">
        <v>0</v>
      </c>
      <c r="BE896">
        <v>0</v>
      </c>
      <c r="BF896">
        <v>0</v>
      </c>
      <c r="BG896">
        <v>0</v>
      </c>
      <c r="BH896">
        <v>0</v>
      </c>
      <c r="BI896">
        <v>0</v>
      </c>
      <c r="BJ896" s="25">
        <v>45944</v>
      </c>
      <c r="BK896">
        <v>0</v>
      </c>
      <c r="BL896" s="27" t="str">
        <f>VLOOKUP(O896,DropDownList!$H$1:$I$7,2,FALSE)</f>
        <v>2022/23</v>
      </c>
      <c r="BM896" s="27" t="str">
        <f t="shared" si="13"/>
        <v>PCPF</v>
      </c>
    </row>
    <row r="897" spans="1:65" x14ac:dyDescent="0.2">
      <c r="A897">
        <v>2025</v>
      </c>
      <c r="B897">
        <v>10</v>
      </c>
      <c r="C897" t="s">
        <v>216</v>
      </c>
      <c r="D897" t="s">
        <v>223</v>
      </c>
      <c r="E897" t="s">
        <v>39</v>
      </c>
      <c r="F897">
        <v>9246</v>
      </c>
      <c r="G897" t="s">
        <v>141</v>
      </c>
      <c r="H897" t="s">
        <v>221</v>
      </c>
      <c r="I897" t="s">
        <v>221</v>
      </c>
      <c r="J897" s="24">
        <v>45931</v>
      </c>
      <c r="K897" t="s">
        <v>253</v>
      </c>
      <c r="L897">
        <v>3</v>
      </c>
      <c r="M897" t="s">
        <v>429</v>
      </c>
      <c r="N897" t="s">
        <v>145</v>
      </c>
      <c r="O897" t="s">
        <v>147</v>
      </c>
      <c r="P897" t="s">
        <v>146</v>
      </c>
      <c r="Q897">
        <v>1878.08</v>
      </c>
      <c r="R897">
        <v>722</v>
      </c>
      <c r="S897">
        <v>10170</v>
      </c>
      <c r="T897">
        <v>40</v>
      </c>
      <c r="U897">
        <v>214</v>
      </c>
      <c r="V897">
        <v>100</v>
      </c>
      <c r="W897">
        <v>1448.08</v>
      </c>
      <c r="X897">
        <v>1448.08</v>
      </c>
      <c r="Y897">
        <v>0</v>
      </c>
      <c r="Z897">
        <v>0</v>
      </c>
      <c r="AA897">
        <v>8251.92</v>
      </c>
      <c r="AB897">
        <v>0</v>
      </c>
      <c r="AC897">
        <v>0</v>
      </c>
      <c r="AD897">
        <v>95</v>
      </c>
      <c r="AE897">
        <v>5</v>
      </c>
      <c r="AF897">
        <v>584</v>
      </c>
      <c r="AG897">
        <v>5</v>
      </c>
      <c r="AH897">
        <v>2</v>
      </c>
      <c r="AI897">
        <v>131</v>
      </c>
      <c r="AJ897">
        <v>0</v>
      </c>
      <c r="AK897">
        <v>0</v>
      </c>
      <c r="AL897">
        <v>0</v>
      </c>
      <c r="AM897">
        <v>0</v>
      </c>
      <c r="AN897">
        <v>0</v>
      </c>
      <c r="AO897">
        <v>357</v>
      </c>
      <c r="AP897">
        <v>988</v>
      </c>
      <c r="AQ897">
        <v>362</v>
      </c>
      <c r="AR897">
        <v>0</v>
      </c>
      <c r="AS897">
        <v>110</v>
      </c>
      <c r="AT897">
        <v>0</v>
      </c>
      <c r="AU897">
        <v>7</v>
      </c>
      <c r="AV897">
        <v>0</v>
      </c>
      <c r="AW897">
        <v>0</v>
      </c>
      <c r="AX897">
        <v>0</v>
      </c>
      <c r="AY897">
        <v>79</v>
      </c>
      <c r="AZ897">
        <v>221</v>
      </c>
      <c r="BA897">
        <v>96</v>
      </c>
      <c r="BB897">
        <v>45</v>
      </c>
      <c r="BC897">
        <v>11</v>
      </c>
      <c r="BD897">
        <v>4</v>
      </c>
      <c r="BE897">
        <v>0</v>
      </c>
      <c r="BF897">
        <v>721</v>
      </c>
      <c r="BG897">
        <v>1830</v>
      </c>
      <c r="BH897">
        <v>0</v>
      </c>
      <c r="BI897">
        <v>208</v>
      </c>
      <c r="BJ897" s="25">
        <v>45944</v>
      </c>
      <c r="BK897">
        <v>0</v>
      </c>
      <c r="BL897" s="27" t="str">
        <f>VLOOKUP(O897,DropDownList!$H$1:$I$7,2,FALSE)</f>
        <v>2024/25</v>
      </c>
      <c r="BM897" s="27" t="str">
        <f t="shared" si="13"/>
        <v>VSUR</v>
      </c>
    </row>
    <row r="898" spans="1:65" x14ac:dyDescent="0.2">
      <c r="A898">
        <v>2025</v>
      </c>
      <c r="B898">
        <v>10</v>
      </c>
      <c r="C898" t="s">
        <v>216</v>
      </c>
      <c r="D898" t="s">
        <v>223</v>
      </c>
      <c r="E898" t="s">
        <v>39</v>
      </c>
      <c r="F898">
        <v>9246</v>
      </c>
      <c r="G898" t="s">
        <v>141</v>
      </c>
      <c r="H898" t="s">
        <v>221</v>
      </c>
      <c r="I898" t="s">
        <v>221</v>
      </c>
      <c r="J898" s="24">
        <v>45931</v>
      </c>
      <c r="K898" t="s">
        <v>253</v>
      </c>
      <c r="L898">
        <v>3</v>
      </c>
      <c r="M898" t="s">
        <v>429</v>
      </c>
      <c r="N898" t="s">
        <v>145</v>
      </c>
      <c r="O898" t="s">
        <v>155</v>
      </c>
      <c r="P898" t="s">
        <v>146</v>
      </c>
      <c r="Q898">
        <v>940</v>
      </c>
      <c r="R898">
        <v>674</v>
      </c>
      <c r="S898">
        <v>9855</v>
      </c>
      <c r="T898">
        <v>80</v>
      </c>
      <c r="U898">
        <v>119</v>
      </c>
      <c r="V898">
        <v>46</v>
      </c>
      <c r="W898">
        <v>720</v>
      </c>
      <c r="X898">
        <v>720</v>
      </c>
      <c r="Y898">
        <v>0</v>
      </c>
      <c r="Z898">
        <v>0</v>
      </c>
      <c r="AA898">
        <v>8835</v>
      </c>
      <c r="AB898">
        <v>0</v>
      </c>
      <c r="AC898">
        <v>0</v>
      </c>
      <c r="AD898">
        <v>45</v>
      </c>
      <c r="AE898">
        <v>1</v>
      </c>
      <c r="AF898">
        <v>607</v>
      </c>
      <c r="AG898">
        <v>1</v>
      </c>
      <c r="AH898">
        <v>6</v>
      </c>
      <c r="AI898">
        <v>60</v>
      </c>
      <c r="AJ898">
        <v>0</v>
      </c>
      <c r="AK898">
        <v>0</v>
      </c>
      <c r="AL898">
        <v>0</v>
      </c>
      <c r="AM898">
        <v>0</v>
      </c>
      <c r="AN898">
        <v>0</v>
      </c>
      <c r="AO898">
        <v>370</v>
      </c>
      <c r="AP898">
        <v>1584</v>
      </c>
      <c r="AQ898">
        <v>390</v>
      </c>
      <c r="AR898">
        <v>0</v>
      </c>
      <c r="AS898">
        <v>178</v>
      </c>
      <c r="AT898">
        <v>47</v>
      </c>
      <c r="AU898">
        <v>13</v>
      </c>
      <c r="AV898">
        <v>7</v>
      </c>
      <c r="AW898">
        <v>0</v>
      </c>
      <c r="AX898">
        <v>0</v>
      </c>
      <c r="AY898">
        <v>170</v>
      </c>
      <c r="AZ898">
        <v>340</v>
      </c>
      <c r="BA898">
        <v>227</v>
      </c>
      <c r="BB898">
        <v>73</v>
      </c>
      <c r="BC898">
        <v>20</v>
      </c>
      <c r="BD898">
        <v>10</v>
      </c>
      <c r="BE898">
        <v>0</v>
      </c>
      <c r="BF898">
        <v>672</v>
      </c>
      <c r="BG898">
        <v>930</v>
      </c>
      <c r="BH898">
        <v>0</v>
      </c>
      <c r="BI898">
        <v>101</v>
      </c>
      <c r="BJ898" s="25">
        <v>45944</v>
      </c>
      <c r="BK898">
        <v>0</v>
      </c>
      <c r="BL898" s="27" t="str">
        <f>VLOOKUP(O898,DropDownList!$H$1:$I$7,2,FALSE)</f>
        <v>2022/23</v>
      </c>
      <c r="BM898" s="27" t="str">
        <f t="shared" si="13"/>
        <v>VSUR</v>
      </c>
    </row>
    <row r="899" spans="1:65" x14ac:dyDescent="0.2">
      <c r="A899">
        <v>2025</v>
      </c>
      <c r="B899">
        <v>10</v>
      </c>
      <c r="C899" t="s">
        <v>216</v>
      </c>
      <c r="D899" t="s">
        <v>223</v>
      </c>
      <c r="E899" t="s">
        <v>39</v>
      </c>
      <c r="F899">
        <v>9246</v>
      </c>
      <c r="G899" t="s">
        <v>141</v>
      </c>
      <c r="H899" t="s">
        <v>221</v>
      </c>
      <c r="I899" t="s">
        <v>221</v>
      </c>
      <c r="J899" s="24">
        <v>45931</v>
      </c>
      <c r="K899" t="s">
        <v>253</v>
      </c>
      <c r="L899">
        <v>3</v>
      </c>
      <c r="M899" t="s">
        <v>429</v>
      </c>
      <c r="N899" t="s">
        <v>145</v>
      </c>
      <c r="O899" t="s">
        <v>156</v>
      </c>
      <c r="P899" t="s">
        <v>150</v>
      </c>
      <c r="Q899">
        <v>20592.62</v>
      </c>
      <c r="R899">
        <v>361</v>
      </c>
      <c r="S899">
        <v>65135.7</v>
      </c>
      <c r="T899">
        <v>7661.19</v>
      </c>
      <c r="U899">
        <v>113</v>
      </c>
      <c r="V899">
        <v>59</v>
      </c>
      <c r="W899">
        <v>13138.47</v>
      </c>
      <c r="X899">
        <v>13155.15</v>
      </c>
      <c r="Y899">
        <v>315</v>
      </c>
      <c r="Z899">
        <v>57474.51</v>
      </c>
      <c r="AA899">
        <v>36881.89</v>
      </c>
      <c r="AB899">
        <v>11071.84</v>
      </c>
      <c r="AC899">
        <v>25810.05</v>
      </c>
      <c r="AD899">
        <v>49</v>
      </c>
      <c r="AE899">
        <v>10</v>
      </c>
      <c r="AF899">
        <v>197</v>
      </c>
      <c r="AG899">
        <v>33</v>
      </c>
      <c r="AH899">
        <v>46</v>
      </c>
      <c r="AI899">
        <v>80</v>
      </c>
      <c r="AJ899">
        <v>62</v>
      </c>
      <c r="AK899">
        <v>44</v>
      </c>
      <c r="AL899">
        <v>6</v>
      </c>
      <c r="AM899">
        <v>15</v>
      </c>
      <c r="AN899">
        <v>4</v>
      </c>
      <c r="AO899">
        <v>253</v>
      </c>
      <c r="AP899">
        <v>1009</v>
      </c>
      <c r="AQ899">
        <v>260</v>
      </c>
      <c r="AR899">
        <v>1</v>
      </c>
      <c r="AS899">
        <v>73</v>
      </c>
      <c r="AT899">
        <v>18</v>
      </c>
      <c r="AU899">
        <v>4</v>
      </c>
      <c r="AV899">
        <v>0</v>
      </c>
      <c r="AW899">
        <v>0</v>
      </c>
      <c r="AX899">
        <v>0</v>
      </c>
      <c r="AY899">
        <v>172</v>
      </c>
      <c r="AZ899">
        <v>282</v>
      </c>
      <c r="BA899">
        <v>148</v>
      </c>
      <c r="BB899">
        <v>19</v>
      </c>
      <c r="BC899">
        <v>3</v>
      </c>
      <c r="BD899">
        <v>1</v>
      </c>
      <c r="BE899">
        <v>0</v>
      </c>
      <c r="BF899">
        <v>254</v>
      </c>
      <c r="BG899">
        <v>15642.48</v>
      </c>
      <c r="BH899">
        <v>5</v>
      </c>
      <c r="BI899">
        <v>111</v>
      </c>
      <c r="BJ899" s="25">
        <v>45944</v>
      </c>
      <c r="BK899">
        <v>0</v>
      </c>
      <c r="BL899" s="27" t="str">
        <f>VLOOKUP(O899,DropDownList!$H$1:$I$7,2,FALSE)</f>
        <v>2023/24</v>
      </c>
      <c r="BM899" s="27" t="str">
        <f t="shared" ref="BM899:BM962" si="14">IF(RIGHT(P899,4)="VSUR","VSUR",IF(RIGHT(P899,4)="CONF","CONF",P899))</f>
        <v>FISCAL FINES</v>
      </c>
    </row>
    <row r="900" spans="1:65" x14ac:dyDescent="0.2">
      <c r="A900">
        <v>2025</v>
      </c>
      <c r="B900">
        <v>10</v>
      </c>
      <c r="C900" t="s">
        <v>216</v>
      </c>
      <c r="D900" t="s">
        <v>223</v>
      </c>
      <c r="E900" t="s">
        <v>39</v>
      </c>
      <c r="F900">
        <v>9246</v>
      </c>
      <c r="G900" t="s">
        <v>141</v>
      </c>
      <c r="H900" t="s">
        <v>221</v>
      </c>
      <c r="I900" t="s">
        <v>221</v>
      </c>
      <c r="J900" s="24">
        <v>45931</v>
      </c>
      <c r="K900" t="s">
        <v>253</v>
      </c>
      <c r="L900">
        <v>3</v>
      </c>
      <c r="M900" t="s">
        <v>429</v>
      </c>
      <c r="N900" t="s">
        <v>145</v>
      </c>
      <c r="O900" t="s">
        <v>156</v>
      </c>
      <c r="P900" t="s">
        <v>153</v>
      </c>
      <c r="Q900">
        <v>2095</v>
      </c>
      <c r="R900">
        <v>97</v>
      </c>
      <c r="S900">
        <v>4980</v>
      </c>
      <c r="T900">
        <v>195</v>
      </c>
      <c r="U900">
        <v>47</v>
      </c>
      <c r="V900">
        <v>44</v>
      </c>
      <c r="W900">
        <v>1960</v>
      </c>
      <c r="X900">
        <v>1960</v>
      </c>
      <c r="Y900">
        <v>0</v>
      </c>
      <c r="Z900">
        <v>0</v>
      </c>
      <c r="AA900">
        <v>2690</v>
      </c>
      <c r="AB900">
        <v>0</v>
      </c>
      <c r="AC900">
        <v>2690</v>
      </c>
      <c r="AD900">
        <v>43</v>
      </c>
      <c r="AE900">
        <v>1</v>
      </c>
      <c r="AF900">
        <v>48</v>
      </c>
      <c r="AG900">
        <v>1</v>
      </c>
      <c r="AH900">
        <v>2</v>
      </c>
      <c r="AI900">
        <v>46</v>
      </c>
      <c r="AJ900">
        <v>0</v>
      </c>
      <c r="AK900">
        <v>0</v>
      </c>
      <c r="AL900">
        <v>0</v>
      </c>
      <c r="AM900">
        <v>0</v>
      </c>
      <c r="AN900">
        <v>0</v>
      </c>
      <c r="AO900">
        <v>82</v>
      </c>
      <c r="AP900">
        <v>157</v>
      </c>
      <c r="AQ900">
        <v>89</v>
      </c>
      <c r="AR900">
        <v>0</v>
      </c>
      <c r="AS900">
        <v>10</v>
      </c>
      <c r="AT900">
        <v>2</v>
      </c>
      <c r="AU900">
        <v>0</v>
      </c>
      <c r="AV900">
        <v>0</v>
      </c>
      <c r="AW900">
        <v>0</v>
      </c>
      <c r="AX900">
        <v>0</v>
      </c>
      <c r="AY900">
        <v>12</v>
      </c>
      <c r="AZ900">
        <v>29</v>
      </c>
      <c r="BA900">
        <v>15</v>
      </c>
      <c r="BB900">
        <v>0</v>
      </c>
      <c r="BC900">
        <v>0</v>
      </c>
      <c r="BD900">
        <v>0</v>
      </c>
      <c r="BE900">
        <v>0</v>
      </c>
      <c r="BF900">
        <v>80</v>
      </c>
      <c r="BG900">
        <v>2070</v>
      </c>
      <c r="BH900">
        <v>0</v>
      </c>
      <c r="BI900">
        <v>47</v>
      </c>
      <c r="BJ900" s="25">
        <v>45944</v>
      </c>
      <c r="BK900">
        <v>0</v>
      </c>
      <c r="BL900" s="27" t="str">
        <f>VLOOKUP(O900,DropDownList!$H$1:$I$7,2,FALSE)</f>
        <v>2023/24</v>
      </c>
      <c r="BM900" s="27" t="str">
        <f t="shared" si="14"/>
        <v>PREG</v>
      </c>
    </row>
    <row r="901" spans="1:65" x14ac:dyDescent="0.2">
      <c r="A901">
        <v>2025</v>
      </c>
      <c r="B901">
        <v>10</v>
      </c>
      <c r="C901" t="s">
        <v>216</v>
      </c>
      <c r="D901" t="s">
        <v>223</v>
      </c>
      <c r="E901" t="s">
        <v>39</v>
      </c>
      <c r="F901">
        <v>9246</v>
      </c>
      <c r="G901" t="s">
        <v>141</v>
      </c>
      <c r="H901" t="s">
        <v>221</v>
      </c>
      <c r="I901" t="s">
        <v>221</v>
      </c>
      <c r="J901" s="24">
        <v>45931</v>
      </c>
      <c r="K901" t="s">
        <v>253</v>
      </c>
      <c r="L901">
        <v>3</v>
      </c>
      <c r="M901" t="s">
        <v>429</v>
      </c>
      <c r="N901" t="s">
        <v>145</v>
      </c>
      <c r="O901" t="s">
        <v>156</v>
      </c>
      <c r="P901" t="s">
        <v>151</v>
      </c>
      <c r="Q901">
        <v>0</v>
      </c>
      <c r="R901">
        <v>815</v>
      </c>
      <c r="S901">
        <v>24450</v>
      </c>
      <c r="T901">
        <v>4170</v>
      </c>
      <c r="U901">
        <v>0</v>
      </c>
      <c r="V901">
        <v>0</v>
      </c>
      <c r="W901">
        <v>0</v>
      </c>
      <c r="X901">
        <v>0</v>
      </c>
      <c r="Y901">
        <v>0</v>
      </c>
      <c r="Z901">
        <v>0</v>
      </c>
      <c r="AA901">
        <v>20280</v>
      </c>
      <c r="AB901">
        <v>0</v>
      </c>
      <c r="AC901">
        <v>20280</v>
      </c>
      <c r="AD901">
        <v>0</v>
      </c>
      <c r="AE901">
        <v>0</v>
      </c>
      <c r="AF901">
        <v>676</v>
      </c>
      <c r="AG901">
        <v>0</v>
      </c>
      <c r="AH901">
        <v>139</v>
      </c>
      <c r="AI901">
        <v>0</v>
      </c>
      <c r="AJ901">
        <v>0</v>
      </c>
      <c r="AK901">
        <v>0</v>
      </c>
      <c r="AL901">
        <v>0</v>
      </c>
      <c r="AM901">
        <v>13</v>
      </c>
      <c r="AN901">
        <v>0</v>
      </c>
      <c r="AO901">
        <v>0</v>
      </c>
      <c r="AP901">
        <v>0</v>
      </c>
      <c r="AQ901">
        <v>0</v>
      </c>
      <c r="AR901">
        <v>0</v>
      </c>
      <c r="AS901">
        <v>0</v>
      </c>
      <c r="AT901">
        <v>0</v>
      </c>
      <c r="AU901">
        <v>0</v>
      </c>
      <c r="AV901">
        <v>0</v>
      </c>
      <c r="AW901">
        <v>0</v>
      </c>
      <c r="AX901">
        <v>0</v>
      </c>
      <c r="AY901">
        <v>0</v>
      </c>
      <c r="AZ901">
        <v>0</v>
      </c>
      <c r="BA901">
        <v>0</v>
      </c>
      <c r="BB901">
        <v>0</v>
      </c>
      <c r="BC901">
        <v>0</v>
      </c>
      <c r="BD901">
        <v>0</v>
      </c>
      <c r="BE901">
        <v>0</v>
      </c>
      <c r="BF901">
        <v>0</v>
      </c>
      <c r="BG901">
        <v>0</v>
      </c>
      <c r="BH901">
        <v>0</v>
      </c>
      <c r="BI901">
        <v>0</v>
      </c>
      <c r="BJ901" s="25">
        <v>45944</v>
      </c>
      <c r="BK901">
        <v>0</v>
      </c>
      <c r="BL901" s="27" t="str">
        <f>VLOOKUP(O901,DropDownList!$H$1:$I$7,2,FALSE)</f>
        <v>2023/24</v>
      </c>
      <c r="BM901" s="27" t="str">
        <f t="shared" si="14"/>
        <v>PCPF</v>
      </c>
    </row>
    <row r="902" spans="1:65" x14ac:dyDescent="0.2">
      <c r="A902">
        <v>2025</v>
      </c>
      <c r="B902">
        <v>10</v>
      </c>
      <c r="C902" t="s">
        <v>216</v>
      </c>
      <c r="D902" t="s">
        <v>223</v>
      </c>
      <c r="E902" t="s">
        <v>39</v>
      </c>
      <c r="F902">
        <v>9246</v>
      </c>
      <c r="G902" t="s">
        <v>141</v>
      </c>
      <c r="H902" t="s">
        <v>221</v>
      </c>
      <c r="I902" t="s">
        <v>221</v>
      </c>
      <c r="J902" s="24">
        <v>45931</v>
      </c>
      <c r="K902" t="s">
        <v>253</v>
      </c>
      <c r="L902">
        <v>3</v>
      </c>
      <c r="M902" t="s">
        <v>429</v>
      </c>
      <c r="N902" t="s">
        <v>145</v>
      </c>
      <c r="O902" t="s">
        <v>156</v>
      </c>
      <c r="P902" t="s">
        <v>146</v>
      </c>
      <c r="Q902">
        <v>990.53</v>
      </c>
      <c r="R902">
        <v>502</v>
      </c>
      <c r="S902">
        <v>7825</v>
      </c>
      <c r="T902">
        <v>70</v>
      </c>
      <c r="U902">
        <v>109</v>
      </c>
      <c r="V902">
        <v>42</v>
      </c>
      <c r="W902">
        <v>690</v>
      </c>
      <c r="X902">
        <v>690</v>
      </c>
      <c r="Y902">
        <v>0</v>
      </c>
      <c r="Z902">
        <v>0</v>
      </c>
      <c r="AA902">
        <v>6764.47</v>
      </c>
      <c r="AB902">
        <v>0</v>
      </c>
      <c r="AC902">
        <v>0</v>
      </c>
      <c r="AD902">
        <v>41</v>
      </c>
      <c r="AE902">
        <v>1</v>
      </c>
      <c r="AF902">
        <v>436</v>
      </c>
      <c r="AG902">
        <v>2</v>
      </c>
      <c r="AH902">
        <v>5</v>
      </c>
      <c r="AI902">
        <v>59</v>
      </c>
      <c r="AJ902">
        <v>0</v>
      </c>
      <c r="AK902">
        <v>0</v>
      </c>
      <c r="AL902">
        <v>0</v>
      </c>
      <c r="AM902">
        <v>0</v>
      </c>
      <c r="AN902">
        <v>0</v>
      </c>
      <c r="AO902">
        <v>241</v>
      </c>
      <c r="AP902">
        <v>836</v>
      </c>
      <c r="AQ902">
        <v>265</v>
      </c>
      <c r="AR902">
        <v>0</v>
      </c>
      <c r="AS902">
        <v>82</v>
      </c>
      <c r="AT902">
        <v>15</v>
      </c>
      <c r="AU902">
        <v>17</v>
      </c>
      <c r="AV902">
        <v>6</v>
      </c>
      <c r="AW902">
        <v>0</v>
      </c>
      <c r="AX902">
        <v>0</v>
      </c>
      <c r="AY902">
        <v>90</v>
      </c>
      <c r="AZ902">
        <v>180</v>
      </c>
      <c r="BA902">
        <v>91</v>
      </c>
      <c r="BB902">
        <v>25</v>
      </c>
      <c r="BC902">
        <v>7</v>
      </c>
      <c r="BD902">
        <v>2</v>
      </c>
      <c r="BE902">
        <v>0</v>
      </c>
      <c r="BF902">
        <v>497</v>
      </c>
      <c r="BG902">
        <v>970</v>
      </c>
      <c r="BH902">
        <v>0</v>
      </c>
      <c r="BI902">
        <v>100</v>
      </c>
      <c r="BJ902" s="25">
        <v>45944</v>
      </c>
      <c r="BK902">
        <v>0</v>
      </c>
      <c r="BL902" s="27" t="str">
        <f>VLOOKUP(O902,DropDownList!$H$1:$I$7,2,FALSE)</f>
        <v>2023/24</v>
      </c>
      <c r="BM902" s="27" t="str">
        <f t="shared" si="14"/>
        <v>VSUR</v>
      </c>
    </row>
    <row r="903" spans="1:65" x14ac:dyDescent="0.2">
      <c r="A903">
        <v>2025</v>
      </c>
      <c r="B903">
        <v>10</v>
      </c>
      <c r="C903" t="s">
        <v>216</v>
      </c>
      <c r="D903" t="s">
        <v>223</v>
      </c>
      <c r="E903" t="s">
        <v>39</v>
      </c>
      <c r="F903">
        <v>9246</v>
      </c>
      <c r="G903" t="s">
        <v>141</v>
      </c>
      <c r="H903" t="s">
        <v>221</v>
      </c>
      <c r="I903" t="s">
        <v>221</v>
      </c>
      <c r="J903" s="24">
        <v>45931</v>
      </c>
      <c r="K903" t="s">
        <v>253</v>
      </c>
      <c r="L903">
        <v>3</v>
      </c>
      <c r="M903" t="s">
        <v>429</v>
      </c>
      <c r="N903" t="s">
        <v>145</v>
      </c>
      <c r="O903" t="s">
        <v>155</v>
      </c>
      <c r="P903" t="s">
        <v>150</v>
      </c>
      <c r="Q903">
        <v>16418.849999999999</v>
      </c>
      <c r="R903">
        <v>448</v>
      </c>
      <c r="S903">
        <v>70368.36</v>
      </c>
      <c r="T903">
        <v>8353.01</v>
      </c>
      <c r="U903">
        <v>124</v>
      </c>
      <c r="V903">
        <v>70</v>
      </c>
      <c r="W903">
        <v>10354.81</v>
      </c>
      <c r="X903">
        <v>10329.81</v>
      </c>
      <c r="Y903">
        <v>407</v>
      </c>
      <c r="Z903">
        <v>62015.35</v>
      </c>
      <c r="AA903">
        <v>45596.5</v>
      </c>
      <c r="AB903">
        <v>13590.89</v>
      </c>
      <c r="AC903">
        <v>32005.61</v>
      </c>
      <c r="AD903">
        <v>50</v>
      </c>
      <c r="AE903">
        <v>20</v>
      </c>
      <c r="AF903">
        <v>277</v>
      </c>
      <c r="AG903">
        <v>50</v>
      </c>
      <c r="AH903">
        <v>41</v>
      </c>
      <c r="AI903">
        <v>74</v>
      </c>
      <c r="AJ903">
        <v>99</v>
      </c>
      <c r="AK903">
        <v>49</v>
      </c>
      <c r="AL903">
        <v>8</v>
      </c>
      <c r="AM903">
        <v>17</v>
      </c>
      <c r="AN903">
        <v>3</v>
      </c>
      <c r="AO903">
        <v>290</v>
      </c>
      <c r="AP903">
        <v>1170</v>
      </c>
      <c r="AQ903">
        <v>298</v>
      </c>
      <c r="AR903">
        <v>0</v>
      </c>
      <c r="AS903">
        <v>82</v>
      </c>
      <c r="AT903">
        <v>23</v>
      </c>
      <c r="AU903">
        <v>3</v>
      </c>
      <c r="AV903">
        <v>0</v>
      </c>
      <c r="AW903">
        <v>0</v>
      </c>
      <c r="AX903">
        <v>0</v>
      </c>
      <c r="AY903">
        <v>210</v>
      </c>
      <c r="AZ903">
        <v>316</v>
      </c>
      <c r="BA903">
        <v>173</v>
      </c>
      <c r="BB903">
        <v>25</v>
      </c>
      <c r="BC903">
        <v>6</v>
      </c>
      <c r="BD903">
        <v>7</v>
      </c>
      <c r="BE903">
        <v>0</v>
      </c>
      <c r="BF903">
        <v>294</v>
      </c>
      <c r="BG903">
        <v>10171.58</v>
      </c>
      <c r="BH903">
        <v>6</v>
      </c>
      <c r="BI903">
        <v>124</v>
      </c>
      <c r="BJ903" s="25">
        <v>45944</v>
      </c>
      <c r="BK903">
        <v>0</v>
      </c>
      <c r="BL903" s="27" t="str">
        <f>VLOOKUP(O903,DropDownList!$H$1:$I$7,2,FALSE)</f>
        <v>2022/23</v>
      </c>
      <c r="BM903" s="27" t="str">
        <f t="shared" si="14"/>
        <v>FISCAL FINES</v>
      </c>
    </row>
    <row r="904" spans="1:65" x14ac:dyDescent="0.2">
      <c r="A904">
        <v>2025</v>
      </c>
      <c r="B904">
        <v>10</v>
      </c>
      <c r="C904" t="s">
        <v>216</v>
      </c>
      <c r="D904" t="s">
        <v>223</v>
      </c>
      <c r="E904" t="s">
        <v>39</v>
      </c>
      <c r="F904">
        <v>9246</v>
      </c>
      <c r="G904" t="s">
        <v>141</v>
      </c>
      <c r="H904" t="s">
        <v>221</v>
      </c>
      <c r="I904" t="s">
        <v>221</v>
      </c>
      <c r="J904" s="24">
        <v>45931</v>
      </c>
      <c r="K904" t="s">
        <v>253</v>
      </c>
      <c r="L904">
        <v>3</v>
      </c>
      <c r="M904" t="s">
        <v>429</v>
      </c>
      <c r="N904" t="s">
        <v>145</v>
      </c>
      <c r="O904" t="s">
        <v>147</v>
      </c>
      <c r="P904" t="s">
        <v>154</v>
      </c>
      <c r="Q904">
        <v>46526.09</v>
      </c>
      <c r="R904">
        <v>724</v>
      </c>
      <c r="S904">
        <v>164304</v>
      </c>
      <c r="T904">
        <v>650</v>
      </c>
      <c r="U904">
        <v>215</v>
      </c>
      <c r="V904">
        <v>144</v>
      </c>
      <c r="W904">
        <v>33008.660000000003</v>
      </c>
      <c r="X904">
        <v>34684</v>
      </c>
      <c r="Y904">
        <v>0</v>
      </c>
      <c r="Z904">
        <v>0</v>
      </c>
      <c r="AA904">
        <v>117127.91</v>
      </c>
      <c r="AB904">
        <v>604.01</v>
      </c>
      <c r="AC904">
        <v>108261.98</v>
      </c>
      <c r="AD904">
        <v>94</v>
      </c>
      <c r="AE904">
        <v>50</v>
      </c>
      <c r="AF904">
        <v>507</v>
      </c>
      <c r="AG904">
        <v>87</v>
      </c>
      <c r="AH904">
        <v>2</v>
      </c>
      <c r="AI904">
        <v>128</v>
      </c>
      <c r="AJ904">
        <v>0</v>
      </c>
      <c r="AK904">
        <v>0</v>
      </c>
      <c r="AL904">
        <v>0</v>
      </c>
      <c r="AM904">
        <v>0</v>
      </c>
      <c r="AN904">
        <v>0</v>
      </c>
      <c r="AO904">
        <v>357</v>
      </c>
      <c r="AP904">
        <v>984</v>
      </c>
      <c r="AQ904">
        <v>360</v>
      </c>
      <c r="AR904">
        <v>0</v>
      </c>
      <c r="AS904">
        <v>108</v>
      </c>
      <c r="AT904">
        <v>0</v>
      </c>
      <c r="AU904">
        <v>7</v>
      </c>
      <c r="AV904">
        <v>0</v>
      </c>
      <c r="AW904">
        <v>0</v>
      </c>
      <c r="AX904">
        <v>0</v>
      </c>
      <c r="AY904">
        <v>80</v>
      </c>
      <c r="AZ904">
        <v>221</v>
      </c>
      <c r="BA904">
        <v>95</v>
      </c>
      <c r="BB904">
        <v>45</v>
      </c>
      <c r="BC904">
        <v>11</v>
      </c>
      <c r="BD904">
        <v>4</v>
      </c>
      <c r="BE904">
        <v>0</v>
      </c>
      <c r="BF904">
        <v>723</v>
      </c>
      <c r="BG904">
        <v>30012</v>
      </c>
      <c r="BH904">
        <v>0</v>
      </c>
      <c r="BI904">
        <v>209</v>
      </c>
      <c r="BJ904" s="25">
        <v>45944</v>
      </c>
      <c r="BK904">
        <v>0</v>
      </c>
      <c r="BL904" s="27" t="str">
        <f>VLOOKUP(O904,DropDownList!$H$1:$I$7,2,FALSE)</f>
        <v>2024/25</v>
      </c>
      <c r="BM904" s="27" t="str">
        <f t="shared" si="14"/>
        <v>JP COURT</v>
      </c>
    </row>
    <row r="905" spans="1:65" x14ac:dyDescent="0.2">
      <c r="A905">
        <v>2025</v>
      </c>
      <c r="B905">
        <v>10</v>
      </c>
      <c r="C905" t="s">
        <v>216</v>
      </c>
      <c r="D905" t="s">
        <v>224</v>
      </c>
      <c r="E905" t="s">
        <v>39</v>
      </c>
      <c r="F905">
        <v>9724</v>
      </c>
      <c r="G905" t="s">
        <v>158</v>
      </c>
      <c r="H905" t="s">
        <v>221</v>
      </c>
      <c r="I905" t="s">
        <v>221</v>
      </c>
      <c r="J905" s="24">
        <v>45931</v>
      </c>
      <c r="K905" t="s">
        <v>253</v>
      </c>
      <c r="L905">
        <v>3</v>
      </c>
      <c r="M905" t="s">
        <v>429</v>
      </c>
      <c r="N905" t="s">
        <v>145</v>
      </c>
      <c r="O905" t="s">
        <v>155</v>
      </c>
      <c r="P905" t="s">
        <v>161</v>
      </c>
      <c r="Q905">
        <v>1145</v>
      </c>
      <c r="R905">
        <v>514</v>
      </c>
      <c r="S905">
        <v>11390</v>
      </c>
      <c r="T905">
        <v>750</v>
      </c>
      <c r="U905">
        <v>111</v>
      </c>
      <c r="V905">
        <v>27</v>
      </c>
      <c r="W905">
        <v>665</v>
      </c>
      <c r="X905">
        <v>665</v>
      </c>
      <c r="Y905">
        <v>0</v>
      </c>
      <c r="Z905">
        <v>0</v>
      </c>
      <c r="AA905">
        <v>9495</v>
      </c>
      <c r="AB905">
        <v>0</v>
      </c>
      <c r="AC905">
        <v>0</v>
      </c>
      <c r="AD905">
        <v>26</v>
      </c>
      <c r="AE905">
        <v>1</v>
      </c>
      <c r="AF905">
        <v>434</v>
      </c>
      <c r="AG905">
        <v>2</v>
      </c>
      <c r="AH905">
        <v>31</v>
      </c>
      <c r="AI905">
        <v>46</v>
      </c>
      <c r="AJ905">
        <v>0</v>
      </c>
      <c r="AK905">
        <v>0</v>
      </c>
      <c r="AL905">
        <v>0</v>
      </c>
      <c r="AM905">
        <v>0</v>
      </c>
      <c r="AN905">
        <v>0</v>
      </c>
      <c r="AO905">
        <v>338</v>
      </c>
      <c r="AP905">
        <v>1349</v>
      </c>
      <c r="AQ905">
        <v>340</v>
      </c>
      <c r="AR905">
        <v>2</v>
      </c>
      <c r="AS905">
        <v>99</v>
      </c>
      <c r="AT905">
        <v>58</v>
      </c>
      <c r="AU905">
        <v>26</v>
      </c>
      <c r="AV905">
        <v>12</v>
      </c>
      <c r="AW905">
        <v>36</v>
      </c>
      <c r="AX905">
        <v>0</v>
      </c>
      <c r="AY905">
        <v>184</v>
      </c>
      <c r="AZ905">
        <v>292</v>
      </c>
      <c r="BA905">
        <v>173</v>
      </c>
      <c r="BB905">
        <v>39</v>
      </c>
      <c r="BC905">
        <v>12</v>
      </c>
      <c r="BD905">
        <v>8</v>
      </c>
      <c r="BE905">
        <v>0</v>
      </c>
      <c r="BF905">
        <v>463</v>
      </c>
      <c r="BG905">
        <v>1105</v>
      </c>
      <c r="BH905">
        <v>1</v>
      </c>
      <c r="BI905">
        <v>95</v>
      </c>
      <c r="BJ905" s="25">
        <v>45944</v>
      </c>
      <c r="BK905">
        <v>0</v>
      </c>
      <c r="BL905" s="27" t="str">
        <f>VLOOKUP(O905,DropDownList!$H$1:$I$7,2,FALSE)</f>
        <v>2022/23</v>
      </c>
      <c r="BM905" s="27" t="str">
        <f t="shared" si="14"/>
        <v>VSUR</v>
      </c>
    </row>
    <row r="906" spans="1:65" x14ac:dyDescent="0.2">
      <c r="A906">
        <v>2025</v>
      </c>
      <c r="B906">
        <v>10</v>
      </c>
      <c r="C906" t="s">
        <v>216</v>
      </c>
      <c r="D906" t="s">
        <v>224</v>
      </c>
      <c r="E906" t="s">
        <v>39</v>
      </c>
      <c r="F906">
        <v>9724</v>
      </c>
      <c r="G906" t="s">
        <v>158</v>
      </c>
      <c r="H906" t="s">
        <v>221</v>
      </c>
      <c r="I906" t="s">
        <v>221</v>
      </c>
      <c r="J906" s="24">
        <v>45931</v>
      </c>
      <c r="K906" t="s">
        <v>253</v>
      </c>
      <c r="L906">
        <v>3</v>
      </c>
      <c r="M906" t="s">
        <v>429</v>
      </c>
      <c r="N906" t="s">
        <v>145</v>
      </c>
      <c r="O906" t="s">
        <v>156</v>
      </c>
      <c r="P906" t="s">
        <v>159</v>
      </c>
      <c r="Q906">
        <v>3014.41</v>
      </c>
      <c r="R906">
        <v>12</v>
      </c>
      <c r="S906">
        <v>262508.33</v>
      </c>
      <c r="T906">
        <v>356.51</v>
      </c>
      <c r="U906">
        <v>1</v>
      </c>
      <c r="V906">
        <v>1</v>
      </c>
      <c r="W906">
        <v>1055.83</v>
      </c>
      <c r="X906">
        <v>3014.41</v>
      </c>
      <c r="Y906">
        <v>0</v>
      </c>
      <c r="Z906">
        <v>0</v>
      </c>
      <c r="AA906">
        <v>259137.41</v>
      </c>
      <c r="AB906">
        <v>0</v>
      </c>
      <c r="AC906">
        <v>0</v>
      </c>
      <c r="AD906">
        <v>0</v>
      </c>
      <c r="AE906">
        <v>1</v>
      </c>
      <c r="AF906">
        <v>10</v>
      </c>
      <c r="AG906">
        <v>1</v>
      </c>
      <c r="AH906">
        <v>0</v>
      </c>
      <c r="AI906">
        <v>0</v>
      </c>
      <c r="AJ906">
        <v>0</v>
      </c>
      <c r="AK906">
        <v>0</v>
      </c>
      <c r="AL906">
        <v>0</v>
      </c>
      <c r="AM906">
        <v>0</v>
      </c>
      <c r="AN906">
        <v>0</v>
      </c>
      <c r="AO906">
        <v>5</v>
      </c>
      <c r="AP906">
        <v>8</v>
      </c>
      <c r="AQ906">
        <v>5</v>
      </c>
      <c r="AR906">
        <v>0</v>
      </c>
      <c r="AS906">
        <v>0</v>
      </c>
      <c r="AT906">
        <v>0</v>
      </c>
      <c r="AU906">
        <v>1</v>
      </c>
      <c r="AV906">
        <v>2</v>
      </c>
      <c r="AW906">
        <v>0</v>
      </c>
      <c r="AX906">
        <v>0</v>
      </c>
      <c r="AY906">
        <v>0</v>
      </c>
      <c r="AZ906">
        <v>0</v>
      </c>
      <c r="BA906">
        <v>0</v>
      </c>
      <c r="BB906">
        <v>0</v>
      </c>
      <c r="BC906">
        <v>0</v>
      </c>
      <c r="BD906">
        <v>0</v>
      </c>
      <c r="BE906">
        <v>0</v>
      </c>
      <c r="BF906">
        <v>0</v>
      </c>
      <c r="BG906">
        <v>0</v>
      </c>
      <c r="BH906">
        <v>1</v>
      </c>
      <c r="BI906">
        <v>0</v>
      </c>
      <c r="BJ906" s="25">
        <v>45944</v>
      </c>
      <c r="BK906">
        <v>0</v>
      </c>
      <c r="BL906" s="27" t="str">
        <f>VLOOKUP(O906,DropDownList!$H$1:$I$7,2,FALSE)</f>
        <v>2023/24</v>
      </c>
      <c r="BM906" s="27" t="str">
        <f t="shared" si="14"/>
        <v>CONF</v>
      </c>
    </row>
    <row r="907" spans="1:65" x14ac:dyDescent="0.2">
      <c r="A907">
        <v>2025</v>
      </c>
      <c r="B907">
        <v>10</v>
      </c>
      <c r="C907" t="s">
        <v>216</v>
      </c>
      <c r="D907" t="s">
        <v>224</v>
      </c>
      <c r="E907" t="s">
        <v>39</v>
      </c>
      <c r="F907">
        <v>9724</v>
      </c>
      <c r="G907" t="s">
        <v>158</v>
      </c>
      <c r="H907" t="s">
        <v>221</v>
      </c>
      <c r="I907" t="s">
        <v>221</v>
      </c>
      <c r="J907" s="24">
        <v>45931</v>
      </c>
      <c r="K907" t="s">
        <v>253</v>
      </c>
      <c r="L907">
        <v>3</v>
      </c>
      <c r="M907" t="s">
        <v>429</v>
      </c>
      <c r="N907" t="s">
        <v>145</v>
      </c>
      <c r="O907" t="s">
        <v>149</v>
      </c>
      <c r="P907" t="s">
        <v>159</v>
      </c>
      <c r="Q907">
        <v>41165.67</v>
      </c>
      <c r="R907">
        <v>1</v>
      </c>
      <c r="S907">
        <v>41165.67</v>
      </c>
      <c r="T907">
        <v>0</v>
      </c>
      <c r="U907">
        <v>1</v>
      </c>
      <c r="V907">
        <v>0</v>
      </c>
      <c r="W907">
        <v>0</v>
      </c>
      <c r="X907">
        <v>0</v>
      </c>
      <c r="Y907">
        <v>0</v>
      </c>
      <c r="Z907">
        <v>0</v>
      </c>
      <c r="AA907">
        <v>0</v>
      </c>
      <c r="AB907">
        <v>0</v>
      </c>
      <c r="AC907">
        <v>0</v>
      </c>
      <c r="AD907">
        <v>0</v>
      </c>
      <c r="AE907">
        <v>0</v>
      </c>
      <c r="AF907">
        <v>0</v>
      </c>
      <c r="AG907">
        <v>0</v>
      </c>
      <c r="AH907">
        <v>0</v>
      </c>
      <c r="AI907">
        <v>1</v>
      </c>
      <c r="AJ907">
        <v>0</v>
      </c>
      <c r="AK907">
        <v>0</v>
      </c>
      <c r="AL907">
        <v>0</v>
      </c>
      <c r="AM907">
        <v>0</v>
      </c>
      <c r="AN907">
        <v>0</v>
      </c>
      <c r="AO907">
        <v>0</v>
      </c>
      <c r="AP907">
        <v>0</v>
      </c>
      <c r="AQ907">
        <v>0</v>
      </c>
      <c r="AR907">
        <v>0</v>
      </c>
      <c r="AS907">
        <v>0</v>
      </c>
      <c r="AT907">
        <v>0</v>
      </c>
      <c r="AU907">
        <v>0</v>
      </c>
      <c r="AV907">
        <v>0</v>
      </c>
      <c r="AW907">
        <v>0</v>
      </c>
      <c r="AX907">
        <v>0</v>
      </c>
      <c r="AY907">
        <v>0</v>
      </c>
      <c r="AZ907">
        <v>0</v>
      </c>
      <c r="BA907">
        <v>0</v>
      </c>
      <c r="BB907">
        <v>0</v>
      </c>
      <c r="BC907">
        <v>0</v>
      </c>
      <c r="BD907">
        <v>0</v>
      </c>
      <c r="BE907">
        <v>0</v>
      </c>
      <c r="BF907">
        <v>0</v>
      </c>
      <c r="BG907">
        <v>41165.67</v>
      </c>
      <c r="BH907">
        <v>0</v>
      </c>
      <c r="BI907">
        <v>0</v>
      </c>
      <c r="BJ907" s="25">
        <v>45944</v>
      </c>
      <c r="BK907">
        <v>0</v>
      </c>
      <c r="BL907" s="27" t="str">
        <f>VLOOKUP(O907,DropDownList!$H$1:$I$7,2,FALSE)</f>
        <v>2025/26</v>
      </c>
      <c r="BM907" s="27" t="str">
        <f t="shared" si="14"/>
        <v>CONF</v>
      </c>
    </row>
    <row r="908" spans="1:65" x14ac:dyDescent="0.2">
      <c r="A908">
        <v>2025</v>
      </c>
      <c r="B908">
        <v>10</v>
      </c>
      <c r="C908" t="s">
        <v>216</v>
      </c>
      <c r="D908" t="s">
        <v>224</v>
      </c>
      <c r="E908" t="s">
        <v>39</v>
      </c>
      <c r="F908">
        <v>9724</v>
      </c>
      <c r="G908" t="s">
        <v>158</v>
      </c>
      <c r="H908" t="s">
        <v>221</v>
      </c>
      <c r="I908" t="s">
        <v>221</v>
      </c>
      <c r="J908" s="24">
        <v>45931</v>
      </c>
      <c r="K908" t="s">
        <v>253</v>
      </c>
      <c r="L908">
        <v>3</v>
      </c>
      <c r="M908" t="s">
        <v>429</v>
      </c>
      <c r="N908" t="s">
        <v>145</v>
      </c>
      <c r="O908" t="s">
        <v>156</v>
      </c>
      <c r="P908" t="s">
        <v>161</v>
      </c>
      <c r="Q908">
        <v>1077.55</v>
      </c>
      <c r="R908">
        <v>505</v>
      </c>
      <c r="S908">
        <v>11760</v>
      </c>
      <c r="T908">
        <v>760</v>
      </c>
      <c r="U908">
        <v>133</v>
      </c>
      <c r="V908">
        <v>23</v>
      </c>
      <c r="W908">
        <v>555</v>
      </c>
      <c r="X908">
        <v>555</v>
      </c>
      <c r="Y908">
        <v>0</v>
      </c>
      <c r="Z908">
        <v>0</v>
      </c>
      <c r="AA908">
        <v>9922.4500000000007</v>
      </c>
      <c r="AB908">
        <v>0</v>
      </c>
      <c r="AC908">
        <v>0</v>
      </c>
      <c r="AD908">
        <v>23</v>
      </c>
      <c r="AE908">
        <v>0</v>
      </c>
      <c r="AF908">
        <v>424</v>
      </c>
      <c r="AG908">
        <v>4</v>
      </c>
      <c r="AH908">
        <v>27</v>
      </c>
      <c r="AI908">
        <v>50</v>
      </c>
      <c r="AJ908">
        <v>0</v>
      </c>
      <c r="AK908">
        <v>0</v>
      </c>
      <c r="AL908">
        <v>0</v>
      </c>
      <c r="AM908">
        <v>0</v>
      </c>
      <c r="AN908">
        <v>0</v>
      </c>
      <c r="AO908">
        <v>322</v>
      </c>
      <c r="AP908">
        <v>1109</v>
      </c>
      <c r="AQ908">
        <v>323</v>
      </c>
      <c r="AR908">
        <v>0</v>
      </c>
      <c r="AS908">
        <v>97</v>
      </c>
      <c r="AT908">
        <v>21</v>
      </c>
      <c r="AU908">
        <v>27</v>
      </c>
      <c r="AV908">
        <v>11</v>
      </c>
      <c r="AW908">
        <v>28</v>
      </c>
      <c r="AX908">
        <v>0</v>
      </c>
      <c r="AY908">
        <v>159</v>
      </c>
      <c r="AZ908">
        <v>262</v>
      </c>
      <c r="BA908">
        <v>116</v>
      </c>
      <c r="BB908">
        <v>19</v>
      </c>
      <c r="BC908">
        <v>3</v>
      </c>
      <c r="BD908">
        <v>5</v>
      </c>
      <c r="BE908">
        <v>0</v>
      </c>
      <c r="BF908">
        <v>464</v>
      </c>
      <c r="BG908">
        <v>1025</v>
      </c>
      <c r="BH908">
        <v>0</v>
      </c>
      <c r="BI908">
        <v>117</v>
      </c>
      <c r="BJ908" s="25">
        <v>45944</v>
      </c>
      <c r="BK908">
        <v>0</v>
      </c>
      <c r="BL908" s="27" t="str">
        <f>VLOOKUP(O908,DropDownList!$H$1:$I$7,2,FALSE)</f>
        <v>2023/24</v>
      </c>
      <c r="BM908" s="27" t="str">
        <f t="shared" si="14"/>
        <v>VSUR</v>
      </c>
    </row>
    <row r="909" spans="1:65" x14ac:dyDescent="0.2">
      <c r="A909">
        <v>2025</v>
      </c>
      <c r="B909">
        <v>10</v>
      </c>
      <c r="C909" t="s">
        <v>216</v>
      </c>
      <c r="D909" t="s">
        <v>224</v>
      </c>
      <c r="E909" t="s">
        <v>39</v>
      </c>
      <c r="F909">
        <v>9724</v>
      </c>
      <c r="G909" t="s">
        <v>158</v>
      </c>
      <c r="H909" t="s">
        <v>221</v>
      </c>
      <c r="I909" t="s">
        <v>221</v>
      </c>
      <c r="J909" s="24">
        <v>45931</v>
      </c>
      <c r="K909" t="s">
        <v>253</v>
      </c>
      <c r="L909">
        <v>3</v>
      </c>
      <c r="M909" t="s">
        <v>429</v>
      </c>
      <c r="N909" t="s">
        <v>145</v>
      </c>
      <c r="O909" t="s">
        <v>147</v>
      </c>
      <c r="P909" t="s">
        <v>161</v>
      </c>
      <c r="Q909">
        <v>1944.15</v>
      </c>
      <c r="R909">
        <v>573</v>
      </c>
      <c r="S909">
        <v>31140</v>
      </c>
      <c r="T909">
        <v>960</v>
      </c>
      <c r="U909">
        <v>223</v>
      </c>
      <c r="V909">
        <v>46</v>
      </c>
      <c r="W909">
        <v>1025</v>
      </c>
      <c r="X909">
        <v>1025</v>
      </c>
      <c r="Y909">
        <v>0</v>
      </c>
      <c r="Z909">
        <v>0</v>
      </c>
      <c r="AA909">
        <v>28235.85</v>
      </c>
      <c r="AB909">
        <v>0</v>
      </c>
      <c r="AC909">
        <v>0</v>
      </c>
      <c r="AD909">
        <v>45</v>
      </c>
      <c r="AE909">
        <v>1</v>
      </c>
      <c r="AF909">
        <v>451</v>
      </c>
      <c r="AG909">
        <v>2</v>
      </c>
      <c r="AH909">
        <v>30</v>
      </c>
      <c r="AI909">
        <v>90</v>
      </c>
      <c r="AJ909">
        <v>0</v>
      </c>
      <c r="AK909">
        <v>0</v>
      </c>
      <c r="AL909">
        <v>0</v>
      </c>
      <c r="AM909">
        <v>0</v>
      </c>
      <c r="AN909">
        <v>0</v>
      </c>
      <c r="AO909">
        <v>341</v>
      </c>
      <c r="AP909">
        <v>922</v>
      </c>
      <c r="AQ909">
        <v>321</v>
      </c>
      <c r="AR909">
        <v>1</v>
      </c>
      <c r="AS909">
        <v>49</v>
      </c>
      <c r="AT909">
        <v>0</v>
      </c>
      <c r="AU909">
        <v>10</v>
      </c>
      <c r="AV909">
        <v>2</v>
      </c>
      <c r="AW909">
        <v>28</v>
      </c>
      <c r="AX909">
        <v>0</v>
      </c>
      <c r="AY909">
        <v>138</v>
      </c>
      <c r="AZ909">
        <v>224</v>
      </c>
      <c r="BA909">
        <v>76</v>
      </c>
      <c r="BB909">
        <v>19</v>
      </c>
      <c r="BC909">
        <v>4</v>
      </c>
      <c r="BD909">
        <v>1</v>
      </c>
      <c r="BE909">
        <v>0</v>
      </c>
      <c r="BF909">
        <v>537</v>
      </c>
      <c r="BG909">
        <v>1920</v>
      </c>
      <c r="BH909">
        <v>0</v>
      </c>
      <c r="BI909">
        <v>216</v>
      </c>
      <c r="BJ909" s="25">
        <v>45944</v>
      </c>
      <c r="BK909">
        <v>0</v>
      </c>
      <c r="BL909" s="27" t="str">
        <f>VLOOKUP(O909,DropDownList!$H$1:$I$7,2,FALSE)</f>
        <v>2024/25</v>
      </c>
      <c r="BM909" s="27" t="str">
        <f t="shared" si="14"/>
        <v>VSUR</v>
      </c>
    </row>
    <row r="910" spans="1:65" x14ac:dyDescent="0.2">
      <c r="A910">
        <v>2025</v>
      </c>
      <c r="B910">
        <v>10</v>
      </c>
      <c r="C910" t="s">
        <v>216</v>
      </c>
      <c r="D910" t="s">
        <v>224</v>
      </c>
      <c r="E910" t="s">
        <v>39</v>
      </c>
      <c r="F910">
        <v>9724</v>
      </c>
      <c r="G910" t="s">
        <v>158</v>
      </c>
      <c r="H910" t="s">
        <v>221</v>
      </c>
      <c r="I910" t="s">
        <v>221</v>
      </c>
      <c r="J910" s="24">
        <v>45931</v>
      </c>
      <c r="K910" t="s">
        <v>253</v>
      </c>
      <c r="L910">
        <v>3</v>
      </c>
      <c r="M910" t="s">
        <v>429</v>
      </c>
      <c r="N910" t="s">
        <v>145</v>
      </c>
      <c r="O910" t="s">
        <v>156</v>
      </c>
      <c r="P910" t="s">
        <v>160</v>
      </c>
      <c r="Q910">
        <v>55458.53</v>
      </c>
      <c r="R910">
        <v>589</v>
      </c>
      <c r="S910">
        <v>307353.2</v>
      </c>
      <c r="T910">
        <v>16445.43</v>
      </c>
      <c r="U910">
        <v>163</v>
      </c>
      <c r="V910">
        <v>70</v>
      </c>
      <c r="W910">
        <v>26933.31</v>
      </c>
      <c r="X910">
        <v>31250.39</v>
      </c>
      <c r="Y910">
        <v>0</v>
      </c>
      <c r="Z910">
        <v>0</v>
      </c>
      <c r="AA910">
        <v>235449.24</v>
      </c>
      <c r="AB910">
        <v>63954.16</v>
      </c>
      <c r="AC910">
        <v>161552.63</v>
      </c>
      <c r="AD910">
        <v>31</v>
      </c>
      <c r="AE910">
        <v>39</v>
      </c>
      <c r="AF910">
        <v>389</v>
      </c>
      <c r="AG910">
        <v>101</v>
      </c>
      <c r="AH910">
        <v>30</v>
      </c>
      <c r="AI910">
        <v>62</v>
      </c>
      <c r="AJ910">
        <v>0</v>
      </c>
      <c r="AK910">
        <v>0</v>
      </c>
      <c r="AL910">
        <v>0</v>
      </c>
      <c r="AM910">
        <v>0</v>
      </c>
      <c r="AN910">
        <v>0</v>
      </c>
      <c r="AO910">
        <v>380</v>
      </c>
      <c r="AP910">
        <v>1340</v>
      </c>
      <c r="AQ910">
        <v>380</v>
      </c>
      <c r="AR910">
        <v>0</v>
      </c>
      <c r="AS910">
        <v>115</v>
      </c>
      <c r="AT910">
        <v>30</v>
      </c>
      <c r="AU910">
        <v>36</v>
      </c>
      <c r="AV910">
        <v>13</v>
      </c>
      <c r="AW910">
        <v>32</v>
      </c>
      <c r="AX910">
        <v>0</v>
      </c>
      <c r="AY910">
        <v>192</v>
      </c>
      <c r="AZ910">
        <v>318</v>
      </c>
      <c r="BA910">
        <v>145</v>
      </c>
      <c r="BB910">
        <v>24</v>
      </c>
      <c r="BC910">
        <v>5</v>
      </c>
      <c r="BD910">
        <v>5</v>
      </c>
      <c r="BE910">
        <v>0</v>
      </c>
      <c r="BF910">
        <v>543</v>
      </c>
      <c r="BG910">
        <v>22514</v>
      </c>
      <c r="BH910">
        <v>7</v>
      </c>
      <c r="BI910">
        <v>144</v>
      </c>
      <c r="BJ910" s="25">
        <v>45944</v>
      </c>
      <c r="BK910">
        <v>0</v>
      </c>
      <c r="BL910" s="27" t="str">
        <f>VLOOKUP(O910,DropDownList!$H$1:$I$7,2,FALSE)</f>
        <v>2023/24</v>
      </c>
      <c r="BM910" s="27" t="str">
        <f t="shared" si="14"/>
        <v>SC COURT</v>
      </c>
    </row>
    <row r="911" spans="1:65" x14ac:dyDescent="0.2">
      <c r="A911">
        <v>2025</v>
      </c>
      <c r="B911">
        <v>10</v>
      </c>
      <c r="C911" t="s">
        <v>216</v>
      </c>
      <c r="D911" t="s">
        <v>224</v>
      </c>
      <c r="E911" t="s">
        <v>39</v>
      </c>
      <c r="F911">
        <v>9724</v>
      </c>
      <c r="G911" t="s">
        <v>158</v>
      </c>
      <c r="H911" t="s">
        <v>221</v>
      </c>
      <c r="I911" t="s">
        <v>221</v>
      </c>
      <c r="J911" s="24">
        <v>45931</v>
      </c>
      <c r="K911" t="s">
        <v>253</v>
      </c>
      <c r="L911">
        <v>3</v>
      </c>
      <c r="M911" t="s">
        <v>429</v>
      </c>
      <c r="N911" t="s">
        <v>145</v>
      </c>
      <c r="O911" t="s">
        <v>155</v>
      </c>
      <c r="P911" t="s">
        <v>160</v>
      </c>
      <c r="Q911">
        <v>39340.53</v>
      </c>
      <c r="R911">
        <v>598</v>
      </c>
      <c r="S911">
        <v>260921.86</v>
      </c>
      <c r="T911">
        <v>18203.59</v>
      </c>
      <c r="U911">
        <v>135</v>
      </c>
      <c r="V911">
        <v>64</v>
      </c>
      <c r="W911">
        <v>20755.11</v>
      </c>
      <c r="X911">
        <v>20775.11</v>
      </c>
      <c r="Y911">
        <v>0</v>
      </c>
      <c r="Z911">
        <v>0</v>
      </c>
      <c r="AA911">
        <v>203377.74</v>
      </c>
      <c r="AB911">
        <v>40545.71</v>
      </c>
      <c r="AC911">
        <v>153317.03</v>
      </c>
      <c r="AD911">
        <v>29</v>
      </c>
      <c r="AE911">
        <v>35</v>
      </c>
      <c r="AF911">
        <v>416</v>
      </c>
      <c r="AG911">
        <v>84</v>
      </c>
      <c r="AH911">
        <v>34</v>
      </c>
      <c r="AI911">
        <v>51</v>
      </c>
      <c r="AJ911">
        <v>0</v>
      </c>
      <c r="AK911">
        <v>0</v>
      </c>
      <c r="AL911">
        <v>0</v>
      </c>
      <c r="AM911">
        <v>0</v>
      </c>
      <c r="AN911">
        <v>0</v>
      </c>
      <c r="AO911">
        <v>397</v>
      </c>
      <c r="AP911">
        <v>1651</v>
      </c>
      <c r="AQ911">
        <v>395</v>
      </c>
      <c r="AR911">
        <v>2</v>
      </c>
      <c r="AS911">
        <v>117</v>
      </c>
      <c r="AT911">
        <v>65</v>
      </c>
      <c r="AU911">
        <v>32</v>
      </c>
      <c r="AV911">
        <v>14</v>
      </c>
      <c r="AW911">
        <v>39</v>
      </c>
      <c r="AX911">
        <v>0</v>
      </c>
      <c r="AY911">
        <v>242</v>
      </c>
      <c r="AZ911">
        <v>372</v>
      </c>
      <c r="BA911">
        <v>220</v>
      </c>
      <c r="BB911">
        <v>46</v>
      </c>
      <c r="BC911">
        <v>14</v>
      </c>
      <c r="BD911">
        <v>8</v>
      </c>
      <c r="BE911">
        <v>0</v>
      </c>
      <c r="BF911">
        <v>542</v>
      </c>
      <c r="BG911">
        <v>18945</v>
      </c>
      <c r="BH911">
        <v>13</v>
      </c>
      <c r="BI911">
        <v>117</v>
      </c>
      <c r="BJ911" s="25">
        <v>45944</v>
      </c>
      <c r="BK911">
        <v>0</v>
      </c>
      <c r="BL911" s="27" t="str">
        <f>VLOOKUP(O911,DropDownList!$H$1:$I$7,2,FALSE)</f>
        <v>2022/23</v>
      </c>
      <c r="BM911" s="27" t="str">
        <f t="shared" si="14"/>
        <v>SC COURT</v>
      </c>
    </row>
    <row r="912" spans="1:65" x14ac:dyDescent="0.2">
      <c r="A912">
        <v>2025</v>
      </c>
      <c r="B912">
        <v>10</v>
      </c>
      <c r="C912" t="s">
        <v>216</v>
      </c>
      <c r="D912" t="s">
        <v>224</v>
      </c>
      <c r="E912" t="s">
        <v>39</v>
      </c>
      <c r="F912">
        <v>9724</v>
      </c>
      <c r="G912" t="s">
        <v>158</v>
      </c>
      <c r="H912" t="s">
        <v>221</v>
      </c>
      <c r="I912" t="s">
        <v>221</v>
      </c>
      <c r="J912" s="24">
        <v>45931</v>
      </c>
      <c r="K912" t="s">
        <v>253</v>
      </c>
      <c r="L912">
        <v>3</v>
      </c>
      <c r="M912" t="s">
        <v>429</v>
      </c>
      <c r="N912" t="s">
        <v>145</v>
      </c>
      <c r="O912" t="s">
        <v>147</v>
      </c>
      <c r="P912" t="s">
        <v>160</v>
      </c>
      <c r="Q912">
        <v>93529.61</v>
      </c>
      <c r="R912">
        <v>645</v>
      </c>
      <c r="S912">
        <v>317978.14</v>
      </c>
      <c r="T912">
        <v>17771</v>
      </c>
      <c r="U912">
        <v>255</v>
      </c>
      <c r="V912">
        <v>113</v>
      </c>
      <c r="W912">
        <v>37011.53</v>
      </c>
      <c r="X912">
        <v>47989.67</v>
      </c>
      <c r="Y912">
        <v>0</v>
      </c>
      <c r="Z912">
        <v>0</v>
      </c>
      <c r="AA912">
        <v>206677.53</v>
      </c>
      <c r="AB912">
        <v>28658.55</v>
      </c>
      <c r="AC912">
        <v>167228.13</v>
      </c>
      <c r="AD912">
        <v>48</v>
      </c>
      <c r="AE912">
        <v>65</v>
      </c>
      <c r="AF912">
        <v>355</v>
      </c>
      <c r="AG912">
        <v>160</v>
      </c>
      <c r="AH912">
        <v>32</v>
      </c>
      <c r="AI912">
        <v>95</v>
      </c>
      <c r="AJ912">
        <v>0</v>
      </c>
      <c r="AK912">
        <v>0</v>
      </c>
      <c r="AL912">
        <v>0</v>
      </c>
      <c r="AM912">
        <v>0</v>
      </c>
      <c r="AN912">
        <v>0</v>
      </c>
      <c r="AO912">
        <v>385</v>
      </c>
      <c r="AP912">
        <v>1019</v>
      </c>
      <c r="AQ912">
        <v>362</v>
      </c>
      <c r="AR912">
        <v>1</v>
      </c>
      <c r="AS912">
        <v>55</v>
      </c>
      <c r="AT912">
        <v>0</v>
      </c>
      <c r="AU912">
        <v>13</v>
      </c>
      <c r="AV912">
        <v>3</v>
      </c>
      <c r="AW912">
        <v>30</v>
      </c>
      <c r="AX912">
        <v>0</v>
      </c>
      <c r="AY912">
        <v>150</v>
      </c>
      <c r="AZ912">
        <v>248</v>
      </c>
      <c r="BA912">
        <v>79</v>
      </c>
      <c r="BB912">
        <v>22</v>
      </c>
      <c r="BC912">
        <v>4</v>
      </c>
      <c r="BD912">
        <v>1</v>
      </c>
      <c r="BE912">
        <v>0</v>
      </c>
      <c r="BF912">
        <v>607</v>
      </c>
      <c r="BG912">
        <v>38757.14</v>
      </c>
      <c r="BH912">
        <v>3</v>
      </c>
      <c r="BI912">
        <v>248</v>
      </c>
      <c r="BJ912" s="25">
        <v>45944</v>
      </c>
      <c r="BK912">
        <v>0</v>
      </c>
      <c r="BL912" s="27" t="str">
        <f>VLOOKUP(O912,DropDownList!$H$1:$I$7,2,FALSE)</f>
        <v>2024/25</v>
      </c>
      <c r="BM912" s="27" t="str">
        <f t="shared" si="14"/>
        <v>SC COURT</v>
      </c>
    </row>
    <row r="913" spans="1:65" x14ac:dyDescent="0.2">
      <c r="A913">
        <v>2025</v>
      </c>
      <c r="B913">
        <v>10</v>
      </c>
      <c r="C913" t="s">
        <v>216</v>
      </c>
      <c r="D913" t="s">
        <v>224</v>
      </c>
      <c r="E913" t="s">
        <v>39</v>
      </c>
      <c r="F913">
        <v>9724</v>
      </c>
      <c r="G913" t="s">
        <v>158</v>
      </c>
      <c r="H913" t="s">
        <v>221</v>
      </c>
      <c r="I913" t="s">
        <v>221</v>
      </c>
      <c r="J913" s="24">
        <v>45931</v>
      </c>
      <c r="K913" t="s">
        <v>253</v>
      </c>
      <c r="L913">
        <v>3</v>
      </c>
      <c r="M913" t="s">
        <v>429</v>
      </c>
      <c r="N913" t="s">
        <v>145</v>
      </c>
      <c r="O913" t="s">
        <v>155</v>
      </c>
      <c r="P913" t="s">
        <v>159</v>
      </c>
      <c r="Q913">
        <v>1848.55</v>
      </c>
      <c r="R913">
        <v>10</v>
      </c>
      <c r="S913">
        <v>45194.92</v>
      </c>
      <c r="T913">
        <v>1927.74</v>
      </c>
      <c r="U913">
        <v>2</v>
      </c>
      <c r="V913">
        <v>1</v>
      </c>
      <c r="W913">
        <v>1500</v>
      </c>
      <c r="X913">
        <v>1500</v>
      </c>
      <c r="Y913">
        <v>0</v>
      </c>
      <c r="Z913">
        <v>0</v>
      </c>
      <c r="AA913">
        <v>41418.629999999997</v>
      </c>
      <c r="AB913">
        <v>0</v>
      </c>
      <c r="AC913">
        <v>0</v>
      </c>
      <c r="AD913">
        <v>1</v>
      </c>
      <c r="AE913">
        <v>0</v>
      </c>
      <c r="AF913">
        <v>6</v>
      </c>
      <c r="AG913">
        <v>1</v>
      </c>
      <c r="AH913">
        <v>1</v>
      </c>
      <c r="AI913">
        <v>1</v>
      </c>
      <c r="AJ913">
        <v>0</v>
      </c>
      <c r="AK913">
        <v>0</v>
      </c>
      <c r="AL913">
        <v>0</v>
      </c>
      <c r="AM913">
        <v>0</v>
      </c>
      <c r="AN913">
        <v>0</v>
      </c>
      <c r="AO913">
        <v>5</v>
      </c>
      <c r="AP913">
        <v>5</v>
      </c>
      <c r="AQ913">
        <v>5</v>
      </c>
      <c r="AR913">
        <v>0</v>
      </c>
      <c r="AS913">
        <v>0</v>
      </c>
      <c r="AT913">
        <v>0</v>
      </c>
      <c r="AU913">
        <v>0</v>
      </c>
      <c r="AV913">
        <v>0</v>
      </c>
      <c r="AW913">
        <v>0</v>
      </c>
      <c r="AX913">
        <v>0</v>
      </c>
      <c r="AY913">
        <v>0</v>
      </c>
      <c r="AZ913">
        <v>0</v>
      </c>
      <c r="BA913">
        <v>0</v>
      </c>
      <c r="BB913">
        <v>0</v>
      </c>
      <c r="BC913">
        <v>0</v>
      </c>
      <c r="BD913">
        <v>0</v>
      </c>
      <c r="BE913">
        <v>0</v>
      </c>
      <c r="BF913">
        <v>0</v>
      </c>
      <c r="BG913">
        <v>1500</v>
      </c>
      <c r="BH913">
        <v>1</v>
      </c>
      <c r="BI913">
        <v>0</v>
      </c>
      <c r="BJ913" s="25">
        <v>45944</v>
      </c>
      <c r="BK913">
        <v>0</v>
      </c>
      <c r="BL913" s="27" t="str">
        <f>VLOOKUP(O913,DropDownList!$H$1:$I$7,2,FALSE)</f>
        <v>2022/23</v>
      </c>
      <c r="BM913" s="27" t="str">
        <f t="shared" si="14"/>
        <v>CONF</v>
      </c>
    </row>
    <row r="914" spans="1:65" x14ac:dyDescent="0.2">
      <c r="A914">
        <v>2025</v>
      </c>
      <c r="B914">
        <v>10</v>
      </c>
      <c r="C914" t="s">
        <v>216</v>
      </c>
      <c r="D914" t="s">
        <v>224</v>
      </c>
      <c r="E914" t="s">
        <v>39</v>
      </c>
      <c r="F914">
        <v>9724</v>
      </c>
      <c r="G914" t="s">
        <v>158</v>
      </c>
      <c r="H914" t="s">
        <v>221</v>
      </c>
      <c r="I914" t="s">
        <v>221</v>
      </c>
      <c r="J914" s="24">
        <v>45931</v>
      </c>
      <c r="K914" t="s">
        <v>253</v>
      </c>
      <c r="L914">
        <v>3</v>
      </c>
      <c r="M914" t="s">
        <v>429</v>
      </c>
      <c r="N914" t="s">
        <v>145</v>
      </c>
      <c r="O914" t="s">
        <v>149</v>
      </c>
      <c r="P914" t="s">
        <v>161</v>
      </c>
      <c r="Q914">
        <v>815</v>
      </c>
      <c r="R914">
        <v>134</v>
      </c>
      <c r="S914">
        <v>3920</v>
      </c>
      <c r="T914">
        <v>120</v>
      </c>
      <c r="U914">
        <v>82</v>
      </c>
      <c r="V914">
        <v>23</v>
      </c>
      <c r="W914">
        <v>575</v>
      </c>
      <c r="X914">
        <v>575</v>
      </c>
      <c r="Y914">
        <v>0</v>
      </c>
      <c r="Z914">
        <v>0</v>
      </c>
      <c r="AA914">
        <v>2985</v>
      </c>
      <c r="AB914">
        <v>0</v>
      </c>
      <c r="AC914">
        <v>0</v>
      </c>
      <c r="AD914">
        <v>21</v>
      </c>
      <c r="AE914">
        <v>2</v>
      </c>
      <c r="AF914">
        <v>98</v>
      </c>
      <c r="AG914">
        <v>2</v>
      </c>
      <c r="AH914">
        <v>3</v>
      </c>
      <c r="AI914">
        <v>31</v>
      </c>
      <c r="AJ914">
        <v>0</v>
      </c>
      <c r="AK914">
        <v>0</v>
      </c>
      <c r="AL914">
        <v>0</v>
      </c>
      <c r="AM914">
        <v>0</v>
      </c>
      <c r="AN914">
        <v>0</v>
      </c>
      <c r="AO914">
        <v>73</v>
      </c>
      <c r="AP914">
        <v>153</v>
      </c>
      <c r="AQ914">
        <v>70</v>
      </c>
      <c r="AR914">
        <v>0</v>
      </c>
      <c r="AS914">
        <v>8</v>
      </c>
      <c r="AT914">
        <v>0</v>
      </c>
      <c r="AU914">
        <v>0</v>
      </c>
      <c r="AV914">
        <v>0</v>
      </c>
      <c r="AW914">
        <v>4</v>
      </c>
      <c r="AX914">
        <v>0</v>
      </c>
      <c r="AY914">
        <v>15</v>
      </c>
      <c r="AZ914">
        <v>32</v>
      </c>
      <c r="BA914">
        <v>7</v>
      </c>
      <c r="BB914">
        <v>4</v>
      </c>
      <c r="BC914">
        <v>3</v>
      </c>
      <c r="BD914">
        <v>0</v>
      </c>
      <c r="BE914">
        <v>0</v>
      </c>
      <c r="BF914">
        <v>126</v>
      </c>
      <c r="BG914">
        <v>770</v>
      </c>
      <c r="BH914">
        <v>0</v>
      </c>
      <c r="BI914">
        <v>76</v>
      </c>
      <c r="BJ914" s="25">
        <v>45944</v>
      </c>
      <c r="BK914">
        <v>0</v>
      </c>
      <c r="BL914" s="27" t="str">
        <f>VLOOKUP(O914,DropDownList!$H$1:$I$7,2,FALSE)</f>
        <v>2025/26</v>
      </c>
      <c r="BM914" s="27" t="str">
        <f t="shared" si="14"/>
        <v>VSUR</v>
      </c>
    </row>
    <row r="915" spans="1:65" x14ac:dyDescent="0.2">
      <c r="A915">
        <v>2025</v>
      </c>
      <c r="B915">
        <v>10</v>
      </c>
      <c r="C915" t="s">
        <v>216</v>
      </c>
      <c r="D915" t="s">
        <v>224</v>
      </c>
      <c r="E915" t="s">
        <v>39</v>
      </c>
      <c r="F915">
        <v>9724</v>
      </c>
      <c r="G915" t="s">
        <v>158</v>
      </c>
      <c r="H915" t="s">
        <v>221</v>
      </c>
      <c r="I915" t="s">
        <v>221</v>
      </c>
      <c r="J915" s="24">
        <v>45931</v>
      </c>
      <c r="K915" t="s">
        <v>253</v>
      </c>
      <c r="L915">
        <v>3</v>
      </c>
      <c r="M915" t="s">
        <v>429</v>
      </c>
      <c r="N915" t="s">
        <v>145</v>
      </c>
      <c r="O915" t="s">
        <v>147</v>
      </c>
      <c r="P915" t="s">
        <v>159</v>
      </c>
      <c r="Q915">
        <v>0</v>
      </c>
      <c r="R915">
        <v>9</v>
      </c>
      <c r="S915">
        <v>173795.71</v>
      </c>
      <c r="T915">
        <v>20</v>
      </c>
      <c r="U915">
        <v>0</v>
      </c>
      <c r="V915">
        <v>0</v>
      </c>
      <c r="W915">
        <v>0</v>
      </c>
      <c r="X915">
        <v>0</v>
      </c>
      <c r="Y915">
        <v>0</v>
      </c>
      <c r="Z915">
        <v>0</v>
      </c>
      <c r="AA915">
        <v>173775.71</v>
      </c>
      <c r="AB915">
        <v>0</v>
      </c>
      <c r="AC915">
        <v>0</v>
      </c>
      <c r="AD915">
        <v>0</v>
      </c>
      <c r="AE915">
        <v>0</v>
      </c>
      <c r="AF915">
        <v>8</v>
      </c>
      <c r="AG915">
        <v>0</v>
      </c>
      <c r="AH915">
        <v>0</v>
      </c>
      <c r="AI915">
        <v>0</v>
      </c>
      <c r="AJ915">
        <v>0</v>
      </c>
      <c r="AK915">
        <v>0</v>
      </c>
      <c r="AL915">
        <v>0</v>
      </c>
      <c r="AM915">
        <v>0</v>
      </c>
      <c r="AN915">
        <v>0</v>
      </c>
      <c r="AO915">
        <v>1</v>
      </c>
      <c r="AP915">
        <v>1</v>
      </c>
      <c r="AQ915">
        <v>1</v>
      </c>
      <c r="AR915">
        <v>0</v>
      </c>
      <c r="AS915">
        <v>0</v>
      </c>
      <c r="AT915">
        <v>0</v>
      </c>
      <c r="AU915">
        <v>0</v>
      </c>
      <c r="AV915">
        <v>0</v>
      </c>
      <c r="AW915">
        <v>0</v>
      </c>
      <c r="AX915">
        <v>0</v>
      </c>
      <c r="AY915">
        <v>0</v>
      </c>
      <c r="AZ915">
        <v>0</v>
      </c>
      <c r="BA915">
        <v>0</v>
      </c>
      <c r="BB915">
        <v>0</v>
      </c>
      <c r="BC915">
        <v>0</v>
      </c>
      <c r="BD915">
        <v>0</v>
      </c>
      <c r="BE915">
        <v>0</v>
      </c>
      <c r="BF915">
        <v>0</v>
      </c>
      <c r="BG915">
        <v>0</v>
      </c>
      <c r="BH915">
        <v>1</v>
      </c>
      <c r="BI915">
        <v>0</v>
      </c>
      <c r="BJ915" s="25">
        <v>45944</v>
      </c>
      <c r="BK915">
        <v>0</v>
      </c>
      <c r="BL915" s="27" t="str">
        <f>VLOOKUP(O915,DropDownList!$H$1:$I$7,2,FALSE)</f>
        <v>2024/25</v>
      </c>
      <c r="BM915" s="27" t="str">
        <f t="shared" si="14"/>
        <v>CONF</v>
      </c>
    </row>
    <row r="916" spans="1:65" x14ac:dyDescent="0.2">
      <c r="A916">
        <v>2025</v>
      </c>
      <c r="B916">
        <v>10</v>
      </c>
      <c r="C916" t="s">
        <v>216</v>
      </c>
      <c r="D916" t="s">
        <v>224</v>
      </c>
      <c r="E916" t="s">
        <v>39</v>
      </c>
      <c r="F916">
        <v>9724</v>
      </c>
      <c r="G916" t="s">
        <v>158</v>
      </c>
      <c r="H916" t="s">
        <v>221</v>
      </c>
      <c r="I916" t="s">
        <v>221</v>
      </c>
      <c r="J916" s="24">
        <v>45931</v>
      </c>
      <c r="K916" t="s">
        <v>253</v>
      </c>
      <c r="L916">
        <v>3</v>
      </c>
      <c r="M916" t="s">
        <v>429</v>
      </c>
      <c r="N916" t="s">
        <v>145</v>
      </c>
      <c r="O916" t="s">
        <v>149</v>
      </c>
      <c r="P916" t="s">
        <v>160</v>
      </c>
      <c r="Q916">
        <v>38779.57</v>
      </c>
      <c r="R916">
        <v>137</v>
      </c>
      <c r="S916">
        <v>80102</v>
      </c>
      <c r="T916">
        <v>2121</v>
      </c>
      <c r="U916">
        <v>82</v>
      </c>
      <c r="V916">
        <v>49</v>
      </c>
      <c r="W916">
        <v>12645</v>
      </c>
      <c r="X916">
        <v>24660</v>
      </c>
      <c r="Y916">
        <v>0</v>
      </c>
      <c r="Z916">
        <v>0</v>
      </c>
      <c r="AA916">
        <v>39201.43</v>
      </c>
      <c r="AB916">
        <v>2200</v>
      </c>
      <c r="AC916">
        <v>34016.43</v>
      </c>
      <c r="AD916">
        <v>20</v>
      </c>
      <c r="AE916">
        <v>29</v>
      </c>
      <c r="AF916">
        <v>52</v>
      </c>
      <c r="AG916">
        <v>51</v>
      </c>
      <c r="AH916">
        <v>3</v>
      </c>
      <c r="AI916">
        <v>31</v>
      </c>
      <c r="AJ916">
        <v>0</v>
      </c>
      <c r="AK916">
        <v>0</v>
      </c>
      <c r="AL916">
        <v>0</v>
      </c>
      <c r="AM916">
        <v>0</v>
      </c>
      <c r="AN916">
        <v>0</v>
      </c>
      <c r="AO916">
        <v>75</v>
      </c>
      <c r="AP916">
        <v>157</v>
      </c>
      <c r="AQ916">
        <v>72</v>
      </c>
      <c r="AR916">
        <v>0</v>
      </c>
      <c r="AS916">
        <v>8</v>
      </c>
      <c r="AT916">
        <v>0</v>
      </c>
      <c r="AU916">
        <v>0</v>
      </c>
      <c r="AV916">
        <v>0</v>
      </c>
      <c r="AW916">
        <v>4</v>
      </c>
      <c r="AX916">
        <v>0</v>
      </c>
      <c r="AY916">
        <v>16</v>
      </c>
      <c r="AZ916">
        <v>33</v>
      </c>
      <c r="BA916">
        <v>7</v>
      </c>
      <c r="BB916">
        <v>4</v>
      </c>
      <c r="BC916">
        <v>3</v>
      </c>
      <c r="BD916">
        <v>0</v>
      </c>
      <c r="BE916">
        <v>0</v>
      </c>
      <c r="BF916">
        <v>129</v>
      </c>
      <c r="BG916">
        <v>14510</v>
      </c>
      <c r="BH916">
        <v>0</v>
      </c>
      <c r="BI916">
        <v>76</v>
      </c>
      <c r="BJ916" s="25">
        <v>45944</v>
      </c>
      <c r="BK916">
        <v>0</v>
      </c>
      <c r="BL916" s="27" t="str">
        <f>VLOOKUP(O916,DropDownList!$H$1:$I$7,2,FALSE)</f>
        <v>2025/26</v>
      </c>
      <c r="BM916" s="27" t="str">
        <f t="shared" si="14"/>
        <v>SC COURT</v>
      </c>
    </row>
    <row r="917" spans="1:65" x14ac:dyDescent="0.2">
      <c r="A917">
        <v>2025</v>
      </c>
      <c r="B917">
        <v>10</v>
      </c>
      <c r="C917" t="s">
        <v>216</v>
      </c>
      <c r="D917" t="s">
        <v>225</v>
      </c>
      <c r="E917" t="s">
        <v>40</v>
      </c>
      <c r="F917">
        <v>9366</v>
      </c>
      <c r="G917" t="s">
        <v>141</v>
      </c>
      <c r="H917" t="s">
        <v>218</v>
      </c>
      <c r="I917" t="s">
        <v>142</v>
      </c>
      <c r="J917" s="24">
        <v>45931</v>
      </c>
      <c r="K917" t="s">
        <v>253</v>
      </c>
      <c r="L917">
        <v>3</v>
      </c>
      <c r="M917" t="s">
        <v>429</v>
      </c>
      <c r="N917" t="s">
        <v>145</v>
      </c>
      <c r="O917" t="s">
        <v>156</v>
      </c>
      <c r="P917" t="s">
        <v>154</v>
      </c>
      <c r="Q917">
        <v>45866.47</v>
      </c>
      <c r="R917">
        <v>537</v>
      </c>
      <c r="S917">
        <v>156665.5</v>
      </c>
      <c r="T917">
        <v>2694.37</v>
      </c>
      <c r="U917">
        <v>178</v>
      </c>
      <c r="V917">
        <v>72</v>
      </c>
      <c r="W917">
        <v>19208.68</v>
      </c>
      <c r="X917">
        <v>19506.18</v>
      </c>
      <c r="Y917">
        <v>0</v>
      </c>
      <c r="Z917">
        <v>0</v>
      </c>
      <c r="AA917">
        <v>108104.66</v>
      </c>
      <c r="AB917">
        <v>1687</v>
      </c>
      <c r="AC917">
        <v>99098.34</v>
      </c>
      <c r="AD917">
        <v>36</v>
      </c>
      <c r="AE917">
        <v>36</v>
      </c>
      <c r="AF917">
        <v>348</v>
      </c>
      <c r="AG917">
        <v>99</v>
      </c>
      <c r="AH917">
        <v>6</v>
      </c>
      <c r="AI917">
        <v>79</v>
      </c>
      <c r="AJ917">
        <v>0</v>
      </c>
      <c r="AK917">
        <v>0</v>
      </c>
      <c r="AL917">
        <v>0</v>
      </c>
      <c r="AM917">
        <v>0</v>
      </c>
      <c r="AN917">
        <v>0</v>
      </c>
      <c r="AO917">
        <v>363</v>
      </c>
      <c r="AP917">
        <v>1775</v>
      </c>
      <c r="AQ917">
        <v>378</v>
      </c>
      <c r="AR917">
        <v>0</v>
      </c>
      <c r="AS917">
        <v>277</v>
      </c>
      <c r="AT917">
        <v>138</v>
      </c>
      <c r="AU917">
        <v>16</v>
      </c>
      <c r="AV917">
        <v>6</v>
      </c>
      <c r="AW917">
        <v>1</v>
      </c>
      <c r="AX917">
        <v>0</v>
      </c>
      <c r="AY917">
        <v>203</v>
      </c>
      <c r="AZ917">
        <v>402</v>
      </c>
      <c r="BA917">
        <v>256</v>
      </c>
      <c r="BB917">
        <v>36</v>
      </c>
      <c r="BC917">
        <v>12</v>
      </c>
      <c r="BD917">
        <v>2</v>
      </c>
      <c r="BE917">
        <v>0</v>
      </c>
      <c r="BF917">
        <v>534</v>
      </c>
      <c r="BG917">
        <v>25670.5</v>
      </c>
      <c r="BH917">
        <v>5</v>
      </c>
      <c r="BI917">
        <v>177</v>
      </c>
      <c r="BJ917" s="25">
        <v>45944</v>
      </c>
      <c r="BK917">
        <v>0</v>
      </c>
      <c r="BL917" s="27" t="str">
        <f>VLOOKUP(O917,DropDownList!$H$1:$I$7,2,FALSE)</f>
        <v>2023/24</v>
      </c>
      <c r="BM917" s="27" t="str">
        <f t="shared" si="14"/>
        <v>JP COURT</v>
      </c>
    </row>
    <row r="918" spans="1:65" x14ac:dyDescent="0.2">
      <c r="A918">
        <v>2025</v>
      </c>
      <c r="B918">
        <v>10</v>
      </c>
      <c r="C918" t="s">
        <v>216</v>
      </c>
      <c r="D918" t="s">
        <v>225</v>
      </c>
      <c r="E918" t="s">
        <v>40</v>
      </c>
      <c r="F918">
        <v>9366</v>
      </c>
      <c r="G918" t="s">
        <v>141</v>
      </c>
      <c r="H918" t="s">
        <v>218</v>
      </c>
      <c r="I918" t="s">
        <v>142</v>
      </c>
      <c r="J918" s="24">
        <v>45931</v>
      </c>
      <c r="K918" t="s">
        <v>253</v>
      </c>
      <c r="L918">
        <v>3</v>
      </c>
      <c r="M918" t="s">
        <v>429</v>
      </c>
      <c r="N918" t="s">
        <v>145</v>
      </c>
      <c r="O918" t="s">
        <v>149</v>
      </c>
      <c r="P918" t="s">
        <v>146</v>
      </c>
      <c r="Q918">
        <v>770</v>
      </c>
      <c r="R918">
        <v>128</v>
      </c>
      <c r="S918">
        <v>2160</v>
      </c>
      <c r="T918">
        <v>30</v>
      </c>
      <c r="U918">
        <v>81</v>
      </c>
      <c r="V918">
        <v>43</v>
      </c>
      <c r="W918">
        <v>690</v>
      </c>
      <c r="X918">
        <v>690</v>
      </c>
      <c r="Y918">
        <v>0</v>
      </c>
      <c r="Z918">
        <v>0</v>
      </c>
      <c r="AA918">
        <v>1360</v>
      </c>
      <c r="AB918">
        <v>0</v>
      </c>
      <c r="AC918">
        <v>0</v>
      </c>
      <c r="AD918">
        <v>43</v>
      </c>
      <c r="AE918">
        <v>0</v>
      </c>
      <c r="AF918">
        <v>79</v>
      </c>
      <c r="AG918">
        <v>1</v>
      </c>
      <c r="AH918">
        <v>2</v>
      </c>
      <c r="AI918">
        <v>46</v>
      </c>
      <c r="AJ918">
        <v>0</v>
      </c>
      <c r="AK918">
        <v>0</v>
      </c>
      <c r="AL918">
        <v>0</v>
      </c>
      <c r="AM918">
        <v>0</v>
      </c>
      <c r="AN918">
        <v>0</v>
      </c>
      <c r="AO918">
        <v>70</v>
      </c>
      <c r="AP918">
        <v>149</v>
      </c>
      <c r="AQ918">
        <v>58</v>
      </c>
      <c r="AR918">
        <v>0</v>
      </c>
      <c r="AS918">
        <v>23</v>
      </c>
      <c r="AT918">
        <v>4</v>
      </c>
      <c r="AU918">
        <v>0</v>
      </c>
      <c r="AV918">
        <v>0</v>
      </c>
      <c r="AW918">
        <v>1</v>
      </c>
      <c r="AX918">
        <v>0</v>
      </c>
      <c r="AY918">
        <v>5</v>
      </c>
      <c r="AZ918">
        <v>27</v>
      </c>
      <c r="BA918">
        <v>12</v>
      </c>
      <c r="BB918">
        <v>1</v>
      </c>
      <c r="BC918">
        <v>0</v>
      </c>
      <c r="BD918">
        <v>0</v>
      </c>
      <c r="BE918">
        <v>0</v>
      </c>
      <c r="BF918">
        <v>127</v>
      </c>
      <c r="BG918">
        <v>750</v>
      </c>
      <c r="BH918">
        <v>0</v>
      </c>
      <c r="BI918">
        <v>81</v>
      </c>
      <c r="BJ918" s="25">
        <v>45944</v>
      </c>
      <c r="BK918">
        <v>0</v>
      </c>
      <c r="BL918" s="27" t="str">
        <f>VLOOKUP(O918,DropDownList!$H$1:$I$7,2,FALSE)</f>
        <v>2025/26</v>
      </c>
      <c r="BM918" s="27" t="str">
        <f t="shared" si="14"/>
        <v>VSUR</v>
      </c>
    </row>
    <row r="919" spans="1:65" x14ac:dyDescent="0.2">
      <c r="A919">
        <v>2025</v>
      </c>
      <c r="B919">
        <v>10</v>
      </c>
      <c r="C919" t="s">
        <v>216</v>
      </c>
      <c r="D919" t="s">
        <v>225</v>
      </c>
      <c r="E919" t="s">
        <v>40</v>
      </c>
      <c r="F919">
        <v>9366</v>
      </c>
      <c r="G919" t="s">
        <v>141</v>
      </c>
      <c r="H919" t="s">
        <v>218</v>
      </c>
      <c r="I919" t="s">
        <v>142</v>
      </c>
      <c r="J919" s="24">
        <v>45931</v>
      </c>
      <c r="K919" t="s">
        <v>253</v>
      </c>
      <c r="L919">
        <v>3</v>
      </c>
      <c r="M919" t="s">
        <v>429</v>
      </c>
      <c r="N919" t="s">
        <v>145</v>
      </c>
      <c r="O919" t="s">
        <v>147</v>
      </c>
      <c r="P919" t="s">
        <v>150</v>
      </c>
      <c r="Q919">
        <v>82657.570000000007</v>
      </c>
      <c r="R919">
        <v>948</v>
      </c>
      <c r="S919">
        <v>164920.97</v>
      </c>
      <c r="T919">
        <v>25111.19</v>
      </c>
      <c r="U919">
        <v>522</v>
      </c>
      <c r="V919">
        <v>311</v>
      </c>
      <c r="W919">
        <v>50495</v>
      </c>
      <c r="X919">
        <v>55105.11</v>
      </c>
      <c r="Y919">
        <v>823</v>
      </c>
      <c r="Z919">
        <v>139809.78</v>
      </c>
      <c r="AA919">
        <v>57152.21</v>
      </c>
      <c r="AB919">
        <v>18472.509999999998</v>
      </c>
      <c r="AC919">
        <v>38679.699999999997</v>
      </c>
      <c r="AD919">
        <v>265</v>
      </c>
      <c r="AE919">
        <v>46</v>
      </c>
      <c r="AF919">
        <v>299</v>
      </c>
      <c r="AG919">
        <v>130</v>
      </c>
      <c r="AH919">
        <v>125</v>
      </c>
      <c r="AI919">
        <v>392</v>
      </c>
      <c r="AJ919">
        <v>122</v>
      </c>
      <c r="AK919">
        <v>67</v>
      </c>
      <c r="AL919">
        <v>17</v>
      </c>
      <c r="AM919">
        <v>46</v>
      </c>
      <c r="AN919">
        <v>8</v>
      </c>
      <c r="AO919">
        <v>698</v>
      </c>
      <c r="AP919">
        <v>2245</v>
      </c>
      <c r="AQ919">
        <v>665</v>
      </c>
      <c r="AR919">
        <v>2</v>
      </c>
      <c r="AS919">
        <v>223</v>
      </c>
      <c r="AT919">
        <v>55</v>
      </c>
      <c r="AU919">
        <v>8</v>
      </c>
      <c r="AV919">
        <v>3</v>
      </c>
      <c r="AW919">
        <v>0</v>
      </c>
      <c r="AX919">
        <v>0</v>
      </c>
      <c r="AY919">
        <v>295</v>
      </c>
      <c r="AZ919">
        <v>586</v>
      </c>
      <c r="BA919">
        <v>288</v>
      </c>
      <c r="BB919">
        <v>23</v>
      </c>
      <c r="BC919">
        <v>9</v>
      </c>
      <c r="BD919">
        <v>1</v>
      </c>
      <c r="BE919">
        <v>1</v>
      </c>
      <c r="BF919">
        <v>721</v>
      </c>
      <c r="BG919">
        <v>64270.92</v>
      </c>
      <c r="BH919">
        <v>2</v>
      </c>
      <c r="BI919">
        <v>521</v>
      </c>
      <c r="BJ919" s="25">
        <v>45944</v>
      </c>
      <c r="BK919">
        <v>0</v>
      </c>
      <c r="BL919" s="27" t="str">
        <f>VLOOKUP(O919,DropDownList!$H$1:$I$7,2,FALSE)</f>
        <v>2024/25</v>
      </c>
      <c r="BM919" s="27" t="str">
        <f t="shared" si="14"/>
        <v>FISCAL FINES</v>
      </c>
    </row>
    <row r="920" spans="1:65" x14ac:dyDescent="0.2">
      <c r="A920">
        <v>2025</v>
      </c>
      <c r="B920">
        <v>10</v>
      </c>
      <c r="C920" t="s">
        <v>216</v>
      </c>
      <c r="D920" t="s">
        <v>225</v>
      </c>
      <c r="E920" t="s">
        <v>40</v>
      </c>
      <c r="F920">
        <v>9366</v>
      </c>
      <c r="G920" t="s">
        <v>141</v>
      </c>
      <c r="H920" t="s">
        <v>218</v>
      </c>
      <c r="I920" t="s">
        <v>142</v>
      </c>
      <c r="J920" s="24">
        <v>45931</v>
      </c>
      <c r="K920" t="s">
        <v>253</v>
      </c>
      <c r="L920">
        <v>3</v>
      </c>
      <c r="M920" t="s">
        <v>429</v>
      </c>
      <c r="N920" t="s">
        <v>145</v>
      </c>
      <c r="O920" t="s">
        <v>149</v>
      </c>
      <c r="P920" t="s">
        <v>148</v>
      </c>
      <c r="Q920">
        <v>1410</v>
      </c>
      <c r="R920">
        <v>33</v>
      </c>
      <c r="S920">
        <v>1980</v>
      </c>
      <c r="T920">
        <v>0</v>
      </c>
      <c r="U920">
        <v>24</v>
      </c>
      <c r="V920">
        <v>22</v>
      </c>
      <c r="W920">
        <v>1300</v>
      </c>
      <c r="X920">
        <v>1300</v>
      </c>
      <c r="Y920">
        <v>0</v>
      </c>
      <c r="Z920">
        <v>0</v>
      </c>
      <c r="AA920">
        <v>570</v>
      </c>
      <c r="AB920">
        <v>0</v>
      </c>
      <c r="AC920">
        <v>570</v>
      </c>
      <c r="AD920">
        <v>21</v>
      </c>
      <c r="AE920">
        <v>1</v>
      </c>
      <c r="AF920">
        <v>9</v>
      </c>
      <c r="AG920">
        <v>2</v>
      </c>
      <c r="AH920">
        <v>0</v>
      </c>
      <c r="AI920">
        <v>22</v>
      </c>
      <c r="AJ920">
        <v>0</v>
      </c>
      <c r="AK920">
        <v>0</v>
      </c>
      <c r="AL920">
        <v>0</v>
      </c>
      <c r="AM920">
        <v>0</v>
      </c>
      <c r="AN920">
        <v>0</v>
      </c>
      <c r="AO920">
        <v>8</v>
      </c>
      <c r="AP920">
        <v>14</v>
      </c>
      <c r="AQ920">
        <v>8</v>
      </c>
      <c r="AR920">
        <v>0</v>
      </c>
      <c r="AS920">
        <v>0</v>
      </c>
      <c r="AT920">
        <v>0</v>
      </c>
      <c r="AU920">
        <v>0</v>
      </c>
      <c r="AV920">
        <v>0</v>
      </c>
      <c r="AW920">
        <v>0</v>
      </c>
      <c r="AX920">
        <v>0</v>
      </c>
      <c r="AY920">
        <v>2</v>
      </c>
      <c r="AZ920">
        <v>2</v>
      </c>
      <c r="BA920">
        <v>0</v>
      </c>
      <c r="BB920">
        <v>0</v>
      </c>
      <c r="BC920">
        <v>0</v>
      </c>
      <c r="BD920">
        <v>0</v>
      </c>
      <c r="BE920">
        <v>0</v>
      </c>
      <c r="BF920">
        <v>24</v>
      </c>
      <c r="BG920">
        <v>1320</v>
      </c>
      <c r="BH920">
        <v>0</v>
      </c>
      <c r="BI920">
        <v>24</v>
      </c>
      <c r="BJ920" s="25">
        <v>45944</v>
      </c>
      <c r="BK920">
        <v>0</v>
      </c>
      <c r="BL920" s="27" t="str">
        <f>VLOOKUP(O920,DropDownList!$H$1:$I$7,2,FALSE)</f>
        <v>2025/26</v>
      </c>
      <c r="BM920" s="27" t="str">
        <f t="shared" si="14"/>
        <v>PRAS</v>
      </c>
    </row>
    <row r="921" spans="1:65" x14ac:dyDescent="0.2">
      <c r="A921">
        <v>2025</v>
      </c>
      <c r="B921">
        <v>10</v>
      </c>
      <c r="C921" t="s">
        <v>216</v>
      </c>
      <c r="D921" t="s">
        <v>225</v>
      </c>
      <c r="E921" t="s">
        <v>40</v>
      </c>
      <c r="F921">
        <v>9366</v>
      </c>
      <c r="G921" t="s">
        <v>141</v>
      </c>
      <c r="H921" t="s">
        <v>218</v>
      </c>
      <c r="I921" t="s">
        <v>142</v>
      </c>
      <c r="J921" s="24">
        <v>45931</v>
      </c>
      <c r="K921" t="s">
        <v>253</v>
      </c>
      <c r="L921">
        <v>3</v>
      </c>
      <c r="M921" t="s">
        <v>429</v>
      </c>
      <c r="N921" t="s">
        <v>145</v>
      </c>
      <c r="O921" t="s">
        <v>149</v>
      </c>
      <c r="P921" t="s">
        <v>152</v>
      </c>
      <c r="Q921">
        <v>0</v>
      </c>
      <c r="R921">
        <v>55</v>
      </c>
      <c r="S921">
        <v>2200</v>
      </c>
      <c r="T921">
        <v>1280</v>
      </c>
      <c r="U921">
        <v>0</v>
      </c>
      <c r="V921">
        <v>0</v>
      </c>
      <c r="W921">
        <v>0</v>
      </c>
      <c r="X921">
        <v>0</v>
      </c>
      <c r="Y921">
        <v>0</v>
      </c>
      <c r="Z921">
        <v>0</v>
      </c>
      <c r="AA921">
        <v>920</v>
      </c>
      <c r="AB921">
        <v>0</v>
      </c>
      <c r="AC921">
        <v>920</v>
      </c>
      <c r="AD921">
        <v>0</v>
      </c>
      <c r="AE921">
        <v>0</v>
      </c>
      <c r="AF921">
        <v>23</v>
      </c>
      <c r="AG921">
        <v>0</v>
      </c>
      <c r="AH921">
        <v>32</v>
      </c>
      <c r="AI921">
        <v>0</v>
      </c>
      <c r="AJ921">
        <v>0</v>
      </c>
      <c r="AK921">
        <v>0</v>
      </c>
      <c r="AL921">
        <v>0</v>
      </c>
      <c r="AM921">
        <v>0</v>
      </c>
      <c r="AN921">
        <v>0</v>
      </c>
      <c r="AO921">
        <v>0</v>
      </c>
      <c r="AP921">
        <v>0</v>
      </c>
      <c r="AQ921">
        <v>0</v>
      </c>
      <c r="AR921">
        <v>0</v>
      </c>
      <c r="AS921">
        <v>0</v>
      </c>
      <c r="AT921">
        <v>0</v>
      </c>
      <c r="AU921">
        <v>0</v>
      </c>
      <c r="AV921">
        <v>0</v>
      </c>
      <c r="AW921">
        <v>0</v>
      </c>
      <c r="AX921">
        <v>0</v>
      </c>
      <c r="AY921">
        <v>0</v>
      </c>
      <c r="AZ921">
        <v>0</v>
      </c>
      <c r="BA921">
        <v>0</v>
      </c>
      <c r="BB921">
        <v>0</v>
      </c>
      <c r="BC921">
        <v>0</v>
      </c>
      <c r="BD921">
        <v>0</v>
      </c>
      <c r="BE921">
        <v>0</v>
      </c>
      <c r="BF921">
        <v>0</v>
      </c>
      <c r="BG921">
        <v>0</v>
      </c>
      <c r="BH921">
        <v>0</v>
      </c>
      <c r="BI921">
        <v>0</v>
      </c>
      <c r="BJ921" s="25">
        <v>45944</v>
      </c>
      <c r="BK921">
        <v>0</v>
      </c>
      <c r="BL921" s="27" t="str">
        <f>VLOOKUP(O921,DropDownList!$H$1:$I$7,2,FALSE)</f>
        <v>2025/26</v>
      </c>
      <c r="BM921" s="27" t="str">
        <f t="shared" si="14"/>
        <v>PCOA</v>
      </c>
    </row>
    <row r="922" spans="1:65" x14ac:dyDescent="0.2">
      <c r="A922">
        <v>2025</v>
      </c>
      <c r="B922">
        <v>10</v>
      </c>
      <c r="C922" t="s">
        <v>216</v>
      </c>
      <c r="D922" t="s">
        <v>225</v>
      </c>
      <c r="E922" t="s">
        <v>40</v>
      </c>
      <c r="F922">
        <v>9366</v>
      </c>
      <c r="G922" t="s">
        <v>141</v>
      </c>
      <c r="H922" t="s">
        <v>218</v>
      </c>
      <c r="I922" t="s">
        <v>142</v>
      </c>
      <c r="J922" s="24">
        <v>45931</v>
      </c>
      <c r="K922" t="s">
        <v>253</v>
      </c>
      <c r="L922">
        <v>3</v>
      </c>
      <c r="M922" t="s">
        <v>429</v>
      </c>
      <c r="N922" t="s">
        <v>145</v>
      </c>
      <c r="O922" t="s">
        <v>149</v>
      </c>
      <c r="P922" t="s">
        <v>154</v>
      </c>
      <c r="Q922">
        <v>22890.57</v>
      </c>
      <c r="R922">
        <v>130</v>
      </c>
      <c r="S922">
        <v>40009</v>
      </c>
      <c r="T922">
        <v>590</v>
      </c>
      <c r="U922">
        <v>82</v>
      </c>
      <c r="V922">
        <v>63</v>
      </c>
      <c r="W922">
        <v>9369.57</v>
      </c>
      <c r="X922">
        <v>17830.57</v>
      </c>
      <c r="Y922">
        <v>0</v>
      </c>
      <c r="Z922">
        <v>0</v>
      </c>
      <c r="AA922">
        <v>16528.43</v>
      </c>
      <c r="AB922">
        <v>700</v>
      </c>
      <c r="AC922">
        <v>14468.43</v>
      </c>
      <c r="AD922">
        <v>43</v>
      </c>
      <c r="AE922">
        <v>20</v>
      </c>
      <c r="AF922">
        <v>46</v>
      </c>
      <c r="AG922">
        <v>35</v>
      </c>
      <c r="AH922">
        <v>2</v>
      </c>
      <c r="AI922">
        <v>47</v>
      </c>
      <c r="AJ922">
        <v>0</v>
      </c>
      <c r="AK922">
        <v>0</v>
      </c>
      <c r="AL922">
        <v>0</v>
      </c>
      <c r="AM922">
        <v>0</v>
      </c>
      <c r="AN922">
        <v>0</v>
      </c>
      <c r="AO922">
        <v>71</v>
      </c>
      <c r="AP922">
        <v>152</v>
      </c>
      <c r="AQ922">
        <v>59</v>
      </c>
      <c r="AR922">
        <v>0</v>
      </c>
      <c r="AS922">
        <v>23</v>
      </c>
      <c r="AT922">
        <v>4</v>
      </c>
      <c r="AU922">
        <v>0</v>
      </c>
      <c r="AV922">
        <v>0</v>
      </c>
      <c r="AW922">
        <v>1</v>
      </c>
      <c r="AX922">
        <v>0</v>
      </c>
      <c r="AY922">
        <v>6</v>
      </c>
      <c r="AZ922">
        <v>28</v>
      </c>
      <c r="BA922">
        <v>12</v>
      </c>
      <c r="BB922">
        <v>1</v>
      </c>
      <c r="BC922">
        <v>0</v>
      </c>
      <c r="BD922">
        <v>0</v>
      </c>
      <c r="BE922">
        <v>0</v>
      </c>
      <c r="BF922">
        <v>129</v>
      </c>
      <c r="BG922">
        <v>14489</v>
      </c>
      <c r="BH922">
        <v>0</v>
      </c>
      <c r="BI922">
        <v>82</v>
      </c>
      <c r="BJ922" s="25">
        <v>45944</v>
      </c>
      <c r="BK922">
        <v>0</v>
      </c>
      <c r="BL922" s="27" t="str">
        <f>VLOOKUP(O922,DropDownList!$H$1:$I$7,2,FALSE)</f>
        <v>2025/26</v>
      </c>
      <c r="BM922" s="27" t="str">
        <f t="shared" si="14"/>
        <v>JP COURT</v>
      </c>
    </row>
    <row r="923" spans="1:65" x14ac:dyDescent="0.2">
      <c r="A923">
        <v>2025</v>
      </c>
      <c r="B923">
        <v>10</v>
      </c>
      <c r="C923" t="s">
        <v>216</v>
      </c>
      <c r="D923" t="s">
        <v>225</v>
      </c>
      <c r="E923" t="s">
        <v>40</v>
      </c>
      <c r="F923">
        <v>9366</v>
      </c>
      <c r="G923" t="s">
        <v>141</v>
      </c>
      <c r="H923" t="s">
        <v>218</v>
      </c>
      <c r="I923" t="s">
        <v>142</v>
      </c>
      <c r="J923" s="24">
        <v>45931</v>
      </c>
      <c r="K923" t="s">
        <v>253</v>
      </c>
      <c r="L923">
        <v>3</v>
      </c>
      <c r="M923" t="s">
        <v>429</v>
      </c>
      <c r="N923" t="s">
        <v>145</v>
      </c>
      <c r="O923" t="s">
        <v>149</v>
      </c>
      <c r="P923" t="s">
        <v>150</v>
      </c>
      <c r="Q923">
        <v>17564.75</v>
      </c>
      <c r="R923">
        <v>162</v>
      </c>
      <c r="S923">
        <v>28041.55</v>
      </c>
      <c r="T923">
        <v>3934.94</v>
      </c>
      <c r="U923">
        <v>102</v>
      </c>
      <c r="V923">
        <v>78</v>
      </c>
      <c r="W923">
        <v>9292.7999999999993</v>
      </c>
      <c r="X923">
        <v>13708.5</v>
      </c>
      <c r="Y923">
        <v>141</v>
      </c>
      <c r="Z923">
        <v>24106.61</v>
      </c>
      <c r="AA923">
        <v>6541.86</v>
      </c>
      <c r="AB923">
        <v>1566.32</v>
      </c>
      <c r="AC923">
        <v>4975.54</v>
      </c>
      <c r="AD923">
        <v>68</v>
      </c>
      <c r="AE923">
        <v>10</v>
      </c>
      <c r="AF923">
        <v>39</v>
      </c>
      <c r="AG923">
        <v>18</v>
      </c>
      <c r="AH923">
        <v>21</v>
      </c>
      <c r="AI923">
        <v>84</v>
      </c>
      <c r="AJ923">
        <v>24</v>
      </c>
      <c r="AK923">
        <v>10</v>
      </c>
      <c r="AL923">
        <v>2</v>
      </c>
      <c r="AM923">
        <v>9</v>
      </c>
      <c r="AN923">
        <v>1</v>
      </c>
      <c r="AO923">
        <v>81</v>
      </c>
      <c r="AP923">
        <v>170</v>
      </c>
      <c r="AQ923">
        <v>79</v>
      </c>
      <c r="AR923">
        <v>0</v>
      </c>
      <c r="AS923">
        <v>13</v>
      </c>
      <c r="AT923">
        <v>0</v>
      </c>
      <c r="AU923">
        <v>0</v>
      </c>
      <c r="AV923">
        <v>0</v>
      </c>
      <c r="AW923">
        <v>0</v>
      </c>
      <c r="AX923">
        <v>0</v>
      </c>
      <c r="AY923">
        <v>21</v>
      </c>
      <c r="AZ923">
        <v>32</v>
      </c>
      <c r="BA923">
        <v>8</v>
      </c>
      <c r="BB923">
        <v>1</v>
      </c>
      <c r="BC923">
        <v>0</v>
      </c>
      <c r="BD923">
        <v>0</v>
      </c>
      <c r="BE923">
        <v>0</v>
      </c>
      <c r="BF923">
        <v>119</v>
      </c>
      <c r="BG923">
        <v>15731.12</v>
      </c>
      <c r="BH923">
        <v>0</v>
      </c>
      <c r="BI923">
        <v>102</v>
      </c>
      <c r="BJ923" s="25">
        <v>45944</v>
      </c>
      <c r="BK923">
        <v>0</v>
      </c>
      <c r="BL923" s="27" t="str">
        <f>VLOOKUP(O923,DropDownList!$H$1:$I$7,2,FALSE)</f>
        <v>2025/26</v>
      </c>
      <c r="BM923" s="27" t="str">
        <f t="shared" si="14"/>
        <v>FISCAL FINES</v>
      </c>
    </row>
    <row r="924" spans="1:65" x14ac:dyDescent="0.2">
      <c r="A924">
        <v>2025</v>
      </c>
      <c r="B924">
        <v>10</v>
      </c>
      <c r="C924" t="s">
        <v>216</v>
      </c>
      <c r="D924" t="s">
        <v>225</v>
      </c>
      <c r="E924" t="s">
        <v>40</v>
      </c>
      <c r="F924">
        <v>9366</v>
      </c>
      <c r="G924" t="s">
        <v>141</v>
      </c>
      <c r="H924" t="s">
        <v>218</v>
      </c>
      <c r="I924" t="s">
        <v>142</v>
      </c>
      <c r="J924" s="24">
        <v>45931</v>
      </c>
      <c r="K924" t="s">
        <v>253</v>
      </c>
      <c r="L924">
        <v>3</v>
      </c>
      <c r="M924" t="s">
        <v>429</v>
      </c>
      <c r="N924" t="s">
        <v>145</v>
      </c>
      <c r="O924" t="s">
        <v>155</v>
      </c>
      <c r="P924" t="s">
        <v>152</v>
      </c>
      <c r="Q924">
        <v>0</v>
      </c>
      <c r="R924">
        <v>390</v>
      </c>
      <c r="S924">
        <v>15600</v>
      </c>
      <c r="T924">
        <v>10480</v>
      </c>
      <c r="U924">
        <v>0</v>
      </c>
      <c r="V924">
        <v>0</v>
      </c>
      <c r="W924">
        <v>0</v>
      </c>
      <c r="X924">
        <v>0</v>
      </c>
      <c r="Y924">
        <v>0</v>
      </c>
      <c r="Z924">
        <v>0</v>
      </c>
      <c r="AA924">
        <v>5120</v>
      </c>
      <c r="AB924">
        <v>0</v>
      </c>
      <c r="AC924">
        <v>5120</v>
      </c>
      <c r="AD924">
        <v>0</v>
      </c>
      <c r="AE924">
        <v>0</v>
      </c>
      <c r="AF924">
        <v>128</v>
      </c>
      <c r="AG924">
        <v>0</v>
      </c>
      <c r="AH924">
        <v>262</v>
      </c>
      <c r="AI924">
        <v>0</v>
      </c>
      <c r="AJ924">
        <v>0</v>
      </c>
      <c r="AK924">
        <v>0</v>
      </c>
      <c r="AL924">
        <v>0</v>
      </c>
      <c r="AM924">
        <v>1</v>
      </c>
      <c r="AN924">
        <v>0</v>
      </c>
      <c r="AO924">
        <v>0</v>
      </c>
      <c r="AP924">
        <v>0</v>
      </c>
      <c r="AQ924">
        <v>0</v>
      </c>
      <c r="AR924">
        <v>0</v>
      </c>
      <c r="AS924">
        <v>0</v>
      </c>
      <c r="AT924">
        <v>0</v>
      </c>
      <c r="AU924">
        <v>0</v>
      </c>
      <c r="AV924">
        <v>0</v>
      </c>
      <c r="AW924">
        <v>0</v>
      </c>
      <c r="AX924">
        <v>0</v>
      </c>
      <c r="AY924">
        <v>0</v>
      </c>
      <c r="AZ924">
        <v>0</v>
      </c>
      <c r="BA924">
        <v>0</v>
      </c>
      <c r="BB924">
        <v>0</v>
      </c>
      <c r="BC924">
        <v>0</v>
      </c>
      <c r="BD924">
        <v>0</v>
      </c>
      <c r="BE924">
        <v>0</v>
      </c>
      <c r="BF924">
        <v>0</v>
      </c>
      <c r="BG924">
        <v>0</v>
      </c>
      <c r="BH924">
        <v>0</v>
      </c>
      <c r="BI924">
        <v>0</v>
      </c>
      <c r="BJ924" s="25">
        <v>45944</v>
      </c>
      <c r="BK924">
        <v>0</v>
      </c>
      <c r="BL924" s="27" t="str">
        <f>VLOOKUP(O924,DropDownList!$H$1:$I$7,2,FALSE)</f>
        <v>2022/23</v>
      </c>
      <c r="BM924" s="27" t="str">
        <f t="shared" si="14"/>
        <v>PCOA</v>
      </c>
    </row>
    <row r="925" spans="1:65" x14ac:dyDescent="0.2">
      <c r="A925">
        <v>2025</v>
      </c>
      <c r="B925">
        <v>10</v>
      </c>
      <c r="C925" t="s">
        <v>216</v>
      </c>
      <c r="D925" t="s">
        <v>225</v>
      </c>
      <c r="E925" t="s">
        <v>40</v>
      </c>
      <c r="F925">
        <v>9366</v>
      </c>
      <c r="G925" t="s">
        <v>141</v>
      </c>
      <c r="H925" t="s">
        <v>218</v>
      </c>
      <c r="I925" t="s">
        <v>142</v>
      </c>
      <c r="J925" s="24">
        <v>45931</v>
      </c>
      <c r="K925" t="s">
        <v>253</v>
      </c>
      <c r="L925">
        <v>3</v>
      </c>
      <c r="M925" t="s">
        <v>429</v>
      </c>
      <c r="N925" t="s">
        <v>145</v>
      </c>
      <c r="O925" t="s">
        <v>147</v>
      </c>
      <c r="P925" t="s">
        <v>153</v>
      </c>
      <c r="Q925">
        <v>90</v>
      </c>
      <c r="R925">
        <v>8</v>
      </c>
      <c r="S925">
        <v>570</v>
      </c>
      <c r="T925">
        <v>45</v>
      </c>
      <c r="U925">
        <v>2</v>
      </c>
      <c r="V925">
        <v>2</v>
      </c>
      <c r="W925">
        <v>90</v>
      </c>
      <c r="X925">
        <v>90</v>
      </c>
      <c r="Y925">
        <v>0</v>
      </c>
      <c r="Z925">
        <v>0</v>
      </c>
      <c r="AA925">
        <v>435</v>
      </c>
      <c r="AB925">
        <v>0</v>
      </c>
      <c r="AC925">
        <v>435</v>
      </c>
      <c r="AD925">
        <v>2</v>
      </c>
      <c r="AE925">
        <v>0</v>
      </c>
      <c r="AF925">
        <v>5</v>
      </c>
      <c r="AG925">
        <v>0</v>
      </c>
      <c r="AH925">
        <v>1</v>
      </c>
      <c r="AI925">
        <v>2</v>
      </c>
      <c r="AJ925">
        <v>0</v>
      </c>
      <c r="AK925">
        <v>0</v>
      </c>
      <c r="AL925">
        <v>0</v>
      </c>
      <c r="AM925">
        <v>0</v>
      </c>
      <c r="AN925">
        <v>0</v>
      </c>
      <c r="AO925">
        <v>3</v>
      </c>
      <c r="AP925">
        <v>7</v>
      </c>
      <c r="AQ925">
        <v>4</v>
      </c>
      <c r="AR925">
        <v>0</v>
      </c>
      <c r="AS925">
        <v>1</v>
      </c>
      <c r="AT925">
        <v>0</v>
      </c>
      <c r="AU925">
        <v>0</v>
      </c>
      <c r="AV925">
        <v>0</v>
      </c>
      <c r="AW925">
        <v>0</v>
      </c>
      <c r="AX925">
        <v>0</v>
      </c>
      <c r="AY925">
        <v>0</v>
      </c>
      <c r="AZ925">
        <v>1</v>
      </c>
      <c r="BA925">
        <v>1</v>
      </c>
      <c r="BB925">
        <v>0</v>
      </c>
      <c r="BC925">
        <v>0</v>
      </c>
      <c r="BD925">
        <v>0</v>
      </c>
      <c r="BE925">
        <v>0</v>
      </c>
      <c r="BF925">
        <v>4</v>
      </c>
      <c r="BG925">
        <v>90</v>
      </c>
      <c r="BH925">
        <v>0</v>
      </c>
      <c r="BI925">
        <v>2</v>
      </c>
      <c r="BJ925" s="25">
        <v>45944</v>
      </c>
      <c r="BK925">
        <v>0</v>
      </c>
      <c r="BL925" s="27" t="str">
        <f>VLOOKUP(O925,DropDownList!$H$1:$I$7,2,FALSE)</f>
        <v>2024/25</v>
      </c>
      <c r="BM925" s="27" t="str">
        <f t="shared" si="14"/>
        <v>PREG</v>
      </c>
    </row>
    <row r="926" spans="1:65" x14ac:dyDescent="0.2">
      <c r="A926">
        <v>2025</v>
      </c>
      <c r="B926">
        <v>10</v>
      </c>
      <c r="C926" t="s">
        <v>216</v>
      </c>
      <c r="D926" t="s">
        <v>225</v>
      </c>
      <c r="E926" t="s">
        <v>40</v>
      </c>
      <c r="F926">
        <v>9366</v>
      </c>
      <c r="G926" t="s">
        <v>141</v>
      </c>
      <c r="H926" t="s">
        <v>218</v>
      </c>
      <c r="I926" t="s">
        <v>142</v>
      </c>
      <c r="J926" s="24">
        <v>45931</v>
      </c>
      <c r="K926" t="s">
        <v>253</v>
      </c>
      <c r="L926">
        <v>3</v>
      </c>
      <c r="M926" t="s">
        <v>429</v>
      </c>
      <c r="N926" t="s">
        <v>145</v>
      </c>
      <c r="O926" t="s">
        <v>155</v>
      </c>
      <c r="P926" t="s">
        <v>154</v>
      </c>
      <c r="Q926">
        <v>45985.06</v>
      </c>
      <c r="R926">
        <v>787</v>
      </c>
      <c r="S926">
        <v>211481</v>
      </c>
      <c r="T926">
        <v>6747.28</v>
      </c>
      <c r="U926">
        <v>203</v>
      </c>
      <c r="V926">
        <v>103</v>
      </c>
      <c r="W926">
        <v>22589.96</v>
      </c>
      <c r="X926">
        <v>22749.96</v>
      </c>
      <c r="Y926">
        <v>0</v>
      </c>
      <c r="Z926">
        <v>0</v>
      </c>
      <c r="AA926">
        <v>158748.66</v>
      </c>
      <c r="AB926">
        <v>2920</v>
      </c>
      <c r="AC926">
        <v>145292.04</v>
      </c>
      <c r="AD926">
        <v>60</v>
      </c>
      <c r="AE926">
        <v>43</v>
      </c>
      <c r="AF926">
        <v>557</v>
      </c>
      <c r="AG926">
        <v>103</v>
      </c>
      <c r="AH926">
        <v>18</v>
      </c>
      <c r="AI926">
        <v>100</v>
      </c>
      <c r="AJ926">
        <v>0</v>
      </c>
      <c r="AK926">
        <v>0</v>
      </c>
      <c r="AL926">
        <v>0</v>
      </c>
      <c r="AM926">
        <v>0</v>
      </c>
      <c r="AN926">
        <v>0</v>
      </c>
      <c r="AO926">
        <v>546</v>
      </c>
      <c r="AP926">
        <v>3325</v>
      </c>
      <c r="AQ926">
        <v>561</v>
      </c>
      <c r="AR926">
        <v>0</v>
      </c>
      <c r="AS926">
        <v>493</v>
      </c>
      <c r="AT926">
        <v>407</v>
      </c>
      <c r="AU926">
        <v>43</v>
      </c>
      <c r="AV926">
        <v>14</v>
      </c>
      <c r="AW926">
        <v>10</v>
      </c>
      <c r="AX926">
        <v>0</v>
      </c>
      <c r="AY926">
        <v>311</v>
      </c>
      <c r="AZ926">
        <v>715</v>
      </c>
      <c r="BA926">
        <v>491</v>
      </c>
      <c r="BB926">
        <v>93</v>
      </c>
      <c r="BC926">
        <v>45</v>
      </c>
      <c r="BD926">
        <v>14</v>
      </c>
      <c r="BE926">
        <v>1</v>
      </c>
      <c r="BF926">
        <v>776</v>
      </c>
      <c r="BG926">
        <v>27025</v>
      </c>
      <c r="BH926">
        <v>9</v>
      </c>
      <c r="BI926">
        <v>200</v>
      </c>
      <c r="BJ926" s="25">
        <v>45944</v>
      </c>
      <c r="BK926">
        <v>0</v>
      </c>
      <c r="BL926" s="27" t="str">
        <f>VLOOKUP(O926,DropDownList!$H$1:$I$7,2,FALSE)</f>
        <v>2022/23</v>
      </c>
      <c r="BM926" s="27" t="str">
        <f t="shared" si="14"/>
        <v>JP COURT</v>
      </c>
    </row>
    <row r="927" spans="1:65" x14ac:dyDescent="0.2">
      <c r="A927">
        <v>2025</v>
      </c>
      <c r="B927">
        <v>10</v>
      </c>
      <c r="C927" t="s">
        <v>216</v>
      </c>
      <c r="D927" t="s">
        <v>225</v>
      </c>
      <c r="E927" t="s">
        <v>40</v>
      </c>
      <c r="F927">
        <v>9366</v>
      </c>
      <c r="G927" t="s">
        <v>141</v>
      </c>
      <c r="H927" t="s">
        <v>218</v>
      </c>
      <c r="I927" t="s">
        <v>142</v>
      </c>
      <c r="J927" s="24">
        <v>45931</v>
      </c>
      <c r="K927" t="s">
        <v>253</v>
      </c>
      <c r="L927">
        <v>3</v>
      </c>
      <c r="M927" t="s">
        <v>429</v>
      </c>
      <c r="N927" t="s">
        <v>145</v>
      </c>
      <c r="O927" t="s">
        <v>147</v>
      </c>
      <c r="P927" t="s">
        <v>148</v>
      </c>
      <c r="Q927">
        <v>5815.06</v>
      </c>
      <c r="R927">
        <v>172</v>
      </c>
      <c r="S927">
        <v>10320</v>
      </c>
      <c r="T927">
        <v>480</v>
      </c>
      <c r="U927">
        <v>103</v>
      </c>
      <c r="V927">
        <v>50</v>
      </c>
      <c r="W927">
        <v>2980</v>
      </c>
      <c r="X927">
        <v>2980</v>
      </c>
      <c r="Y927">
        <v>0</v>
      </c>
      <c r="Z927">
        <v>0</v>
      </c>
      <c r="AA927">
        <v>4024.94</v>
      </c>
      <c r="AB927">
        <v>0</v>
      </c>
      <c r="AC927">
        <v>4024.94</v>
      </c>
      <c r="AD927">
        <v>48</v>
      </c>
      <c r="AE927">
        <v>2</v>
      </c>
      <c r="AF927">
        <v>61</v>
      </c>
      <c r="AG927">
        <v>12</v>
      </c>
      <c r="AH927">
        <v>8</v>
      </c>
      <c r="AI927">
        <v>91</v>
      </c>
      <c r="AJ927">
        <v>0</v>
      </c>
      <c r="AK927">
        <v>0</v>
      </c>
      <c r="AL927">
        <v>0</v>
      </c>
      <c r="AM927">
        <v>0</v>
      </c>
      <c r="AN927">
        <v>0</v>
      </c>
      <c r="AO927">
        <v>140</v>
      </c>
      <c r="AP927">
        <v>423</v>
      </c>
      <c r="AQ927">
        <v>135</v>
      </c>
      <c r="AR927">
        <v>0</v>
      </c>
      <c r="AS927">
        <v>19</v>
      </c>
      <c r="AT927">
        <v>9</v>
      </c>
      <c r="AU927">
        <v>3</v>
      </c>
      <c r="AV927">
        <v>2</v>
      </c>
      <c r="AW927">
        <v>0</v>
      </c>
      <c r="AX927">
        <v>0</v>
      </c>
      <c r="AY927">
        <v>71</v>
      </c>
      <c r="AZ927">
        <v>120</v>
      </c>
      <c r="BA927">
        <v>45</v>
      </c>
      <c r="BB927">
        <v>2</v>
      </c>
      <c r="BC927">
        <v>2</v>
      </c>
      <c r="BD927">
        <v>0</v>
      </c>
      <c r="BE927">
        <v>0</v>
      </c>
      <c r="BF927">
        <v>145</v>
      </c>
      <c r="BG927">
        <v>5460</v>
      </c>
      <c r="BH927">
        <v>0</v>
      </c>
      <c r="BI927">
        <v>103</v>
      </c>
      <c r="BJ927" s="25">
        <v>45944</v>
      </c>
      <c r="BK927">
        <v>0</v>
      </c>
      <c r="BL927" s="27" t="str">
        <f>VLOOKUP(O927,DropDownList!$H$1:$I$7,2,FALSE)</f>
        <v>2024/25</v>
      </c>
      <c r="BM927" s="27" t="str">
        <f t="shared" si="14"/>
        <v>PRAS</v>
      </c>
    </row>
    <row r="928" spans="1:65" x14ac:dyDescent="0.2">
      <c r="A928">
        <v>2025</v>
      </c>
      <c r="B928">
        <v>10</v>
      </c>
      <c r="C928" t="s">
        <v>216</v>
      </c>
      <c r="D928" t="s">
        <v>225</v>
      </c>
      <c r="E928" t="s">
        <v>40</v>
      </c>
      <c r="F928">
        <v>9366</v>
      </c>
      <c r="G928" t="s">
        <v>141</v>
      </c>
      <c r="H928" t="s">
        <v>218</v>
      </c>
      <c r="I928" t="s">
        <v>142</v>
      </c>
      <c r="J928" s="24">
        <v>45931</v>
      </c>
      <c r="K928" t="s">
        <v>253</v>
      </c>
      <c r="L928">
        <v>3</v>
      </c>
      <c r="M928" t="s">
        <v>429</v>
      </c>
      <c r="N928" t="s">
        <v>145</v>
      </c>
      <c r="O928" t="s">
        <v>147</v>
      </c>
      <c r="P928" t="s">
        <v>152</v>
      </c>
      <c r="Q928">
        <v>0</v>
      </c>
      <c r="R928">
        <v>270</v>
      </c>
      <c r="S928">
        <v>10800</v>
      </c>
      <c r="T928">
        <v>6920</v>
      </c>
      <c r="U928">
        <v>0</v>
      </c>
      <c r="V928">
        <v>0</v>
      </c>
      <c r="W928">
        <v>0</v>
      </c>
      <c r="X928">
        <v>0</v>
      </c>
      <c r="Y928">
        <v>0</v>
      </c>
      <c r="Z928">
        <v>0</v>
      </c>
      <c r="AA928">
        <v>3880</v>
      </c>
      <c r="AB928">
        <v>0</v>
      </c>
      <c r="AC928">
        <v>3880</v>
      </c>
      <c r="AD928">
        <v>0</v>
      </c>
      <c r="AE928">
        <v>0</v>
      </c>
      <c r="AF928">
        <v>97</v>
      </c>
      <c r="AG928">
        <v>0</v>
      </c>
      <c r="AH928">
        <v>173</v>
      </c>
      <c r="AI928">
        <v>0</v>
      </c>
      <c r="AJ928">
        <v>0</v>
      </c>
      <c r="AK928">
        <v>0</v>
      </c>
      <c r="AL928">
        <v>0</v>
      </c>
      <c r="AM928">
        <v>3</v>
      </c>
      <c r="AN928">
        <v>0</v>
      </c>
      <c r="AO928">
        <v>0</v>
      </c>
      <c r="AP928">
        <v>0</v>
      </c>
      <c r="AQ928">
        <v>0</v>
      </c>
      <c r="AR928">
        <v>0</v>
      </c>
      <c r="AS928">
        <v>0</v>
      </c>
      <c r="AT928">
        <v>0</v>
      </c>
      <c r="AU928">
        <v>0</v>
      </c>
      <c r="AV928">
        <v>0</v>
      </c>
      <c r="AW928">
        <v>0</v>
      </c>
      <c r="AX928">
        <v>0</v>
      </c>
      <c r="AY928">
        <v>0</v>
      </c>
      <c r="AZ928">
        <v>0</v>
      </c>
      <c r="BA928">
        <v>0</v>
      </c>
      <c r="BB928">
        <v>0</v>
      </c>
      <c r="BC928">
        <v>0</v>
      </c>
      <c r="BD928">
        <v>0</v>
      </c>
      <c r="BE928">
        <v>0</v>
      </c>
      <c r="BF928">
        <v>0</v>
      </c>
      <c r="BG928">
        <v>0</v>
      </c>
      <c r="BH928">
        <v>0</v>
      </c>
      <c r="BI928">
        <v>0</v>
      </c>
      <c r="BJ928" s="25">
        <v>45944</v>
      </c>
      <c r="BK928">
        <v>0</v>
      </c>
      <c r="BL928" s="27" t="str">
        <f>VLOOKUP(O928,DropDownList!$H$1:$I$7,2,FALSE)</f>
        <v>2024/25</v>
      </c>
      <c r="BM928" s="27" t="str">
        <f t="shared" si="14"/>
        <v>PCOA</v>
      </c>
    </row>
    <row r="929" spans="1:65" x14ac:dyDescent="0.2">
      <c r="A929">
        <v>2025</v>
      </c>
      <c r="B929">
        <v>10</v>
      </c>
      <c r="C929" t="s">
        <v>216</v>
      </c>
      <c r="D929" t="s">
        <v>225</v>
      </c>
      <c r="E929" t="s">
        <v>40</v>
      </c>
      <c r="F929">
        <v>9366</v>
      </c>
      <c r="G929" t="s">
        <v>141</v>
      </c>
      <c r="H929" t="s">
        <v>218</v>
      </c>
      <c r="I929" t="s">
        <v>142</v>
      </c>
      <c r="J929" s="24">
        <v>45931</v>
      </c>
      <c r="K929" t="s">
        <v>253</v>
      </c>
      <c r="L929">
        <v>3</v>
      </c>
      <c r="M929" t="s">
        <v>429</v>
      </c>
      <c r="N929" t="s">
        <v>145</v>
      </c>
      <c r="O929" t="s">
        <v>156</v>
      </c>
      <c r="P929" t="s">
        <v>153</v>
      </c>
      <c r="Q929">
        <v>135</v>
      </c>
      <c r="R929">
        <v>6</v>
      </c>
      <c r="S929">
        <v>675</v>
      </c>
      <c r="T929">
        <v>450</v>
      </c>
      <c r="U929">
        <v>3</v>
      </c>
      <c r="V929">
        <v>3</v>
      </c>
      <c r="W929">
        <v>135</v>
      </c>
      <c r="X929">
        <v>135</v>
      </c>
      <c r="Y929">
        <v>0</v>
      </c>
      <c r="Z929">
        <v>0</v>
      </c>
      <c r="AA929">
        <v>90</v>
      </c>
      <c r="AB929">
        <v>0</v>
      </c>
      <c r="AC929">
        <v>90</v>
      </c>
      <c r="AD929">
        <v>3</v>
      </c>
      <c r="AE929">
        <v>0</v>
      </c>
      <c r="AF929">
        <v>2</v>
      </c>
      <c r="AG929">
        <v>0</v>
      </c>
      <c r="AH929">
        <v>1</v>
      </c>
      <c r="AI929">
        <v>3</v>
      </c>
      <c r="AJ929">
        <v>0</v>
      </c>
      <c r="AK929">
        <v>0</v>
      </c>
      <c r="AL929">
        <v>0</v>
      </c>
      <c r="AM929">
        <v>0</v>
      </c>
      <c r="AN929">
        <v>0</v>
      </c>
      <c r="AO929">
        <v>3</v>
      </c>
      <c r="AP929">
        <v>14</v>
      </c>
      <c r="AQ929">
        <v>6</v>
      </c>
      <c r="AR929">
        <v>0</v>
      </c>
      <c r="AS929">
        <v>2</v>
      </c>
      <c r="AT929">
        <v>2</v>
      </c>
      <c r="AU929">
        <v>0</v>
      </c>
      <c r="AV929">
        <v>0</v>
      </c>
      <c r="AW929">
        <v>0</v>
      </c>
      <c r="AX929">
        <v>0</v>
      </c>
      <c r="AY929">
        <v>0</v>
      </c>
      <c r="AZ929">
        <v>2</v>
      </c>
      <c r="BA929">
        <v>2</v>
      </c>
      <c r="BB929">
        <v>0</v>
      </c>
      <c r="BC929">
        <v>0</v>
      </c>
      <c r="BD929">
        <v>0</v>
      </c>
      <c r="BE929">
        <v>0</v>
      </c>
      <c r="BF929">
        <v>3</v>
      </c>
      <c r="BG929">
        <v>135</v>
      </c>
      <c r="BH929">
        <v>0</v>
      </c>
      <c r="BI929">
        <v>3</v>
      </c>
      <c r="BJ929" s="25">
        <v>45944</v>
      </c>
      <c r="BK929">
        <v>0</v>
      </c>
      <c r="BL929" s="27" t="str">
        <f>VLOOKUP(O929,DropDownList!$H$1:$I$7,2,FALSE)</f>
        <v>2023/24</v>
      </c>
      <c r="BM929" s="27" t="str">
        <f t="shared" si="14"/>
        <v>PREG</v>
      </c>
    </row>
    <row r="930" spans="1:65" x14ac:dyDescent="0.2">
      <c r="A930">
        <v>2025</v>
      </c>
      <c r="B930">
        <v>10</v>
      </c>
      <c r="C930" t="s">
        <v>216</v>
      </c>
      <c r="D930" t="s">
        <v>225</v>
      </c>
      <c r="E930" t="s">
        <v>40</v>
      </c>
      <c r="F930">
        <v>9366</v>
      </c>
      <c r="G930" t="s">
        <v>141</v>
      </c>
      <c r="H930" t="s">
        <v>218</v>
      </c>
      <c r="I930" t="s">
        <v>142</v>
      </c>
      <c r="J930" s="24">
        <v>45931</v>
      </c>
      <c r="K930" t="s">
        <v>253</v>
      </c>
      <c r="L930">
        <v>3</v>
      </c>
      <c r="M930" t="s">
        <v>429</v>
      </c>
      <c r="N930" t="s">
        <v>145</v>
      </c>
      <c r="O930" t="s">
        <v>156</v>
      </c>
      <c r="P930" t="s">
        <v>152</v>
      </c>
      <c r="Q930">
        <v>0</v>
      </c>
      <c r="R930">
        <v>334</v>
      </c>
      <c r="S930">
        <v>13360</v>
      </c>
      <c r="T930">
        <v>8800</v>
      </c>
      <c r="U930">
        <v>0</v>
      </c>
      <c r="V930">
        <v>0</v>
      </c>
      <c r="W930">
        <v>0</v>
      </c>
      <c r="X930">
        <v>0</v>
      </c>
      <c r="Y930">
        <v>0</v>
      </c>
      <c r="Z930">
        <v>0</v>
      </c>
      <c r="AA930">
        <v>4560</v>
      </c>
      <c r="AB930">
        <v>0</v>
      </c>
      <c r="AC930">
        <v>4560</v>
      </c>
      <c r="AD930">
        <v>0</v>
      </c>
      <c r="AE930">
        <v>0</v>
      </c>
      <c r="AF930">
        <v>114</v>
      </c>
      <c r="AG930">
        <v>0</v>
      </c>
      <c r="AH930">
        <v>220</v>
      </c>
      <c r="AI930">
        <v>0</v>
      </c>
      <c r="AJ930">
        <v>0</v>
      </c>
      <c r="AK930">
        <v>0</v>
      </c>
      <c r="AL930">
        <v>0</v>
      </c>
      <c r="AM930">
        <v>1</v>
      </c>
      <c r="AN930">
        <v>0</v>
      </c>
      <c r="AO930">
        <v>0</v>
      </c>
      <c r="AP930">
        <v>0</v>
      </c>
      <c r="AQ930">
        <v>0</v>
      </c>
      <c r="AR930">
        <v>0</v>
      </c>
      <c r="AS930">
        <v>0</v>
      </c>
      <c r="AT930">
        <v>0</v>
      </c>
      <c r="AU930">
        <v>0</v>
      </c>
      <c r="AV930">
        <v>0</v>
      </c>
      <c r="AW930">
        <v>0</v>
      </c>
      <c r="AX930">
        <v>0</v>
      </c>
      <c r="AY930">
        <v>0</v>
      </c>
      <c r="AZ930">
        <v>0</v>
      </c>
      <c r="BA930">
        <v>0</v>
      </c>
      <c r="BB930">
        <v>0</v>
      </c>
      <c r="BC930">
        <v>0</v>
      </c>
      <c r="BD930">
        <v>0</v>
      </c>
      <c r="BE930">
        <v>0</v>
      </c>
      <c r="BF930">
        <v>0</v>
      </c>
      <c r="BG930">
        <v>0</v>
      </c>
      <c r="BH930">
        <v>0</v>
      </c>
      <c r="BI930">
        <v>0</v>
      </c>
      <c r="BJ930" s="25">
        <v>45944</v>
      </c>
      <c r="BK930">
        <v>0</v>
      </c>
      <c r="BL930" s="27" t="str">
        <f>VLOOKUP(O930,DropDownList!$H$1:$I$7,2,FALSE)</f>
        <v>2023/24</v>
      </c>
      <c r="BM930" s="27" t="str">
        <f t="shared" si="14"/>
        <v>PCOA</v>
      </c>
    </row>
    <row r="931" spans="1:65" x14ac:dyDescent="0.2">
      <c r="A931">
        <v>2025</v>
      </c>
      <c r="B931">
        <v>10</v>
      </c>
      <c r="C931" t="s">
        <v>216</v>
      </c>
      <c r="D931" t="s">
        <v>225</v>
      </c>
      <c r="E931" t="s">
        <v>40</v>
      </c>
      <c r="F931">
        <v>9366</v>
      </c>
      <c r="G931" t="s">
        <v>141</v>
      </c>
      <c r="H931" t="s">
        <v>218</v>
      </c>
      <c r="I931" t="s">
        <v>142</v>
      </c>
      <c r="J931" s="24">
        <v>45931</v>
      </c>
      <c r="K931" t="s">
        <v>253</v>
      </c>
      <c r="L931">
        <v>3</v>
      </c>
      <c r="M931" t="s">
        <v>429</v>
      </c>
      <c r="N931" t="s">
        <v>145</v>
      </c>
      <c r="O931" t="s">
        <v>156</v>
      </c>
      <c r="P931" t="s">
        <v>148</v>
      </c>
      <c r="Q931">
        <v>4936.96</v>
      </c>
      <c r="R931">
        <v>216</v>
      </c>
      <c r="S931">
        <v>12960</v>
      </c>
      <c r="T931">
        <v>1219.74</v>
      </c>
      <c r="U931">
        <v>90</v>
      </c>
      <c r="V931">
        <v>47</v>
      </c>
      <c r="W931">
        <v>2686.37</v>
      </c>
      <c r="X931">
        <v>2686.37</v>
      </c>
      <c r="Y931">
        <v>0</v>
      </c>
      <c r="Z931">
        <v>0</v>
      </c>
      <c r="AA931">
        <v>6803.3</v>
      </c>
      <c r="AB931">
        <v>0</v>
      </c>
      <c r="AC931">
        <v>6803.3</v>
      </c>
      <c r="AD931">
        <v>42</v>
      </c>
      <c r="AE931">
        <v>5</v>
      </c>
      <c r="AF931">
        <v>104</v>
      </c>
      <c r="AG931">
        <v>12</v>
      </c>
      <c r="AH931">
        <v>20</v>
      </c>
      <c r="AI931">
        <v>78</v>
      </c>
      <c r="AJ931">
        <v>0</v>
      </c>
      <c r="AK931">
        <v>0</v>
      </c>
      <c r="AL931">
        <v>0</v>
      </c>
      <c r="AM931">
        <v>0</v>
      </c>
      <c r="AN931">
        <v>0</v>
      </c>
      <c r="AO931">
        <v>185</v>
      </c>
      <c r="AP931">
        <v>928</v>
      </c>
      <c r="AQ931">
        <v>192</v>
      </c>
      <c r="AR931">
        <v>0</v>
      </c>
      <c r="AS931">
        <v>103</v>
      </c>
      <c r="AT931">
        <v>35</v>
      </c>
      <c r="AU931">
        <v>5</v>
      </c>
      <c r="AV931">
        <v>1</v>
      </c>
      <c r="AW931">
        <v>0</v>
      </c>
      <c r="AX931">
        <v>0</v>
      </c>
      <c r="AY931">
        <v>132</v>
      </c>
      <c r="AZ931">
        <v>273</v>
      </c>
      <c r="BA931">
        <v>172</v>
      </c>
      <c r="BB931">
        <v>1</v>
      </c>
      <c r="BC931">
        <v>1</v>
      </c>
      <c r="BD931">
        <v>1</v>
      </c>
      <c r="BE931">
        <v>0</v>
      </c>
      <c r="BF931">
        <v>186</v>
      </c>
      <c r="BG931">
        <v>4680</v>
      </c>
      <c r="BH931">
        <v>2</v>
      </c>
      <c r="BI931">
        <v>90</v>
      </c>
      <c r="BJ931" s="25">
        <v>45944</v>
      </c>
      <c r="BK931">
        <v>0</v>
      </c>
      <c r="BL931" s="27" t="str">
        <f>VLOOKUP(O931,DropDownList!$H$1:$I$7,2,FALSE)</f>
        <v>2023/24</v>
      </c>
      <c r="BM931" s="27" t="str">
        <f t="shared" si="14"/>
        <v>PRAS</v>
      </c>
    </row>
    <row r="932" spans="1:65" x14ac:dyDescent="0.2">
      <c r="A932">
        <v>2025</v>
      </c>
      <c r="B932">
        <v>10</v>
      </c>
      <c r="C932" t="s">
        <v>216</v>
      </c>
      <c r="D932" t="s">
        <v>225</v>
      </c>
      <c r="E932" t="s">
        <v>40</v>
      </c>
      <c r="F932">
        <v>9366</v>
      </c>
      <c r="G932" t="s">
        <v>141</v>
      </c>
      <c r="H932" t="s">
        <v>218</v>
      </c>
      <c r="I932" t="s">
        <v>142</v>
      </c>
      <c r="J932" s="24">
        <v>45931</v>
      </c>
      <c r="K932" t="s">
        <v>253</v>
      </c>
      <c r="L932">
        <v>3</v>
      </c>
      <c r="M932" t="s">
        <v>429</v>
      </c>
      <c r="N932" t="s">
        <v>145</v>
      </c>
      <c r="O932" t="s">
        <v>155</v>
      </c>
      <c r="P932" t="s">
        <v>148</v>
      </c>
      <c r="Q932">
        <v>4760.37</v>
      </c>
      <c r="R932">
        <v>268</v>
      </c>
      <c r="S932">
        <v>16080</v>
      </c>
      <c r="T932">
        <v>1320</v>
      </c>
      <c r="U932">
        <v>84</v>
      </c>
      <c r="V932">
        <v>46</v>
      </c>
      <c r="W932">
        <v>2721.37</v>
      </c>
      <c r="X932">
        <v>2721.37</v>
      </c>
      <c r="Y932">
        <v>0</v>
      </c>
      <c r="Z932">
        <v>0</v>
      </c>
      <c r="AA932">
        <v>9999.6299999999992</v>
      </c>
      <c r="AB932">
        <v>0</v>
      </c>
      <c r="AC932">
        <v>9999.6299999999992</v>
      </c>
      <c r="AD932">
        <v>44</v>
      </c>
      <c r="AE932">
        <v>2</v>
      </c>
      <c r="AF932">
        <v>162</v>
      </c>
      <c r="AG932">
        <v>9</v>
      </c>
      <c r="AH932">
        <v>22</v>
      </c>
      <c r="AI932">
        <v>75</v>
      </c>
      <c r="AJ932">
        <v>0</v>
      </c>
      <c r="AK932">
        <v>0</v>
      </c>
      <c r="AL932">
        <v>0</v>
      </c>
      <c r="AM932">
        <v>0</v>
      </c>
      <c r="AN932">
        <v>0</v>
      </c>
      <c r="AO932">
        <v>232</v>
      </c>
      <c r="AP932">
        <v>1388</v>
      </c>
      <c r="AQ932">
        <v>257</v>
      </c>
      <c r="AR932">
        <v>0</v>
      </c>
      <c r="AS932">
        <v>164</v>
      </c>
      <c r="AT932">
        <v>91</v>
      </c>
      <c r="AU932">
        <v>10</v>
      </c>
      <c r="AV932">
        <v>6</v>
      </c>
      <c r="AW932">
        <v>0</v>
      </c>
      <c r="AX932">
        <v>0</v>
      </c>
      <c r="AY932">
        <v>196</v>
      </c>
      <c r="AZ932">
        <v>391</v>
      </c>
      <c r="BA932">
        <v>254</v>
      </c>
      <c r="BB932">
        <v>4</v>
      </c>
      <c r="BC932">
        <v>0</v>
      </c>
      <c r="BD932">
        <v>0</v>
      </c>
      <c r="BE932">
        <v>0</v>
      </c>
      <c r="BF932">
        <v>239</v>
      </c>
      <c r="BG932">
        <v>4500</v>
      </c>
      <c r="BH932">
        <v>0</v>
      </c>
      <c r="BI932">
        <v>84</v>
      </c>
      <c r="BJ932" s="25">
        <v>45944</v>
      </c>
      <c r="BK932">
        <v>0</v>
      </c>
      <c r="BL932" s="27" t="str">
        <f>VLOOKUP(O932,DropDownList!$H$1:$I$7,2,FALSE)</f>
        <v>2022/23</v>
      </c>
      <c r="BM932" s="27" t="str">
        <f t="shared" si="14"/>
        <v>PRAS</v>
      </c>
    </row>
    <row r="933" spans="1:65" x14ac:dyDescent="0.2">
      <c r="A933">
        <v>2025</v>
      </c>
      <c r="B933">
        <v>10</v>
      </c>
      <c r="C933" t="s">
        <v>216</v>
      </c>
      <c r="D933" t="s">
        <v>225</v>
      </c>
      <c r="E933" t="s">
        <v>40</v>
      </c>
      <c r="F933">
        <v>9366</v>
      </c>
      <c r="G933" t="s">
        <v>141</v>
      </c>
      <c r="H933" t="s">
        <v>218</v>
      </c>
      <c r="I933" t="s">
        <v>142</v>
      </c>
      <c r="J933" s="24">
        <v>45931</v>
      </c>
      <c r="K933" t="s">
        <v>253</v>
      </c>
      <c r="L933">
        <v>3</v>
      </c>
      <c r="M933" t="s">
        <v>429</v>
      </c>
      <c r="N933" t="s">
        <v>145</v>
      </c>
      <c r="O933" t="s">
        <v>147</v>
      </c>
      <c r="P933" t="s">
        <v>146</v>
      </c>
      <c r="Q933">
        <v>2855.1</v>
      </c>
      <c r="R933">
        <v>723</v>
      </c>
      <c r="S933">
        <v>11030</v>
      </c>
      <c r="T933">
        <v>100</v>
      </c>
      <c r="U933">
        <v>349</v>
      </c>
      <c r="V933">
        <v>113</v>
      </c>
      <c r="W933">
        <v>1655</v>
      </c>
      <c r="X933">
        <v>1655</v>
      </c>
      <c r="Y933">
        <v>0</v>
      </c>
      <c r="Z933">
        <v>0</v>
      </c>
      <c r="AA933">
        <v>8074.9</v>
      </c>
      <c r="AB933">
        <v>0</v>
      </c>
      <c r="AC933">
        <v>0</v>
      </c>
      <c r="AD933">
        <v>110</v>
      </c>
      <c r="AE933">
        <v>3</v>
      </c>
      <c r="AF933">
        <v>520</v>
      </c>
      <c r="AG933">
        <v>8</v>
      </c>
      <c r="AH933">
        <v>7</v>
      </c>
      <c r="AI933">
        <v>188</v>
      </c>
      <c r="AJ933">
        <v>0</v>
      </c>
      <c r="AK933">
        <v>0</v>
      </c>
      <c r="AL933">
        <v>0</v>
      </c>
      <c r="AM933">
        <v>0</v>
      </c>
      <c r="AN933">
        <v>0</v>
      </c>
      <c r="AO933">
        <v>500</v>
      </c>
      <c r="AP933">
        <v>1835</v>
      </c>
      <c r="AQ933">
        <v>467</v>
      </c>
      <c r="AR933">
        <v>0</v>
      </c>
      <c r="AS933">
        <v>265</v>
      </c>
      <c r="AT933">
        <v>96</v>
      </c>
      <c r="AU933">
        <v>11</v>
      </c>
      <c r="AV933">
        <v>5</v>
      </c>
      <c r="AW933">
        <v>3</v>
      </c>
      <c r="AX933">
        <v>0</v>
      </c>
      <c r="AY933">
        <v>186</v>
      </c>
      <c r="AZ933">
        <v>434</v>
      </c>
      <c r="BA933">
        <v>231</v>
      </c>
      <c r="BB933">
        <v>47</v>
      </c>
      <c r="BC933">
        <v>13</v>
      </c>
      <c r="BD933">
        <v>1</v>
      </c>
      <c r="BE933">
        <v>0</v>
      </c>
      <c r="BF933">
        <v>719</v>
      </c>
      <c r="BG933">
        <v>2820</v>
      </c>
      <c r="BH933">
        <v>0</v>
      </c>
      <c r="BI933">
        <v>348</v>
      </c>
      <c r="BJ933" s="25">
        <v>45944</v>
      </c>
      <c r="BK933">
        <v>0</v>
      </c>
      <c r="BL933" s="27" t="str">
        <f>VLOOKUP(O933,DropDownList!$H$1:$I$7,2,FALSE)</f>
        <v>2024/25</v>
      </c>
      <c r="BM933" s="27" t="str">
        <f t="shared" si="14"/>
        <v>VSUR</v>
      </c>
    </row>
    <row r="934" spans="1:65" x14ac:dyDescent="0.2">
      <c r="A934">
        <v>2025</v>
      </c>
      <c r="B934">
        <v>10</v>
      </c>
      <c r="C934" t="s">
        <v>216</v>
      </c>
      <c r="D934" t="s">
        <v>225</v>
      </c>
      <c r="E934" t="s">
        <v>40</v>
      </c>
      <c r="F934">
        <v>9366</v>
      </c>
      <c r="G934" t="s">
        <v>141</v>
      </c>
      <c r="H934" t="s">
        <v>218</v>
      </c>
      <c r="I934" t="s">
        <v>142</v>
      </c>
      <c r="J934" s="24">
        <v>45931</v>
      </c>
      <c r="K934" t="s">
        <v>253</v>
      </c>
      <c r="L934">
        <v>3</v>
      </c>
      <c r="M934" t="s">
        <v>429</v>
      </c>
      <c r="N934" t="s">
        <v>145</v>
      </c>
      <c r="O934" t="s">
        <v>155</v>
      </c>
      <c r="P934" t="s">
        <v>146</v>
      </c>
      <c r="Q934">
        <v>1538.38</v>
      </c>
      <c r="R934">
        <v>774</v>
      </c>
      <c r="S934">
        <v>12365</v>
      </c>
      <c r="T934">
        <v>320</v>
      </c>
      <c r="U934">
        <v>197</v>
      </c>
      <c r="V934">
        <v>60</v>
      </c>
      <c r="W934">
        <v>896.73</v>
      </c>
      <c r="X934">
        <v>896.73</v>
      </c>
      <c r="Y934">
        <v>0</v>
      </c>
      <c r="Z934">
        <v>0</v>
      </c>
      <c r="AA934">
        <v>10506.62</v>
      </c>
      <c r="AB934">
        <v>0</v>
      </c>
      <c r="AC934">
        <v>0</v>
      </c>
      <c r="AD934">
        <v>58</v>
      </c>
      <c r="AE934">
        <v>2</v>
      </c>
      <c r="AF934">
        <v>655</v>
      </c>
      <c r="AG934">
        <v>4</v>
      </c>
      <c r="AH934">
        <v>19</v>
      </c>
      <c r="AI934">
        <v>96</v>
      </c>
      <c r="AJ934">
        <v>0</v>
      </c>
      <c r="AK934">
        <v>0</v>
      </c>
      <c r="AL934">
        <v>0</v>
      </c>
      <c r="AM934">
        <v>0</v>
      </c>
      <c r="AN934">
        <v>0</v>
      </c>
      <c r="AO934">
        <v>534</v>
      </c>
      <c r="AP934">
        <v>3256</v>
      </c>
      <c r="AQ934">
        <v>551</v>
      </c>
      <c r="AR934">
        <v>0</v>
      </c>
      <c r="AS934">
        <v>487</v>
      </c>
      <c r="AT934">
        <v>398</v>
      </c>
      <c r="AU934">
        <v>41</v>
      </c>
      <c r="AV934">
        <v>13</v>
      </c>
      <c r="AW934">
        <v>10</v>
      </c>
      <c r="AX934">
        <v>0</v>
      </c>
      <c r="AY934">
        <v>305</v>
      </c>
      <c r="AZ934">
        <v>700</v>
      </c>
      <c r="BA934">
        <v>483</v>
      </c>
      <c r="BB934">
        <v>89</v>
      </c>
      <c r="BC934">
        <v>43</v>
      </c>
      <c r="BD934">
        <v>13</v>
      </c>
      <c r="BE934">
        <v>1</v>
      </c>
      <c r="BF934">
        <v>763</v>
      </c>
      <c r="BG934">
        <v>1510</v>
      </c>
      <c r="BH934">
        <v>0</v>
      </c>
      <c r="BI934">
        <v>194</v>
      </c>
      <c r="BJ934" s="25">
        <v>45944</v>
      </c>
      <c r="BK934">
        <v>0</v>
      </c>
      <c r="BL934" s="27" t="str">
        <f>VLOOKUP(O934,DropDownList!$H$1:$I$7,2,FALSE)</f>
        <v>2022/23</v>
      </c>
      <c r="BM934" s="27" t="str">
        <f t="shared" si="14"/>
        <v>VSUR</v>
      </c>
    </row>
    <row r="935" spans="1:65" x14ac:dyDescent="0.2">
      <c r="A935">
        <v>2025</v>
      </c>
      <c r="B935">
        <v>10</v>
      </c>
      <c r="C935" t="s">
        <v>216</v>
      </c>
      <c r="D935" t="s">
        <v>225</v>
      </c>
      <c r="E935" t="s">
        <v>40</v>
      </c>
      <c r="F935">
        <v>9366</v>
      </c>
      <c r="G935" t="s">
        <v>141</v>
      </c>
      <c r="H935" t="s">
        <v>218</v>
      </c>
      <c r="I935" t="s">
        <v>142</v>
      </c>
      <c r="J935" s="24">
        <v>45931</v>
      </c>
      <c r="K935" t="s">
        <v>253</v>
      </c>
      <c r="L935">
        <v>3</v>
      </c>
      <c r="M935" t="s">
        <v>429</v>
      </c>
      <c r="N935" t="s">
        <v>145</v>
      </c>
      <c r="O935" t="s">
        <v>156</v>
      </c>
      <c r="P935" t="s">
        <v>150</v>
      </c>
      <c r="Q935">
        <v>90454.17</v>
      </c>
      <c r="R935">
        <v>1301</v>
      </c>
      <c r="S935">
        <v>228327.02</v>
      </c>
      <c r="T935">
        <v>33342.379999999997</v>
      </c>
      <c r="U935">
        <v>560</v>
      </c>
      <c r="V935">
        <v>282</v>
      </c>
      <c r="W935">
        <v>53230.49</v>
      </c>
      <c r="X935">
        <v>54520.49</v>
      </c>
      <c r="Y935">
        <v>1143</v>
      </c>
      <c r="Z935">
        <v>194984.64</v>
      </c>
      <c r="AA935">
        <v>104530.47</v>
      </c>
      <c r="AB935">
        <v>30820.19</v>
      </c>
      <c r="AC935">
        <v>73710.28</v>
      </c>
      <c r="AD935">
        <v>230</v>
      </c>
      <c r="AE935">
        <v>52</v>
      </c>
      <c r="AF935">
        <v>576</v>
      </c>
      <c r="AG935">
        <v>178</v>
      </c>
      <c r="AH935">
        <v>158</v>
      </c>
      <c r="AI935">
        <v>382</v>
      </c>
      <c r="AJ935">
        <v>170</v>
      </c>
      <c r="AK935">
        <v>102</v>
      </c>
      <c r="AL935">
        <v>10</v>
      </c>
      <c r="AM935">
        <v>72</v>
      </c>
      <c r="AN935">
        <v>9</v>
      </c>
      <c r="AO935">
        <v>973</v>
      </c>
      <c r="AP935">
        <v>4796</v>
      </c>
      <c r="AQ935">
        <v>991</v>
      </c>
      <c r="AR935">
        <v>0</v>
      </c>
      <c r="AS935">
        <v>700</v>
      </c>
      <c r="AT935">
        <v>193</v>
      </c>
      <c r="AU935">
        <v>21</v>
      </c>
      <c r="AV935">
        <v>8</v>
      </c>
      <c r="AW935">
        <v>2</v>
      </c>
      <c r="AX935">
        <v>0</v>
      </c>
      <c r="AY935">
        <v>582</v>
      </c>
      <c r="AZ935">
        <v>1331</v>
      </c>
      <c r="BA935">
        <v>832</v>
      </c>
      <c r="BB935">
        <v>41</v>
      </c>
      <c r="BC935">
        <v>23</v>
      </c>
      <c r="BD935">
        <v>4</v>
      </c>
      <c r="BE935">
        <v>2</v>
      </c>
      <c r="BF935">
        <v>984</v>
      </c>
      <c r="BG935">
        <v>66503.149999999994</v>
      </c>
      <c r="BH935">
        <v>7</v>
      </c>
      <c r="BI935">
        <v>560</v>
      </c>
      <c r="BJ935" s="25">
        <v>45944</v>
      </c>
      <c r="BK935">
        <v>0</v>
      </c>
      <c r="BL935" s="27" t="str">
        <f>VLOOKUP(O935,DropDownList!$H$1:$I$7,2,FALSE)</f>
        <v>2023/24</v>
      </c>
      <c r="BM935" s="27" t="str">
        <f t="shared" si="14"/>
        <v>FISCAL FINES</v>
      </c>
    </row>
    <row r="936" spans="1:65" x14ac:dyDescent="0.2">
      <c r="A936">
        <v>2025</v>
      </c>
      <c r="B936">
        <v>10</v>
      </c>
      <c r="C936" t="s">
        <v>216</v>
      </c>
      <c r="D936" t="s">
        <v>225</v>
      </c>
      <c r="E936" t="s">
        <v>40</v>
      </c>
      <c r="F936">
        <v>9366</v>
      </c>
      <c r="G936" t="s">
        <v>141</v>
      </c>
      <c r="H936" t="s">
        <v>218</v>
      </c>
      <c r="I936" t="s">
        <v>142</v>
      </c>
      <c r="J936" s="24">
        <v>45931</v>
      </c>
      <c r="K936" t="s">
        <v>253</v>
      </c>
      <c r="L936">
        <v>3</v>
      </c>
      <c r="M936" t="s">
        <v>429</v>
      </c>
      <c r="N936" t="s">
        <v>145</v>
      </c>
      <c r="O936" t="s">
        <v>156</v>
      </c>
      <c r="P936" t="s">
        <v>146</v>
      </c>
      <c r="Q936">
        <v>1460.68</v>
      </c>
      <c r="R936">
        <v>531</v>
      </c>
      <c r="S936">
        <v>8860</v>
      </c>
      <c r="T936">
        <v>100</v>
      </c>
      <c r="U936">
        <v>175</v>
      </c>
      <c r="V936">
        <v>40</v>
      </c>
      <c r="W936">
        <v>666.56</v>
      </c>
      <c r="X936">
        <v>666.56</v>
      </c>
      <c r="Y936">
        <v>0</v>
      </c>
      <c r="Z936">
        <v>0</v>
      </c>
      <c r="AA936">
        <v>7299.32</v>
      </c>
      <c r="AB936">
        <v>0</v>
      </c>
      <c r="AC936">
        <v>0</v>
      </c>
      <c r="AD936">
        <v>38</v>
      </c>
      <c r="AE936">
        <v>2</v>
      </c>
      <c r="AF936">
        <v>440</v>
      </c>
      <c r="AG936">
        <v>4</v>
      </c>
      <c r="AH936">
        <v>6</v>
      </c>
      <c r="AI936">
        <v>81</v>
      </c>
      <c r="AJ936">
        <v>0</v>
      </c>
      <c r="AK936">
        <v>0</v>
      </c>
      <c r="AL936">
        <v>0</v>
      </c>
      <c r="AM936">
        <v>0</v>
      </c>
      <c r="AN936">
        <v>0</v>
      </c>
      <c r="AO936">
        <v>358</v>
      </c>
      <c r="AP936">
        <v>1752</v>
      </c>
      <c r="AQ936">
        <v>375</v>
      </c>
      <c r="AR936">
        <v>0</v>
      </c>
      <c r="AS936">
        <v>272</v>
      </c>
      <c r="AT936">
        <v>136</v>
      </c>
      <c r="AU936">
        <v>16</v>
      </c>
      <c r="AV936">
        <v>6</v>
      </c>
      <c r="AW936">
        <v>1</v>
      </c>
      <c r="AX936">
        <v>0</v>
      </c>
      <c r="AY936">
        <v>201</v>
      </c>
      <c r="AZ936">
        <v>397</v>
      </c>
      <c r="BA936">
        <v>252</v>
      </c>
      <c r="BB936">
        <v>35</v>
      </c>
      <c r="BC936">
        <v>12</v>
      </c>
      <c r="BD936">
        <v>2</v>
      </c>
      <c r="BE936">
        <v>0</v>
      </c>
      <c r="BF936">
        <v>528</v>
      </c>
      <c r="BG936">
        <v>1420</v>
      </c>
      <c r="BH936">
        <v>0</v>
      </c>
      <c r="BI936">
        <v>174</v>
      </c>
      <c r="BJ936" s="25">
        <v>45944</v>
      </c>
      <c r="BK936">
        <v>0</v>
      </c>
      <c r="BL936" s="27" t="str">
        <f>VLOOKUP(O936,DropDownList!$H$1:$I$7,2,FALSE)</f>
        <v>2023/24</v>
      </c>
      <c r="BM936" s="27" t="str">
        <f t="shared" si="14"/>
        <v>VSUR</v>
      </c>
    </row>
    <row r="937" spans="1:65" x14ac:dyDescent="0.2">
      <c r="A937">
        <v>2025</v>
      </c>
      <c r="B937">
        <v>10</v>
      </c>
      <c r="C937" t="s">
        <v>216</v>
      </c>
      <c r="D937" t="s">
        <v>225</v>
      </c>
      <c r="E937" t="s">
        <v>40</v>
      </c>
      <c r="F937">
        <v>9366</v>
      </c>
      <c r="G937" t="s">
        <v>141</v>
      </c>
      <c r="H937" t="s">
        <v>218</v>
      </c>
      <c r="I937" t="s">
        <v>142</v>
      </c>
      <c r="J937" s="24">
        <v>45931</v>
      </c>
      <c r="K937" t="s">
        <v>253</v>
      </c>
      <c r="L937">
        <v>3</v>
      </c>
      <c r="M937" t="s">
        <v>429</v>
      </c>
      <c r="N937" t="s">
        <v>145</v>
      </c>
      <c r="O937" t="s">
        <v>155</v>
      </c>
      <c r="P937" t="s">
        <v>150</v>
      </c>
      <c r="Q937">
        <v>54563.63</v>
      </c>
      <c r="R937">
        <v>1264</v>
      </c>
      <c r="S937">
        <v>190050.65</v>
      </c>
      <c r="T937">
        <v>29485.31</v>
      </c>
      <c r="U937">
        <v>386</v>
      </c>
      <c r="V937">
        <v>209</v>
      </c>
      <c r="W937">
        <v>32400.35</v>
      </c>
      <c r="X937">
        <v>32510.35</v>
      </c>
      <c r="Y937">
        <v>1088</v>
      </c>
      <c r="Z937">
        <v>160500.09</v>
      </c>
      <c r="AA937">
        <v>106001.71</v>
      </c>
      <c r="AB937">
        <v>27597.08</v>
      </c>
      <c r="AC937">
        <v>78404.63</v>
      </c>
      <c r="AD937">
        <v>167</v>
      </c>
      <c r="AE937">
        <v>42</v>
      </c>
      <c r="AF937">
        <v>684</v>
      </c>
      <c r="AG937">
        <v>119</v>
      </c>
      <c r="AH937">
        <v>175</v>
      </c>
      <c r="AI937">
        <v>267</v>
      </c>
      <c r="AJ937">
        <v>174</v>
      </c>
      <c r="AK937">
        <v>92</v>
      </c>
      <c r="AL937">
        <v>26</v>
      </c>
      <c r="AM937">
        <v>83</v>
      </c>
      <c r="AN937">
        <v>4</v>
      </c>
      <c r="AO937">
        <v>909</v>
      </c>
      <c r="AP937">
        <v>5507</v>
      </c>
      <c r="AQ937">
        <v>983</v>
      </c>
      <c r="AR937">
        <v>2</v>
      </c>
      <c r="AS937">
        <v>796</v>
      </c>
      <c r="AT937">
        <v>438</v>
      </c>
      <c r="AU937">
        <v>43</v>
      </c>
      <c r="AV937">
        <v>23</v>
      </c>
      <c r="AW937">
        <v>0</v>
      </c>
      <c r="AX937">
        <v>0</v>
      </c>
      <c r="AY937">
        <v>649</v>
      </c>
      <c r="AZ937">
        <v>1391</v>
      </c>
      <c r="BA937">
        <v>962</v>
      </c>
      <c r="BB937">
        <v>64</v>
      </c>
      <c r="BC937">
        <v>35</v>
      </c>
      <c r="BD937">
        <v>14</v>
      </c>
      <c r="BE937">
        <v>2</v>
      </c>
      <c r="BF937">
        <v>909</v>
      </c>
      <c r="BG937">
        <v>39268.879999999997</v>
      </c>
      <c r="BH937">
        <v>19</v>
      </c>
      <c r="BI937">
        <v>386</v>
      </c>
      <c r="BJ937" s="25">
        <v>45944</v>
      </c>
      <c r="BK937">
        <v>0</v>
      </c>
      <c r="BL937" s="27" t="str">
        <f>VLOOKUP(O937,DropDownList!$H$1:$I$7,2,FALSE)</f>
        <v>2022/23</v>
      </c>
      <c r="BM937" s="27" t="str">
        <f t="shared" si="14"/>
        <v>FISCAL FINES</v>
      </c>
    </row>
    <row r="938" spans="1:65" x14ac:dyDescent="0.2">
      <c r="A938">
        <v>2025</v>
      </c>
      <c r="B938">
        <v>10</v>
      </c>
      <c r="C938" t="s">
        <v>216</v>
      </c>
      <c r="D938" t="s">
        <v>225</v>
      </c>
      <c r="E938" t="s">
        <v>40</v>
      </c>
      <c r="F938">
        <v>9366</v>
      </c>
      <c r="G938" t="s">
        <v>141</v>
      </c>
      <c r="H938" t="s">
        <v>218</v>
      </c>
      <c r="I938" t="s">
        <v>142</v>
      </c>
      <c r="J938" s="24">
        <v>45931</v>
      </c>
      <c r="K938" t="s">
        <v>253</v>
      </c>
      <c r="L938">
        <v>3</v>
      </c>
      <c r="M938" t="s">
        <v>429</v>
      </c>
      <c r="N938" t="s">
        <v>145</v>
      </c>
      <c r="O938" t="s">
        <v>147</v>
      </c>
      <c r="P938" t="s">
        <v>154</v>
      </c>
      <c r="Q938">
        <v>78665.210000000006</v>
      </c>
      <c r="R938">
        <v>732</v>
      </c>
      <c r="S938">
        <v>191880.5</v>
      </c>
      <c r="T938">
        <v>3615.21</v>
      </c>
      <c r="U938">
        <v>353</v>
      </c>
      <c r="V938">
        <v>191</v>
      </c>
      <c r="W938">
        <v>39460.870000000003</v>
      </c>
      <c r="X938">
        <v>43695.87</v>
      </c>
      <c r="Y938">
        <v>0</v>
      </c>
      <c r="Z938">
        <v>0</v>
      </c>
      <c r="AA938">
        <v>109600.08</v>
      </c>
      <c r="AB938">
        <v>2454.5300000000002</v>
      </c>
      <c r="AC938">
        <v>99060.65</v>
      </c>
      <c r="AD938">
        <v>109</v>
      </c>
      <c r="AE938">
        <v>82</v>
      </c>
      <c r="AF938">
        <v>367</v>
      </c>
      <c r="AG938">
        <v>168</v>
      </c>
      <c r="AH938">
        <v>9</v>
      </c>
      <c r="AI938">
        <v>185</v>
      </c>
      <c r="AJ938">
        <v>0</v>
      </c>
      <c r="AK938">
        <v>0</v>
      </c>
      <c r="AL938">
        <v>0</v>
      </c>
      <c r="AM938">
        <v>0</v>
      </c>
      <c r="AN938">
        <v>0</v>
      </c>
      <c r="AO938">
        <v>505</v>
      </c>
      <c r="AP938">
        <v>1848</v>
      </c>
      <c r="AQ938">
        <v>469</v>
      </c>
      <c r="AR938">
        <v>0</v>
      </c>
      <c r="AS938">
        <v>266</v>
      </c>
      <c r="AT938">
        <v>95</v>
      </c>
      <c r="AU938">
        <v>11</v>
      </c>
      <c r="AV938">
        <v>5</v>
      </c>
      <c r="AW938">
        <v>5</v>
      </c>
      <c r="AX938">
        <v>0</v>
      </c>
      <c r="AY938">
        <v>188</v>
      </c>
      <c r="AZ938">
        <v>438</v>
      </c>
      <c r="BA938">
        <v>232</v>
      </c>
      <c r="BB938">
        <v>47</v>
      </c>
      <c r="BC938">
        <v>13</v>
      </c>
      <c r="BD938">
        <v>1</v>
      </c>
      <c r="BE938">
        <v>0</v>
      </c>
      <c r="BF938">
        <v>726</v>
      </c>
      <c r="BG938">
        <v>48654.77</v>
      </c>
      <c r="BH938">
        <v>3</v>
      </c>
      <c r="BI938">
        <v>352</v>
      </c>
      <c r="BJ938" s="25">
        <v>45944</v>
      </c>
      <c r="BK938">
        <v>0</v>
      </c>
      <c r="BL938" s="27" t="str">
        <f>VLOOKUP(O938,DropDownList!$H$1:$I$7,2,FALSE)</f>
        <v>2024/25</v>
      </c>
      <c r="BM938" s="27" t="str">
        <f t="shared" si="14"/>
        <v>JP COURT</v>
      </c>
    </row>
    <row r="939" spans="1:65" x14ac:dyDescent="0.2">
      <c r="A939">
        <v>2025</v>
      </c>
      <c r="B939">
        <v>10</v>
      </c>
      <c r="C939" t="s">
        <v>216</v>
      </c>
      <c r="D939" t="s">
        <v>226</v>
      </c>
      <c r="E939" t="s">
        <v>40</v>
      </c>
      <c r="F939">
        <v>9772</v>
      </c>
      <c r="G939" t="s">
        <v>158</v>
      </c>
      <c r="H939" t="s">
        <v>218</v>
      </c>
      <c r="I939" t="s">
        <v>142</v>
      </c>
      <c r="J939" s="24">
        <v>45931</v>
      </c>
      <c r="K939" t="s">
        <v>253</v>
      </c>
      <c r="L939">
        <v>3</v>
      </c>
      <c r="M939" t="s">
        <v>429</v>
      </c>
      <c r="N939" t="s">
        <v>145</v>
      </c>
      <c r="O939" t="s">
        <v>155</v>
      </c>
      <c r="P939" t="s">
        <v>159</v>
      </c>
      <c r="Q939">
        <v>189038.84</v>
      </c>
      <c r="R939">
        <v>14</v>
      </c>
      <c r="S939">
        <v>487096.51</v>
      </c>
      <c r="T939">
        <v>599.96</v>
      </c>
      <c r="U939">
        <v>3</v>
      </c>
      <c r="V939">
        <v>1</v>
      </c>
      <c r="W939">
        <v>128900</v>
      </c>
      <c r="X939">
        <v>129450</v>
      </c>
      <c r="Y939">
        <v>0</v>
      </c>
      <c r="Z939">
        <v>0</v>
      </c>
      <c r="AA939">
        <v>297457.71000000002</v>
      </c>
      <c r="AB939">
        <v>0</v>
      </c>
      <c r="AC939">
        <v>0</v>
      </c>
      <c r="AD939">
        <v>0</v>
      </c>
      <c r="AE939">
        <v>1</v>
      </c>
      <c r="AF939">
        <v>8</v>
      </c>
      <c r="AG939">
        <v>3</v>
      </c>
      <c r="AH939">
        <v>1</v>
      </c>
      <c r="AI939">
        <v>0</v>
      </c>
      <c r="AJ939">
        <v>0</v>
      </c>
      <c r="AK939">
        <v>0</v>
      </c>
      <c r="AL939">
        <v>0</v>
      </c>
      <c r="AM939">
        <v>0</v>
      </c>
      <c r="AN939">
        <v>0</v>
      </c>
      <c r="AO939">
        <v>9</v>
      </c>
      <c r="AP939">
        <v>14</v>
      </c>
      <c r="AQ939">
        <v>8</v>
      </c>
      <c r="AR939">
        <v>0</v>
      </c>
      <c r="AS939">
        <v>0</v>
      </c>
      <c r="AT939">
        <v>1</v>
      </c>
      <c r="AU939">
        <v>3</v>
      </c>
      <c r="AV939">
        <v>0</v>
      </c>
      <c r="AW939">
        <v>0</v>
      </c>
      <c r="AX939">
        <v>0</v>
      </c>
      <c r="AY939">
        <v>0</v>
      </c>
      <c r="AZ939">
        <v>0</v>
      </c>
      <c r="BA939">
        <v>0</v>
      </c>
      <c r="BB939">
        <v>0</v>
      </c>
      <c r="BC939">
        <v>0</v>
      </c>
      <c r="BD939">
        <v>0</v>
      </c>
      <c r="BE939">
        <v>0</v>
      </c>
      <c r="BF939">
        <v>0</v>
      </c>
      <c r="BG939">
        <v>0</v>
      </c>
      <c r="BH939">
        <v>2</v>
      </c>
      <c r="BI939">
        <v>0</v>
      </c>
      <c r="BJ939" s="25">
        <v>45944</v>
      </c>
      <c r="BK939">
        <v>0</v>
      </c>
      <c r="BL939" s="27" t="str">
        <f>VLOOKUP(O939,DropDownList!$H$1:$I$7,2,FALSE)</f>
        <v>2022/23</v>
      </c>
      <c r="BM939" s="27" t="str">
        <f t="shared" si="14"/>
        <v>CONF</v>
      </c>
    </row>
    <row r="940" spans="1:65" x14ac:dyDescent="0.2">
      <c r="A940">
        <v>2025</v>
      </c>
      <c r="B940">
        <v>10</v>
      </c>
      <c r="C940" t="s">
        <v>216</v>
      </c>
      <c r="D940" t="s">
        <v>226</v>
      </c>
      <c r="E940" t="s">
        <v>40</v>
      </c>
      <c r="F940">
        <v>9772</v>
      </c>
      <c r="G940" t="s">
        <v>158</v>
      </c>
      <c r="H940" t="s">
        <v>218</v>
      </c>
      <c r="I940" t="s">
        <v>142</v>
      </c>
      <c r="J940" s="24">
        <v>45931</v>
      </c>
      <c r="K940" t="s">
        <v>253</v>
      </c>
      <c r="L940">
        <v>3</v>
      </c>
      <c r="M940" t="s">
        <v>429</v>
      </c>
      <c r="N940" t="s">
        <v>145</v>
      </c>
      <c r="O940" t="s">
        <v>147</v>
      </c>
      <c r="P940" t="s">
        <v>160</v>
      </c>
      <c r="Q940">
        <v>271501.01</v>
      </c>
      <c r="R940">
        <v>1385</v>
      </c>
      <c r="S940">
        <v>671578.15</v>
      </c>
      <c r="T940">
        <v>78005.66</v>
      </c>
      <c r="U940">
        <v>759</v>
      </c>
      <c r="V940">
        <v>289</v>
      </c>
      <c r="W940">
        <v>91362.52</v>
      </c>
      <c r="X940">
        <v>121209.52</v>
      </c>
      <c r="Y940">
        <v>0</v>
      </c>
      <c r="Z940">
        <v>0</v>
      </c>
      <c r="AA940">
        <v>322071.48</v>
      </c>
      <c r="AB940">
        <v>30375.06</v>
      </c>
      <c r="AC940">
        <v>272460.5</v>
      </c>
      <c r="AD940">
        <v>160</v>
      </c>
      <c r="AE940">
        <v>129</v>
      </c>
      <c r="AF940">
        <v>477</v>
      </c>
      <c r="AG940">
        <v>379</v>
      </c>
      <c r="AH940">
        <v>144</v>
      </c>
      <c r="AI940">
        <v>380</v>
      </c>
      <c r="AJ940">
        <v>0</v>
      </c>
      <c r="AK940">
        <v>0</v>
      </c>
      <c r="AL940">
        <v>0</v>
      </c>
      <c r="AM940">
        <v>0</v>
      </c>
      <c r="AN940">
        <v>0</v>
      </c>
      <c r="AO940">
        <v>1070</v>
      </c>
      <c r="AP940">
        <v>3466</v>
      </c>
      <c r="AQ940">
        <v>908</v>
      </c>
      <c r="AR940">
        <v>1</v>
      </c>
      <c r="AS940">
        <v>321</v>
      </c>
      <c r="AT940">
        <v>167</v>
      </c>
      <c r="AU940">
        <v>33</v>
      </c>
      <c r="AV940">
        <v>12</v>
      </c>
      <c r="AW940">
        <v>147</v>
      </c>
      <c r="AX940">
        <v>0</v>
      </c>
      <c r="AY940">
        <v>521</v>
      </c>
      <c r="AZ940">
        <v>846</v>
      </c>
      <c r="BA940">
        <v>336</v>
      </c>
      <c r="BB940">
        <v>39</v>
      </c>
      <c r="BC940">
        <v>19</v>
      </c>
      <c r="BD940">
        <v>5</v>
      </c>
      <c r="BE940">
        <v>0</v>
      </c>
      <c r="BF940">
        <v>1230</v>
      </c>
      <c r="BG940">
        <v>150250.5</v>
      </c>
      <c r="BH940">
        <v>5</v>
      </c>
      <c r="BI940">
        <v>747</v>
      </c>
      <c r="BJ940" s="25">
        <v>45944</v>
      </c>
      <c r="BK940">
        <v>0</v>
      </c>
      <c r="BL940" s="27" t="str">
        <f>VLOOKUP(O940,DropDownList!$H$1:$I$7,2,FALSE)</f>
        <v>2024/25</v>
      </c>
      <c r="BM940" s="27" t="str">
        <f t="shared" si="14"/>
        <v>SC COURT</v>
      </c>
    </row>
    <row r="941" spans="1:65" x14ac:dyDescent="0.2">
      <c r="A941">
        <v>2025</v>
      </c>
      <c r="B941">
        <v>10</v>
      </c>
      <c r="C941" t="s">
        <v>216</v>
      </c>
      <c r="D941" t="s">
        <v>226</v>
      </c>
      <c r="E941" t="s">
        <v>40</v>
      </c>
      <c r="F941">
        <v>9772</v>
      </c>
      <c r="G941" t="s">
        <v>158</v>
      </c>
      <c r="H941" t="s">
        <v>218</v>
      </c>
      <c r="I941" t="s">
        <v>142</v>
      </c>
      <c r="J941" s="24">
        <v>45931</v>
      </c>
      <c r="K941" t="s">
        <v>253</v>
      </c>
      <c r="L941">
        <v>3</v>
      </c>
      <c r="M941" t="s">
        <v>429</v>
      </c>
      <c r="N941" t="s">
        <v>145</v>
      </c>
      <c r="O941" t="s">
        <v>147</v>
      </c>
      <c r="P941" t="s">
        <v>159</v>
      </c>
      <c r="Q941">
        <v>446584.22</v>
      </c>
      <c r="R941">
        <v>29</v>
      </c>
      <c r="S941">
        <v>1733002.2</v>
      </c>
      <c r="T941">
        <v>702541.89</v>
      </c>
      <c r="U941">
        <v>8</v>
      </c>
      <c r="V941">
        <v>4</v>
      </c>
      <c r="W941">
        <v>341728.79</v>
      </c>
      <c r="X941">
        <v>379808.38</v>
      </c>
      <c r="Y941">
        <v>0</v>
      </c>
      <c r="Z941">
        <v>0</v>
      </c>
      <c r="AA941">
        <v>583876.09</v>
      </c>
      <c r="AB941">
        <v>0</v>
      </c>
      <c r="AC941">
        <v>0</v>
      </c>
      <c r="AD941">
        <v>0</v>
      </c>
      <c r="AE941">
        <v>4</v>
      </c>
      <c r="AF941">
        <v>11</v>
      </c>
      <c r="AG941">
        <v>8</v>
      </c>
      <c r="AH941">
        <v>0</v>
      </c>
      <c r="AI941">
        <v>0</v>
      </c>
      <c r="AJ941">
        <v>0</v>
      </c>
      <c r="AK941">
        <v>0</v>
      </c>
      <c r="AL941">
        <v>0</v>
      </c>
      <c r="AM941">
        <v>0</v>
      </c>
      <c r="AN941">
        <v>0</v>
      </c>
      <c r="AO941">
        <v>16</v>
      </c>
      <c r="AP941">
        <v>20</v>
      </c>
      <c r="AQ941">
        <v>13</v>
      </c>
      <c r="AR941">
        <v>0</v>
      </c>
      <c r="AS941">
        <v>0</v>
      </c>
      <c r="AT941">
        <v>0</v>
      </c>
      <c r="AU941">
        <v>2</v>
      </c>
      <c r="AV941">
        <v>1</v>
      </c>
      <c r="AW941">
        <v>0</v>
      </c>
      <c r="AX941">
        <v>0</v>
      </c>
      <c r="AY941">
        <v>0</v>
      </c>
      <c r="AZ941">
        <v>0</v>
      </c>
      <c r="BA941">
        <v>0</v>
      </c>
      <c r="BB941">
        <v>0</v>
      </c>
      <c r="BC941">
        <v>0</v>
      </c>
      <c r="BD941">
        <v>0</v>
      </c>
      <c r="BE941">
        <v>0</v>
      </c>
      <c r="BF941">
        <v>0</v>
      </c>
      <c r="BG941">
        <v>0</v>
      </c>
      <c r="BH941">
        <v>10</v>
      </c>
      <c r="BI941">
        <v>0</v>
      </c>
      <c r="BJ941" s="25">
        <v>45944</v>
      </c>
      <c r="BK941">
        <v>0</v>
      </c>
      <c r="BL941" s="27" t="str">
        <f>VLOOKUP(O941,DropDownList!$H$1:$I$7,2,FALSE)</f>
        <v>2024/25</v>
      </c>
      <c r="BM941" s="27" t="str">
        <f t="shared" si="14"/>
        <v>CONF</v>
      </c>
    </row>
    <row r="942" spans="1:65" x14ac:dyDescent="0.2">
      <c r="A942">
        <v>2025</v>
      </c>
      <c r="B942">
        <v>10</v>
      </c>
      <c r="C942" t="s">
        <v>216</v>
      </c>
      <c r="D942" t="s">
        <v>226</v>
      </c>
      <c r="E942" t="s">
        <v>40</v>
      </c>
      <c r="F942">
        <v>9772</v>
      </c>
      <c r="G942" t="s">
        <v>158</v>
      </c>
      <c r="H942" t="s">
        <v>218</v>
      </c>
      <c r="I942" t="s">
        <v>142</v>
      </c>
      <c r="J942" s="24">
        <v>45931</v>
      </c>
      <c r="K942" t="s">
        <v>253</v>
      </c>
      <c r="L942">
        <v>3</v>
      </c>
      <c r="M942" t="s">
        <v>429</v>
      </c>
      <c r="N942" t="s">
        <v>145</v>
      </c>
      <c r="O942" t="s">
        <v>155</v>
      </c>
      <c r="P942" t="s">
        <v>160</v>
      </c>
      <c r="Q942">
        <v>173009.31</v>
      </c>
      <c r="R942">
        <v>1556</v>
      </c>
      <c r="S942">
        <v>757043.08</v>
      </c>
      <c r="T942">
        <v>118337.48</v>
      </c>
      <c r="U942">
        <v>507</v>
      </c>
      <c r="V942">
        <v>188</v>
      </c>
      <c r="W942">
        <v>79863.009999999995</v>
      </c>
      <c r="X942">
        <v>83745.63</v>
      </c>
      <c r="Y942">
        <v>0</v>
      </c>
      <c r="Z942">
        <v>0</v>
      </c>
      <c r="AA942">
        <v>465696.29</v>
      </c>
      <c r="AB942">
        <v>75548.75</v>
      </c>
      <c r="AC942">
        <v>366310.89</v>
      </c>
      <c r="AD942">
        <v>98</v>
      </c>
      <c r="AE942">
        <v>90</v>
      </c>
      <c r="AF942">
        <v>821</v>
      </c>
      <c r="AG942">
        <v>274</v>
      </c>
      <c r="AH942">
        <v>193</v>
      </c>
      <c r="AI942">
        <v>233</v>
      </c>
      <c r="AJ942">
        <v>0</v>
      </c>
      <c r="AK942">
        <v>0</v>
      </c>
      <c r="AL942">
        <v>0</v>
      </c>
      <c r="AM942">
        <v>0</v>
      </c>
      <c r="AN942">
        <v>0</v>
      </c>
      <c r="AO942">
        <v>1239</v>
      </c>
      <c r="AP942">
        <v>6552</v>
      </c>
      <c r="AQ942">
        <v>1138</v>
      </c>
      <c r="AR942">
        <v>14</v>
      </c>
      <c r="AS942">
        <v>770</v>
      </c>
      <c r="AT942">
        <v>897</v>
      </c>
      <c r="AU942">
        <v>98</v>
      </c>
      <c r="AV942">
        <v>36</v>
      </c>
      <c r="AW942">
        <v>169</v>
      </c>
      <c r="AX942">
        <v>0</v>
      </c>
      <c r="AY942">
        <v>799</v>
      </c>
      <c r="AZ942">
        <v>1372</v>
      </c>
      <c r="BA942">
        <v>838</v>
      </c>
      <c r="BB942">
        <v>117</v>
      </c>
      <c r="BC942">
        <v>74</v>
      </c>
      <c r="BD942">
        <v>37</v>
      </c>
      <c r="BE942">
        <v>4</v>
      </c>
      <c r="BF942">
        <v>1366</v>
      </c>
      <c r="BG942">
        <v>89104.9</v>
      </c>
      <c r="BH942">
        <v>35</v>
      </c>
      <c r="BI942">
        <v>488</v>
      </c>
      <c r="BJ942" s="25">
        <v>45944</v>
      </c>
      <c r="BK942">
        <v>0</v>
      </c>
      <c r="BL942" s="27" t="str">
        <f>VLOOKUP(O942,DropDownList!$H$1:$I$7,2,FALSE)</f>
        <v>2022/23</v>
      </c>
      <c r="BM942" s="27" t="str">
        <f t="shared" si="14"/>
        <v>SC COURT</v>
      </c>
    </row>
    <row r="943" spans="1:65" x14ac:dyDescent="0.2">
      <c r="A943">
        <v>2025</v>
      </c>
      <c r="B943">
        <v>10</v>
      </c>
      <c r="C943" t="s">
        <v>216</v>
      </c>
      <c r="D943" t="s">
        <v>226</v>
      </c>
      <c r="E943" t="s">
        <v>40</v>
      </c>
      <c r="F943">
        <v>9772</v>
      </c>
      <c r="G943" t="s">
        <v>158</v>
      </c>
      <c r="H943" t="s">
        <v>218</v>
      </c>
      <c r="I943" t="s">
        <v>142</v>
      </c>
      <c r="J943" s="24">
        <v>45931</v>
      </c>
      <c r="K943" t="s">
        <v>253</v>
      </c>
      <c r="L943">
        <v>3</v>
      </c>
      <c r="M943" t="s">
        <v>429</v>
      </c>
      <c r="N943" t="s">
        <v>145</v>
      </c>
      <c r="O943" t="s">
        <v>155</v>
      </c>
      <c r="P943" t="s">
        <v>161</v>
      </c>
      <c r="Q943">
        <v>4998.92</v>
      </c>
      <c r="R943">
        <v>1398</v>
      </c>
      <c r="S943">
        <v>32005</v>
      </c>
      <c r="T943">
        <v>3319.43</v>
      </c>
      <c r="U943">
        <v>468</v>
      </c>
      <c r="V943">
        <v>97</v>
      </c>
      <c r="W943">
        <v>2165</v>
      </c>
      <c r="X943">
        <v>2165</v>
      </c>
      <c r="Y943">
        <v>0</v>
      </c>
      <c r="Z943">
        <v>0</v>
      </c>
      <c r="AA943">
        <v>23686.65</v>
      </c>
      <c r="AB943">
        <v>0</v>
      </c>
      <c r="AC943">
        <v>0</v>
      </c>
      <c r="AD943">
        <v>96</v>
      </c>
      <c r="AE943">
        <v>1</v>
      </c>
      <c r="AF943">
        <v>1005</v>
      </c>
      <c r="AG943">
        <v>7</v>
      </c>
      <c r="AH943">
        <v>150</v>
      </c>
      <c r="AI943">
        <v>235</v>
      </c>
      <c r="AJ943">
        <v>0</v>
      </c>
      <c r="AK943">
        <v>0</v>
      </c>
      <c r="AL943">
        <v>0</v>
      </c>
      <c r="AM943">
        <v>0</v>
      </c>
      <c r="AN943">
        <v>0</v>
      </c>
      <c r="AO943">
        <v>1112</v>
      </c>
      <c r="AP943">
        <v>6084</v>
      </c>
      <c r="AQ943">
        <v>1059</v>
      </c>
      <c r="AR943">
        <v>8</v>
      </c>
      <c r="AS943">
        <v>725</v>
      </c>
      <c r="AT943">
        <v>811</v>
      </c>
      <c r="AU943">
        <v>94</v>
      </c>
      <c r="AV943">
        <v>35</v>
      </c>
      <c r="AW943">
        <v>131</v>
      </c>
      <c r="AX943">
        <v>0</v>
      </c>
      <c r="AY943">
        <v>748</v>
      </c>
      <c r="AZ943">
        <v>1291</v>
      </c>
      <c r="BA943">
        <v>786</v>
      </c>
      <c r="BB943">
        <v>109</v>
      </c>
      <c r="BC943">
        <v>69</v>
      </c>
      <c r="BD943">
        <v>34</v>
      </c>
      <c r="BE943">
        <v>4</v>
      </c>
      <c r="BF943">
        <v>1255</v>
      </c>
      <c r="BG943">
        <v>4925</v>
      </c>
      <c r="BH943">
        <v>1</v>
      </c>
      <c r="BI943">
        <v>453</v>
      </c>
      <c r="BJ943" s="25">
        <v>45944</v>
      </c>
      <c r="BK943">
        <v>0</v>
      </c>
      <c r="BL943" s="27" t="str">
        <f>VLOOKUP(O943,DropDownList!$H$1:$I$7,2,FALSE)</f>
        <v>2022/23</v>
      </c>
      <c r="BM943" s="27" t="str">
        <f t="shared" si="14"/>
        <v>VSUR</v>
      </c>
    </row>
    <row r="944" spans="1:65" x14ac:dyDescent="0.2">
      <c r="A944">
        <v>2025</v>
      </c>
      <c r="B944">
        <v>10</v>
      </c>
      <c r="C944" t="s">
        <v>216</v>
      </c>
      <c r="D944" t="s">
        <v>226</v>
      </c>
      <c r="E944" t="s">
        <v>40</v>
      </c>
      <c r="F944">
        <v>9772</v>
      </c>
      <c r="G944" t="s">
        <v>158</v>
      </c>
      <c r="H944" t="s">
        <v>218</v>
      </c>
      <c r="I944" t="s">
        <v>142</v>
      </c>
      <c r="J944" s="24">
        <v>45931</v>
      </c>
      <c r="K944" t="s">
        <v>253</v>
      </c>
      <c r="L944">
        <v>3</v>
      </c>
      <c r="M944" t="s">
        <v>429</v>
      </c>
      <c r="N944" t="s">
        <v>145</v>
      </c>
      <c r="O944" t="s">
        <v>156</v>
      </c>
      <c r="P944" t="s">
        <v>160</v>
      </c>
      <c r="Q944">
        <v>214035.08</v>
      </c>
      <c r="R944">
        <v>1408</v>
      </c>
      <c r="S944">
        <v>688543.08</v>
      </c>
      <c r="T944">
        <v>90676.06</v>
      </c>
      <c r="U944">
        <v>562</v>
      </c>
      <c r="V944">
        <v>205</v>
      </c>
      <c r="W944">
        <v>81744.13</v>
      </c>
      <c r="X944">
        <v>104499.13</v>
      </c>
      <c r="Y944">
        <v>0</v>
      </c>
      <c r="Z944">
        <v>0</v>
      </c>
      <c r="AA944">
        <v>383831.94</v>
      </c>
      <c r="AB944">
        <v>67582.039999999994</v>
      </c>
      <c r="AC944">
        <v>296546.89</v>
      </c>
      <c r="AD944">
        <v>112</v>
      </c>
      <c r="AE944">
        <v>93</v>
      </c>
      <c r="AF944">
        <v>642</v>
      </c>
      <c r="AG944">
        <v>298</v>
      </c>
      <c r="AH944">
        <v>188</v>
      </c>
      <c r="AI944">
        <v>264</v>
      </c>
      <c r="AJ944">
        <v>0</v>
      </c>
      <c r="AK944">
        <v>0</v>
      </c>
      <c r="AL944">
        <v>0</v>
      </c>
      <c r="AM944">
        <v>0</v>
      </c>
      <c r="AN944">
        <v>0</v>
      </c>
      <c r="AO944">
        <v>1134</v>
      </c>
      <c r="AP944">
        <v>4924</v>
      </c>
      <c r="AQ944">
        <v>994</v>
      </c>
      <c r="AR944">
        <v>4</v>
      </c>
      <c r="AS944">
        <v>586</v>
      </c>
      <c r="AT944">
        <v>463</v>
      </c>
      <c r="AU944">
        <v>44</v>
      </c>
      <c r="AV944">
        <v>14</v>
      </c>
      <c r="AW944">
        <v>186</v>
      </c>
      <c r="AX944">
        <v>0</v>
      </c>
      <c r="AY944">
        <v>650</v>
      </c>
      <c r="AZ944">
        <v>1122</v>
      </c>
      <c r="BA944">
        <v>623</v>
      </c>
      <c r="BB944">
        <v>82</v>
      </c>
      <c r="BC944">
        <v>36</v>
      </c>
      <c r="BD944">
        <v>17</v>
      </c>
      <c r="BE944">
        <v>3</v>
      </c>
      <c r="BF944">
        <v>1209</v>
      </c>
      <c r="BG944">
        <v>101976</v>
      </c>
      <c r="BH944">
        <v>16</v>
      </c>
      <c r="BI944">
        <v>554</v>
      </c>
      <c r="BJ944" s="25">
        <v>45944</v>
      </c>
      <c r="BK944">
        <v>0</v>
      </c>
      <c r="BL944" s="27" t="str">
        <f>VLOOKUP(O944,DropDownList!$H$1:$I$7,2,FALSE)</f>
        <v>2023/24</v>
      </c>
      <c r="BM944" s="27" t="str">
        <f t="shared" si="14"/>
        <v>SC COURT</v>
      </c>
    </row>
    <row r="945" spans="1:65" x14ac:dyDescent="0.2">
      <c r="A945">
        <v>2025</v>
      </c>
      <c r="B945">
        <v>10</v>
      </c>
      <c r="C945" t="s">
        <v>216</v>
      </c>
      <c r="D945" t="s">
        <v>226</v>
      </c>
      <c r="E945" t="s">
        <v>40</v>
      </c>
      <c r="F945">
        <v>9772</v>
      </c>
      <c r="G945" t="s">
        <v>158</v>
      </c>
      <c r="H945" t="s">
        <v>218</v>
      </c>
      <c r="I945" t="s">
        <v>142</v>
      </c>
      <c r="J945" s="24">
        <v>45931</v>
      </c>
      <c r="K945" t="s">
        <v>253</v>
      </c>
      <c r="L945">
        <v>3</v>
      </c>
      <c r="M945" t="s">
        <v>429</v>
      </c>
      <c r="N945" t="s">
        <v>145</v>
      </c>
      <c r="O945" t="s">
        <v>147</v>
      </c>
      <c r="P945" t="s">
        <v>161</v>
      </c>
      <c r="Q945">
        <v>7759.08</v>
      </c>
      <c r="R945">
        <v>1256</v>
      </c>
      <c r="S945">
        <v>28395</v>
      </c>
      <c r="T945">
        <v>1520</v>
      </c>
      <c r="U945">
        <v>731</v>
      </c>
      <c r="V945">
        <v>165</v>
      </c>
      <c r="W945">
        <v>3555</v>
      </c>
      <c r="X945">
        <v>3610</v>
      </c>
      <c r="Y945">
        <v>0</v>
      </c>
      <c r="Z945">
        <v>0</v>
      </c>
      <c r="AA945">
        <v>19115.919999999998</v>
      </c>
      <c r="AB945">
        <v>0</v>
      </c>
      <c r="AC945">
        <v>0</v>
      </c>
      <c r="AD945">
        <v>162</v>
      </c>
      <c r="AE945">
        <v>3</v>
      </c>
      <c r="AF945">
        <v>796</v>
      </c>
      <c r="AG945">
        <v>12</v>
      </c>
      <c r="AH945">
        <v>62</v>
      </c>
      <c r="AI945">
        <v>386</v>
      </c>
      <c r="AJ945">
        <v>0</v>
      </c>
      <c r="AK945">
        <v>0</v>
      </c>
      <c r="AL945">
        <v>0</v>
      </c>
      <c r="AM945">
        <v>0</v>
      </c>
      <c r="AN945">
        <v>0</v>
      </c>
      <c r="AO945">
        <v>956</v>
      </c>
      <c r="AP945">
        <v>3316</v>
      </c>
      <c r="AQ945">
        <v>890</v>
      </c>
      <c r="AR945">
        <v>0</v>
      </c>
      <c r="AS945">
        <v>314</v>
      </c>
      <c r="AT945">
        <v>165</v>
      </c>
      <c r="AU945">
        <v>33</v>
      </c>
      <c r="AV945">
        <v>12</v>
      </c>
      <c r="AW945">
        <v>63</v>
      </c>
      <c r="AX945">
        <v>0</v>
      </c>
      <c r="AY945">
        <v>511</v>
      </c>
      <c r="AZ945">
        <v>829</v>
      </c>
      <c r="BA945">
        <v>330</v>
      </c>
      <c r="BB945">
        <v>37</v>
      </c>
      <c r="BC945">
        <v>17</v>
      </c>
      <c r="BD945">
        <v>5</v>
      </c>
      <c r="BE945">
        <v>0</v>
      </c>
      <c r="BF945">
        <v>1187</v>
      </c>
      <c r="BG945">
        <v>7570</v>
      </c>
      <c r="BH945">
        <v>0</v>
      </c>
      <c r="BI945">
        <v>723</v>
      </c>
      <c r="BJ945" s="25">
        <v>45944</v>
      </c>
      <c r="BK945">
        <v>0</v>
      </c>
      <c r="BL945" s="27" t="str">
        <f>VLOOKUP(O945,DropDownList!$H$1:$I$7,2,FALSE)</f>
        <v>2024/25</v>
      </c>
      <c r="BM945" s="27" t="str">
        <f t="shared" si="14"/>
        <v>VSUR</v>
      </c>
    </row>
    <row r="946" spans="1:65" x14ac:dyDescent="0.2">
      <c r="A946">
        <v>2025</v>
      </c>
      <c r="B946">
        <v>10</v>
      </c>
      <c r="C946" t="s">
        <v>216</v>
      </c>
      <c r="D946" t="s">
        <v>226</v>
      </c>
      <c r="E946" t="s">
        <v>40</v>
      </c>
      <c r="F946">
        <v>9772</v>
      </c>
      <c r="G946" t="s">
        <v>158</v>
      </c>
      <c r="H946" t="s">
        <v>218</v>
      </c>
      <c r="I946" t="s">
        <v>142</v>
      </c>
      <c r="J946" s="24">
        <v>45931</v>
      </c>
      <c r="K946" t="s">
        <v>253</v>
      </c>
      <c r="L946">
        <v>3</v>
      </c>
      <c r="M946" t="s">
        <v>429</v>
      </c>
      <c r="N946" t="s">
        <v>145</v>
      </c>
      <c r="O946" t="s">
        <v>149</v>
      </c>
      <c r="P946" t="s">
        <v>160</v>
      </c>
      <c r="Q946">
        <v>105478.82</v>
      </c>
      <c r="R946">
        <v>330</v>
      </c>
      <c r="S946">
        <v>170245.83</v>
      </c>
      <c r="T946">
        <v>11280</v>
      </c>
      <c r="U946">
        <v>238</v>
      </c>
      <c r="V946">
        <v>116</v>
      </c>
      <c r="W946">
        <v>24163.99</v>
      </c>
      <c r="X946">
        <v>44742.73</v>
      </c>
      <c r="Y946">
        <v>0</v>
      </c>
      <c r="Z946">
        <v>0</v>
      </c>
      <c r="AA946">
        <v>53487.01</v>
      </c>
      <c r="AB946">
        <v>7363.98</v>
      </c>
      <c r="AC946">
        <v>42228.03</v>
      </c>
      <c r="AD946">
        <v>74</v>
      </c>
      <c r="AE946">
        <v>42</v>
      </c>
      <c r="AF946">
        <v>69</v>
      </c>
      <c r="AG946">
        <v>101</v>
      </c>
      <c r="AH946">
        <v>22</v>
      </c>
      <c r="AI946">
        <v>137</v>
      </c>
      <c r="AJ946">
        <v>0</v>
      </c>
      <c r="AK946">
        <v>0</v>
      </c>
      <c r="AL946">
        <v>0</v>
      </c>
      <c r="AM946">
        <v>0</v>
      </c>
      <c r="AN946">
        <v>0</v>
      </c>
      <c r="AO946">
        <v>232</v>
      </c>
      <c r="AP946">
        <v>586</v>
      </c>
      <c r="AQ946">
        <v>204</v>
      </c>
      <c r="AR946">
        <v>0</v>
      </c>
      <c r="AS946">
        <v>46</v>
      </c>
      <c r="AT946">
        <v>19</v>
      </c>
      <c r="AU946">
        <v>0</v>
      </c>
      <c r="AV946">
        <v>0</v>
      </c>
      <c r="AW946">
        <v>24</v>
      </c>
      <c r="AX946">
        <v>0</v>
      </c>
      <c r="AY946">
        <v>81</v>
      </c>
      <c r="AZ946">
        <v>132</v>
      </c>
      <c r="BA946">
        <v>35</v>
      </c>
      <c r="BB946">
        <v>4</v>
      </c>
      <c r="BC946">
        <v>1</v>
      </c>
      <c r="BD946">
        <v>2</v>
      </c>
      <c r="BE946">
        <v>0</v>
      </c>
      <c r="BF946">
        <v>303</v>
      </c>
      <c r="BG946">
        <v>55419.74</v>
      </c>
      <c r="BH946">
        <v>1</v>
      </c>
      <c r="BI946">
        <v>235</v>
      </c>
      <c r="BJ946" s="25">
        <v>45944</v>
      </c>
      <c r="BK946">
        <v>0</v>
      </c>
      <c r="BL946" s="27" t="str">
        <f>VLOOKUP(O946,DropDownList!$H$1:$I$7,2,FALSE)</f>
        <v>2025/26</v>
      </c>
      <c r="BM946" s="27" t="str">
        <f t="shared" si="14"/>
        <v>SC COURT</v>
      </c>
    </row>
    <row r="947" spans="1:65" x14ac:dyDescent="0.2">
      <c r="A947">
        <v>2025</v>
      </c>
      <c r="B947">
        <v>10</v>
      </c>
      <c r="C947" t="s">
        <v>216</v>
      </c>
      <c r="D947" t="s">
        <v>226</v>
      </c>
      <c r="E947" t="s">
        <v>40</v>
      </c>
      <c r="F947">
        <v>9772</v>
      </c>
      <c r="G947" t="s">
        <v>158</v>
      </c>
      <c r="H947" t="s">
        <v>218</v>
      </c>
      <c r="I947" t="s">
        <v>142</v>
      </c>
      <c r="J947" s="24">
        <v>45931</v>
      </c>
      <c r="K947" t="s">
        <v>253</v>
      </c>
      <c r="L947">
        <v>3</v>
      </c>
      <c r="M947" t="s">
        <v>429</v>
      </c>
      <c r="N947" t="s">
        <v>145</v>
      </c>
      <c r="O947" t="s">
        <v>156</v>
      </c>
      <c r="P947" t="s">
        <v>159</v>
      </c>
      <c r="Q947">
        <v>33223.629999999997</v>
      </c>
      <c r="R947">
        <v>21</v>
      </c>
      <c r="S947">
        <v>452923.44</v>
      </c>
      <c r="T947">
        <v>44304.11</v>
      </c>
      <c r="U947">
        <v>6</v>
      </c>
      <c r="V947">
        <v>3</v>
      </c>
      <c r="W947">
        <v>25604.76</v>
      </c>
      <c r="X947">
        <v>25604.76</v>
      </c>
      <c r="Y947">
        <v>0</v>
      </c>
      <c r="Z947">
        <v>0</v>
      </c>
      <c r="AA947">
        <v>375395.7</v>
      </c>
      <c r="AB947">
        <v>0</v>
      </c>
      <c r="AC947">
        <v>0</v>
      </c>
      <c r="AD947">
        <v>2</v>
      </c>
      <c r="AE947">
        <v>1</v>
      </c>
      <c r="AF947">
        <v>10</v>
      </c>
      <c r="AG947">
        <v>3</v>
      </c>
      <c r="AH947">
        <v>1</v>
      </c>
      <c r="AI947">
        <v>2</v>
      </c>
      <c r="AJ947">
        <v>0</v>
      </c>
      <c r="AK947">
        <v>0</v>
      </c>
      <c r="AL947">
        <v>0</v>
      </c>
      <c r="AM947">
        <v>0</v>
      </c>
      <c r="AN947">
        <v>0</v>
      </c>
      <c r="AO947">
        <v>15</v>
      </c>
      <c r="AP947">
        <v>22</v>
      </c>
      <c r="AQ947">
        <v>14</v>
      </c>
      <c r="AR947">
        <v>0</v>
      </c>
      <c r="AS947">
        <v>0</v>
      </c>
      <c r="AT947">
        <v>0</v>
      </c>
      <c r="AU947">
        <v>0</v>
      </c>
      <c r="AV947">
        <v>0</v>
      </c>
      <c r="AW947">
        <v>0</v>
      </c>
      <c r="AX947">
        <v>0</v>
      </c>
      <c r="AY947">
        <v>0</v>
      </c>
      <c r="AZ947">
        <v>0</v>
      </c>
      <c r="BA947">
        <v>0</v>
      </c>
      <c r="BB947">
        <v>0</v>
      </c>
      <c r="BC947">
        <v>0</v>
      </c>
      <c r="BD947">
        <v>0</v>
      </c>
      <c r="BE947">
        <v>0</v>
      </c>
      <c r="BF947">
        <v>0</v>
      </c>
      <c r="BG947">
        <v>25561.13</v>
      </c>
      <c r="BH947">
        <v>5</v>
      </c>
      <c r="BI947">
        <v>0</v>
      </c>
      <c r="BJ947" s="25">
        <v>45944</v>
      </c>
      <c r="BK947">
        <v>0</v>
      </c>
      <c r="BL947" s="27" t="str">
        <f>VLOOKUP(O947,DropDownList!$H$1:$I$7,2,FALSE)</f>
        <v>2023/24</v>
      </c>
      <c r="BM947" s="27" t="str">
        <f t="shared" si="14"/>
        <v>CONF</v>
      </c>
    </row>
    <row r="948" spans="1:65" x14ac:dyDescent="0.2">
      <c r="A948">
        <v>2025</v>
      </c>
      <c r="B948">
        <v>10</v>
      </c>
      <c r="C948" t="s">
        <v>216</v>
      </c>
      <c r="D948" t="s">
        <v>226</v>
      </c>
      <c r="E948" t="s">
        <v>40</v>
      </c>
      <c r="F948">
        <v>9772</v>
      </c>
      <c r="G948" t="s">
        <v>158</v>
      </c>
      <c r="H948" t="s">
        <v>218</v>
      </c>
      <c r="I948" t="s">
        <v>142</v>
      </c>
      <c r="J948" s="24">
        <v>45931</v>
      </c>
      <c r="K948" t="s">
        <v>253</v>
      </c>
      <c r="L948">
        <v>3</v>
      </c>
      <c r="M948" t="s">
        <v>429</v>
      </c>
      <c r="N948" t="s">
        <v>145</v>
      </c>
      <c r="O948" t="s">
        <v>149</v>
      </c>
      <c r="P948" t="s">
        <v>161</v>
      </c>
      <c r="Q948">
        <v>3065</v>
      </c>
      <c r="R948">
        <v>304</v>
      </c>
      <c r="S948">
        <v>7070</v>
      </c>
      <c r="T948">
        <v>120</v>
      </c>
      <c r="U948">
        <v>232</v>
      </c>
      <c r="V948">
        <v>78</v>
      </c>
      <c r="W948">
        <v>1745</v>
      </c>
      <c r="X948">
        <v>1745</v>
      </c>
      <c r="Y948">
        <v>0</v>
      </c>
      <c r="Z948">
        <v>0</v>
      </c>
      <c r="AA948">
        <v>3885</v>
      </c>
      <c r="AB948">
        <v>0</v>
      </c>
      <c r="AC948">
        <v>0</v>
      </c>
      <c r="AD948">
        <v>77</v>
      </c>
      <c r="AE948">
        <v>1</v>
      </c>
      <c r="AF948">
        <v>155</v>
      </c>
      <c r="AG948">
        <v>2</v>
      </c>
      <c r="AH948">
        <v>6</v>
      </c>
      <c r="AI948">
        <v>141</v>
      </c>
      <c r="AJ948">
        <v>0</v>
      </c>
      <c r="AK948">
        <v>0</v>
      </c>
      <c r="AL948">
        <v>0</v>
      </c>
      <c r="AM948">
        <v>0</v>
      </c>
      <c r="AN948">
        <v>0</v>
      </c>
      <c r="AO948">
        <v>212</v>
      </c>
      <c r="AP948">
        <v>585</v>
      </c>
      <c r="AQ948">
        <v>206</v>
      </c>
      <c r="AR948">
        <v>0</v>
      </c>
      <c r="AS948">
        <v>50</v>
      </c>
      <c r="AT948">
        <v>18</v>
      </c>
      <c r="AU948">
        <v>0</v>
      </c>
      <c r="AV948">
        <v>0</v>
      </c>
      <c r="AW948">
        <v>8</v>
      </c>
      <c r="AX948">
        <v>0</v>
      </c>
      <c r="AY948">
        <v>81</v>
      </c>
      <c r="AZ948">
        <v>137</v>
      </c>
      <c r="BA948">
        <v>39</v>
      </c>
      <c r="BB948">
        <v>4</v>
      </c>
      <c r="BC948">
        <v>1</v>
      </c>
      <c r="BD948">
        <v>2</v>
      </c>
      <c r="BE948">
        <v>0</v>
      </c>
      <c r="BF948">
        <v>294</v>
      </c>
      <c r="BG948">
        <v>3050</v>
      </c>
      <c r="BH948">
        <v>0</v>
      </c>
      <c r="BI948">
        <v>229</v>
      </c>
      <c r="BJ948" s="25">
        <v>45944</v>
      </c>
      <c r="BK948">
        <v>0</v>
      </c>
      <c r="BL948" s="27" t="str">
        <f>VLOOKUP(O948,DropDownList!$H$1:$I$7,2,FALSE)</f>
        <v>2025/26</v>
      </c>
      <c r="BM948" s="27" t="str">
        <f t="shared" si="14"/>
        <v>VSUR</v>
      </c>
    </row>
    <row r="949" spans="1:65" x14ac:dyDescent="0.2">
      <c r="A949">
        <v>2025</v>
      </c>
      <c r="B949">
        <v>10</v>
      </c>
      <c r="C949" t="s">
        <v>216</v>
      </c>
      <c r="D949" t="s">
        <v>226</v>
      </c>
      <c r="E949" t="s">
        <v>40</v>
      </c>
      <c r="F949">
        <v>9772</v>
      </c>
      <c r="G949" t="s">
        <v>158</v>
      </c>
      <c r="H949" t="s">
        <v>218</v>
      </c>
      <c r="I949" t="s">
        <v>142</v>
      </c>
      <c r="J949" s="24">
        <v>45931</v>
      </c>
      <c r="K949" t="s">
        <v>253</v>
      </c>
      <c r="L949">
        <v>3</v>
      </c>
      <c r="M949" t="s">
        <v>429</v>
      </c>
      <c r="N949" t="s">
        <v>145</v>
      </c>
      <c r="O949" t="s">
        <v>156</v>
      </c>
      <c r="P949" t="s">
        <v>161</v>
      </c>
      <c r="Q949">
        <v>5363.44</v>
      </c>
      <c r="R949">
        <v>1228</v>
      </c>
      <c r="S949">
        <v>27772.5</v>
      </c>
      <c r="T949">
        <v>2816.05</v>
      </c>
      <c r="U949">
        <v>513</v>
      </c>
      <c r="V949">
        <v>108</v>
      </c>
      <c r="W949">
        <v>2227.81</v>
      </c>
      <c r="X949">
        <v>2227.81</v>
      </c>
      <c r="Y949">
        <v>0</v>
      </c>
      <c r="Z949">
        <v>0</v>
      </c>
      <c r="AA949">
        <v>19593.009999999998</v>
      </c>
      <c r="AB949">
        <v>0</v>
      </c>
      <c r="AC949">
        <v>0</v>
      </c>
      <c r="AD949">
        <v>104</v>
      </c>
      <c r="AE949">
        <v>4</v>
      </c>
      <c r="AF949">
        <v>821</v>
      </c>
      <c r="AG949">
        <v>13</v>
      </c>
      <c r="AH949">
        <v>126</v>
      </c>
      <c r="AI949">
        <v>266</v>
      </c>
      <c r="AJ949">
        <v>0</v>
      </c>
      <c r="AK949">
        <v>0</v>
      </c>
      <c r="AL949">
        <v>0</v>
      </c>
      <c r="AM949">
        <v>0</v>
      </c>
      <c r="AN949">
        <v>0</v>
      </c>
      <c r="AO949">
        <v>982</v>
      </c>
      <c r="AP949">
        <v>4480</v>
      </c>
      <c r="AQ949">
        <v>923</v>
      </c>
      <c r="AR949">
        <v>3</v>
      </c>
      <c r="AS949">
        <v>528</v>
      </c>
      <c r="AT949">
        <v>421</v>
      </c>
      <c r="AU949">
        <v>41</v>
      </c>
      <c r="AV949">
        <v>14</v>
      </c>
      <c r="AW949">
        <v>123</v>
      </c>
      <c r="AX949">
        <v>0</v>
      </c>
      <c r="AY949">
        <v>606</v>
      </c>
      <c r="AZ949">
        <v>1033</v>
      </c>
      <c r="BA949">
        <v>565</v>
      </c>
      <c r="BB949">
        <v>76</v>
      </c>
      <c r="BC949">
        <v>33</v>
      </c>
      <c r="BD949">
        <v>15</v>
      </c>
      <c r="BE949">
        <v>3</v>
      </c>
      <c r="BF949">
        <v>1097</v>
      </c>
      <c r="BG949">
        <v>5295</v>
      </c>
      <c r="BH949">
        <v>2</v>
      </c>
      <c r="BI949">
        <v>507</v>
      </c>
      <c r="BJ949" s="25">
        <v>45944</v>
      </c>
      <c r="BK949">
        <v>0</v>
      </c>
      <c r="BL949" s="27" t="str">
        <f>VLOOKUP(O949,DropDownList!$H$1:$I$7,2,FALSE)</f>
        <v>2023/24</v>
      </c>
      <c r="BM949" s="27" t="str">
        <f t="shared" si="14"/>
        <v>VSUR</v>
      </c>
    </row>
    <row r="950" spans="1:65" x14ac:dyDescent="0.2">
      <c r="A950">
        <v>2025</v>
      </c>
      <c r="B950">
        <v>10</v>
      </c>
      <c r="C950" t="s">
        <v>216</v>
      </c>
      <c r="D950" t="s">
        <v>226</v>
      </c>
      <c r="E950" t="s">
        <v>40</v>
      </c>
      <c r="F950">
        <v>9772</v>
      </c>
      <c r="G950" t="s">
        <v>158</v>
      </c>
      <c r="H950" t="s">
        <v>218</v>
      </c>
      <c r="I950" t="s">
        <v>142</v>
      </c>
      <c r="J950" s="24">
        <v>45931</v>
      </c>
      <c r="K950" t="s">
        <v>253</v>
      </c>
      <c r="L950">
        <v>3</v>
      </c>
      <c r="M950" t="s">
        <v>429</v>
      </c>
      <c r="N950" t="s">
        <v>145</v>
      </c>
      <c r="O950" t="s">
        <v>149</v>
      </c>
      <c r="P950" t="s">
        <v>159</v>
      </c>
      <c r="Q950">
        <v>41.23</v>
      </c>
      <c r="R950">
        <v>2</v>
      </c>
      <c r="S950">
        <v>4376</v>
      </c>
      <c r="T950">
        <v>0</v>
      </c>
      <c r="U950">
        <v>1</v>
      </c>
      <c r="V950">
        <v>0</v>
      </c>
      <c r="W950">
        <v>0</v>
      </c>
      <c r="X950">
        <v>0</v>
      </c>
      <c r="Y950">
        <v>0</v>
      </c>
      <c r="Z950">
        <v>0</v>
      </c>
      <c r="AA950">
        <v>4334.7700000000004</v>
      </c>
      <c r="AB950">
        <v>0</v>
      </c>
      <c r="AC950">
        <v>0</v>
      </c>
      <c r="AD950">
        <v>0</v>
      </c>
      <c r="AE950">
        <v>0</v>
      </c>
      <c r="AF950">
        <v>1</v>
      </c>
      <c r="AG950">
        <v>1</v>
      </c>
      <c r="AH950">
        <v>0</v>
      </c>
      <c r="AI950">
        <v>0</v>
      </c>
      <c r="AJ950">
        <v>0</v>
      </c>
      <c r="AK950">
        <v>0</v>
      </c>
      <c r="AL950">
        <v>0</v>
      </c>
      <c r="AM950">
        <v>0</v>
      </c>
      <c r="AN950">
        <v>0</v>
      </c>
      <c r="AO950">
        <v>2</v>
      </c>
      <c r="AP950">
        <v>3</v>
      </c>
      <c r="AQ950">
        <v>2</v>
      </c>
      <c r="AR950">
        <v>0</v>
      </c>
      <c r="AS950">
        <v>0</v>
      </c>
      <c r="AT950">
        <v>0</v>
      </c>
      <c r="AU950">
        <v>0</v>
      </c>
      <c r="AV950">
        <v>0</v>
      </c>
      <c r="AW950">
        <v>0</v>
      </c>
      <c r="AX950">
        <v>0</v>
      </c>
      <c r="AY950">
        <v>0</v>
      </c>
      <c r="AZ950">
        <v>0</v>
      </c>
      <c r="BA950">
        <v>0</v>
      </c>
      <c r="BB950">
        <v>0</v>
      </c>
      <c r="BC950">
        <v>0</v>
      </c>
      <c r="BD950">
        <v>0</v>
      </c>
      <c r="BE950">
        <v>0</v>
      </c>
      <c r="BF950">
        <v>0</v>
      </c>
      <c r="BG950">
        <v>0</v>
      </c>
      <c r="BH950">
        <v>0</v>
      </c>
      <c r="BI950">
        <v>0</v>
      </c>
      <c r="BJ950" s="25">
        <v>45944</v>
      </c>
      <c r="BK950">
        <v>0</v>
      </c>
      <c r="BL950" s="27" t="str">
        <f>VLOOKUP(O950,DropDownList!$H$1:$I$7,2,FALSE)</f>
        <v>2025/26</v>
      </c>
      <c r="BM950" s="27" t="str">
        <f t="shared" si="14"/>
        <v>CONF</v>
      </c>
    </row>
    <row r="951" spans="1:65" x14ac:dyDescent="0.2">
      <c r="A951">
        <v>2025</v>
      </c>
      <c r="B951">
        <v>10</v>
      </c>
      <c r="C951" t="s">
        <v>216</v>
      </c>
      <c r="D951" t="s">
        <v>227</v>
      </c>
      <c r="E951" t="s">
        <v>41</v>
      </c>
      <c r="F951">
        <v>9367</v>
      </c>
      <c r="G951" t="s">
        <v>141</v>
      </c>
      <c r="H951" t="s">
        <v>218</v>
      </c>
      <c r="I951" t="s">
        <v>142</v>
      </c>
      <c r="J951" s="24">
        <v>45931</v>
      </c>
      <c r="K951" t="s">
        <v>253</v>
      </c>
      <c r="L951">
        <v>3</v>
      </c>
      <c r="M951" t="s">
        <v>429</v>
      </c>
      <c r="N951" t="s">
        <v>145</v>
      </c>
      <c r="O951" t="s">
        <v>156</v>
      </c>
      <c r="P951" t="s">
        <v>154</v>
      </c>
      <c r="Q951">
        <v>11045.49</v>
      </c>
      <c r="R951">
        <v>140</v>
      </c>
      <c r="S951">
        <v>40359</v>
      </c>
      <c r="T951">
        <v>700</v>
      </c>
      <c r="U951">
        <v>48</v>
      </c>
      <c r="V951">
        <v>11</v>
      </c>
      <c r="W951">
        <v>2498.4499999999998</v>
      </c>
      <c r="X951">
        <v>2608.4499999999998</v>
      </c>
      <c r="Y951">
        <v>0</v>
      </c>
      <c r="Z951">
        <v>0</v>
      </c>
      <c r="AA951">
        <v>28613.51</v>
      </c>
      <c r="AB951">
        <v>29</v>
      </c>
      <c r="AC951">
        <v>26701.49</v>
      </c>
      <c r="AD951">
        <v>5</v>
      </c>
      <c r="AE951">
        <v>6</v>
      </c>
      <c r="AF951">
        <v>90</v>
      </c>
      <c r="AG951">
        <v>28</v>
      </c>
      <c r="AH951">
        <v>2</v>
      </c>
      <c r="AI951">
        <v>20</v>
      </c>
      <c r="AJ951">
        <v>0</v>
      </c>
      <c r="AK951">
        <v>0</v>
      </c>
      <c r="AL951">
        <v>0</v>
      </c>
      <c r="AM951">
        <v>0</v>
      </c>
      <c r="AN951">
        <v>0</v>
      </c>
      <c r="AO951">
        <v>92</v>
      </c>
      <c r="AP951">
        <v>413</v>
      </c>
      <c r="AQ951">
        <v>94</v>
      </c>
      <c r="AR951">
        <v>1</v>
      </c>
      <c r="AS951">
        <v>48</v>
      </c>
      <c r="AT951">
        <v>43</v>
      </c>
      <c r="AU951">
        <v>5</v>
      </c>
      <c r="AV951">
        <v>4</v>
      </c>
      <c r="AW951">
        <v>0</v>
      </c>
      <c r="AX951">
        <v>0</v>
      </c>
      <c r="AY951">
        <v>52</v>
      </c>
      <c r="AZ951">
        <v>98</v>
      </c>
      <c r="BA951">
        <v>47</v>
      </c>
      <c r="BB951">
        <v>7</v>
      </c>
      <c r="BC951">
        <v>4</v>
      </c>
      <c r="BD951">
        <v>3</v>
      </c>
      <c r="BE951">
        <v>0</v>
      </c>
      <c r="BF951">
        <v>139</v>
      </c>
      <c r="BG951">
        <v>5750</v>
      </c>
      <c r="BH951">
        <v>0</v>
      </c>
      <c r="BI951">
        <v>47</v>
      </c>
      <c r="BJ951" s="25">
        <v>45944</v>
      </c>
      <c r="BK951">
        <v>0</v>
      </c>
      <c r="BL951" s="27" t="str">
        <f>VLOOKUP(O951,DropDownList!$H$1:$I$7,2,FALSE)</f>
        <v>2023/24</v>
      </c>
      <c r="BM951" s="27" t="str">
        <f t="shared" si="14"/>
        <v>JP COURT</v>
      </c>
    </row>
    <row r="952" spans="1:65" x14ac:dyDescent="0.2">
      <c r="A952">
        <v>2025</v>
      </c>
      <c r="B952">
        <v>10</v>
      </c>
      <c r="C952" t="s">
        <v>216</v>
      </c>
      <c r="D952" t="s">
        <v>227</v>
      </c>
      <c r="E952" t="s">
        <v>41</v>
      </c>
      <c r="F952">
        <v>9367</v>
      </c>
      <c r="G952" t="s">
        <v>141</v>
      </c>
      <c r="H952" t="s">
        <v>218</v>
      </c>
      <c r="I952" t="s">
        <v>142</v>
      </c>
      <c r="J952" s="24">
        <v>45931</v>
      </c>
      <c r="K952" t="s">
        <v>253</v>
      </c>
      <c r="L952">
        <v>3</v>
      </c>
      <c r="M952" t="s">
        <v>429</v>
      </c>
      <c r="N952" t="s">
        <v>145</v>
      </c>
      <c r="O952" t="s">
        <v>147</v>
      </c>
      <c r="P952" t="s">
        <v>150</v>
      </c>
      <c r="Q952">
        <v>12197.3</v>
      </c>
      <c r="R952">
        <v>141</v>
      </c>
      <c r="S952">
        <v>24817.78</v>
      </c>
      <c r="T952">
        <v>3038.08</v>
      </c>
      <c r="U952">
        <v>72</v>
      </c>
      <c r="V952">
        <v>19</v>
      </c>
      <c r="W952">
        <v>3686.85</v>
      </c>
      <c r="X952">
        <v>5008.13</v>
      </c>
      <c r="Y952">
        <v>124</v>
      </c>
      <c r="Z952">
        <v>21779.7</v>
      </c>
      <c r="AA952">
        <v>9582.4</v>
      </c>
      <c r="AB952">
        <v>3237.22</v>
      </c>
      <c r="AC952">
        <v>6345.18</v>
      </c>
      <c r="AD952">
        <v>14</v>
      </c>
      <c r="AE952">
        <v>5</v>
      </c>
      <c r="AF952">
        <v>50</v>
      </c>
      <c r="AG952">
        <v>31</v>
      </c>
      <c r="AH952">
        <v>17</v>
      </c>
      <c r="AI952">
        <v>41</v>
      </c>
      <c r="AJ952">
        <v>23</v>
      </c>
      <c r="AK952">
        <v>13</v>
      </c>
      <c r="AL952">
        <v>6</v>
      </c>
      <c r="AM952">
        <v>3</v>
      </c>
      <c r="AN952">
        <v>1</v>
      </c>
      <c r="AO952">
        <v>98</v>
      </c>
      <c r="AP952">
        <v>394</v>
      </c>
      <c r="AQ952">
        <v>92</v>
      </c>
      <c r="AR952">
        <v>0</v>
      </c>
      <c r="AS952">
        <v>22</v>
      </c>
      <c r="AT952">
        <v>36</v>
      </c>
      <c r="AU952">
        <v>3</v>
      </c>
      <c r="AV952">
        <v>2</v>
      </c>
      <c r="AW952">
        <v>0</v>
      </c>
      <c r="AX952">
        <v>0</v>
      </c>
      <c r="AY952">
        <v>61</v>
      </c>
      <c r="AZ952">
        <v>114</v>
      </c>
      <c r="BA952">
        <v>40</v>
      </c>
      <c r="BB952">
        <v>8</v>
      </c>
      <c r="BC952">
        <v>2</v>
      </c>
      <c r="BD952">
        <v>1</v>
      </c>
      <c r="BE952">
        <v>0</v>
      </c>
      <c r="BF952">
        <v>102</v>
      </c>
      <c r="BG952">
        <v>6466.54</v>
      </c>
      <c r="BH952">
        <v>2</v>
      </c>
      <c r="BI952">
        <v>72</v>
      </c>
      <c r="BJ952" s="25">
        <v>45944</v>
      </c>
      <c r="BK952">
        <v>0</v>
      </c>
      <c r="BL952" s="27" t="str">
        <f>VLOOKUP(O952,DropDownList!$H$1:$I$7,2,FALSE)</f>
        <v>2024/25</v>
      </c>
      <c r="BM952" s="27" t="str">
        <f t="shared" si="14"/>
        <v>FISCAL FINES</v>
      </c>
    </row>
    <row r="953" spans="1:65" x14ac:dyDescent="0.2">
      <c r="A953">
        <v>2025</v>
      </c>
      <c r="B953">
        <v>10</v>
      </c>
      <c r="C953" t="s">
        <v>216</v>
      </c>
      <c r="D953" t="s">
        <v>227</v>
      </c>
      <c r="E953" t="s">
        <v>41</v>
      </c>
      <c r="F953">
        <v>9367</v>
      </c>
      <c r="G953" t="s">
        <v>141</v>
      </c>
      <c r="H953" t="s">
        <v>218</v>
      </c>
      <c r="I953" t="s">
        <v>142</v>
      </c>
      <c r="J953" s="24">
        <v>45931</v>
      </c>
      <c r="K953" t="s">
        <v>253</v>
      </c>
      <c r="L953">
        <v>3</v>
      </c>
      <c r="M953" t="s">
        <v>429</v>
      </c>
      <c r="N953" t="s">
        <v>145</v>
      </c>
      <c r="O953" t="s">
        <v>149</v>
      </c>
      <c r="P953" t="s">
        <v>146</v>
      </c>
      <c r="Q953">
        <v>135</v>
      </c>
      <c r="R953">
        <v>25</v>
      </c>
      <c r="S953">
        <v>400</v>
      </c>
      <c r="T953">
        <v>40</v>
      </c>
      <c r="U953">
        <v>19</v>
      </c>
      <c r="V953">
        <v>3</v>
      </c>
      <c r="W953">
        <v>35</v>
      </c>
      <c r="X953">
        <v>35</v>
      </c>
      <c r="Y953">
        <v>0</v>
      </c>
      <c r="Z953">
        <v>0</v>
      </c>
      <c r="AA953">
        <v>225</v>
      </c>
      <c r="AB953">
        <v>0</v>
      </c>
      <c r="AC953">
        <v>0</v>
      </c>
      <c r="AD953">
        <v>2</v>
      </c>
      <c r="AE953">
        <v>1</v>
      </c>
      <c r="AF953">
        <v>16</v>
      </c>
      <c r="AG953">
        <v>1</v>
      </c>
      <c r="AH953">
        <v>1</v>
      </c>
      <c r="AI953">
        <v>7</v>
      </c>
      <c r="AJ953">
        <v>0</v>
      </c>
      <c r="AK953">
        <v>0</v>
      </c>
      <c r="AL953">
        <v>0</v>
      </c>
      <c r="AM953">
        <v>0</v>
      </c>
      <c r="AN953">
        <v>0</v>
      </c>
      <c r="AO953">
        <v>17</v>
      </c>
      <c r="AP953">
        <v>48</v>
      </c>
      <c r="AQ953">
        <v>16</v>
      </c>
      <c r="AR953">
        <v>1</v>
      </c>
      <c r="AS953">
        <v>0</v>
      </c>
      <c r="AT953">
        <v>9</v>
      </c>
      <c r="AU953">
        <v>0</v>
      </c>
      <c r="AV953">
        <v>0</v>
      </c>
      <c r="AW953">
        <v>1</v>
      </c>
      <c r="AX953">
        <v>0</v>
      </c>
      <c r="AY953">
        <v>7</v>
      </c>
      <c r="AZ953">
        <v>9</v>
      </c>
      <c r="BA953">
        <v>1</v>
      </c>
      <c r="BB953">
        <v>0</v>
      </c>
      <c r="BC953">
        <v>0</v>
      </c>
      <c r="BD953">
        <v>0</v>
      </c>
      <c r="BE953">
        <v>0</v>
      </c>
      <c r="BF953">
        <v>23</v>
      </c>
      <c r="BG953">
        <v>130</v>
      </c>
      <c r="BH953">
        <v>0</v>
      </c>
      <c r="BI953">
        <v>18</v>
      </c>
      <c r="BJ953" s="25">
        <v>45944</v>
      </c>
      <c r="BK953">
        <v>0</v>
      </c>
      <c r="BL953" s="27" t="str">
        <f>VLOOKUP(O953,DropDownList!$H$1:$I$7,2,FALSE)</f>
        <v>2025/26</v>
      </c>
      <c r="BM953" s="27" t="str">
        <f t="shared" si="14"/>
        <v>VSUR</v>
      </c>
    </row>
    <row r="954" spans="1:65" x14ac:dyDescent="0.2">
      <c r="A954">
        <v>2025</v>
      </c>
      <c r="B954">
        <v>10</v>
      </c>
      <c r="C954" t="s">
        <v>216</v>
      </c>
      <c r="D954" t="s">
        <v>227</v>
      </c>
      <c r="E954" t="s">
        <v>41</v>
      </c>
      <c r="F954">
        <v>9367</v>
      </c>
      <c r="G954" t="s">
        <v>141</v>
      </c>
      <c r="H954" t="s">
        <v>218</v>
      </c>
      <c r="I954" t="s">
        <v>142</v>
      </c>
      <c r="J954" s="24">
        <v>45931</v>
      </c>
      <c r="K954" t="s">
        <v>253</v>
      </c>
      <c r="L954">
        <v>3</v>
      </c>
      <c r="M954" t="s">
        <v>429</v>
      </c>
      <c r="N954" t="s">
        <v>145</v>
      </c>
      <c r="O954" t="s">
        <v>149</v>
      </c>
      <c r="P954" t="s">
        <v>148</v>
      </c>
      <c r="Q954">
        <v>435</v>
      </c>
      <c r="R954">
        <v>10</v>
      </c>
      <c r="S954">
        <v>600</v>
      </c>
      <c r="T954">
        <v>0</v>
      </c>
      <c r="U954">
        <v>8</v>
      </c>
      <c r="V954">
        <v>1</v>
      </c>
      <c r="W954">
        <v>60</v>
      </c>
      <c r="X954">
        <v>60</v>
      </c>
      <c r="Y954">
        <v>0</v>
      </c>
      <c r="Z954">
        <v>0</v>
      </c>
      <c r="AA954">
        <v>165</v>
      </c>
      <c r="AB954">
        <v>0</v>
      </c>
      <c r="AC954">
        <v>165</v>
      </c>
      <c r="AD954">
        <v>1</v>
      </c>
      <c r="AE954">
        <v>0</v>
      </c>
      <c r="AF954">
        <v>2</v>
      </c>
      <c r="AG954">
        <v>1</v>
      </c>
      <c r="AH954">
        <v>0</v>
      </c>
      <c r="AI954">
        <v>7</v>
      </c>
      <c r="AJ954">
        <v>0</v>
      </c>
      <c r="AK954">
        <v>0</v>
      </c>
      <c r="AL954">
        <v>0</v>
      </c>
      <c r="AM954">
        <v>0</v>
      </c>
      <c r="AN954">
        <v>0</v>
      </c>
      <c r="AO954">
        <v>9</v>
      </c>
      <c r="AP954">
        <v>27</v>
      </c>
      <c r="AQ954">
        <v>9</v>
      </c>
      <c r="AR954">
        <v>0</v>
      </c>
      <c r="AS954">
        <v>0</v>
      </c>
      <c r="AT954">
        <v>0</v>
      </c>
      <c r="AU954">
        <v>0</v>
      </c>
      <c r="AV954">
        <v>0</v>
      </c>
      <c r="AW954">
        <v>0</v>
      </c>
      <c r="AX954">
        <v>0</v>
      </c>
      <c r="AY954">
        <v>7</v>
      </c>
      <c r="AZ954">
        <v>8</v>
      </c>
      <c r="BA954">
        <v>1</v>
      </c>
      <c r="BB954">
        <v>0</v>
      </c>
      <c r="BC954">
        <v>0</v>
      </c>
      <c r="BD954">
        <v>0</v>
      </c>
      <c r="BE954">
        <v>0</v>
      </c>
      <c r="BF954">
        <v>10</v>
      </c>
      <c r="BG954">
        <v>420</v>
      </c>
      <c r="BH954">
        <v>0</v>
      </c>
      <c r="BI954">
        <v>8</v>
      </c>
      <c r="BJ954" s="25">
        <v>45944</v>
      </c>
      <c r="BK954">
        <v>0</v>
      </c>
      <c r="BL954" s="27" t="str">
        <f>VLOOKUP(O954,DropDownList!$H$1:$I$7,2,FALSE)</f>
        <v>2025/26</v>
      </c>
      <c r="BM954" s="27" t="str">
        <f t="shared" si="14"/>
        <v>PRAS</v>
      </c>
    </row>
    <row r="955" spans="1:65" x14ac:dyDescent="0.2">
      <c r="A955">
        <v>2025</v>
      </c>
      <c r="B955">
        <v>10</v>
      </c>
      <c r="C955" t="s">
        <v>216</v>
      </c>
      <c r="D955" t="s">
        <v>227</v>
      </c>
      <c r="E955" t="s">
        <v>41</v>
      </c>
      <c r="F955">
        <v>9367</v>
      </c>
      <c r="G955" t="s">
        <v>141</v>
      </c>
      <c r="H955" t="s">
        <v>218</v>
      </c>
      <c r="I955" t="s">
        <v>142</v>
      </c>
      <c r="J955" s="24">
        <v>45931</v>
      </c>
      <c r="K955" t="s">
        <v>253</v>
      </c>
      <c r="L955">
        <v>3</v>
      </c>
      <c r="M955" t="s">
        <v>429</v>
      </c>
      <c r="N955" t="s">
        <v>145</v>
      </c>
      <c r="O955" t="s">
        <v>149</v>
      </c>
      <c r="P955" t="s">
        <v>152</v>
      </c>
      <c r="Q955">
        <v>0</v>
      </c>
      <c r="R955">
        <v>15</v>
      </c>
      <c r="S955">
        <v>600</v>
      </c>
      <c r="T955">
        <v>360</v>
      </c>
      <c r="U955">
        <v>0</v>
      </c>
      <c r="V955">
        <v>0</v>
      </c>
      <c r="W955">
        <v>0</v>
      </c>
      <c r="X955">
        <v>0</v>
      </c>
      <c r="Y955">
        <v>0</v>
      </c>
      <c r="Z955">
        <v>0</v>
      </c>
      <c r="AA955">
        <v>240</v>
      </c>
      <c r="AB955">
        <v>0</v>
      </c>
      <c r="AC955">
        <v>240</v>
      </c>
      <c r="AD955">
        <v>0</v>
      </c>
      <c r="AE955">
        <v>0</v>
      </c>
      <c r="AF955">
        <v>6</v>
      </c>
      <c r="AG955">
        <v>0</v>
      </c>
      <c r="AH955">
        <v>9</v>
      </c>
      <c r="AI955">
        <v>0</v>
      </c>
      <c r="AJ955">
        <v>0</v>
      </c>
      <c r="AK955">
        <v>0</v>
      </c>
      <c r="AL955">
        <v>0</v>
      </c>
      <c r="AM955">
        <v>0</v>
      </c>
      <c r="AN955">
        <v>0</v>
      </c>
      <c r="AO955">
        <v>0</v>
      </c>
      <c r="AP955">
        <v>0</v>
      </c>
      <c r="AQ955">
        <v>0</v>
      </c>
      <c r="AR955">
        <v>0</v>
      </c>
      <c r="AS955">
        <v>0</v>
      </c>
      <c r="AT955">
        <v>0</v>
      </c>
      <c r="AU955">
        <v>0</v>
      </c>
      <c r="AV955">
        <v>0</v>
      </c>
      <c r="AW955">
        <v>0</v>
      </c>
      <c r="AX955">
        <v>0</v>
      </c>
      <c r="AY955">
        <v>0</v>
      </c>
      <c r="AZ955">
        <v>0</v>
      </c>
      <c r="BA955">
        <v>0</v>
      </c>
      <c r="BB955">
        <v>0</v>
      </c>
      <c r="BC955">
        <v>0</v>
      </c>
      <c r="BD955">
        <v>0</v>
      </c>
      <c r="BE955">
        <v>0</v>
      </c>
      <c r="BF955">
        <v>0</v>
      </c>
      <c r="BG955">
        <v>0</v>
      </c>
      <c r="BH955">
        <v>0</v>
      </c>
      <c r="BI955">
        <v>0</v>
      </c>
      <c r="BJ955" s="25">
        <v>45944</v>
      </c>
      <c r="BK955">
        <v>0</v>
      </c>
      <c r="BL955" s="27" t="str">
        <f>VLOOKUP(O955,DropDownList!$H$1:$I$7,2,FALSE)</f>
        <v>2025/26</v>
      </c>
      <c r="BM955" s="27" t="str">
        <f t="shared" si="14"/>
        <v>PCOA</v>
      </c>
    </row>
    <row r="956" spans="1:65" x14ac:dyDescent="0.2">
      <c r="A956">
        <v>2025</v>
      </c>
      <c r="B956">
        <v>10</v>
      </c>
      <c r="C956" t="s">
        <v>216</v>
      </c>
      <c r="D956" t="s">
        <v>227</v>
      </c>
      <c r="E956" t="s">
        <v>41</v>
      </c>
      <c r="F956">
        <v>9367</v>
      </c>
      <c r="G956" t="s">
        <v>141</v>
      </c>
      <c r="H956" t="s">
        <v>218</v>
      </c>
      <c r="I956" t="s">
        <v>142</v>
      </c>
      <c r="J956" s="24">
        <v>45931</v>
      </c>
      <c r="K956" t="s">
        <v>253</v>
      </c>
      <c r="L956">
        <v>3</v>
      </c>
      <c r="M956" t="s">
        <v>429</v>
      </c>
      <c r="N956" t="s">
        <v>145</v>
      </c>
      <c r="O956" t="s">
        <v>149</v>
      </c>
      <c r="P956" t="s">
        <v>154</v>
      </c>
      <c r="Q956">
        <v>5298.34</v>
      </c>
      <c r="R956">
        <v>25</v>
      </c>
      <c r="S956">
        <v>8363.35</v>
      </c>
      <c r="T956">
        <v>740</v>
      </c>
      <c r="U956">
        <v>19</v>
      </c>
      <c r="V956">
        <v>9</v>
      </c>
      <c r="W956">
        <v>745</v>
      </c>
      <c r="X956">
        <v>1270</v>
      </c>
      <c r="Y956">
        <v>0</v>
      </c>
      <c r="Z956">
        <v>0</v>
      </c>
      <c r="AA956">
        <v>2325.0100000000002</v>
      </c>
      <c r="AB956">
        <v>150</v>
      </c>
      <c r="AC956">
        <v>1950.01</v>
      </c>
      <c r="AD956">
        <v>1</v>
      </c>
      <c r="AE956">
        <v>8</v>
      </c>
      <c r="AF956">
        <v>5</v>
      </c>
      <c r="AG956">
        <v>13</v>
      </c>
      <c r="AH956">
        <v>1</v>
      </c>
      <c r="AI956">
        <v>6</v>
      </c>
      <c r="AJ956">
        <v>0</v>
      </c>
      <c r="AK956">
        <v>0</v>
      </c>
      <c r="AL956">
        <v>0</v>
      </c>
      <c r="AM956">
        <v>0</v>
      </c>
      <c r="AN956">
        <v>0</v>
      </c>
      <c r="AO956">
        <v>17</v>
      </c>
      <c r="AP956">
        <v>48</v>
      </c>
      <c r="AQ956">
        <v>16</v>
      </c>
      <c r="AR956">
        <v>1</v>
      </c>
      <c r="AS956">
        <v>0</v>
      </c>
      <c r="AT956">
        <v>9</v>
      </c>
      <c r="AU956">
        <v>0</v>
      </c>
      <c r="AV956">
        <v>0</v>
      </c>
      <c r="AW956">
        <v>1</v>
      </c>
      <c r="AX956">
        <v>0</v>
      </c>
      <c r="AY956">
        <v>7</v>
      </c>
      <c r="AZ956">
        <v>9</v>
      </c>
      <c r="BA956">
        <v>1</v>
      </c>
      <c r="BB956">
        <v>0</v>
      </c>
      <c r="BC956">
        <v>0</v>
      </c>
      <c r="BD956">
        <v>0</v>
      </c>
      <c r="BE956">
        <v>0</v>
      </c>
      <c r="BF956">
        <v>23</v>
      </c>
      <c r="BG956">
        <v>2145</v>
      </c>
      <c r="BH956">
        <v>0</v>
      </c>
      <c r="BI956">
        <v>18</v>
      </c>
      <c r="BJ956" s="25">
        <v>45944</v>
      </c>
      <c r="BK956">
        <v>0</v>
      </c>
      <c r="BL956" s="27" t="str">
        <f>VLOOKUP(O956,DropDownList!$H$1:$I$7,2,FALSE)</f>
        <v>2025/26</v>
      </c>
      <c r="BM956" s="27" t="str">
        <f t="shared" si="14"/>
        <v>JP COURT</v>
      </c>
    </row>
    <row r="957" spans="1:65" x14ac:dyDescent="0.2">
      <c r="A957">
        <v>2025</v>
      </c>
      <c r="B957">
        <v>10</v>
      </c>
      <c r="C957" t="s">
        <v>216</v>
      </c>
      <c r="D957" t="s">
        <v>227</v>
      </c>
      <c r="E957" t="s">
        <v>41</v>
      </c>
      <c r="F957">
        <v>9367</v>
      </c>
      <c r="G957" t="s">
        <v>141</v>
      </c>
      <c r="H957" t="s">
        <v>218</v>
      </c>
      <c r="I957" t="s">
        <v>142</v>
      </c>
      <c r="J957" s="24">
        <v>45931</v>
      </c>
      <c r="K957" t="s">
        <v>253</v>
      </c>
      <c r="L957">
        <v>3</v>
      </c>
      <c r="M957" t="s">
        <v>429</v>
      </c>
      <c r="N957" t="s">
        <v>145</v>
      </c>
      <c r="O957" t="s">
        <v>149</v>
      </c>
      <c r="P957" t="s">
        <v>150</v>
      </c>
      <c r="Q957">
        <v>2664.27</v>
      </c>
      <c r="R957">
        <v>25</v>
      </c>
      <c r="S957">
        <v>4132.1899999999996</v>
      </c>
      <c r="T957">
        <v>450</v>
      </c>
      <c r="U957">
        <v>14</v>
      </c>
      <c r="V957">
        <v>7</v>
      </c>
      <c r="W957">
        <v>875</v>
      </c>
      <c r="X957">
        <v>1380.53</v>
      </c>
      <c r="Y957">
        <v>22</v>
      </c>
      <c r="Z957">
        <v>3682.19</v>
      </c>
      <c r="AA957">
        <v>1017.92</v>
      </c>
      <c r="AB957">
        <v>192.92</v>
      </c>
      <c r="AC957">
        <v>825</v>
      </c>
      <c r="AD957">
        <v>7</v>
      </c>
      <c r="AE957">
        <v>0</v>
      </c>
      <c r="AF957">
        <v>8</v>
      </c>
      <c r="AG957">
        <v>1</v>
      </c>
      <c r="AH957">
        <v>3</v>
      </c>
      <c r="AI957">
        <v>13</v>
      </c>
      <c r="AJ957">
        <v>5</v>
      </c>
      <c r="AK957">
        <v>1</v>
      </c>
      <c r="AL957">
        <v>1</v>
      </c>
      <c r="AM957">
        <v>2</v>
      </c>
      <c r="AN957">
        <v>0</v>
      </c>
      <c r="AO957">
        <v>17</v>
      </c>
      <c r="AP957">
        <v>48</v>
      </c>
      <c r="AQ957">
        <v>17</v>
      </c>
      <c r="AR957">
        <v>3</v>
      </c>
      <c r="AS957">
        <v>2</v>
      </c>
      <c r="AT957">
        <v>1</v>
      </c>
      <c r="AU957">
        <v>0</v>
      </c>
      <c r="AV957">
        <v>0</v>
      </c>
      <c r="AW957">
        <v>0</v>
      </c>
      <c r="AX957">
        <v>0</v>
      </c>
      <c r="AY957">
        <v>7</v>
      </c>
      <c r="AZ957">
        <v>11</v>
      </c>
      <c r="BA957">
        <v>3</v>
      </c>
      <c r="BB957">
        <v>0</v>
      </c>
      <c r="BC957">
        <v>0</v>
      </c>
      <c r="BD957">
        <v>0</v>
      </c>
      <c r="BE957">
        <v>0</v>
      </c>
      <c r="BF957">
        <v>17</v>
      </c>
      <c r="BG957">
        <v>2544.2800000000002</v>
      </c>
      <c r="BH957">
        <v>0</v>
      </c>
      <c r="BI957">
        <v>14</v>
      </c>
      <c r="BJ957" s="25">
        <v>45944</v>
      </c>
      <c r="BK957">
        <v>0</v>
      </c>
      <c r="BL957" s="27" t="str">
        <f>VLOOKUP(O957,DropDownList!$H$1:$I$7,2,FALSE)</f>
        <v>2025/26</v>
      </c>
      <c r="BM957" s="27" t="str">
        <f t="shared" si="14"/>
        <v>FISCAL FINES</v>
      </c>
    </row>
    <row r="958" spans="1:65" x14ac:dyDescent="0.2">
      <c r="A958">
        <v>2025</v>
      </c>
      <c r="B958">
        <v>10</v>
      </c>
      <c r="C958" t="s">
        <v>216</v>
      </c>
      <c r="D958" t="s">
        <v>227</v>
      </c>
      <c r="E958" t="s">
        <v>41</v>
      </c>
      <c r="F958">
        <v>9367</v>
      </c>
      <c r="G958" t="s">
        <v>141</v>
      </c>
      <c r="H958" t="s">
        <v>218</v>
      </c>
      <c r="I958" t="s">
        <v>142</v>
      </c>
      <c r="J958" s="24">
        <v>45931</v>
      </c>
      <c r="K958" t="s">
        <v>253</v>
      </c>
      <c r="L958">
        <v>3</v>
      </c>
      <c r="M958" t="s">
        <v>429</v>
      </c>
      <c r="N958" t="s">
        <v>145</v>
      </c>
      <c r="O958" t="s">
        <v>147</v>
      </c>
      <c r="P958" t="s">
        <v>148</v>
      </c>
      <c r="Q958">
        <v>831.12</v>
      </c>
      <c r="R958">
        <v>23</v>
      </c>
      <c r="S958">
        <v>1380</v>
      </c>
      <c r="T958">
        <v>0</v>
      </c>
      <c r="U958">
        <v>16</v>
      </c>
      <c r="V958">
        <v>6</v>
      </c>
      <c r="W958">
        <v>360</v>
      </c>
      <c r="X958">
        <v>360</v>
      </c>
      <c r="Y958">
        <v>0</v>
      </c>
      <c r="Z958">
        <v>0</v>
      </c>
      <c r="AA958">
        <v>548.88</v>
      </c>
      <c r="AB958">
        <v>0</v>
      </c>
      <c r="AC958">
        <v>548.88</v>
      </c>
      <c r="AD958">
        <v>6</v>
      </c>
      <c r="AE958">
        <v>0</v>
      </c>
      <c r="AF958">
        <v>7</v>
      </c>
      <c r="AG958">
        <v>5</v>
      </c>
      <c r="AH958">
        <v>0</v>
      </c>
      <c r="AI958">
        <v>11</v>
      </c>
      <c r="AJ958">
        <v>0</v>
      </c>
      <c r="AK958">
        <v>0</v>
      </c>
      <c r="AL958">
        <v>0</v>
      </c>
      <c r="AM958">
        <v>0</v>
      </c>
      <c r="AN958">
        <v>0</v>
      </c>
      <c r="AO958">
        <v>21</v>
      </c>
      <c r="AP958">
        <v>85</v>
      </c>
      <c r="AQ958">
        <v>21</v>
      </c>
      <c r="AR958">
        <v>0</v>
      </c>
      <c r="AS958">
        <v>5</v>
      </c>
      <c r="AT958">
        <v>9</v>
      </c>
      <c r="AU958">
        <v>0</v>
      </c>
      <c r="AV958">
        <v>0</v>
      </c>
      <c r="AW958">
        <v>0</v>
      </c>
      <c r="AX958">
        <v>0</v>
      </c>
      <c r="AY958">
        <v>10</v>
      </c>
      <c r="AZ958">
        <v>27</v>
      </c>
      <c r="BA958">
        <v>11</v>
      </c>
      <c r="BB958">
        <v>0</v>
      </c>
      <c r="BC958">
        <v>0</v>
      </c>
      <c r="BD958">
        <v>0</v>
      </c>
      <c r="BE958">
        <v>0</v>
      </c>
      <c r="BF958">
        <v>21</v>
      </c>
      <c r="BG958">
        <v>660</v>
      </c>
      <c r="BH958">
        <v>0</v>
      </c>
      <c r="BI958">
        <v>16</v>
      </c>
      <c r="BJ958" s="25">
        <v>45944</v>
      </c>
      <c r="BK958">
        <v>0</v>
      </c>
      <c r="BL958" s="27" t="str">
        <f>VLOOKUP(O958,DropDownList!$H$1:$I$7,2,FALSE)</f>
        <v>2024/25</v>
      </c>
      <c r="BM958" s="27" t="str">
        <f t="shared" si="14"/>
        <v>PRAS</v>
      </c>
    </row>
    <row r="959" spans="1:65" x14ac:dyDescent="0.2">
      <c r="A959">
        <v>2025</v>
      </c>
      <c r="B959">
        <v>10</v>
      </c>
      <c r="C959" t="s">
        <v>216</v>
      </c>
      <c r="D959" t="s">
        <v>227</v>
      </c>
      <c r="E959" t="s">
        <v>41</v>
      </c>
      <c r="F959">
        <v>9367</v>
      </c>
      <c r="G959" t="s">
        <v>141</v>
      </c>
      <c r="H959" t="s">
        <v>218</v>
      </c>
      <c r="I959" t="s">
        <v>142</v>
      </c>
      <c r="J959" s="24">
        <v>45931</v>
      </c>
      <c r="K959" t="s">
        <v>253</v>
      </c>
      <c r="L959">
        <v>3</v>
      </c>
      <c r="M959" t="s">
        <v>429</v>
      </c>
      <c r="N959" t="s">
        <v>145</v>
      </c>
      <c r="O959" t="s">
        <v>155</v>
      </c>
      <c r="P959" t="s">
        <v>154</v>
      </c>
      <c r="Q959">
        <v>12836.47</v>
      </c>
      <c r="R959">
        <v>166</v>
      </c>
      <c r="S959">
        <v>44815</v>
      </c>
      <c r="T959">
        <v>1296.56</v>
      </c>
      <c r="U959">
        <v>48</v>
      </c>
      <c r="V959">
        <v>8</v>
      </c>
      <c r="W959">
        <v>2304.81</v>
      </c>
      <c r="X959">
        <v>2304.81</v>
      </c>
      <c r="Y959">
        <v>0</v>
      </c>
      <c r="Z959">
        <v>0</v>
      </c>
      <c r="AA959">
        <v>30681.97</v>
      </c>
      <c r="AB959">
        <v>283.08999999999997</v>
      </c>
      <c r="AC959">
        <v>28380.44</v>
      </c>
      <c r="AD959">
        <v>4</v>
      </c>
      <c r="AE959">
        <v>4</v>
      </c>
      <c r="AF959">
        <v>111</v>
      </c>
      <c r="AG959">
        <v>24</v>
      </c>
      <c r="AH959">
        <v>4</v>
      </c>
      <c r="AI959">
        <v>24</v>
      </c>
      <c r="AJ959">
        <v>0</v>
      </c>
      <c r="AK959">
        <v>0</v>
      </c>
      <c r="AL959">
        <v>0</v>
      </c>
      <c r="AM959">
        <v>0</v>
      </c>
      <c r="AN959">
        <v>0</v>
      </c>
      <c r="AO959">
        <v>118</v>
      </c>
      <c r="AP959">
        <v>575</v>
      </c>
      <c r="AQ959">
        <v>124</v>
      </c>
      <c r="AR959">
        <v>0</v>
      </c>
      <c r="AS959">
        <v>73</v>
      </c>
      <c r="AT959">
        <v>36</v>
      </c>
      <c r="AU959">
        <v>2</v>
      </c>
      <c r="AV959">
        <v>3</v>
      </c>
      <c r="AW959">
        <v>0</v>
      </c>
      <c r="AX959">
        <v>0</v>
      </c>
      <c r="AY959">
        <v>88</v>
      </c>
      <c r="AZ959">
        <v>137</v>
      </c>
      <c r="BA959">
        <v>71</v>
      </c>
      <c r="BB959">
        <v>13</v>
      </c>
      <c r="BC959">
        <v>7</v>
      </c>
      <c r="BD959">
        <v>4</v>
      </c>
      <c r="BE959">
        <v>0</v>
      </c>
      <c r="BF959">
        <v>165</v>
      </c>
      <c r="BG959">
        <v>8195</v>
      </c>
      <c r="BH959">
        <v>3</v>
      </c>
      <c r="BI959">
        <v>48</v>
      </c>
      <c r="BJ959" s="25">
        <v>45944</v>
      </c>
      <c r="BK959">
        <v>0</v>
      </c>
      <c r="BL959" s="27" t="str">
        <f>VLOOKUP(O959,DropDownList!$H$1:$I$7,2,FALSE)</f>
        <v>2022/23</v>
      </c>
      <c r="BM959" s="27" t="str">
        <f t="shared" si="14"/>
        <v>JP COURT</v>
      </c>
    </row>
    <row r="960" spans="1:65" x14ac:dyDescent="0.2">
      <c r="A960">
        <v>2025</v>
      </c>
      <c r="B960">
        <v>10</v>
      </c>
      <c r="C960" t="s">
        <v>216</v>
      </c>
      <c r="D960" t="s">
        <v>227</v>
      </c>
      <c r="E960" t="s">
        <v>41</v>
      </c>
      <c r="F960">
        <v>9367</v>
      </c>
      <c r="G960" t="s">
        <v>141</v>
      </c>
      <c r="H960" t="s">
        <v>218</v>
      </c>
      <c r="I960" t="s">
        <v>142</v>
      </c>
      <c r="J960" s="24">
        <v>45931</v>
      </c>
      <c r="K960" t="s">
        <v>253</v>
      </c>
      <c r="L960">
        <v>3</v>
      </c>
      <c r="M960" t="s">
        <v>429</v>
      </c>
      <c r="N960" t="s">
        <v>145</v>
      </c>
      <c r="O960" t="s">
        <v>156</v>
      </c>
      <c r="P960" t="s">
        <v>153</v>
      </c>
      <c r="Q960">
        <v>45</v>
      </c>
      <c r="R960">
        <v>1</v>
      </c>
      <c r="S960">
        <v>45</v>
      </c>
      <c r="T960">
        <v>0</v>
      </c>
      <c r="U960">
        <v>1</v>
      </c>
      <c r="V960">
        <v>1</v>
      </c>
      <c r="W960">
        <v>45</v>
      </c>
      <c r="X960">
        <v>45</v>
      </c>
      <c r="Y960">
        <v>0</v>
      </c>
      <c r="Z960">
        <v>0</v>
      </c>
      <c r="AA960">
        <v>0</v>
      </c>
      <c r="AB960">
        <v>0</v>
      </c>
      <c r="AC960">
        <v>0</v>
      </c>
      <c r="AD960">
        <v>1</v>
      </c>
      <c r="AE960">
        <v>0</v>
      </c>
      <c r="AF960">
        <v>0</v>
      </c>
      <c r="AG960">
        <v>0</v>
      </c>
      <c r="AH960">
        <v>0</v>
      </c>
      <c r="AI960">
        <v>1</v>
      </c>
      <c r="AJ960">
        <v>0</v>
      </c>
      <c r="AK960">
        <v>0</v>
      </c>
      <c r="AL960">
        <v>0</v>
      </c>
      <c r="AM960">
        <v>0</v>
      </c>
      <c r="AN960">
        <v>0</v>
      </c>
      <c r="AO960">
        <v>1</v>
      </c>
      <c r="AP960">
        <v>7</v>
      </c>
      <c r="AQ960">
        <v>1</v>
      </c>
      <c r="AR960">
        <v>0</v>
      </c>
      <c r="AS960">
        <v>0</v>
      </c>
      <c r="AT960">
        <v>6</v>
      </c>
      <c r="AU960">
        <v>0</v>
      </c>
      <c r="AV960">
        <v>0</v>
      </c>
      <c r="AW960">
        <v>0</v>
      </c>
      <c r="AX960">
        <v>0</v>
      </c>
      <c r="AY960">
        <v>0</v>
      </c>
      <c r="AZ960">
        <v>0</v>
      </c>
      <c r="BA960">
        <v>0</v>
      </c>
      <c r="BB960">
        <v>0</v>
      </c>
      <c r="BC960">
        <v>0</v>
      </c>
      <c r="BD960">
        <v>0</v>
      </c>
      <c r="BE960">
        <v>0</v>
      </c>
      <c r="BF960">
        <v>1</v>
      </c>
      <c r="BG960">
        <v>45</v>
      </c>
      <c r="BH960">
        <v>0</v>
      </c>
      <c r="BI960">
        <v>1</v>
      </c>
      <c r="BJ960" s="25">
        <v>45944</v>
      </c>
      <c r="BK960">
        <v>0</v>
      </c>
      <c r="BL960" s="27" t="str">
        <f>VLOOKUP(O960,DropDownList!$H$1:$I$7,2,FALSE)</f>
        <v>2023/24</v>
      </c>
      <c r="BM960" s="27" t="str">
        <f t="shared" si="14"/>
        <v>PREG</v>
      </c>
    </row>
    <row r="961" spans="1:65" x14ac:dyDescent="0.2">
      <c r="A961">
        <v>2025</v>
      </c>
      <c r="B961">
        <v>10</v>
      </c>
      <c r="C961" t="s">
        <v>216</v>
      </c>
      <c r="D961" t="s">
        <v>227</v>
      </c>
      <c r="E961" t="s">
        <v>41</v>
      </c>
      <c r="F961">
        <v>9367</v>
      </c>
      <c r="G961" t="s">
        <v>141</v>
      </c>
      <c r="H961" t="s">
        <v>218</v>
      </c>
      <c r="I961" t="s">
        <v>142</v>
      </c>
      <c r="J961" s="24">
        <v>45931</v>
      </c>
      <c r="K961" t="s">
        <v>253</v>
      </c>
      <c r="L961">
        <v>3</v>
      </c>
      <c r="M961" t="s">
        <v>429</v>
      </c>
      <c r="N961" t="s">
        <v>145</v>
      </c>
      <c r="O961" t="s">
        <v>156</v>
      </c>
      <c r="P961" t="s">
        <v>152</v>
      </c>
      <c r="Q961">
        <v>0</v>
      </c>
      <c r="R961">
        <v>40</v>
      </c>
      <c r="S961">
        <v>1600</v>
      </c>
      <c r="T961">
        <v>1120</v>
      </c>
      <c r="U961">
        <v>0</v>
      </c>
      <c r="V961">
        <v>0</v>
      </c>
      <c r="W961">
        <v>0</v>
      </c>
      <c r="X961">
        <v>0</v>
      </c>
      <c r="Y961">
        <v>0</v>
      </c>
      <c r="Z961">
        <v>0</v>
      </c>
      <c r="AA961">
        <v>480</v>
      </c>
      <c r="AB961">
        <v>0</v>
      </c>
      <c r="AC961">
        <v>480</v>
      </c>
      <c r="AD961">
        <v>0</v>
      </c>
      <c r="AE961">
        <v>0</v>
      </c>
      <c r="AF961">
        <v>12</v>
      </c>
      <c r="AG961">
        <v>0</v>
      </c>
      <c r="AH961">
        <v>28</v>
      </c>
      <c r="AI961">
        <v>0</v>
      </c>
      <c r="AJ961">
        <v>0</v>
      </c>
      <c r="AK961">
        <v>0</v>
      </c>
      <c r="AL961">
        <v>0</v>
      </c>
      <c r="AM961">
        <v>0</v>
      </c>
      <c r="AN961">
        <v>0</v>
      </c>
      <c r="AO961">
        <v>0</v>
      </c>
      <c r="AP961">
        <v>0</v>
      </c>
      <c r="AQ961">
        <v>0</v>
      </c>
      <c r="AR961">
        <v>0</v>
      </c>
      <c r="AS961">
        <v>0</v>
      </c>
      <c r="AT961">
        <v>0</v>
      </c>
      <c r="AU961">
        <v>0</v>
      </c>
      <c r="AV961">
        <v>0</v>
      </c>
      <c r="AW961">
        <v>0</v>
      </c>
      <c r="AX961">
        <v>0</v>
      </c>
      <c r="AY961">
        <v>0</v>
      </c>
      <c r="AZ961">
        <v>0</v>
      </c>
      <c r="BA961">
        <v>0</v>
      </c>
      <c r="BB961">
        <v>0</v>
      </c>
      <c r="BC961">
        <v>0</v>
      </c>
      <c r="BD961">
        <v>0</v>
      </c>
      <c r="BE961">
        <v>0</v>
      </c>
      <c r="BF961">
        <v>0</v>
      </c>
      <c r="BG961">
        <v>0</v>
      </c>
      <c r="BH961">
        <v>0</v>
      </c>
      <c r="BI961">
        <v>0</v>
      </c>
      <c r="BJ961" s="25">
        <v>45944</v>
      </c>
      <c r="BK961">
        <v>0</v>
      </c>
      <c r="BL961" s="27" t="str">
        <f>VLOOKUP(O961,DropDownList!$H$1:$I$7,2,FALSE)</f>
        <v>2023/24</v>
      </c>
      <c r="BM961" s="27" t="str">
        <f t="shared" si="14"/>
        <v>PCOA</v>
      </c>
    </row>
    <row r="962" spans="1:65" x14ac:dyDescent="0.2">
      <c r="A962">
        <v>2025</v>
      </c>
      <c r="B962">
        <v>10</v>
      </c>
      <c r="C962" t="s">
        <v>216</v>
      </c>
      <c r="D962" t="s">
        <v>227</v>
      </c>
      <c r="E962" t="s">
        <v>41</v>
      </c>
      <c r="F962">
        <v>9367</v>
      </c>
      <c r="G962" t="s">
        <v>141</v>
      </c>
      <c r="H962" t="s">
        <v>218</v>
      </c>
      <c r="I962" t="s">
        <v>142</v>
      </c>
      <c r="J962" s="24">
        <v>45931</v>
      </c>
      <c r="K962" t="s">
        <v>253</v>
      </c>
      <c r="L962">
        <v>3</v>
      </c>
      <c r="M962" t="s">
        <v>429</v>
      </c>
      <c r="N962" t="s">
        <v>145</v>
      </c>
      <c r="O962" t="s">
        <v>156</v>
      </c>
      <c r="P962" t="s">
        <v>148</v>
      </c>
      <c r="Q962">
        <v>535.74</v>
      </c>
      <c r="R962">
        <v>27</v>
      </c>
      <c r="S962">
        <v>1620</v>
      </c>
      <c r="T962">
        <v>120</v>
      </c>
      <c r="U962">
        <v>11</v>
      </c>
      <c r="V962">
        <v>2</v>
      </c>
      <c r="W962">
        <v>120</v>
      </c>
      <c r="X962">
        <v>120</v>
      </c>
      <c r="Y962">
        <v>0</v>
      </c>
      <c r="Z962">
        <v>0</v>
      </c>
      <c r="AA962">
        <v>964.26</v>
      </c>
      <c r="AB962">
        <v>0</v>
      </c>
      <c r="AC962">
        <v>964.26</v>
      </c>
      <c r="AD962">
        <v>2</v>
      </c>
      <c r="AE962">
        <v>0</v>
      </c>
      <c r="AF962">
        <v>14</v>
      </c>
      <c r="AG962">
        <v>4</v>
      </c>
      <c r="AH962">
        <v>2</v>
      </c>
      <c r="AI962">
        <v>7</v>
      </c>
      <c r="AJ962">
        <v>0</v>
      </c>
      <c r="AK962">
        <v>0</v>
      </c>
      <c r="AL962">
        <v>0</v>
      </c>
      <c r="AM962">
        <v>0</v>
      </c>
      <c r="AN962">
        <v>0</v>
      </c>
      <c r="AO962">
        <v>24</v>
      </c>
      <c r="AP962">
        <v>91</v>
      </c>
      <c r="AQ962">
        <v>25</v>
      </c>
      <c r="AR962">
        <v>0</v>
      </c>
      <c r="AS962">
        <v>4</v>
      </c>
      <c r="AT962">
        <v>5</v>
      </c>
      <c r="AU962">
        <v>0</v>
      </c>
      <c r="AV962">
        <v>0</v>
      </c>
      <c r="AW962">
        <v>0</v>
      </c>
      <c r="AX962">
        <v>0</v>
      </c>
      <c r="AY962">
        <v>20</v>
      </c>
      <c r="AZ962">
        <v>26</v>
      </c>
      <c r="BA962">
        <v>8</v>
      </c>
      <c r="BB962">
        <v>2</v>
      </c>
      <c r="BC962">
        <v>1</v>
      </c>
      <c r="BD962">
        <v>0</v>
      </c>
      <c r="BE962">
        <v>0</v>
      </c>
      <c r="BF962">
        <v>25</v>
      </c>
      <c r="BG962">
        <v>420</v>
      </c>
      <c r="BH962">
        <v>0</v>
      </c>
      <c r="BI962">
        <v>11</v>
      </c>
      <c r="BJ962" s="25">
        <v>45944</v>
      </c>
      <c r="BK962">
        <v>0</v>
      </c>
      <c r="BL962" s="27" t="str">
        <f>VLOOKUP(O962,DropDownList!$H$1:$I$7,2,FALSE)</f>
        <v>2023/24</v>
      </c>
      <c r="BM962" s="27" t="str">
        <f t="shared" si="14"/>
        <v>PRAS</v>
      </c>
    </row>
    <row r="963" spans="1:65" x14ac:dyDescent="0.2">
      <c r="A963">
        <v>2025</v>
      </c>
      <c r="B963">
        <v>10</v>
      </c>
      <c r="C963" t="s">
        <v>216</v>
      </c>
      <c r="D963" t="s">
        <v>227</v>
      </c>
      <c r="E963" t="s">
        <v>41</v>
      </c>
      <c r="F963">
        <v>9367</v>
      </c>
      <c r="G963" t="s">
        <v>141</v>
      </c>
      <c r="H963" t="s">
        <v>218</v>
      </c>
      <c r="I963" t="s">
        <v>142</v>
      </c>
      <c r="J963" s="24">
        <v>45931</v>
      </c>
      <c r="K963" t="s">
        <v>253</v>
      </c>
      <c r="L963">
        <v>3</v>
      </c>
      <c r="M963" t="s">
        <v>429</v>
      </c>
      <c r="N963" t="s">
        <v>145</v>
      </c>
      <c r="O963" t="s">
        <v>155</v>
      </c>
      <c r="P963" t="s">
        <v>152</v>
      </c>
      <c r="Q963">
        <v>0</v>
      </c>
      <c r="R963">
        <v>25</v>
      </c>
      <c r="S963">
        <v>1000</v>
      </c>
      <c r="T963">
        <v>600</v>
      </c>
      <c r="U963">
        <v>0</v>
      </c>
      <c r="V963">
        <v>0</v>
      </c>
      <c r="W963">
        <v>0</v>
      </c>
      <c r="X963">
        <v>0</v>
      </c>
      <c r="Y963">
        <v>0</v>
      </c>
      <c r="Z963">
        <v>0</v>
      </c>
      <c r="AA963">
        <v>400</v>
      </c>
      <c r="AB963">
        <v>0</v>
      </c>
      <c r="AC963">
        <v>400</v>
      </c>
      <c r="AD963">
        <v>0</v>
      </c>
      <c r="AE963">
        <v>0</v>
      </c>
      <c r="AF963">
        <v>10</v>
      </c>
      <c r="AG963">
        <v>0</v>
      </c>
      <c r="AH963">
        <v>15</v>
      </c>
      <c r="AI963">
        <v>0</v>
      </c>
      <c r="AJ963">
        <v>0</v>
      </c>
      <c r="AK963">
        <v>0</v>
      </c>
      <c r="AL963">
        <v>0</v>
      </c>
      <c r="AM963">
        <v>0</v>
      </c>
      <c r="AN963">
        <v>0</v>
      </c>
      <c r="AO963">
        <v>0</v>
      </c>
      <c r="AP963">
        <v>0</v>
      </c>
      <c r="AQ963">
        <v>0</v>
      </c>
      <c r="AR963">
        <v>0</v>
      </c>
      <c r="AS963">
        <v>0</v>
      </c>
      <c r="AT963">
        <v>0</v>
      </c>
      <c r="AU963">
        <v>0</v>
      </c>
      <c r="AV963">
        <v>0</v>
      </c>
      <c r="AW963">
        <v>0</v>
      </c>
      <c r="AX963">
        <v>0</v>
      </c>
      <c r="AY963">
        <v>0</v>
      </c>
      <c r="AZ963">
        <v>0</v>
      </c>
      <c r="BA963">
        <v>0</v>
      </c>
      <c r="BB963">
        <v>0</v>
      </c>
      <c r="BC963">
        <v>0</v>
      </c>
      <c r="BD963">
        <v>0</v>
      </c>
      <c r="BE963">
        <v>0</v>
      </c>
      <c r="BF963">
        <v>0</v>
      </c>
      <c r="BG963">
        <v>0</v>
      </c>
      <c r="BH963">
        <v>0</v>
      </c>
      <c r="BI963">
        <v>0</v>
      </c>
      <c r="BJ963" s="25">
        <v>45944</v>
      </c>
      <c r="BK963">
        <v>0</v>
      </c>
      <c r="BL963" s="27" t="str">
        <f>VLOOKUP(O963,DropDownList!$H$1:$I$7,2,FALSE)</f>
        <v>2022/23</v>
      </c>
      <c r="BM963" s="27" t="str">
        <f t="shared" ref="BM963:BM1026" si="15">IF(RIGHT(P963,4)="VSUR","VSUR",IF(RIGHT(P963,4)="CONF","CONF",P963))</f>
        <v>PCOA</v>
      </c>
    </row>
    <row r="964" spans="1:65" x14ac:dyDescent="0.2">
      <c r="A964">
        <v>2025</v>
      </c>
      <c r="B964">
        <v>10</v>
      </c>
      <c r="C964" t="s">
        <v>216</v>
      </c>
      <c r="D964" t="s">
        <v>227</v>
      </c>
      <c r="E964" t="s">
        <v>41</v>
      </c>
      <c r="F964">
        <v>9367</v>
      </c>
      <c r="G964" t="s">
        <v>141</v>
      </c>
      <c r="H964" t="s">
        <v>218</v>
      </c>
      <c r="I964" t="s">
        <v>142</v>
      </c>
      <c r="J964" s="24">
        <v>45931</v>
      </c>
      <c r="K964" t="s">
        <v>253</v>
      </c>
      <c r="L964">
        <v>3</v>
      </c>
      <c r="M964" t="s">
        <v>429</v>
      </c>
      <c r="N964" t="s">
        <v>145</v>
      </c>
      <c r="O964" t="s">
        <v>147</v>
      </c>
      <c r="P964" t="s">
        <v>153</v>
      </c>
      <c r="Q964">
        <v>0</v>
      </c>
      <c r="R964">
        <v>1</v>
      </c>
      <c r="S964">
        <v>45</v>
      </c>
      <c r="T964">
        <v>0</v>
      </c>
      <c r="U964">
        <v>0</v>
      </c>
      <c r="V964">
        <v>0</v>
      </c>
      <c r="W964">
        <v>0</v>
      </c>
      <c r="X964">
        <v>0</v>
      </c>
      <c r="Y964">
        <v>0</v>
      </c>
      <c r="Z964">
        <v>0</v>
      </c>
      <c r="AA964">
        <v>45</v>
      </c>
      <c r="AB964">
        <v>0</v>
      </c>
      <c r="AC964">
        <v>45</v>
      </c>
      <c r="AD964">
        <v>0</v>
      </c>
      <c r="AE964">
        <v>0</v>
      </c>
      <c r="AF964">
        <v>1</v>
      </c>
      <c r="AG964">
        <v>0</v>
      </c>
      <c r="AH964">
        <v>0</v>
      </c>
      <c r="AI964">
        <v>0</v>
      </c>
      <c r="AJ964">
        <v>0</v>
      </c>
      <c r="AK964">
        <v>0</v>
      </c>
      <c r="AL964">
        <v>0</v>
      </c>
      <c r="AM964">
        <v>0</v>
      </c>
      <c r="AN964">
        <v>0</v>
      </c>
      <c r="AO964">
        <v>0</v>
      </c>
      <c r="AP964">
        <v>0</v>
      </c>
      <c r="AQ964">
        <v>0</v>
      </c>
      <c r="AR964">
        <v>0</v>
      </c>
      <c r="AS964">
        <v>0</v>
      </c>
      <c r="AT964">
        <v>0</v>
      </c>
      <c r="AU964">
        <v>0</v>
      </c>
      <c r="AV964">
        <v>0</v>
      </c>
      <c r="AW964">
        <v>0</v>
      </c>
      <c r="AX964">
        <v>0</v>
      </c>
      <c r="AY964">
        <v>0</v>
      </c>
      <c r="AZ964">
        <v>0</v>
      </c>
      <c r="BA964">
        <v>0</v>
      </c>
      <c r="BB964">
        <v>0</v>
      </c>
      <c r="BC964">
        <v>0</v>
      </c>
      <c r="BD964">
        <v>0</v>
      </c>
      <c r="BE964">
        <v>0</v>
      </c>
      <c r="BF964">
        <v>0</v>
      </c>
      <c r="BG964">
        <v>0</v>
      </c>
      <c r="BH964">
        <v>0</v>
      </c>
      <c r="BI964">
        <v>0</v>
      </c>
      <c r="BJ964" s="25">
        <v>45944</v>
      </c>
      <c r="BK964">
        <v>0</v>
      </c>
      <c r="BL964" s="27" t="str">
        <f>VLOOKUP(O964,DropDownList!$H$1:$I$7,2,FALSE)</f>
        <v>2024/25</v>
      </c>
      <c r="BM964" s="27" t="str">
        <f t="shared" si="15"/>
        <v>PREG</v>
      </c>
    </row>
    <row r="965" spans="1:65" x14ac:dyDescent="0.2">
      <c r="A965">
        <v>2025</v>
      </c>
      <c r="B965">
        <v>10</v>
      </c>
      <c r="C965" t="s">
        <v>216</v>
      </c>
      <c r="D965" t="s">
        <v>227</v>
      </c>
      <c r="E965" t="s">
        <v>41</v>
      </c>
      <c r="F965">
        <v>9367</v>
      </c>
      <c r="G965" t="s">
        <v>141</v>
      </c>
      <c r="H965" t="s">
        <v>218</v>
      </c>
      <c r="I965" t="s">
        <v>142</v>
      </c>
      <c r="J965" s="24">
        <v>45931</v>
      </c>
      <c r="K965" t="s">
        <v>253</v>
      </c>
      <c r="L965">
        <v>3</v>
      </c>
      <c r="M965" t="s">
        <v>429</v>
      </c>
      <c r="N965" t="s">
        <v>145</v>
      </c>
      <c r="O965" t="s">
        <v>155</v>
      </c>
      <c r="P965" t="s">
        <v>148</v>
      </c>
      <c r="Q965">
        <v>285.39</v>
      </c>
      <c r="R965">
        <v>16</v>
      </c>
      <c r="S965">
        <v>960</v>
      </c>
      <c r="T965">
        <v>60</v>
      </c>
      <c r="U965">
        <v>5</v>
      </c>
      <c r="V965">
        <v>0</v>
      </c>
      <c r="W965">
        <v>0</v>
      </c>
      <c r="X965">
        <v>0</v>
      </c>
      <c r="Y965">
        <v>0</v>
      </c>
      <c r="Z965">
        <v>0</v>
      </c>
      <c r="AA965">
        <v>614.61</v>
      </c>
      <c r="AB965">
        <v>0</v>
      </c>
      <c r="AC965">
        <v>614.61</v>
      </c>
      <c r="AD965">
        <v>0</v>
      </c>
      <c r="AE965">
        <v>0</v>
      </c>
      <c r="AF965">
        <v>10</v>
      </c>
      <c r="AG965">
        <v>1</v>
      </c>
      <c r="AH965">
        <v>1</v>
      </c>
      <c r="AI965">
        <v>4</v>
      </c>
      <c r="AJ965">
        <v>0</v>
      </c>
      <c r="AK965">
        <v>0</v>
      </c>
      <c r="AL965">
        <v>0</v>
      </c>
      <c r="AM965">
        <v>0</v>
      </c>
      <c r="AN965">
        <v>0</v>
      </c>
      <c r="AO965">
        <v>13</v>
      </c>
      <c r="AP965">
        <v>49</v>
      </c>
      <c r="AQ965">
        <v>16</v>
      </c>
      <c r="AR965">
        <v>0</v>
      </c>
      <c r="AS965">
        <v>2</v>
      </c>
      <c r="AT965">
        <v>0</v>
      </c>
      <c r="AU965">
        <v>0</v>
      </c>
      <c r="AV965">
        <v>0</v>
      </c>
      <c r="AW965">
        <v>0</v>
      </c>
      <c r="AX965">
        <v>0</v>
      </c>
      <c r="AY965">
        <v>11</v>
      </c>
      <c r="AZ965">
        <v>14</v>
      </c>
      <c r="BA965">
        <v>5</v>
      </c>
      <c r="BB965">
        <v>1</v>
      </c>
      <c r="BC965">
        <v>0</v>
      </c>
      <c r="BD965">
        <v>0</v>
      </c>
      <c r="BE965">
        <v>0</v>
      </c>
      <c r="BF965">
        <v>13</v>
      </c>
      <c r="BG965">
        <v>240</v>
      </c>
      <c r="BH965">
        <v>0</v>
      </c>
      <c r="BI965">
        <v>5</v>
      </c>
      <c r="BJ965" s="25">
        <v>45944</v>
      </c>
      <c r="BK965">
        <v>0</v>
      </c>
      <c r="BL965" s="27" t="str">
        <f>VLOOKUP(O965,DropDownList!$H$1:$I$7,2,FALSE)</f>
        <v>2022/23</v>
      </c>
      <c r="BM965" s="27" t="str">
        <f t="shared" si="15"/>
        <v>PRAS</v>
      </c>
    </row>
    <row r="966" spans="1:65" x14ac:dyDescent="0.2">
      <c r="A966">
        <v>2025</v>
      </c>
      <c r="B966">
        <v>10</v>
      </c>
      <c r="C966" t="s">
        <v>216</v>
      </c>
      <c r="D966" t="s">
        <v>227</v>
      </c>
      <c r="E966" t="s">
        <v>41</v>
      </c>
      <c r="F966">
        <v>9367</v>
      </c>
      <c r="G966" t="s">
        <v>141</v>
      </c>
      <c r="H966" t="s">
        <v>218</v>
      </c>
      <c r="I966" t="s">
        <v>142</v>
      </c>
      <c r="J966" s="24">
        <v>45931</v>
      </c>
      <c r="K966" t="s">
        <v>253</v>
      </c>
      <c r="L966">
        <v>3</v>
      </c>
      <c r="M966" t="s">
        <v>429</v>
      </c>
      <c r="N966" t="s">
        <v>145</v>
      </c>
      <c r="O966" t="s">
        <v>147</v>
      </c>
      <c r="P966" t="s">
        <v>146</v>
      </c>
      <c r="Q966">
        <v>485.33</v>
      </c>
      <c r="R966">
        <v>133</v>
      </c>
      <c r="S966">
        <v>2370</v>
      </c>
      <c r="T966">
        <v>10</v>
      </c>
      <c r="U966">
        <v>59</v>
      </c>
      <c r="V966">
        <v>8</v>
      </c>
      <c r="W966">
        <v>160.5</v>
      </c>
      <c r="X966">
        <v>160.5</v>
      </c>
      <c r="Y966">
        <v>0</v>
      </c>
      <c r="Z966">
        <v>0</v>
      </c>
      <c r="AA966">
        <v>1874.67</v>
      </c>
      <c r="AB966">
        <v>0</v>
      </c>
      <c r="AC966">
        <v>0</v>
      </c>
      <c r="AD966">
        <v>6</v>
      </c>
      <c r="AE966">
        <v>2</v>
      </c>
      <c r="AF966">
        <v>100</v>
      </c>
      <c r="AG966">
        <v>4</v>
      </c>
      <c r="AH966">
        <v>1</v>
      </c>
      <c r="AI966">
        <v>28</v>
      </c>
      <c r="AJ966">
        <v>0</v>
      </c>
      <c r="AK966">
        <v>0</v>
      </c>
      <c r="AL966">
        <v>0</v>
      </c>
      <c r="AM966">
        <v>0</v>
      </c>
      <c r="AN966">
        <v>0</v>
      </c>
      <c r="AO966">
        <v>85</v>
      </c>
      <c r="AP966">
        <v>374</v>
      </c>
      <c r="AQ966">
        <v>85</v>
      </c>
      <c r="AR966">
        <v>0</v>
      </c>
      <c r="AS966">
        <v>23</v>
      </c>
      <c r="AT966">
        <v>39</v>
      </c>
      <c r="AU966">
        <v>4</v>
      </c>
      <c r="AV966">
        <v>2</v>
      </c>
      <c r="AW966">
        <v>1</v>
      </c>
      <c r="AX966">
        <v>0</v>
      </c>
      <c r="AY966">
        <v>50</v>
      </c>
      <c r="AZ966">
        <v>99</v>
      </c>
      <c r="BA966">
        <v>42</v>
      </c>
      <c r="BB966">
        <v>9</v>
      </c>
      <c r="BC966">
        <v>2</v>
      </c>
      <c r="BD966">
        <v>1</v>
      </c>
      <c r="BE966">
        <v>0</v>
      </c>
      <c r="BF966">
        <v>131</v>
      </c>
      <c r="BG966">
        <v>450</v>
      </c>
      <c r="BH966">
        <v>0</v>
      </c>
      <c r="BI966">
        <v>58</v>
      </c>
      <c r="BJ966" s="25">
        <v>45944</v>
      </c>
      <c r="BK966">
        <v>0</v>
      </c>
      <c r="BL966" s="27" t="str">
        <f>VLOOKUP(O966,DropDownList!$H$1:$I$7,2,FALSE)</f>
        <v>2024/25</v>
      </c>
      <c r="BM966" s="27" t="str">
        <f t="shared" si="15"/>
        <v>VSUR</v>
      </c>
    </row>
    <row r="967" spans="1:65" x14ac:dyDescent="0.2">
      <c r="A967">
        <v>2025</v>
      </c>
      <c r="B967">
        <v>10</v>
      </c>
      <c r="C967" t="s">
        <v>216</v>
      </c>
      <c r="D967" t="s">
        <v>227</v>
      </c>
      <c r="E967" t="s">
        <v>41</v>
      </c>
      <c r="F967">
        <v>9367</v>
      </c>
      <c r="G967" t="s">
        <v>141</v>
      </c>
      <c r="H967" t="s">
        <v>218</v>
      </c>
      <c r="I967" t="s">
        <v>142</v>
      </c>
      <c r="J967" s="24">
        <v>45931</v>
      </c>
      <c r="K967" t="s">
        <v>253</v>
      </c>
      <c r="L967">
        <v>3</v>
      </c>
      <c r="M967" t="s">
        <v>429</v>
      </c>
      <c r="N967" t="s">
        <v>145</v>
      </c>
      <c r="O967" t="s">
        <v>156</v>
      </c>
      <c r="P967" t="s">
        <v>150</v>
      </c>
      <c r="Q967">
        <v>7570.65</v>
      </c>
      <c r="R967">
        <v>154</v>
      </c>
      <c r="S967">
        <v>23073.119999999999</v>
      </c>
      <c r="T967">
        <v>3719.37</v>
      </c>
      <c r="U967">
        <v>62</v>
      </c>
      <c r="V967">
        <v>17</v>
      </c>
      <c r="W967">
        <v>2614.63</v>
      </c>
      <c r="X967">
        <v>2707.55</v>
      </c>
      <c r="Y967">
        <v>131</v>
      </c>
      <c r="Z967">
        <v>19353.75</v>
      </c>
      <c r="AA967">
        <v>11783.1</v>
      </c>
      <c r="AB967">
        <v>2762.09</v>
      </c>
      <c r="AC967">
        <v>9021.01</v>
      </c>
      <c r="AD967">
        <v>13</v>
      </c>
      <c r="AE967">
        <v>4</v>
      </c>
      <c r="AF967">
        <v>68</v>
      </c>
      <c r="AG967">
        <v>29</v>
      </c>
      <c r="AH967">
        <v>23</v>
      </c>
      <c r="AI967">
        <v>33</v>
      </c>
      <c r="AJ967">
        <v>25</v>
      </c>
      <c r="AK967">
        <v>13</v>
      </c>
      <c r="AL967">
        <v>6</v>
      </c>
      <c r="AM967">
        <v>10</v>
      </c>
      <c r="AN967">
        <v>2</v>
      </c>
      <c r="AO967">
        <v>107</v>
      </c>
      <c r="AP967">
        <v>515</v>
      </c>
      <c r="AQ967">
        <v>115</v>
      </c>
      <c r="AR967">
        <v>0</v>
      </c>
      <c r="AS967">
        <v>43</v>
      </c>
      <c r="AT967">
        <v>40</v>
      </c>
      <c r="AU967">
        <v>3</v>
      </c>
      <c r="AV967">
        <v>2</v>
      </c>
      <c r="AW967">
        <v>0</v>
      </c>
      <c r="AX967">
        <v>0</v>
      </c>
      <c r="AY967">
        <v>88</v>
      </c>
      <c r="AZ967">
        <v>138</v>
      </c>
      <c r="BA967">
        <v>60</v>
      </c>
      <c r="BB967">
        <v>8</v>
      </c>
      <c r="BC967">
        <v>3</v>
      </c>
      <c r="BD967">
        <v>1</v>
      </c>
      <c r="BE967">
        <v>0</v>
      </c>
      <c r="BF967">
        <v>109</v>
      </c>
      <c r="BG967">
        <v>4715.51</v>
      </c>
      <c r="BH967">
        <v>1</v>
      </c>
      <c r="BI967">
        <v>62</v>
      </c>
      <c r="BJ967" s="25">
        <v>45944</v>
      </c>
      <c r="BK967">
        <v>0</v>
      </c>
      <c r="BL967" s="27" t="str">
        <f>VLOOKUP(O967,DropDownList!$H$1:$I$7,2,FALSE)</f>
        <v>2023/24</v>
      </c>
      <c r="BM967" s="27" t="str">
        <f t="shared" si="15"/>
        <v>FISCAL FINES</v>
      </c>
    </row>
    <row r="968" spans="1:65" x14ac:dyDescent="0.2">
      <c r="A968">
        <v>2025</v>
      </c>
      <c r="B968">
        <v>10</v>
      </c>
      <c r="C968" t="s">
        <v>216</v>
      </c>
      <c r="D968" t="s">
        <v>227</v>
      </c>
      <c r="E968" t="s">
        <v>41</v>
      </c>
      <c r="F968">
        <v>9367</v>
      </c>
      <c r="G968" t="s">
        <v>141</v>
      </c>
      <c r="H968" t="s">
        <v>218</v>
      </c>
      <c r="I968" t="s">
        <v>142</v>
      </c>
      <c r="J968" s="24">
        <v>45931</v>
      </c>
      <c r="K968" t="s">
        <v>253</v>
      </c>
      <c r="L968">
        <v>3</v>
      </c>
      <c r="M968" t="s">
        <v>429</v>
      </c>
      <c r="N968" t="s">
        <v>145</v>
      </c>
      <c r="O968" t="s">
        <v>155</v>
      </c>
      <c r="P968" t="s">
        <v>146</v>
      </c>
      <c r="Q968">
        <v>430</v>
      </c>
      <c r="R968">
        <v>160</v>
      </c>
      <c r="S968">
        <v>2500</v>
      </c>
      <c r="T968">
        <v>51.56</v>
      </c>
      <c r="U968">
        <v>45</v>
      </c>
      <c r="V968">
        <v>4</v>
      </c>
      <c r="W968">
        <v>90</v>
      </c>
      <c r="X968">
        <v>90</v>
      </c>
      <c r="Y968">
        <v>0</v>
      </c>
      <c r="Z968">
        <v>0</v>
      </c>
      <c r="AA968">
        <v>2018.44</v>
      </c>
      <c r="AB968">
        <v>0</v>
      </c>
      <c r="AC968">
        <v>0</v>
      </c>
      <c r="AD968">
        <v>4</v>
      </c>
      <c r="AE968">
        <v>0</v>
      </c>
      <c r="AF968">
        <v>132</v>
      </c>
      <c r="AG968">
        <v>0</v>
      </c>
      <c r="AH968">
        <v>4</v>
      </c>
      <c r="AI968">
        <v>23</v>
      </c>
      <c r="AJ968">
        <v>0</v>
      </c>
      <c r="AK968">
        <v>0</v>
      </c>
      <c r="AL968">
        <v>0</v>
      </c>
      <c r="AM968">
        <v>0</v>
      </c>
      <c r="AN968">
        <v>0</v>
      </c>
      <c r="AO968">
        <v>112</v>
      </c>
      <c r="AP968">
        <v>547</v>
      </c>
      <c r="AQ968">
        <v>119</v>
      </c>
      <c r="AR968">
        <v>0</v>
      </c>
      <c r="AS968">
        <v>70</v>
      </c>
      <c r="AT968">
        <v>36</v>
      </c>
      <c r="AU968">
        <v>2</v>
      </c>
      <c r="AV968">
        <v>3</v>
      </c>
      <c r="AW968">
        <v>0</v>
      </c>
      <c r="AX968">
        <v>0</v>
      </c>
      <c r="AY968">
        <v>83</v>
      </c>
      <c r="AZ968">
        <v>129</v>
      </c>
      <c r="BA968">
        <v>66</v>
      </c>
      <c r="BB968">
        <v>12</v>
      </c>
      <c r="BC968">
        <v>7</v>
      </c>
      <c r="BD968">
        <v>4</v>
      </c>
      <c r="BE968">
        <v>0</v>
      </c>
      <c r="BF968">
        <v>159</v>
      </c>
      <c r="BG968">
        <v>430</v>
      </c>
      <c r="BH968">
        <v>1</v>
      </c>
      <c r="BI968">
        <v>45</v>
      </c>
      <c r="BJ968" s="25">
        <v>45944</v>
      </c>
      <c r="BK968">
        <v>0</v>
      </c>
      <c r="BL968" s="27" t="str">
        <f>VLOOKUP(O968,DropDownList!$H$1:$I$7,2,FALSE)</f>
        <v>2022/23</v>
      </c>
      <c r="BM968" s="27" t="str">
        <f t="shared" si="15"/>
        <v>VSUR</v>
      </c>
    </row>
    <row r="969" spans="1:65" x14ac:dyDescent="0.2">
      <c r="A969">
        <v>2025</v>
      </c>
      <c r="B969">
        <v>10</v>
      </c>
      <c r="C969" t="s">
        <v>216</v>
      </c>
      <c r="D969" t="s">
        <v>227</v>
      </c>
      <c r="E969" t="s">
        <v>41</v>
      </c>
      <c r="F969">
        <v>9367</v>
      </c>
      <c r="G969" t="s">
        <v>141</v>
      </c>
      <c r="H969" t="s">
        <v>218</v>
      </c>
      <c r="I969" t="s">
        <v>142</v>
      </c>
      <c r="J969" s="24">
        <v>45931</v>
      </c>
      <c r="K969" t="s">
        <v>253</v>
      </c>
      <c r="L969">
        <v>3</v>
      </c>
      <c r="M969" t="s">
        <v>429</v>
      </c>
      <c r="N969" t="s">
        <v>145</v>
      </c>
      <c r="O969" t="s">
        <v>156</v>
      </c>
      <c r="P969" t="s">
        <v>146</v>
      </c>
      <c r="Q969">
        <v>356.98</v>
      </c>
      <c r="R969">
        <v>139</v>
      </c>
      <c r="S969">
        <v>2260</v>
      </c>
      <c r="T969">
        <v>40</v>
      </c>
      <c r="U969">
        <v>48</v>
      </c>
      <c r="V969">
        <v>5</v>
      </c>
      <c r="W969">
        <v>100</v>
      </c>
      <c r="X969">
        <v>100</v>
      </c>
      <c r="Y969">
        <v>0</v>
      </c>
      <c r="Z969">
        <v>0</v>
      </c>
      <c r="AA969">
        <v>1863.02</v>
      </c>
      <c r="AB969">
        <v>0</v>
      </c>
      <c r="AC969">
        <v>0</v>
      </c>
      <c r="AD969">
        <v>5</v>
      </c>
      <c r="AE969">
        <v>0</v>
      </c>
      <c r="AF969">
        <v>114</v>
      </c>
      <c r="AG969">
        <v>2</v>
      </c>
      <c r="AH969">
        <v>2</v>
      </c>
      <c r="AI969">
        <v>21</v>
      </c>
      <c r="AJ969">
        <v>0</v>
      </c>
      <c r="AK969">
        <v>0</v>
      </c>
      <c r="AL969">
        <v>0</v>
      </c>
      <c r="AM969">
        <v>0</v>
      </c>
      <c r="AN969">
        <v>0</v>
      </c>
      <c r="AO969">
        <v>92</v>
      </c>
      <c r="AP969">
        <v>413</v>
      </c>
      <c r="AQ969">
        <v>94</v>
      </c>
      <c r="AR969">
        <v>1</v>
      </c>
      <c r="AS969">
        <v>48</v>
      </c>
      <c r="AT969">
        <v>43</v>
      </c>
      <c r="AU969">
        <v>5</v>
      </c>
      <c r="AV969">
        <v>4</v>
      </c>
      <c r="AW969">
        <v>0</v>
      </c>
      <c r="AX969">
        <v>0</v>
      </c>
      <c r="AY969">
        <v>52</v>
      </c>
      <c r="AZ969">
        <v>98</v>
      </c>
      <c r="BA969">
        <v>47</v>
      </c>
      <c r="BB969">
        <v>7</v>
      </c>
      <c r="BC969">
        <v>4</v>
      </c>
      <c r="BD969">
        <v>3</v>
      </c>
      <c r="BE969">
        <v>0</v>
      </c>
      <c r="BF969">
        <v>138</v>
      </c>
      <c r="BG969">
        <v>350</v>
      </c>
      <c r="BH969">
        <v>0</v>
      </c>
      <c r="BI969">
        <v>47</v>
      </c>
      <c r="BJ969" s="25">
        <v>45944</v>
      </c>
      <c r="BK969">
        <v>0</v>
      </c>
      <c r="BL969" s="27" t="str">
        <f>VLOOKUP(O969,DropDownList!$H$1:$I$7,2,FALSE)</f>
        <v>2023/24</v>
      </c>
      <c r="BM969" s="27" t="str">
        <f t="shared" si="15"/>
        <v>VSUR</v>
      </c>
    </row>
    <row r="970" spans="1:65" x14ac:dyDescent="0.2">
      <c r="A970">
        <v>2025</v>
      </c>
      <c r="B970">
        <v>10</v>
      </c>
      <c r="C970" t="s">
        <v>216</v>
      </c>
      <c r="D970" t="s">
        <v>227</v>
      </c>
      <c r="E970" t="s">
        <v>41</v>
      </c>
      <c r="F970">
        <v>9367</v>
      </c>
      <c r="G970" t="s">
        <v>141</v>
      </c>
      <c r="H970" t="s">
        <v>218</v>
      </c>
      <c r="I970" t="s">
        <v>142</v>
      </c>
      <c r="J970" s="24">
        <v>45931</v>
      </c>
      <c r="K970" t="s">
        <v>253</v>
      </c>
      <c r="L970">
        <v>3</v>
      </c>
      <c r="M970" t="s">
        <v>429</v>
      </c>
      <c r="N970" t="s">
        <v>145</v>
      </c>
      <c r="O970" t="s">
        <v>155</v>
      </c>
      <c r="P970" t="s">
        <v>150</v>
      </c>
      <c r="Q970">
        <v>5411.95</v>
      </c>
      <c r="R970">
        <v>210</v>
      </c>
      <c r="S970">
        <v>27934.55</v>
      </c>
      <c r="T970">
        <v>3109.46</v>
      </c>
      <c r="U970">
        <v>42</v>
      </c>
      <c r="V970">
        <v>7</v>
      </c>
      <c r="W970">
        <v>1179.08</v>
      </c>
      <c r="X970">
        <v>1179.08</v>
      </c>
      <c r="Y970">
        <v>190</v>
      </c>
      <c r="Z970">
        <v>24825.09</v>
      </c>
      <c r="AA970">
        <v>19413.14</v>
      </c>
      <c r="AB970">
        <v>4488.21</v>
      </c>
      <c r="AC970">
        <v>14924.93</v>
      </c>
      <c r="AD970">
        <v>4</v>
      </c>
      <c r="AE970">
        <v>3</v>
      </c>
      <c r="AF970">
        <v>144</v>
      </c>
      <c r="AG970">
        <v>17</v>
      </c>
      <c r="AH970">
        <v>20</v>
      </c>
      <c r="AI970">
        <v>25</v>
      </c>
      <c r="AJ970">
        <v>37</v>
      </c>
      <c r="AK970">
        <v>14</v>
      </c>
      <c r="AL970">
        <v>3</v>
      </c>
      <c r="AM970">
        <v>6</v>
      </c>
      <c r="AN970">
        <v>0</v>
      </c>
      <c r="AO970">
        <v>146</v>
      </c>
      <c r="AP970">
        <v>721</v>
      </c>
      <c r="AQ970">
        <v>153</v>
      </c>
      <c r="AR970">
        <v>1</v>
      </c>
      <c r="AS970">
        <v>75</v>
      </c>
      <c r="AT970">
        <v>30</v>
      </c>
      <c r="AU970">
        <v>3</v>
      </c>
      <c r="AV970">
        <v>3</v>
      </c>
      <c r="AW970">
        <v>0</v>
      </c>
      <c r="AX970">
        <v>0</v>
      </c>
      <c r="AY970">
        <v>120</v>
      </c>
      <c r="AZ970">
        <v>195</v>
      </c>
      <c r="BA970">
        <v>94</v>
      </c>
      <c r="BB970">
        <v>10</v>
      </c>
      <c r="BC970">
        <v>4</v>
      </c>
      <c r="BD970">
        <v>8</v>
      </c>
      <c r="BE970">
        <v>0</v>
      </c>
      <c r="BF970">
        <v>149</v>
      </c>
      <c r="BG970">
        <v>3427.1</v>
      </c>
      <c r="BH970">
        <v>4</v>
      </c>
      <c r="BI970">
        <v>42</v>
      </c>
      <c r="BJ970" s="25">
        <v>45944</v>
      </c>
      <c r="BK970">
        <v>0</v>
      </c>
      <c r="BL970" s="27" t="str">
        <f>VLOOKUP(O970,DropDownList!$H$1:$I$7,2,FALSE)</f>
        <v>2022/23</v>
      </c>
      <c r="BM970" s="27" t="str">
        <f t="shared" si="15"/>
        <v>FISCAL FINES</v>
      </c>
    </row>
    <row r="971" spans="1:65" x14ac:dyDescent="0.2">
      <c r="A971">
        <v>2025</v>
      </c>
      <c r="B971">
        <v>10</v>
      </c>
      <c r="C971" t="s">
        <v>216</v>
      </c>
      <c r="D971" t="s">
        <v>227</v>
      </c>
      <c r="E971" t="s">
        <v>41</v>
      </c>
      <c r="F971">
        <v>9367</v>
      </c>
      <c r="G971" t="s">
        <v>141</v>
      </c>
      <c r="H971" t="s">
        <v>218</v>
      </c>
      <c r="I971" t="s">
        <v>142</v>
      </c>
      <c r="J971" s="24">
        <v>45931</v>
      </c>
      <c r="K971" t="s">
        <v>253</v>
      </c>
      <c r="L971">
        <v>3</v>
      </c>
      <c r="M971" t="s">
        <v>429</v>
      </c>
      <c r="N971" t="s">
        <v>145</v>
      </c>
      <c r="O971" t="s">
        <v>147</v>
      </c>
      <c r="P971" t="s">
        <v>154</v>
      </c>
      <c r="Q971">
        <v>14209.7</v>
      </c>
      <c r="R971">
        <v>134</v>
      </c>
      <c r="S971">
        <v>40647</v>
      </c>
      <c r="T971">
        <v>280.32</v>
      </c>
      <c r="U971">
        <v>60</v>
      </c>
      <c r="V971">
        <v>12</v>
      </c>
      <c r="W971">
        <v>2950.5</v>
      </c>
      <c r="X971">
        <v>4120.5</v>
      </c>
      <c r="Y971">
        <v>0</v>
      </c>
      <c r="Z971">
        <v>0</v>
      </c>
      <c r="AA971">
        <v>26156.98</v>
      </c>
      <c r="AB971">
        <v>0</v>
      </c>
      <c r="AC971">
        <v>24272.31</v>
      </c>
      <c r="AD971">
        <v>6</v>
      </c>
      <c r="AE971">
        <v>6</v>
      </c>
      <c r="AF971">
        <v>72</v>
      </c>
      <c r="AG971">
        <v>31</v>
      </c>
      <c r="AH971">
        <v>1</v>
      </c>
      <c r="AI971">
        <v>29</v>
      </c>
      <c r="AJ971">
        <v>0</v>
      </c>
      <c r="AK971">
        <v>0</v>
      </c>
      <c r="AL971">
        <v>0</v>
      </c>
      <c r="AM971">
        <v>0</v>
      </c>
      <c r="AN971">
        <v>0</v>
      </c>
      <c r="AO971">
        <v>86</v>
      </c>
      <c r="AP971">
        <v>370</v>
      </c>
      <c r="AQ971">
        <v>84</v>
      </c>
      <c r="AR971">
        <v>0</v>
      </c>
      <c r="AS971">
        <v>23</v>
      </c>
      <c r="AT971">
        <v>40</v>
      </c>
      <c r="AU971">
        <v>4</v>
      </c>
      <c r="AV971">
        <v>2</v>
      </c>
      <c r="AW971">
        <v>1</v>
      </c>
      <c r="AX971">
        <v>0</v>
      </c>
      <c r="AY971">
        <v>49</v>
      </c>
      <c r="AZ971">
        <v>96</v>
      </c>
      <c r="BA971">
        <v>41</v>
      </c>
      <c r="BB971">
        <v>9</v>
      </c>
      <c r="BC971">
        <v>2</v>
      </c>
      <c r="BD971">
        <v>1</v>
      </c>
      <c r="BE971">
        <v>0</v>
      </c>
      <c r="BF971">
        <v>132</v>
      </c>
      <c r="BG971">
        <v>8462</v>
      </c>
      <c r="BH971">
        <v>1</v>
      </c>
      <c r="BI971">
        <v>59</v>
      </c>
      <c r="BJ971" s="25">
        <v>45944</v>
      </c>
      <c r="BK971">
        <v>0</v>
      </c>
      <c r="BL971" s="27" t="str">
        <f>VLOOKUP(O971,DropDownList!$H$1:$I$7,2,FALSE)</f>
        <v>2024/25</v>
      </c>
      <c r="BM971" s="27" t="str">
        <f t="shared" si="15"/>
        <v>JP COURT</v>
      </c>
    </row>
    <row r="972" spans="1:65" x14ac:dyDescent="0.2">
      <c r="A972">
        <v>2025</v>
      </c>
      <c r="B972">
        <v>10</v>
      </c>
      <c r="C972" t="s">
        <v>216</v>
      </c>
      <c r="D972" t="s">
        <v>227</v>
      </c>
      <c r="E972" t="s">
        <v>41</v>
      </c>
      <c r="F972">
        <v>9367</v>
      </c>
      <c r="G972" t="s">
        <v>141</v>
      </c>
      <c r="H972" t="s">
        <v>218</v>
      </c>
      <c r="I972" t="s">
        <v>142</v>
      </c>
      <c r="J972" s="24">
        <v>45931</v>
      </c>
      <c r="K972" t="s">
        <v>253</v>
      </c>
      <c r="L972">
        <v>3</v>
      </c>
      <c r="M972" t="s">
        <v>429</v>
      </c>
      <c r="N972" t="s">
        <v>145</v>
      </c>
      <c r="O972" t="s">
        <v>147</v>
      </c>
      <c r="P972" t="s">
        <v>152</v>
      </c>
      <c r="Q972">
        <v>0</v>
      </c>
      <c r="R972">
        <v>51</v>
      </c>
      <c r="S972">
        <v>2040</v>
      </c>
      <c r="T972">
        <v>960</v>
      </c>
      <c r="U972">
        <v>0</v>
      </c>
      <c r="V972">
        <v>0</v>
      </c>
      <c r="W972">
        <v>0</v>
      </c>
      <c r="X972">
        <v>0</v>
      </c>
      <c r="Y972">
        <v>0</v>
      </c>
      <c r="Z972">
        <v>0</v>
      </c>
      <c r="AA972">
        <v>1080</v>
      </c>
      <c r="AB972">
        <v>0</v>
      </c>
      <c r="AC972">
        <v>1080</v>
      </c>
      <c r="AD972">
        <v>0</v>
      </c>
      <c r="AE972">
        <v>0</v>
      </c>
      <c r="AF972">
        <v>27</v>
      </c>
      <c r="AG972">
        <v>0</v>
      </c>
      <c r="AH972">
        <v>24</v>
      </c>
      <c r="AI972">
        <v>0</v>
      </c>
      <c r="AJ972">
        <v>0</v>
      </c>
      <c r="AK972">
        <v>0</v>
      </c>
      <c r="AL972">
        <v>0</v>
      </c>
      <c r="AM972">
        <v>0</v>
      </c>
      <c r="AN972">
        <v>0</v>
      </c>
      <c r="AO972">
        <v>0</v>
      </c>
      <c r="AP972">
        <v>0</v>
      </c>
      <c r="AQ972">
        <v>0</v>
      </c>
      <c r="AR972">
        <v>0</v>
      </c>
      <c r="AS972">
        <v>0</v>
      </c>
      <c r="AT972">
        <v>0</v>
      </c>
      <c r="AU972">
        <v>0</v>
      </c>
      <c r="AV972">
        <v>0</v>
      </c>
      <c r="AW972">
        <v>0</v>
      </c>
      <c r="AX972">
        <v>0</v>
      </c>
      <c r="AY972">
        <v>0</v>
      </c>
      <c r="AZ972">
        <v>0</v>
      </c>
      <c r="BA972">
        <v>0</v>
      </c>
      <c r="BB972">
        <v>0</v>
      </c>
      <c r="BC972">
        <v>0</v>
      </c>
      <c r="BD972">
        <v>0</v>
      </c>
      <c r="BE972">
        <v>0</v>
      </c>
      <c r="BF972">
        <v>0</v>
      </c>
      <c r="BG972">
        <v>0</v>
      </c>
      <c r="BH972">
        <v>0</v>
      </c>
      <c r="BI972">
        <v>0</v>
      </c>
      <c r="BJ972" s="25">
        <v>45944</v>
      </c>
      <c r="BK972">
        <v>0</v>
      </c>
      <c r="BL972" s="27" t="str">
        <f>VLOOKUP(O972,DropDownList!$H$1:$I$7,2,FALSE)</f>
        <v>2024/25</v>
      </c>
      <c r="BM972" s="27" t="str">
        <f t="shared" si="15"/>
        <v>PCOA</v>
      </c>
    </row>
    <row r="973" spans="1:65" x14ac:dyDescent="0.2">
      <c r="A973">
        <v>2025</v>
      </c>
      <c r="B973">
        <v>10</v>
      </c>
      <c r="C973" t="s">
        <v>216</v>
      </c>
      <c r="D973" t="s">
        <v>228</v>
      </c>
      <c r="E973" t="s">
        <v>41</v>
      </c>
      <c r="F973">
        <v>9811</v>
      </c>
      <c r="G973" t="s">
        <v>158</v>
      </c>
      <c r="H973" t="s">
        <v>218</v>
      </c>
      <c r="I973" t="s">
        <v>142</v>
      </c>
      <c r="J973" s="24">
        <v>45931</v>
      </c>
      <c r="K973" t="s">
        <v>253</v>
      </c>
      <c r="L973">
        <v>3</v>
      </c>
      <c r="M973" t="s">
        <v>429</v>
      </c>
      <c r="N973" t="s">
        <v>145</v>
      </c>
      <c r="O973" t="s">
        <v>149</v>
      </c>
      <c r="P973" t="s">
        <v>160</v>
      </c>
      <c r="Q973">
        <v>7514.15</v>
      </c>
      <c r="R973">
        <v>35</v>
      </c>
      <c r="S973">
        <v>12373</v>
      </c>
      <c r="T973">
        <v>320</v>
      </c>
      <c r="U973">
        <v>21</v>
      </c>
      <c r="V973">
        <v>8</v>
      </c>
      <c r="W973">
        <v>1920</v>
      </c>
      <c r="X973">
        <v>4130</v>
      </c>
      <c r="Y973">
        <v>0</v>
      </c>
      <c r="Z973">
        <v>0</v>
      </c>
      <c r="AA973">
        <v>4538.8500000000004</v>
      </c>
      <c r="AB973">
        <v>350</v>
      </c>
      <c r="AC973">
        <v>3883</v>
      </c>
      <c r="AD973">
        <v>4</v>
      </c>
      <c r="AE973">
        <v>4</v>
      </c>
      <c r="AF973">
        <v>13</v>
      </c>
      <c r="AG973">
        <v>8</v>
      </c>
      <c r="AH973">
        <v>1</v>
      </c>
      <c r="AI973">
        <v>13</v>
      </c>
      <c r="AJ973">
        <v>0</v>
      </c>
      <c r="AK973">
        <v>0</v>
      </c>
      <c r="AL973">
        <v>0</v>
      </c>
      <c r="AM973">
        <v>0</v>
      </c>
      <c r="AN973">
        <v>0</v>
      </c>
      <c r="AO973">
        <v>23</v>
      </c>
      <c r="AP973">
        <v>59</v>
      </c>
      <c r="AQ973">
        <v>22</v>
      </c>
      <c r="AR973">
        <v>0</v>
      </c>
      <c r="AS973">
        <v>2</v>
      </c>
      <c r="AT973">
        <v>6</v>
      </c>
      <c r="AU973">
        <v>0</v>
      </c>
      <c r="AV973">
        <v>0</v>
      </c>
      <c r="AW973">
        <v>1</v>
      </c>
      <c r="AX973">
        <v>0</v>
      </c>
      <c r="AY973">
        <v>10</v>
      </c>
      <c r="AZ973">
        <v>13</v>
      </c>
      <c r="BA973">
        <v>1</v>
      </c>
      <c r="BB973">
        <v>1</v>
      </c>
      <c r="BC973">
        <v>0</v>
      </c>
      <c r="BD973">
        <v>0</v>
      </c>
      <c r="BE973">
        <v>0</v>
      </c>
      <c r="BF973">
        <v>34</v>
      </c>
      <c r="BG973">
        <v>3870</v>
      </c>
      <c r="BH973">
        <v>0</v>
      </c>
      <c r="BI973">
        <v>21</v>
      </c>
      <c r="BJ973" s="25">
        <v>45944</v>
      </c>
      <c r="BK973">
        <v>0</v>
      </c>
      <c r="BL973" s="27" t="str">
        <f>VLOOKUP(O973,DropDownList!$H$1:$I$7,2,FALSE)</f>
        <v>2025/26</v>
      </c>
      <c r="BM973" s="27" t="str">
        <f t="shared" si="15"/>
        <v>SC COURT</v>
      </c>
    </row>
    <row r="974" spans="1:65" x14ac:dyDescent="0.2">
      <c r="A974">
        <v>2025</v>
      </c>
      <c r="B974">
        <v>10</v>
      </c>
      <c r="C974" t="s">
        <v>216</v>
      </c>
      <c r="D974" t="s">
        <v>228</v>
      </c>
      <c r="E974" t="s">
        <v>41</v>
      </c>
      <c r="F974">
        <v>9811</v>
      </c>
      <c r="G974" t="s">
        <v>158</v>
      </c>
      <c r="H974" t="s">
        <v>218</v>
      </c>
      <c r="I974" t="s">
        <v>142</v>
      </c>
      <c r="J974" s="24">
        <v>45931</v>
      </c>
      <c r="K974" t="s">
        <v>253</v>
      </c>
      <c r="L974">
        <v>3</v>
      </c>
      <c r="M974" t="s">
        <v>429</v>
      </c>
      <c r="N974" t="s">
        <v>145</v>
      </c>
      <c r="O974" t="s">
        <v>147</v>
      </c>
      <c r="P974" t="s">
        <v>161</v>
      </c>
      <c r="Q974">
        <v>1130</v>
      </c>
      <c r="R974">
        <v>234</v>
      </c>
      <c r="S974">
        <v>4635</v>
      </c>
      <c r="T974">
        <v>70</v>
      </c>
      <c r="U974">
        <v>112</v>
      </c>
      <c r="V974">
        <v>18</v>
      </c>
      <c r="W974">
        <v>330</v>
      </c>
      <c r="X974">
        <v>330</v>
      </c>
      <c r="Y974">
        <v>0</v>
      </c>
      <c r="Z974">
        <v>0</v>
      </c>
      <c r="AA974">
        <v>3435</v>
      </c>
      <c r="AB974">
        <v>0</v>
      </c>
      <c r="AC974">
        <v>0</v>
      </c>
      <c r="AD974">
        <v>18</v>
      </c>
      <c r="AE974">
        <v>0</v>
      </c>
      <c r="AF974">
        <v>168</v>
      </c>
      <c r="AG974">
        <v>0</v>
      </c>
      <c r="AH974">
        <v>3</v>
      </c>
      <c r="AI974">
        <v>63</v>
      </c>
      <c r="AJ974">
        <v>0</v>
      </c>
      <c r="AK974">
        <v>0</v>
      </c>
      <c r="AL974">
        <v>0</v>
      </c>
      <c r="AM974">
        <v>0</v>
      </c>
      <c r="AN974">
        <v>0</v>
      </c>
      <c r="AO974">
        <v>147</v>
      </c>
      <c r="AP974">
        <v>579</v>
      </c>
      <c r="AQ974">
        <v>135</v>
      </c>
      <c r="AR974">
        <v>0</v>
      </c>
      <c r="AS974">
        <v>44</v>
      </c>
      <c r="AT974">
        <v>92</v>
      </c>
      <c r="AU974">
        <v>11</v>
      </c>
      <c r="AV974">
        <v>1</v>
      </c>
      <c r="AW974">
        <v>3</v>
      </c>
      <c r="AX974">
        <v>0</v>
      </c>
      <c r="AY974">
        <v>80</v>
      </c>
      <c r="AZ974">
        <v>131</v>
      </c>
      <c r="BA974">
        <v>36</v>
      </c>
      <c r="BB974">
        <v>9</v>
      </c>
      <c r="BC974">
        <v>4</v>
      </c>
      <c r="BD974">
        <v>2</v>
      </c>
      <c r="BE974">
        <v>0</v>
      </c>
      <c r="BF974">
        <v>229</v>
      </c>
      <c r="BG974">
        <v>1130</v>
      </c>
      <c r="BH974">
        <v>0</v>
      </c>
      <c r="BI974">
        <v>110</v>
      </c>
      <c r="BJ974" s="25">
        <v>45944</v>
      </c>
      <c r="BK974">
        <v>1</v>
      </c>
      <c r="BL974" s="27" t="str">
        <f>VLOOKUP(O974,DropDownList!$H$1:$I$7,2,FALSE)</f>
        <v>2024/25</v>
      </c>
      <c r="BM974" s="27" t="str">
        <f t="shared" si="15"/>
        <v>VSUR</v>
      </c>
    </row>
    <row r="975" spans="1:65" x14ac:dyDescent="0.2">
      <c r="A975">
        <v>2025</v>
      </c>
      <c r="B975">
        <v>10</v>
      </c>
      <c r="C975" t="s">
        <v>216</v>
      </c>
      <c r="D975" t="s">
        <v>228</v>
      </c>
      <c r="E975" t="s">
        <v>41</v>
      </c>
      <c r="F975">
        <v>9811</v>
      </c>
      <c r="G975" t="s">
        <v>158</v>
      </c>
      <c r="H975" t="s">
        <v>218</v>
      </c>
      <c r="I975" t="s">
        <v>142</v>
      </c>
      <c r="J975" s="24">
        <v>45931</v>
      </c>
      <c r="K975" t="s">
        <v>253</v>
      </c>
      <c r="L975">
        <v>3</v>
      </c>
      <c r="M975" t="s">
        <v>429</v>
      </c>
      <c r="N975" t="s">
        <v>145</v>
      </c>
      <c r="O975" t="s">
        <v>156</v>
      </c>
      <c r="P975" t="s">
        <v>159</v>
      </c>
      <c r="Q975">
        <v>0</v>
      </c>
      <c r="R975">
        <v>2</v>
      </c>
      <c r="S975">
        <v>2361</v>
      </c>
      <c r="T975">
        <v>7.24</v>
      </c>
      <c r="U975">
        <v>0</v>
      </c>
      <c r="V975">
        <v>0</v>
      </c>
      <c r="W975">
        <v>0</v>
      </c>
      <c r="X975">
        <v>0</v>
      </c>
      <c r="Y975">
        <v>0</v>
      </c>
      <c r="Z975">
        <v>0</v>
      </c>
      <c r="AA975">
        <v>2353.7600000000002</v>
      </c>
      <c r="AB975">
        <v>0</v>
      </c>
      <c r="AC975">
        <v>0</v>
      </c>
      <c r="AD975">
        <v>0</v>
      </c>
      <c r="AE975">
        <v>0</v>
      </c>
      <c r="AF975">
        <v>1</v>
      </c>
      <c r="AG975">
        <v>0</v>
      </c>
      <c r="AH975">
        <v>0</v>
      </c>
      <c r="AI975">
        <v>0</v>
      </c>
      <c r="AJ975">
        <v>0</v>
      </c>
      <c r="AK975">
        <v>0</v>
      </c>
      <c r="AL975">
        <v>0</v>
      </c>
      <c r="AM975">
        <v>0</v>
      </c>
      <c r="AN975">
        <v>0</v>
      </c>
      <c r="AO975">
        <v>2</v>
      </c>
      <c r="AP975">
        <v>2</v>
      </c>
      <c r="AQ975">
        <v>2</v>
      </c>
      <c r="AR975">
        <v>0</v>
      </c>
      <c r="AS975">
        <v>0</v>
      </c>
      <c r="AT975">
        <v>0</v>
      </c>
      <c r="AU975">
        <v>0</v>
      </c>
      <c r="AV975">
        <v>0</v>
      </c>
      <c r="AW975">
        <v>0</v>
      </c>
      <c r="AX975">
        <v>0</v>
      </c>
      <c r="AY975">
        <v>0</v>
      </c>
      <c r="AZ975">
        <v>0</v>
      </c>
      <c r="BA975">
        <v>0</v>
      </c>
      <c r="BB975">
        <v>0</v>
      </c>
      <c r="BC975">
        <v>0</v>
      </c>
      <c r="BD975">
        <v>0</v>
      </c>
      <c r="BE975">
        <v>0</v>
      </c>
      <c r="BF975">
        <v>0</v>
      </c>
      <c r="BG975">
        <v>0</v>
      </c>
      <c r="BH975">
        <v>1</v>
      </c>
      <c r="BI975">
        <v>0</v>
      </c>
      <c r="BJ975" s="25">
        <v>45944</v>
      </c>
      <c r="BK975">
        <v>0</v>
      </c>
      <c r="BL975" s="27" t="str">
        <f>VLOOKUP(O975,DropDownList!$H$1:$I$7,2,FALSE)</f>
        <v>2023/24</v>
      </c>
      <c r="BM975" s="27" t="str">
        <f t="shared" si="15"/>
        <v>CONF</v>
      </c>
    </row>
    <row r="976" spans="1:65" x14ac:dyDescent="0.2">
      <c r="A976">
        <v>2025</v>
      </c>
      <c r="B976">
        <v>10</v>
      </c>
      <c r="C976" t="s">
        <v>216</v>
      </c>
      <c r="D976" t="s">
        <v>228</v>
      </c>
      <c r="E976" t="s">
        <v>41</v>
      </c>
      <c r="F976">
        <v>9811</v>
      </c>
      <c r="G976" t="s">
        <v>158</v>
      </c>
      <c r="H976" t="s">
        <v>218</v>
      </c>
      <c r="I976" t="s">
        <v>142</v>
      </c>
      <c r="J976" s="24">
        <v>45931</v>
      </c>
      <c r="K976" t="s">
        <v>253</v>
      </c>
      <c r="L976">
        <v>3</v>
      </c>
      <c r="M976" t="s">
        <v>429</v>
      </c>
      <c r="N976" t="s">
        <v>145</v>
      </c>
      <c r="O976" t="s">
        <v>149</v>
      </c>
      <c r="P976" t="s">
        <v>161</v>
      </c>
      <c r="Q976">
        <v>194.15</v>
      </c>
      <c r="R976">
        <v>34</v>
      </c>
      <c r="S976">
        <v>520</v>
      </c>
      <c r="T976">
        <v>20</v>
      </c>
      <c r="U976">
        <v>20</v>
      </c>
      <c r="V976">
        <v>4</v>
      </c>
      <c r="W976">
        <v>60</v>
      </c>
      <c r="X976">
        <v>60</v>
      </c>
      <c r="Y976">
        <v>0</v>
      </c>
      <c r="Z976">
        <v>0</v>
      </c>
      <c r="AA976">
        <v>305.85000000000002</v>
      </c>
      <c r="AB976">
        <v>0</v>
      </c>
      <c r="AC976">
        <v>0</v>
      </c>
      <c r="AD976">
        <v>4</v>
      </c>
      <c r="AE976">
        <v>0</v>
      </c>
      <c r="AF976">
        <v>19</v>
      </c>
      <c r="AG976">
        <v>1</v>
      </c>
      <c r="AH976">
        <v>1</v>
      </c>
      <c r="AI976">
        <v>13</v>
      </c>
      <c r="AJ976">
        <v>0</v>
      </c>
      <c r="AK976">
        <v>0</v>
      </c>
      <c r="AL976">
        <v>0</v>
      </c>
      <c r="AM976">
        <v>0</v>
      </c>
      <c r="AN976">
        <v>0</v>
      </c>
      <c r="AO976">
        <v>22</v>
      </c>
      <c r="AP976">
        <v>57</v>
      </c>
      <c r="AQ976">
        <v>22</v>
      </c>
      <c r="AR976">
        <v>0</v>
      </c>
      <c r="AS976">
        <v>1</v>
      </c>
      <c r="AT976">
        <v>3</v>
      </c>
      <c r="AU976">
        <v>0</v>
      </c>
      <c r="AV976">
        <v>0</v>
      </c>
      <c r="AW976">
        <v>1</v>
      </c>
      <c r="AX976">
        <v>0</v>
      </c>
      <c r="AY976">
        <v>11</v>
      </c>
      <c r="AZ976">
        <v>14</v>
      </c>
      <c r="BA976">
        <v>1</v>
      </c>
      <c r="BB976">
        <v>1</v>
      </c>
      <c r="BC976">
        <v>0</v>
      </c>
      <c r="BD976">
        <v>0</v>
      </c>
      <c r="BE976">
        <v>0</v>
      </c>
      <c r="BF976">
        <v>33</v>
      </c>
      <c r="BG976">
        <v>190</v>
      </c>
      <c r="BH976">
        <v>0</v>
      </c>
      <c r="BI976">
        <v>20</v>
      </c>
      <c r="BJ976" s="25">
        <v>45944</v>
      </c>
      <c r="BK976">
        <v>0</v>
      </c>
      <c r="BL976" s="27" t="str">
        <f>VLOOKUP(O976,DropDownList!$H$1:$I$7,2,FALSE)</f>
        <v>2025/26</v>
      </c>
      <c r="BM976" s="27" t="str">
        <f t="shared" si="15"/>
        <v>VSUR</v>
      </c>
    </row>
    <row r="977" spans="1:65" x14ac:dyDescent="0.2">
      <c r="A977">
        <v>2025</v>
      </c>
      <c r="B977">
        <v>10</v>
      </c>
      <c r="C977" t="s">
        <v>216</v>
      </c>
      <c r="D977" t="s">
        <v>228</v>
      </c>
      <c r="E977" t="s">
        <v>41</v>
      </c>
      <c r="F977">
        <v>9811</v>
      </c>
      <c r="G977" t="s">
        <v>158</v>
      </c>
      <c r="H977" t="s">
        <v>218</v>
      </c>
      <c r="I977" t="s">
        <v>142</v>
      </c>
      <c r="J977" s="24">
        <v>45931</v>
      </c>
      <c r="K977" t="s">
        <v>253</v>
      </c>
      <c r="L977">
        <v>3</v>
      </c>
      <c r="M977" t="s">
        <v>429</v>
      </c>
      <c r="N977" t="s">
        <v>145</v>
      </c>
      <c r="O977" t="s">
        <v>156</v>
      </c>
      <c r="P977" t="s">
        <v>160</v>
      </c>
      <c r="Q977">
        <v>24008.32</v>
      </c>
      <c r="R977">
        <v>156</v>
      </c>
      <c r="S977">
        <v>66275</v>
      </c>
      <c r="T977">
        <v>3810</v>
      </c>
      <c r="U977">
        <v>71</v>
      </c>
      <c r="V977">
        <v>23</v>
      </c>
      <c r="W977">
        <v>10638.57</v>
      </c>
      <c r="X977">
        <v>11178.57</v>
      </c>
      <c r="Y977">
        <v>0</v>
      </c>
      <c r="Z977">
        <v>0</v>
      </c>
      <c r="AA977">
        <v>38456.68</v>
      </c>
      <c r="AB977">
        <v>1859.01</v>
      </c>
      <c r="AC977">
        <v>34227.550000000003</v>
      </c>
      <c r="AD977">
        <v>12</v>
      </c>
      <c r="AE977">
        <v>11</v>
      </c>
      <c r="AF977">
        <v>78</v>
      </c>
      <c r="AG977">
        <v>39</v>
      </c>
      <c r="AH977">
        <v>6</v>
      </c>
      <c r="AI977">
        <v>32</v>
      </c>
      <c r="AJ977">
        <v>0</v>
      </c>
      <c r="AK977">
        <v>0</v>
      </c>
      <c r="AL977">
        <v>0</v>
      </c>
      <c r="AM977">
        <v>0</v>
      </c>
      <c r="AN977">
        <v>0</v>
      </c>
      <c r="AO977">
        <v>117</v>
      </c>
      <c r="AP977">
        <v>570</v>
      </c>
      <c r="AQ977">
        <v>110</v>
      </c>
      <c r="AR977">
        <v>1</v>
      </c>
      <c r="AS977">
        <v>65</v>
      </c>
      <c r="AT977">
        <v>38</v>
      </c>
      <c r="AU977">
        <v>17</v>
      </c>
      <c r="AV977">
        <v>5</v>
      </c>
      <c r="AW977">
        <v>4</v>
      </c>
      <c r="AX977">
        <v>0</v>
      </c>
      <c r="AY977">
        <v>78</v>
      </c>
      <c r="AZ977">
        <v>139</v>
      </c>
      <c r="BA977">
        <v>66</v>
      </c>
      <c r="BB977">
        <v>14</v>
      </c>
      <c r="BC977">
        <v>8</v>
      </c>
      <c r="BD977">
        <v>1</v>
      </c>
      <c r="BE977">
        <v>0</v>
      </c>
      <c r="BF977">
        <v>148</v>
      </c>
      <c r="BG977">
        <v>12025</v>
      </c>
      <c r="BH977">
        <v>1</v>
      </c>
      <c r="BI977">
        <v>68</v>
      </c>
      <c r="BJ977" s="25">
        <v>45944</v>
      </c>
      <c r="BK977">
        <v>2</v>
      </c>
      <c r="BL977" s="27" t="str">
        <f>VLOOKUP(O977,DropDownList!$H$1:$I$7,2,FALSE)</f>
        <v>2023/24</v>
      </c>
      <c r="BM977" s="27" t="str">
        <f t="shared" si="15"/>
        <v>SC COURT</v>
      </c>
    </row>
    <row r="978" spans="1:65" x14ac:dyDescent="0.2">
      <c r="A978">
        <v>2025</v>
      </c>
      <c r="B978">
        <v>10</v>
      </c>
      <c r="C978" t="s">
        <v>216</v>
      </c>
      <c r="D978" t="s">
        <v>228</v>
      </c>
      <c r="E978" t="s">
        <v>41</v>
      </c>
      <c r="F978">
        <v>9811</v>
      </c>
      <c r="G978" t="s">
        <v>158</v>
      </c>
      <c r="H978" t="s">
        <v>218</v>
      </c>
      <c r="I978" t="s">
        <v>142</v>
      </c>
      <c r="J978" s="24">
        <v>45931</v>
      </c>
      <c r="K978" t="s">
        <v>253</v>
      </c>
      <c r="L978">
        <v>3</v>
      </c>
      <c r="M978" t="s">
        <v>429</v>
      </c>
      <c r="N978" t="s">
        <v>145</v>
      </c>
      <c r="O978" t="s">
        <v>155</v>
      </c>
      <c r="P978" t="s">
        <v>160</v>
      </c>
      <c r="Q978">
        <v>17359.54</v>
      </c>
      <c r="R978">
        <v>200</v>
      </c>
      <c r="S978">
        <v>87000</v>
      </c>
      <c r="T978">
        <v>3643.94</v>
      </c>
      <c r="U978">
        <v>70</v>
      </c>
      <c r="V978">
        <v>16</v>
      </c>
      <c r="W978">
        <v>6878.12</v>
      </c>
      <c r="X978">
        <v>7260.15</v>
      </c>
      <c r="Y978">
        <v>0</v>
      </c>
      <c r="Z978">
        <v>0</v>
      </c>
      <c r="AA978">
        <v>65996.52</v>
      </c>
      <c r="AB978">
        <v>4268.09</v>
      </c>
      <c r="AC978">
        <v>58025.62</v>
      </c>
      <c r="AD978">
        <v>6</v>
      </c>
      <c r="AE978">
        <v>10</v>
      </c>
      <c r="AF978">
        <v>118</v>
      </c>
      <c r="AG978">
        <v>55</v>
      </c>
      <c r="AH978">
        <v>8</v>
      </c>
      <c r="AI978">
        <v>15</v>
      </c>
      <c r="AJ978">
        <v>0</v>
      </c>
      <c r="AK978">
        <v>0</v>
      </c>
      <c r="AL978">
        <v>0</v>
      </c>
      <c r="AM978">
        <v>0</v>
      </c>
      <c r="AN978">
        <v>0</v>
      </c>
      <c r="AO978">
        <v>148</v>
      </c>
      <c r="AP978">
        <v>714</v>
      </c>
      <c r="AQ978">
        <v>158</v>
      </c>
      <c r="AR978">
        <v>0</v>
      </c>
      <c r="AS978">
        <v>68</v>
      </c>
      <c r="AT978">
        <v>60</v>
      </c>
      <c r="AU978">
        <v>11</v>
      </c>
      <c r="AV978">
        <v>5</v>
      </c>
      <c r="AW978">
        <v>3</v>
      </c>
      <c r="AX978">
        <v>0</v>
      </c>
      <c r="AY978">
        <v>115</v>
      </c>
      <c r="AZ978">
        <v>165</v>
      </c>
      <c r="BA978">
        <v>82</v>
      </c>
      <c r="BB978">
        <v>9</v>
      </c>
      <c r="BC978">
        <v>4</v>
      </c>
      <c r="BD978">
        <v>10</v>
      </c>
      <c r="BE978">
        <v>0</v>
      </c>
      <c r="BF978">
        <v>195</v>
      </c>
      <c r="BG978">
        <v>6280</v>
      </c>
      <c r="BH978">
        <v>4</v>
      </c>
      <c r="BI978">
        <v>67</v>
      </c>
      <c r="BJ978" s="25">
        <v>45944</v>
      </c>
      <c r="BK978">
        <v>1</v>
      </c>
      <c r="BL978" s="27" t="str">
        <f>VLOOKUP(O978,DropDownList!$H$1:$I$7,2,FALSE)</f>
        <v>2022/23</v>
      </c>
      <c r="BM978" s="27" t="str">
        <f t="shared" si="15"/>
        <v>SC COURT</v>
      </c>
    </row>
    <row r="979" spans="1:65" x14ac:dyDescent="0.2">
      <c r="A979">
        <v>2025</v>
      </c>
      <c r="B979">
        <v>10</v>
      </c>
      <c r="C979" t="s">
        <v>216</v>
      </c>
      <c r="D979" t="s">
        <v>228</v>
      </c>
      <c r="E979" t="s">
        <v>41</v>
      </c>
      <c r="F979">
        <v>9811</v>
      </c>
      <c r="G979" t="s">
        <v>158</v>
      </c>
      <c r="H979" t="s">
        <v>218</v>
      </c>
      <c r="I979" t="s">
        <v>142</v>
      </c>
      <c r="J979" s="24">
        <v>45931</v>
      </c>
      <c r="K979" t="s">
        <v>253</v>
      </c>
      <c r="L979">
        <v>3</v>
      </c>
      <c r="M979" t="s">
        <v>429</v>
      </c>
      <c r="N979" t="s">
        <v>145</v>
      </c>
      <c r="O979" t="s">
        <v>147</v>
      </c>
      <c r="P979" t="s">
        <v>160</v>
      </c>
      <c r="Q979">
        <v>35265.040000000001</v>
      </c>
      <c r="R979">
        <v>247</v>
      </c>
      <c r="S979">
        <v>97474.02</v>
      </c>
      <c r="T979">
        <v>2660</v>
      </c>
      <c r="U979">
        <v>120</v>
      </c>
      <c r="V979">
        <v>35</v>
      </c>
      <c r="W979">
        <v>8671.2199999999993</v>
      </c>
      <c r="X979">
        <v>10591.22</v>
      </c>
      <c r="Y979">
        <v>0</v>
      </c>
      <c r="Z979">
        <v>0</v>
      </c>
      <c r="AA979">
        <v>59548.98</v>
      </c>
      <c r="AB979">
        <v>8356.91</v>
      </c>
      <c r="AC979">
        <v>47717.07</v>
      </c>
      <c r="AD979">
        <v>17</v>
      </c>
      <c r="AE979">
        <v>18</v>
      </c>
      <c r="AF979">
        <v>121</v>
      </c>
      <c r="AG979">
        <v>57</v>
      </c>
      <c r="AH979">
        <v>4</v>
      </c>
      <c r="AI979">
        <v>63</v>
      </c>
      <c r="AJ979">
        <v>0</v>
      </c>
      <c r="AK979">
        <v>0</v>
      </c>
      <c r="AL979">
        <v>0</v>
      </c>
      <c r="AM979">
        <v>0</v>
      </c>
      <c r="AN979">
        <v>0</v>
      </c>
      <c r="AO979">
        <v>156</v>
      </c>
      <c r="AP979">
        <v>602</v>
      </c>
      <c r="AQ979">
        <v>141</v>
      </c>
      <c r="AR979">
        <v>0</v>
      </c>
      <c r="AS979">
        <v>45</v>
      </c>
      <c r="AT979">
        <v>91</v>
      </c>
      <c r="AU979">
        <v>11</v>
      </c>
      <c r="AV979">
        <v>1</v>
      </c>
      <c r="AW979">
        <v>4</v>
      </c>
      <c r="AX979">
        <v>0</v>
      </c>
      <c r="AY979">
        <v>85</v>
      </c>
      <c r="AZ979">
        <v>137</v>
      </c>
      <c r="BA979">
        <v>39</v>
      </c>
      <c r="BB979">
        <v>9</v>
      </c>
      <c r="BC979">
        <v>4</v>
      </c>
      <c r="BD979">
        <v>2</v>
      </c>
      <c r="BE979">
        <v>0</v>
      </c>
      <c r="BF979">
        <v>241</v>
      </c>
      <c r="BG979">
        <v>19137</v>
      </c>
      <c r="BH979">
        <v>2</v>
      </c>
      <c r="BI979">
        <v>118</v>
      </c>
      <c r="BJ979" s="25">
        <v>45944</v>
      </c>
      <c r="BK979">
        <v>1</v>
      </c>
      <c r="BL979" s="27" t="str">
        <f>VLOOKUP(O979,DropDownList!$H$1:$I$7,2,FALSE)</f>
        <v>2024/25</v>
      </c>
      <c r="BM979" s="27" t="str">
        <f t="shared" si="15"/>
        <v>SC COURT</v>
      </c>
    </row>
    <row r="980" spans="1:65" x14ac:dyDescent="0.2">
      <c r="A980">
        <v>2025</v>
      </c>
      <c r="B980">
        <v>10</v>
      </c>
      <c r="C980" t="s">
        <v>216</v>
      </c>
      <c r="D980" t="s">
        <v>228</v>
      </c>
      <c r="E980" t="s">
        <v>41</v>
      </c>
      <c r="F980">
        <v>9811</v>
      </c>
      <c r="G980" t="s">
        <v>158</v>
      </c>
      <c r="H980" t="s">
        <v>218</v>
      </c>
      <c r="I980" t="s">
        <v>142</v>
      </c>
      <c r="J980" s="24">
        <v>45931</v>
      </c>
      <c r="K980" t="s">
        <v>253</v>
      </c>
      <c r="L980">
        <v>3</v>
      </c>
      <c r="M980" t="s">
        <v>429</v>
      </c>
      <c r="N980" t="s">
        <v>145</v>
      </c>
      <c r="O980" t="s">
        <v>155</v>
      </c>
      <c r="P980" t="s">
        <v>161</v>
      </c>
      <c r="Q980">
        <v>457.19</v>
      </c>
      <c r="R980">
        <v>185</v>
      </c>
      <c r="S980">
        <v>4340</v>
      </c>
      <c r="T980">
        <v>200</v>
      </c>
      <c r="U980">
        <v>67</v>
      </c>
      <c r="V980">
        <v>7</v>
      </c>
      <c r="W980">
        <v>240</v>
      </c>
      <c r="X980">
        <v>240</v>
      </c>
      <c r="Y980">
        <v>0</v>
      </c>
      <c r="Z980">
        <v>0</v>
      </c>
      <c r="AA980">
        <v>3682.81</v>
      </c>
      <c r="AB980">
        <v>0</v>
      </c>
      <c r="AC980">
        <v>0</v>
      </c>
      <c r="AD980">
        <v>7</v>
      </c>
      <c r="AE980">
        <v>0</v>
      </c>
      <c r="AF980">
        <v>155</v>
      </c>
      <c r="AG980">
        <v>2</v>
      </c>
      <c r="AH980">
        <v>8</v>
      </c>
      <c r="AI980">
        <v>19</v>
      </c>
      <c r="AJ980">
        <v>0</v>
      </c>
      <c r="AK980">
        <v>0</v>
      </c>
      <c r="AL980">
        <v>0</v>
      </c>
      <c r="AM980">
        <v>0</v>
      </c>
      <c r="AN980">
        <v>0</v>
      </c>
      <c r="AO980">
        <v>137</v>
      </c>
      <c r="AP980">
        <v>667</v>
      </c>
      <c r="AQ980">
        <v>145</v>
      </c>
      <c r="AR980">
        <v>0</v>
      </c>
      <c r="AS980">
        <v>63</v>
      </c>
      <c r="AT980">
        <v>58</v>
      </c>
      <c r="AU980">
        <v>11</v>
      </c>
      <c r="AV980">
        <v>5</v>
      </c>
      <c r="AW980">
        <v>3</v>
      </c>
      <c r="AX980">
        <v>0</v>
      </c>
      <c r="AY980">
        <v>105</v>
      </c>
      <c r="AZ980">
        <v>155</v>
      </c>
      <c r="BA980">
        <v>76</v>
      </c>
      <c r="BB980">
        <v>9</v>
      </c>
      <c r="BC980">
        <v>4</v>
      </c>
      <c r="BD980">
        <v>10</v>
      </c>
      <c r="BE980">
        <v>0</v>
      </c>
      <c r="BF980">
        <v>180</v>
      </c>
      <c r="BG980">
        <v>450</v>
      </c>
      <c r="BH980">
        <v>1</v>
      </c>
      <c r="BI980">
        <v>64</v>
      </c>
      <c r="BJ980" s="25">
        <v>45944</v>
      </c>
      <c r="BK980">
        <v>1</v>
      </c>
      <c r="BL980" s="27" t="str">
        <f>VLOOKUP(O980,DropDownList!$H$1:$I$7,2,FALSE)</f>
        <v>2022/23</v>
      </c>
      <c r="BM980" s="27" t="str">
        <f t="shared" si="15"/>
        <v>VSUR</v>
      </c>
    </row>
    <row r="981" spans="1:65" x14ac:dyDescent="0.2">
      <c r="A981">
        <v>2025</v>
      </c>
      <c r="B981">
        <v>10</v>
      </c>
      <c r="C981" t="s">
        <v>216</v>
      </c>
      <c r="D981" t="s">
        <v>228</v>
      </c>
      <c r="E981" t="s">
        <v>41</v>
      </c>
      <c r="F981">
        <v>9811</v>
      </c>
      <c r="G981" t="s">
        <v>158</v>
      </c>
      <c r="H981" t="s">
        <v>218</v>
      </c>
      <c r="I981" t="s">
        <v>142</v>
      </c>
      <c r="J981" s="24">
        <v>45931</v>
      </c>
      <c r="K981" t="s">
        <v>253</v>
      </c>
      <c r="L981">
        <v>3</v>
      </c>
      <c r="M981" t="s">
        <v>429</v>
      </c>
      <c r="N981" t="s">
        <v>145</v>
      </c>
      <c r="O981" t="s">
        <v>156</v>
      </c>
      <c r="P981" t="s">
        <v>161</v>
      </c>
      <c r="Q981">
        <v>599.88</v>
      </c>
      <c r="R981">
        <v>137</v>
      </c>
      <c r="S981">
        <v>3090</v>
      </c>
      <c r="T981">
        <v>120</v>
      </c>
      <c r="U981">
        <v>61</v>
      </c>
      <c r="V981">
        <v>12</v>
      </c>
      <c r="W981">
        <v>230</v>
      </c>
      <c r="X981">
        <v>230</v>
      </c>
      <c r="Y981">
        <v>0</v>
      </c>
      <c r="Z981">
        <v>0</v>
      </c>
      <c r="AA981">
        <v>2370.12</v>
      </c>
      <c r="AB981">
        <v>0</v>
      </c>
      <c r="AC981">
        <v>0</v>
      </c>
      <c r="AD981">
        <v>10</v>
      </c>
      <c r="AE981">
        <v>2</v>
      </c>
      <c r="AF981">
        <v>102</v>
      </c>
      <c r="AG981">
        <v>5</v>
      </c>
      <c r="AH981">
        <v>3</v>
      </c>
      <c r="AI981">
        <v>27</v>
      </c>
      <c r="AJ981">
        <v>0</v>
      </c>
      <c r="AK981">
        <v>0</v>
      </c>
      <c r="AL981">
        <v>0</v>
      </c>
      <c r="AM981">
        <v>0</v>
      </c>
      <c r="AN981">
        <v>0</v>
      </c>
      <c r="AO981">
        <v>100</v>
      </c>
      <c r="AP981">
        <v>518</v>
      </c>
      <c r="AQ981">
        <v>97</v>
      </c>
      <c r="AR981">
        <v>0</v>
      </c>
      <c r="AS981">
        <v>63</v>
      </c>
      <c r="AT981">
        <v>35</v>
      </c>
      <c r="AU981">
        <v>15</v>
      </c>
      <c r="AV981">
        <v>4</v>
      </c>
      <c r="AW981">
        <v>2</v>
      </c>
      <c r="AX981">
        <v>0</v>
      </c>
      <c r="AY981">
        <v>68</v>
      </c>
      <c r="AZ981">
        <v>123</v>
      </c>
      <c r="BA981">
        <v>61</v>
      </c>
      <c r="BB981">
        <v>15</v>
      </c>
      <c r="BC981">
        <v>9</v>
      </c>
      <c r="BD981">
        <v>1</v>
      </c>
      <c r="BE981">
        <v>0</v>
      </c>
      <c r="BF981">
        <v>133</v>
      </c>
      <c r="BG981">
        <v>510</v>
      </c>
      <c r="BH981">
        <v>0</v>
      </c>
      <c r="BI981">
        <v>59</v>
      </c>
      <c r="BJ981" s="25">
        <v>45944</v>
      </c>
      <c r="BK981">
        <v>2</v>
      </c>
      <c r="BL981" s="27" t="str">
        <f>VLOOKUP(O981,DropDownList!$H$1:$I$7,2,FALSE)</f>
        <v>2023/24</v>
      </c>
      <c r="BM981" s="27" t="str">
        <f t="shared" si="15"/>
        <v>VSUR</v>
      </c>
    </row>
    <row r="982" spans="1:65" x14ac:dyDescent="0.2">
      <c r="A982">
        <v>2025</v>
      </c>
      <c r="B982">
        <v>10</v>
      </c>
      <c r="C982" t="s">
        <v>216</v>
      </c>
      <c r="D982" t="s">
        <v>229</v>
      </c>
      <c r="E982" t="s">
        <v>42</v>
      </c>
      <c r="F982">
        <v>9250</v>
      </c>
      <c r="G982" t="s">
        <v>141</v>
      </c>
      <c r="H982" t="s">
        <v>221</v>
      </c>
      <c r="I982" t="s">
        <v>221</v>
      </c>
      <c r="J982" s="24">
        <v>45931</v>
      </c>
      <c r="K982" t="s">
        <v>253</v>
      </c>
      <c r="L982">
        <v>3</v>
      </c>
      <c r="M982" t="s">
        <v>429</v>
      </c>
      <c r="N982" t="s">
        <v>145</v>
      </c>
      <c r="O982" t="s">
        <v>156</v>
      </c>
      <c r="P982" t="s">
        <v>154</v>
      </c>
      <c r="Q982">
        <v>6766.75</v>
      </c>
      <c r="R982">
        <v>144</v>
      </c>
      <c r="S982">
        <v>36967</v>
      </c>
      <c r="T982">
        <v>0</v>
      </c>
      <c r="U982">
        <v>31</v>
      </c>
      <c r="V982">
        <v>14</v>
      </c>
      <c r="W982">
        <v>3245</v>
      </c>
      <c r="X982">
        <v>3245</v>
      </c>
      <c r="Y982">
        <v>0</v>
      </c>
      <c r="Z982">
        <v>0</v>
      </c>
      <c r="AA982">
        <v>30200.25</v>
      </c>
      <c r="AB982">
        <v>158.04</v>
      </c>
      <c r="AC982">
        <v>28162.21</v>
      </c>
      <c r="AD982">
        <v>10</v>
      </c>
      <c r="AE982">
        <v>4</v>
      </c>
      <c r="AF982">
        <v>113</v>
      </c>
      <c r="AG982">
        <v>16</v>
      </c>
      <c r="AH982">
        <v>0</v>
      </c>
      <c r="AI982">
        <v>15</v>
      </c>
      <c r="AJ982">
        <v>0</v>
      </c>
      <c r="AK982">
        <v>0</v>
      </c>
      <c r="AL982">
        <v>0</v>
      </c>
      <c r="AM982">
        <v>0</v>
      </c>
      <c r="AN982">
        <v>0</v>
      </c>
      <c r="AO982">
        <v>67</v>
      </c>
      <c r="AP982">
        <v>302</v>
      </c>
      <c r="AQ982">
        <v>71</v>
      </c>
      <c r="AR982">
        <v>0</v>
      </c>
      <c r="AS982">
        <v>35</v>
      </c>
      <c r="AT982">
        <v>23</v>
      </c>
      <c r="AU982">
        <v>0</v>
      </c>
      <c r="AV982">
        <v>0</v>
      </c>
      <c r="AW982">
        <v>0</v>
      </c>
      <c r="AX982">
        <v>0</v>
      </c>
      <c r="AY982">
        <v>32</v>
      </c>
      <c r="AZ982">
        <v>78</v>
      </c>
      <c r="BA982">
        <v>46</v>
      </c>
      <c r="BB982">
        <v>7</v>
      </c>
      <c r="BC982">
        <v>3</v>
      </c>
      <c r="BD982">
        <v>0</v>
      </c>
      <c r="BE982">
        <v>0</v>
      </c>
      <c r="BF982">
        <v>142</v>
      </c>
      <c r="BG982">
        <v>4400</v>
      </c>
      <c r="BH982">
        <v>0</v>
      </c>
      <c r="BI982">
        <v>31</v>
      </c>
      <c r="BJ982" s="25">
        <v>45944</v>
      </c>
      <c r="BK982">
        <v>0</v>
      </c>
      <c r="BL982" s="27" t="str">
        <f>VLOOKUP(O982,DropDownList!$H$1:$I$7,2,FALSE)</f>
        <v>2023/24</v>
      </c>
      <c r="BM982" s="27" t="str">
        <f t="shared" si="15"/>
        <v>JP COURT</v>
      </c>
    </row>
    <row r="983" spans="1:65" x14ac:dyDescent="0.2">
      <c r="A983">
        <v>2025</v>
      </c>
      <c r="B983">
        <v>10</v>
      </c>
      <c r="C983" t="s">
        <v>216</v>
      </c>
      <c r="D983" t="s">
        <v>229</v>
      </c>
      <c r="E983" t="s">
        <v>42</v>
      </c>
      <c r="F983">
        <v>9250</v>
      </c>
      <c r="G983" t="s">
        <v>141</v>
      </c>
      <c r="H983" t="s">
        <v>221</v>
      </c>
      <c r="I983" t="s">
        <v>221</v>
      </c>
      <c r="J983" s="24">
        <v>45931</v>
      </c>
      <c r="K983" t="s">
        <v>253</v>
      </c>
      <c r="L983">
        <v>3</v>
      </c>
      <c r="M983" t="s">
        <v>429</v>
      </c>
      <c r="N983" t="s">
        <v>145</v>
      </c>
      <c r="O983" t="s">
        <v>147</v>
      </c>
      <c r="P983" t="s">
        <v>150</v>
      </c>
      <c r="Q983">
        <v>9285.7800000000007</v>
      </c>
      <c r="R983">
        <v>95</v>
      </c>
      <c r="S983">
        <v>21884.639999999999</v>
      </c>
      <c r="T983">
        <v>4733.2</v>
      </c>
      <c r="U983">
        <v>45</v>
      </c>
      <c r="V983">
        <v>21</v>
      </c>
      <c r="W983">
        <v>3168.5</v>
      </c>
      <c r="X983">
        <v>3168.5</v>
      </c>
      <c r="Y983">
        <v>88</v>
      </c>
      <c r="Z983">
        <v>17151.439999999999</v>
      </c>
      <c r="AA983">
        <v>7865.66</v>
      </c>
      <c r="AB983">
        <v>2425.12</v>
      </c>
      <c r="AC983">
        <v>5440.54</v>
      </c>
      <c r="AD983">
        <v>14</v>
      </c>
      <c r="AE983">
        <v>7</v>
      </c>
      <c r="AF983">
        <v>43</v>
      </c>
      <c r="AG983">
        <v>15</v>
      </c>
      <c r="AH983">
        <v>7</v>
      </c>
      <c r="AI983">
        <v>30</v>
      </c>
      <c r="AJ983">
        <v>17</v>
      </c>
      <c r="AK983">
        <v>16</v>
      </c>
      <c r="AL983">
        <v>2</v>
      </c>
      <c r="AM983">
        <v>4</v>
      </c>
      <c r="AN983">
        <v>0</v>
      </c>
      <c r="AO983">
        <v>66</v>
      </c>
      <c r="AP983">
        <v>194</v>
      </c>
      <c r="AQ983">
        <v>64</v>
      </c>
      <c r="AR983">
        <v>0</v>
      </c>
      <c r="AS983">
        <v>10</v>
      </c>
      <c r="AT983">
        <v>6</v>
      </c>
      <c r="AU983">
        <v>0</v>
      </c>
      <c r="AV983">
        <v>0</v>
      </c>
      <c r="AW983">
        <v>0</v>
      </c>
      <c r="AX983">
        <v>0</v>
      </c>
      <c r="AY983">
        <v>33</v>
      </c>
      <c r="AZ983">
        <v>56</v>
      </c>
      <c r="BA983">
        <v>19</v>
      </c>
      <c r="BB983">
        <v>1</v>
      </c>
      <c r="BC983">
        <v>0</v>
      </c>
      <c r="BD983">
        <v>0</v>
      </c>
      <c r="BE983">
        <v>0</v>
      </c>
      <c r="BF983">
        <v>67</v>
      </c>
      <c r="BG983">
        <v>4242.34</v>
      </c>
      <c r="BH983">
        <v>0</v>
      </c>
      <c r="BI983">
        <v>44</v>
      </c>
      <c r="BJ983" s="25">
        <v>45944</v>
      </c>
      <c r="BK983">
        <v>0</v>
      </c>
      <c r="BL983" s="27" t="str">
        <f>VLOOKUP(O983,DropDownList!$H$1:$I$7,2,FALSE)</f>
        <v>2024/25</v>
      </c>
      <c r="BM983" s="27" t="str">
        <f t="shared" si="15"/>
        <v>FISCAL FINES</v>
      </c>
    </row>
    <row r="984" spans="1:65" x14ac:dyDescent="0.2">
      <c r="A984">
        <v>2025</v>
      </c>
      <c r="B984">
        <v>10</v>
      </c>
      <c r="C984" t="s">
        <v>216</v>
      </c>
      <c r="D984" t="s">
        <v>229</v>
      </c>
      <c r="E984" t="s">
        <v>42</v>
      </c>
      <c r="F984">
        <v>9250</v>
      </c>
      <c r="G984" t="s">
        <v>141</v>
      </c>
      <c r="H984" t="s">
        <v>221</v>
      </c>
      <c r="I984" t="s">
        <v>221</v>
      </c>
      <c r="J984" s="24">
        <v>45931</v>
      </c>
      <c r="K984" t="s">
        <v>253</v>
      </c>
      <c r="L984">
        <v>3</v>
      </c>
      <c r="M984" t="s">
        <v>429</v>
      </c>
      <c r="N984" t="s">
        <v>145</v>
      </c>
      <c r="O984" t="s">
        <v>149</v>
      </c>
      <c r="P984" t="s">
        <v>146</v>
      </c>
      <c r="Q984">
        <v>230</v>
      </c>
      <c r="R984">
        <v>49</v>
      </c>
      <c r="S984">
        <v>750</v>
      </c>
      <c r="T984">
        <v>0</v>
      </c>
      <c r="U984">
        <v>22</v>
      </c>
      <c r="V984">
        <v>11</v>
      </c>
      <c r="W984">
        <v>190</v>
      </c>
      <c r="X984">
        <v>190</v>
      </c>
      <c r="Y984">
        <v>0</v>
      </c>
      <c r="Z984">
        <v>0</v>
      </c>
      <c r="AA984">
        <v>520</v>
      </c>
      <c r="AB984">
        <v>0</v>
      </c>
      <c r="AC984">
        <v>0</v>
      </c>
      <c r="AD984">
        <v>11</v>
      </c>
      <c r="AE984">
        <v>0</v>
      </c>
      <c r="AF984">
        <v>35</v>
      </c>
      <c r="AG984">
        <v>0</v>
      </c>
      <c r="AH984">
        <v>0</v>
      </c>
      <c r="AI984">
        <v>14</v>
      </c>
      <c r="AJ984">
        <v>0</v>
      </c>
      <c r="AK984">
        <v>0</v>
      </c>
      <c r="AL984">
        <v>0</v>
      </c>
      <c r="AM984">
        <v>0</v>
      </c>
      <c r="AN984">
        <v>0</v>
      </c>
      <c r="AO984">
        <v>23</v>
      </c>
      <c r="AP984">
        <v>43</v>
      </c>
      <c r="AQ984">
        <v>24</v>
      </c>
      <c r="AR984">
        <v>0</v>
      </c>
      <c r="AS984">
        <v>2</v>
      </c>
      <c r="AT984">
        <v>0</v>
      </c>
      <c r="AU984">
        <v>0</v>
      </c>
      <c r="AV984">
        <v>0</v>
      </c>
      <c r="AW984">
        <v>0</v>
      </c>
      <c r="AX984">
        <v>0</v>
      </c>
      <c r="AY984">
        <v>4</v>
      </c>
      <c r="AZ984">
        <v>8</v>
      </c>
      <c r="BA984">
        <v>1</v>
      </c>
      <c r="BB984">
        <v>0</v>
      </c>
      <c r="BC984">
        <v>0</v>
      </c>
      <c r="BD984">
        <v>0</v>
      </c>
      <c r="BE984">
        <v>0</v>
      </c>
      <c r="BF984">
        <v>49</v>
      </c>
      <c r="BG984">
        <v>230</v>
      </c>
      <c r="BH984">
        <v>0</v>
      </c>
      <c r="BI984">
        <v>22</v>
      </c>
      <c r="BJ984" s="25">
        <v>45944</v>
      </c>
      <c r="BK984">
        <v>0</v>
      </c>
      <c r="BL984" s="27" t="str">
        <f>VLOOKUP(O984,DropDownList!$H$1:$I$7,2,FALSE)</f>
        <v>2025/26</v>
      </c>
      <c r="BM984" s="27" t="str">
        <f t="shared" si="15"/>
        <v>VSUR</v>
      </c>
    </row>
    <row r="985" spans="1:65" x14ac:dyDescent="0.2">
      <c r="A985">
        <v>2025</v>
      </c>
      <c r="B985">
        <v>10</v>
      </c>
      <c r="C985" t="s">
        <v>216</v>
      </c>
      <c r="D985" t="s">
        <v>229</v>
      </c>
      <c r="E985" t="s">
        <v>42</v>
      </c>
      <c r="F985">
        <v>9250</v>
      </c>
      <c r="G985" t="s">
        <v>141</v>
      </c>
      <c r="H985" t="s">
        <v>221</v>
      </c>
      <c r="I985" t="s">
        <v>221</v>
      </c>
      <c r="J985" s="24">
        <v>45931</v>
      </c>
      <c r="K985" t="s">
        <v>253</v>
      </c>
      <c r="L985">
        <v>3</v>
      </c>
      <c r="M985" t="s">
        <v>429</v>
      </c>
      <c r="N985" t="s">
        <v>145</v>
      </c>
      <c r="O985" t="s">
        <v>149</v>
      </c>
      <c r="P985" t="s">
        <v>148</v>
      </c>
      <c r="Q985">
        <v>60</v>
      </c>
      <c r="R985">
        <v>2</v>
      </c>
      <c r="S985">
        <v>120</v>
      </c>
      <c r="T985">
        <v>0</v>
      </c>
      <c r="U985">
        <v>1</v>
      </c>
      <c r="V985">
        <v>1</v>
      </c>
      <c r="W985">
        <v>60</v>
      </c>
      <c r="X985">
        <v>60</v>
      </c>
      <c r="Y985">
        <v>0</v>
      </c>
      <c r="Z985">
        <v>0</v>
      </c>
      <c r="AA985">
        <v>60</v>
      </c>
      <c r="AB985">
        <v>0</v>
      </c>
      <c r="AC985">
        <v>60</v>
      </c>
      <c r="AD985">
        <v>1</v>
      </c>
      <c r="AE985">
        <v>0</v>
      </c>
      <c r="AF985">
        <v>1</v>
      </c>
      <c r="AG985">
        <v>0</v>
      </c>
      <c r="AH985">
        <v>0</v>
      </c>
      <c r="AI985">
        <v>1</v>
      </c>
      <c r="AJ985">
        <v>0</v>
      </c>
      <c r="AK985">
        <v>0</v>
      </c>
      <c r="AL985">
        <v>0</v>
      </c>
      <c r="AM985">
        <v>0</v>
      </c>
      <c r="AN985">
        <v>0</v>
      </c>
      <c r="AO985">
        <v>2</v>
      </c>
      <c r="AP985">
        <v>2</v>
      </c>
      <c r="AQ985">
        <v>2</v>
      </c>
      <c r="AR985">
        <v>0</v>
      </c>
      <c r="AS985">
        <v>0</v>
      </c>
      <c r="AT985">
        <v>0</v>
      </c>
      <c r="AU985">
        <v>0</v>
      </c>
      <c r="AV985">
        <v>0</v>
      </c>
      <c r="AW985">
        <v>0</v>
      </c>
      <c r="AX985">
        <v>0</v>
      </c>
      <c r="AY985">
        <v>0</v>
      </c>
      <c r="AZ985">
        <v>0</v>
      </c>
      <c r="BA985">
        <v>0</v>
      </c>
      <c r="BB985">
        <v>0</v>
      </c>
      <c r="BC985">
        <v>0</v>
      </c>
      <c r="BD985">
        <v>0</v>
      </c>
      <c r="BE985">
        <v>0</v>
      </c>
      <c r="BF985">
        <v>1</v>
      </c>
      <c r="BG985">
        <v>60</v>
      </c>
      <c r="BH985">
        <v>0</v>
      </c>
      <c r="BI985">
        <v>1</v>
      </c>
      <c r="BJ985" s="25">
        <v>45944</v>
      </c>
      <c r="BK985">
        <v>0</v>
      </c>
      <c r="BL985" s="27" t="str">
        <f>VLOOKUP(O985,DropDownList!$H$1:$I$7,2,FALSE)</f>
        <v>2025/26</v>
      </c>
      <c r="BM985" s="27" t="str">
        <f t="shared" si="15"/>
        <v>PRAS</v>
      </c>
    </row>
    <row r="986" spans="1:65" x14ac:dyDescent="0.2">
      <c r="A986">
        <v>2025</v>
      </c>
      <c r="B986">
        <v>10</v>
      </c>
      <c r="C986" t="s">
        <v>216</v>
      </c>
      <c r="D986" t="s">
        <v>229</v>
      </c>
      <c r="E986" t="s">
        <v>42</v>
      </c>
      <c r="F986">
        <v>9250</v>
      </c>
      <c r="G986" t="s">
        <v>141</v>
      </c>
      <c r="H986" t="s">
        <v>221</v>
      </c>
      <c r="I986" t="s">
        <v>221</v>
      </c>
      <c r="J986" s="24">
        <v>45931</v>
      </c>
      <c r="K986" t="s">
        <v>253</v>
      </c>
      <c r="L986">
        <v>3</v>
      </c>
      <c r="M986" t="s">
        <v>429</v>
      </c>
      <c r="N986" t="s">
        <v>145</v>
      </c>
      <c r="O986" t="s">
        <v>149</v>
      </c>
      <c r="P986" t="s">
        <v>152</v>
      </c>
      <c r="Q986">
        <v>0</v>
      </c>
      <c r="R986">
        <v>3</v>
      </c>
      <c r="S986">
        <v>120</v>
      </c>
      <c r="T986">
        <v>80</v>
      </c>
      <c r="U986">
        <v>0</v>
      </c>
      <c r="V986">
        <v>0</v>
      </c>
      <c r="W986">
        <v>0</v>
      </c>
      <c r="X986">
        <v>0</v>
      </c>
      <c r="Y986">
        <v>0</v>
      </c>
      <c r="Z986">
        <v>0</v>
      </c>
      <c r="AA986">
        <v>40</v>
      </c>
      <c r="AB986">
        <v>0</v>
      </c>
      <c r="AC986">
        <v>40</v>
      </c>
      <c r="AD986">
        <v>0</v>
      </c>
      <c r="AE986">
        <v>0</v>
      </c>
      <c r="AF986">
        <v>1</v>
      </c>
      <c r="AG986">
        <v>0</v>
      </c>
      <c r="AH986">
        <v>2</v>
      </c>
      <c r="AI986">
        <v>0</v>
      </c>
      <c r="AJ986">
        <v>0</v>
      </c>
      <c r="AK986">
        <v>0</v>
      </c>
      <c r="AL986">
        <v>0</v>
      </c>
      <c r="AM986">
        <v>0</v>
      </c>
      <c r="AN986">
        <v>0</v>
      </c>
      <c r="AO986">
        <v>0</v>
      </c>
      <c r="AP986">
        <v>0</v>
      </c>
      <c r="AQ986">
        <v>0</v>
      </c>
      <c r="AR986">
        <v>0</v>
      </c>
      <c r="AS986">
        <v>0</v>
      </c>
      <c r="AT986">
        <v>0</v>
      </c>
      <c r="AU986">
        <v>0</v>
      </c>
      <c r="AV986">
        <v>0</v>
      </c>
      <c r="AW986">
        <v>0</v>
      </c>
      <c r="AX986">
        <v>0</v>
      </c>
      <c r="AY986">
        <v>0</v>
      </c>
      <c r="AZ986">
        <v>0</v>
      </c>
      <c r="BA986">
        <v>0</v>
      </c>
      <c r="BB986">
        <v>0</v>
      </c>
      <c r="BC986">
        <v>0</v>
      </c>
      <c r="BD986">
        <v>0</v>
      </c>
      <c r="BE986">
        <v>0</v>
      </c>
      <c r="BF986">
        <v>0</v>
      </c>
      <c r="BG986">
        <v>0</v>
      </c>
      <c r="BH986">
        <v>0</v>
      </c>
      <c r="BI986">
        <v>0</v>
      </c>
      <c r="BJ986" s="25">
        <v>45944</v>
      </c>
      <c r="BK986">
        <v>0</v>
      </c>
      <c r="BL986" s="27" t="str">
        <f>VLOOKUP(O986,DropDownList!$H$1:$I$7,2,FALSE)</f>
        <v>2025/26</v>
      </c>
      <c r="BM986" s="27" t="str">
        <f t="shared" si="15"/>
        <v>PCOA</v>
      </c>
    </row>
    <row r="987" spans="1:65" x14ac:dyDescent="0.2">
      <c r="A987">
        <v>2025</v>
      </c>
      <c r="B987">
        <v>10</v>
      </c>
      <c r="C987" t="s">
        <v>216</v>
      </c>
      <c r="D987" t="s">
        <v>229</v>
      </c>
      <c r="E987" t="s">
        <v>42</v>
      </c>
      <c r="F987">
        <v>9250</v>
      </c>
      <c r="G987" t="s">
        <v>141</v>
      </c>
      <c r="H987" t="s">
        <v>221</v>
      </c>
      <c r="I987" t="s">
        <v>221</v>
      </c>
      <c r="J987" s="24">
        <v>45931</v>
      </c>
      <c r="K987" t="s">
        <v>253</v>
      </c>
      <c r="L987">
        <v>3</v>
      </c>
      <c r="M987" t="s">
        <v>429</v>
      </c>
      <c r="N987" t="s">
        <v>145</v>
      </c>
      <c r="O987" t="s">
        <v>149</v>
      </c>
      <c r="P987" t="s">
        <v>154</v>
      </c>
      <c r="Q987">
        <v>5699.15</v>
      </c>
      <c r="R987">
        <v>48</v>
      </c>
      <c r="S987">
        <v>12570</v>
      </c>
      <c r="T987">
        <v>0</v>
      </c>
      <c r="U987">
        <v>21</v>
      </c>
      <c r="V987">
        <v>17</v>
      </c>
      <c r="W987">
        <v>2034.15</v>
      </c>
      <c r="X987">
        <v>4689.1499999999996</v>
      </c>
      <c r="Y987">
        <v>0</v>
      </c>
      <c r="Z987">
        <v>0</v>
      </c>
      <c r="AA987">
        <v>6870.85</v>
      </c>
      <c r="AB987">
        <v>0</v>
      </c>
      <c r="AC987">
        <v>6350.85</v>
      </c>
      <c r="AD987">
        <v>10</v>
      </c>
      <c r="AE987">
        <v>7</v>
      </c>
      <c r="AF987">
        <v>27</v>
      </c>
      <c r="AG987">
        <v>8</v>
      </c>
      <c r="AH987">
        <v>0</v>
      </c>
      <c r="AI987">
        <v>13</v>
      </c>
      <c r="AJ987">
        <v>0</v>
      </c>
      <c r="AK987">
        <v>0</v>
      </c>
      <c r="AL987">
        <v>0</v>
      </c>
      <c r="AM987">
        <v>0</v>
      </c>
      <c r="AN987">
        <v>0</v>
      </c>
      <c r="AO987">
        <v>22</v>
      </c>
      <c r="AP987">
        <v>39</v>
      </c>
      <c r="AQ987">
        <v>22</v>
      </c>
      <c r="AR987">
        <v>0</v>
      </c>
      <c r="AS987">
        <v>2</v>
      </c>
      <c r="AT987">
        <v>0</v>
      </c>
      <c r="AU987">
        <v>0</v>
      </c>
      <c r="AV987">
        <v>0</v>
      </c>
      <c r="AW987">
        <v>0</v>
      </c>
      <c r="AX987">
        <v>0</v>
      </c>
      <c r="AY987">
        <v>3</v>
      </c>
      <c r="AZ987">
        <v>7</v>
      </c>
      <c r="BA987">
        <v>1</v>
      </c>
      <c r="BB987">
        <v>0</v>
      </c>
      <c r="BC987">
        <v>0</v>
      </c>
      <c r="BD987">
        <v>0</v>
      </c>
      <c r="BE987">
        <v>0</v>
      </c>
      <c r="BF987">
        <v>48</v>
      </c>
      <c r="BG987">
        <v>3975</v>
      </c>
      <c r="BH987">
        <v>0</v>
      </c>
      <c r="BI987">
        <v>21</v>
      </c>
      <c r="BJ987" s="25">
        <v>45944</v>
      </c>
      <c r="BK987">
        <v>0</v>
      </c>
      <c r="BL987" s="27" t="str">
        <f>VLOOKUP(O987,DropDownList!$H$1:$I$7,2,FALSE)</f>
        <v>2025/26</v>
      </c>
      <c r="BM987" s="27" t="str">
        <f t="shared" si="15"/>
        <v>JP COURT</v>
      </c>
    </row>
    <row r="988" spans="1:65" x14ac:dyDescent="0.2">
      <c r="A988">
        <v>2025</v>
      </c>
      <c r="B988">
        <v>10</v>
      </c>
      <c r="C988" t="s">
        <v>216</v>
      </c>
      <c r="D988" t="s">
        <v>229</v>
      </c>
      <c r="E988" t="s">
        <v>42</v>
      </c>
      <c r="F988">
        <v>9250</v>
      </c>
      <c r="G988" t="s">
        <v>141</v>
      </c>
      <c r="H988" t="s">
        <v>221</v>
      </c>
      <c r="I988" t="s">
        <v>221</v>
      </c>
      <c r="J988" s="24">
        <v>45931</v>
      </c>
      <c r="K988" t="s">
        <v>253</v>
      </c>
      <c r="L988">
        <v>3</v>
      </c>
      <c r="M988" t="s">
        <v>429</v>
      </c>
      <c r="N988" t="s">
        <v>145</v>
      </c>
      <c r="O988" t="s">
        <v>149</v>
      </c>
      <c r="P988" t="s">
        <v>150</v>
      </c>
      <c r="Q988">
        <v>1774.16</v>
      </c>
      <c r="R988">
        <v>21</v>
      </c>
      <c r="S988">
        <v>3054.16</v>
      </c>
      <c r="T988">
        <v>450</v>
      </c>
      <c r="U988">
        <v>14</v>
      </c>
      <c r="V988">
        <v>12</v>
      </c>
      <c r="W988">
        <v>1426.66</v>
      </c>
      <c r="X988">
        <v>1551.66</v>
      </c>
      <c r="Y988">
        <v>18</v>
      </c>
      <c r="Z988">
        <v>2604.16</v>
      </c>
      <c r="AA988">
        <v>830</v>
      </c>
      <c r="AB988">
        <v>354.16</v>
      </c>
      <c r="AC988">
        <v>475.84</v>
      </c>
      <c r="AD988">
        <v>9</v>
      </c>
      <c r="AE988">
        <v>3</v>
      </c>
      <c r="AF988">
        <v>4</v>
      </c>
      <c r="AG988">
        <v>4</v>
      </c>
      <c r="AH988">
        <v>3</v>
      </c>
      <c r="AI988">
        <v>10</v>
      </c>
      <c r="AJ988">
        <v>2</v>
      </c>
      <c r="AK988">
        <v>3</v>
      </c>
      <c r="AL988">
        <v>1</v>
      </c>
      <c r="AM988">
        <v>2</v>
      </c>
      <c r="AN988">
        <v>0</v>
      </c>
      <c r="AO988">
        <v>16</v>
      </c>
      <c r="AP988">
        <v>38</v>
      </c>
      <c r="AQ988">
        <v>16</v>
      </c>
      <c r="AR988">
        <v>0</v>
      </c>
      <c r="AS988">
        <v>0</v>
      </c>
      <c r="AT988">
        <v>0</v>
      </c>
      <c r="AU988">
        <v>0</v>
      </c>
      <c r="AV988">
        <v>0</v>
      </c>
      <c r="AW988">
        <v>0</v>
      </c>
      <c r="AX988">
        <v>0</v>
      </c>
      <c r="AY988">
        <v>2</v>
      </c>
      <c r="AZ988">
        <v>9</v>
      </c>
      <c r="BA988">
        <v>5</v>
      </c>
      <c r="BB988">
        <v>0</v>
      </c>
      <c r="BC988">
        <v>0</v>
      </c>
      <c r="BD988">
        <v>0</v>
      </c>
      <c r="BE988">
        <v>0</v>
      </c>
      <c r="BF988">
        <v>15</v>
      </c>
      <c r="BG988">
        <v>1375</v>
      </c>
      <c r="BH988">
        <v>0</v>
      </c>
      <c r="BI988">
        <v>14</v>
      </c>
      <c r="BJ988" s="25">
        <v>45944</v>
      </c>
      <c r="BK988">
        <v>0</v>
      </c>
      <c r="BL988" s="27" t="str">
        <f>VLOOKUP(O988,DropDownList!$H$1:$I$7,2,FALSE)</f>
        <v>2025/26</v>
      </c>
      <c r="BM988" s="27" t="str">
        <f t="shared" si="15"/>
        <v>FISCAL FINES</v>
      </c>
    </row>
    <row r="989" spans="1:65" x14ac:dyDescent="0.2">
      <c r="A989">
        <v>2025</v>
      </c>
      <c r="B989">
        <v>10</v>
      </c>
      <c r="C989" t="s">
        <v>216</v>
      </c>
      <c r="D989" t="s">
        <v>229</v>
      </c>
      <c r="E989" t="s">
        <v>42</v>
      </c>
      <c r="F989">
        <v>9250</v>
      </c>
      <c r="G989" t="s">
        <v>141</v>
      </c>
      <c r="H989" t="s">
        <v>221</v>
      </c>
      <c r="I989" t="s">
        <v>221</v>
      </c>
      <c r="J989" s="24">
        <v>45931</v>
      </c>
      <c r="K989" t="s">
        <v>253</v>
      </c>
      <c r="L989">
        <v>3</v>
      </c>
      <c r="M989" t="s">
        <v>429</v>
      </c>
      <c r="N989" t="s">
        <v>145</v>
      </c>
      <c r="O989" t="s">
        <v>147</v>
      </c>
      <c r="P989" t="s">
        <v>148</v>
      </c>
      <c r="Q989">
        <v>177.14</v>
      </c>
      <c r="R989">
        <v>7</v>
      </c>
      <c r="S989">
        <v>420</v>
      </c>
      <c r="T989">
        <v>0</v>
      </c>
      <c r="U989">
        <v>3</v>
      </c>
      <c r="V989">
        <v>2</v>
      </c>
      <c r="W989">
        <v>120</v>
      </c>
      <c r="X989">
        <v>120</v>
      </c>
      <c r="Y989">
        <v>0</v>
      </c>
      <c r="Z989">
        <v>0</v>
      </c>
      <c r="AA989">
        <v>242.86</v>
      </c>
      <c r="AB989">
        <v>0</v>
      </c>
      <c r="AC989">
        <v>242.86</v>
      </c>
      <c r="AD989">
        <v>2</v>
      </c>
      <c r="AE989">
        <v>0</v>
      </c>
      <c r="AF989">
        <v>4</v>
      </c>
      <c r="AG989">
        <v>1</v>
      </c>
      <c r="AH989">
        <v>0</v>
      </c>
      <c r="AI989">
        <v>2</v>
      </c>
      <c r="AJ989">
        <v>0</v>
      </c>
      <c r="AK989">
        <v>0</v>
      </c>
      <c r="AL989">
        <v>0</v>
      </c>
      <c r="AM989">
        <v>0</v>
      </c>
      <c r="AN989">
        <v>0</v>
      </c>
      <c r="AO989">
        <v>5</v>
      </c>
      <c r="AP989">
        <v>19</v>
      </c>
      <c r="AQ989">
        <v>5</v>
      </c>
      <c r="AR989">
        <v>0</v>
      </c>
      <c r="AS989">
        <v>3</v>
      </c>
      <c r="AT989">
        <v>0</v>
      </c>
      <c r="AU989">
        <v>0</v>
      </c>
      <c r="AV989">
        <v>0</v>
      </c>
      <c r="AW989">
        <v>0</v>
      </c>
      <c r="AX989">
        <v>0</v>
      </c>
      <c r="AY989">
        <v>2</v>
      </c>
      <c r="AZ989">
        <v>6</v>
      </c>
      <c r="BA989">
        <v>3</v>
      </c>
      <c r="BB989">
        <v>0</v>
      </c>
      <c r="BC989">
        <v>0</v>
      </c>
      <c r="BD989">
        <v>0</v>
      </c>
      <c r="BE989">
        <v>0</v>
      </c>
      <c r="BF989">
        <v>7</v>
      </c>
      <c r="BG989">
        <v>120</v>
      </c>
      <c r="BH989">
        <v>0</v>
      </c>
      <c r="BI989">
        <v>3</v>
      </c>
      <c r="BJ989" s="25">
        <v>45944</v>
      </c>
      <c r="BK989">
        <v>0</v>
      </c>
      <c r="BL989" s="27" t="str">
        <f>VLOOKUP(O989,DropDownList!$H$1:$I$7,2,FALSE)</f>
        <v>2024/25</v>
      </c>
      <c r="BM989" s="27" t="str">
        <f t="shared" si="15"/>
        <v>PRAS</v>
      </c>
    </row>
    <row r="990" spans="1:65" x14ac:dyDescent="0.2">
      <c r="A990">
        <v>2025</v>
      </c>
      <c r="B990">
        <v>10</v>
      </c>
      <c r="C990" t="s">
        <v>216</v>
      </c>
      <c r="D990" t="s">
        <v>229</v>
      </c>
      <c r="E990" t="s">
        <v>42</v>
      </c>
      <c r="F990">
        <v>9250</v>
      </c>
      <c r="G990" t="s">
        <v>141</v>
      </c>
      <c r="H990" t="s">
        <v>221</v>
      </c>
      <c r="I990" t="s">
        <v>221</v>
      </c>
      <c r="J990" s="24">
        <v>45931</v>
      </c>
      <c r="K990" t="s">
        <v>253</v>
      </c>
      <c r="L990">
        <v>3</v>
      </c>
      <c r="M990" t="s">
        <v>429</v>
      </c>
      <c r="N990" t="s">
        <v>145</v>
      </c>
      <c r="O990" t="s">
        <v>155</v>
      </c>
      <c r="P990" t="s">
        <v>154</v>
      </c>
      <c r="Q990">
        <v>6412.71</v>
      </c>
      <c r="R990">
        <v>161</v>
      </c>
      <c r="S990">
        <v>41725</v>
      </c>
      <c r="T990">
        <v>0</v>
      </c>
      <c r="U990">
        <v>31</v>
      </c>
      <c r="V990">
        <v>16</v>
      </c>
      <c r="W990">
        <v>3545.86</v>
      </c>
      <c r="X990">
        <v>3545.86</v>
      </c>
      <c r="Y990">
        <v>0</v>
      </c>
      <c r="Z990">
        <v>0</v>
      </c>
      <c r="AA990">
        <v>35312.29</v>
      </c>
      <c r="AB990">
        <v>0</v>
      </c>
      <c r="AC990">
        <v>33048.79</v>
      </c>
      <c r="AD990">
        <v>6</v>
      </c>
      <c r="AE990">
        <v>10</v>
      </c>
      <c r="AF990">
        <v>130</v>
      </c>
      <c r="AG990">
        <v>23</v>
      </c>
      <c r="AH990">
        <v>0</v>
      </c>
      <c r="AI990">
        <v>8</v>
      </c>
      <c r="AJ990">
        <v>0</v>
      </c>
      <c r="AK990">
        <v>0</v>
      </c>
      <c r="AL990">
        <v>0</v>
      </c>
      <c r="AM990">
        <v>0</v>
      </c>
      <c r="AN990">
        <v>0</v>
      </c>
      <c r="AO990">
        <v>82</v>
      </c>
      <c r="AP990">
        <v>411</v>
      </c>
      <c r="AQ990">
        <v>88</v>
      </c>
      <c r="AR990">
        <v>0</v>
      </c>
      <c r="AS990">
        <v>53</v>
      </c>
      <c r="AT990">
        <v>30</v>
      </c>
      <c r="AU990">
        <v>0</v>
      </c>
      <c r="AV990">
        <v>0</v>
      </c>
      <c r="AW990">
        <v>0</v>
      </c>
      <c r="AX990">
        <v>0</v>
      </c>
      <c r="AY990">
        <v>38</v>
      </c>
      <c r="AZ990">
        <v>89</v>
      </c>
      <c r="BA990">
        <v>59</v>
      </c>
      <c r="BB990">
        <v>13</v>
      </c>
      <c r="BC990">
        <v>9</v>
      </c>
      <c r="BD990">
        <v>2</v>
      </c>
      <c r="BE990">
        <v>0</v>
      </c>
      <c r="BF990">
        <v>161</v>
      </c>
      <c r="BG990">
        <v>1800</v>
      </c>
      <c r="BH990">
        <v>0</v>
      </c>
      <c r="BI990">
        <v>28</v>
      </c>
      <c r="BJ990" s="25">
        <v>45944</v>
      </c>
      <c r="BK990">
        <v>0</v>
      </c>
      <c r="BL990" s="27" t="str">
        <f>VLOOKUP(O990,DropDownList!$H$1:$I$7,2,FALSE)</f>
        <v>2022/23</v>
      </c>
      <c r="BM990" s="27" t="str">
        <f t="shared" si="15"/>
        <v>JP COURT</v>
      </c>
    </row>
    <row r="991" spans="1:65" x14ac:dyDescent="0.2">
      <c r="A991">
        <v>2025</v>
      </c>
      <c r="B991">
        <v>10</v>
      </c>
      <c r="C991" t="s">
        <v>216</v>
      </c>
      <c r="D991" t="s">
        <v>229</v>
      </c>
      <c r="E991" t="s">
        <v>42</v>
      </c>
      <c r="F991">
        <v>9250</v>
      </c>
      <c r="G991" t="s">
        <v>141</v>
      </c>
      <c r="H991" t="s">
        <v>221</v>
      </c>
      <c r="I991" t="s">
        <v>221</v>
      </c>
      <c r="J991" s="24">
        <v>45931</v>
      </c>
      <c r="K991" t="s">
        <v>253</v>
      </c>
      <c r="L991">
        <v>3</v>
      </c>
      <c r="M991" t="s">
        <v>429</v>
      </c>
      <c r="N991" t="s">
        <v>145</v>
      </c>
      <c r="O991" t="s">
        <v>147</v>
      </c>
      <c r="P991" t="s">
        <v>152</v>
      </c>
      <c r="Q991">
        <v>0</v>
      </c>
      <c r="R991">
        <v>18</v>
      </c>
      <c r="S991">
        <v>720</v>
      </c>
      <c r="T991">
        <v>280</v>
      </c>
      <c r="U991">
        <v>0</v>
      </c>
      <c r="V991">
        <v>0</v>
      </c>
      <c r="W991">
        <v>0</v>
      </c>
      <c r="X991">
        <v>0</v>
      </c>
      <c r="Y991">
        <v>0</v>
      </c>
      <c r="Z991">
        <v>0</v>
      </c>
      <c r="AA991">
        <v>440</v>
      </c>
      <c r="AB991">
        <v>0</v>
      </c>
      <c r="AC991">
        <v>440</v>
      </c>
      <c r="AD991">
        <v>0</v>
      </c>
      <c r="AE991">
        <v>0</v>
      </c>
      <c r="AF991">
        <v>11</v>
      </c>
      <c r="AG991">
        <v>0</v>
      </c>
      <c r="AH991">
        <v>7</v>
      </c>
      <c r="AI991">
        <v>0</v>
      </c>
      <c r="AJ991">
        <v>0</v>
      </c>
      <c r="AK991">
        <v>0</v>
      </c>
      <c r="AL991">
        <v>0</v>
      </c>
      <c r="AM991">
        <v>0</v>
      </c>
      <c r="AN991">
        <v>0</v>
      </c>
      <c r="AO991">
        <v>0</v>
      </c>
      <c r="AP991">
        <v>0</v>
      </c>
      <c r="AQ991">
        <v>0</v>
      </c>
      <c r="AR991">
        <v>0</v>
      </c>
      <c r="AS991">
        <v>0</v>
      </c>
      <c r="AT991">
        <v>0</v>
      </c>
      <c r="AU991">
        <v>0</v>
      </c>
      <c r="AV991">
        <v>0</v>
      </c>
      <c r="AW991">
        <v>0</v>
      </c>
      <c r="AX991">
        <v>0</v>
      </c>
      <c r="AY991">
        <v>0</v>
      </c>
      <c r="AZ991">
        <v>0</v>
      </c>
      <c r="BA991">
        <v>0</v>
      </c>
      <c r="BB991">
        <v>0</v>
      </c>
      <c r="BC991">
        <v>0</v>
      </c>
      <c r="BD991">
        <v>0</v>
      </c>
      <c r="BE991">
        <v>0</v>
      </c>
      <c r="BF991">
        <v>0</v>
      </c>
      <c r="BG991">
        <v>0</v>
      </c>
      <c r="BH991">
        <v>0</v>
      </c>
      <c r="BI991">
        <v>0</v>
      </c>
      <c r="BJ991" s="25">
        <v>45944</v>
      </c>
      <c r="BK991">
        <v>0</v>
      </c>
      <c r="BL991" s="27" t="str">
        <f>VLOOKUP(O991,DropDownList!$H$1:$I$7,2,FALSE)</f>
        <v>2024/25</v>
      </c>
      <c r="BM991" s="27" t="str">
        <f t="shared" si="15"/>
        <v>PCOA</v>
      </c>
    </row>
    <row r="992" spans="1:65" x14ac:dyDescent="0.2">
      <c r="A992">
        <v>2025</v>
      </c>
      <c r="B992">
        <v>10</v>
      </c>
      <c r="C992" t="s">
        <v>216</v>
      </c>
      <c r="D992" t="s">
        <v>229</v>
      </c>
      <c r="E992" t="s">
        <v>42</v>
      </c>
      <c r="F992">
        <v>9250</v>
      </c>
      <c r="G992" t="s">
        <v>141</v>
      </c>
      <c r="H992" t="s">
        <v>221</v>
      </c>
      <c r="I992" t="s">
        <v>221</v>
      </c>
      <c r="J992" s="24">
        <v>45931</v>
      </c>
      <c r="K992" t="s">
        <v>253</v>
      </c>
      <c r="L992">
        <v>3</v>
      </c>
      <c r="M992" t="s">
        <v>429</v>
      </c>
      <c r="N992" t="s">
        <v>145</v>
      </c>
      <c r="O992" t="s">
        <v>147</v>
      </c>
      <c r="P992" t="s">
        <v>154</v>
      </c>
      <c r="Q992">
        <v>21129.43</v>
      </c>
      <c r="R992">
        <v>246</v>
      </c>
      <c r="S992">
        <v>62833</v>
      </c>
      <c r="T992">
        <v>100.01</v>
      </c>
      <c r="U992">
        <v>79</v>
      </c>
      <c r="V992">
        <v>46</v>
      </c>
      <c r="W992">
        <v>12065</v>
      </c>
      <c r="X992">
        <v>12665</v>
      </c>
      <c r="Y992">
        <v>0</v>
      </c>
      <c r="Z992">
        <v>0</v>
      </c>
      <c r="AA992">
        <v>41603.56</v>
      </c>
      <c r="AB992">
        <v>0</v>
      </c>
      <c r="AC992">
        <v>38703.56</v>
      </c>
      <c r="AD992">
        <v>33</v>
      </c>
      <c r="AE992">
        <v>13</v>
      </c>
      <c r="AF992">
        <v>165</v>
      </c>
      <c r="AG992">
        <v>31</v>
      </c>
      <c r="AH992">
        <v>0</v>
      </c>
      <c r="AI992">
        <v>48</v>
      </c>
      <c r="AJ992">
        <v>0</v>
      </c>
      <c r="AK992">
        <v>0</v>
      </c>
      <c r="AL992">
        <v>0</v>
      </c>
      <c r="AM992">
        <v>0</v>
      </c>
      <c r="AN992">
        <v>0</v>
      </c>
      <c r="AO992">
        <v>124</v>
      </c>
      <c r="AP992">
        <v>397</v>
      </c>
      <c r="AQ992">
        <v>118</v>
      </c>
      <c r="AR992">
        <v>0</v>
      </c>
      <c r="AS992">
        <v>41</v>
      </c>
      <c r="AT992">
        <v>6</v>
      </c>
      <c r="AU992">
        <v>0</v>
      </c>
      <c r="AV992">
        <v>0</v>
      </c>
      <c r="AW992">
        <v>0</v>
      </c>
      <c r="AX992">
        <v>0</v>
      </c>
      <c r="AY992">
        <v>45</v>
      </c>
      <c r="AZ992">
        <v>103</v>
      </c>
      <c r="BA992">
        <v>46</v>
      </c>
      <c r="BB992">
        <v>10</v>
      </c>
      <c r="BC992">
        <v>4</v>
      </c>
      <c r="BD992">
        <v>0</v>
      </c>
      <c r="BE992">
        <v>0</v>
      </c>
      <c r="BF992">
        <v>246</v>
      </c>
      <c r="BG992">
        <v>12765</v>
      </c>
      <c r="BH992">
        <v>2</v>
      </c>
      <c r="BI992">
        <v>79</v>
      </c>
      <c r="BJ992" s="25">
        <v>45944</v>
      </c>
      <c r="BK992">
        <v>0</v>
      </c>
      <c r="BL992" s="27" t="str">
        <f>VLOOKUP(O992,DropDownList!$H$1:$I$7,2,FALSE)</f>
        <v>2024/25</v>
      </c>
      <c r="BM992" s="27" t="str">
        <f t="shared" si="15"/>
        <v>JP COURT</v>
      </c>
    </row>
    <row r="993" spans="1:65" x14ac:dyDescent="0.2">
      <c r="A993">
        <v>2025</v>
      </c>
      <c r="B993">
        <v>10</v>
      </c>
      <c r="C993" t="s">
        <v>216</v>
      </c>
      <c r="D993" t="s">
        <v>229</v>
      </c>
      <c r="E993" t="s">
        <v>42</v>
      </c>
      <c r="F993">
        <v>9250</v>
      </c>
      <c r="G993" t="s">
        <v>141</v>
      </c>
      <c r="H993" t="s">
        <v>221</v>
      </c>
      <c r="I993" t="s">
        <v>221</v>
      </c>
      <c r="J993" s="24">
        <v>45931</v>
      </c>
      <c r="K993" t="s">
        <v>253</v>
      </c>
      <c r="L993">
        <v>3</v>
      </c>
      <c r="M993" t="s">
        <v>429</v>
      </c>
      <c r="N993" t="s">
        <v>145</v>
      </c>
      <c r="O993" t="s">
        <v>156</v>
      </c>
      <c r="P993" t="s">
        <v>152</v>
      </c>
      <c r="Q993">
        <v>0</v>
      </c>
      <c r="R993">
        <v>21</v>
      </c>
      <c r="S993">
        <v>840</v>
      </c>
      <c r="T993">
        <v>280</v>
      </c>
      <c r="U993">
        <v>0</v>
      </c>
      <c r="V993">
        <v>0</v>
      </c>
      <c r="W993">
        <v>0</v>
      </c>
      <c r="X993">
        <v>0</v>
      </c>
      <c r="Y993">
        <v>0</v>
      </c>
      <c r="Z993">
        <v>0</v>
      </c>
      <c r="AA993">
        <v>560</v>
      </c>
      <c r="AB993">
        <v>0</v>
      </c>
      <c r="AC993">
        <v>560</v>
      </c>
      <c r="AD993">
        <v>0</v>
      </c>
      <c r="AE993">
        <v>0</v>
      </c>
      <c r="AF993">
        <v>14</v>
      </c>
      <c r="AG993">
        <v>0</v>
      </c>
      <c r="AH993">
        <v>7</v>
      </c>
      <c r="AI993">
        <v>0</v>
      </c>
      <c r="AJ993">
        <v>0</v>
      </c>
      <c r="AK993">
        <v>0</v>
      </c>
      <c r="AL993">
        <v>0</v>
      </c>
      <c r="AM993">
        <v>0</v>
      </c>
      <c r="AN993">
        <v>0</v>
      </c>
      <c r="AO993">
        <v>0</v>
      </c>
      <c r="AP993">
        <v>0</v>
      </c>
      <c r="AQ993">
        <v>0</v>
      </c>
      <c r="AR993">
        <v>0</v>
      </c>
      <c r="AS993">
        <v>0</v>
      </c>
      <c r="AT993">
        <v>0</v>
      </c>
      <c r="AU993">
        <v>0</v>
      </c>
      <c r="AV993">
        <v>0</v>
      </c>
      <c r="AW993">
        <v>0</v>
      </c>
      <c r="AX993">
        <v>0</v>
      </c>
      <c r="AY993">
        <v>0</v>
      </c>
      <c r="AZ993">
        <v>0</v>
      </c>
      <c r="BA993">
        <v>0</v>
      </c>
      <c r="BB993">
        <v>0</v>
      </c>
      <c r="BC993">
        <v>0</v>
      </c>
      <c r="BD993">
        <v>0</v>
      </c>
      <c r="BE993">
        <v>0</v>
      </c>
      <c r="BF993">
        <v>0</v>
      </c>
      <c r="BG993">
        <v>0</v>
      </c>
      <c r="BH993">
        <v>0</v>
      </c>
      <c r="BI993">
        <v>0</v>
      </c>
      <c r="BJ993" s="25">
        <v>45944</v>
      </c>
      <c r="BK993">
        <v>0</v>
      </c>
      <c r="BL993" s="27" t="str">
        <f>VLOOKUP(O993,DropDownList!$H$1:$I$7,2,FALSE)</f>
        <v>2023/24</v>
      </c>
      <c r="BM993" s="27" t="str">
        <f t="shared" si="15"/>
        <v>PCOA</v>
      </c>
    </row>
    <row r="994" spans="1:65" x14ac:dyDescent="0.2">
      <c r="A994">
        <v>2025</v>
      </c>
      <c r="B994">
        <v>10</v>
      </c>
      <c r="C994" t="s">
        <v>216</v>
      </c>
      <c r="D994" t="s">
        <v>229</v>
      </c>
      <c r="E994" t="s">
        <v>42</v>
      </c>
      <c r="F994">
        <v>9250</v>
      </c>
      <c r="G994" t="s">
        <v>141</v>
      </c>
      <c r="H994" t="s">
        <v>221</v>
      </c>
      <c r="I994" t="s">
        <v>221</v>
      </c>
      <c r="J994" s="24">
        <v>45931</v>
      </c>
      <c r="K994" t="s">
        <v>253</v>
      </c>
      <c r="L994">
        <v>3</v>
      </c>
      <c r="M994" t="s">
        <v>429</v>
      </c>
      <c r="N994" t="s">
        <v>145</v>
      </c>
      <c r="O994" t="s">
        <v>156</v>
      </c>
      <c r="P994" t="s">
        <v>148</v>
      </c>
      <c r="Q994">
        <v>150</v>
      </c>
      <c r="R994">
        <v>7</v>
      </c>
      <c r="S994">
        <v>420</v>
      </c>
      <c r="T994">
        <v>0</v>
      </c>
      <c r="U994">
        <v>3</v>
      </c>
      <c r="V994">
        <v>2</v>
      </c>
      <c r="W994">
        <v>90</v>
      </c>
      <c r="X994">
        <v>90</v>
      </c>
      <c r="Y994">
        <v>0</v>
      </c>
      <c r="Z994">
        <v>0</v>
      </c>
      <c r="AA994">
        <v>270</v>
      </c>
      <c r="AB994">
        <v>0</v>
      </c>
      <c r="AC994">
        <v>270</v>
      </c>
      <c r="AD994">
        <v>1</v>
      </c>
      <c r="AE994">
        <v>1</v>
      </c>
      <c r="AF994">
        <v>4</v>
      </c>
      <c r="AG994">
        <v>1</v>
      </c>
      <c r="AH994">
        <v>0</v>
      </c>
      <c r="AI994">
        <v>2</v>
      </c>
      <c r="AJ994">
        <v>0</v>
      </c>
      <c r="AK994">
        <v>0</v>
      </c>
      <c r="AL994">
        <v>0</v>
      </c>
      <c r="AM994">
        <v>0</v>
      </c>
      <c r="AN994">
        <v>0</v>
      </c>
      <c r="AO994">
        <v>6</v>
      </c>
      <c r="AP994">
        <v>30</v>
      </c>
      <c r="AQ994">
        <v>6</v>
      </c>
      <c r="AR994">
        <v>0</v>
      </c>
      <c r="AS994">
        <v>3</v>
      </c>
      <c r="AT994">
        <v>0</v>
      </c>
      <c r="AU994">
        <v>0</v>
      </c>
      <c r="AV994">
        <v>0</v>
      </c>
      <c r="AW994">
        <v>0</v>
      </c>
      <c r="AX994">
        <v>0</v>
      </c>
      <c r="AY994">
        <v>6</v>
      </c>
      <c r="AZ994">
        <v>9</v>
      </c>
      <c r="BA994">
        <v>6</v>
      </c>
      <c r="BB994">
        <v>0</v>
      </c>
      <c r="BC994">
        <v>0</v>
      </c>
      <c r="BD994">
        <v>0</v>
      </c>
      <c r="BE994">
        <v>0</v>
      </c>
      <c r="BF994">
        <v>6</v>
      </c>
      <c r="BG994">
        <v>120</v>
      </c>
      <c r="BH994">
        <v>0</v>
      </c>
      <c r="BI994">
        <v>3</v>
      </c>
      <c r="BJ994" s="25">
        <v>45944</v>
      </c>
      <c r="BK994">
        <v>0</v>
      </c>
      <c r="BL994" s="27" t="str">
        <f>VLOOKUP(O994,DropDownList!$H$1:$I$7,2,FALSE)</f>
        <v>2023/24</v>
      </c>
      <c r="BM994" s="27" t="str">
        <f t="shared" si="15"/>
        <v>PRAS</v>
      </c>
    </row>
    <row r="995" spans="1:65" x14ac:dyDescent="0.2">
      <c r="A995">
        <v>2025</v>
      </c>
      <c r="B995">
        <v>10</v>
      </c>
      <c r="C995" t="s">
        <v>216</v>
      </c>
      <c r="D995" t="s">
        <v>229</v>
      </c>
      <c r="E995" t="s">
        <v>42</v>
      </c>
      <c r="F995">
        <v>9250</v>
      </c>
      <c r="G995" t="s">
        <v>141</v>
      </c>
      <c r="H995" t="s">
        <v>221</v>
      </c>
      <c r="I995" t="s">
        <v>221</v>
      </c>
      <c r="J995" s="24">
        <v>45931</v>
      </c>
      <c r="K995" t="s">
        <v>253</v>
      </c>
      <c r="L995">
        <v>3</v>
      </c>
      <c r="M995" t="s">
        <v>429</v>
      </c>
      <c r="N995" t="s">
        <v>145</v>
      </c>
      <c r="O995" t="s">
        <v>155</v>
      </c>
      <c r="P995" t="s">
        <v>152</v>
      </c>
      <c r="Q995">
        <v>0</v>
      </c>
      <c r="R995">
        <v>21</v>
      </c>
      <c r="S995">
        <v>840</v>
      </c>
      <c r="T995">
        <v>240</v>
      </c>
      <c r="U995">
        <v>0</v>
      </c>
      <c r="V995">
        <v>0</v>
      </c>
      <c r="W995">
        <v>0</v>
      </c>
      <c r="X995">
        <v>0</v>
      </c>
      <c r="Y995">
        <v>0</v>
      </c>
      <c r="Z995">
        <v>0</v>
      </c>
      <c r="AA995">
        <v>600</v>
      </c>
      <c r="AB995">
        <v>0</v>
      </c>
      <c r="AC995">
        <v>600</v>
      </c>
      <c r="AD995">
        <v>0</v>
      </c>
      <c r="AE995">
        <v>0</v>
      </c>
      <c r="AF995">
        <v>15</v>
      </c>
      <c r="AG995">
        <v>0</v>
      </c>
      <c r="AH995">
        <v>6</v>
      </c>
      <c r="AI995">
        <v>0</v>
      </c>
      <c r="AJ995">
        <v>0</v>
      </c>
      <c r="AK995">
        <v>0</v>
      </c>
      <c r="AL995">
        <v>0</v>
      </c>
      <c r="AM995">
        <v>0</v>
      </c>
      <c r="AN995">
        <v>0</v>
      </c>
      <c r="AO995">
        <v>0</v>
      </c>
      <c r="AP995">
        <v>0</v>
      </c>
      <c r="AQ995">
        <v>0</v>
      </c>
      <c r="AR995">
        <v>0</v>
      </c>
      <c r="AS995">
        <v>0</v>
      </c>
      <c r="AT995">
        <v>0</v>
      </c>
      <c r="AU995">
        <v>0</v>
      </c>
      <c r="AV995">
        <v>0</v>
      </c>
      <c r="AW995">
        <v>0</v>
      </c>
      <c r="AX995">
        <v>0</v>
      </c>
      <c r="AY995">
        <v>0</v>
      </c>
      <c r="AZ995">
        <v>0</v>
      </c>
      <c r="BA995">
        <v>0</v>
      </c>
      <c r="BB995">
        <v>0</v>
      </c>
      <c r="BC995">
        <v>0</v>
      </c>
      <c r="BD995">
        <v>0</v>
      </c>
      <c r="BE995">
        <v>0</v>
      </c>
      <c r="BF995">
        <v>0</v>
      </c>
      <c r="BG995">
        <v>0</v>
      </c>
      <c r="BH995">
        <v>0</v>
      </c>
      <c r="BI995">
        <v>0</v>
      </c>
      <c r="BJ995" s="25">
        <v>45944</v>
      </c>
      <c r="BK995">
        <v>0</v>
      </c>
      <c r="BL995" s="27" t="str">
        <f>VLOOKUP(O995,DropDownList!$H$1:$I$7,2,FALSE)</f>
        <v>2022/23</v>
      </c>
      <c r="BM995" s="27" t="str">
        <f t="shared" si="15"/>
        <v>PCOA</v>
      </c>
    </row>
    <row r="996" spans="1:65" x14ac:dyDescent="0.2">
      <c r="A996">
        <v>2025</v>
      </c>
      <c r="B996">
        <v>10</v>
      </c>
      <c r="C996" t="s">
        <v>216</v>
      </c>
      <c r="D996" t="s">
        <v>229</v>
      </c>
      <c r="E996" t="s">
        <v>42</v>
      </c>
      <c r="F996">
        <v>9250</v>
      </c>
      <c r="G996" t="s">
        <v>141</v>
      </c>
      <c r="H996" t="s">
        <v>221</v>
      </c>
      <c r="I996" t="s">
        <v>221</v>
      </c>
      <c r="J996" s="24">
        <v>45931</v>
      </c>
      <c r="K996" t="s">
        <v>253</v>
      </c>
      <c r="L996">
        <v>3</v>
      </c>
      <c r="M996" t="s">
        <v>429</v>
      </c>
      <c r="N996" t="s">
        <v>145</v>
      </c>
      <c r="O996" t="s">
        <v>147</v>
      </c>
      <c r="P996" t="s">
        <v>153</v>
      </c>
      <c r="Q996">
        <v>135</v>
      </c>
      <c r="R996">
        <v>6</v>
      </c>
      <c r="S996">
        <v>480</v>
      </c>
      <c r="T996">
        <v>150</v>
      </c>
      <c r="U996">
        <v>3</v>
      </c>
      <c r="V996">
        <v>3</v>
      </c>
      <c r="W996">
        <v>135</v>
      </c>
      <c r="X996">
        <v>135</v>
      </c>
      <c r="Y996">
        <v>0</v>
      </c>
      <c r="Z996">
        <v>0</v>
      </c>
      <c r="AA996">
        <v>195</v>
      </c>
      <c r="AB996">
        <v>0</v>
      </c>
      <c r="AC996">
        <v>195</v>
      </c>
      <c r="AD996">
        <v>3</v>
      </c>
      <c r="AE996">
        <v>0</v>
      </c>
      <c r="AF996">
        <v>2</v>
      </c>
      <c r="AG996">
        <v>0</v>
      </c>
      <c r="AH996">
        <v>1</v>
      </c>
      <c r="AI996">
        <v>3</v>
      </c>
      <c r="AJ996">
        <v>0</v>
      </c>
      <c r="AK996">
        <v>0</v>
      </c>
      <c r="AL996">
        <v>0</v>
      </c>
      <c r="AM996">
        <v>0</v>
      </c>
      <c r="AN996">
        <v>0</v>
      </c>
      <c r="AO996">
        <v>6</v>
      </c>
      <c r="AP996">
        <v>9</v>
      </c>
      <c r="AQ996">
        <v>6</v>
      </c>
      <c r="AR996">
        <v>0</v>
      </c>
      <c r="AS996">
        <v>1</v>
      </c>
      <c r="AT996">
        <v>0</v>
      </c>
      <c r="AU996">
        <v>0</v>
      </c>
      <c r="AV996">
        <v>0</v>
      </c>
      <c r="AW996">
        <v>0</v>
      </c>
      <c r="AX996">
        <v>0</v>
      </c>
      <c r="AY996">
        <v>1</v>
      </c>
      <c r="AZ996">
        <v>1</v>
      </c>
      <c r="BA996">
        <v>0</v>
      </c>
      <c r="BB996">
        <v>0</v>
      </c>
      <c r="BC996">
        <v>0</v>
      </c>
      <c r="BD996">
        <v>0</v>
      </c>
      <c r="BE996">
        <v>0</v>
      </c>
      <c r="BF996">
        <v>6</v>
      </c>
      <c r="BG996">
        <v>135</v>
      </c>
      <c r="BH996">
        <v>0</v>
      </c>
      <c r="BI996">
        <v>3</v>
      </c>
      <c r="BJ996" s="25">
        <v>45944</v>
      </c>
      <c r="BK996">
        <v>0</v>
      </c>
      <c r="BL996" s="27" t="str">
        <f>VLOOKUP(O996,DropDownList!$H$1:$I$7,2,FALSE)</f>
        <v>2024/25</v>
      </c>
      <c r="BM996" s="27" t="str">
        <f t="shared" si="15"/>
        <v>PREG</v>
      </c>
    </row>
    <row r="997" spans="1:65" x14ac:dyDescent="0.2">
      <c r="A997">
        <v>2025</v>
      </c>
      <c r="B997">
        <v>10</v>
      </c>
      <c r="C997" t="s">
        <v>216</v>
      </c>
      <c r="D997" t="s">
        <v>229</v>
      </c>
      <c r="E997" t="s">
        <v>42</v>
      </c>
      <c r="F997">
        <v>9250</v>
      </c>
      <c r="G997" t="s">
        <v>141</v>
      </c>
      <c r="H997" t="s">
        <v>221</v>
      </c>
      <c r="I997" t="s">
        <v>221</v>
      </c>
      <c r="J997" s="24">
        <v>45931</v>
      </c>
      <c r="K997" t="s">
        <v>253</v>
      </c>
      <c r="L997">
        <v>3</v>
      </c>
      <c r="M997" t="s">
        <v>429</v>
      </c>
      <c r="N997" t="s">
        <v>145</v>
      </c>
      <c r="O997" t="s">
        <v>147</v>
      </c>
      <c r="P997" t="s">
        <v>151</v>
      </c>
      <c r="Q997">
        <v>0</v>
      </c>
      <c r="R997">
        <v>39</v>
      </c>
      <c r="S997">
        <v>1170</v>
      </c>
      <c r="T997">
        <v>180</v>
      </c>
      <c r="U997">
        <v>0</v>
      </c>
      <c r="V997">
        <v>0</v>
      </c>
      <c r="W997">
        <v>0</v>
      </c>
      <c r="X997">
        <v>0</v>
      </c>
      <c r="Y997">
        <v>0</v>
      </c>
      <c r="Z997">
        <v>0</v>
      </c>
      <c r="AA997">
        <v>990</v>
      </c>
      <c r="AB997">
        <v>0</v>
      </c>
      <c r="AC997">
        <v>990</v>
      </c>
      <c r="AD997">
        <v>0</v>
      </c>
      <c r="AE997">
        <v>0</v>
      </c>
      <c r="AF997">
        <v>33</v>
      </c>
      <c r="AG997">
        <v>0</v>
      </c>
      <c r="AH997">
        <v>6</v>
      </c>
      <c r="AI997">
        <v>0</v>
      </c>
      <c r="AJ997">
        <v>0</v>
      </c>
      <c r="AK997">
        <v>0</v>
      </c>
      <c r="AL997">
        <v>0</v>
      </c>
      <c r="AM997">
        <v>1</v>
      </c>
      <c r="AN997">
        <v>0</v>
      </c>
      <c r="AO997">
        <v>0</v>
      </c>
      <c r="AP997">
        <v>0</v>
      </c>
      <c r="AQ997">
        <v>0</v>
      </c>
      <c r="AR997">
        <v>0</v>
      </c>
      <c r="AS997">
        <v>0</v>
      </c>
      <c r="AT997">
        <v>0</v>
      </c>
      <c r="AU997">
        <v>0</v>
      </c>
      <c r="AV997">
        <v>0</v>
      </c>
      <c r="AW997">
        <v>0</v>
      </c>
      <c r="AX997">
        <v>0</v>
      </c>
      <c r="AY997">
        <v>0</v>
      </c>
      <c r="AZ997">
        <v>0</v>
      </c>
      <c r="BA997">
        <v>0</v>
      </c>
      <c r="BB997">
        <v>0</v>
      </c>
      <c r="BC997">
        <v>0</v>
      </c>
      <c r="BD997">
        <v>0</v>
      </c>
      <c r="BE997">
        <v>0</v>
      </c>
      <c r="BF997">
        <v>0</v>
      </c>
      <c r="BG997">
        <v>0</v>
      </c>
      <c r="BH997">
        <v>0</v>
      </c>
      <c r="BI997">
        <v>0</v>
      </c>
      <c r="BJ997" s="25">
        <v>45944</v>
      </c>
      <c r="BK997">
        <v>0</v>
      </c>
      <c r="BL997" s="27" t="str">
        <f>VLOOKUP(O997,DropDownList!$H$1:$I$7,2,FALSE)</f>
        <v>2024/25</v>
      </c>
      <c r="BM997" s="27" t="str">
        <f t="shared" si="15"/>
        <v>PCPF</v>
      </c>
    </row>
    <row r="998" spans="1:65" x14ac:dyDescent="0.2">
      <c r="A998">
        <v>2025</v>
      </c>
      <c r="B998">
        <v>10</v>
      </c>
      <c r="C998" t="s">
        <v>216</v>
      </c>
      <c r="D998" t="s">
        <v>229</v>
      </c>
      <c r="E998" t="s">
        <v>42</v>
      </c>
      <c r="F998">
        <v>9250</v>
      </c>
      <c r="G998" t="s">
        <v>141</v>
      </c>
      <c r="H998" t="s">
        <v>221</v>
      </c>
      <c r="I998" t="s">
        <v>221</v>
      </c>
      <c r="J998" s="24">
        <v>45931</v>
      </c>
      <c r="K998" t="s">
        <v>253</v>
      </c>
      <c r="L998">
        <v>3</v>
      </c>
      <c r="M998" t="s">
        <v>429</v>
      </c>
      <c r="N998" t="s">
        <v>145</v>
      </c>
      <c r="O998" t="s">
        <v>155</v>
      </c>
      <c r="P998" t="s">
        <v>148</v>
      </c>
      <c r="Q998">
        <v>180</v>
      </c>
      <c r="R998">
        <v>6</v>
      </c>
      <c r="S998">
        <v>360</v>
      </c>
      <c r="T998">
        <v>120</v>
      </c>
      <c r="U998">
        <v>3</v>
      </c>
      <c r="V998">
        <v>2</v>
      </c>
      <c r="W998">
        <v>120</v>
      </c>
      <c r="X998">
        <v>120</v>
      </c>
      <c r="Y998">
        <v>0</v>
      </c>
      <c r="Z998">
        <v>0</v>
      </c>
      <c r="AA998">
        <v>60</v>
      </c>
      <c r="AB998">
        <v>0</v>
      </c>
      <c r="AC998">
        <v>60</v>
      </c>
      <c r="AD998">
        <v>2</v>
      </c>
      <c r="AE998">
        <v>0</v>
      </c>
      <c r="AF998">
        <v>1</v>
      </c>
      <c r="AG998">
        <v>0</v>
      </c>
      <c r="AH998">
        <v>2</v>
      </c>
      <c r="AI998">
        <v>3</v>
      </c>
      <c r="AJ998">
        <v>0</v>
      </c>
      <c r="AK998">
        <v>0</v>
      </c>
      <c r="AL998">
        <v>0</v>
      </c>
      <c r="AM998">
        <v>0</v>
      </c>
      <c r="AN998">
        <v>0</v>
      </c>
      <c r="AO998">
        <v>5</v>
      </c>
      <c r="AP998">
        <v>41</v>
      </c>
      <c r="AQ998">
        <v>6</v>
      </c>
      <c r="AR998">
        <v>0</v>
      </c>
      <c r="AS998">
        <v>5</v>
      </c>
      <c r="AT998">
        <v>2</v>
      </c>
      <c r="AU998">
        <v>0</v>
      </c>
      <c r="AV998">
        <v>0</v>
      </c>
      <c r="AW998">
        <v>0</v>
      </c>
      <c r="AX998">
        <v>0</v>
      </c>
      <c r="AY998">
        <v>7</v>
      </c>
      <c r="AZ998">
        <v>10</v>
      </c>
      <c r="BA998">
        <v>9</v>
      </c>
      <c r="BB998">
        <v>1</v>
      </c>
      <c r="BC998">
        <v>0</v>
      </c>
      <c r="BD998">
        <v>0</v>
      </c>
      <c r="BE998">
        <v>0</v>
      </c>
      <c r="BF998">
        <v>6</v>
      </c>
      <c r="BG998">
        <v>180</v>
      </c>
      <c r="BH998">
        <v>0</v>
      </c>
      <c r="BI998">
        <v>3</v>
      </c>
      <c r="BJ998" s="25">
        <v>45944</v>
      </c>
      <c r="BK998">
        <v>0</v>
      </c>
      <c r="BL998" s="27" t="str">
        <f>VLOOKUP(O998,DropDownList!$H$1:$I$7,2,FALSE)</f>
        <v>2022/23</v>
      </c>
      <c r="BM998" s="27" t="str">
        <f t="shared" si="15"/>
        <v>PRAS</v>
      </c>
    </row>
    <row r="999" spans="1:65" x14ac:dyDescent="0.2">
      <c r="A999">
        <v>2025</v>
      </c>
      <c r="B999">
        <v>10</v>
      </c>
      <c r="C999" t="s">
        <v>216</v>
      </c>
      <c r="D999" t="s">
        <v>229</v>
      </c>
      <c r="E999" t="s">
        <v>42</v>
      </c>
      <c r="F999">
        <v>9250</v>
      </c>
      <c r="G999" t="s">
        <v>141</v>
      </c>
      <c r="H999" t="s">
        <v>221</v>
      </c>
      <c r="I999" t="s">
        <v>221</v>
      </c>
      <c r="J999" s="24">
        <v>45931</v>
      </c>
      <c r="K999" t="s">
        <v>253</v>
      </c>
      <c r="L999">
        <v>3</v>
      </c>
      <c r="M999" t="s">
        <v>429</v>
      </c>
      <c r="N999" t="s">
        <v>145</v>
      </c>
      <c r="O999" t="s">
        <v>155</v>
      </c>
      <c r="P999" t="s">
        <v>153</v>
      </c>
      <c r="Q999">
        <v>0</v>
      </c>
      <c r="R999">
        <v>1</v>
      </c>
      <c r="S999">
        <v>45</v>
      </c>
      <c r="T999">
        <v>0</v>
      </c>
      <c r="U999">
        <v>0</v>
      </c>
      <c r="V999">
        <v>0</v>
      </c>
      <c r="W999">
        <v>0</v>
      </c>
      <c r="X999">
        <v>0</v>
      </c>
      <c r="Y999">
        <v>0</v>
      </c>
      <c r="Z999">
        <v>0</v>
      </c>
      <c r="AA999">
        <v>45</v>
      </c>
      <c r="AB999">
        <v>0</v>
      </c>
      <c r="AC999">
        <v>45</v>
      </c>
      <c r="AD999">
        <v>0</v>
      </c>
      <c r="AE999">
        <v>0</v>
      </c>
      <c r="AF999">
        <v>1</v>
      </c>
      <c r="AG999">
        <v>0</v>
      </c>
      <c r="AH999">
        <v>0</v>
      </c>
      <c r="AI999">
        <v>0</v>
      </c>
      <c r="AJ999">
        <v>0</v>
      </c>
      <c r="AK999">
        <v>0</v>
      </c>
      <c r="AL999">
        <v>0</v>
      </c>
      <c r="AM999">
        <v>0</v>
      </c>
      <c r="AN999">
        <v>0</v>
      </c>
      <c r="AO999">
        <v>1</v>
      </c>
      <c r="AP999">
        <v>4</v>
      </c>
      <c r="AQ999">
        <v>2</v>
      </c>
      <c r="AR999">
        <v>0</v>
      </c>
      <c r="AS999">
        <v>0</v>
      </c>
      <c r="AT999">
        <v>0</v>
      </c>
      <c r="AU999">
        <v>0</v>
      </c>
      <c r="AV999">
        <v>0</v>
      </c>
      <c r="AW999">
        <v>0</v>
      </c>
      <c r="AX999">
        <v>0</v>
      </c>
      <c r="AY999">
        <v>1</v>
      </c>
      <c r="AZ999">
        <v>1</v>
      </c>
      <c r="BA999">
        <v>0</v>
      </c>
      <c r="BB999">
        <v>0</v>
      </c>
      <c r="BC999">
        <v>0</v>
      </c>
      <c r="BD999">
        <v>0</v>
      </c>
      <c r="BE999">
        <v>0</v>
      </c>
      <c r="BF999">
        <v>1</v>
      </c>
      <c r="BG999">
        <v>0</v>
      </c>
      <c r="BH999">
        <v>0</v>
      </c>
      <c r="BI999">
        <v>0</v>
      </c>
      <c r="BJ999" s="25">
        <v>45944</v>
      </c>
      <c r="BK999">
        <v>0</v>
      </c>
      <c r="BL999" s="27" t="str">
        <f>VLOOKUP(O999,DropDownList!$H$1:$I$7,2,FALSE)</f>
        <v>2022/23</v>
      </c>
      <c r="BM999" s="27" t="str">
        <f t="shared" si="15"/>
        <v>PREG</v>
      </c>
    </row>
    <row r="1000" spans="1:65" x14ac:dyDescent="0.2">
      <c r="A1000">
        <v>2025</v>
      </c>
      <c r="B1000">
        <v>10</v>
      </c>
      <c r="C1000" t="s">
        <v>216</v>
      </c>
      <c r="D1000" t="s">
        <v>229</v>
      </c>
      <c r="E1000" t="s">
        <v>42</v>
      </c>
      <c r="F1000">
        <v>9250</v>
      </c>
      <c r="G1000" t="s">
        <v>141</v>
      </c>
      <c r="H1000" t="s">
        <v>221</v>
      </c>
      <c r="I1000" t="s">
        <v>221</v>
      </c>
      <c r="J1000" s="24">
        <v>45931</v>
      </c>
      <c r="K1000" t="s">
        <v>253</v>
      </c>
      <c r="L1000">
        <v>3</v>
      </c>
      <c r="M1000" t="s">
        <v>429</v>
      </c>
      <c r="N1000" t="s">
        <v>145</v>
      </c>
      <c r="O1000" t="s">
        <v>155</v>
      </c>
      <c r="P1000" t="s">
        <v>151</v>
      </c>
      <c r="Q1000">
        <v>0</v>
      </c>
      <c r="R1000">
        <v>2</v>
      </c>
      <c r="S1000">
        <v>60</v>
      </c>
      <c r="T1000">
        <v>30</v>
      </c>
      <c r="U1000">
        <v>0</v>
      </c>
      <c r="V1000">
        <v>0</v>
      </c>
      <c r="W1000">
        <v>0</v>
      </c>
      <c r="X1000">
        <v>0</v>
      </c>
      <c r="Y1000">
        <v>0</v>
      </c>
      <c r="Z1000">
        <v>0</v>
      </c>
      <c r="AA1000">
        <v>30</v>
      </c>
      <c r="AB1000">
        <v>0</v>
      </c>
      <c r="AC1000">
        <v>30</v>
      </c>
      <c r="AD1000">
        <v>0</v>
      </c>
      <c r="AE1000">
        <v>0</v>
      </c>
      <c r="AF1000">
        <v>1</v>
      </c>
      <c r="AG1000">
        <v>0</v>
      </c>
      <c r="AH1000">
        <v>1</v>
      </c>
      <c r="AI1000">
        <v>0</v>
      </c>
      <c r="AJ1000">
        <v>0</v>
      </c>
      <c r="AK1000">
        <v>0</v>
      </c>
      <c r="AL1000">
        <v>0</v>
      </c>
      <c r="AM1000">
        <v>0</v>
      </c>
      <c r="AN1000">
        <v>0</v>
      </c>
      <c r="AO1000">
        <v>0</v>
      </c>
      <c r="AP1000">
        <v>0</v>
      </c>
      <c r="AQ1000">
        <v>0</v>
      </c>
      <c r="AR1000">
        <v>0</v>
      </c>
      <c r="AS1000">
        <v>0</v>
      </c>
      <c r="AT1000">
        <v>0</v>
      </c>
      <c r="AU1000">
        <v>0</v>
      </c>
      <c r="AV1000">
        <v>0</v>
      </c>
      <c r="AW1000">
        <v>0</v>
      </c>
      <c r="AX1000">
        <v>0</v>
      </c>
      <c r="AY1000">
        <v>0</v>
      </c>
      <c r="AZ1000">
        <v>0</v>
      </c>
      <c r="BA1000">
        <v>0</v>
      </c>
      <c r="BB1000">
        <v>0</v>
      </c>
      <c r="BC1000">
        <v>0</v>
      </c>
      <c r="BD1000">
        <v>0</v>
      </c>
      <c r="BE1000">
        <v>0</v>
      </c>
      <c r="BF1000">
        <v>0</v>
      </c>
      <c r="BG1000">
        <v>0</v>
      </c>
      <c r="BH1000">
        <v>0</v>
      </c>
      <c r="BI1000">
        <v>0</v>
      </c>
      <c r="BJ1000" s="25">
        <v>45944</v>
      </c>
      <c r="BK1000">
        <v>0</v>
      </c>
      <c r="BL1000" s="27" t="str">
        <f>VLOOKUP(O1000,DropDownList!$H$1:$I$7,2,FALSE)</f>
        <v>2022/23</v>
      </c>
      <c r="BM1000" s="27" t="str">
        <f t="shared" si="15"/>
        <v>PCPF</v>
      </c>
    </row>
    <row r="1001" spans="1:65" x14ac:dyDescent="0.2">
      <c r="A1001">
        <v>2025</v>
      </c>
      <c r="B1001">
        <v>10</v>
      </c>
      <c r="C1001" t="s">
        <v>216</v>
      </c>
      <c r="D1001" t="s">
        <v>229</v>
      </c>
      <c r="E1001" t="s">
        <v>42</v>
      </c>
      <c r="F1001">
        <v>9250</v>
      </c>
      <c r="G1001" t="s">
        <v>141</v>
      </c>
      <c r="H1001" t="s">
        <v>221</v>
      </c>
      <c r="I1001" t="s">
        <v>221</v>
      </c>
      <c r="J1001" s="24">
        <v>45931</v>
      </c>
      <c r="K1001" t="s">
        <v>253</v>
      </c>
      <c r="L1001">
        <v>3</v>
      </c>
      <c r="M1001" t="s">
        <v>429</v>
      </c>
      <c r="N1001" t="s">
        <v>145</v>
      </c>
      <c r="O1001" t="s">
        <v>147</v>
      </c>
      <c r="P1001" t="s">
        <v>146</v>
      </c>
      <c r="Q1001">
        <v>750</v>
      </c>
      <c r="R1001">
        <v>246</v>
      </c>
      <c r="S1001">
        <v>3650</v>
      </c>
      <c r="T1001">
        <v>0</v>
      </c>
      <c r="U1001">
        <v>80</v>
      </c>
      <c r="V1001">
        <v>33</v>
      </c>
      <c r="W1001">
        <v>520</v>
      </c>
      <c r="X1001">
        <v>520</v>
      </c>
      <c r="Y1001">
        <v>0</v>
      </c>
      <c r="Z1001">
        <v>0</v>
      </c>
      <c r="AA1001">
        <v>2900</v>
      </c>
      <c r="AB1001">
        <v>0</v>
      </c>
      <c r="AC1001">
        <v>0</v>
      </c>
      <c r="AD1001">
        <v>33</v>
      </c>
      <c r="AE1001">
        <v>0</v>
      </c>
      <c r="AF1001">
        <v>198</v>
      </c>
      <c r="AG1001">
        <v>0</v>
      </c>
      <c r="AH1001">
        <v>0</v>
      </c>
      <c r="AI1001">
        <v>48</v>
      </c>
      <c r="AJ1001">
        <v>0</v>
      </c>
      <c r="AK1001">
        <v>0</v>
      </c>
      <c r="AL1001">
        <v>0</v>
      </c>
      <c r="AM1001">
        <v>0</v>
      </c>
      <c r="AN1001">
        <v>0</v>
      </c>
      <c r="AO1001">
        <v>125</v>
      </c>
      <c r="AP1001">
        <v>403</v>
      </c>
      <c r="AQ1001">
        <v>120</v>
      </c>
      <c r="AR1001">
        <v>0</v>
      </c>
      <c r="AS1001">
        <v>41</v>
      </c>
      <c r="AT1001">
        <v>6</v>
      </c>
      <c r="AU1001">
        <v>0</v>
      </c>
      <c r="AV1001">
        <v>0</v>
      </c>
      <c r="AW1001">
        <v>0</v>
      </c>
      <c r="AX1001">
        <v>0</v>
      </c>
      <c r="AY1001">
        <v>46</v>
      </c>
      <c r="AZ1001">
        <v>105</v>
      </c>
      <c r="BA1001">
        <v>47</v>
      </c>
      <c r="BB1001">
        <v>10</v>
      </c>
      <c r="BC1001">
        <v>4</v>
      </c>
      <c r="BD1001">
        <v>0</v>
      </c>
      <c r="BE1001">
        <v>0</v>
      </c>
      <c r="BF1001">
        <v>246</v>
      </c>
      <c r="BG1001">
        <v>750</v>
      </c>
      <c r="BH1001">
        <v>0</v>
      </c>
      <c r="BI1001">
        <v>80</v>
      </c>
      <c r="BJ1001" s="25">
        <v>45944</v>
      </c>
      <c r="BK1001">
        <v>0</v>
      </c>
      <c r="BL1001" s="27" t="str">
        <f>VLOOKUP(O1001,DropDownList!$H$1:$I$7,2,FALSE)</f>
        <v>2024/25</v>
      </c>
      <c r="BM1001" s="27" t="str">
        <f t="shared" si="15"/>
        <v>VSUR</v>
      </c>
    </row>
    <row r="1002" spans="1:65" x14ac:dyDescent="0.2">
      <c r="A1002">
        <v>2025</v>
      </c>
      <c r="B1002">
        <v>10</v>
      </c>
      <c r="C1002" t="s">
        <v>216</v>
      </c>
      <c r="D1002" t="s">
        <v>229</v>
      </c>
      <c r="E1002" t="s">
        <v>42</v>
      </c>
      <c r="F1002">
        <v>9250</v>
      </c>
      <c r="G1002" t="s">
        <v>141</v>
      </c>
      <c r="H1002" t="s">
        <v>221</v>
      </c>
      <c r="I1002" t="s">
        <v>221</v>
      </c>
      <c r="J1002" s="24">
        <v>45931</v>
      </c>
      <c r="K1002" t="s">
        <v>253</v>
      </c>
      <c r="L1002">
        <v>3</v>
      </c>
      <c r="M1002" t="s">
        <v>429</v>
      </c>
      <c r="N1002" t="s">
        <v>145</v>
      </c>
      <c r="O1002" t="s">
        <v>156</v>
      </c>
      <c r="P1002" t="s">
        <v>150</v>
      </c>
      <c r="Q1002">
        <v>3633.03</v>
      </c>
      <c r="R1002">
        <v>98</v>
      </c>
      <c r="S1002">
        <v>16328.3</v>
      </c>
      <c r="T1002">
        <v>2292.48</v>
      </c>
      <c r="U1002">
        <v>28</v>
      </c>
      <c r="V1002">
        <v>11</v>
      </c>
      <c r="W1002">
        <v>1596.64</v>
      </c>
      <c r="X1002">
        <v>1596.64</v>
      </c>
      <c r="Y1002">
        <v>87</v>
      </c>
      <c r="Z1002">
        <v>14035.82</v>
      </c>
      <c r="AA1002">
        <v>10402.790000000001</v>
      </c>
      <c r="AB1002">
        <v>1276.33</v>
      </c>
      <c r="AC1002">
        <v>9126.4599999999991</v>
      </c>
      <c r="AD1002">
        <v>8</v>
      </c>
      <c r="AE1002">
        <v>3</v>
      </c>
      <c r="AF1002">
        <v>57</v>
      </c>
      <c r="AG1002">
        <v>13</v>
      </c>
      <c r="AH1002">
        <v>11</v>
      </c>
      <c r="AI1002">
        <v>15</v>
      </c>
      <c r="AJ1002">
        <v>20</v>
      </c>
      <c r="AK1002">
        <v>16</v>
      </c>
      <c r="AL1002">
        <v>2</v>
      </c>
      <c r="AM1002">
        <v>1</v>
      </c>
      <c r="AN1002">
        <v>2</v>
      </c>
      <c r="AO1002">
        <v>68</v>
      </c>
      <c r="AP1002">
        <v>288</v>
      </c>
      <c r="AQ1002">
        <v>69</v>
      </c>
      <c r="AR1002">
        <v>0</v>
      </c>
      <c r="AS1002">
        <v>23</v>
      </c>
      <c r="AT1002">
        <v>14</v>
      </c>
      <c r="AU1002">
        <v>0</v>
      </c>
      <c r="AV1002">
        <v>0</v>
      </c>
      <c r="AW1002">
        <v>0</v>
      </c>
      <c r="AX1002">
        <v>0</v>
      </c>
      <c r="AY1002">
        <v>49</v>
      </c>
      <c r="AZ1002">
        <v>84</v>
      </c>
      <c r="BA1002">
        <v>40</v>
      </c>
      <c r="BB1002">
        <v>2</v>
      </c>
      <c r="BC1002">
        <v>1</v>
      </c>
      <c r="BD1002">
        <v>0</v>
      </c>
      <c r="BE1002">
        <v>0</v>
      </c>
      <c r="BF1002">
        <v>72</v>
      </c>
      <c r="BG1002">
        <v>2243.7800000000002</v>
      </c>
      <c r="BH1002">
        <v>2</v>
      </c>
      <c r="BI1002">
        <v>28</v>
      </c>
      <c r="BJ1002" s="25">
        <v>45944</v>
      </c>
      <c r="BK1002">
        <v>0</v>
      </c>
      <c r="BL1002" s="27" t="str">
        <f>VLOOKUP(O1002,DropDownList!$H$1:$I$7,2,FALSE)</f>
        <v>2023/24</v>
      </c>
      <c r="BM1002" s="27" t="str">
        <f t="shared" si="15"/>
        <v>FISCAL FINES</v>
      </c>
    </row>
    <row r="1003" spans="1:65" x14ac:dyDescent="0.2">
      <c r="A1003">
        <v>2025</v>
      </c>
      <c r="B1003">
        <v>10</v>
      </c>
      <c r="C1003" t="s">
        <v>216</v>
      </c>
      <c r="D1003" t="s">
        <v>229</v>
      </c>
      <c r="E1003" t="s">
        <v>42</v>
      </c>
      <c r="F1003">
        <v>9250</v>
      </c>
      <c r="G1003" t="s">
        <v>141</v>
      </c>
      <c r="H1003" t="s">
        <v>221</v>
      </c>
      <c r="I1003" t="s">
        <v>221</v>
      </c>
      <c r="J1003" s="24">
        <v>45931</v>
      </c>
      <c r="K1003" t="s">
        <v>253</v>
      </c>
      <c r="L1003">
        <v>3</v>
      </c>
      <c r="M1003" t="s">
        <v>429</v>
      </c>
      <c r="N1003" t="s">
        <v>145</v>
      </c>
      <c r="O1003" t="s">
        <v>155</v>
      </c>
      <c r="P1003" t="s">
        <v>146</v>
      </c>
      <c r="Q1003">
        <v>116.5</v>
      </c>
      <c r="R1003">
        <v>161</v>
      </c>
      <c r="S1003">
        <v>2360</v>
      </c>
      <c r="T1003">
        <v>0</v>
      </c>
      <c r="U1003">
        <v>31</v>
      </c>
      <c r="V1003">
        <v>8</v>
      </c>
      <c r="W1003">
        <v>76.5</v>
      </c>
      <c r="X1003">
        <v>76.5</v>
      </c>
      <c r="Y1003">
        <v>0</v>
      </c>
      <c r="Z1003">
        <v>0</v>
      </c>
      <c r="AA1003">
        <v>2243.5</v>
      </c>
      <c r="AB1003">
        <v>0</v>
      </c>
      <c r="AC1003">
        <v>0</v>
      </c>
      <c r="AD1003">
        <v>6</v>
      </c>
      <c r="AE1003">
        <v>2</v>
      </c>
      <c r="AF1003">
        <v>150</v>
      </c>
      <c r="AG1003">
        <v>3</v>
      </c>
      <c r="AH1003">
        <v>0</v>
      </c>
      <c r="AI1003">
        <v>8</v>
      </c>
      <c r="AJ1003">
        <v>0</v>
      </c>
      <c r="AK1003">
        <v>0</v>
      </c>
      <c r="AL1003">
        <v>0</v>
      </c>
      <c r="AM1003">
        <v>0</v>
      </c>
      <c r="AN1003">
        <v>0</v>
      </c>
      <c r="AO1003">
        <v>82</v>
      </c>
      <c r="AP1003">
        <v>421</v>
      </c>
      <c r="AQ1003">
        <v>89</v>
      </c>
      <c r="AR1003">
        <v>0</v>
      </c>
      <c r="AS1003">
        <v>55</v>
      </c>
      <c r="AT1003">
        <v>31</v>
      </c>
      <c r="AU1003">
        <v>0</v>
      </c>
      <c r="AV1003">
        <v>0</v>
      </c>
      <c r="AW1003">
        <v>0</v>
      </c>
      <c r="AX1003">
        <v>0</v>
      </c>
      <c r="AY1003">
        <v>39</v>
      </c>
      <c r="AZ1003">
        <v>92</v>
      </c>
      <c r="BA1003">
        <v>61</v>
      </c>
      <c r="BB1003">
        <v>13</v>
      </c>
      <c r="BC1003">
        <v>9</v>
      </c>
      <c r="BD1003">
        <v>2</v>
      </c>
      <c r="BE1003">
        <v>0</v>
      </c>
      <c r="BF1003">
        <v>161</v>
      </c>
      <c r="BG1003">
        <v>100</v>
      </c>
      <c r="BH1003">
        <v>0</v>
      </c>
      <c r="BI1003">
        <v>28</v>
      </c>
      <c r="BJ1003" s="25">
        <v>45944</v>
      </c>
      <c r="BK1003">
        <v>0</v>
      </c>
      <c r="BL1003" s="27" t="str">
        <f>VLOOKUP(O1003,DropDownList!$H$1:$I$7,2,FALSE)</f>
        <v>2022/23</v>
      </c>
      <c r="BM1003" s="27" t="str">
        <f t="shared" si="15"/>
        <v>VSUR</v>
      </c>
    </row>
    <row r="1004" spans="1:65" x14ac:dyDescent="0.2">
      <c r="A1004">
        <v>2025</v>
      </c>
      <c r="B1004">
        <v>10</v>
      </c>
      <c r="C1004" t="s">
        <v>216</v>
      </c>
      <c r="D1004" t="s">
        <v>229</v>
      </c>
      <c r="E1004" t="s">
        <v>42</v>
      </c>
      <c r="F1004">
        <v>9250</v>
      </c>
      <c r="G1004" t="s">
        <v>141</v>
      </c>
      <c r="H1004" t="s">
        <v>221</v>
      </c>
      <c r="I1004" t="s">
        <v>221</v>
      </c>
      <c r="J1004" s="24">
        <v>45931</v>
      </c>
      <c r="K1004" t="s">
        <v>253</v>
      </c>
      <c r="L1004">
        <v>3</v>
      </c>
      <c r="M1004" t="s">
        <v>429</v>
      </c>
      <c r="N1004" t="s">
        <v>145</v>
      </c>
      <c r="O1004" t="s">
        <v>156</v>
      </c>
      <c r="P1004" t="s">
        <v>153</v>
      </c>
      <c r="Q1004">
        <v>0</v>
      </c>
      <c r="R1004">
        <v>3</v>
      </c>
      <c r="S1004">
        <v>135</v>
      </c>
      <c r="T1004">
        <v>0</v>
      </c>
      <c r="U1004">
        <v>0</v>
      </c>
      <c r="V1004">
        <v>0</v>
      </c>
      <c r="W1004">
        <v>0</v>
      </c>
      <c r="X1004">
        <v>0</v>
      </c>
      <c r="Y1004">
        <v>0</v>
      </c>
      <c r="Z1004">
        <v>0</v>
      </c>
      <c r="AA1004">
        <v>135</v>
      </c>
      <c r="AB1004">
        <v>0</v>
      </c>
      <c r="AC1004">
        <v>135</v>
      </c>
      <c r="AD1004">
        <v>0</v>
      </c>
      <c r="AE1004">
        <v>0</v>
      </c>
      <c r="AF1004">
        <v>3</v>
      </c>
      <c r="AG1004">
        <v>0</v>
      </c>
      <c r="AH1004">
        <v>0</v>
      </c>
      <c r="AI1004">
        <v>0</v>
      </c>
      <c r="AJ1004">
        <v>0</v>
      </c>
      <c r="AK1004">
        <v>0</v>
      </c>
      <c r="AL1004">
        <v>0</v>
      </c>
      <c r="AM1004">
        <v>0</v>
      </c>
      <c r="AN1004">
        <v>0</v>
      </c>
      <c r="AO1004">
        <v>3</v>
      </c>
      <c r="AP1004">
        <v>5</v>
      </c>
      <c r="AQ1004">
        <v>3</v>
      </c>
      <c r="AR1004">
        <v>0</v>
      </c>
      <c r="AS1004">
        <v>0</v>
      </c>
      <c r="AT1004">
        <v>0</v>
      </c>
      <c r="AU1004">
        <v>0</v>
      </c>
      <c r="AV1004">
        <v>0</v>
      </c>
      <c r="AW1004">
        <v>0</v>
      </c>
      <c r="AX1004">
        <v>0</v>
      </c>
      <c r="AY1004">
        <v>0</v>
      </c>
      <c r="AZ1004">
        <v>1</v>
      </c>
      <c r="BA1004">
        <v>1</v>
      </c>
      <c r="BB1004">
        <v>0</v>
      </c>
      <c r="BC1004">
        <v>0</v>
      </c>
      <c r="BD1004">
        <v>0</v>
      </c>
      <c r="BE1004">
        <v>0</v>
      </c>
      <c r="BF1004">
        <v>2</v>
      </c>
      <c r="BG1004">
        <v>0</v>
      </c>
      <c r="BH1004">
        <v>0</v>
      </c>
      <c r="BI1004">
        <v>0</v>
      </c>
      <c r="BJ1004" s="25">
        <v>45944</v>
      </c>
      <c r="BK1004">
        <v>0</v>
      </c>
      <c r="BL1004" s="27" t="str">
        <f>VLOOKUP(O1004,DropDownList!$H$1:$I$7,2,FALSE)</f>
        <v>2023/24</v>
      </c>
      <c r="BM1004" s="27" t="str">
        <f t="shared" si="15"/>
        <v>PREG</v>
      </c>
    </row>
    <row r="1005" spans="1:65" x14ac:dyDescent="0.2">
      <c r="A1005">
        <v>2025</v>
      </c>
      <c r="B1005">
        <v>10</v>
      </c>
      <c r="C1005" t="s">
        <v>216</v>
      </c>
      <c r="D1005" t="s">
        <v>229</v>
      </c>
      <c r="E1005" t="s">
        <v>42</v>
      </c>
      <c r="F1005">
        <v>9250</v>
      </c>
      <c r="G1005" t="s">
        <v>141</v>
      </c>
      <c r="H1005" t="s">
        <v>221</v>
      </c>
      <c r="I1005" t="s">
        <v>221</v>
      </c>
      <c r="J1005" s="24">
        <v>45931</v>
      </c>
      <c r="K1005" t="s">
        <v>253</v>
      </c>
      <c r="L1005">
        <v>3</v>
      </c>
      <c r="M1005" t="s">
        <v>429</v>
      </c>
      <c r="N1005" t="s">
        <v>145</v>
      </c>
      <c r="O1005" t="s">
        <v>156</v>
      </c>
      <c r="P1005" t="s">
        <v>151</v>
      </c>
      <c r="Q1005">
        <v>0</v>
      </c>
      <c r="R1005">
        <v>7</v>
      </c>
      <c r="S1005">
        <v>210</v>
      </c>
      <c r="T1005">
        <v>60</v>
      </c>
      <c r="U1005">
        <v>0</v>
      </c>
      <c r="V1005">
        <v>0</v>
      </c>
      <c r="W1005">
        <v>0</v>
      </c>
      <c r="X1005">
        <v>0</v>
      </c>
      <c r="Y1005">
        <v>0</v>
      </c>
      <c r="Z1005">
        <v>0</v>
      </c>
      <c r="AA1005">
        <v>150</v>
      </c>
      <c r="AB1005">
        <v>0</v>
      </c>
      <c r="AC1005">
        <v>150</v>
      </c>
      <c r="AD1005">
        <v>0</v>
      </c>
      <c r="AE1005">
        <v>0</v>
      </c>
      <c r="AF1005">
        <v>5</v>
      </c>
      <c r="AG1005">
        <v>0</v>
      </c>
      <c r="AH1005">
        <v>2</v>
      </c>
      <c r="AI1005">
        <v>0</v>
      </c>
      <c r="AJ1005">
        <v>0</v>
      </c>
      <c r="AK1005">
        <v>0</v>
      </c>
      <c r="AL1005">
        <v>0</v>
      </c>
      <c r="AM1005">
        <v>1</v>
      </c>
      <c r="AN1005">
        <v>0</v>
      </c>
      <c r="AO1005">
        <v>0</v>
      </c>
      <c r="AP1005">
        <v>0</v>
      </c>
      <c r="AQ1005">
        <v>0</v>
      </c>
      <c r="AR1005">
        <v>0</v>
      </c>
      <c r="AS1005">
        <v>0</v>
      </c>
      <c r="AT1005">
        <v>0</v>
      </c>
      <c r="AU1005">
        <v>0</v>
      </c>
      <c r="AV1005">
        <v>0</v>
      </c>
      <c r="AW1005">
        <v>0</v>
      </c>
      <c r="AX1005">
        <v>0</v>
      </c>
      <c r="AY1005">
        <v>0</v>
      </c>
      <c r="AZ1005">
        <v>0</v>
      </c>
      <c r="BA1005">
        <v>0</v>
      </c>
      <c r="BB1005">
        <v>0</v>
      </c>
      <c r="BC1005">
        <v>0</v>
      </c>
      <c r="BD1005">
        <v>0</v>
      </c>
      <c r="BE1005">
        <v>0</v>
      </c>
      <c r="BF1005">
        <v>0</v>
      </c>
      <c r="BG1005">
        <v>0</v>
      </c>
      <c r="BH1005">
        <v>0</v>
      </c>
      <c r="BI1005">
        <v>0</v>
      </c>
      <c r="BJ1005" s="25">
        <v>45944</v>
      </c>
      <c r="BK1005">
        <v>0</v>
      </c>
      <c r="BL1005" s="27" t="str">
        <f>VLOOKUP(O1005,DropDownList!$H$1:$I$7,2,FALSE)</f>
        <v>2023/24</v>
      </c>
      <c r="BM1005" s="27" t="str">
        <f t="shared" si="15"/>
        <v>PCPF</v>
      </c>
    </row>
    <row r="1006" spans="1:65" x14ac:dyDescent="0.2">
      <c r="A1006">
        <v>2025</v>
      </c>
      <c r="B1006">
        <v>10</v>
      </c>
      <c r="C1006" t="s">
        <v>216</v>
      </c>
      <c r="D1006" t="s">
        <v>229</v>
      </c>
      <c r="E1006" t="s">
        <v>42</v>
      </c>
      <c r="F1006">
        <v>9250</v>
      </c>
      <c r="G1006" t="s">
        <v>141</v>
      </c>
      <c r="H1006" t="s">
        <v>221</v>
      </c>
      <c r="I1006" t="s">
        <v>221</v>
      </c>
      <c r="J1006" s="24">
        <v>45931</v>
      </c>
      <c r="K1006" t="s">
        <v>253</v>
      </c>
      <c r="L1006">
        <v>3</v>
      </c>
      <c r="M1006" t="s">
        <v>429</v>
      </c>
      <c r="N1006" t="s">
        <v>145</v>
      </c>
      <c r="O1006" t="s">
        <v>156</v>
      </c>
      <c r="P1006" t="s">
        <v>146</v>
      </c>
      <c r="Q1006">
        <v>240</v>
      </c>
      <c r="R1006">
        <v>143</v>
      </c>
      <c r="S1006">
        <v>2110</v>
      </c>
      <c r="T1006">
        <v>0</v>
      </c>
      <c r="U1006">
        <v>31</v>
      </c>
      <c r="V1006">
        <v>10</v>
      </c>
      <c r="W1006">
        <v>150</v>
      </c>
      <c r="X1006">
        <v>150</v>
      </c>
      <c r="Y1006">
        <v>0</v>
      </c>
      <c r="Z1006">
        <v>0</v>
      </c>
      <c r="AA1006">
        <v>1870</v>
      </c>
      <c r="AB1006">
        <v>0</v>
      </c>
      <c r="AC1006">
        <v>0</v>
      </c>
      <c r="AD1006">
        <v>10</v>
      </c>
      <c r="AE1006">
        <v>0</v>
      </c>
      <c r="AF1006">
        <v>127</v>
      </c>
      <c r="AG1006">
        <v>0</v>
      </c>
      <c r="AH1006">
        <v>0</v>
      </c>
      <c r="AI1006">
        <v>16</v>
      </c>
      <c r="AJ1006">
        <v>0</v>
      </c>
      <c r="AK1006">
        <v>0</v>
      </c>
      <c r="AL1006">
        <v>0</v>
      </c>
      <c r="AM1006">
        <v>0</v>
      </c>
      <c r="AN1006">
        <v>0</v>
      </c>
      <c r="AO1006">
        <v>66</v>
      </c>
      <c r="AP1006">
        <v>302</v>
      </c>
      <c r="AQ1006">
        <v>71</v>
      </c>
      <c r="AR1006">
        <v>0</v>
      </c>
      <c r="AS1006">
        <v>35</v>
      </c>
      <c r="AT1006">
        <v>22</v>
      </c>
      <c r="AU1006">
        <v>0</v>
      </c>
      <c r="AV1006">
        <v>0</v>
      </c>
      <c r="AW1006">
        <v>0</v>
      </c>
      <c r="AX1006">
        <v>0</v>
      </c>
      <c r="AY1006">
        <v>33</v>
      </c>
      <c r="AZ1006">
        <v>78</v>
      </c>
      <c r="BA1006">
        <v>46</v>
      </c>
      <c r="BB1006">
        <v>7</v>
      </c>
      <c r="BC1006">
        <v>3</v>
      </c>
      <c r="BD1006">
        <v>0</v>
      </c>
      <c r="BE1006">
        <v>0</v>
      </c>
      <c r="BF1006">
        <v>141</v>
      </c>
      <c r="BG1006">
        <v>240</v>
      </c>
      <c r="BH1006">
        <v>0</v>
      </c>
      <c r="BI1006">
        <v>31</v>
      </c>
      <c r="BJ1006" s="25">
        <v>45944</v>
      </c>
      <c r="BK1006">
        <v>0</v>
      </c>
      <c r="BL1006" s="27" t="str">
        <f>VLOOKUP(O1006,DropDownList!$H$1:$I$7,2,FALSE)</f>
        <v>2023/24</v>
      </c>
      <c r="BM1006" s="27" t="str">
        <f t="shared" si="15"/>
        <v>VSUR</v>
      </c>
    </row>
    <row r="1007" spans="1:65" x14ac:dyDescent="0.2">
      <c r="A1007">
        <v>2025</v>
      </c>
      <c r="B1007">
        <v>10</v>
      </c>
      <c r="C1007" t="s">
        <v>216</v>
      </c>
      <c r="D1007" t="s">
        <v>229</v>
      </c>
      <c r="E1007" t="s">
        <v>42</v>
      </c>
      <c r="F1007">
        <v>9250</v>
      </c>
      <c r="G1007" t="s">
        <v>141</v>
      </c>
      <c r="H1007" t="s">
        <v>221</v>
      </c>
      <c r="I1007" t="s">
        <v>221</v>
      </c>
      <c r="J1007" s="24">
        <v>45931</v>
      </c>
      <c r="K1007" t="s">
        <v>253</v>
      </c>
      <c r="L1007">
        <v>3</v>
      </c>
      <c r="M1007" t="s">
        <v>429</v>
      </c>
      <c r="N1007" t="s">
        <v>145</v>
      </c>
      <c r="O1007" t="s">
        <v>155</v>
      </c>
      <c r="P1007" t="s">
        <v>150</v>
      </c>
      <c r="Q1007">
        <v>3108.08</v>
      </c>
      <c r="R1007">
        <v>123</v>
      </c>
      <c r="S1007">
        <v>18015.84</v>
      </c>
      <c r="T1007">
        <v>1979.7</v>
      </c>
      <c r="U1007">
        <v>25</v>
      </c>
      <c r="V1007">
        <v>10</v>
      </c>
      <c r="W1007">
        <v>1299.1600000000001</v>
      </c>
      <c r="X1007">
        <v>1299.1600000000001</v>
      </c>
      <c r="Y1007">
        <v>108</v>
      </c>
      <c r="Z1007">
        <v>16036.14</v>
      </c>
      <c r="AA1007">
        <v>12928.06</v>
      </c>
      <c r="AB1007">
        <v>2422.91</v>
      </c>
      <c r="AC1007">
        <v>10505.15</v>
      </c>
      <c r="AD1007">
        <v>8</v>
      </c>
      <c r="AE1007">
        <v>2</v>
      </c>
      <c r="AF1007">
        <v>80</v>
      </c>
      <c r="AG1007">
        <v>8</v>
      </c>
      <c r="AH1007">
        <v>15</v>
      </c>
      <c r="AI1007">
        <v>17</v>
      </c>
      <c r="AJ1007">
        <v>29</v>
      </c>
      <c r="AK1007">
        <v>11</v>
      </c>
      <c r="AL1007">
        <v>5</v>
      </c>
      <c r="AM1007">
        <v>2</v>
      </c>
      <c r="AN1007">
        <v>0</v>
      </c>
      <c r="AO1007">
        <v>81</v>
      </c>
      <c r="AP1007">
        <v>460</v>
      </c>
      <c r="AQ1007">
        <v>93</v>
      </c>
      <c r="AR1007">
        <v>0</v>
      </c>
      <c r="AS1007">
        <v>44</v>
      </c>
      <c r="AT1007">
        <v>18</v>
      </c>
      <c r="AU1007">
        <v>0</v>
      </c>
      <c r="AV1007">
        <v>0</v>
      </c>
      <c r="AW1007">
        <v>0</v>
      </c>
      <c r="AX1007">
        <v>0</v>
      </c>
      <c r="AY1007">
        <v>74</v>
      </c>
      <c r="AZ1007">
        <v>128</v>
      </c>
      <c r="BA1007">
        <v>87</v>
      </c>
      <c r="BB1007">
        <v>3</v>
      </c>
      <c r="BC1007">
        <v>1</v>
      </c>
      <c r="BD1007">
        <v>2</v>
      </c>
      <c r="BE1007">
        <v>0</v>
      </c>
      <c r="BF1007">
        <v>81</v>
      </c>
      <c r="BG1007">
        <v>2174.16</v>
      </c>
      <c r="BH1007">
        <v>3</v>
      </c>
      <c r="BI1007">
        <v>25</v>
      </c>
      <c r="BJ1007" s="25">
        <v>45944</v>
      </c>
      <c r="BK1007">
        <v>0</v>
      </c>
      <c r="BL1007" s="27" t="str">
        <f>VLOOKUP(O1007,DropDownList!$H$1:$I$7,2,FALSE)</f>
        <v>2022/23</v>
      </c>
      <c r="BM1007" s="27" t="str">
        <f t="shared" si="15"/>
        <v>FISCAL FINES</v>
      </c>
    </row>
    <row r="1008" spans="1:65" x14ac:dyDescent="0.2">
      <c r="A1008">
        <v>2025</v>
      </c>
      <c r="B1008">
        <v>10</v>
      </c>
      <c r="C1008" t="s">
        <v>216</v>
      </c>
      <c r="D1008" t="s">
        <v>230</v>
      </c>
      <c r="E1008" t="s">
        <v>42</v>
      </c>
      <c r="F1008">
        <v>9875</v>
      </c>
      <c r="G1008" t="s">
        <v>158</v>
      </c>
      <c r="H1008" t="s">
        <v>221</v>
      </c>
      <c r="I1008" t="s">
        <v>221</v>
      </c>
      <c r="J1008" s="24">
        <v>45931</v>
      </c>
      <c r="K1008" t="s">
        <v>253</v>
      </c>
      <c r="L1008">
        <v>3</v>
      </c>
      <c r="M1008" t="s">
        <v>429</v>
      </c>
      <c r="N1008" t="s">
        <v>145</v>
      </c>
      <c r="O1008" t="s">
        <v>149</v>
      </c>
      <c r="P1008" t="s">
        <v>161</v>
      </c>
      <c r="Q1008">
        <v>250</v>
      </c>
      <c r="R1008">
        <v>27</v>
      </c>
      <c r="S1008">
        <v>5110</v>
      </c>
      <c r="T1008">
        <v>40</v>
      </c>
      <c r="U1008">
        <v>17</v>
      </c>
      <c r="V1008">
        <v>6</v>
      </c>
      <c r="W1008">
        <v>170</v>
      </c>
      <c r="X1008">
        <v>170</v>
      </c>
      <c r="Y1008">
        <v>0</v>
      </c>
      <c r="Z1008">
        <v>0</v>
      </c>
      <c r="AA1008">
        <v>4820</v>
      </c>
      <c r="AB1008">
        <v>0</v>
      </c>
      <c r="AC1008">
        <v>0</v>
      </c>
      <c r="AD1008">
        <v>6</v>
      </c>
      <c r="AE1008">
        <v>0</v>
      </c>
      <c r="AF1008">
        <v>17</v>
      </c>
      <c r="AG1008">
        <v>0</v>
      </c>
      <c r="AH1008">
        <v>1</v>
      </c>
      <c r="AI1008">
        <v>9</v>
      </c>
      <c r="AJ1008">
        <v>0</v>
      </c>
      <c r="AK1008">
        <v>0</v>
      </c>
      <c r="AL1008">
        <v>0</v>
      </c>
      <c r="AM1008">
        <v>0</v>
      </c>
      <c r="AN1008">
        <v>0</v>
      </c>
      <c r="AO1008">
        <v>22</v>
      </c>
      <c r="AP1008">
        <v>50</v>
      </c>
      <c r="AQ1008">
        <v>21</v>
      </c>
      <c r="AR1008">
        <v>0</v>
      </c>
      <c r="AS1008">
        <v>2</v>
      </c>
      <c r="AT1008">
        <v>0</v>
      </c>
      <c r="AU1008">
        <v>0</v>
      </c>
      <c r="AV1008">
        <v>0</v>
      </c>
      <c r="AW1008">
        <v>1</v>
      </c>
      <c r="AX1008">
        <v>0</v>
      </c>
      <c r="AY1008">
        <v>4</v>
      </c>
      <c r="AZ1008">
        <v>11</v>
      </c>
      <c r="BA1008">
        <v>5</v>
      </c>
      <c r="BB1008">
        <v>1</v>
      </c>
      <c r="BC1008">
        <v>0</v>
      </c>
      <c r="BD1008">
        <v>0</v>
      </c>
      <c r="BE1008">
        <v>0</v>
      </c>
      <c r="BF1008">
        <v>25</v>
      </c>
      <c r="BG1008">
        <v>250</v>
      </c>
      <c r="BH1008">
        <v>0</v>
      </c>
      <c r="BI1008">
        <v>17</v>
      </c>
      <c r="BJ1008" s="25">
        <v>45944</v>
      </c>
      <c r="BK1008">
        <v>0</v>
      </c>
      <c r="BL1008" s="27" t="str">
        <f>VLOOKUP(O1008,DropDownList!$H$1:$I$7,2,FALSE)</f>
        <v>2025/26</v>
      </c>
      <c r="BM1008" s="27" t="str">
        <f t="shared" si="15"/>
        <v>VSUR</v>
      </c>
    </row>
    <row r="1009" spans="1:65" x14ac:dyDescent="0.2">
      <c r="A1009">
        <v>2025</v>
      </c>
      <c r="B1009">
        <v>10</v>
      </c>
      <c r="C1009" t="s">
        <v>216</v>
      </c>
      <c r="D1009" t="s">
        <v>230</v>
      </c>
      <c r="E1009" t="s">
        <v>42</v>
      </c>
      <c r="F1009">
        <v>9875</v>
      </c>
      <c r="G1009" t="s">
        <v>158</v>
      </c>
      <c r="H1009" t="s">
        <v>221</v>
      </c>
      <c r="I1009" t="s">
        <v>221</v>
      </c>
      <c r="J1009" s="24">
        <v>45931</v>
      </c>
      <c r="K1009" t="s">
        <v>253</v>
      </c>
      <c r="L1009">
        <v>3</v>
      </c>
      <c r="M1009" t="s">
        <v>429</v>
      </c>
      <c r="N1009" t="s">
        <v>145</v>
      </c>
      <c r="O1009" t="s">
        <v>147</v>
      </c>
      <c r="P1009" t="s">
        <v>161</v>
      </c>
      <c r="Q1009">
        <v>733.3</v>
      </c>
      <c r="R1009">
        <v>179</v>
      </c>
      <c r="S1009">
        <v>3950</v>
      </c>
      <c r="T1009">
        <v>140</v>
      </c>
      <c r="U1009">
        <v>68</v>
      </c>
      <c r="V1009">
        <v>21</v>
      </c>
      <c r="W1009">
        <v>460</v>
      </c>
      <c r="X1009">
        <v>460</v>
      </c>
      <c r="Y1009">
        <v>0</v>
      </c>
      <c r="Z1009">
        <v>0</v>
      </c>
      <c r="AA1009">
        <v>3076.7</v>
      </c>
      <c r="AB1009">
        <v>0</v>
      </c>
      <c r="AC1009">
        <v>0</v>
      </c>
      <c r="AD1009">
        <v>21</v>
      </c>
      <c r="AE1009">
        <v>0</v>
      </c>
      <c r="AF1009">
        <v>140</v>
      </c>
      <c r="AG1009">
        <v>2</v>
      </c>
      <c r="AH1009">
        <v>7</v>
      </c>
      <c r="AI1009">
        <v>30</v>
      </c>
      <c r="AJ1009">
        <v>0</v>
      </c>
      <c r="AK1009">
        <v>0</v>
      </c>
      <c r="AL1009">
        <v>0</v>
      </c>
      <c r="AM1009">
        <v>0</v>
      </c>
      <c r="AN1009">
        <v>0</v>
      </c>
      <c r="AO1009">
        <v>104</v>
      </c>
      <c r="AP1009">
        <v>334</v>
      </c>
      <c r="AQ1009">
        <v>92</v>
      </c>
      <c r="AR1009">
        <v>0</v>
      </c>
      <c r="AS1009">
        <v>30</v>
      </c>
      <c r="AT1009">
        <v>8</v>
      </c>
      <c r="AU1009">
        <v>2</v>
      </c>
      <c r="AV1009">
        <v>2</v>
      </c>
      <c r="AW1009">
        <v>6</v>
      </c>
      <c r="AX1009">
        <v>0</v>
      </c>
      <c r="AY1009">
        <v>42</v>
      </c>
      <c r="AZ1009">
        <v>88</v>
      </c>
      <c r="BA1009">
        <v>37</v>
      </c>
      <c r="BB1009">
        <v>9</v>
      </c>
      <c r="BC1009">
        <v>5</v>
      </c>
      <c r="BD1009">
        <v>0</v>
      </c>
      <c r="BE1009">
        <v>0</v>
      </c>
      <c r="BF1009">
        <v>172</v>
      </c>
      <c r="BG1009">
        <v>725</v>
      </c>
      <c r="BH1009">
        <v>0</v>
      </c>
      <c r="BI1009">
        <v>67</v>
      </c>
      <c r="BJ1009" s="25">
        <v>45944</v>
      </c>
      <c r="BK1009">
        <v>0</v>
      </c>
      <c r="BL1009" s="27" t="str">
        <f>VLOOKUP(O1009,DropDownList!$H$1:$I$7,2,FALSE)</f>
        <v>2024/25</v>
      </c>
      <c r="BM1009" s="27" t="str">
        <f t="shared" si="15"/>
        <v>VSUR</v>
      </c>
    </row>
    <row r="1010" spans="1:65" x14ac:dyDescent="0.2">
      <c r="A1010">
        <v>2025</v>
      </c>
      <c r="B1010">
        <v>10</v>
      </c>
      <c r="C1010" t="s">
        <v>216</v>
      </c>
      <c r="D1010" t="s">
        <v>230</v>
      </c>
      <c r="E1010" t="s">
        <v>42</v>
      </c>
      <c r="F1010">
        <v>9875</v>
      </c>
      <c r="G1010" t="s">
        <v>158</v>
      </c>
      <c r="H1010" t="s">
        <v>221</v>
      </c>
      <c r="I1010" t="s">
        <v>221</v>
      </c>
      <c r="J1010" s="24">
        <v>45931</v>
      </c>
      <c r="K1010" t="s">
        <v>253</v>
      </c>
      <c r="L1010">
        <v>3</v>
      </c>
      <c r="M1010" t="s">
        <v>429</v>
      </c>
      <c r="N1010" t="s">
        <v>145</v>
      </c>
      <c r="O1010" t="s">
        <v>149</v>
      </c>
      <c r="P1010" t="s">
        <v>160</v>
      </c>
      <c r="Q1010">
        <v>8146.9</v>
      </c>
      <c r="R1010">
        <v>29</v>
      </c>
      <c r="S1010">
        <v>14024.4</v>
      </c>
      <c r="T1010">
        <v>1040</v>
      </c>
      <c r="U1010">
        <v>19</v>
      </c>
      <c r="V1010">
        <v>10</v>
      </c>
      <c r="W1010">
        <v>2670</v>
      </c>
      <c r="X1010">
        <v>4350</v>
      </c>
      <c r="Y1010">
        <v>0</v>
      </c>
      <c r="Z1010">
        <v>0</v>
      </c>
      <c r="AA1010">
        <v>4837.5</v>
      </c>
      <c r="AB1010">
        <v>377.5</v>
      </c>
      <c r="AC1010">
        <v>4130</v>
      </c>
      <c r="AD1010">
        <v>6</v>
      </c>
      <c r="AE1010">
        <v>4</v>
      </c>
      <c r="AF1010">
        <v>9</v>
      </c>
      <c r="AG1010">
        <v>9</v>
      </c>
      <c r="AH1010">
        <v>1</v>
      </c>
      <c r="AI1010">
        <v>10</v>
      </c>
      <c r="AJ1010">
        <v>0</v>
      </c>
      <c r="AK1010">
        <v>0</v>
      </c>
      <c r="AL1010">
        <v>0</v>
      </c>
      <c r="AM1010">
        <v>0</v>
      </c>
      <c r="AN1010">
        <v>0</v>
      </c>
      <c r="AO1010">
        <v>22</v>
      </c>
      <c r="AP1010">
        <v>48</v>
      </c>
      <c r="AQ1010">
        <v>20</v>
      </c>
      <c r="AR1010">
        <v>0</v>
      </c>
      <c r="AS1010">
        <v>2</v>
      </c>
      <c r="AT1010">
        <v>0</v>
      </c>
      <c r="AU1010">
        <v>0</v>
      </c>
      <c r="AV1010">
        <v>0</v>
      </c>
      <c r="AW1010">
        <v>1</v>
      </c>
      <c r="AX1010">
        <v>0</v>
      </c>
      <c r="AY1010">
        <v>4</v>
      </c>
      <c r="AZ1010">
        <v>10</v>
      </c>
      <c r="BA1010">
        <v>5</v>
      </c>
      <c r="BB1010">
        <v>1</v>
      </c>
      <c r="BC1010">
        <v>0</v>
      </c>
      <c r="BD1010">
        <v>0</v>
      </c>
      <c r="BE1010">
        <v>0</v>
      </c>
      <c r="BF1010">
        <v>28</v>
      </c>
      <c r="BG1010">
        <v>4670</v>
      </c>
      <c r="BH1010">
        <v>0</v>
      </c>
      <c r="BI1010">
        <v>19</v>
      </c>
      <c r="BJ1010" s="25">
        <v>45944</v>
      </c>
      <c r="BK1010">
        <v>0</v>
      </c>
      <c r="BL1010" s="27" t="str">
        <f>VLOOKUP(O1010,DropDownList!$H$1:$I$7,2,FALSE)</f>
        <v>2025/26</v>
      </c>
      <c r="BM1010" s="27" t="str">
        <f t="shared" si="15"/>
        <v>SC COURT</v>
      </c>
    </row>
    <row r="1011" spans="1:65" x14ac:dyDescent="0.2">
      <c r="A1011">
        <v>2025</v>
      </c>
      <c r="B1011">
        <v>10</v>
      </c>
      <c r="C1011" t="s">
        <v>216</v>
      </c>
      <c r="D1011" t="s">
        <v>230</v>
      </c>
      <c r="E1011" t="s">
        <v>42</v>
      </c>
      <c r="F1011">
        <v>9875</v>
      </c>
      <c r="G1011" t="s">
        <v>158</v>
      </c>
      <c r="H1011" t="s">
        <v>221</v>
      </c>
      <c r="I1011" t="s">
        <v>221</v>
      </c>
      <c r="J1011" s="24">
        <v>45931</v>
      </c>
      <c r="K1011" t="s">
        <v>253</v>
      </c>
      <c r="L1011">
        <v>3</v>
      </c>
      <c r="M1011" t="s">
        <v>429</v>
      </c>
      <c r="N1011" t="s">
        <v>145</v>
      </c>
      <c r="O1011" t="s">
        <v>155</v>
      </c>
      <c r="P1011" t="s">
        <v>159</v>
      </c>
      <c r="Q1011">
        <v>0</v>
      </c>
      <c r="R1011">
        <v>1</v>
      </c>
      <c r="S1011">
        <v>1000</v>
      </c>
      <c r="T1011">
        <v>0</v>
      </c>
      <c r="U1011">
        <v>0</v>
      </c>
      <c r="V1011">
        <v>0</v>
      </c>
      <c r="W1011">
        <v>0</v>
      </c>
      <c r="X1011">
        <v>0</v>
      </c>
      <c r="Y1011">
        <v>0</v>
      </c>
      <c r="Z1011">
        <v>0</v>
      </c>
      <c r="AA1011">
        <v>1000</v>
      </c>
      <c r="AB1011">
        <v>0</v>
      </c>
      <c r="AC1011">
        <v>0</v>
      </c>
      <c r="AD1011">
        <v>0</v>
      </c>
      <c r="AE1011">
        <v>0</v>
      </c>
      <c r="AF1011">
        <v>1</v>
      </c>
      <c r="AG1011">
        <v>0</v>
      </c>
      <c r="AH1011">
        <v>0</v>
      </c>
      <c r="AI1011">
        <v>0</v>
      </c>
      <c r="AJ1011">
        <v>0</v>
      </c>
      <c r="AK1011">
        <v>0</v>
      </c>
      <c r="AL1011">
        <v>0</v>
      </c>
      <c r="AM1011">
        <v>0</v>
      </c>
      <c r="AN1011">
        <v>0</v>
      </c>
      <c r="AO1011">
        <v>0</v>
      </c>
      <c r="AP1011">
        <v>0</v>
      </c>
      <c r="AQ1011">
        <v>0</v>
      </c>
      <c r="AR1011">
        <v>0</v>
      </c>
      <c r="AS1011">
        <v>0</v>
      </c>
      <c r="AT1011">
        <v>0</v>
      </c>
      <c r="AU1011">
        <v>0</v>
      </c>
      <c r="AV1011">
        <v>0</v>
      </c>
      <c r="AW1011">
        <v>0</v>
      </c>
      <c r="AX1011">
        <v>0</v>
      </c>
      <c r="AY1011">
        <v>0</v>
      </c>
      <c r="AZ1011">
        <v>0</v>
      </c>
      <c r="BA1011">
        <v>0</v>
      </c>
      <c r="BB1011">
        <v>0</v>
      </c>
      <c r="BC1011">
        <v>0</v>
      </c>
      <c r="BD1011">
        <v>0</v>
      </c>
      <c r="BE1011">
        <v>0</v>
      </c>
      <c r="BF1011">
        <v>0</v>
      </c>
      <c r="BG1011">
        <v>0</v>
      </c>
      <c r="BH1011">
        <v>0</v>
      </c>
      <c r="BI1011">
        <v>0</v>
      </c>
      <c r="BJ1011" s="25">
        <v>45944</v>
      </c>
      <c r="BK1011">
        <v>0</v>
      </c>
      <c r="BL1011" s="27" t="str">
        <f>VLOOKUP(O1011,DropDownList!$H$1:$I$7,2,FALSE)</f>
        <v>2022/23</v>
      </c>
      <c r="BM1011" s="27" t="str">
        <f t="shared" si="15"/>
        <v>CONF</v>
      </c>
    </row>
    <row r="1012" spans="1:65" x14ac:dyDescent="0.2">
      <c r="A1012">
        <v>2025</v>
      </c>
      <c r="B1012">
        <v>10</v>
      </c>
      <c r="C1012" t="s">
        <v>216</v>
      </c>
      <c r="D1012" t="s">
        <v>230</v>
      </c>
      <c r="E1012" t="s">
        <v>42</v>
      </c>
      <c r="F1012">
        <v>9875</v>
      </c>
      <c r="G1012" t="s">
        <v>158</v>
      </c>
      <c r="H1012" t="s">
        <v>221</v>
      </c>
      <c r="I1012" t="s">
        <v>221</v>
      </c>
      <c r="J1012" s="24">
        <v>45931</v>
      </c>
      <c r="K1012" t="s">
        <v>253</v>
      </c>
      <c r="L1012">
        <v>3</v>
      </c>
      <c r="M1012" t="s">
        <v>429</v>
      </c>
      <c r="N1012" t="s">
        <v>145</v>
      </c>
      <c r="O1012" t="s">
        <v>156</v>
      </c>
      <c r="P1012" t="s">
        <v>159</v>
      </c>
      <c r="Q1012">
        <v>0</v>
      </c>
      <c r="R1012">
        <v>2</v>
      </c>
      <c r="S1012">
        <v>6434.21</v>
      </c>
      <c r="T1012">
        <v>40</v>
      </c>
      <c r="U1012">
        <v>0</v>
      </c>
      <c r="V1012">
        <v>0</v>
      </c>
      <c r="W1012">
        <v>0</v>
      </c>
      <c r="X1012">
        <v>0</v>
      </c>
      <c r="Y1012">
        <v>0</v>
      </c>
      <c r="Z1012">
        <v>0</v>
      </c>
      <c r="AA1012">
        <v>6394.21</v>
      </c>
      <c r="AB1012">
        <v>0</v>
      </c>
      <c r="AC1012">
        <v>0</v>
      </c>
      <c r="AD1012">
        <v>0</v>
      </c>
      <c r="AE1012">
        <v>0</v>
      </c>
      <c r="AF1012">
        <v>1</v>
      </c>
      <c r="AG1012">
        <v>0</v>
      </c>
      <c r="AH1012">
        <v>0</v>
      </c>
      <c r="AI1012">
        <v>0</v>
      </c>
      <c r="AJ1012">
        <v>0</v>
      </c>
      <c r="AK1012">
        <v>0</v>
      </c>
      <c r="AL1012">
        <v>0</v>
      </c>
      <c r="AM1012">
        <v>0</v>
      </c>
      <c r="AN1012">
        <v>0</v>
      </c>
      <c r="AO1012">
        <v>1</v>
      </c>
      <c r="AP1012">
        <v>1</v>
      </c>
      <c r="AQ1012">
        <v>1</v>
      </c>
      <c r="AR1012">
        <v>0</v>
      </c>
      <c r="AS1012">
        <v>0</v>
      </c>
      <c r="AT1012">
        <v>0</v>
      </c>
      <c r="AU1012">
        <v>0</v>
      </c>
      <c r="AV1012">
        <v>0</v>
      </c>
      <c r="AW1012">
        <v>0</v>
      </c>
      <c r="AX1012">
        <v>0</v>
      </c>
      <c r="AY1012">
        <v>0</v>
      </c>
      <c r="AZ1012">
        <v>0</v>
      </c>
      <c r="BA1012">
        <v>0</v>
      </c>
      <c r="BB1012">
        <v>0</v>
      </c>
      <c r="BC1012">
        <v>0</v>
      </c>
      <c r="BD1012">
        <v>0</v>
      </c>
      <c r="BE1012">
        <v>0</v>
      </c>
      <c r="BF1012">
        <v>0</v>
      </c>
      <c r="BG1012">
        <v>0</v>
      </c>
      <c r="BH1012">
        <v>1</v>
      </c>
      <c r="BI1012">
        <v>0</v>
      </c>
      <c r="BJ1012" s="25">
        <v>45944</v>
      </c>
      <c r="BK1012">
        <v>0</v>
      </c>
      <c r="BL1012" s="27" t="str">
        <f>VLOOKUP(O1012,DropDownList!$H$1:$I$7,2,FALSE)</f>
        <v>2023/24</v>
      </c>
      <c r="BM1012" s="27" t="str">
        <f t="shared" si="15"/>
        <v>CONF</v>
      </c>
    </row>
    <row r="1013" spans="1:65" x14ac:dyDescent="0.2">
      <c r="A1013">
        <v>2025</v>
      </c>
      <c r="B1013">
        <v>10</v>
      </c>
      <c r="C1013" t="s">
        <v>216</v>
      </c>
      <c r="D1013" t="s">
        <v>230</v>
      </c>
      <c r="E1013" t="s">
        <v>42</v>
      </c>
      <c r="F1013">
        <v>9875</v>
      </c>
      <c r="G1013" t="s">
        <v>158</v>
      </c>
      <c r="H1013" t="s">
        <v>221</v>
      </c>
      <c r="I1013" t="s">
        <v>221</v>
      </c>
      <c r="J1013" s="24">
        <v>45931</v>
      </c>
      <c r="K1013" t="s">
        <v>253</v>
      </c>
      <c r="L1013">
        <v>3</v>
      </c>
      <c r="M1013" t="s">
        <v>429</v>
      </c>
      <c r="N1013" t="s">
        <v>145</v>
      </c>
      <c r="O1013" t="s">
        <v>156</v>
      </c>
      <c r="P1013" t="s">
        <v>160</v>
      </c>
      <c r="Q1013">
        <v>12793.66</v>
      </c>
      <c r="R1013">
        <v>171</v>
      </c>
      <c r="S1013">
        <v>70328</v>
      </c>
      <c r="T1013">
        <v>1730</v>
      </c>
      <c r="U1013">
        <v>43</v>
      </c>
      <c r="V1013">
        <v>14</v>
      </c>
      <c r="W1013">
        <v>3258.06</v>
      </c>
      <c r="X1013">
        <v>3258.06</v>
      </c>
      <c r="Y1013">
        <v>0</v>
      </c>
      <c r="Z1013">
        <v>0</v>
      </c>
      <c r="AA1013">
        <v>55804.34</v>
      </c>
      <c r="AB1013">
        <v>1907.37</v>
      </c>
      <c r="AC1013">
        <v>50671.97</v>
      </c>
      <c r="AD1013">
        <v>6</v>
      </c>
      <c r="AE1013">
        <v>8</v>
      </c>
      <c r="AF1013">
        <v>122</v>
      </c>
      <c r="AG1013">
        <v>28</v>
      </c>
      <c r="AH1013">
        <v>6</v>
      </c>
      <c r="AI1013">
        <v>15</v>
      </c>
      <c r="AJ1013">
        <v>0</v>
      </c>
      <c r="AK1013">
        <v>0</v>
      </c>
      <c r="AL1013">
        <v>0</v>
      </c>
      <c r="AM1013">
        <v>0</v>
      </c>
      <c r="AN1013">
        <v>0</v>
      </c>
      <c r="AO1013">
        <v>103</v>
      </c>
      <c r="AP1013">
        <v>431</v>
      </c>
      <c r="AQ1013">
        <v>102</v>
      </c>
      <c r="AR1013">
        <v>1</v>
      </c>
      <c r="AS1013">
        <v>47</v>
      </c>
      <c r="AT1013">
        <v>25</v>
      </c>
      <c r="AU1013">
        <v>1</v>
      </c>
      <c r="AV1013">
        <v>0</v>
      </c>
      <c r="AW1013">
        <v>4</v>
      </c>
      <c r="AX1013">
        <v>0</v>
      </c>
      <c r="AY1013">
        <v>58</v>
      </c>
      <c r="AZ1013">
        <v>104</v>
      </c>
      <c r="BA1013">
        <v>62</v>
      </c>
      <c r="BB1013">
        <v>6</v>
      </c>
      <c r="BC1013">
        <v>5</v>
      </c>
      <c r="BD1013">
        <v>3</v>
      </c>
      <c r="BE1013">
        <v>0</v>
      </c>
      <c r="BF1013">
        <v>166</v>
      </c>
      <c r="BG1013">
        <v>5640</v>
      </c>
      <c r="BH1013">
        <v>0</v>
      </c>
      <c r="BI1013">
        <v>42</v>
      </c>
      <c r="BJ1013" s="25">
        <v>45944</v>
      </c>
      <c r="BK1013">
        <v>0</v>
      </c>
      <c r="BL1013" s="27" t="str">
        <f>VLOOKUP(O1013,DropDownList!$H$1:$I$7,2,FALSE)</f>
        <v>2023/24</v>
      </c>
      <c r="BM1013" s="27" t="str">
        <f t="shared" si="15"/>
        <v>SC COURT</v>
      </c>
    </row>
    <row r="1014" spans="1:65" x14ac:dyDescent="0.2">
      <c r="A1014">
        <v>2025</v>
      </c>
      <c r="B1014">
        <v>10</v>
      </c>
      <c r="C1014" t="s">
        <v>216</v>
      </c>
      <c r="D1014" t="s">
        <v>230</v>
      </c>
      <c r="E1014" t="s">
        <v>42</v>
      </c>
      <c r="F1014">
        <v>9875</v>
      </c>
      <c r="G1014" t="s">
        <v>158</v>
      </c>
      <c r="H1014" t="s">
        <v>221</v>
      </c>
      <c r="I1014" t="s">
        <v>221</v>
      </c>
      <c r="J1014" s="24">
        <v>45931</v>
      </c>
      <c r="K1014" t="s">
        <v>253</v>
      </c>
      <c r="L1014">
        <v>3</v>
      </c>
      <c r="M1014" t="s">
        <v>429</v>
      </c>
      <c r="N1014" t="s">
        <v>145</v>
      </c>
      <c r="O1014" t="s">
        <v>147</v>
      </c>
      <c r="P1014" t="s">
        <v>159</v>
      </c>
      <c r="Q1014">
        <v>0</v>
      </c>
      <c r="R1014">
        <v>3</v>
      </c>
      <c r="S1014">
        <v>5738.49</v>
      </c>
      <c r="T1014">
        <v>88.92</v>
      </c>
      <c r="U1014">
        <v>0</v>
      </c>
      <c r="V1014">
        <v>0</v>
      </c>
      <c r="W1014">
        <v>0</v>
      </c>
      <c r="X1014">
        <v>0</v>
      </c>
      <c r="Y1014">
        <v>0</v>
      </c>
      <c r="Z1014">
        <v>0</v>
      </c>
      <c r="AA1014">
        <v>5649.57</v>
      </c>
      <c r="AB1014">
        <v>0</v>
      </c>
      <c r="AC1014">
        <v>0</v>
      </c>
      <c r="AD1014">
        <v>0</v>
      </c>
      <c r="AE1014">
        <v>0</v>
      </c>
      <c r="AF1014">
        <v>1</v>
      </c>
      <c r="AG1014">
        <v>0</v>
      </c>
      <c r="AH1014">
        <v>0</v>
      </c>
      <c r="AI1014">
        <v>0</v>
      </c>
      <c r="AJ1014">
        <v>0</v>
      </c>
      <c r="AK1014">
        <v>0</v>
      </c>
      <c r="AL1014">
        <v>0</v>
      </c>
      <c r="AM1014">
        <v>0</v>
      </c>
      <c r="AN1014">
        <v>0</v>
      </c>
      <c r="AO1014">
        <v>2</v>
      </c>
      <c r="AP1014">
        <v>2</v>
      </c>
      <c r="AQ1014">
        <v>2</v>
      </c>
      <c r="AR1014">
        <v>0</v>
      </c>
      <c r="AS1014">
        <v>0</v>
      </c>
      <c r="AT1014">
        <v>0</v>
      </c>
      <c r="AU1014">
        <v>0</v>
      </c>
      <c r="AV1014">
        <v>0</v>
      </c>
      <c r="AW1014">
        <v>0</v>
      </c>
      <c r="AX1014">
        <v>0</v>
      </c>
      <c r="AY1014">
        <v>0</v>
      </c>
      <c r="AZ1014">
        <v>0</v>
      </c>
      <c r="BA1014">
        <v>0</v>
      </c>
      <c r="BB1014">
        <v>0</v>
      </c>
      <c r="BC1014">
        <v>0</v>
      </c>
      <c r="BD1014">
        <v>0</v>
      </c>
      <c r="BE1014">
        <v>0</v>
      </c>
      <c r="BF1014">
        <v>0</v>
      </c>
      <c r="BG1014">
        <v>0</v>
      </c>
      <c r="BH1014">
        <v>2</v>
      </c>
      <c r="BI1014">
        <v>0</v>
      </c>
      <c r="BJ1014" s="25">
        <v>45944</v>
      </c>
      <c r="BK1014">
        <v>0</v>
      </c>
      <c r="BL1014" s="27" t="str">
        <f>VLOOKUP(O1014,DropDownList!$H$1:$I$7,2,FALSE)</f>
        <v>2024/25</v>
      </c>
      <c r="BM1014" s="27" t="str">
        <f t="shared" si="15"/>
        <v>CONF</v>
      </c>
    </row>
    <row r="1015" spans="1:65" x14ac:dyDescent="0.2">
      <c r="A1015">
        <v>2025</v>
      </c>
      <c r="B1015">
        <v>10</v>
      </c>
      <c r="C1015" t="s">
        <v>216</v>
      </c>
      <c r="D1015" t="s">
        <v>230</v>
      </c>
      <c r="E1015" t="s">
        <v>42</v>
      </c>
      <c r="F1015">
        <v>9875</v>
      </c>
      <c r="G1015" t="s">
        <v>158</v>
      </c>
      <c r="H1015" t="s">
        <v>221</v>
      </c>
      <c r="I1015" t="s">
        <v>221</v>
      </c>
      <c r="J1015" s="24">
        <v>45931</v>
      </c>
      <c r="K1015" t="s">
        <v>253</v>
      </c>
      <c r="L1015">
        <v>3</v>
      </c>
      <c r="M1015" t="s">
        <v>429</v>
      </c>
      <c r="N1015" t="s">
        <v>145</v>
      </c>
      <c r="O1015" t="s">
        <v>155</v>
      </c>
      <c r="P1015" t="s">
        <v>161</v>
      </c>
      <c r="Q1015">
        <v>350</v>
      </c>
      <c r="R1015">
        <v>144</v>
      </c>
      <c r="S1015">
        <v>2650</v>
      </c>
      <c r="T1015">
        <v>70</v>
      </c>
      <c r="U1015">
        <v>38</v>
      </c>
      <c r="V1015">
        <v>14</v>
      </c>
      <c r="W1015">
        <v>270</v>
      </c>
      <c r="X1015">
        <v>270</v>
      </c>
      <c r="Y1015">
        <v>0</v>
      </c>
      <c r="Z1015">
        <v>0</v>
      </c>
      <c r="AA1015">
        <v>2230</v>
      </c>
      <c r="AB1015">
        <v>0</v>
      </c>
      <c r="AC1015">
        <v>0</v>
      </c>
      <c r="AD1015">
        <v>14</v>
      </c>
      <c r="AE1015">
        <v>0</v>
      </c>
      <c r="AF1015">
        <v>120</v>
      </c>
      <c r="AG1015">
        <v>0</v>
      </c>
      <c r="AH1015">
        <v>5</v>
      </c>
      <c r="AI1015">
        <v>19</v>
      </c>
      <c r="AJ1015">
        <v>0</v>
      </c>
      <c r="AK1015">
        <v>0</v>
      </c>
      <c r="AL1015">
        <v>0</v>
      </c>
      <c r="AM1015">
        <v>0</v>
      </c>
      <c r="AN1015">
        <v>0</v>
      </c>
      <c r="AO1015">
        <v>82</v>
      </c>
      <c r="AP1015">
        <v>481</v>
      </c>
      <c r="AQ1015">
        <v>87</v>
      </c>
      <c r="AR1015">
        <v>0</v>
      </c>
      <c r="AS1015">
        <v>46</v>
      </c>
      <c r="AT1015">
        <v>30</v>
      </c>
      <c r="AU1015">
        <v>3</v>
      </c>
      <c r="AV1015">
        <v>2</v>
      </c>
      <c r="AW1015">
        <v>1</v>
      </c>
      <c r="AX1015">
        <v>0</v>
      </c>
      <c r="AY1015">
        <v>62</v>
      </c>
      <c r="AZ1015">
        <v>121</v>
      </c>
      <c r="BA1015">
        <v>90</v>
      </c>
      <c r="BB1015">
        <v>12</v>
      </c>
      <c r="BC1015">
        <v>4</v>
      </c>
      <c r="BD1015">
        <v>1</v>
      </c>
      <c r="BE1015">
        <v>0</v>
      </c>
      <c r="BF1015">
        <v>142</v>
      </c>
      <c r="BG1015">
        <v>350</v>
      </c>
      <c r="BH1015">
        <v>0</v>
      </c>
      <c r="BI1015">
        <v>35</v>
      </c>
      <c r="BJ1015" s="25">
        <v>45944</v>
      </c>
      <c r="BK1015">
        <v>0</v>
      </c>
      <c r="BL1015" s="27" t="str">
        <f>VLOOKUP(O1015,DropDownList!$H$1:$I$7,2,FALSE)</f>
        <v>2022/23</v>
      </c>
      <c r="BM1015" s="27" t="str">
        <f t="shared" si="15"/>
        <v>VSUR</v>
      </c>
    </row>
    <row r="1016" spans="1:65" x14ac:dyDescent="0.2">
      <c r="A1016">
        <v>2025</v>
      </c>
      <c r="B1016">
        <v>10</v>
      </c>
      <c r="C1016" t="s">
        <v>216</v>
      </c>
      <c r="D1016" t="s">
        <v>230</v>
      </c>
      <c r="E1016" t="s">
        <v>42</v>
      </c>
      <c r="F1016">
        <v>9875</v>
      </c>
      <c r="G1016" t="s">
        <v>158</v>
      </c>
      <c r="H1016" t="s">
        <v>221</v>
      </c>
      <c r="I1016" t="s">
        <v>221</v>
      </c>
      <c r="J1016" s="24">
        <v>45931</v>
      </c>
      <c r="K1016" t="s">
        <v>253</v>
      </c>
      <c r="L1016">
        <v>3</v>
      </c>
      <c r="M1016" t="s">
        <v>429</v>
      </c>
      <c r="N1016" t="s">
        <v>145</v>
      </c>
      <c r="O1016" t="s">
        <v>156</v>
      </c>
      <c r="P1016" t="s">
        <v>161</v>
      </c>
      <c r="Q1016">
        <v>370</v>
      </c>
      <c r="R1016">
        <v>173</v>
      </c>
      <c r="S1016">
        <v>3695</v>
      </c>
      <c r="T1016">
        <v>100</v>
      </c>
      <c r="U1016">
        <v>44</v>
      </c>
      <c r="V1016">
        <v>7</v>
      </c>
      <c r="W1016">
        <v>100</v>
      </c>
      <c r="X1016">
        <v>100</v>
      </c>
      <c r="Y1016">
        <v>0</v>
      </c>
      <c r="Z1016">
        <v>0</v>
      </c>
      <c r="AA1016">
        <v>3225</v>
      </c>
      <c r="AB1016">
        <v>0</v>
      </c>
      <c r="AC1016">
        <v>0</v>
      </c>
      <c r="AD1016">
        <v>7</v>
      </c>
      <c r="AE1016">
        <v>0</v>
      </c>
      <c r="AF1016">
        <v>148</v>
      </c>
      <c r="AG1016">
        <v>0</v>
      </c>
      <c r="AH1016">
        <v>6</v>
      </c>
      <c r="AI1016">
        <v>19</v>
      </c>
      <c r="AJ1016">
        <v>0</v>
      </c>
      <c r="AK1016">
        <v>0</v>
      </c>
      <c r="AL1016">
        <v>0</v>
      </c>
      <c r="AM1016">
        <v>0</v>
      </c>
      <c r="AN1016">
        <v>0</v>
      </c>
      <c r="AO1016">
        <v>105</v>
      </c>
      <c r="AP1016">
        <v>447</v>
      </c>
      <c r="AQ1016">
        <v>105</v>
      </c>
      <c r="AR1016">
        <v>1</v>
      </c>
      <c r="AS1016">
        <v>48</v>
      </c>
      <c r="AT1016">
        <v>25</v>
      </c>
      <c r="AU1016">
        <v>1</v>
      </c>
      <c r="AV1016">
        <v>0</v>
      </c>
      <c r="AW1016">
        <v>4</v>
      </c>
      <c r="AX1016">
        <v>0</v>
      </c>
      <c r="AY1016">
        <v>62</v>
      </c>
      <c r="AZ1016">
        <v>109</v>
      </c>
      <c r="BA1016">
        <v>65</v>
      </c>
      <c r="BB1016">
        <v>6</v>
      </c>
      <c r="BC1016">
        <v>5</v>
      </c>
      <c r="BD1016">
        <v>3</v>
      </c>
      <c r="BE1016">
        <v>0</v>
      </c>
      <c r="BF1016">
        <v>168</v>
      </c>
      <c r="BG1016">
        <v>370</v>
      </c>
      <c r="BH1016">
        <v>0</v>
      </c>
      <c r="BI1016">
        <v>43</v>
      </c>
      <c r="BJ1016" s="25">
        <v>45944</v>
      </c>
      <c r="BK1016">
        <v>0</v>
      </c>
      <c r="BL1016" s="27" t="str">
        <f>VLOOKUP(O1016,DropDownList!$H$1:$I$7,2,FALSE)</f>
        <v>2023/24</v>
      </c>
      <c r="BM1016" s="27" t="str">
        <f t="shared" si="15"/>
        <v>VSUR</v>
      </c>
    </row>
    <row r="1017" spans="1:65" x14ac:dyDescent="0.2">
      <c r="A1017">
        <v>2025</v>
      </c>
      <c r="B1017">
        <v>10</v>
      </c>
      <c r="C1017" t="s">
        <v>216</v>
      </c>
      <c r="D1017" t="s">
        <v>230</v>
      </c>
      <c r="E1017" t="s">
        <v>42</v>
      </c>
      <c r="F1017">
        <v>9875</v>
      </c>
      <c r="G1017" t="s">
        <v>158</v>
      </c>
      <c r="H1017" t="s">
        <v>221</v>
      </c>
      <c r="I1017" t="s">
        <v>221</v>
      </c>
      <c r="J1017" s="24">
        <v>45931</v>
      </c>
      <c r="K1017" t="s">
        <v>253</v>
      </c>
      <c r="L1017">
        <v>3</v>
      </c>
      <c r="M1017" t="s">
        <v>429</v>
      </c>
      <c r="N1017" t="s">
        <v>145</v>
      </c>
      <c r="O1017" t="s">
        <v>147</v>
      </c>
      <c r="P1017" t="s">
        <v>160</v>
      </c>
      <c r="Q1017">
        <v>22866.49</v>
      </c>
      <c r="R1017">
        <v>183</v>
      </c>
      <c r="S1017">
        <v>77091</v>
      </c>
      <c r="T1017">
        <v>2280</v>
      </c>
      <c r="U1017">
        <v>70</v>
      </c>
      <c r="V1017">
        <v>37</v>
      </c>
      <c r="W1017">
        <v>11510.6</v>
      </c>
      <c r="X1017">
        <v>13425.6</v>
      </c>
      <c r="Y1017">
        <v>0</v>
      </c>
      <c r="Z1017">
        <v>0</v>
      </c>
      <c r="AA1017">
        <v>51944.51</v>
      </c>
      <c r="AB1017">
        <v>2472.41</v>
      </c>
      <c r="AC1017">
        <v>46395.4</v>
      </c>
      <c r="AD1017">
        <v>21</v>
      </c>
      <c r="AE1017">
        <v>16</v>
      </c>
      <c r="AF1017">
        <v>106</v>
      </c>
      <c r="AG1017">
        <v>41</v>
      </c>
      <c r="AH1017">
        <v>7</v>
      </c>
      <c r="AI1017">
        <v>29</v>
      </c>
      <c r="AJ1017">
        <v>0</v>
      </c>
      <c r="AK1017">
        <v>0</v>
      </c>
      <c r="AL1017">
        <v>0</v>
      </c>
      <c r="AM1017">
        <v>0</v>
      </c>
      <c r="AN1017">
        <v>0</v>
      </c>
      <c r="AO1017">
        <v>108</v>
      </c>
      <c r="AP1017">
        <v>356</v>
      </c>
      <c r="AQ1017">
        <v>96</v>
      </c>
      <c r="AR1017">
        <v>0</v>
      </c>
      <c r="AS1017">
        <v>34</v>
      </c>
      <c r="AT1017">
        <v>8</v>
      </c>
      <c r="AU1017">
        <v>2</v>
      </c>
      <c r="AV1017">
        <v>2</v>
      </c>
      <c r="AW1017">
        <v>6</v>
      </c>
      <c r="AX1017">
        <v>0</v>
      </c>
      <c r="AY1017">
        <v>44</v>
      </c>
      <c r="AZ1017">
        <v>95</v>
      </c>
      <c r="BA1017">
        <v>42</v>
      </c>
      <c r="BB1017">
        <v>9</v>
      </c>
      <c r="BC1017">
        <v>5</v>
      </c>
      <c r="BD1017">
        <v>0</v>
      </c>
      <c r="BE1017">
        <v>0</v>
      </c>
      <c r="BF1017">
        <v>176</v>
      </c>
      <c r="BG1017">
        <v>12785</v>
      </c>
      <c r="BH1017">
        <v>0</v>
      </c>
      <c r="BI1017">
        <v>69</v>
      </c>
      <c r="BJ1017" s="25">
        <v>45944</v>
      </c>
      <c r="BK1017">
        <v>0</v>
      </c>
      <c r="BL1017" s="27" t="str">
        <f>VLOOKUP(O1017,DropDownList!$H$1:$I$7,2,FALSE)</f>
        <v>2024/25</v>
      </c>
      <c r="BM1017" s="27" t="str">
        <f t="shared" si="15"/>
        <v>SC COURT</v>
      </c>
    </row>
    <row r="1018" spans="1:65" x14ac:dyDescent="0.2">
      <c r="A1018">
        <v>2025</v>
      </c>
      <c r="B1018">
        <v>10</v>
      </c>
      <c r="C1018" t="s">
        <v>216</v>
      </c>
      <c r="D1018" t="s">
        <v>230</v>
      </c>
      <c r="E1018" t="s">
        <v>42</v>
      </c>
      <c r="F1018">
        <v>9875</v>
      </c>
      <c r="G1018" t="s">
        <v>158</v>
      </c>
      <c r="H1018" t="s">
        <v>221</v>
      </c>
      <c r="I1018" t="s">
        <v>221</v>
      </c>
      <c r="J1018" s="24">
        <v>45931</v>
      </c>
      <c r="K1018" t="s">
        <v>253</v>
      </c>
      <c r="L1018">
        <v>3</v>
      </c>
      <c r="M1018" t="s">
        <v>429</v>
      </c>
      <c r="N1018" t="s">
        <v>145</v>
      </c>
      <c r="O1018" t="s">
        <v>155</v>
      </c>
      <c r="P1018" t="s">
        <v>160</v>
      </c>
      <c r="Q1018">
        <v>10877.61</v>
      </c>
      <c r="R1018">
        <v>157</v>
      </c>
      <c r="S1018">
        <v>56925.9</v>
      </c>
      <c r="T1018">
        <v>975.3</v>
      </c>
      <c r="U1018">
        <v>40</v>
      </c>
      <c r="V1018">
        <v>23</v>
      </c>
      <c r="W1018">
        <v>7495.15</v>
      </c>
      <c r="X1018">
        <v>7495.15</v>
      </c>
      <c r="Y1018">
        <v>0</v>
      </c>
      <c r="Z1018">
        <v>0</v>
      </c>
      <c r="AA1018">
        <v>45072.99</v>
      </c>
      <c r="AB1018">
        <v>5476.34</v>
      </c>
      <c r="AC1018">
        <v>37366.65</v>
      </c>
      <c r="AD1018">
        <v>13</v>
      </c>
      <c r="AE1018">
        <v>10</v>
      </c>
      <c r="AF1018">
        <v>110</v>
      </c>
      <c r="AG1018">
        <v>23</v>
      </c>
      <c r="AH1018">
        <v>3</v>
      </c>
      <c r="AI1018">
        <v>17</v>
      </c>
      <c r="AJ1018">
        <v>0</v>
      </c>
      <c r="AK1018">
        <v>0</v>
      </c>
      <c r="AL1018">
        <v>0</v>
      </c>
      <c r="AM1018">
        <v>0</v>
      </c>
      <c r="AN1018">
        <v>0</v>
      </c>
      <c r="AO1018">
        <v>88</v>
      </c>
      <c r="AP1018">
        <v>492</v>
      </c>
      <c r="AQ1018">
        <v>92</v>
      </c>
      <c r="AR1018">
        <v>0</v>
      </c>
      <c r="AS1018">
        <v>49</v>
      </c>
      <c r="AT1018">
        <v>30</v>
      </c>
      <c r="AU1018">
        <v>3</v>
      </c>
      <c r="AV1018">
        <v>2</v>
      </c>
      <c r="AW1018">
        <v>1</v>
      </c>
      <c r="AX1018">
        <v>0</v>
      </c>
      <c r="AY1018">
        <v>62</v>
      </c>
      <c r="AZ1018">
        <v>123</v>
      </c>
      <c r="BA1018">
        <v>90</v>
      </c>
      <c r="BB1018">
        <v>12</v>
      </c>
      <c r="BC1018">
        <v>4</v>
      </c>
      <c r="BD1018">
        <v>1</v>
      </c>
      <c r="BE1018">
        <v>0</v>
      </c>
      <c r="BF1018">
        <v>152</v>
      </c>
      <c r="BG1018">
        <v>6660</v>
      </c>
      <c r="BH1018">
        <v>4</v>
      </c>
      <c r="BI1018">
        <v>37</v>
      </c>
      <c r="BJ1018" s="25">
        <v>45944</v>
      </c>
      <c r="BK1018">
        <v>0</v>
      </c>
      <c r="BL1018" s="27" t="str">
        <f>VLOOKUP(O1018,DropDownList!$H$1:$I$7,2,FALSE)</f>
        <v>2022/23</v>
      </c>
      <c r="BM1018" s="27" t="str">
        <f t="shared" si="15"/>
        <v>SC COURT</v>
      </c>
    </row>
    <row r="1019" spans="1:65" x14ac:dyDescent="0.2">
      <c r="A1019">
        <v>2025</v>
      </c>
      <c r="B1019">
        <v>10</v>
      </c>
      <c r="C1019" t="s">
        <v>231</v>
      </c>
      <c r="D1019" t="s">
        <v>232</v>
      </c>
      <c r="E1019" t="s">
        <v>44</v>
      </c>
      <c r="F1019">
        <v>9240</v>
      </c>
      <c r="G1019" t="s">
        <v>141</v>
      </c>
      <c r="H1019" t="s">
        <v>233</v>
      </c>
      <c r="I1019" t="s">
        <v>234</v>
      </c>
      <c r="J1019" s="24">
        <v>45931</v>
      </c>
      <c r="K1019" t="s">
        <v>253</v>
      </c>
      <c r="L1019">
        <v>3</v>
      </c>
      <c r="M1019" t="s">
        <v>429</v>
      </c>
      <c r="N1019" t="s">
        <v>145</v>
      </c>
      <c r="O1019" t="s">
        <v>147</v>
      </c>
      <c r="P1019" t="s">
        <v>146</v>
      </c>
      <c r="Q1019">
        <v>197.22</v>
      </c>
      <c r="R1019">
        <v>75</v>
      </c>
      <c r="S1019">
        <v>1130</v>
      </c>
      <c r="T1019">
        <v>0</v>
      </c>
      <c r="U1019">
        <v>30</v>
      </c>
      <c r="V1019">
        <v>7</v>
      </c>
      <c r="W1019">
        <v>120</v>
      </c>
      <c r="X1019">
        <v>120</v>
      </c>
      <c r="Y1019">
        <v>0</v>
      </c>
      <c r="Z1019">
        <v>0</v>
      </c>
      <c r="AA1019">
        <v>932.78</v>
      </c>
      <c r="AB1019">
        <v>0</v>
      </c>
      <c r="AC1019">
        <v>0</v>
      </c>
      <c r="AD1019">
        <v>7</v>
      </c>
      <c r="AE1019">
        <v>0</v>
      </c>
      <c r="AF1019">
        <v>62</v>
      </c>
      <c r="AG1019">
        <v>3</v>
      </c>
      <c r="AH1019">
        <v>0</v>
      </c>
      <c r="AI1019">
        <v>10</v>
      </c>
      <c r="AJ1019">
        <v>0</v>
      </c>
      <c r="AK1019">
        <v>0</v>
      </c>
      <c r="AL1019">
        <v>0</v>
      </c>
      <c r="AM1019">
        <v>0</v>
      </c>
      <c r="AN1019">
        <v>0</v>
      </c>
      <c r="AO1019">
        <v>40</v>
      </c>
      <c r="AP1019">
        <v>102</v>
      </c>
      <c r="AQ1019">
        <v>42</v>
      </c>
      <c r="AR1019">
        <v>0</v>
      </c>
      <c r="AS1019">
        <v>9</v>
      </c>
      <c r="AT1019">
        <v>3</v>
      </c>
      <c r="AU1019">
        <v>0</v>
      </c>
      <c r="AV1019">
        <v>0</v>
      </c>
      <c r="AW1019">
        <v>0</v>
      </c>
      <c r="AX1019">
        <v>0</v>
      </c>
      <c r="AY1019">
        <v>11</v>
      </c>
      <c r="AZ1019">
        <v>19</v>
      </c>
      <c r="BA1019">
        <v>6</v>
      </c>
      <c r="BB1019">
        <v>3</v>
      </c>
      <c r="BC1019">
        <v>0</v>
      </c>
      <c r="BD1019">
        <v>3</v>
      </c>
      <c r="BE1019">
        <v>0</v>
      </c>
      <c r="BF1019">
        <v>75</v>
      </c>
      <c r="BG1019">
        <v>190</v>
      </c>
      <c r="BH1019">
        <v>0</v>
      </c>
      <c r="BI1019">
        <v>30</v>
      </c>
      <c r="BJ1019" s="25">
        <v>45944</v>
      </c>
      <c r="BK1019">
        <v>0</v>
      </c>
      <c r="BL1019" s="27" t="str">
        <f>VLOOKUP(O1019,DropDownList!$H$1:$I$7,2,FALSE)</f>
        <v>2024/25</v>
      </c>
      <c r="BM1019" s="27" t="str">
        <f t="shared" si="15"/>
        <v>VSUR</v>
      </c>
    </row>
    <row r="1020" spans="1:65" x14ac:dyDescent="0.2">
      <c r="A1020">
        <v>2025</v>
      </c>
      <c r="B1020">
        <v>10</v>
      </c>
      <c r="C1020" t="s">
        <v>231</v>
      </c>
      <c r="D1020" t="s">
        <v>232</v>
      </c>
      <c r="E1020" t="s">
        <v>44</v>
      </c>
      <c r="F1020">
        <v>9240</v>
      </c>
      <c r="G1020" t="s">
        <v>141</v>
      </c>
      <c r="H1020" t="s">
        <v>233</v>
      </c>
      <c r="I1020" t="s">
        <v>234</v>
      </c>
      <c r="J1020" s="24">
        <v>45931</v>
      </c>
      <c r="K1020" t="s">
        <v>253</v>
      </c>
      <c r="L1020">
        <v>3</v>
      </c>
      <c r="M1020" t="s">
        <v>429</v>
      </c>
      <c r="N1020" t="s">
        <v>145</v>
      </c>
      <c r="O1020" t="s">
        <v>155</v>
      </c>
      <c r="P1020" t="s">
        <v>151</v>
      </c>
      <c r="Q1020">
        <v>0</v>
      </c>
      <c r="R1020">
        <v>255</v>
      </c>
      <c r="S1020">
        <v>7650</v>
      </c>
      <c r="T1020">
        <v>1680</v>
      </c>
      <c r="U1020">
        <v>11</v>
      </c>
      <c r="V1020">
        <v>0</v>
      </c>
      <c r="W1020">
        <v>0</v>
      </c>
      <c r="X1020">
        <v>0</v>
      </c>
      <c r="Y1020">
        <v>0</v>
      </c>
      <c r="Z1020">
        <v>0</v>
      </c>
      <c r="AA1020">
        <v>5970</v>
      </c>
      <c r="AB1020">
        <v>0</v>
      </c>
      <c r="AC1020">
        <v>5970</v>
      </c>
      <c r="AD1020">
        <v>0</v>
      </c>
      <c r="AE1020">
        <v>0</v>
      </c>
      <c r="AF1020">
        <v>199</v>
      </c>
      <c r="AG1020">
        <v>0</v>
      </c>
      <c r="AH1020">
        <v>56</v>
      </c>
      <c r="AI1020">
        <v>0</v>
      </c>
      <c r="AJ1020">
        <v>0</v>
      </c>
      <c r="AK1020">
        <v>0</v>
      </c>
      <c r="AL1020">
        <v>0</v>
      </c>
      <c r="AM1020">
        <v>1</v>
      </c>
      <c r="AN1020">
        <v>0</v>
      </c>
      <c r="AO1020">
        <v>0</v>
      </c>
      <c r="AP1020">
        <v>0</v>
      </c>
      <c r="AQ1020">
        <v>0</v>
      </c>
      <c r="AR1020">
        <v>0</v>
      </c>
      <c r="AS1020">
        <v>0</v>
      </c>
      <c r="AT1020">
        <v>0</v>
      </c>
      <c r="AU1020">
        <v>0</v>
      </c>
      <c r="AV1020">
        <v>0</v>
      </c>
      <c r="AW1020">
        <v>0</v>
      </c>
      <c r="AX1020">
        <v>0</v>
      </c>
      <c r="AY1020">
        <v>0</v>
      </c>
      <c r="AZ1020">
        <v>0</v>
      </c>
      <c r="BA1020">
        <v>0</v>
      </c>
      <c r="BB1020">
        <v>0</v>
      </c>
      <c r="BC1020">
        <v>0</v>
      </c>
      <c r="BD1020">
        <v>0</v>
      </c>
      <c r="BE1020">
        <v>0</v>
      </c>
      <c r="BF1020">
        <v>0</v>
      </c>
      <c r="BG1020">
        <v>0</v>
      </c>
      <c r="BH1020">
        <v>0</v>
      </c>
      <c r="BI1020">
        <v>0</v>
      </c>
      <c r="BJ1020" s="25">
        <v>45944</v>
      </c>
      <c r="BK1020">
        <v>0</v>
      </c>
      <c r="BL1020" s="27" t="str">
        <f>VLOOKUP(O1020,DropDownList!$H$1:$I$7,2,FALSE)</f>
        <v>2022/23</v>
      </c>
      <c r="BM1020" s="27" t="str">
        <f t="shared" si="15"/>
        <v>PCPF</v>
      </c>
    </row>
    <row r="1021" spans="1:65" x14ac:dyDescent="0.2">
      <c r="A1021">
        <v>2025</v>
      </c>
      <c r="B1021">
        <v>10</v>
      </c>
      <c r="C1021" t="s">
        <v>231</v>
      </c>
      <c r="D1021" t="s">
        <v>232</v>
      </c>
      <c r="E1021" t="s">
        <v>44</v>
      </c>
      <c r="F1021">
        <v>9240</v>
      </c>
      <c r="G1021" t="s">
        <v>141</v>
      </c>
      <c r="H1021" t="s">
        <v>233</v>
      </c>
      <c r="I1021" t="s">
        <v>234</v>
      </c>
      <c r="J1021" s="24">
        <v>45931</v>
      </c>
      <c r="K1021" t="s">
        <v>253</v>
      </c>
      <c r="L1021">
        <v>3</v>
      </c>
      <c r="M1021" t="s">
        <v>429</v>
      </c>
      <c r="N1021" t="s">
        <v>145</v>
      </c>
      <c r="O1021" t="s">
        <v>156</v>
      </c>
      <c r="P1021" t="s">
        <v>151</v>
      </c>
      <c r="Q1021">
        <v>0</v>
      </c>
      <c r="R1021">
        <v>136</v>
      </c>
      <c r="S1021">
        <v>4080</v>
      </c>
      <c r="T1021">
        <v>510</v>
      </c>
      <c r="U1021">
        <v>4</v>
      </c>
      <c r="V1021">
        <v>0</v>
      </c>
      <c r="W1021">
        <v>0</v>
      </c>
      <c r="X1021">
        <v>0</v>
      </c>
      <c r="Y1021">
        <v>0</v>
      </c>
      <c r="Z1021">
        <v>0</v>
      </c>
      <c r="AA1021">
        <v>3570</v>
      </c>
      <c r="AB1021">
        <v>0</v>
      </c>
      <c r="AC1021">
        <v>3570</v>
      </c>
      <c r="AD1021">
        <v>0</v>
      </c>
      <c r="AE1021">
        <v>0</v>
      </c>
      <c r="AF1021">
        <v>119</v>
      </c>
      <c r="AG1021">
        <v>0</v>
      </c>
      <c r="AH1021">
        <v>17</v>
      </c>
      <c r="AI1021">
        <v>0</v>
      </c>
      <c r="AJ1021">
        <v>0</v>
      </c>
      <c r="AK1021">
        <v>0</v>
      </c>
      <c r="AL1021">
        <v>0</v>
      </c>
      <c r="AM1021">
        <v>4</v>
      </c>
      <c r="AN1021">
        <v>0</v>
      </c>
      <c r="AO1021">
        <v>0</v>
      </c>
      <c r="AP1021">
        <v>0</v>
      </c>
      <c r="AQ1021">
        <v>0</v>
      </c>
      <c r="AR1021">
        <v>0</v>
      </c>
      <c r="AS1021">
        <v>0</v>
      </c>
      <c r="AT1021">
        <v>0</v>
      </c>
      <c r="AU1021">
        <v>0</v>
      </c>
      <c r="AV1021">
        <v>0</v>
      </c>
      <c r="AW1021">
        <v>0</v>
      </c>
      <c r="AX1021">
        <v>0</v>
      </c>
      <c r="AY1021">
        <v>0</v>
      </c>
      <c r="AZ1021">
        <v>0</v>
      </c>
      <c r="BA1021">
        <v>0</v>
      </c>
      <c r="BB1021">
        <v>0</v>
      </c>
      <c r="BC1021">
        <v>0</v>
      </c>
      <c r="BD1021">
        <v>0</v>
      </c>
      <c r="BE1021">
        <v>0</v>
      </c>
      <c r="BF1021">
        <v>0</v>
      </c>
      <c r="BG1021">
        <v>0</v>
      </c>
      <c r="BH1021">
        <v>0</v>
      </c>
      <c r="BI1021">
        <v>0</v>
      </c>
      <c r="BJ1021" s="25">
        <v>45944</v>
      </c>
      <c r="BK1021">
        <v>0</v>
      </c>
      <c r="BL1021" s="27" t="str">
        <f>VLOOKUP(O1021,DropDownList!$H$1:$I$7,2,FALSE)</f>
        <v>2023/24</v>
      </c>
      <c r="BM1021" s="27" t="str">
        <f t="shared" si="15"/>
        <v>PCPF</v>
      </c>
    </row>
    <row r="1022" spans="1:65" x14ac:dyDescent="0.2">
      <c r="A1022">
        <v>2025</v>
      </c>
      <c r="B1022">
        <v>10</v>
      </c>
      <c r="C1022" t="s">
        <v>231</v>
      </c>
      <c r="D1022" t="s">
        <v>232</v>
      </c>
      <c r="E1022" t="s">
        <v>44</v>
      </c>
      <c r="F1022">
        <v>9240</v>
      </c>
      <c r="G1022" t="s">
        <v>141</v>
      </c>
      <c r="H1022" t="s">
        <v>233</v>
      </c>
      <c r="I1022" t="s">
        <v>234</v>
      </c>
      <c r="J1022" s="24">
        <v>45931</v>
      </c>
      <c r="K1022" t="s">
        <v>253</v>
      </c>
      <c r="L1022">
        <v>3</v>
      </c>
      <c r="M1022" t="s">
        <v>429</v>
      </c>
      <c r="N1022" t="s">
        <v>145</v>
      </c>
      <c r="O1022" t="s">
        <v>156</v>
      </c>
      <c r="P1022" t="s">
        <v>153</v>
      </c>
      <c r="Q1022">
        <v>90</v>
      </c>
      <c r="R1022">
        <v>6</v>
      </c>
      <c r="S1022">
        <v>270</v>
      </c>
      <c r="T1022">
        <v>0</v>
      </c>
      <c r="U1022">
        <v>2</v>
      </c>
      <c r="V1022">
        <v>2</v>
      </c>
      <c r="W1022">
        <v>90</v>
      </c>
      <c r="X1022">
        <v>90</v>
      </c>
      <c r="Y1022">
        <v>0</v>
      </c>
      <c r="Z1022">
        <v>0</v>
      </c>
      <c r="AA1022">
        <v>180</v>
      </c>
      <c r="AB1022">
        <v>0</v>
      </c>
      <c r="AC1022">
        <v>180</v>
      </c>
      <c r="AD1022">
        <v>2</v>
      </c>
      <c r="AE1022">
        <v>0</v>
      </c>
      <c r="AF1022">
        <v>4</v>
      </c>
      <c r="AG1022">
        <v>0</v>
      </c>
      <c r="AH1022">
        <v>0</v>
      </c>
      <c r="AI1022">
        <v>2</v>
      </c>
      <c r="AJ1022">
        <v>0</v>
      </c>
      <c r="AK1022">
        <v>0</v>
      </c>
      <c r="AL1022">
        <v>0</v>
      </c>
      <c r="AM1022">
        <v>0</v>
      </c>
      <c r="AN1022">
        <v>0</v>
      </c>
      <c r="AO1022">
        <v>6</v>
      </c>
      <c r="AP1022">
        <v>31</v>
      </c>
      <c r="AQ1022">
        <v>9</v>
      </c>
      <c r="AR1022">
        <v>1</v>
      </c>
      <c r="AS1022">
        <v>7</v>
      </c>
      <c r="AT1022">
        <v>0</v>
      </c>
      <c r="AU1022">
        <v>0</v>
      </c>
      <c r="AV1022">
        <v>0</v>
      </c>
      <c r="AW1022">
        <v>0</v>
      </c>
      <c r="AX1022">
        <v>0</v>
      </c>
      <c r="AY1022">
        <v>1</v>
      </c>
      <c r="AZ1022">
        <v>6</v>
      </c>
      <c r="BA1022">
        <v>4</v>
      </c>
      <c r="BB1022">
        <v>0</v>
      </c>
      <c r="BC1022">
        <v>0</v>
      </c>
      <c r="BD1022">
        <v>0</v>
      </c>
      <c r="BE1022">
        <v>0</v>
      </c>
      <c r="BF1022">
        <v>5</v>
      </c>
      <c r="BG1022">
        <v>90</v>
      </c>
      <c r="BH1022">
        <v>0</v>
      </c>
      <c r="BI1022">
        <v>2</v>
      </c>
      <c r="BJ1022" s="25">
        <v>45944</v>
      </c>
      <c r="BK1022">
        <v>0</v>
      </c>
      <c r="BL1022" s="27" t="str">
        <f>VLOOKUP(O1022,DropDownList!$H$1:$I$7,2,FALSE)</f>
        <v>2023/24</v>
      </c>
      <c r="BM1022" s="27" t="str">
        <f t="shared" si="15"/>
        <v>PREG</v>
      </c>
    </row>
    <row r="1023" spans="1:65" x14ac:dyDescent="0.2">
      <c r="A1023">
        <v>2025</v>
      </c>
      <c r="B1023">
        <v>10</v>
      </c>
      <c r="C1023" t="s">
        <v>231</v>
      </c>
      <c r="D1023" t="s">
        <v>232</v>
      </c>
      <c r="E1023" t="s">
        <v>44</v>
      </c>
      <c r="F1023">
        <v>9240</v>
      </c>
      <c r="G1023" t="s">
        <v>141</v>
      </c>
      <c r="H1023" t="s">
        <v>233</v>
      </c>
      <c r="I1023" t="s">
        <v>234</v>
      </c>
      <c r="J1023" s="24">
        <v>45931</v>
      </c>
      <c r="K1023" t="s">
        <v>253</v>
      </c>
      <c r="L1023">
        <v>3</v>
      </c>
      <c r="M1023" t="s">
        <v>429</v>
      </c>
      <c r="N1023" t="s">
        <v>145</v>
      </c>
      <c r="O1023" t="s">
        <v>149</v>
      </c>
      <c r="P1023" t="s">
        <v>146</v>
      </c>
      <c r="Q1023">
        <v>50</v>
      </c>
      <c r="R1023">
        <v>12</v>
      </c>
      <c r="S1023">
        <v>220</v>
      </c>
      <c r="T1023">
        <v>20</v>
      </c>
      <c r="U1023">
        <v>4</v>
      </c>
      <c r="V1023">
        <v>3</v>
      </c>
      <c r="W1023">
        <v>50</v>
      </c>
      <c r="X1023">
        <v>50</v>
      </c>
      <c r="Y1023">
        <v>0</v>
      </c>
      <c r="Z1023">
        <v>0</v>
      </c>
      <c r="AA1023">
        <v>150</v>
      </c>
      <c r="AB1023">
        <v>0</v>
      </c>
      <c r="AC1023">
        <v>0</v>
      </c>
      <c r="AD1023">
        <v>2</v>
      </c>
      <c r="AE1023">
        <v>1</v>
      </c>
      <c r="AF1023">
        <v>8</v>
      </c>
      <c r="AG1023">
        <v>1</v>
      </c>
      <c r="AH1023">
        <v>1</v>
      </c>
      <c r="AI1023">
        <v>2</v>
      </c>
      <c r="AJ1023">
        <v>0</v>
      </c>
      <c r="AK1023">
        <v>0</v>
      </c>
      <c r="AL1023">
        <v>0</v>
      </c>
      <c r="AM1023">
        <v>0</v>
      </c>
      <c r="AN1023">
        <v>0</v>
      </c>
      <c r="AO1023">
        <v>6</v>
      </c>
      <c r="AP1023">
        <v>8</v>
      </c>
      <c r="AQ1023">
        <v>6</v>
      </c>
      <c r="AR1023">
        <v>0</v>
      </c>
      <c r="AS1023">
        <v>0</v>
      </c>
      <c r="AT1023">
        <v>0</v>
      </c>
      <c r="AU1023">
        <v>0</v>
      </c>
      <c r="AV1023">
        <v>0</v>
      </c>
      <c r="AW1023">
        <v>0</v>
      </c>
      <c r="AX1023">
        <v>0</v>
      </c>
      <c r="AY1023">
        <v>0</v>
      </c>
      <c r="AZ1023">
        <v>1</v>
      </c>
      <c r="BA1023">
        <v>0</v>
      </c>
      <c r="BB1023">
        <v>0</v>
      </c>
      <c r="BC1023">
        <v>0</v>
      </c>
      <c r="BD1023">
        <v>0</v>
      </c>
      <c r="BE1023">
        <v>0</v>
      </c>
      <c r="BF1023">
        <v>12</v>
      </c>
      <c r="BG1023">
        <v>30</v>
      </c>
      <c r="BH1023">
        <v>0</v>
      </c>
      <c r="BI1023">
        <v>4</v>
      </c>
      <c r="BJ1023" s="25">
        <v>45944</v>
      </c>
      <c r="BK1023">
        <v>0</v>
      </c>
      <c r="BL1023" s="27" t="str">
        <f>VLOOKUP(O1023,DropDownList!$H$1:$I$7,2,FALSE)</f>
        <v>2025/26</v>
      </c>
      <c r="BM1023" s="27" t="str">
        <f t="shared" si="15"/>
        <v>VSUR</v>
      </c>
    </row>
    <row r="1024" spans="1:65" x14ac:dyDescent="0.2">
      <c r="A1024">
        <v>2025</v>
      </c>
      <c r="B1024">
        <v>10</v>
      </c>
      <c r="C1024" t="s">
        <v>231</v>
      </c>
      <c r="D1024" t="s">
        <v>232</v>
      </c>
      <c r="E1024" t="s">
        <v>44</v>
      </c>
      <c r="F1024">
        <v>9240</v>
      </c>
      <c r="G1024" t="s">
        <v>141</v>
      </c>
      <c r="H1024" t="s">
        <v>233</v>
      </c>
      <c r="I1024" t="s">
        <v>234</v>
      </c>
      <c r="J1024" s="24">
        <v>45931</v>
      </c>
      <c r="K1024" t="s">
        <v>253</v>
      </c>
      <c r="L1024">
        <v>3</v>
      </c>
      <c r="M1024" t="s">
        <v>429</v>
      </c>
      <c r="N1024" t="s">
        <v>145</v>
      </c>
      <c r="O1024" t="s">
        <v>147</v>
      </c>
      <c r="P1024" t="s">
        <v>150</v>
      </c>
      <c r="Q1024">
        <v>7429.72</v>
      </c>
      <c r="R1024">
        <v>142</v>
      </c>
      <c r="S1024">
        <v>18776.330000000002</v>
      </c>
      <c r="T1024">
        <v>3208.35</v>
      </c>
      <c r="U1024">
        <v>57</v>
      </c>
      <c r="V1024">
        <v>19</v>
      </c>
      <c r="W1024">
        <v>2922.03</v>
      </c>
      <c r="X1024">
        <v>3023.73</v>
      </c>
      <c r="Y1024">
        <v>117</v>
      </c>
      <c r="Z1024">
        <v>15567.98</v>
      </c>
      <c r="AA1024">
        <v>8138.26</v>
      </c>
      <c r="AB1024">
        <v>1438.6</v>
      </c>
      <c r="AC1024">
        <v>6699.66</v>
      </c>
      <c r="AD1024">
        <v>15</v>
      </c>
      <c r="AE1024">
        <v>4</v>
      </c>
      <c r="AF1024">
        <v>60</v>
      </c>
      <c r="AG1024">
        <v>19</v>
      </c>
      <c r="AH1024">
        <v>25</v>
      </c>
      <c r="AI1024">
        <v>38</v>
      </c>
      <c r="AJ1024">
        <v>23</v>
      </c>
      <c r="AK1024">
        <v>16</v>
      </c>
      <c r="AL1024">
        <v>1</v>
      </c>
      <c r="AM1024">
        <v>16</v>
      </c>
      <c r="AN1024">
        <v>0</v>
      </c>
      <c r="AO1024">
        <v>91</v>
      </c>
      <c r="AP1024">
        <v>278</v>
      </c>
      <c r="AQ1024">
        <v>96</v>
      </c>
      <c r="AR1024">
        <v>13</v>
      </c>
      <c r="AS1024">
        <v>11</v>
      </c>
      <c r="AT1024">
        <v>0</v>
      </c>
      <c r="AU1024">
        <v>0</v>
      </c>
      <c r="AV1024">
        <v>0</v>
      </c>
      <c r="AW1024">
        <v>0</v>
      </c>
      <c r="AX1024">
        <v>0</v>
      </c>
      <c r="AY1024">
        <v>48</v>
      </c>
      <c r="AZ1024">
        <v>75</v>
      </c>
      <c r="BA1024">
        <v>22</v>
      </c>
      <c r="BB1024">
        <v>3</v>
      </c>
      <c r="BC1024">
        <v>1</v>
      </c>
      <c r="BD1024">
        <v>0</v>
      </c>
      <c r="BE1024">
        <v>0</v>
      </c>
      <c r="BF1024">
        <v>88</v>
      </c>
      <c r="BG1024">
        <v>5811.27</v>
      </c>
      <c r="BH1024">
        <v>0</v>
      </c>
      <c r="BI1024">
        <v>57</v>
      </c>
      <c r="BJ1024" s="25">
        <v>45944</v>
      </c>
      <c r="BK1024">
        <v>0</v>
      </c>
      <c r="BL1024" s="27" t="str">
        <f>VLOOKUP(O1024,DropDownList!$H$1:$I$7,2,FALSE)</f>
        <v>2024/25</v>
      </c>
      <c r="BM1024" s="27" t="str">
        <f t="shared" si="15"/>
        <v>FISCAL FINES</v>
      </c>
    </row>
    <row r="1025" spans="1:65" x14ac:dyDescent="0.2">
      <c r="A1025">
        <v>2025</v>
      </c>
      <c r="B1025">
        <v>10</v>
      </c>
      <c r="C1025" t="s">
        <v>231</v>
      </c>
      <c r="D1025" t="s">
        <v>232</v>
      </c>
      <c r="E1025" t="s">
        <v>44</v>
      </c>
      <c r="F1025">
        <v>9240</v>
      </c>
      <c r="G1025" t="s">
        <v>141</v>
      </c>
      <c r="H1025" t="s">
        <v>233</v>
      </c>
      <c r="I1025" t="s">
        <v>234</v>
      </c>
      <c r="J1025" s="24">
        <v>45931</v>
      </c>
      <c r="K1025" t="s">
        <v>253</v>
      </c>
      <c r="L1025">
        <v>3</v>
      </c>
      <c r="M1025" t="s">
        <v>429</v>
      </c>
      <c r="N1025" t="s">
        <v>145</v>
      </c>
      <c r="O1025" t="s">
        <v>149</v>
      </c>
      <c r="P1025" t="s">
        <v>151</v>
      </c>
      <c r="Q1025">
        <v>30</v>
      </c>
      <c r="R1025">
        <v>95</v>
      </c>
      <c r="S1025">
        <v>2850</v>
      </c>
      <c r="T1025">
        <v>390</v>
      </c>
      <c r="U1025">
        <v>1</v>
      </c>
      <c r="V1025">
        <v>0</v>
      </c>
      <c r="W1025">
        <v>0</v>
      </c>
      <c r="X1025">
        <v>0</v>
      </c>
      <c r="Y1025">
        <v>0</v>
      </c>
      <c r="Z1025">
        <v>0</v>
      </c>
      <c r="AA1025">
        <v>2430</v>
      </c>
      <c r="AB1025">
        <v>0</v>
      </c>
      <c r="AC1025">
        <v>2430</v>
      </c>
      <c r="AD1025">
        <v>0</v>
      </c>
      <c r="AE1025">
        <v>0</v>
      </c>
      <c r="AF1025">
        <v>81</v>
      </c>
      <c r="AG1025">
        <v>0</v>
      </c>
      <c r="AH1025">
        <v>13</v>
      </c>
      <c r="AI1025">
        <v>1</v>
      </c>
      <c r="AJ1025">
        <v>0</v>
      </c>
      <c r="AK1025">
        <v>0</v>
      </c>
      <c r="AL1025">
        <v>0</v>
      </c>
      <c r="AM1025">
        <v>1</v>
      </c>
      <c r="AN1025">
        <v>0</v>
      </c>
      <c r="AO1025">
        <v>0</v>
      </c>
      <c r="AP1025">
        <v>0</v>
      </c>
      <c r="AQ1025">
        <v>0</v>
      </c>
      <c r="AR1025">
        <v>0</v>
      </c>
      <c r="AS1025">
        <v>0</v>
      </c>
      <c r="AT1025">
        <v>0</v>
      </c>
      <c r="AU1025">
        <v>0</v>
      </c>
      <c r="AV1025">
        <v>0</v>
      </c>
      <c r="AW1025">
        <v>0</v>
      </c>
      <c r="AX1025">
        <v>0</v>
      </c>
      <c r="AY1025">
        <v>0</v>
      </c>
      <c r="AZ1025">
        <v>0</v>
      </c>
      <c r="BA1025">
        <v>0</v>
      </c>
      <c r="BB1025">
        <v>0</v>
      </c>
      <c r="BC1025">
        <v>0</v>
      </c>
      <c r="BD1025">
        <v>0</v>
      </c>
      <c r="BE1025">
        <v>0</v>
      </c>
      <c r="BF1025">
        <v>0</v>
      </c>
      <c r="BG1025">
        <v>30</v>
      </c>
      <c r="BH1025">
        <v>0</v>
      </c>
      <c r="BI1025">
        <v>0</v>
      </c>
      <c r="BJ1025" s="25">
        <v>45944</v>
      </c>
      <c r="BK1025">
        <v>0</v>
      </c>
      <c r="BL1025" s="27" t="str">
        <f>VLOOKUP(O1025,DropDownList!$H$1:$I$7,2,FALSE)</f>
        <v>2025/26</v>
      </c>
      <c r="BM1025" s="27" t="str">
        <f t="shared" si="15"/>
        <v>PCPF</v>
      </c>
    </row>
    <row r="1026" spans="1:65" x14ac:dyDescent="0.2">
      <c r="A1026">
        <v>2025</v>
      </c>
      <c r="B1026">
        <v>10</v>
      </c>
      <c r="C1026" t="s">
        <v>231</v>
      </c>
      <c r="D1026" t="s">
        <v>232</v>
      </c>
      <c r="E1026" t="s">
        <v>44</v>
      </c>
      <c r="F1026">
        <v>9240</v>
      </c>
      <c r="G1026" t="s">
        <v>141</v>
      </c>
      <c r="H1026" t="s">
        <v>233</v>
      </c>
      <c r="I1026" t="s">
        <v>234</v>
      </c>
      <c r="J1026" s="24">
        <v>45931</v>
      </c>
      <c r="K1026" t="s">
        <v>253</v>
      </c>
      <c r="L1026">
        <v>3</v>
      </c>
      <c r="M1026" t="s">
        <v>429</v>
      </c>
      <c r="N1026" t="s">
        <v>145</v>
      </c>
      <c r="O1026" t="s">
        <v>149</v>
      </c>
      <c r="P1026" t="s">
        <v>153</v>
      </c>
      <c r="Q1026">
        <v>135</v>
      </c>
      <c r="R1026">
        <v>3</v>
      </c>
      <c r="S1026">
        <v>135</v>
      </c>
      <c r="T1026">
        <v>0</v>
      </c>
      <c r="U1026">
        <v>3</v>
      </c>
      <c r="V1026">
        <v>1</v>
      </c>
      <c r="W1026">
        <v>45</v>
      </c>
      <c r="X1026">
        <v>45</v>
      </c>
      <c r="Y1026">
        <v>0</v>
      </c>
      <c r="Z1026">
        <v>0</v>
      </c>
      <c r="AA1026">
        <v>0</v>
      </c>
      <c r="AB1026">
        <v>0</v>
      </c>
      <c r="AC1026">
        <v>0</v>
      </c>
      <c r="AD1026">
        <v>1</v>
      </c>
      <c r="AE1026">
        <v>0</v>
      </c>
      <c r="AF1026">
        <v>0</v>
      </c>
      <c r="AG1026">
        <v>0</v>
      </c>
      <c r="AH1026">
        <v>0</v>
      </c>
      <c r="AI1026">
        <v>3</v>
      </c>
      <c r="AJ1026">
        <v>0</v>
      </c>
      <c r="AK1026">
        <v>0</v>
      </c>
      <c r="AL1026">
        <v>0</v>
      </c>
      <c r="AM1026">
        <v>0</v>
      </c>
      <c r="AN1026">
        <v>0</v>
      </c>
      <c r="AO1026">
        <v>0</v>
      </c>
      <c r="AP1026">
        <v>0</v>
      </c>
      <c r="AQ1026">
        <v>0</v>
      </c>
      <c r="AR1026">
        <v>0</v>
      </c>
      <c r="AS1026">
        <v>0</v>
      </c>
      <c r="AT1026">
        <v>0</v>
      </c>
      <c r="AU1026">
        <v>0</v>
      </c>
      <c r="AV1026">
        <v>0</v>
      </c>
      <c r="AW1026">
        <v>0</v>
      </c>
      <c r="AX1026">
        <v>0</v>
      </c>
      <c r="AY1026">
        <v>0</v>
      </c>
      <c r="AZ1026">
        <v>0</v>
      </c>
      <c r="BA1026">
        <v>0</v>
      </c>
      <c r="BB1026">
        <v>0</v>
      </c>
      <c r="BC1026">
        <v>0</v>
      </c>
      <c r="BD1026">
        <v>0</v>
      </c>
      <c r="BE1026">
        <v>0</v>
      </c>
      <c r="BF1026">
        <v>0</v>
      </c>
      <c r="BG1026">
        <v>135</v>
      </c>
      <c r="BH1026">
        <v>0</v>
      </c>
      <c r="BI1026">
        <v>0</v>
      </c>
      <c r="BJ1026" s="25">
        <v>45944</v>
      </c>
      <c r="BK1026">
        <v>0</v>
      </c>
      <c r="BL1026" s="27" t="str">
        <f>VLOOKUP(O1026,DropDownList!$H$1:$I$7,2,FALSE)</f>
        <v>2025/26</v>
      </c>
      <c r="BM1026" s="27" t="str">
        <f t="shared" si="15"/>
        <v>PREG</v>
      </c>
    </row>
    <row r="1027" spans="1:65" x14ac:dyDescent="0.2">
      <c r="A1027">
        <v>2025</v>
      </c>
      <c r="B1027">
        <v>10</v>
      </c>
      <c r="C1027" t="s">
        <v>231</v>
      </c>
      <c r="D1027" t="s">
        <v>232</v>
      </c>
      <c r="E1027" t="s">
        <v>44</v>
      </c>
      <c r="F1027">
        <v>9240</v>
      </c>
      <c r="G1027" t="s">
        <v>141</v>
      </c>
      <c r="H1027" t="s">
        <v>233</v>
      </c>
      <c r="I1027" t="s">
        <v>234</v>
      </c>
      <c r="J1027" s="24">
        <v>45931</v>
      </c>
      <c r="K1027" t="s">
        <v>253</v>
      </c>
      <c r="L1027">
        <v>3</v>
      </c>
      <c r="M1027" t="s">
        <v>429</v>
      </c>
      <c r="N1027" t="s">
        <v>145</v>
      </c>
      <c r="O1027" t="s">
        <v>149</v>
      </c>
      <c r="P1027" t="s">
        <v>148</v>
      </c>
      <c r="Q1027">
        <v>60</v>
      </c>
      <c r="R1027">
        <v>4</v>
      </c>
      <c r="S1027">
        <v>240</v>
      </c>
      <c r="T1027">
        <v>0</v>
      </c>
      <c r="U1027">
        <v>1</v>
      </c>
      <c r="V1027">
        <v>1</v>
      </c>
      <c r="W1027">
        <v>60</v>
      </c>
      <c r="X1027">
        <v>60</v>
      </c>
      <c r="Y1027">
        <v>0</v>
      </c>
      <c r="Z1027">
        <v>0</v>
      </c>
      <c r="AA1027">
        <v>180</v>
      </c>
      <c r="AB1027">
        <v>0</v>
      </c>
      <c r="AC1027">
        <v>180</v>
      </c>
      <c r="AD1027">
        <v>1</v>
      </c>
      <c r="AE1027">
        <v>0</v>
      </c>
      <c r="AF1027">
        <v>3</v>
      </c>
      <c r="AG1027">
        <v>0</v>
      </c>
      <c r="AH1027">
        <v>0</v>
      </c>
      <c r="AI1027">
        <v>1</v>
      </c>
      <c r="AJ1027">
        <v>0</v>
      </c>
      <c r="AK1027">
        <v>0</v>
      </c>
      <c r="AL1027">
        <v>0</v>
      </c>
      <c r="AM1027">
        <v>0</v>
      </c>
      <c r="AN1027">
        <v>0</v>
      </c>
      <c r="AO1027">
        <v>1</v>
      </c>
      <c r="AP1027">
        <v>1</v>
      </c>
      <c r="AQ1027">
        <v>1</v>
      </c>
      <c r="AR1027">
        <v>0</v>
      </c>
      <c r="AS1027">
        <v>0</v>
      </c>
      <c r="AT1027">
        <v>0</v>
      </c>
      <c r="AU1027">
        <v>0</v>
      </c>
      <c r="AV1027">
        <v>0</v>
      </c>
      <c r="AW1027">
        <v>0</v>
      </c>
      <c r="AX1027">
        <v>0</v>
      </c>
      <c r="AY1027">
        <v>0</v>
      </c>
      <c r="AZ1027">
        <v>0</v>
      </c>
      <c r="BA1027">
        <v>0</v>
      </c>
      <c r="BB1027">
        <v>0</v>
      </c>
      <c r="BC1027">
        <v>0</v>
      </c>
      <c r="BD1027">
        <v>0</v>
      </c>
      <c r="BE1027">
        <v>0</v>
      </c>
      <c r="BF1027">
        <v>1</v>
      </c>
      <c r="BG1027">
        <v>60</v>
      </c>
      <c r="BH1027">
        <v>0</v>
      </c>
      <c r="BI1027">
        <v>1</v>
      </c>
      <c r="BJ1027" s="25">
        <v>45944</v>
      </c>
      <c r="BK1027">
        <v>0</v>
      </c>
      <c r="BL1027" s="27" t="str">
        <f>VLOOKUP(O1027,DropDownList!$H$1:$I$7,2,FALSE)</f>
        <v>2025/26</v>
      </c>
      <c r="BM1027" s="27" t="str">
        <f t="shared" ref="BM1027:BM1090" si="16">IF(RIGHT(P1027,4)="VSUR","VSUR",IF(RIGHT(P1027,4)="CONF","CONF",P1027))</f>
        <v>PRAS</v>
      </c>
    </row>
    <row r="1028" spans="1:65" x14ac:dyDescent="0.2">
      <c r="A1028">
        <v>2025</v>
      </c>
      <c r="B1028">
        <v>10</v>
      </c>
      <c r="C1028" t="s">
        <v>231</v>
      </c>
      <c r="D1028" t="s">
        <v>232</v>
      </c>
      <c r="E1028" t="s">
        <v>44</v>
      </c>
      <c r="F1028">
        <v>9240</v>
      </c>
      <c r="G1028" t="s">
        <v>141</v>
      </c>
      <c r="H1028" t="s">
        <v>233</v>
      </c>
      <c r="I1028" t="s">
        <v>234</v>
      </c>
      <c r="J1028" s="24">
        <v>45931</v>
      </c>
      <c r="K1028" t="s">
        <v>253</v>
      </c>
      <c r="L1028">
        <v>3</v>
      </c>
      <c r="M1028" t="s">
        <v>429</v>
      </c>
      <c r="N1028" t="s">
        <v>145</v>
      </c>
      <c r="O1028" t="s">
        <v>149</v>
      </c>
      <c r="P1028" t="s">
        <v>152</v>
      </c>
      <c r="Q1028">
        <v>0</v>
      </c>
      <c r="R1028">
        <v>5</v>
      </c>
      <c r="S1028">
        <v>200</v>
      </c>
      <c r="T1028">
        <v>160</v>
      </c>
      <c r="U1028">
        <v>0</v>
      </c>
      <c r="V1028">
        <v>0</v>
      </c>
      <c r="W1028">
        <v>0</v>
      </c>
      <c r="X1028">
        <v>0</v>
      </c>
      <c r="Y1028">
        <v>0</v>
      </c>
      <c r="Z1028">
        <v>0</v>
      </c>
      <c r="AA1028">
        <v>40</v>
      </c>
      <c r="AB1028">
        <v>0</v>
      </c>
      <c r="AC1028">
        <v>40</v>
      </c>
      <c r="AD1028">
        <v>0</v>
      </c>
      <c r="AE1028">
        <v>0</v>
      </c>
      <c r="AF1028">
        <v>1</v>
      </c>
      <c r="AG1028">
        <v>0</v>
      </c>
      <c r="AH1028">
        <v>4</v>
      </c>
      <c r="AI1028">
        <v>0</v>
      </c>
      <c r="AJ1028">
        <v>0</v>
      </c>
      <c r="AK1028">
        <v>0</v>
      </c>
      <c r="AL1028">
        <v>0</v>
      </c>
      <c r="AM1028">
        <v>0</v>
      </c>
      <c r="AN1028">
        <v>0</v>
      </c>
      <c r="AO1028">
        <v>0</v>
      </c>
      <c r="AP1028">
        <v>0</v>
      </c>
      <c r="AQ1028">
        <v>0</v>
      </c>
      <c r="AR1028">
        <v>0</v>
      </c>
      <c r="AS1028">
        <v>0</v>
      </c>
      <c r="AT1028">
        <v>0</v>
      </c>
      <c r="AU1028">
        <v>0</v>
      </c>
      <c r="AV1028">
        <v>0</v>
      </c>
      <c r="AW1028">
        <v>0</v>
      </c>
      <c r="AX1028">
        <v>0</v>
      </c>
      <c r="AY1028">
        <v>0</v>
      </c>
      <c r="AZ1028">
        <v>0</v>
      </c>
      <c r="BA1028">
        <v>0</v>
      </c>
      <c r="BB1028">
        <v>0</v>
      </c>
      <c r="BC1028">
        <v>0</v>
      </c>
      <c r="BD1028">
        <v>0</v>
      </c>
      <c r="BE1028">
        <v>0</v>
      </c>
      <c r="BF1028">
        <v>0</v>
      </c>
      <c r="BG1028">
        <v>0</v>
      </c>
      <c r="BH1028">
        <v>0</v>
      </c>
      <c r="BI1028">
        <v>0</v>
      </c>
      <c r="BJ1028" s="25">
        <v>45944</v>
      </c>
      <c r="BK1028">
        <v>0</v>
      </c>
      <c r="BL1028" s="27" t="str">
        <f>VLOOKUP(O1028,DropDownList!$H$1:$I$7,2,FALSE)</f>
        <v>2025/26</v>
      </c>
      <c r="BM1028" s="27" t="str">
        <f t="shared" si="16"/>
        <v>PCOA</v>
      </c>
    </row>
    <row r="1029" spans="1:65" x14ac:dyDescent="0.2">
      <c r="A1029">
        <v>2025</v>
      </c>
      <c r="B1029">
        <v>10</v>
      </c>
      <c r="C1029" t="s">
        <v>231</v>
      </c>
      <c r="D1029" t="s">
        <v>232</v>
      </c>
      <c r="E1029" t="s">
        <v>44</v>
      </c>
      <c r="F1029">
        <v>9240</v>
      </c>
      <c r="G1029" t="s">
        <v>141</v>
      </c>
      <c r="H1029" t="s">
        <v>233</v>
      </c>
      <c r="I1029" t="s">
        <v>234</v>
      </c>
      <c r="J1029" s="24">
        <v>45931</v>
      </c>
      <c r="K1029" t="s">
        <v>253</v>
      </c>
      <c r="L1029">
        <v>3</v>
      </c>
      <c r="M1029" t="s">
        <v>429</v>
      </c>
      <c r="N1029" t="s">
        <v>145</v>
      </c>
      <c r="O1029" t="s">
        <v>149</v>
      </c>
      <c r="P1029" t="s">
        <v>154</v>
      </c>
      <c r="Q1029">
        <v>1145</v>
      </c>
      <c r="R1029">
        <v>12</v>
      </c>
      <c r="S1029">
        <v>3185</v>
      </c>
      <c r="T1029">
        <v>255</v>
      </c>
      <c r="U1029">
        <v>4</v>
      </c>
      <c r="V1029">
        <v>4</v>
      </c>
      <c r="W1029">
        <v>350</v>
      </c>
      <c r="X1029">
        <v>1145</v>
      </c>
      <c r="Y1029">
        <v>0</v>
      </c>
      <c r="Z1029">
        <v>0</v>
      </c>
      <c r="AA1029">
        <v>1785</v>
      </c>
      <c r="AB1029">
        <v>0</v>
      </c>
      <c r="AC1029">
        <v>1635</v>
      </c>
      <c r="AD1029">
        <v>2</v>
      </c>
      <c r="AE1029">
        <v>2</v>
      </c>
      <c r="AF1029">
        <v>7</v>
      </c>
      <c r="AG1029">
        <v>2</v>
      </c>
      <c r="AH1029">
        <v>1</v>
      </c>
      <c r="AI1029">
        <v>2</v>
      </c>
      <c r="AJ1029">
        <v>0</v>
      </c>
      <c r="AK1029">
        <v>0</v>
      </c>
      <c r="AL1029">
        <v>0</v>
      </c>
      <c r="AM1029">
        <v>0</v>
      </c>
      <c r="AN1029">
        <v>0</v>
      </c>
      <c r="AO1029">
        <v>6</v>
      </c>
      <c r="AP1029">
        <v>8</v>
      </c>
      <c r="AQ1029">
        <v>6</v>
      </c>
      <c r="AR1029">
        <v>0</v>
      </c>
      <c r="AS1029">
        <v>0</v>
      </c>
      <c r="AT1029">
        <v>0</v>
      </c>
      <c r="AU1029">
        <v>0</v>
      </c>
      <c r="AV1029">
        <v>0</v>
      </c>
      <c r="AW1029">
        <v>0</v>
      </c>
      <c r="AX1029">
        <v>0</v>
      </c>
      <c r="AY1029">
        <v>0</v>
      </c>
      <c r="AZ1029">
        <v>1</v>
      </c>
      <c r="BA1029">
        <v>0</v>
      </c>
      <c r="BB1029">
        <v>0</v>
      </c>
      <c r="BC1029">
        <v>0</v>
      </c>
      <c r="BD1029">
        <v>0</v>
      </c>
      <c r="BE1029">
        <v>0</v>
      </c>
      <c r="BF1029">
        <v>12</v>
      </c>
      <c r="BG1029">
        <v>420</v>
      </c>
      <c r="BH1029">
        <v>0</v>
      </c>
      <c r="BI1029">
        <v>4</v>
      </c>
      <c r="BJ1029" s="25">
        <v>45944</v>
      </c>
      <c r="BK1029">
        <v>0</v>
      </c>
      <c r="BL1029" s="27" t="str">
        <f>VLOOKUP(O1029,DropDownList!$H$1:$I$7,2,FALSE)</f>
        <v>2025/26</v>
      </c>
      <c r="BM1029" s="27" t="str">
        <f t="shared" si="16"/>
        <v>JP COURT</v>
      </c>
    </row>
    <row r="1030" spans="1:65" x14ac:dyDescent="0.2">
      <c r="A1030">
        <v>2025</v>
      </c>
      <c r="B1030">
        <v>10</v>
      </c>
      <c r="C1030" t="s">
        <v>231</v>
      </c>
      <c r="D1030" t="s">
        <v>232</v>
      </c>
      <c r="E1030" t="s">
        <v>44</v>
      </c>
      <c r="F1030">
        <v>9240</v>
      </c>
      <c r="G1030" t="s">
        <v>141</v>
      </c>
      <c r="H1030" t="s">
        <v>233</v>
      </c>
      <c r="I1030" t="s">
        <v>234</v>
      </c>
      <c r="J1030" s="24">
        <v>45931</v>
      </c>
      <c r="K1030" t="s">
        <v>253</v>
      </c>
      <c r="L1030">
        <v>3</v>
      </c>
      <c r="M1030" t="s">
        <v>429</v>
      </c>
      <c r="N1030" t="s">
        <v>145</v>
      </c>
      <c r="O1030" t="s">
        <v>149</v>
      </c>
      <c r="P1030" t="s">
        <v>150</v>
      </c>
      <c r="Q1030">
        <v>2062.09</v>
      </c>
      <c r="R1030">
        <v>29</v>
      </c>
      <c r="S1030">
        <v>3962.09</v>
      </c>
      <c r="T1030">
        <v>375</v>
      </c>
      <c r="U1030">
        <v>18</v>
      </c>
      <c r="V1030">
        <v>18</v>
      </c>
      <c r="W1030">
        <v>1973.34</v>
      </c>
      <c r="X1030">
        <v>2062.09</v>
      </c>
      <c r="Y1030">
        <v>25</v>
      </c>
      <c r="Z1030">
        <v>3587.09</v>
      </c>
      <c r="AA1030">
        <v>1525</v>
      </c>
      <c r="AB1030">
        <v>597.49</v>
      </c>
      <c r="AC1030">
        <v>927.51</v>
      </c>
      <c r="AD1030">
        <v>14</v>
      </c>
      <c r="AE1030">
        <v>4</v>
      </c>
      <c r="AF1030">
        <v>7</v>
      </c>
      <c r="AG1030">
        <v>4</v>
      </c>
      <c r="AH1030">
        <v>4</v>
      </c>
      <c r="AI1030">
        <v>14</v>
      </c>
      <c r="AJ1030">
        <v>1</v>
      </c>
      <c r="AK1030">
        <v>5</v>
      </c>
      <c r="AL1030">
        <v>1</v>
      </c>
      <c r="AM1030">
        <v>2</v>
      </c>
      <c r="AN1030">
        <v>0</v>
      </c>
      <c r="AO1030">
        <v>22</v>
      </c>
      <c r="AP1030">
        <v>28</v>
      </c>
      <c r="AQ1030">
        <v>22</v>
      </c>
      <c r="AR1030">
        <v>1</v>
      </c>
      <c r="AS1030">
        <v>0</v>
      </c>
      <c r="AT1030">
        <v>0</v>
      </c>
      <c r="AU1030">
        <v>0</v>
      </c>
      <c r="AV1030">
        <v>0</v>
      </c>
      <c r="AW1030">
        <v>0</v>
      </c>
      <c r="AX1030">
        <v>0</v>
      </c>
      <c r="AY1030">
        <v>0</v>
      </c>
      <c r="AZ1030">
        <v>1</v>
      </c>
      <c r="BA1030">
        <v>1</v>
      </c>
      <c r="BB1030">
        <v>1</v>
      </c>
      <c r="BC1030">
        <v>0</v>
      </c>
      <c r="BD1030">
        <v>1</v>
      </c>
      <c r="BE1030">
        <v>0</v>
      </c>
      <c r="BF1030">
        <v>20</v>
      </c>
      <c r="BG1030">
        <v>1639.6</v>
      </c>
      <c r="BH1030">
        <v>0</v>
      </c>
      <c r="BI1030">
        <v>18</v>
      </c>
      <c r="BJ1030" s="25">
        <v>45944</v>
      </c>
      <c r="BK1030">
        <v>0</v>
      </c>
      <c r="BL1030" s="27" t="str">
        <f>VLOOKUP(O1030,DropDownList!$H$1:$I$7,2,FALSE)</f>
        <v>2025/26</v>
      </c>
      <c r="BM1030" s="27" t="str">
        <f t="shared" si="16"/>
        <v>FISCAL FINES</v>
      </c>
    </row>
    <row r="1031" spans="1:65" x14ac:dyDescent="0.2">
      <c r="A1031">
        <v>2025</v>
      </c>
      <c r="B1031">
        <v>10</v>
      </c>
      <c r="C1031" t="s">
        <v>231</v>
      </c>
      <c r="D1031" t="s">
        <v>232</v>
      </c>
      <c r="E1031" t="s">
        <v>44</v>
      </c>
      <c r="F1031">
        <v>9240</v>
      </c>
      <c r="G1031" t="s">
        <v>141</v>
      </c>
      <c r="H1031" t="s">
        <v>233</v>
      </c>
      <c r="I1031" t="s">
        <v>234</v>
      </c>
      <c r="J1031" s="24">
        <v>45931</v>
      </c>
      <c r="K1031" t="s">
        <v>253</v>
      </c>
      <c r="L1031">
        <v>3</v>
      </c>
      <c r="M1031" t="s">
        <v>429</v>
      </c>
      <c r="N1031" t="s">
        <v>145</v>
      </c>
      <c r="O1031" t="s">
        <v>155</v>
      </c>
      <c r="P1031" t="s">
        <v>146</v>
      </c>
      <c r="Q1031">
        <v>199.28</v>
      </c>
      <c r="R1031">
        <v>130</v>
      </c>
      <c r="S1031">
        <v>2140</v>
      </c>
      <c r="T1031">
        <v>95</v>
      </c>
      <c r="U1031">
        <v>38</v>
      </c>
      <c r="V1031">
        <v>4</v>
      </c>
      <c r="W1031">
        <v>45</v>
      </c>
      <c r="X1031">
        <v>45</v>
      </c>
      <c r="Y1031">
        <v>0</v>
      </c>
      <c r="Z1031">
        <v>0</v>
      </c>
      <c r="AA1031">
        <v>1845.72</v>
      </c>
      <c r="AB1031">
        <v>0</v>
      </c>
      <c r="AC1031">
        <v>0</v>
      </c>
      <c r="AD1031">
        <v>3</v>
      </c>
      <c r="AE1031">
        <v>1</v>
      </c>
      <c r="AF1031">
        <v>110</v>
      </c>
      <c r="AG1031">
        <v>2</v>
      </c>
      <c r="AH1031">
        <v>5</v>
      </c>
      <c r="AI1031">
        <v>12</v>
      </c>
      <c r="AJ1031">
        <v>0</v>
      </c>
      <c r="AK1031">
        <v>0</v>
      </c>
      <c r="AL1031">
        <v>0</v>
      </c>
      <c r="AM1031">
        <v>0</v>
      </c>
      <c r="AN1031">
        <v>0</v>
      </c>
      <c r="AO1031">
        <v>97</v>
      </c>
      <c r="AP1031">
        <v>507</v>
      </c>
      <c r="AQ1031">
        <v>98</v>
      </c>
      <c r="AR1031">
        <v>0</v>
      </c>
      <c r="AS1031">
        <v>86</v>
      </c>
      <c r="AT1031">
        <v>17</v>
      </c>
      <c r="AU1031">
        <v>9</v>
      </c>
      <c r="AV1031">
        <v>6</v>
      </c>
      <c r="AW1031">
        <v>1</v>
      </c>
      <c r="AX1031">
        <v>0</v>
      </c>
      <c r="AY1031">
        <v>70</v>
      </c>
      <c r="AZ1031">
        <v>110</v>
      </c>
      <c r="BA1031">
        <v>65</v>
      </c>
      <c r="BB1031">
        <v>9</v>
      </c>
      <c r="BC1031">
        <v>4</v>
      </c>
      <c r="BD1031">
        <v>1</v>
      </c>
      <c r="BE1031">
        <v>0</v>
      </c>
      <c r="BF1031">
        <v>129</v>
      </c>
      <c r="BG1031">
        <v>190</v>
      </c>
      <c r="BH1031">
        <v>1</v>
      </c>
      <c r="BI1031">
        <v>38</v>
      </c>
      <c r="BJ1031" s="25">
        <v>45944</v>
      </c>
      <c r="BK1031">
        <v>0</v>
      </c>
      <c r="BL1031" s="27" t="str">
        <f>VLOOKUP(O1031,DropDownList!$H$1:$I$7,2,FALSE)</f>
        <v>2022/23</v>
      </c>
      <c r="BM1031" s="27" t="str">
        <f t="shared" si="16"/>
        <v>VSUR</v>
      </c>
    </row>
    <row r="1032" spans="1:65" x14ac:dyDescent="0.2">
      <c r="A1032">
        <v>2025</v>
      </c>
      <c r="B1032">
        <v>10</v>
      </c>
      <c r="C1032" t="s">
        <v>231</v>
      </c>
      <c r="D1032" t="s">
        <v>232</v>
      </c>
      <c r="E1032" t="s">
        <v>44</v>
      </c>
      <c r="F1032">
        <v>9240</v>
      </c>
      <c r="G1032" t="s">
        <v>141</v>
      </c>
      <c r="H1032" t="s">
        <v>233</v>
      </c>
      <c r="I1032" t="s">
        <v>234</v>
      </c>
      <c r="J1032" s="24">
        <v>45931</v>
      </c>
      <c r="K1032" t="s">
        <v>253</v>
      </c>
      <c r="L1032">
        <v>3</v>
      </c>
      <c r="M1032" t="s">
        <v>429</v>
      </c>
      <c r="N1032" t="s">
        <v>145</v>
      </c>
      <c r="O1032" t="s">
        <v>156</v>
      </c>
      <c r="P1032" t="s">
        <v>150</v>
      </c>
      <c r="Q1032">
        <v>6270.68</v>
      </c>
      <c r="R1032">
        <v>156</v>
      </c>
      <c r="S1032">
        <v>24509.42</v>
      </c>
      <c r="T1032">
        <v>3226.7</v>
      </c>
      <c r="U1032">
        <v>45</v>
      </c>
      <c r="V1032">
        <v>18</v>
      </c>
      <c r="W1032">
        <v>2941.18</v>
      </c>
      <c r="X1032">
        <v>2988.7</v>
      </c>
      <c r="Y1032">
        <v>134</v>
      </c>
      <c r="Z1032">
        <v>21282.720000000001</v>
      </c>
      <c r="AA1032">
        <v>15012.04</v>
      </c>
      <c r="AB1032">
        <v>4072.45</v>
      </c>
      <c r="AC1032">
        <v>10939.59</v>
      </c>
      <c r="AD1032">
        <v>10</v>
      </c>
      <c r="AE1032">
        <v>8</v>
      </c>
      <c r="AF1032">
        <v>84</v>
      </c>
      <c r="AG1032">
        <v>23</v>
      </c>
      <c r="AH1032">
        <v>22</v>
      </c>
      <c r="AI1032">
        <v>22</v>
      </c>
      <c r="AJ1032">
        <v>27</v>
      </c>
      <c r="AK1032">
        <v>21</v>
      </c>
      <c r="AL1032">
        <v>1</v>
      </c>
      <c r="AM1032">
        <v>11</v>
      </c>
      <c r="AN1032">
        <v>0</v>
      </c>
      <c r="AO1032">
        <v>106</v>
      </c>
      <c r="AP1032">
        <v>423</v>
      </c>
      <c r="AQ1032">
        <v>111</v>
      </c>
      <c r="AR1032">
        <v>22</v>
      </c>
      <c r="AS1032">
        <v>50</v>
      </c>
      <c r="AT1032">
        <v>2</v>
      </c>
      <c r="AU1032">
        <v>3</v>
      </c>
      <c r="AV1032">
        <v>1</v>
      </c>
      <c r="AW1032">
        <v>0</v>
      </c>
      <c r="AX1032">
        <v>0</v>
      </c>
      <c r="AY1032">
        <v>68</v>
      </c>
      <c r="AZ1032">
        <v>101</v>
      </c>
      <c r="BA1032">
        <v>47</v>
      </c>
      <c r="BB1032">
        <v>7</v>
      </c>
      <c r="BC1032">
        <v>1</v>
      </c>
      <c r="BD1032">
        <v>0</v>
      </c>
      <c r="BE1032">
        <v>0</v>
      </c>
      <c r="BF1032">
        <v>105</v>
      </c>
      <c r="BG1032">
        <v>3927.49</v>
      </c>
      <c r="BH1032">
        <v>5</v>
      </c>
      <c r="BI1032">
        <v>45</v>
      </c>
      <c r="BJ1032" s="25">
        <v>45944</v>
      </c>
      <c r="BK1032">
        <v>0</v>
      </c>
      <c r="BL1032" s="27" t="str">
        <f>VLOOKUP(O1032,DropDownList!$H$1:$I$7,2,FALSE)</f>
        <v>2023/24</v>
      </c>
      <c r="BM1032" s="27" t="str">
        <f t="shared" si="16"/>
        <v>FISCAL FINES</v>
      </c>
    </row>
    <row r="1033" spans="1:65" x14ac:dyDescent="0.2">
      <c r="A1033">
        <v>2025</v>
      </c>
      <c r="B1033">
        <v>10</v>
      </c>
      <c r="C1033" t="s">
        <v>231</v>
      </c>
      <c r="D1033" t="s">
        <v>232</v>
      </c>
      <c r="E1033" t="s">
        <v>44</v>
      </c>
      <c r="F1033">
        <v>9240</v>
      </c>
      <c r="G1033" t="s">
        <v>141</v>
      </c>
      <c r="H1033" t="s">
        <v>233</v>
      </c>
      <c r="I1033" t="s">
        <v>234</v>
      </c>
      <c r="J1033" s="24">
        <v>45931</v>
      </c>
      <c r="K1033" t="s">
        <v>253</v>
      </c>
      <c r="L1033">
        <v>3</v>
      </c>
      <c r="M1033" t="s">
        <v>429</v>
      </c>
      <c r="N1033" t="s">
        <v>145</v>
      </c>
      <c r="O1033" t="s">
        <v>156</v>
      </c>
      <c r="P1033" t="s">
        <v>154</v>
      </c>
      <c r="Q1033">
        <v>5925.98</v>
      </c>
      <c r="R1033">
        <v>84</v>
      </c>
      <c r="S1033">
        <v>24741.53</v>
      </c>
      <c r="T1033">
        <v>713.78</v>
      </c>
      <c r="U1033">
        <v>24</v>
      </c>
      <c r="V1033">
        <v>9</v>
      </c>
      <c r="W1033">
        <v>1857.68</v>
      </c>
      <c r="X1033">
        <v>1857.68</v>
      </c>
      <c r="Y1033">
        <v>0</v>
      </c>
      <c r="Z1033">
        <v>0</v>
      </c>
      <c r="AA1033">
        <v>18101.77</v>
      </c>
      <c r="AB1033">
        <v>945.91</v>
      </c>
      <c r="AC1033">
        <v>15965.86</v>
      </c>
      <c r="AD1033">
        <v>3</v>
      </c>
      <c r="AE1033">
        <v>6</v>
      </c>
      <c r="AF1033">
        <v>56</v>
      </c>
      <c r="AG1033">
        <v>14</v>
      </c>
      <c r="AH1033">
        <v>3</v>
      </c>
      <c r="AI1033">
        <v>10</v>
      </c>
      <c r="AJ1033">
        <v>0</v>
      </c>
      <c r="AK1033">
        <v>0</v>
      </c>
      <c r="AL1033">
        <v>0</v>
      </c>
      <c r="AM1033">
        <v>0</v>
      </c>
      <c r="AN1033">
        <v>0</v>
      </c>
      <c r="AO1033">
        <v>53</v>
      </c>
      <c r="AP1033">
        <v>207</v>
      </c>
      <c r="AQ1033">
        <v>53</v>
      </c>
      <c r="AR1033">
        <v>0</v>
      </c>
      <c r="AS1033">
        <v>28</v>
      </c>
      <c r="AT1033">
        <v>3</v>
      </c>
      <c r="AU1033">
        <v>6</v>
      </c>
      <c r="AV1033">
        <v>3</v>
      </c>
      <c r="AW1033">
        <v>1</v>
      </c>
      <c r="AX1033">
        <v>0</v>
      </c>
      <c r="AY1033">
        <v>29</v>
      </c>
      <c r="AZ1033">
        <v>50</v>
      </c>
      <c r="BA1033">
        <v>23</v>
      </c>
      <c r="BB1033">
        <v>2</v>
      </c>
      <c r="BC1033">
        <v>0</v>
      </c>
      <c r="BD1033">
        <v>0</v>
      </c>
      <c r="BE1033">
        <v>0</v>
      </c>
      <c r="BF1033">
        <v>83</v>
      </c>
      <c r="BG1033">
        <v>2575</v>
      </c>
      <c r="BH1033">
        <v>1</v>
      </c>
      <c r="BI1033">
        <v>24</v>
      </c>
      <c r="BJ1033" s="25">
        <v>45944</v>
      </c>
      <c r="BK1033">
        <v>0</v>
      </c>
      <c r="BL1033" s="27" t="str">
        <f>VLOOKUP(O1033,DropDownList!$H$1:$I$7,2,FALSE)</f>
        <v>2023/24</v>
      </c>
      <c r="BM1033" s="27" t="str">
        <f t="shared" si="16"/>
        <v>JP COURT</v>
      </c>
    </row>
    <row r="1034" spans="1:65" x14ac:dyDescent="0.2">
      <c r="A1034">
        <v>2025</v>
      </c>
      <c r="B1034">
        <v>10</v>
      </c>
      <c r="C1034" t="s">
        <v>231</v>
      </c>
      <c r="D1034" t="s">
        <v>232</v>
      </c>
      <c r="E1034" t="s">
        <v>44</v>
      </c>
      <c r="F1034">
        <v>9240</v>
      </c>
      <c r="G1034" t="s">
        <v>141</v>
      </c>
      <c r="H1034" t="s">
        <v>233</v>
      </c>
      <c r="I1034" t="s">
        <v>234</v>
      </c>
      <c r="J1034" s="24">
        <v>45931</v>
      </c>
      <c r="K1034" t="s">
        <v>253</v>
      </c>
      <c r="L1034">
        <v>3</v>
      </c>
      <c r="M1034" t="s">
        <v>429</v>
      </c>
      <c r="N1034" t="s">
        <v>145</v>
      </c>
      <c r="O1034" t="s">
        <v>156</v>
      </c>
      <c r="P1034" t="s">
        <v>152</v>
      </c>
      <c r="Q1034">
        <v>0</v>
      </c>
      <c r="R1034">
        <v>12</v>
      </c>
      <c r="S1034">
        <v>480</v>
      </c>
      <c r="T1034">
        <v>240</v>
      </c>
      <c r="U1034">
        <v>0</v>
      </c>
      <c r="V1034">
        <v>0</v>
      </c>
      <c r="W1034">
        <v>0</v>
      </c>
      <c r="X1034">
        <v>0</v>
      </c>
      <c r="Y1034">
        <v>0</v>
      </c>
      <c r="Z1034">
        <v>0</v>
      </c>
      <c r="AA1034">
        <v>240</v>
      </c>
      <c r="AB1034">
        <v>0</v>
      </c>
      <c r="AC1034">
        <v>240</v>
      </c>
      <c r="AD1034">
        <v>0</v>
      </c>
      <c r="AE1034">
        <v>0</v>
      </c>
      <c r="AF1034">
        <v>6</v>
      </c>
      <c r="AG1034">
        <v>0</v>
      </c>
      <c r="AH1034">
        <v>6</v>
      </c>
      <c r="AI1034">
        <v>0</v>
      </c>
      <c r="AJ1034">
        <v>0</v>
      </c>
      <c r="AK1034">
        <v>0</v>
      </c>
      <c r="AL1034">
        <v>0</v>
      </c>
      <c r="AM1034">
        <v>0</v>
      </c>
      <c r="AN1034">
        <v>0</v>
      </c>
      <c r="AO1034">
        <v>0</v>
      </c>
      <c r="AP1034">
        <v>0</v>
      </c>
      <c r="AQ1034">
        <v>0</v>
      </c>
      <c r="AR1034">
        <v>0</v>
      </c>
      <c r="AS1034">
        <v>0</v>
      </c>
      <c r="AT1034">
        <v>0</v>
      </c>
      <c r="AU1034">
        <v>0</v>
      </c>
      <c r="AV1034">
        <v>0</v>
      </c>
      <c r="AW1034">
        <v>0</v>
      </c>
      <c r="AX1034">
        <v>0</v>
      </c>
      <c r="AY1034">
        <v>0</v>
      </c>
      <c r="AZ1034">
        <v>0</v>
      </c>
      <c r="BA1034">
        <v>0</v>
      </c>
      <c r="BB1034">
        <v>0</v>
      </c>
      <c r="BC1034">
        <v>0</v>
      </c>
      <c r="BD1034">
        <v>0</v>
      </c>
      <c r="BE1034">
        <v>0</v>
      </c>
      <c r="BF1034">
        <v>0</v>
      </c>
      <c r="BG1034">
        <v>0</v>
      </c>
      <c r="BH1034">
        <v>0</v>
      </c>
      <c r="BI1034">
        <v>0</v>
      </c>
      <c r="BJ1034" s="25">
        <v>45944</v>
      </c>
      <c r="BK1034">
        <v>0</v>
      </c>
      <c r="BL1034" s="27" t="str">
        <f>VLOOKUP(O1034,DropDownList!$H$1:$I$7,2,FALSE)</f>
        <v>2023/24</v>
      </c>
      <c r="BM1034" s="27" t="str">
        <f t="shared" si="16"/>
        <v>PCOA</v>
      </c>
    </row>
    <row r="1035" spans="1:65" x14ac:dyDescent="0.2">
      <c r="A1035">
        <v>2025</v>
      </c>
      <c r="B1035">
        <v>10</v>
      </c>
      <c r="C1035" t="s">
        <v>231</v>
      </c>
      <c r="D1035" t="s">
        <v>232</v>
      </c>
      <c r="E1035" t="s">
        <v>44</v>
      </c>
      <c r="F1035">
        <v>9240</v>
      </c>
      <c r="G1035" t="s">
        <v>141</v>
      </c>
      <c r="H1035" t="s">
        <v>233</v>
      </c>
      <c r="I1035" t="s">
        <v>234</v>
      </c>
      <c r="J1035" s="24">
        <v>45931</v>
      </c>
      <c r="K1035" t="s">
        <v>253</v>
      </c>
      <c r="L1035">
        <v>3</v>
      </c>
      <c r="M1035" t="s">
        <v>429</v>
      </c>
      <c r="N1035" t="s">
        <v>145</v>
      </c>
      <c r="O1035" t="s">
        <v>156</v>
      </c>
      <c r="P1035" t="s">
        <v>148</v>
      </c>
      <c r="Q1035">
        <v>60</v>
      </c>
      <c r="R1035">
        <v>6</v>
      </c>
      <c r="S1035">
        <v>360</v>
      </c>
      <c r="T1035">
        <v>5</v>
      </c>
      <c r="U1035">
        <v>1</v>
      </c>
      <c r="V1035">
        <v>1</v>
      </c>
      <c r="W1035">
        <v>60</v>
      </c>
      <c r="X1035">
        <v>60</v>
      </c>
      <c r="Y1035">
        <v>0</v>
      </c>
      <c r="Z1035">
        <v>0</v>
      </c>
      <c r="AA1035">
        <v>295</v>
      </c>
      <c r="AB1035">
        <v>0</v>
      </c>
      <c r="AC1035">
        <v>295</v>
      </c>
      <c r="AD1035">
        <v>1</v>
      </c>
      <c r="AE1035">
        <v>0</v>
      </c>
      <c r="AF1035">
        <v>4</v>
      </c>
      <c r="AG1035">
        <v>0</v>
      </c>
      <c r="AH1035">
        <v>0</v>
      </c>
      <c r="AI1035">
        <v>1</v>
      </c>
      <c r="AJ1035">
        <v>0</v>
      </c>
      <c r="AK1035">
        <v>0</v>
      </c>
      <c r="AL1035">
        <v>0</v>
      </c>
      <c r="AM1035">
        <v>0</v>
      </c>
      <c r="AN1035">
        <v>0</v>
      </c>
      <c r="AO1035">
        <v>3</v>
      </c>
      <c r="AP1035">
        <v>6</v>
      </c>
      <c r="AQ1035">
        <v>4</v>
      </c>
      <c r="AR1035">
        <v>0</v>
      </c>
      <c r="AS1035">
        <v>0</v>
      </c>
      <c r="AT1035">
        <v>0</v>
      </c>
      <c r="AU1035">
        <v>0</v>
      </c>
      <c r="AV1035">
        <v>0</v>
      </c>
      <c r="AW1035">
        <v>0</v>
      </c>
      <c r="AX1035">
        <v>0</v>
      </c>
      <c r="AY1035">
        <v>0</v>
      </c>
      <c r="AZ1035">
        <v>1</v>
      </c>
      <c r="BA1035">
        <v>1</v>
      </c>
      <c r="BB1035">
        <v>0</v>
      </c>
      <c r="BC1035">
        <v>0</v>
      </c>
      <c r="BD1035">
        <v>0</v>
      </c>
      <c r="BE1035">
        <v>0</v>
      </c>
      <c r="BF1035">
        <v>3</v>
      </c>
      <c r="BG1035">
        <v>60</v>
      </c>
      <c r="BH1035">
        <v>1</v>
      </c>
      <c r="BI1035">
        <v>1</v>
      </c>
      <c r="BJ1035" s="25">
        <v>45944</v>
      </c>
      <c r="BK1035">
        <v>0</v>
      </c>
      <c r="BL1035" s="27" t="str">
        <f>VLOOKUP(O1035,DropDownList!$H$1:$I$7,2,FALSE)</f>
        <v>2023/24</v>
      </c>
      <c r="BM1035" s="27" t="str">
        <f t="shared" si="16"/>
        <v>PRAS</v>
      </c>
    </row>
    <row r="1036" spans="1:65" x14ac:dyDescent="0.2">
      <c r="A1036">
        <v>2025</v>
      </c>
      <c r="B1036">
        <v>10</v>
      </c>
      <c r="C1036" t="s">
        <v>231</v>
      </c>
      <c r="D1036" t="s">
        <v>232</v>
      </c>
      <c r="E1036" t="s">
        <v>44</v>
      </c>
      <c r="F1036">
        <v>9240</v>
      </c>
      <c r="G1036" t="s">
        <v>141</v>
      </c>
      <c r="H1036" t="s">
        <v>233</v>
      </c>
      <c r="I1036" t="s">
        <v>234</v>
      </c>
      <c r="J1036" s="24">
        <v>45931</v>
      </c>
      <c r="K1036" t="s">
        <v>253</v>
      </c>
      <c r="L1036">
        <v>3</v>
      </c>
      <c r="M1036" t="s">
        <v>429</v>
      </c>
      <c r="N1036" t="s">
        <v>145</v>
      </c>
      <c r="O1036" t="s">
        <v>156</v>
      </c>
      <c r="P1036" t="s">
        <v>146</v>
      </c>
      <c r="Q1036">
        <v>170</v>
      </c>
      <c r="R1036">
        <v>82</v>
      </c>
      <c r="S1036">
        <v>1390</v>
      </c>
      <c r="T1036">
        <v>40</v>
      </c>
      <c r="U1036">
        <v>23</v>
      </c>
      <c r="V1036">
        <v>3</v>
      </c>
      <c r="W1036">
        <v>50</v>
      </c>
      <c r="X1036">
        <v>50</v>
      </c>
      <c r="Y1036">
        <v>0</v>
      </c>
      <c r="Z1036">
        <v>0</v>
      </c>
      <c r="AA1036">
        <v>1180</v>
      </c>
      <c r="AB1036">
        <v>0</v>
      </c>
      <c r="AC1036">
        <v>0</v>
      </c>
      <c r="AD1036">
        <v>3</v>
      </c>
      <c r="AE1036">
        <v>0</v>
      </c>
      <c r="AF1036">
        <v>68</v>
      </c>
      <c r="AG1036">
        <v>0</v>
      </c>
      <c r="AH1036">
        <v>3</v>
      </c>
      <c r="AI1036">
        <v>11</v>
      </c>
      <c r="AJ1036">
        <v>0</v>
      </c>
      <c r="AK1036">
        <v>0</v>
      </c>
      <c r="AL1036">
        <v>0</v>
      </c>
      <c r="AM1036">
        <v>0</v>
      </c>
      <c r="AN1036">
        <v>0</v>
      </c>
      <c r="AO1036">
        <v>51</v>
      </c>
      <c r="AP1036">
        <v>192</v>
      </c>
      <c r="AQ1036">
        <v>49</v>
      </c>
      <c r="AR1036">
        <v>0</v>
      </c>
      <c r="AS1036">
        <v>24</v>
      </c>
      <c r="AT1036">
        <v>3</v>
      </c>
      <c r="AU1036">
        <v>6</v>
      </c>
      <c r="AV1036">
        <v>3</v>
      </c>
      <c r="AW1036">
        <v>1</v>
      </c>
      <c r="AX1036">
        <v>0</v>
      </c>
      <c r="AY1036">
        <v>29</v>
      </c>
      <c r="AZ1036">
        <v>47</v>
      </c>
      <c r="BA1036">
        <v>20</v>
      </c>
      <c r="BB1036">
        <v>2</v>
      </c>
      <c r="BC1036">
        <v>0</v>
      </c>
      <c r="BD1036">
        <v>0</v>
      </c>
      <c r="BE1036">
        <v>0</v>
      </c>
      <c r="BF1036">
        <v>81</v>
      </c>
      <c r="BG1036">
        <v>170</v>
      </c>
      <c r="BH1036">
        <v>0</v>
      </c>
      <c r="BI1036">
        <v>23</v>
      </c>
      <c r="BJ1036" s="25">
        <v>45944</v>
      </c>
      <c r="BK1036">
        <v>0</v>
      </c>
      <c r="BL1036" s="27" t="str">
        <f>VLOOKUP(O1036,DropDownList!$H$1:$I$7,2,FALSE)</f>
        <v>2023/24</v>
      </c>
      <c r="BM1036" s="27" t="str">
        <f t="shared" si="16"/>
        <v>VSUR</v>
      </c>
    </row>
    <row r="1037" spans="1:65" x14ac:dyDescent="0.2">
      <c r="A1037">
        <v>2025</v>
      </c>
      <c r="B1037">
        <v>10</v>
      </c>
      <c r="C1037" t="s">
        <v>231</v>
      </c>
      <c r="D1037" t="s">
        <v>232</v>
      </c>
      <c r="E1037" t="s">
        <v>44</v>
      </c>
      <c r="F1037">
        <v>9240</v>
      </c>
      <c r="G1037" t="s">
        <v>141</v>
      </c>
      <c r="H1037" t="s">
        <v>233</v>
      </c>
      <c r="I1037" t="s">
        <v>234</v>
      </c>
      <c r="J1037" s="24">
        <v>45931</v>
      </c>
      <c r="K1037" t="s">
        <v>253</v>
      </c>
      <c r="L1037">
        <v>3</v>
      </c>
      <c r="M1037" t="s">
        <v>429</v>
      </c>
      <c r="N1037" t="s">
        <v>145</v>
      </c>
      <c r="O1037" t="s">
        <v>155</v>
      </c>
      <c r="P1037" t="s">
        <v>150</v>
      </c>
      <c r="Q1037">
        <v>4608.63</v>
      </c>
      <c r="R1037">
        <v>172</v>
      </c>
      <c r="S1037">
        <v>27697.57</v>
      </c>
      <c r="T1037">
        <v>2866.29</v>
      </c>
      <c r="U1037">
        <v>37</v>
      </c>
      <c r="V1037">
        <v>14</v>
      </c>
      <c r="W1037">
        <v>1889.03</v>
      </c>
      <c r="X1037">
        <v>1889.03</v>
      </c>
      <c r="Y1037">
        <v>158</v>
      </c>
      <c r="Z1037">
        <v>24831.279999999999</v>
      </c>
      <c r="AA1037">
        <v>20222.650000000001</v>
      </c>
      <c r="AB1037">
        <v>7980.17</v>
      </c>
      <c r="AC1037">
        <v>12242.48</v>
      </c>
      <c r="AD1037">
        <v>10</v>
      </c>
      <c r="AE1037">
        <v>4</v>
      </c>
      <c r="AF1037">
        <v>115</v>
      </c>
      <c r="AG1037">
        <v>18</v>
      </c>
      <c r="AH1037">
        <v>14</v>
      </c>
      <c r="AI1037">
        <v>19</v>
      </c>
      <c r="AJ1037">
        <v>34</v>
      </c>
      <c r="AK1037">
        <v>18</v>
      </c>
      <c r="AL1037">
        <v>1</v>
      </c>
      <c r="AM1037">
        <v>5</v>
      </c>
      <c r="AN1037">
        <v>1</v>
      </c>
      <c r="AO1037">
        <v>121</v>
      </c>
      <c r="AP1037">
        <v>575</v>
      </c>
      <c r="AQ1037">
        <v>128</v>
      </c>
      <c r="AR1037">
        <v>11</v>
      </c>
      <c r="AS1037">
        <v>80</v>
      </c>
      <c r="AT1037">
        <v>8</v>
      </c>
      <c r="AU1037">
        <v>4</v>
      </c>
      <c r="AV1037">
        <v>3</v>
      </c>
      <c r="AW1037">
        <v>0</v>
      </c>
      <c r="AX1037">
        <v>0</v>
      </c>
      <c r="AY1037">
        <v>85</v>
      </c>
      <c r="AZ1037">
        <v>145</v>
      </c>
      <c r="BA1037">
        <v>82</v>
      </c>
      <c r="BB1037">
        <v>12</v>
      </c>
      <c r="BC1037">
        <v>8</v>
      </c>
      <c r="BD1037">
        <v>0</v>
      </c>
      <c r="BE1037">
        <v>0</v>
      </c>
      <c r="BF1037">
        <v>117</v>
      </c>
      <c r="BG1037">
        <v>3084.23</v>
      </c>
      <c r="BH1037">
        <v>6</v>
      </c>
      <c r="BI1037">
        <v>37</v>
      </c>
      <c r="BJ1037" s="25">
        <v>45944</v>
      </c>
      <c r="BK1037">
        <v>0</v>
      </c>
      <c r="BL1037" s="27" t="str">
        <f>VLOOKUP(O1037,DropDownList!$H$1:$I$7,2,FALSE)</f>
        <v>2022/23</v>
      </c>
      <c r="BM1037" s="27" t="str">
        <f t="shared" si="16"/>
        <v>FISCAL FINES</v>
      </c>
    </row>
    <row r="1038" spans="1:65" x14ac:dyDescent="0.2">
      <c r="A1038">
        <v>2025</v>
      </c>
      <c r="B1038">
        <v>10</v>
      </c>
      <c r="C1038" t="s">
        <v>231</v>
      </c>
      <c r="D1038" t="s">
        <v>232</v>
      </c>
      <c r="E1038" t="s">
        <v>44</v>
      </c>
      <c r="F1038">
        <v>9240</v>
      </c>
      <c r="G1038" t="s">
        <v>141</v>
      </c>
      <c r="H1038" t="s">
        <v>233</v>
      </c>
      <c r="I1038" t="s">
        <v>234</v>
      </c>
      <c r="J1038" s="24">
        <v>45931</v>
      </c>
      <c r="K1038" t="s">
        <v>253</v>
      </c>
      <c r="L1038">
        <v>3</v>
      </c>
      <c r="M1038" t="s">
        <v>429</v>
      </c>
      <c r="N1038" t="s">
        <v>145</v>
      </c>
      <c r="O1038" t="s">
        <v>147</v>
      </c>
      <c r="P1038" t="s">
        <v>154</v>
      </c>
      <c r="Q1038">
        <v>6315.44</v>
      </c>
      <c r="R1038">
        <v>75</v>
      </c>
      <c r="S1038">
        <v>18735</v>
      </c>
      <c r="T1038">
        <v>0</v>
      </c>
      <c r="U1038">
        <v>30</v>
      </c>
      <c r="V1038">
        <v>20</v>
      </c>
      <c r="W1038">
        <v>3364</v>
      </c>
      <c r="X1038">
        <v>3814</v>
      </c>
      <c r="Y1038">
        <v>0</v>
      </c>
      <c r="Z1038">
        <v>0</v>
      </c>
      <c r="AA1038">
        <v>12419.56</v>
      </c>
      <c r="AB1038">
        <v>90</v>
      </c>
      <c r="AC1038">
        <v>11396.78</v>
      </c>
      <c r="AD1038">
        <v>6</v>
      </c>
      <c r="AE1038">
        <v>14</v>
      </c>
      <c r="AF1038">
        <v>45</v>
      </c>
      <c r="AG1038">
        <v>20</v>
      </c>
      <c r="AH1038">
        <v>0</v>
      </c>
      <c r="AI1038">
        <v>10</v>
      </c>
      <c r="AJ1038">
        <v>0</v>
      </c>
      <c r="AK1038">
        <v>0</v>
      </c>
      <c r="AL1038">
        <v>0</v>
      </c>
      <c r="AM1038">
        <v>0</v>
      </c>
      <c r="AN1038">
        <v>0</v>
      </c>
      <c r="AO1038">
        <v>40</v>
      </c>
      <c r="AP1038">
        <v>102</v>
      </c>
      <c r="AQ1038">
        <v>42</v>
      </c>
      <c r="AR1038">
        <v>0</v>
      </c>
      <c r="AS1038">
        <v>9</v>
      </c>
      <c r="AT1038">
        <v>3</v>
      </c>
      <c r="AU1038">
        <v>0</v>
      </c>
      <c r="AV1038">
        <v>0</v>
      </c>
      <c r="AW1038">
        <v>0</v>
      </c>
      <c r="AX1038">
        <v>0</v>
      </c>
      <c r="AY1038">
        <v>11</v>
      </c>
      <c r="AZ1038">
        <v>19</v>
      </c>
      <c r="BA1038">
        <v>6</v>
      </c>
      <c r="BB1038">
        <v>3</v>
      </c>
      <c r="BC1038">
        <v>0</v>
      </c>
      <c r="BD1038">
        <v>3</v>
      </c>
      <c r="BE1038">
        <v>0</v>
      </c>
      <c r="BF1038">
        <v>75</v>
      </c>
      <c r="BG1038">
        <v>3072</v>
      </c>
      <c r="BH1038">
        <v>0</v>
      </c>
      <c r="BI1038">
        <v>30</v>
      </c>
      <c r="BJ1038" s="25">
        <v>45944</v>
      </c>
      <c r="BK1038">
        <v>0</v>
      </c>
      <c r="BL1038" s="27" t="str">
        <f>VLOOKUP(O1038,DropDownList!$H$1:$I$7,2,FALSE)</f>
        <v>2024/25</v>
      </c>
      <c r="BM1038" s="27" t="str">
        <f t="shared" si="16"/>
        <v>JP COURT</v>
      </c>
    </row>
    <row r="1039" spans="1:65" x14ac:dyDescent="0.2">
      <c r="A1039">
        <v>2025</v>
      </c>
      <c r="B1039">
        <v>10</v>
      </c>
      <c r="C1039" t="s">
        <v>231</v>
      </c>
      <c r="D1039" t="s">
        <v>232</v>
      </c>
      <c r="E1039" t="s">
        <v>44</v>
      </c>
      <c r="F1039">
        <v>9240</v>
      </c>
      <c r="G1039" t="s">
        <v>141</v>
      </c>
      <c r="H1039" t="s">
        <v>233</v>
      </c>
      <c r="I1039" t="s">
        <v>234</v>
      </c>
      <c r="J1039" s="24">
        <v>45931</v>
      </c>
      <c r="K1039" t="s">
        <v>253</v>
      </c>
      <c r="L1039">
        <v>3</v>
      </c>
      <c r="M1039" t="s">
        <v>429</v>
      </c>
      <c r="N1039" t="s">
        <v>145</v>
      </c>
      <c r="O1039" t="s">
        <v>147</v>
      </c>
      <c r="P1039" t="s">
        <v>152</v>
      </c>
      <c r="Q1039">
        <v>0</v>
      </c>
      <c r="R1039">
        <v>5</v>
      </c>
      <c r="S1039">
        <v>200</v>
      </c>
      <c r="T1039">
        <v>40</v>
      </c>
      <c r="U1039">
        <v>0</v>
      </c>
      <c r="V1039">
        <v>0</v>
      </c>
      <c r="W1039">
        <v>0</v>
      </c>
      <c r="X1039">
        <v>0</v>
      </c>
      <c r="Y1039">
        <v>0</v>
      </c>
      <c r="Z1039">
        <v>0</v>
      </c>
      <c r="AA1039">
        <v>160</v>
      </c>
      <c r="AB1039">
        <v>0</v>
      </c>
      <c r="AC1039">
        <v>160</v>
      </c>
      <c r="AD1039">
        <v>0</v>
      </c>
      <c r="AE1039">
        <v>0</v>
      </c>
      <c r="AF1039">
        <v>4</v>
      </c>
      <c r="AG1039">
        <v>0</v>
      </c>
      <c r="AH1039">
        <v>1</v>
      </c>
      <c r="AI1039">
        <v>0</v>
      </c>
      <c r="AJ1039">
        <v>0</v>
      </c>
      <c r="AK1039">
        <v>0</v>
      </c>
      <c r="AL1039">
        <v>0</v>
      </c>
      <c r="AM1039">
        <v>0</v>
      </c>
      <c r="AN1039">
        <v>0</v>
      </c>
      <c r="AO1039">
        <v>0</v>
      </c>
      <c r="AP1039">
        <v>0</v>
      </c>
      <c r="AQ1039">
        <v>0</v>
      </c>
      <c r="AR1039">
        <v>0</v>
      </c>
      <c r="AS1039">
        <v>0</v>
      </c>
      <c r="AT1039">
        <v>0</v>
      </c>
      <c r="AU1039">
        <v>0</v>
      </c>
      <c r="AV1039">
        <v>0</v>
      </c>
      <c r="AW1039">
        <v>0</v>
      </c>
      <c r="AX1039">
        <v>0</v>
      </c>
      <c r="AY1039">
        <v>0</v>
      </c>
      <c r="AZ1039">
        <v>0</v>
      </c>
      <c r="BA1039">
        <v>0</v>
      </c>
      <c r="BB1039">
        <v>0</v>
      </c>
      <c r="BC1039">
        <v>0</v>
      </c>
      <c r="BD1039">
        <v>0</v>
      </c>
      <c r="BE1039">
        <v>0</v>
      </c>
      <c r="BF1039">
        <v>0</v>
      </c>
      <c r="BG1039">
        <v>0</v>
      </c>
      <c r="BH1039">
        <v>0</v>
      </c>
      <c r="BI1039">
        <v>0</v>
      </c>
      <c r="BJ1039" s="25">
        <v>45944</v>
      </c>
      <c r="BK1039">
        <v>0</v>
      </c>
      <c r="BL1039" s="27" t="str">
        <f>VLOOKUP(O1039,DropDownList!$H$1:$I$7,2,FALSE)</f>
        <v>2024/25</v>
      </c>
      <c r="BM1039" s="27" t="str">
        <f t="shared" si="16"/>
        <v>PCOA</v>
      </c>
    </row>
    <row r="1040" spans="1:65" x14ac:dyDescent="0.2">
      <c r="A1040">
        <v>2025</v>
      </c>
      <c r="B1040">
        <v>10</v>
      </c>
      <c r="C1040" t="s">
        <v>231</v>
      </c>
      <c r="D1040" t="s">
        <v>232</v>
      </c>
      <c r="E1040" t="s">
        <v>44</v>
      </c>
      <c r="F1040">
        <v>9240</v>
      </c>
      <c r="G1040" t="s">
        <v>141</v>
      </c>
      <c r="H1040" t="s">
        <v>233</v>
      </c>
      <c r="I1040" t="s">
        <v>234</v>
      </c>
      <c r="J1040" s="24">
        <v>45931</v>
      </c>
      <c r="K1040" t="s">
        <v>253</v>
      </c>
      <c r="L1040">
        <v>3</v>
      </c>
      <c r="M1040" t="s">
        <v>429</v>
      </c>
      <c r="N1040" t="s">
        <v>145</v>
      </c>
      <c r="O1040" t="s">
        <v>155</v>
      </c>
      <c r="P1040" t="s">
        <v>154</v>
      </c>
      <c r="Q1040">
        <v>8711.93</v>
      </c>
      <c r="R1040">
        <v>131</v>
      </c>
      <c r="S1040">
        <v>36676.51</v>
      </c>
      <c r="T1040">
        <v>2500</v>
      </c>
      <c r="U1040">
        <v>38</v>
      </c>
      <c r="V1040">
        <v>18</v>
      </c>
      <c r="W1040">
        <v>4600.38</v>
      </c>
      <c r="X1040">
        <v>4600.38</v>
      </c>
      <c r="Y1040">
        <v>0</v>
      </c>
      <c r="Z1040">
        <v>0</v>
      </c>
      <c r="AA1040">
        <v>25464.58</v>
      </c>
      <c r="AB1040">
        <v>178.98</v>
      </c>
      <c r="AC1040">
        <v>23439.88</v>
      </c>
      <c r="AD1040">
        <v>3</v>
      </c>
      <c r="AE1040">
        <v>15</v>
      </c>
      <c r="AF1040">
        <v>85</v>
      </c>
      <c r="AG1040">
        <v>27</v>
      </c>
      <c r="AH1040">
        <v>5</v>
      </c>
      <c r="AI1040">
        <v>11</v>
      </c>
      <c r="AJ1040">
        <v>0</v>
      </c>
      <c r="AK1040">
        <v>0</v>
      </c>
      <c r="AL1040">
        <v>0</v>
      </c>
      <c r="AM1040">
        <v>0</v>
      </c>
      <c r="AN1040">
        <v>0</v>
      </c>
      <c r="AO1040">
        <v>98</v>
      </c>
      <c r="AP1040">
        <v>512</v>
      </c>
      <c r="AQ1040">
        <v>99</v>
      </c>
      <c r="AR1040">
        <v>1</v>
      </c>
      <c r="AS1040">
        <v>88</v>
      </c>
      <c r="AT1040">
        <v>17</v>
      </c>
      <c r="AU1040">
        <v>9</v>
      </c>
      <c r="AV1040">
        <v>6</v>
      </c>
      <c r="AW1040">
        <v>1</v>
      </c>
      <c r="AX1040">
        <v>0</v>
      </c>
      <c r="AY1040">
        <v>70</v>
      </c>
      <c r="AZ1040">
        <v>110</v>
      </c>
      <c r="BA1040">
        <v>65</v>
      </c>
      <c r="BB1040">
        <v>10</v>
      </c>
      <c r="BC1040">
        <v>4</v>
      </c>
      <c r="BD1040">
        <v>1</v>
      </c>
      <c r="BE1040">
        <v>0</v>
      </c>
      <c r="BF1040">
        <v>130</v>
      </c>
      <c r="BG1040">
        <v>2950</v>
      </c>
      <c r="BH1040">
        <v>3</v>
      </c>
      <c r="BI1040">
        <v>38</v>
      </c>
      <c r="BJ1040" s="25">
        <v>45944</v>
      </c>
      <c r="BK1040">
        <v>0</v>
      </c>
      <c r="BL1040" s="27" t="str">
        <f>VLOOKUP(O1040,DropDownList!$H$1:$I$7,2,FALSE)</f>
        <v>2022/23</v>
      </c>
      <c r="BM1040" s="27" t="str">
        <f t="shared" si="16"/>
        <v>JP COURT</v>
      </c>
    </row>
    <row r="1041" spans="1:65" x14ac:dyDescent="0.2">
      <c r="A1041">
        <v>2025</v>
      </c>
      <c r="B1041">
        <v>10</v>
      </c>
      <c r="C1041" t="s">
        <v>231</v>
      </c>
      <c r="D1041" t="s">
        <v>232</v>
      </c>
      <c r="E1041" t="s">
        <v>44</v>
      </c>
      <c r="F1041">
        <v>9240</v>
      </c>
      <c r="G1041" t="s">
        <v>141</v>
      </c>
      <c r="H1041" t="s">
        <v>233</v>
      </c>
      <c r="I1041" t="s">
        <v>234</v>
      </c>
      <c r="J1041" s="24">
        <v>45931</v>
      </c>
      <c r="K1041" t="s">
        <v>253</v>
      </c>
      <c r="L1041">
        <v>3</v>
      </c>
      <c r="M1041" t="s">
        <v>429</v>
      </c>
      <c r="N1041" t="s">
        <v>145</v>
      </c>
      <c r="O1041" t="s">
        <v>147</v>
      </c>
      <c r="P1041" t="s">
        <v>148</v>
      </c>
      <c r="Q1041">
        <v>0</v>
      </c>
      <c r="R1041">
        <v>1</v>
      </c>
      <c r="S1041">
        <v>60</v>
      </c>
      <c r="T1041">
        <v>60</v>
      </c>
      <c r="U1041">
        <v>0</v>
      </c>
      <c r="V1041">
        <v>0</v>
      </c>
      <c r="W1041">
        <v>0</v>
      </c>
      <c r="X1041">
        <v>0</v>
      </c>
      <c r="Y1041">
        <v>0</v>
      </c>
      <c r="Z1041">
        <v>0</v>
      </c>
      <c r="AA1041">
        <v>0</v>
      </c>
      <c r="AB1041">
        <v>0</v>
      </c>
      <c r="AC1041">
        <v>0</v>
      </c>
      <c r="AD1041">
        <v>0</v>
      </c>
      <c r="AE1041">
        <v>0</v>
      </c>
      <c r="AF1041">
        <v>0</v>
      </c>
      <c r="AG1041">
        <v>0</v>
      </c>
      <c r="AH1041">
        <v>1</v>
      </c>
      <c r="AI1041">
        <v>0</v>
      </c>
      <c r="AJ1041">
        <v>0</v>
      </c>
      <c r="AK1041">
        <v>0</v>
      </c>
      <c r="AL1041">
        <v>0</v>
      </c>
      <c r="AM1041">
        <v>0</v>
      </c>
      <c r="AN1041">
        <v>0</v>
      </c>
      <c r="AO1041">
        <v>0</v>
      </c>
      <c r="AP1041">
        <v>0</v>
      </c>
      <c r="AQ1041">
        <v>0</v>
      </c>
      <c r="AR1041">
        <v>0</v>
      </c>
      <c r="AS1041">
        <v>0</v>
      </c>
      <c r="AT1041">
        <v>0</v>
      </c>
      <c r="AU1041">
        <v>0</v>
      </c>
      <c r="AV1041">
        <v>0</v>
      </c>
      <c r="AW1041">
        <v>0</v>
      </c>
      <c r="AX1041">
        <v>0</v>
      </c>
      <c r="AY1041">
        <v>0</v>
      </c>
      <c r="AZ1041">
        <v>0</v>
      </c>
      <c r="BA1041">
        <v>0</v>
      </c>
      <c r="BB1041">
        <v>0</v>
      </c>
      <c r="BC1041">
        <v>0</v>
      </c>
      <c r="BD1041">
        <v>0</v>
      </c>
      <c r="BE1041">
        <v>0</v>
      </c>
      <c r="BF1041">
        <v>0</v>
      </c>
      <c r="BG1041">
        <v>0</v>
      </c>
      <c r="BH1041">
        <v>0</v>
      </c>
      <c r="BI1041">
        <v>0</v>
      </c>
      <c r="BJ1041" s="25">
        <v>45944</v>
      </c>
      <c r="BK1041">
        <v>0</v>
      </c>
      <c r="BL1041" s="27" t="str">
        <f>VLOOKUP(O1041,DropDownList!$H$1:$I$7,2,FALSE)</f>
        <v>2024/25</v>
      </c>
      <c r="BM1041" s="27" t="str">
        <f t="shared" si="16"/>
        <v>PRAS</v>
      </c>
    </row>
    <row r="1042" spans="1:65" x14ac:dyDescent="0.2">
      <c r="A1042">
        <v>2025</v>
      </c>
      <c r="B1042">
        <v>10</v>
      </c>
      <c r="C1042" t="s">
        <v>231</v>
      </c>
      <c r="D1042" t="s">
        <v>232</v>
      </c>
      <c r="E1042" t="s">
        <v>44</v>
      </c>
      <c r="F1042">
        <v>9240</v>
      </c>
      <c r="G1042" t="s">
        <v>141</v>
      </c>
      <c r="H1042" t="s">
        <v>233</v>
      </c>
      <c r="I1042" t="s">
        <v>234</v>
      </c>
      <c r="J1042" s="24">
        <v>45931</v>
      </c>
      <c r="K1042" t="s">
        <v>253</v>
      </c>
      <c r="L1042">
        <v>3</v>
      </c>
      <c r="M1042" t="s">
        <v>429</v>
      </c>
      <c r="N1042" t="s">
        <v>145</v>
      </c>
      <c r="O1042" t="s">
        <v>147</v>
      </c>
      <c r="P1042" t="s">
        <v>153</v>
      </c>
      <c r="Q1042">
        <v>405</v>
      </c>
      <c r="R1042">
        <v>21</v>
      </c>
      <c r="S1042">
        <v>945</v>
      </c>
      <c r="T1042">
        <v>105</v>
      </c>
      <c r="U1042">
        <v>9</v>
      </c>
      <c r="V1042">
        <v>8</v>
      </c>
      <c r="W1042">
        <v>360</v>
      </c>
      <c r="X1042">
        <v>360</v>
      </c>
      <c r="Y1042">
        <v>0</v>
      </c>
      <c r="Z1042">
        <v>0</v>
      </c>
      <c r="AA1042">
        <v>435</v>
      </c>
      <c r="AB1042">
        <v>0</v>
      </c>
      <c r="AC1042">
        <v>435</v>
      </c>
      <c r="AD1042">
        <v>8</v>
      </c>
      <c r="AE1042">
        <v>0</v>
      </c>
      <c r="AF1042">
        <v>9</v>
      </c>
      <c r="AG1042">
        <v>0</v>
      </c>
      <c r="AH1042">
        <v>2</v>
      </c>
      <c r="AI1042">
        <v>9</v>
      </c>
      <c r="AJ1042">
        <v>0</v>
      </c>
      <c r="AK1042">
        <v>0</v>
      </c>
      <c r="AL1042">
        <v>0</v>
      </c>
      <c r="AM1042">
        <v>0</v>
      </c>
      <c r="AN1042">
        <v>0</v>
      </c>
      <c r="AO1042">
        <v>15</v>
      </c>
      <c r="AP1042">
        <v>21</v>
      </c>
      <c r="AQ1042">
        <v>16</v>
      </c>
      <c r="AR1042">
        <v>1</v>
      </c>
      <c r="AS1042">
        <v>1</v>
      </c>
      <c r="AT1042">
        <v>0</v>
      </c>
      <c r="AU1042">
        <v>0</v>
      </c>
      <c r="AV1042">
        <v>0</v>
      </c>
      <c r="AW1042">
        <v>0</v>
      </c>
      <c r="AX1042">
        <v>0</v>
      </c>
      <c r="AY1042">
        <v>1</v>
      </c>
      <c r="AZ1042">
        <v>1</v>
      </c>
      <c r="BA1042">
        <v>1</v>
      </c>
      <c r="BB1042">
        <v>0</v>
      </c>
      <c r="BC1042">
        <v>0</v>
      </c>
      <c r="BD1042">
        <v>0</v>
      </c>
      <c r="BE1042">
        <v>0</v>
      </c>
      <c r="BF1042">
        <v>13</v>
      </c>
      <c r="BG1042">
        <v>405</v>
      </c>
      <c r="BH1042">
        <v>1</v>
      </c>
      <c r="BI1042">
        <v>9</v>
      </c>
      <c r="BJ1042" s="25">
        <v>45944</v>
      </c>
      <c r="BK1042">
        <v>0</v>
      </c>
      <c r="BL1042" s="27" t="str">
        <f>VLOOKUP(O1042,DropDownList!$H$1:$I$7,2,FALSE)</f>
        <v>2024/25</v>
      </c>
      <c r="BM1042" s="27" t="str">
        <f t="shared" si="16"/>
        <v>PREG</v>
      </c>
    </row>
    <row r="1043" spans="1:65" x14ac:dyDescent="0.2">
      <c r="A1043">
        <v>2025</v>
      </c>
      <c r="B1043">
        <v>10</v>
      </c>
      <c r="C1043" t="s">
        <v>231</v>
      </c>
      <c r="D1043" t="s">
        <v>232</v>
      </c>
      <c r="E1043" t="s">
        <v>44</v>
      </c>
      <c r="F1043">
        <v>9240</v>
      </c>
      <c r="G1043" t="s">
        <v>141</v>
      </c>
      <c r="H1043" t="s">
        <v>233</v>
      </c>
      <c r="I1043" t="s">
        <v>234</v>
      </c>
      <c r="J1043" s="24">
        <v>45931</v>
      </c>
      <c r="K1043" t="s">
        <v>253</v>
      </c>
      <c r="L1043">
        <v>3</v>
      </c>
      <c r="M1043" t="s">
        <v>429</v>
      </c>
      <c r="N1043" t="s">
        <v>145</v>
      </c>
      <c r="O1043" t="s">
        <v>155</v>
      </c>
      <c r="P1043" t="s">
        <v>152</v>
      </c>
      <c r="Q1043">
        <v>0</v>
      </c>
      <c r="R1043">
        <v>3</v>
      </c>
      <c r="S1043">
        <v>120</v>
      </c>
      <c r="T1043">
        <v>120</v>
      </c>
      <c r="U1043">
        <v>0</v>
      </c>
      <c r="V1043">
        <v>0</v>
      </c>
      <c r="W1043">
        <v>0</v>
      </c>
      <c r="X1043">
        <v>0</v>
      </c>
      <c r="Y1043">
        <v>0</v>
      </c>
      <c r="Z1043">
        <v>0</v>
      </c>
      <c r="AA1043">
        <v>0</v>
      </c>
      <c r="AB1043">
        <v>0</v>
      </c>
      <c r="AC1043">
        <v>0</v>
      </c>
      <c r="AD1043">
        <v>0</v>
      </c>
      <c r="AE1043">
        <v>0</v>
      </c>
      <c r="AF1043">
        <v>0</v>
      </c>
      <c r="AG1043">
        <v>0</v>
      </c>
      <c r="AH1043">
        <v>3</v>
      </c>
      <c r="AI1043">
        <v>0</v>
      </c>
      <c r="AJ1043">
        <v>0</v>
      </c>
      <c r="AK1043">
        <v>0</v>
      </c>
      <c r="AL1043">
        <v>0</v>
      </c>
      <c r="AM1043">
        <v>0</v>
      </c>
      <c r="AN1043">
        <v>0</v>
      </c>
      <c r="AO1043">
        <v>0</v>
      </c>
      <c r="AP1043">
        <v>0</v>
      </c>
      <c r="AQ1043">
        <v>0</v>
      </c>
      <c r="AR1043">
        <v>0</v>
      </c>
      <c r="AS1043">
        <v>0</v>
      </c>
      <c r="AT1043">
        <v>0</v>
      </c>
      <c r="AU1043">
        <v>0</v>
      </c>
      <c r="AV1043">
        <v>0</v>
      </c>
      <c r="AW1043">
        <v>0</v>
      </c>
      <c r="AX1043">
        <v>0</v>
      </c>
      <c r="AY1043">
        <v>0</v>
      </c>
      <c r="AZ1043">
        <v>0</v>
      </c>
      <c r="BA1043">
        <v>0</v>
      </c>
      <c r="BB1043">
        <v>0</v>
      </c>
      <c r="BC1043">
        <v>0</v>
      </c>
      <c r="BD1043">
        <v>0</v>
      </c>
      <c r="BE1043">
        <v>0</v>
      </c>
      <c r="BF1043">
        <v>0</v>
      </c>
      <c r="BG1043">
        <v>0</v>
      </c>
      <c r="BH1043">
        <v>0</v>
      </c>
      <c r="BI1043">
        <v>0</v>
      </c>
      <c r="BJ1043" s="25">
        <v>45944</v>
      </c>
      <c r="BK1043">
        <v>0</v>
      </c>
      <c r="BL1043" s="27" t="str">
        <f>VLOOKUP(O1043,DropDownList!$H$1:$I$7,2,FALSE)</f>
        <v>2022/23</v>
      </c>
      <c r="BM1043" s="27" t="str">
        <f t="shared" si="16"/>
        <v>PCOA</v>
      </c>
    </row>
    <row r="1044" spans="1:65" x14ac:dyDescent="0.2">
      <c r="A1044">
        <v>2025</v>
      </c>
      <c r="B1044">
        <v>10</v>
      </c>
      <c r="C1044" t="s">
        <v>231</v>
      </c>
      <c r="D1044" t="s">
        <v>232</v>
      </c>
      <c r="E1044" t="s">
        <v>44</v>
      </c>
      <c r="F1044">
        <v>9240</v>
      </c>
      <c r="G1044" t="s">
        <v>141</v>
      </c>
      <c r="H1044" t="s">
        <v>233</v>
      </c>
      <c r="I1044" t="s">
        <v>234</v>
      </c>
      <c r="J1044" s="24">
        <v>45931</v>
      </c>
      <c r="K1044" t="s">
        <v>253</v>
      </c>
      <c r="L1044">
        <v>3</v>
      </c>
      <c r="M1044" t="s">
        <v>429</v>
      </c>
      <c r="N1044" t="s">
        <v>145</v>
      </c>
      <c r="O1044" t="s">
        <v>147</v>
      </c>
      <c r="P1044" t="s">
        <v>151</v>
      </c>
      <c r="Q1044">
        <v>0</v>
      </c>
      <c r="R1044">
        <v>277</v>
      </c>
      <c r="S1044">
        <v>8310</v>
      </c>
      <c r="T1044">
        <v>1680</v>
      </c>
      <c r="U1044">
        <v>2</v>
      </c>
      <c r="V1044">
        <v>0</v>
      </c>
      <c r="W1044">
        <v>0</v>
      </c>
      <c r="X1044">
        <v>0</v>
      </c>
      <c r="Y1044">
        <v>0</v>
      </c>
      <c r="Z1044">
        <v>0</v>
      </c>
      <c r="AA1044">
        <v>6630</v>
      </c>
      <c r="AB1044">
        <v>0</v>
      </c>
      <c r="AC1044">
        <v>6630</v>
      </c>
      <c r="AD1044">
        <v>0</v>
      </c>
      <c r="AE1044">
        <v>0</v>
      </c>
      <c r="AF1044">
        <v>221</v>
      </c>
      <c r="AG1044">
        <v>0</v>
      </c>
      <c r="AH1044">
        <v>56</v>
      </c>
      <c r="AI1044">
        <v>0</v>
      </c>
      <c r="AJ1044">
        <v>0</v>
      </c>
      <c r="AK1044">
        <v>0</v>
      </c>
      <c r="AL1044">
        <v>0</v>
      </c>
      <c r="AM1044">
        <v>5</v>
      </c>
      <c r="AN1044">
        <v>0</v>
      </c>
      <c r="AO1044">
        <v>0</v>
      </c>
      <c r="AP1044">
        <v>0</v>
      </c>
      <c r="AQ1044">
        <v>0</v>
      </c>
      <c r="AR1044">
        <v>0</v>
      </c>
      <c r="AS1044">
        <v>0</v>
      </c>
      <c r="AT1044">
        <v>0</v>
      </c>
      <c r="AU1044">
        <v>0</v>
      </c>
      <c r="AV1044">
        <v>0</v>
      </c>
      <c r="AW1044">
        <v>0</v>
      </c>
      <c r="AX1044">
        <v>0</v>
      </c>
      <c r="AY1044">
        <v>0</v>
      </c>
      <c r="AZ1044">
        <v>0</v>
      </c>
      <c r="BA1044">
        <v>0</v>
      </c>
      <c r="BB1044">
        <v>0</v>
      </c>
      <c r="BC1044">
        <v>0</v>
      </c>
      <c r="BD1044">
        <v>0</v>
      </c>
      <c r="BE1044">
        <v>0</v>
      </c>
      <c r="BF1044">
        <v>0</v>
      </c>
      <c r="BG1044">
        <v>0</v>
      </c>
      <c r="BH1044">
        <v>0</v>
      </c>
      <c r="BI1044">
        <v>0</v>
      </c>
      <c r="BJ1044" s="25">
        <v>45944</v>
      </c>
      <c r="BK1044">
        <v>0</v>
      </c>
      <c r="BL1044" s="27" t="str">
        <f>VLOOKUP(O1044,DropDownList!$H$1:$I$7,2,FALSE)</f>
        <v>2024/25</v>
      </c>
      <c r="BM1044" s="27" t="str">
        <f t="shared" si="16"/>
        <v>PCPF</v>
      </c>
    </row>
    <row r="1045" spans="1:65" x14ac:dyDescent="0.2">
      <c r="A1045">
        <v>2025</v>
      </c>
      <c r="B1045">
        <v>10</v>
      </c>
      <c r="C1045" t="s">
        <v>231</v>
      </c>
      <c r="D1045" t="s">
        <v>232</v>
      </c>
      <c r="E1045" t="s">
        <v>44</v>
      </c>
      <c r="F1045">
        <v>9240</v>
      </c>
      <c r="G1045" t="s">
        <v>141</v>
      </c>
      <c r="H1045" t="s">
        <v>233</v>
      </c>
      <c r="I1045" t="s">
        <v>234</v>
      </c>
      <c r="J1045" s="24">
        <v>45931</v>
      </c>
      <c r="K1045" t="s">
        <v>253</v>
      </c>
      <c r="L1045">
        <v>3</v>
      </c>
      <c r="M1045" t="s">
        <v>429</v>
      </c>
      <c r="N1045" t="s">
        <v>145</v>
      </c>
      <c r="O1045" t="s">
        <v>155</v>
      </c>
      <c r="P1045" t="s">
        <v>148</v>
      </c>
      <c r="Q1045">
        <v>43.78</v>
      </c>
      <c r="R1045">
        <v>3</v>
      </c>
      <c r="S1045">
        <v>180</v>
      </c>
      <c r="T1045">
        <v>0</v>
      </c>
      <c r="U1045">
        <v>2</v>
      </c>
      <c r="V1045">
        <v>0</v>
      </c>
      <c r="W1045">
        <v>0</v>
      </c>
      <c r="X1045">
        <v>0</v>
      </c>
      <c r="Y1045">
        <v>0</v>
      </c>
      <c r="Z1045">
        <v>0</v>
      </c>
      <c r="AA1045">
        <v>136.22</v>
      </c>
      <c r="AB1045">
        <v>0</v>
      </c>
      <c r="AC1045">
        <v>136.22</v>
      </c>
      <c r="AD1045">
        <v>0</v>
      </c>
      <c r="AE1045">
        <v>0</v>
      </c>
      <c r="AF1045">
        <v>1</v>
      </c>
      <c r="AG1045">
        <v>2</v>
      </c>
      <c r="AH1045">
        <v>0</v>
      </c>
      <c r="AI1045">
        <v>0</v>
      </c>
      <c r="AJ1045">
        <v>0</v>
      </c>
      <c r="AK1045">
        <v>0</v>
      </c>
      <c r="AL1045">
        <v>0</v>
      </c>
      <c r="AM1045">
        <v>0</v>
      </c>
      <c r="AN1045">
        <v>0</v>
      </c>
      <c r="AO1045">
        <v>3</v>
      </c>
      <c r="AP1045">
        <v>14</v>
      </c>
      <c r="AQ1045">
        <v>3</v>
      </c>
      <c r="AR1045">
        <v>0</v>
      </c>
      <c r="AS1045">
        <v>0</v>
      </c>
      <c r="AT1045">
        <v>0</v>
      </c>
      <c r="AU1045">
        <v>0</v>
      </c>
      <c r="AV1045">
        <v>0</v>
      </c>
      <c r="AW1045">
        <v>0</v>
      </c>
      <c r="AX1045">
        <v>0</v>
      </c>
      <c r="AY1045">
        <v>5</v>
      </c>
      <c r="AZ1045">
        <v>5</v>
      </c>
      <c r="BA1045">
        <v>1</v>
      </c>
      <c r="BB1045">
        <v>0</v>
      </c>
      <c r="BC1045">
        <v>0</v>
      </c>
      <c r="BD1045">
        <v>0</v>
      </c>
      <c r="BE1045">
        <v>0</v>
      </c>
      <c r="BF1045">
        <v>3</v>
      </c>
      <c r="BG1045">
        <v>0</v>
      </c>
      <c r="BH1045">
        <v>0</v>
      </c>
      <c r="BI1045">
        <v>2</v>
      </c>
      <c r="BJ1045" s="25">
        <v>45944</v>
      </c>
      <c r="BK1045">
        <v>0</v>
      </c>
      <c r="BL1045" s="27" t="str">
        <f>VLOOKUP(O1045,DropDownList!$H$1:$I$7,2,FALSE)</f>
        <v>2022/23</v>
      </c>
      <c r="BM1045" s="27" t="str">
        <f t="shared" si="16"/>
        <v>PRAS</v>
      </c>
    </row>
    <row r="1046" spans="1:65" x14ac:dyDescent="0.2">
      <c r="A1046">
        <v>2025</v>
      </c>
      <c r="B1046">
        <v>10</v>
      </c>
      <c r="C1046" t="s">
        <v>231</v>
      </c>
      <c r="D1046" t="s">
        <v>232</v>
      </c>
      <c r="E1046" t="s">
        <v>44</v>
      </c>
      <c r="F1046">
        <v>9240</v>
      </c>
      <c r="G1046" t="s">
        <v>141</v>
      </c>
      <c r="H1046" t="s">
        <v>233</v>
      </c>
      <c r="I1046" t="s">
        <v>234</v>
      </c>
      <c r="J1046" s="24">
        <v>45931</v>
      </c>
      <c r="K1046" t="s">
        <v>253</v>
      </c>
      <c r="L1046">
        <v>3</v>
      </c>
      <c r="M1046" t="s">
        <v>429</v>
      </c>
      <c r="N1046" t="s">
        <v>145</v>
      </c>
      <c r="O1046" t="s">
        <v>155</v>
      </c>
      <c r="P1046" t="s">
        <v>153</v>
      </c>
      <c r="Q1046">
        <v>270</v>
      </c>
      <c r="R1046">
        <v>47</v>
      </c>
      <c r="S1046">
        <v>2115</v>
      </c>
      <c r="T1046">
        <v>401.56</v>
      </c>
      <c r="U1046">
        <v>6</v>
      </c>
      <c r="V1046">
        <v>6</v>
      </c>
      <c r="W1046">
        <v>270</v>
      </c>
      <c r="X1046">
        <v>270</v>
      </c>
      <c r="Y1046">
        <v>0</v>
      </c>
      <c r="Z1046">
        <v>0</v>
      </c>
      <c r="AA1046">
        <v>1443.44</v>
      </c>
      <c r="AB1046">
        <v>0</v>
      </c>
      <c r="AC1046">
        <v>1443.44</v>
      </c>
      <c r="AD1046">
        <v>6</v>
      </c>
      <c r="AE1046">
        <v>0</v>
      </c>
      <c r="AF1046">
        <v>31</v>
      </c>
      <c r="AG1046">
        <v>0</v>
      </c>
      <c r="AH1046">
        <v>8</v>
      </c>
      <c r="AI1046">
        <v>6</v>
      </c>
      <c r="AJ1046">
        <v>0</v>
      </c>
      <c r="AK1046">
        <v>0</v>
      </c>
      <c r="AL1046">
        <v>0</v>
      </c>
      <c r="AM1046">
        <v>0</v>
      </c>
      <c r="AN1046">
        <v>0</v>
      </c>
      <c r="AO1046">
        <v>38</v>
      </c>
      <c r="AP1046">
        <v>150</v>
      </c>
      <c r="AQ1046">
        <v>45</v>
      </c>
      <c r="AR1046">
        <v>3</v>
      </c>
      <c r="AS1046">
        <v>21</v>
      </c>
      <c r="AT1046">
        <v>2</v>
      </c>
      <c r="AU1046">
        <v>0</v>
      </c>
      <c r="AV1046">
        <v>0</v>
      </c>
      <c r="AW1046">
        <v>0</v>
      </c>
      <c r="AX1046">
        <v>0</v>
      </c>
      <c r="AY1046">
        <v>11</v>
      </c>
      <c r="AZ1046">
        <v>33</v>
      </c>
      <c r="BA1046">
        <v>21</v>
      </c>
      <c r="BB1046">
        <v>1</v>
      </c>
      <c r="BC1046">
        <v>0</v>
      </c>
      <c r="BD1046">
        <v>0</v>
      </c>
      <c r="BE1046">
        <v>0</v>
      </c>
      <c r="BF1046">
        <v>35</v>
      </c>
      <c r="BG1046">
        <v>270</v>
      </c>
      <c r="BH1046">
        <v>2</v>
      </c>
      <c r="BI1046">
        <v>4</v>
      </c>
      <c r="BJ1046" s="25">
        <v>45944</v>
      </c>
      <c r="BK1046">
        <v>0</v>
      </c>
      <c r="BL1046" s="27" t="str">
        <f>VLOOKUP(O1046,DropDownList!$H$1:$I$7,2,FALSE)</f>
        <v>2022/23</v>
      </c>
      <c r="BM1046" s="27" t="str">
        <f t="shared" si="16"/>
        <v>PREG</v>
      </c>
    </row>
    <row r="1047" spans="1:65" x14ac:dyDescent="0.2">
      <c r="A1047">
        <v>2025</v>
      </c>
      <c r="B1047">
        <v>10</v>
      </c>
      <c r="C1047" t="s">
        <v>231</v>
      </c>
      <c r="D1047" t="s">
        <v>235</v>
      </c>
      <c r="E1047" t="s">
        <v>44</v>
      </c>
      <c r="F1047">
        <v>9703</v>
      </c>
      <c r="G1047" t="s">
        <v>158</v>
      </c>
      <c r="H1047" t="s">
        <v>233</v>
      </c>
      <c r="I1047" t="s">
        <v>234</v>
      </c>
      <c r="J1047" s="24">
        <v>45931</v>
      </c>
      <c r="K1047" t="s">
        <v>253</v>
      </c>
      <c r="L1047">
        <v>3</v>
      </c>
      <c r="M1047" t="s">
        <v>429</v>
      </c>
      <c r="N1047" t="s">
        <v>145</v>
      </c>
      <c r="O1047" t="s">
        <v>147</v>
      </c>
      <c r="P1047" t="s">
        <v>160</v>
      </c>
      <c r="Q1047">
        <v>23711.759999999998</v>
      </c>
      <c r="R1047">
        <v>123</v>
      </c>
      <c r="S1047">
        <v>63505</v>
      </c>
      <c r="T1047">
        <v>880.66</v>
      </c>
      <c r="U1047">
        <v>63</v>
      </c>
      <c r="V1047">
        <v>31</v>
      </c>
      <c r="W1047">
        <v>9815</v>
      </c>
      <c r="X1047">
        <v>14315</v>
      </c>
      <c r="Y1047">
        <v>0</v>
      </c>
      <c r="Z1047">
        <v>0</v>
      </c>
      <c r="AA1047">
        <v>38912.58</v>
      </c>
      <c r="AB1047">
        <v>2327.0700000000002</v>
      </c>
      <c r="AC1047">
        <v>34080.51</v>
      </c>
      <c r="AD1047">
        <v>10</v>
      </c>
      <c r="AE1047">
        <v>21</v>
      </c>
      <c r="AF1047">
        <v>57</v>
      </c>
      <c r="AG1047">
        <v>46</v>
      </c>
      <c r="AH1047">
        <v>2</v>
      </c>
      <c r="AI1047">
        <v>17</v>
      </c>
      <c r="AJ1047">
        <v>0</v>
      </c>
      <c r="AK1047">
        <v>0</v>
      </c>
      <c r="AL1047">
        <v>0</v>
      </c>
      <c r="AM1047">
        <v>0</v>
      </c>
      <c r="AN1047">
        <v>0</v>
      </c>
      <c r="AO1047">
        <v>78</v>
      </c>
      <c r="AP1047">
        <v>203</v>
      </c>
      <c r="AQ1047">
        <v>76</v>
      </c>
      <c r="AR1047">
        <v>1</v>
      </c>
      <c r="AS1047">
        <v>14</v>
      </c>
      <c r="AT1047">
        <v>1</v>
      </c>
      <c r="AU1047">
        <v>4</v>
      </c>
      <c r="AV1047">
        <v>3</v>
      </c>
      <c r="AW1047">
        <v>1</v>
      </c>
      <c r="AX1047">
        <v>0</v>
      </c>
      <c r="AY1047">
        <v>28</v>
      </c>
      <c r="AZ1047">
        <v>45</v>
      </c>
      <c r="BA1047">
        <v>13</v>
      </c>
      <c r="BB1047">
        <v>2</v>
      </c>
      <c r="BC1047">
        <v>1</v>
      </c>
      <c r="BD1047">
        <v>4</v>
      </c>
      <c r="BE1047">
        <v>0</v>
      </c>
      <c r="BF1047">
        <v>122</v>
      </c>
      <c r="BG1047">
        <v>8690</v>
      </c>
      <c r="BH1047">
        <v>1</v>
      </c>
      <c r="BI1047">
        <v>62</v>
      </c>
      <c r="BJ1047" s="25">
        <v>45944</v>
      </c>
      <c r="BK1047">
        <v>0</v>
      </c>
      <c r="BL1047" s="27" t="str">
        <f>VLOOKUP(O1047,DropDownList!$H$1:$I$7,2,FALSE)</f>
        <v>2024/25</v>
      </c>
      <c r="BM1047" s="27" t="str">
        <f t="shared" si="16"/>
        <v>SC COURT</v>
      </c>
    </row>
    <row r="1048" spans="1:65" x14ac:dyDescent="0.2">
      <c r="A1048">
        <v>2025</v>
      </c>
      <c r="B1048">
        <v>10</v>
      </c>
      <c r="C1048" t="s">
        <v>231</v>
      </c>
      <c r="D1048" t="s">
        <v>235</v>
      </c>
      <c r="E1048" t="s">
        <v>44</v>
      </c>
      <c r="F1048">
        <v>9703</v>
      </c>
      <c r="G1048" t="s">
        <v>158</v>
      </c>
      <c r="H1048" t="s">
        <v>233</v>
      </c>
      <c r="I1048" t="s">
        <v>234</v>
      </c>
      <c r="J1048" s="24">
        <v>45931</v>
      </c>
      <c r="K1048" t="s">
        <v>253</v>
      </c>
      <c r="L1048">
        <v>3</v>
      </c>
      <c r="M1048" t="s">
        <v>429</v>
      </c>
      <c r="N1048" t="s">
        <v>145</v>
      </c>
      <c r="O1048" t="s">
        <v>147</v>
      </c>
      <c r="P1048" t="s">
        <v>161</v>
      </c>
      <c r="Q1048">
        <v>640</v>
      </c>
      <c r="R1048">
        <v>120</v>
      </c>
      <c r="S1048">
        <v>3165</v>
      </c>
      <c r="T1048">
        <v>30</v>
      </c>
      <c r="U1048">
        <v>63</v>
      </c>
      <c r="V1048">
        <v>11</v>
      </c>
      <c r="W1048">
        <v>460</v>
      </c>
      <c r="X1048">
        <v>460</v>
      </c>
      <c r="Y1048">
        <v>0</v>
      </c>
      <c r="Z1048">
        <v>0</v>
      </c>
      <c r="AA1048">
        <v>2495</v>
      </c>
      <c r="AB1048">
        <v>0</v>
      </c>
      <c r="AC1048">
        <v>0</v>
      </c>
      <c r="AD1048">
        <v>11</v>
      </c>
      <c r="AE1048">
        <v>0</v>
      </c>
      <c r="AF1048">
        <v>98</v>
      </c>
      <c r="AG1048">
        <v>0</v>
      </c>
      <c r="AH1048">
        <v>2</v>
      </c>
      <c r="AI1048">
        <v>20</v>
      </c>
      <c r="AJ1048">
        <v>0</v>
      </c>
      <c r="AK1048">
        <v>0</v>
      </c>
      <c r="AL1048">
        <v>0</v>
      </c>
      <c r="AM1048">
        <v>0</v>
      </c>
      <c r="AN1048">
        <v>0</v>
      </c>
      <c r="AO1048">
        <v>76</v>
      </c>
      <c r="AP1048">
        <v>204</v>
      </c>
      <c r="AQ1048">
        <v>75</v>
      </c>
      <c r="AR1048">
        <v>0</v>
      </c>
      <c r="AS1048">
        <v>14</v>
      </c>
      <c r="AT1048">
        <v>1</v>
      </c>
      <c r="AU1048">
        <v>4</v>
      </c>
      <c r="AV1048">
        <v>3</v>
      </c>
      <c r="AW1048">
        <v>1</v>
      </c>
      <c r="AX1048">
        <v>0</v>
      </c>
      <c r="AY1048">
        <v>29</v>
      </c>
      <c r="AZ1048">
        <v>46</v>
      </c>
      <c r="BA1048">
        <v>13</v>
      </c>
      <c r="BB1048">
        <v>2</v>
      </c>
      <c r="BC1048">
        <v>1</v>
      </c>
      <c r="BD1048">
        <v>4</v>
      </c>
      <c r="BE1048">
        <v>0</v>
      </c>
      <c r="BF1048">
        <v>119</v>
      </c>
      <c r="BG1048">
        <v>640</v>
      </c>
      <c r="BH1048">
        <v>0</v>
      </c>
      <c r="BI1048">
        <v>62</v>
      </c>
      <c r="BJ1048" s="25">
        <v>45944</v>
      </c>
      <c r="BK1048">
        <v>0</v>
      </c>
      <c r="BL1048" s="27" t="str">
        <f>VLOOKUP(O1048,DropDownList!$H$1:$I$7,2,FALSE)</f>
        <v>2024/25</v>
      </c>
      <c r="BM1048" s="27" t="str">
        <f t="shared" si="16"/>
        <v>VSUR</v>
      </c>
    </row>
    <row r="1049" spans="1:65" x14ac:dyDescent="0.2">
      <c r="A1049">
        <v>2025</v>
      </c>
      <c r="B1049">
        <v>10</v>
      </c>
      <c r="C1049" t="s">
        <v>231</v>
      </c>
      <c r="D1049" t="s">
        <v>235</v>
      </c>
      <c r="E1049" t="s">
        <v>44</v>
      </c>
      <c r="F1049">
        <v>9703</v>
      </c>
      <c r="G1049" t="s">
        <v>158</v>
      </c>
      <c r="H1049" t="s">
        <v>233</v>
      </c>
      <c r="I1049" t="s">
        <v>234</v>
      </c>
      <c r="J1049" s="24">
        <v>45931</v>
      </c>
      <c r="K1049" t="s">
        <v>253</v>
      </c>
      <c r="L1049">
        <v>3</v>
      </c>
      <c r="M1049" t="s">
        <v>429</v>
      </c>
      <c r="N1049" t="s">
        <v>145</v>
      </c>
      <c r="O1049" t="s">
        <v>155</v>
      </c>
      <c r="P1049" t="s">
        <v>160</v>
      </c>
      <c r="Q1049">
        <v>17198.830000000002</v>
      </c>
      <c r="R1049">
        <v>155</v>
      </c>
      <c r="S1049">
        <v>86325.5</v>
      </c>
      <c r="T1049">
        <v>1120.32</v>
      </c>
      <c r="U1049">
        <v>39</v>
      </c>
      <c r="V1049">
        <v>14</v>
      </c>
      <c r="W1049">
        <v>4644.2299999999996</v>
      </c>
      <c r="X1049">
        <v>4644.2299999999996</v>
      </c>
      <c r="Y1049">
        <v>0</v>
      </c>
      <c r="Z1049">
        <v>0</v>
      </c>
      <c r="AA1049">
        <v>68006.350000000006</v>
      </c>
      <c r="AB1049">
        <v>2960.43</v>
      </c>
      <c r="AC1049">
        <v>61628.15</v>
      </c>
      <c r="AD1049">
        <v>6</v>
      </c>
      <c r="AE1049">
        <v>8</v>
      </c>
      <c r="AF1049">
        <v>110</v>
      </c>
      <c r="AG1049">
        <v>28</v>
      </c>
      <c r="AH1049">
        <v>4</v>
      </c>
      <c r="AI1049">
        <v>11</v>
      </c>
      <c r="AJ1049">
        <v>0</v>
      </c>
      <c r="AK1049">
        <v>0</v>
      </c>
      <c r="AL1049">
        <v>0</v>
      </c>
      <c r="AM1049">
        <v>0</v>
      </c>
      <c r="AN1049">
        <v>0</v>
      </c>
      <c r="AO1049">
        <v>98</v>
      </c>
      <c r="AP1049">
        <v>475</v>
      </c>
      <c r="AQ1049">
        <v>102</v>
      </c>
      <c r="AR1049">
        <v>0</v>
      </c>
      <c r="AS1049">
        <v>85</v>
      </c>
      <c r="AT1049">
        <v>9</v>
      </c>
      <c r="AU1049">
        <v>11</v>
      </c>
      <c r="AV1049">
        <v>4</v>
      </c>
      <c r="AW1049">
        <v>1</v>
      </c>
      <c r="AX1049">
        <v>0</v>
      </c>
      <c r="AY1049">
        <v>51</v>
      </c>
      <c r="AZ1049">
        <v>105</v>
      </c>
      <c r="BA1049">
        <v>56</v>
      </c>
      <c r="BB1049">
        <v>14</v>
      </c>
      <c r="BC1049">
        <v>8</v>
      </c>
      <c r="BD1049">
        <v>6</v>
      </c>
      <c r="BE1049">
        <v>0</v>
      </c>
      <c r="BF1049">
        <v>153</v>
      </c>
      <c r="BG1049">
        <v>4735</v>
      </c>
      <c r="BH1049">
        <v>2</v>
      </c>
      <c r="BI1049">
        <v>39</v>
      </c>
      <c r="BJ1049" s="25">
        <v>45944</v>
      </c>
      <c r="BK1049">
        <v>0</v>
      </c>
      <c r="BL1049" s="27" t="str">
        <f>VLOOKUP(O1049,DropDownList!$H$1:$I$7,2,FALSE)</f>
        <v>2022/23</v>
      </c>
      <c r="BM1049" s="27" t="str">
        <f t="shared" si="16"/>
        <v>SC COURT</v>
      </c>
    </row>
    <row r="1050" spans="1:65" x14ac:dyDescent="0.2">
      <c r="A1050">
        <v>2025</v>
      </c>
      <c r="B1050">
        <v>10</v>
      </c>
      <c r="C1050" t="s">
        <v>231</v>
      </c>
      <c r="D1050" t="s">
        <v>235</v>
      </c>
      <c r="E1050" t="s">
        <v>44</v>
      </c>
      <c r="F1050">
        <v>9703</v>
      </c>
      <c r="G1050" t="s">
        <v>158</v>
      </c>
      <c r="H1050" t="s">
        <v>233</v>
      </c>
      <c r="I1050" t="s">
        <v>234</v>
      </c>
      <c r="J1050" s="24">
        <v>45931</v>
      </c>
      <c r="K1050" t="s">
        <v>253</v>
      </c>
      <c r="L1050">
        <v>3</v>
      </c>
      <c r="M1050" t="s">
        <v>429</v>
      </c>
      <c r="N1050" t="s">
        <v>145</v>
      </c>
      <c r="O1050" t="s">
        <v>149</v>
      </c>
      <c r="P1050" t="s">
        <v>161</v>
      </c>
      <c r="Q1050">
        <v>120</v>
      </c>
      <c r="R1050">
        <v>17</v>
      </c>
      <c r="S1050">
        <v>460</v>
      </c>
      <c r="T1050">
        <v>0</v>
      </c>
      <c r="U1050">
        <v>16</v>
      </c>
      <c r="V1050">
        <v>6</v>
      </c>
      <c r="W1050">
        <v>120</v>
      </c>
      <c r="X1050">
        <v>120</v>
      </c>
      <c r="Y1050">
        <v>0</v>
      </c>
      <c r="Z1050">
        <v>0</v>
      </c>
      <c r="AA1050">
        <v>340</v>
      </c>
      <c r="AB1050">
        <v>0</v>
      </c>
      <c r="AC1050">
        <v>0</v>
      </c>
      <c r="AD1050">
        <v>6</v>
      </c>
      <c r="AE1050">
        <v>0</v>
      </c>
      <c r="AF1050">
        <v>11</v>
      </c>
      <c r="AG1050">
        <v>0</v>
      </c>
      <c r="AH1050">
        <v>0</v>
      </c>
      <c r="AI1050">
        <v>6</v>
      </c>
      <c r="AJ1050">
        <v>0</v>
      </c>
      <c r="AK1050">
        <v>0</v>
      </c>
      <c r="AL1050">
        <v>0</v>
      </c>
      <c r="AM1050">
        <v>0</v>
      </c>
      <c r="AN1050">
        <v>0</v>
      </c>
      <c r="AO1050">
        <v>8</v>
      </c>
      <c r="AP1050">
        <v>11</v>
      </c>
      <c r="AQ1050">
        <v>8</v>
      </c>
      <c r="AR1050">
        <v>0</v>
      </c>
      <c r="AS1050">
        <v>1</v>
      </c>
      <c r="AT1050">
        <v>0</v>
      </c>
      <c r="AU1050">
        <v>0</v>
      </c>
      <c r="AV1050">
        <v>0</v>
      </c>
      <c r="AW1050">
        <v>0</v>
      </c>
      <c r="AX1050">
        <v>0</v>
      </c>
      <c r="AY1050">
        <v>0</v>
      </c>
      <c r="AZ1050">
        <v>0</v>
      </c>
      <c r="BA1050">
        <v>0</v>
      </c>
      <c r="BB1050">
        <v>0</v>
      </c>
      <c r="BC1050">
        <v>0</v>
      </c>
      <c r="BD1050">
        <v>0</v>
      </c>
      <c r="BE1050">
        <v>0</v>
      </c>
      <c r="BF1050">
        <v>17</v>
      </c>
      <c r="BG1050">
        <v>120</v>
      </c>
      <c r="BH1050">
        <v>0</v>
      </c>
      <c r="BI1050">
        <v>15</v>
      </c>
      <c r="BJ1050" s="25">
        <v>45944</v>
      </c>
      <c r="BK1050">
        <v>0</v>
      </c>
      <c r="BL1050" s="27" t="str">
        <f>VLOOKUP(O1050,DropDownList!$H$1:$I$7,2,FALSE)</f>
        <v>2025/26</v>
      </c>
      <c r="BM1050" s="27" t="str">
        <f t="shared" si="16"/>
        <v>VSUR</v>
      </c>
    </row>
    <row r="1051" spans="1:65" x14ac:dyDescent="0.2">
      <c r="A1051">
        <v>2025</v>
      </c>
      <c r="B1051">
        <v>10</v>
      </c>
      <c r="C1051" t="s">
        <v>231</v>
      </c>
      <c r="D1051" t="s">
        <v>235</v>
      </c>
      <c r="E1051" t="s">
        <v>44</v>
      </c>
      <c r="F1051">
        <v>9703</v>
      </c>
      <c r="G1051" t="s">
        <v>158</v>
      </c>
      <c r="H1051" t="s">
        <v>233</v>
      </c>
      <c r="I1051" t="s">
        <v>234</v>
      </c>
      <c r="J1051" s="24">
        <v>45931</v>
      </c>
      <c r="K1051" t="s">
        <v>253</v>
      </c>
      <c r="L1051">
        <v>3</v>
      </c>
      <c r="M1051" t="s">
        <v>429</v>
      </c>
      <c r="N1051" t="s">
        <v>145</v>
      </c>
      <c r="O1051" t="s">
        <v>156</v>
      </c>
      <c r="P1051" t="s">
        <v>160</v>
      </c>
      <c r="Q1051">
        <v>11144.45</v>
      </c>
      <c r="R1051">
        <v>116</v>
      </c>
      <c r="S1051">
        <v>59035</v>
      </c>
      <c r="T1051">
        <v>6490</v>
      </c>
      <c r="U1051">
        <v>37</v>
      </c>
      <c r="V1051">
        <v>14</v>
      </c>
      <c r="W1051">
        <v>5170</v>
      </c>
      <c r="X1051">
        <v>5180</v>
      </c>
      <c r="Y1051">
        <v>0</v>
      </c>
      <c r="Z1051">
        <v>0</v>
      </c>
      <c r="AA1051">
        <v>41400.550000000003</v>
      </c>
      <c r="AB1051">
        <v>2240</v>
      </c>
      <c r="AC1051">
        <v>36830.879999999997</v>
      </c>
      <c r="AD1051">
        <v>7</v>
      </c>
      <c r="AE1051">
        <v>7</v>
      </c>
      <c r="AF1051">
        <v>69</v>
      </c>
      <c r="AG1051">
        <v>25</v>
      </c>
      <c r="AH1051">
        <v>8</v>
      </c>
      <c r="AI1051">
        <v>12</v>
      </c>
      <c r="AJ1051">
        <v>0</v>
      </c>
      <c r="AK1051">
        <v>0</v>
      </c>
      <c r="AL1051">
        <v>0</v>
      </c>
      <c r="AM1051">
        <v>0</v>
      </c>
      <c r="AN1051">
        <v>0</v>
      </c>
      <c r="AO1051">
        <v>78</v>
      </c>
      <c r="AP1051">
        <v>261</v>
      </c>
      <c r="AQ1051">
        <v>70</v>
      </c>
      <c r="AR1051">
        <v>0</v>
      </c>
      <c r="AS1051">
        <v>28</v>
      </c>
      <c r="AT1051">
        <v>11</v>
      </c>
      <c r="AU1051">
        <v>7</v>
      </c>
      <c r="AV1051">
        <v>3</v>
      </c>
      <c r="AW1051">
        <v>8</v>
      </c>
      <c r="AX1051">
        <v>0</v>
      </c>
      <c r="AY1051">
        <v>32</v>
      </c>
      <c r="AZ1051">
        <v>50</v>
      </c>
      <c r="BA1051">
        <v>21</v>
      </c>
      <c r="BB1051">
        <v>7</v>
      </c>
      <c r="BC1051">
        <v>1</v>
      </c>
      <c r="BD1051">
        <v>5</v>
      </c>
      <c r="BE1051">
        <v>0</v>
      </c>
      <c r="BF1051">
        <v>107</v>
      </c>
      <c r="BG1051">
        <v>5340</v>
      </c>
      <c r="BH1051">
        <v>2</v>
      </c>
      <c r="BI1051">
        <v>36</v>
      </c>
      <c r="BJ1051" s="25">
        <v>45944</v>
      </c>
      <c r="BK1051">
        <v>0</v>
      </c>
      <c r="BL1051" s="27" t="str">
        <f>VLOOKUP(O1051,DropDownList!$H$1:$I$7,2,FALSE)</f>
        <v>2023/24</v>
      </c>
      <c r="BM1051" s="27" t="str">
        <f t="shared" si="16"/>
        <v>SC COURT</v>
      </c>
    </row>
    <row r="1052" spans="1:65" x14ac:dyDescent="0.2">
      <c r="A1052">
        <v>2025</v>
      </c>
      <c r="B1052">
        <v>10</v>
      </c>
      <c r="C1052" t="s">
        <v>231</v>
      </c>
      <c r="D1052" t="s">
        <v>235</v>
      </c>
      <c r="E1052" t="s">
        <v>44</v>
      </c>
      <c r="F1052">
        <v>9703</v>
      </c>
      <c r="G1052" t="s">
        <v>158</v>
      </c>
      <c r="H1052" t="s">
        <v>233</v>
      </c>
      <c r="I1052" t="s">
        <v>234</v>
      </c>
      <c r="J1052" s="24">
        <v>45931</v>
      </c>
      <c r="K1052" t="s">
        <v>253</v>
      </c>
      <c r="L1052">
        <v>3</v>
      </c>
      <c r="M1052" t="s">
        <v>429</v>
      </c>
      <c r="N1052" t="s">
        <v>145</v>
      </c>
      <c r="O1052" t="s">
        <v>156</v>
      </c>
      <c r="P1052" t="s">
        <v>161</v>
      </c>
      <c r="Q1052">
        <v>240.33</v>
      </c>
      <c r="R1052">
        <v>103</v>
      </c>
      <c r="S1052">
        <v>2570</v>
      </c>
      <c r="T1052">
        <v>10</v>
      </c>
      <c r="U1052">
        <v>35</v>
      </c>
      <c r="V1052">
        <v>6</v>
      </c>
      <c r="W1052">
        <v>140</v>
      </c>
      <c r="X1052">
        <v>140</v>
      </c>
      <c r="Y1052">
        <v>0</v>
      </c>
      <c r="Z1052">
        <v>0</v>
      </c>
      <c r="AA1052">
        <v>2319.67</v>
      </c>
      <c r="AB1052">
        <v>0</v>
      </c>
      <c r="AC1052">
        <v>0</v>
      </c>
      <c r="AD1052">
        <v>6</v>
      </c>
      <c r="AE1052">
        <v>0</v>
      </c>
      <c r="AF1052">
        <v>90</v>
      </c>
      <c r="AG1052">
        <v>1</v>
      </c>
      <c r="AH1052">
        <v>1</v>
      </c>
      <c r="AI1052">
        <v>11</v>
      </c>
      <c r="AJ1052">
        <v>0</v>
      </c>
      <c r="AK1052">
        <v>0</v>
      </c>
      <c r="AL1052">
        <v>0</v>
      </c>
      <c r="AM1052">
        <v>0</v>
      </c>
      <c r="AN1052">
        <v>0</v>
      </c>
      <c r="AO1052">
        <v>69</v>
      </c>
      <c r="AP1052">
        <v>243</v>
      </c>
      <c r="AQ1052">
        <v>69</v>
      </c>
      <c r="AR1052">
        <v>0</v>
      </c>
      <c r="AS1052">
        <v>26</v>
      </c>
      <c r="AT1052">
        <v>11</v>
      </c>
      <c r="AU1052">
        <v>7</v>
      </c>
      <c r="AV1052">
        <v>3</v>
      </c>
      <c r="AW1052">
        <v>1</v>
      </c>
      <c r="AX1052">
        <v>0</v>
      </c>
      <c r="AY1052">
        <v>30</v>
      </c>
      <c r="AZ1052">
        <v>49</v>
      </c>
      <c r="BA1052">
        <v>20</v>
      </c>
      <c r="BB1052">
        <v>4</v>
      </c>
      <c r="BC1052">
        <v>1</v>
      </c>
      <c r="BD1052">
        <v>4</v>
      </c>
      <c r="BE1052">
        <v>0</v>
      </c>
      <c r="BF1052">
        <v>101</v>
      </c>
      <c r="BG1052">
        <v>240</v>
      </c>
      <c r="BH1052">
        <v>0</v>
      </c>
      <c r="BI1052">
        <v>34</v>
      </c>
      <c r="BJ1052" s="25">
        <v>45944</v>
      </c>
      <c r="BK1052">
        <v>0</v>
      </c>
      <c r="BL1052" s="27" t="str">
        <f>VLOOKUP(O1052,DropDownList!$H$1:$I$7,2,FALSE)</f>
        <v>2023/24</v>
      </c>
      <c r="BM1052" s="27" t="str">
        <f t="shared" si="16"/>
        <v>VSUR</v>
      </c>
    </row>
    <row r="1053" spans="1:65" x14ac:dyDescent="0.2">
      <c r="A1053">
        <v>2025</v>
      </c>
      <c r="B1053">
        <v>10</v>
      </c>
      <c r="C1053" t="s">
        <v>231</v>
      </c>
      <c r="D1053" t="s">
        <v>235</v>
      </c>
      <c r="E1053" t="s">
        <v>44</v>
      </c>
      <c r="F1053">
        <v>9703</v>
      </c>
      <c r="G1053" t="s">
        <v>158</v>
      </c>
      <c r="H1053" t="s">
        <v>233</v>
      </c>
      <c r="I1053" t="s">
        <v>234</v>
      </c>
      <c r="J1053" s="24">
        <v>45931</v>
      </c>
      <c r="K1053" t="s">
        <v>253</v>
      </c>
      <c r="L1053">
        <v>3</v>
      </c>
      <c r="M1053" t="s">
        <v>429</v>
      </c>
      <c r="N1053" t="s">
        <v>145</v>
      </c>
      <c r="O1053" t="s">
        <v>149</v>
      </c>
      <c r="P1053" t="s">
        <v>160</v>
      </c>
      <c r="Q1053">
        <v>5090</v>
      </c>
      <c r="R1053">
        <v>18</v>
      </c>
      <c r="S1053">
        <v>9940</v>
      </c>
      <c r="T1053">
        <v>0</v>
      </c>
      <c r="U1053">
        <v>16</v>
      </c>
      <c r="V1053">
        <v>7</v>
      </c>
      <c r="W1053">
        <v>1150</v>
      </c>
      <c r="X1053">
        <v>2740</v>
      </c>
      <c r="Y1053">
        <v>0</v>
      </c>
      <c r="Z1053">
        <v>0</v>
      </c>
      <c r="AA1053">
        <v>4850</v>
      </c>
      <c r="AB1053">
        <v>450</v>
      </c>
      <c r="AC1053">
        <v>4060</v>
      </c>
      <c r="AD1053">
        <v>5</v>
      </c>
      <c r="AE1053">
        <v>2</v>
      </c>
      <c r="AF1053">
        <v>2</v>
      </c>
      <c r="AG1053">
        <v>11</v>
      </c>
      <c r="AH1053">
        <v>0</v>
      </c>
      <c r="AI1053">
        <v>5</v>
      </c>
      <c r="AJ1053">
        <v>0</v>
      </c>
      <c r="AK1053">
        <v>0</v>
      </c>
      <c r="AL1053">
        <v>0</v>
      </c>
      <c r="AM1053">
        <v>0</v>
      </c>
      <c r="AN1053">
        <v>0</v>
      </c>
      <c r="AO1053">
        <v>8</v>
      </c>
      <c r="AP1053">
        <v>11</v>
      </c>
      <c r="AQ1053">
        <v>8</v>
      </c>
      <c r="AR1053">
        <v>0</v>
      </c>
      <c r="AS1053">
        <v>1</v>
      </c>
      <c r="AT1053">
        <v>0</v>
      </c>
      <c r="AU1053">
        <v>0</v>
      </c>
      <c r="AV1053">
        <v>0</v>
      </c>
      <c r="AW1053">
        <v>0</v>
      </c>
      <c r="AX1053">
        <v>0</v>
      </c>
      <c r="AY1053">
        <v>0</v>
      </c>
      <c r="AZ1053">
        <v>0</v>
      </c>
      <c r="BA1053">
        <v>0</v>
      </c>
      <c r="BB1053">
        <v>0</v>
      </c>
      <c r="BC1053">
        <v>0</v>
      </c>
      <c r="BD1053">
        <v>0</v>
      </c>
      <c r="BE1053">
        <v>0</v>
      </c>
      <c r="BF1053">
        <v>18</v>
      </c>
      <c r="BG1053">
        <v>2020</v>
      </c>
      <c r="BH1053">
        <v>0</v>
      </c>
      <c r="BI1053">
        <v>15</v>
      </c>
      <c r="BJ1053" s="25">
        <v>45944</v>
      </c>
      <c r="BK1053">
        <v>0</v>
      </c>
      <c r="BL1053" s="27" t="str">
        <f>VLOOKUP(O1053,DropDownList!$H$1:$I$7,2,FALSE)</f>
        <v>2025/26</v>
      </c>
      <c r="BM1053" s="27" t="str">
        <f t="shared" si="16"/>
        <v>SC COURT</v>
      </c>
    </row>
    <row r="1054" spans="1:65" x14ac:dyDescent="0.2">
      <c r="A1054">
        <v>2025</v>
      </c>
      <c r="B1054">
        <v>10</v>
      </c>
      <c r="C1054" t="s">
        <v>231</v>
      </c>
      <c r="D1054" t="s">
        <v>235</v>
      </c>
      <c r="E1054" t="s">
        <v>44</v>
      </c>
      <c r="F1054">
        <v>9703</v>
      </c>
      <c r="G1054" t="s">
        <v>158</v>
      </c>
      <c r="H1054" t="s">
        <v>233</v>
      </c>
      <c r="I1054" t="s">
        <v>234</v>
      </c>
      <c r="J1054" s="24">
        <v>45931</v>
      </c>
      <c r="K1054" t="s">
        <v>253</v>
      </c>
      <c r="L1054">
        <v>3</v>
      </c>
      <c r="M1054" t="s">
        <v>429</v>
      </c>
      <c r="N1054" t="s">
        <v>145</v>
      </c>
      <c r="O1054" t="s">
        <v>156</v>
      </c>
      <c r="P1054" t="s">
        <v>159</v>
      </c>
      <c r="Q1054">
        <v>0</v>
      </c>
      <c r="R1054">
        <v>7</v>
      </c>
      <c r="S1054">
        <v>199524.16</v>
      </c>
      <c r="T1054">
        <v>208.1</v>
      </c>
      <c r="U1054">
        <v>0</v>
      </c>
      <c r="V1054">
        <v>0</v>
      </c>
      <c r="W1054">
        <v>0</v>
      </c>
      <c r="X1054">
        <v>0</v>
      </c>
      <c r="Y1054">
        <v>0</v>
      </c>
      <c r="Z1054">
        <v>0</v>
      </c>
      <c r="AA1054">
        <v>199316.06</v>
      </c>
      <c r="AB1054">
        <v>0</v>
      </c>
      <c r="AC1054">
        <v>0</v>
      </c>
      <c r="AD1054">
        <v>0</v>
      </c>
      <c r="AE1054">
        <v>0</v>
      </c>
      <c r="AF1054">
        <v>6</v>
      </c>
      <c r="AG1054">
        <v>0</v>
      </c>
      <c r="AH1054">
        <v>0</v>
      </c>
      <c r="AI1054">
        <v>0</v>
      </c>
      <c r="AJ1054">
        <v>0</v>
      </c>
      <c r="AK1054">
        <v>0</v>
      </c>
      <c r="AL1054">
        <v>0</v>
      </c>
      <c r="AM1054">
        <v>0</v>
      </c>
      <c r="AN1054">
        <v>0</v>
      </c>
      <c r="AO1054">
        <v>5</v>
      </c>
      <c r="AP1054">
        <v>7</v>
      </c>
      <c r="AQ1054">
        <v>4</v>
      </c>
      <c r="AR1054">
        <v>0</v>
      </c>
      <c r="AS1054">
        <v>0</v>
      </c>
      <c r="AT1054">
        <v>0</v>
      </c>
      <c r="AU1054">
        <v>1</v>
      </c>
      <c r="AV1054">
        <v>0</v>
      </c>
      <c r="AW1054">
        <v>0</v>
      </c>
      <c r="AX1054">
        <v>0</v>
      </c>
      <c r="AY1054">
        <v>0</v>
      </c>
      <c r="AZ1054">
        <v>0</v>
      </c>
      <c r="BA1054">
        <v>0</v>
      </c>
      <c r="BB1054">
        <v>0</v>
      </c>
      <c r="BC1054">
        <v>0</v>
      </c>
      <c r="BD1054">
        <v>0</v>
      </c>
      <c r="BE1054">
        <v>0</v>
      </c>
      <c r="BF1054">
        <v>0</v>
      </c>
      <c r="BG1054">
        <v>0</v>
      </c>
      <c r="BH1054">
        <v>1</v>
      </c>
      <c r="BI1054">
        <v>0</v>
      </c>
      <c r="BJ1054" s="25">
        <v>45944</v>
      </c>
      <c r="BK1054">
        <v>0</v>
      </c>
      <c r="BL1054" s="27" t="str">
        <f>VLOOKUP(O1054,DropDownList!$H$1:$I$7,2,FALSE)</f>
        <v>2023/24</v>
      </c>
      <c r="BM1054" s="27" t="str">
        <f t="shared" si="16"/>
        <v>CONF</v>
      </c>
    </row>
    <row r="1055" spans="1:65" x14ac:dyDescent="0.2">
      <c r="A1055">
        <v>2025</v>
      </c>
      <c r="B1055">
        <v>10</v>
      </c>
      <c r="C1055" t="s">
        <v>231</v>
      </c>
      <c r="D1055" t="s">
        <v>235</v>
      </c>
      <c r="E1055" t="s">
        <v>44</v>
      </c>
      <c r="F1055">
        <v>9703</v>
      </c>
      <c r="G1055" t="s">
        <v>158</v>
      </c>
      <c r="H1055" t="s">
        <v>233</v>
      </c>
      <c r="I1055" t="s">
        <v>234</v>
      </c>
      <c r="J1055" s="24">
        <v>45931</v>
      </c>
      <c r="K1055" t="s">
        <v>253</v>
      </c>
      <c r="L1055">
        <v>3</v>
      </c>
      <c r="M1055" t="s">
        <v>429</v>
      </c>
      <c r="N1055" t="s">
        <v>145</v>
      </c>
      <c r="O1055" t="s">
        <v>155</v>
      </c>
      <c r="P1055" t="s">
        <v>161</v>
      </c>
      <c r="Q1055">
        <v>282.23</v>
      </c>
      <c r="R1055">
        <v>142</v>
      </c>
      <c r="S1055">
        <v>3710</v>
      </c>
      <c r="T1055">
        <v>40</v>
      </c>
      <c r="U1055">
        <v>34</v>
      </c>
      <c r="V1055">
        <v>6</v>
      </c>
      <c r="W1055">
        <v>126.24</v>
      </c>
      <c r="X1055">
        <v>126.24</v>
      </c>
      <c r="Y1055">
        <v>0</v>
      </c>
      <c r="Z1055">
        <v>0</v>
      </c>
      <c r="AA1055">
        <v>3387.77</v>
      </c>
      <c r="AB1055">
        <v>0</v>
      </c>
      <c r="AC1055">
        <v>0</v>
      </c>
      <c r="AD1055">
        <v>5</v>
      </c>
      <c r="AE1055">
        <v>1</v>
      </c>
      <c r="AF1055">
        <v>126</v>
      </c>
      <c r="AG1055">
        <v>3</v>
      </c>
      <c r="AH1055">
        <v>3</v>
      </c>
      <c r="AI1055">
        <v>10</v>
      </c>
      <c r="AJ1055">
        <v>0</v>
      </c>
      <c r="AK1055">
        <v>0</v>
      </c>
      <c r="AL1055">
        <v>0</v>
      </c>
      <c r="AM1055">
        <v>0</v>
      </c>
      <c r="AN1055">
        <v>0</v>
      </c>
      <c r="AO1055">
        <v>88</v>
      </c>
      <c r="AP1055">
        <v>434</v>
      </c>
      <c r="AQ1055">
        <v>94</v>
      </c>
      <c r="AR1055">
        <v>0</v>
      </c>
      <c r="AS1055">
        <v>83</v>
      </c>
      <c r="AT1055">
        <v>9</v>
      </c>
      <c r="AU1055">
        <v>11</v>
      </c>
      <c r="AV1055">
        <v>4</v>
      </c>
      <c r="AW1055">
        <v>1</v>
      </c>
      <c r="AX1055">
        <v>0</v>
      </c>
      <c r="AY1055">
        <v>42</v>
      </c>
      <c r="AZ1055">
        <v>89</v>
      </c>
      <c r="BA1055">
        <v>49</v>
      </c>
      <c r="BB1055">
        <v>15</v>
      </c>
      <c r="BC1055">
        <v>8</v>
      </c>
      <c r="BD1055">
        <v>6</v>
      </c>
      <c r="BE1055">
        <v>0</v>
      </c>
      <c r="BF1055">
        <v>140</v>
      </c>
      <c r="BG1055">
        <v>220</v>
      </c>
      <c r="BH1055">
        <v>0</v>
      </c>
      <c r="BI1055">
        <v>34</v>
      </c>
      <c r="BJ1055" s="25">
        <v>45944</v>
      </c>
      <c r="BK1055">
        <v>0</v>
      </c>
      <c r="BL1055" s="27" t="str">
        <f>VLOOKUP(O1055,DropDownList!$H$1:$I$7,2,FALSE)</f>
        <v>2022/23</v>
      </c>
      <c r="BM1055" s="27" t="str">
        <f t="shared" si="16"/>
        <v>VSUR</v>
      </c>
    </row>
    <row r="1056" spans="1:65" x14ac:dyDescent="0.2">
      <c r="A1056">
        <v>2025</v>
      </c>
      <c r="B1056">
        <v>10</v>
      </c>
      <c r="C1056" t="s">
        <v>231</v>
      </c>
      <c r="D1056" t="s">
        <v>235</v>
      </c>
      <c r="E1056" t="s">
        <v>44</v>
      </c>
      <c r="F1056">
        <v>9703</v>
      </c>
      <c r="G1056" t="s">
        <v>158</v>
      </c>
      <c r="H1056" t="s">
        <v>233</v>
      </c>
      <c r="I1056" t="s">
        <v>234</v>
      </c>
      <c r="J1056" s="24">
        <v>45931</v>
      </c>
      <c r="K1056" t="s">
        <v>253</v>
      </c>
      <c r="L1056">
        <v>3</v>
      </c>
      <c r="M1056" t="s">
        <v>429</v>
      </c>
      <c r="N1056" t="s">
        <v>145</v>
      </c>
      <c r="O1056" t="s">
        <v>147</v>
      </c>
      <c r="P1056" t="s">
        <v>159</v>
      </c>
      <c r="Q1056">
        <v>0</v>
      </c>
      <c r="R1056">
        <v>3</v>
      </c>
      <c r="S1056">
        <v>13063.91</v>
      </c>
      <c r="T1056">
        <v>0</v>
      </c>
      <c r="U1056">
        <v>1</v>
      </c>
      <c r="V1056">
        <v>0</v>
      </c>
      <c r="W1056">
        <v>0</v>
      </c>
      <c r="X1056">
        <v>0</v>
      </c>
      <c r="Y1056">
        <v>0</v>
      </c>
      <c r="Z1056">
        <v>0</v>
      </c>
      <c r="AA1056">
        <v>13063.91</v>
      </c>
      <c r="AB1056">
        <v>0</v>
      </c>
      <c r="AC1056">
        <v>0</v>
      </c>
      <c r="AD1056">
        <v>0</v>
      </c>
      <c r="AE1056">
        <v>0</v>
      </c>
      <c r="AF1056">
        <v>3</v>
      </c>
      <c r="AG1056">
        <v>0</v>
      </c>
      <c r="AH1056">
        <v>0</v>
      </c>
      <c r="AI1056">
        <v>0</v>
      </c>
      <c r="AJ1056">
        <v>0</v>
      </c>
      <c r="AK1056">
        <v>0</v>
      </c>
      <c r="AL1056">
        <v>0</v>
      </c>
      <c r="AM1056">
        <v>0</v>
      </c>
      <c r="AN1056">
        <v>0</v>
      </c>
      <c r="AO1056">
        <v>2</v>
      </c>
      <c r="AP1056">
        <v>2</v>
      </c>
      <c r="AQ1056">
        <v>2</v>
      </c>
      <c r="AR1056">
        <v>0</v>
      </c>
      <c r="AS1056">
        <v>0</v>
      </c>
      <c r="AT1056">
        <v>0</v>
      </c>
      <c r="AU1056">
        <v>0</v>
      </c>
      <c r="AV1056">
        <v>0</v>
      </c>
      <c r="AW1056">
        <v>0</v>
      </c>
      <c r="AX1056">
        <v>0</v>
      </c>
      <c r="AY1056">
        <v>0</v>
      </c>
      <c r="AZ1056">
        <v>0</v>
      </c>
      <c r="BA1056">
        <v>0</v>
      </c>
      <c r="BB1056">
        <v>0</v>
      </c>
      <c r="BC1056">
        <v>0</v>
      </c>
      <c r="BD1056">
        <v>0</v>
      </c>
      <c r="BE1056">
        <v>0</v>
      </c>
      <c r="BF1056">
        <v>0</v>
      </c>
      <c r="BG1056">
        <v>0</v>
      </c>
      <c r="BH1056">
        <v>0</v>
      </c>
      <c r="BI1056">
        <v>0</v>
      </c>
      <c r="BJ1056" s="25">
        <v>45944</v>
      </c>
      <c r="BK1056">
        <v>0</v>
      </c>
      <c r="BL1056" s="27" t="str">
        <f>VLOOKUP(O1056,DropDownList!$H$1:$I$7,2,FALSE)</f>
        <v>2024/25</v>
      </c>
      <c r="BM1056" s="27" t="str">
        <f t="shared" si="16"/>
        <v>CONF</v>
      </c>
    </row>
    <row r="1057" spans="1:65" x14ac:dyDescent="0.2">
      <c r="A1057">
        <v>2025</v>
      </c>
      <c r="B1057">
        <v>10</v>
      </c>
      <c r="C1057" t="s">
        <v>231</v>
      </c>
      <c r="D1057" t="s">
        <v>235</v>
      </c>
      <c r="E1057" t="s">
        <v>44</v>
      </c>
      <c r="F1057">
        <v>9703</v>
      </c>
      <c r="G1057" t="s">
        <v>158</v>
      </c>
      <c r="H1057" t="s">
        <v>233</v>
      </c>
      <c r="I1057" t="s">
        <v>234</v>
      </c>
      <c r="J1057" s="24">
        <v>45931</v>
      </c>
      <c r="K1057" t="s">
        <v>253</v>
      </c>
      <c r="L1057">
        <v>3</v>
      </c>
      <c r="M1057" t="s">
        <v>429</v>
      </c>
      <c r="N1057" t="s">
        <v>145</v>
      </c>
      <c r="O1057" t="s">
        <v>155</v>
      </c>
      <c r="P1057" t="s">
        <v>159</v>
      </c>
      <c r="Q1057">
        <v>0</v>
      </c>
      <c r="R1057">
        <v>5</v>
      </c>
      <c r="S1057">
        <v>51562.62</v>
      </c>
      <c r="T1057">
        <v>849.21</v>
      </c>
      <c r="U1057">
        <v>0</v>
      </c>
      <c r="V1057">
        <v>0</v>
      </c>
      <c r="W1057">
        <v>0</v>
      </c>
      <c r="X1057">
        <v>0</v>
      </c>
      <c r="Y1057">
        <v>0</v>
      </c>
      <c r="Z1057">
        <v>0</v>
      </c>
      <c r="AA1057">
        <v>50713.41</v>
      </c>
      <c r="AB1057">
        <v>0</v>
      </c>
      <c r="AC1057">
        <v>0</v>
      </c>
      <c r="AD1057">
        <v>0</v>
      </c>
      <c r="AE1057">
        <v>0</v>
      </c>
      <c r="AF1057">
        <v>2</v>
      </c>
      <c r="AG1057">
        <v>0</v>
      </c>
      <c r="AH1057">
        <v>0</v>
      </c>
      <c r="AI1057">
        <v>0</v>
      </c>
      <c r="AJ1057">
        <v>0</v>
      </c>
      <c r="AK1057">
        <v>0</v>
      </c>
      <c r="AL1057">
        <v>0</v>
      </c>
      <c r="AM1057">
        <v>0</v>
      </c>
      <c r="AN1057">
        <v>0</v>
      </c>
      <c r="AO1057">
        <v>4</v>
      </c>
      <c r="AP1057">
        <v>8</v>
      </c>
      <c r="AQ1057">
        <v>4</v>
      </c>
      <c r="AR1057">
        <v>1</v>
      </c>
      <c r="AS1057">
        <v>0</v>
      </c>
      <c r="AT1057">
        <v>0</v>
      </c>
      <c r="AU1057">
        <v>2</v>
      </c>
      <c r="AV1057">
        <v>0</v>
      </c>
      <c r="AW1057">
        <v>0</v>
      </c>
      <c r="AX1057">
        <v>0</v>
      </c>
      <c r="AY1057">
        <v>0</v>
      </c>
      <c r="AZ1057">
        <v>0</v>
      </c>
      <c r="BA1057">
        <v>0</v>
      </c>
      <c r="BB1057">
        <v>0</v>
      </c>
      <c r="BC1057">
        <v>0</v>
      </c>
      <c r="BD1057">
        <v>0</v>
      </c>
      <c r="BE1057">
        <v>0</v>
      </c>
      <c r="BF1057">
        <v>0</v>
      </c>
      <c r="BG1057">
        <v>0</v>
      </c>
      <c r="BH1057">
        <v>3</v>
      </c>
      <c r="BI1057">
        <v>0</v>
      </c>
      <c r="BJ1057" s="25">
        <v>45944</v>
      </c>
      <c r="BK1057">
        <v>0</v>
      </c>
      <c r="BL1057" s="27" t="str">
        <f>VLOOKUP(O1057,DropDownList!$H$1:$I$7,2,FALSE)</f>
        <v>2022/23</v>
      </c>
      <c r="BM1057" s="27" t="str">
        <f t="shared" si="16"/>
        <v>CONF</v>
      </c>
    </row>
    <row r="1058" spans="1:65" x14ac:dyDescent="0.2">
      <c r="A1058">
        <v>2025</v>
      </c>
      <c r="B1058">
        <v>10</v>
      </c>
      <c r="C1058" t="s">
        <v>231</v>
      </c>
      <c r="D1058" t="s">
        <v>236</v>
      </c>
      <c r="E1058" t="s">
        <v>45</v>
      </c>
      <c r="F1058">
        <v>9256</v>
      </c>
      <c r="G1058" t="s">
        <v>141</v>
      </c>
      <c r="H1058" t="s">
        <v>237</v>
      </c>
      <c r="I1058" t="s">
        <v>237</v>
      </c>
      <c r="J1058" s="24">
        <v>45931</v>
      </c>
      <c r="K1058" t="s">
        <v>253</v>
      </c>
      <c r="L1058">
        <v>3</v>
      </c>
      <c r="M1058" t="s">
        <v>429</v>
      </c>
      <c r="N1058" t="s">
        <v>145</v>
      </c>
      <c r="O1058" t="s">
        <v>155</v>
      </c>
      <c r="P1058" t="s">
        <v>151</v>
      </c>
      <c r="Q1058">
        <v>0</v>
      </c>
      <c r="R1058">
        <v>1</v>
      </c>
      <c r="S1058">
        <v>30</v>
      </c>
      <c r="T1058">
        <v>30</v>
      </c>
      <c r="U1058">
        <v>0</v>
      </c>
      <c r="V1058">
        <v>0</v>
      </c>
      <c r="W1058">
        <v>0</v>
      </c>
      <c r="X1058">
        <v>0</v>
      </c>
      <c r="Y1058">
        <v>0</v>
      </c>
      <c r="Z1058">
        <v>0</v>
      </c>
      <c r="AA1058">
        <v>0</v>
      </c>
      <c r="AB1058">
        <v>0</v>
      </c>
      <c r="AC1058">
        <v>0</v>
      </c>
      <c r="AD1058">
        <v>0</v>
      </c>
      <c r="AE1058">
        <v>0</v>
      </c>
      <c r="AF1058">
        <v>0</v>
      </c>
      <c r="AG1058">
        <v>0</v>
      </c>
      <c r="AH1058">
        <v>1</v>
      </c>
      <c r="AI1058">
        <v>0</v>
      </c>
      <c r="AJ1058">
        <v>0</v>
      </c>
      <c r="AK1058">
        <v>0</v>
      </c>
      <c r="AL1058">
        <v>0</v>
      </c>
      <c r="AM1058">
        <v>0</v>
      </c>
      <c r="AN1058">
        <v>0</v>
      </c>
      <c r="AO1058">
        <v>0</v>
      </c>
      <c r="AP1058">
        <v>0</v>
      </c>
      <c r="AQ1058">
        <v>0</v>
      </c>
      <c r="AR1058">
        <v>0</v>
      </c>
      <c r="AS1058">
        <v>0</v>
      </c>
      <c r="AT1058">
        <v>0</v>
      </c>
      <c r="AU1058">
        <v>0</v>
      </c>
      <c r="AV1058">
        <v>0</v>
      </c>
      <c r="AW1058">
        <v>0</v>
      </c>
      <c r="AX1058">
        <v>0</v>
      </c>
      <c r="AY1058">
        <v>0</v>
      </c>
      <c r="AZ1058">
        <v>0</v>
      </c>
      <c r="BA1058">
        <v>0</v>
      </c>
      <c r="BB1058">
        <v>0</v>
      </c>
      <c r="BC1058">
        <v>0</v>
      </c>
      <c r="BD1058">
        <v>0</v>
      </c>
      <c r="BE1058">
        <v>0</v>
      </c>
      <c r="BF1058">
        <v>0</v>
      </c>
      <c r="BG1058">
        <v>0</v>
      </c>
      <c r="BH1058">
        <v>0</v>
      </c>
      <c r="BI1058">
        <v>0</v>
      </c>
      <c r="BJ1058" s="25">
        <v>45944</v>
      </c>
      <c r="BK1058">
        <v>0</v>
      </c>
      <c r="BL1058" s="27" t="str">
        <f>VLOOKUP(O1058,DropDownList!$H$1:$I$7,2,FALSE)</f>
        <v>2022/23</v>
      </c>
      <c r="BM1058" s="27" t="str">
        <f t="shared" si="16"/>
        <v>PCPF</v>
      </c>
    </row>
    <row r="1059" spans="1:65" x14ac:dyDescent="0.2">
      <c r="A1059">
        <v>2025</v>
      </c>
      <c r="B1059">
        <v>10</v>
      </c>
      <c r="C1059" t="s">
        <v>231</v>
      </c>
      <c r="D1059" t="s">
        <v>236</v>
      </c>
      <c r="E1059" t="s">
        <v>45</v>
      </c>
      <c r="F1059">
        <v>9256</v>
      </c>
      <c r="G1059" t="s">
        <v>141</v>
      </c>
      <c r="H1059" t="s">
        <v>237</v>
      </c>
      <c r="I1059" t="s">
        <v>237</v>
      </c>
      <c r="J1059" s="24">
        <v>45931</v>
      </c>
      <c r="K1059" t="s">
        <v>253</v>
      </c>
      <c r="L1059">
        <v>3</v>
      </c>
      <c r="M1059" t="s">
        <v>429</v>
      </c>
      <c r="N1059" t="s">
        <v>145</v>
      </c>
      <c r="O1059" t="s">
        <v>147</v>
      </c>
      <c r="P1059" t="s">
        <v>146</v>
      </c>
      <c r="Q1059">
        <v>1447.63</v>
      </c>
      <c r="R1059">
        <v>359</v>
      </c>
      <c r="S1059">
        <v>5290</v>
      </c>
      <c r="T1059">
        <v>50</v>
      </c>
      <c r="U1059">
        <v>188</v>
      </c>
      <c r="V1059">
        <v>77</v>
      </c>
      <c r="W1059">
        <v>1150</v>
      </c>
      <c r="X1059">
        <v>1150</v>
      </c>
      <c r="Y1059">
        <v>0</v>
      </c>
      <c r="Z1059">
        <v>0</v>
      </c>
      <c r="AA1059">
        <v>3792.37</v>
      </c>
      <c r="AB1059">
        <v>0</v>
      </c>
      <c r="AC1059">
        <v>0</v>
      </c>
      <c r="AD1059">
        <v>77</v>
      </c>
      <c r="AE1059">
        <v>0</v>
      </c>
      <c r="AF1059">
        <v>260</v>
      </c>
      <c r="AG1059">
        <v>1</v>
      </c>
      <c r="AH1059">
        <v>4</v>
      </c>
      <c r="AI1059">
        <v>94</v>
      </c>
      <c r="AJ1059">
        <v>0</v>
      </c>
      <c r="AK1059">
        <v>0</v>
      </c>
      <c r="AL1059">
        <v>0</v>
      </c>
      <c r="AM1059">
        <v>0</v>
      </c>
      <c r="AN1059">
        <v>0</v>
      </c>
      <c r="AO1059">
        <v>259</v>
      </c>
      <c r="AP1059">
        <v>651</v>
      </c>
      <c r="AQ1059">
        <v>264</v>
      </c>
      <c r="AR1059">
        <v>0</v>
      </c>
      <c r="AS1059">
        <v>69</v>
      </c>
      <c r="AT1059">
        <v>3</v>
      </c>
      <c r="AU1059">
        <v>2</v>
      </c>
      <c r="AV1059">
        <v>0</v>
      </c>
      <c r="AW1059">
        <v>1</v>
      </c>
      <c r="AX1059">
        <v>0</v>
      </c>
      <c r="AY1059">
        <v>57</v>
      </c>
      <c r="AZ1059">
        <v>131</v>
      </c>
      <c r="BA1059">
        <v>53</v>
      </c>
      <c r="BB1059">
        <v>16</v>
      </c>
      <c r="BC1059">
        <v>12</v>
      </c>
      <c r="BD1059">
        <v>7</v>
      </c>
      <c r="BE1059">
        <v>1</v>
      </c>
      <c r="BF1059">
        <v>358</v>
      </c>
      <c r="BG1059">
        <v>1430</v>
      </c>
      <c r="BH1059">
        <v>0</v>
      </c>
      <c r="BI1059">
        <v>188</v>
      </c>
      <c r="BJ1059" s="25">
        <v>45944</v>
      </c>
      <c r="BK1059">
        <v>0</v>
      </c>
      <c r="BL1059" s="27" t="str">
        <f>VLOOKUP(O1059,DropDownList!$H$1:$I$7,2,FALSE)</f>
        <v>2024/25</v>
      </c>
      <c r="BM1059" s="27" t="str">
        <f t="shared" si="16"/>
        <v>VSUR</v>
      </c>
    </row>
    <row r="1060" spans="1:65" x14ac:dyDescent="0.2">
      <c r="A1060">
        <v>2025</v>
      </c>
      <c r="B1060">
        <v>10</v>
      </c>
      <c r="C1060" t="s">
        <v>231</v>
      </c>
      <c r="D1060" t="s">
        <v>236</v>
      </c>
      <c r="E1060" t="s">
        <v>45</v>
      </c>
      <c r="F1060">
        <v>9256</v>
      </c>
      <c r="G1060" t="s">
        <v>141</v>
      </c>
      <c r="H1060" t="s">
        <v>237</v>
      </c>
      <c r="I1060" t="s">
        <v>237</v>
      </c>
      <c r="J1060" s="24">
        <v>45931</v>
      </c>
      <c r="K1060" t="s">
        <v>253</v>
      </c>
      <c r="L1060">
        <v>3</v>
      </c>
      <c r="M1060" t="s">
        <v>429</v>
      </c>
      <c r="N1060" t="s">
        <v>145</v>
      </c>
      <c r="O1060" t="s">
        <v>155</v>
      </c>
      <c r="P1060" t="s">
        <v>146</v>
      </c>
      <c r="Q1060">
        <v>839.62</v>
      </c>
      <c r="R1060">
        <v>563</v>
      </c>
      <c r="S1060">
        <v>8240</v>
      </c>
      <c r="T1060">
        <v>190</v>
      </c>
      <c r="U1060">
        <v>144</v>
      </c>
      <c r="V1060">
        <v>38</v>
      </c>
      <c r="W1060">
        <v>530.86</v>
      </c>
      <c r="X1060">
        <v>530.86</v>
      </c>
      <c r="Y1060">
        <v>0</v>
      </c>
      <c r="Z1060">
        <v>0</v>
      </c>
      <c r="AA1060">
        <v>7210.38</v>
      </c>
      <c r="AB1060">
        <v>0</v>
      </c>
      <c r="AC1060">
        <v>0</v>
      </c>
      <c r="AD1060">
        <v>36</v>
      </c>
      <c r="AE1060">
        <v>2</v>
      </c>
      <c r="AF1060">
        <v>491</v>
      </c>
      <c r="AG1060">
        <v>3</v>
      </c>
      <c r="AH1060">
        <v>12</v>
      </c>
      <c r="AI1060">
        <v>57</v>
      </c>
      <c r="AJ1060">
        <v>0</v>
      </c>
      <c r="AK1060">
        <v>0</v>
      </c>
      <c r="AL1060">
        <v>0</v>
      </c>
      <c r="AM1060">
        <v>0</v>
      </c>
      <c r="AN1060">
        <v>0</v>
      </c>
      <c r="AO1060">
        <v>376</v>
      </c>
      <c r="AP1060">
        <v>1872</v>
      </c>
      <c r="AQ1060">
        <v>430</v>
      </c>
      <c r="AR1060">
        <v>0</v>
      </c>
      <c r="AS1060">
        <v>213</v>
      </c>
      <c r="AT1060">
        <v>25</v>
      </c>
      <c r="AU1060">
        <v>23</v>
      </c>
      <c r="AV1060">
        <v>12</v>
      </c>
      <c r="AW1060">
        <v>1</v>
      </c>
      <c r="AX1060">
        <v>0</v>
      </c>
      <c r="AY1060">
        <v>210</v>
      </c>
      <c r="AZ1060">
        <v>455</v>
      </c>
      <c r="BA1060">
        <v>313</v>
      </c>
      <c r="BB1060">
        <v>58</v>
      </c>
      <c r="BC1060">
        <v>35</v>
      </c>
      <c r="BD1060">
        <v>12</v>
      </c>
      <c r="BE1060">
        <v>0</v>
      </c>
      <c r="BF1060">
        <v>557</v>
      </c>
      <c r="BG1060">
        <v>820</v>
      </c>
      <c r="BH1060">
        <v>0</v>
      </c>
      <c r="BI1060">
        <v>142</v>
      </c>
      <c r="BJ1060" s="25">
        <v>45944</v>
      </c>
      <c r="BK1060">
        <v>1</v>
      </c>
      <c r="BL1060" s="27" t="str">
        <f>VLOOKUP(O1060,DropDownList!$H$1:$I$7,2,FALSE)</f>
        <v>2022/23</v>
      </c>
      <c r="BM1060" s="27" t="str">
        <f t="shared" si="16"/>
        <v>VSUR</v>
      </c>
    </row>
    <row r="1061" spans="1:65" x14ac:dyDescent="0.2">
      <c r="A1061">
        <v>2025</v>
      </c>
      <c r="B1061">
        <v>10</v>
      </c>
      <c r="C1061" t="s">
        <v>231</v>
      </c>
      <c r="D1061" t="s">
        <v>236</v>
      </c>
      <c r="E1061" t="s">
        <v>45</v>
      </c>
      <c r="F1061">
        <v>9256</v>
      </c>
      <c r="G1061" t="s">
        <v>141</v>
      </c>
      <c r="H1061" t="s">
        <v>237</v>
      </c>
      <c r="I1061" t="s">
        <v>237</v>
      </c>
      <c r="J1061" s="24">
        <v>45931</v>
      </c>
      <c r="K1061" t="s">
        <v>253</v>
      </c>
      <c r="L1061">
        <v>3</v>
      </c>
      <c r="M1061" t="s">
        <v>429</v>
      </c>
      <c r="N1061" t="s">
        <v>145</v>
      </c>
      <c r="O1061" t="s">
        <v>156</v>
      </c>
      <c r="P1061" t="s">
        <v>150</v>
      </c>
      <c r="Q1061">
        <v>35934.910000000003</v>
      </c>
      <c r="R1061">
        <v>625</v>
      </c>
      <c r="S1061">
        <v>105237.94</v>
      </c>
      <c r="T1061">
        <v>16018.5</v>
      </c>
      <c r="U1061">
        <v>234</v>
      </c>
      <c r="V1061">
        <v>133</v>
      </c>
      <c r="W1061">
        <v>22618.67</v>
      </c>
      <c r="X1061">
        <v>22687.360000000001</v>
      </c>
      <c r="Y1061">
        <v>545</v>
      </c>
      <c r="Z1061">
        <v>89219.44</v>
      </c>
      <c r="AA1061">
        <v>53284.53</v>
      </c>
      <c r="AB1061">
        <v>15758.06</v>
      </c>
      <c r="AC1061">
        <v>37526.47</v>
      </c>
      <c r="AD1061">
        <v>102</v>
      </c>
      <c r="AE1061">
        <v>31</v>
      </c>
      <c r="AF1061">
        <v>300</v>
      </c>
      <c r="AG1061">
        <v>92</v>
      </c>
      <c r="AH1061">
        <v>80</v>
      </c>
      <c r="AI1061">
        <v>142</v>
      </c>
      <c r="AJ1061">
        <v>74</v>
      </c>
      <c r="AK1061">
        <v>59</v>
      </c>
      <c r="AL1061">
        <v>11</v>
      </c>
      <c r="AM1061">
        <v>29</v>
      </c>
      <c r="AN1061">
        <v>3</v>
      </c>
      <c r="AO1061">
        <v>460</v>
      </c>
      <c r="AP1061">
        <v>1797</v>
      </c>
      <c r="AQ1061">
        <v>523</v>
      </c>
      <c r="AR1061">
        <v>6</v>
      </c>
      <c r="AS1061">
        <v>214</v>
      </c>
      <c r="AT1061">
        <v>44</v>
      </c>
      <c r="AU1061">
        <v>7</v>
      </c>
      <c r="AV1061">
        <v>2</v>
      </c>
      <c r="AW1061">
        <v>0</v>
      </c>
      <c r="AX1061">
        <v>0</v>
      </c>
      <c r="AY1061">
        <v>228</v>
      </c>
      <c r="AZ1061">
        <v>429</v>
      </c>
      <c r="BA1061">
        <v>245</v>
      </c>
      <c r="BB1061">
        <v>36</v>
      </c>
      <c r="BC1061">
        <v>24</v>
      </c>
      <c r="BD1061">
        <v>6</v>
      </c>
      <c r="BE1061">
        <v>0</v>
      </c>
      <c r="BF1061">
        <v>464</v>
      </c>
      <c r="BG1061">
        <v>23816.75</v>
      </c>
      <c r="BH1061">
        <v>11</v>
      </c>
      <c r="BI1061">
        <v>234</v>
      </c>
      <c r="BJ1061" s="25">
        <v>45944</v>
      </c>
      <c r="BK1061">
        <v>0</v>
      </c>
      <c r="BL1061" s="27" t="str">
        <f>VLOOKUP(O1061,DropDownList!$H$1:$I$7,2,FALSE)</f>
        <v>2023/24</v>
      </c>
      <c r="BM1061" s="27" t="str">
        <f t="shared" si="16"/>
        <v>FISCAL FINES</v>
      </c>
    </row>
    <row r="1062" spans="1:65" x14ac:dyDescent="0.2">
      <c r="A1062">
        <v>2025</v>
      </c>
      <c r="B1062">
        <v>10</v>
      </c>
      <c r="C1062" t="s">
        <v>231</v>
      </c>
      <c r="D1062" t="s">
        <v>236</v>
      </c>
      <c r="E1062" t="s">
        <v>45</v>
      </c>
      <c r="F1062">
        <v>9256</v>
      </c>
      <c r="G1062" t="s">
        <v>141</v>
      </c>
      <c r="H1062" t="s">
        <v>237</v>
      </c>
      <c r="I1062" t="s">
        <v>237</v>
      </c>
      <c r="J1062" s="24">
        <v>45931</v>
      </c>
      <c r="K1062" t="s">
        <v>253</v>
      </c>
      <c r="L1062">
        <v>3</v>
      </c>
      <c r="M1062" t="s">
        <v>429</v>
      </c>
      <c r="N1062" t="s">
        <v>145</v>
      </c>
      <c r="O1062" t="s">
        <v>156</v>
      </c>
      <c r="P1062" t="s">
        <v>154</v>
      </c>
      <c r="Q1062">
        <v>27537.7</v>
      </c>
      <c r="R1062">
        <v>321</v>
      </c>
      <c r="S1062">
        <v>87562.02</v>
      </c>
      <c r="T1062">
        <v>610.52</v>
      </c>
      <c r="U1062">
        <v>109</v>
      </c>
      <c r="V1062">
        <v>67</v>
      </c>
      <c r="W1062">
        <v>17607.72</v>
      </c>
      <c r="X1062">
        <v>17867.72</v>
      </c>
      <c r="Y1062">
        <v>0</v>
      </c>
      <c r="Z1062">
        <v>0</v>
      </c>
      <c r="AA1062">
        <v>59413.8</v>
      </c>
      <c r="AB1062">
        <v>1923.33</v>
      </c>
      <c r="AC1062">
        <v>53530.47</v>
      </c>
      <c r="AD1062">
        <v>33</v>
      </c>
      <c r="AE1062">
        <v>34</v>
      </c>
      <c r="AF1062">
        <v>206</v>
      </c>
      <c r="AG1062">
        <v>60</v>
      </c>
      <c r="AH1062">
        <v>1</v>
      </c>
      <c r="AI1062">
        <v>49</v>
      </c>
      <c r="AJ1062">
        <v>0</v>
      </c>
      <c r="AK1062">
        <v>0</v>
      </c>
      <c r="AL1062">
        <v>0</v>
      </c>
      <c r="AM1062">
        <v>0</v>
      </c>
      <c r="AN1062">
        <v>0</v>
      </c>
      <c r="AO1062">
        <v>210</v>
      </c>
      <c r="AP1062">
        <v>854</v>
      </c>
      <c r="AQ1062">
        <v>254</v>
      </c>
      <c r="AR1062">
        <v>0</v>
      </c>
      <c r="AS1062">
        <v>120</v>
      </c>
      <c r="AT1062">
        <v>19</v>
      </c>
      <c r="AU1062">
        <v>6</v>
      </c>
      <c r="AV1062">
        <v>3</v>
      </c>
      <c r="AW1062">
        <v>0</v>
      </c>
      <c r="AX1062">
        <v>0</v>
      </c>
      <c r="AY1062">
        <v>87</v>
      </c>
      <c r="AZ1062">
        <v>183</v>
      </c>
      <c r="BA1062">
        <v>118</v>
      </c>
      <c r="BB1062">
        <v>14</v>
      </c>
      <c r="BC1062">
        <v>7</v>
      </c>
      <c r="BD1062">
        <v>7</v>
      </c>
      <c r="BE1062">
        <v>0</v>
      </c>
      <c r="BF1062">
        <v>320</v>
      </c>
      <c r="BG1062">
        <v>16787</v>
      </c>
      <c r="BH1062">
        <v>5</v>
      </c>
      <c r="BI1062">
        <v>107</v>
      </c>
      <c r="BJ1062" s="25">
        <v>45944</v>
      </c>
      <c r="BK1062">
        <v>0</v>
      </c>
      <c r="BL1062" s="27" t="str">
        <f>VLOOKUP(O1062,DropDownList!$H$1:$I$7,2,FALSE)</f>
        <v>2023/24</v>
      </c>
      <c r="BM1062" s="27" t="str">
        <f t="shared" si="16"/>
        <v>JP COURT</v>
      </c>
    </row>
    <row r="1063" spans="1:65" x14ac:dyDescent="0.2">
      <c r="A1063">
        <v>2025</v>
      </c>
      <c r="B1063">
        <v>10</v>
      </c>
      <c r="C1063" t="s">
        <v>231</v>
      </c>
      <c r="D1063" t="s">
        <v>236</v>
      </c>
      <c r="E1063" t="s">
        <v>45</v>
      </c>
      <c r="F1063">
        <v>9256</v>
      </c>
      <c r="G1063" t="s">
        <v>141</v>
      </c>
      <c r="H1063" t="s">
        <v>237</v>
      </c>
      <c r="I1063" t="s">
        <v>237</v>
      </c>
      <c r="J1063" s="24">
        <v>45931</v>
      </c>
      <c r="K1063" t="s">
        <v>253</v>
      </c>
      <c r="L1063">
        <v>3</v>
      </c>
      <c r="M1063" t="s">
        <v>429</v>
      </c>
      <c r="N1063" t="s">
        <v>145</v>
      </c>
      <c r="O1063" t="s">
        <v>156</v>
      </c>
      <c r="P1063" t="s">
        <v>152</v>
      </c>
      <c r="Q1063">
        <v>0</v>
      </c>
      <c r="R1063">
        <v>62</v>
      </c>
      <c r="S1063">
        <v>2480</v>
      </c>
      <c r="T1063">
        <v>760</v>
      </c>
      <c r="U1063">
        <v>0</v>
      </c>
      <c r="V1063">
        <v>0</v>
      </c>
      <c r="W1063">
        <v>0</v>
      </c>
      <c r="X1063">
        <v>0</v>
      </c>
      <c r="Y1063">
        <v>0</v>
      </c>
      <c r="Z1063">
        <v>0</v>
      </c>
      <c r="AA1063">
        <v>1720</v>
      </c>
      <c r="AB1063">
        <v>0</v>
      </c>
      <c r="AC1063">
        <v>1720</v>
      </c>
      <c r="AD1063">
        <v>0</v>
      </c>
      <c r="AE1063">
        <v>0</v>
      </c>
      <c r="AF1063">
        <v>43</v>
      </c>
      <c r="AG1063">
        <v>0</v>
      </c>
      <c r="AH1063">
        <v>19</v>
      </c>
      <c r="AI1063">
        <v>0</v>
      </c>
      <c r="AJ1063">
        <v>0</v>
      </c>
      <c r="AK1063">
        <v>0</v>
      </c>
      <c r="AL1063">
        <v>0</v>
      </c>
      <c r="AM1063">
        <v>2</v>
      </c>
      <c r="AN1063">
        <v>0</v>
      </c>
      <c r="AO1063">
        <v>0</v>
      </c>
      <c r="AP1063">
        <v>0</v>
      </c>
      <c r="AQ1063">
        <v>0</v>
      </c>
      <c r="AR1063">
        <v>0</v>
      </c>
      <c r="AS1063">
        <v>0</v>
      </c>
      <c r="AT1063">
        <v>0</v>
      </c>
      <c r="AU1063">
        <v>0</v>
      </c>
      <c r="AV1063">
        <v>0</v>
      </c>
      <c r="AW1063">
        <v>0</v>
      </c>
      <c r="AX1063">
        <v>0</v>
      </c>
      <c r="AY1063">
        <v>0</v>
      </c>
      <c r="AZ1063">
        <v>0</v>
      </c>
      <c r="BA1063">
        <v>0</v>
      </c>
      <c r="BB1063">
        <v>0</v>
      </c>
      <c r="BC1063">
        <v>0</v>
      </c>
      <c r="BD1063">
        <v>0</v>
      </c>
      <c r="BE1063">
        <v>0</v>
      </c>
      <c r="BF1063">
        <v>0</v>
      </c>
      <c r="BG1063">
        <v>0</v>
      </c>
      <c r="BH1063">
        <v>0</v>
      </c>
      <c r="BI1063">
        <v>0</v>
      </c>
      <c r="BJ1063" s="25">
        <v>45944</v>
      </c>
      <c r="BK1063">
        <v>0</v>
      </c>
      <c r="BL1063" s="27" t="str">
        <f>VLOOKUP(O1063,DropDownList!$H$1:$I$7,2,FALSE)</f>
        <v>2023/24</v>
      </c>
      <c r="BM1063" s="27" t="str">
        <f t="shared" si="16"/>
        <v>PCOA</v>
      </c>
    </row>
    <row r="1064" spans="1:65" x14ac:dyDescent="0.2">
      <c r="A1064">
        <v>2025</v>
      </c>
      <c r="B1064">
        <v>10</v>
      </c>
      <c r="C1064" t="s">
        <v>231</v>
      </c>
      <c r="D1064" t="s">
        <v>236</v>
      </c>
      <c r="E1064" t="s">
        <v>45</v>
      </c>
      <c r="F1064">
        <v>9256</v>
      </c>
      <c r="G1064" t="s">
        <v>141</v>
      </c>
      <c r="H1064" t="s">
        <v>237</v>
      </c>
      <c r="I1064" t="s">
        <v>237</v>
      </c>
      <c r="J1064" s="24">
        <v>45931</v>
      </c>
      <c r="K1064" t="s">
        <v>253</v>
      </c>
      <c r="L1064">
        <v>3</v>
      </c>
      <c r="M1064" t="s">
        <v>429</v>
      </c>
      <c r="N1064" t="s">
        <v>145</v>
      </c>
      <c r="O1064" t="s">
        <v>156</v>
      </c>
      <c r="P1064" t="s">
        <v>146</v>
      </c>
      <c r="Q1064">
        <v>980</v>
      </c>
      <c r="R1064">
        <v>316</v>
      </c>
      <c r="S1064">
        <v>4930</v>
      </c>
      <c r="T1064">
        <v>10</v>
      </c>
      <c r="U1064">
        <v>105</v>
      </c>
      <c r="V1064">
        <v>33</v>
      </c>
      <c r="W1064">
        <v>680</v>
      </c>
      <c r="X1064">
        <v>680</v>
      </c>
      <c r="Y1064">
        <v>0</v>
      </c>
      <c r="Z1064">
        <v>0</v>
      </c>
      <c r="AA1064">
        <v>3940</v>
      </c>
      <c r="AB1064">
        <v>0</v>
      </c>
      <c r="AC1064">
        <v>0</v>
      </c>
      <c r="AD1064">
        <v>33</v>
      </c>
      <c r="AE1064">
        <v>0</v>
      </c>
      <c r="AF1064">
        <v>263</v>
      </c>
      <c r="AG1064">
        <v>0</v>
      </c>
      <c r="AH1064">
        <v>1</v>
      </c>
      <c r="AI1064">
        <v>52</v>
      </c>
      <c r="AJ1064">
        <v>0</v>
      </c>
      <c r="AK1064">
        <v>0</v>
      </c>
      <c r="AL1064">
        <v>0</v>
      </c>
      <c r="AM1064">
        <v>0</v>
      </c>
      <c r="AN1064">
        <v>0</v>
      </c>
      <c r="AO1064">
        <v>205</v>
      </c>
      <c r="AP1064">
        <v>818</v>
      </c>
      <c r="AQ1064">
        <v>248</v>
      </c>
      <c r="AR1064">
        <v>0</v>
      </c>
      <c r="AS1064">
        <v>118</v>
      </c>
      <c r="AT1064">
        <v>18</v>
      </c>
      <c r="AU1064">
        <v>6</v>
      </c>
      <c r="AV1064">
        <v>3</v>
      </c>
      <c r="AW1064">
        <v>0</v>
      </c>
      <c r="AX1064">
        <v>0</v>
      </c>
      <c r="AY1064">
        <v>84</v>
      </c>
      <c r="AZ1064">
        <v>176</v>
      </c>
      <c r="BA1064">
        <v>111</v>
      </c>
      <c r="BB1064">
        <v>14</v>
      </c>
      <c r="BC1064">
        <v>7</v>
      </c>
      <c r="BD1064">
        <v>6</v>
      </c>
      <c r="BE1064">
        <v>0</v>
      </c>
      <c r="BF1064">
        <v>315</v>
      </c>
      <c r="BG1064">
        <v>980</v>
      </c>
      <c r="BH1064">
        <v>0</v>
      </c>
      <c r="BI1064">
        <v>103</v>
      </c>
      <c r="BJ1064" s="25">
        <v>45944</v>
      </c>
      <c r="BK1064">
        <v>0</v>
      </c>
      <c r="BL1064" s="27" t="str">
        <f>VLOOKUP(O1064,DropDownList!$H$1:$I$7,2,FALSE)</f>
        <v>2023/24</v>
      </c>
      <c r="BM1064" s="27" t="str">
        <f t="shared" si="16"/>
        <v>VSUR</v>
      </c>
    </row>
    <row r="1065" spans="1:65" x14ac:dyDescent="0.2">
      <c r="A1065">
        <v>2025</v>
      </c>
      <c r="B1065">
        <v>10</v>
      </c>
      <c r="C1065" t="s">
        <v>231</v>
      </c>
      <c r="D1065" t="s">
        <v>236</v>
      </c>
      <c r="E1065" t="s">
        <v>45</v>
      </c>
      <c r="F1065">
        <v>9256</v>
      </c>
      <c r="G1065" t="s">
        <v>141</v>
      </c>
      <c r="H1065" t="s">
        <v>237</v>
      </c>
      <c r="I1065" t="s">
        <v>237</v>
      </c>
      <c r="J1065" s="24">
        <v>45931</v>
      </c>
      <c r="K1065" t="s">
        <v>253</v>
      </c>
      <c r="L1065">
        <v>3</v>
      </c>
      <c r="M1065" t="s">
        <v>429</v>
      </c>
      <c r="N1065" t="s">
        <v>145</v>
      </c>
      <c r="O1065" t="s">
        <v>155</v>
      </c>
      <c r="P1065" t="s">
        <v>150</v>
      </c>
      <c r="Q1065">
        <v>33517.71</v>
      </c>
      <c r="R1065">
        <v>750</v>
      </c>
      <c r="S1065">
        <v>127920.8</v>
      </c>
      <c r="T1065">
        <v>20864.669999999998</v>
      </c>
      <c r="U1065">
        <v>199</v>
      </c>
      <c r="V1065">
        <v>116</v>
      </c>
      <c r="W1065">
        <v>19361.66</v>
      </c>
      <c r="X1065">
        <v>19361.66</v>
      </c>
      <c r="Y1065">
        <v>618</v>
      </c>
      <c r="Z1065">
        <v>107056.13</v>
      </c>
      <c r="AA1065">
        <v>73538.42</v>
      </c>
      <c r="AB1065">
        <v>25151.91</v>
      </c>
      <c r="AC1065">
        <v>48386.51</v>
      </c>
      <c r="AD1065">
        <v>91</v>
      </c>
      <c r="AE1065">
        <v>25</v>
      </c>
      <c r="AF1065">
        <v>404</v>
      </c>
      <c r="AG1065">
        <v>78</v>
      </c>
      <c r="AH1065">
        <v>132</v>
      </c>
      <c r="AI1065">
        <v>121</v>
      </c>
      <c r="AJ1065">
        <v>100</v>
      </c>
      <c r="AK1065">
        <v>60</v>
      </c>
      <c r="AL1065">
        <v>21</v>
      </c>
      <c r="AM1065">
        <v>41</v>
      </c>
      <c r="AN1065">
        <v>8</v>
      </c>
      <c r="AO1065">
        <v>539</v>
      </c>
      <c r="AP1065">
        <v>2352</v>
      </c>
      <c r="AQ1065">
        <v>568</v>
      </c>
      <c r="AR1065">
        <v>20</v>
      </c>
      <c r="AS1065">
        <v>209</v>
      </c>
      <c r="AT1065">
        <v>36</v>
      </c>
      <c r="AU1065">
        <v>12</v>
      </c>
      <c r="AV1065">
        <v>6</v>
      </c>
      <c r="AW1065">
        <v>0</v>
      </c>
      <c r="AX1065">
        <v>0</v>
      </c>
      <c r="AY1065">
        <v>335</v>
      </c>
      <c r="AZ1065">
        <v>631</v>
      </c>
      <c r="BA1065">
        <v>395</v>
      </c>
      <c r="BB1065">
        <v>39</v>
      </c>
      <c r="BC1065">
        <v>24</v>
      </c>
      <c r="BD1065">
        <v>16</v>
      </c>
      <c r="BE1065">
        <v>0</v>
      </c>
      <c r="BF1065">
        <v>541</v>
      </c>
      <c r="BG1065">
        <v>21209.23</v>
      </c>
      <c r="BH1065">
        <v>15</v>
      </c>
      <c r="BI1065">
        <v>198</v>
      </c>
      <c r="BJ1065" s="25">
        <v>45944</v>
      </c>
      <c r="BK1065">
        <v>0</v>
      </c>
      <c r="BL1065" s="27" t="str">
        <f>VLOOKUP(O1065,DropDownList!$H$1:$I$7,2,FALSE)</f>
        <v>2022/23</v>
      </c>
      <c r="BM1065" s="27" t="str">
        <f t="shared" si="16"/>
        <v>FISCAL FINES</v>
      </c>
    </row>
    <row r="1066" spans="1:65" x14ac:dyDescent="0.2">
      <c r="A1066">
        <v>2025</v>
      </c>
      <c r="B1066">
        <v>10</v>
      </c>
      <c r="C1066" t="s">
        <v>231</v>
      </c>
      <c r="D1066" t="s">
        <v>236</v>
      </c>
      <c r="E1066" t="s">
        <v>45</v>
      </c>
      <c r="F1066">
        <v>9256</v>
      </c>
      <c r="G1066" t="s">
        <v>141</v>
      </c>
      <c r="H1066" t="s">
        <v>237</v>
      </c>
      <c r="I1066" t="s">
        <v>237</v>
      </c>
      <c r="J1066" s="24">
        <v>45931</v>
      </c>
      <c r="K1066" t="s">
        <v>253</v>
      </c>
      <c r="L1066">
        <v>3</v>
      </c>
      <c r="M1066" t="s">
        <v>429</v>
      </c>
      <c r="N1066" t="s">
        <v>145</v>
      </c>
      <c r="O1066" t="s">
        <v>147</v>
      </c>
      <c r="P1066" t="s">
        <v>154</v>
      </c>
      <c r="Q1066">
        <v>41240.46</v>
      </c>
      <c r="R1066">
        <v>362</v>
      </c>
      <c r="S1066">
        <v>87532</v>
      </c>
      <c r="T1066">
        <v>1210</v>
      </c>
      <c r="U1066">
        <v>190</v>
      </c>
      <c r="V1066">
        <v>132</v>
      </c>
      <c r="W1066">
        <v>25894.17</v>
      </c>
      <c r="X1066">
        <v>28140.17</v>
      </c>
      <c r="Y1066">
        <v>0</v>
      </c>
      <c r="Z1066">
        <v>0</v>
      </c>
      <c r="AA1066">
        <v>45081.54</v>
      </c>
      <c r="AB1066">
        <v>28.5</v>
      </c>
      <c r="AC1066">
        <v>41260.67</v>
      </c>
      <c r="AD1066">
        <v>77</v>
      </c>
      <c r="AE1066">
        <v>55</v>
      </c>
      <c r="AF1066">
        <v>167</v>
      </c>
      <c r="AG1066">
        <v>96</v>
      </c>
      <c r="AH1066">
        <v>5</v>
      </c>
      <c r="AI1066">
        <v>94</v>
      </c>
      <c r="AJ1066">
        <v>0</v>
      </c>
      <c r="AK1066">
        <v>0</v>
      </c>
      <c r="AL1066">
        <v>0</v>
      </c>
      <c r="AM1066">
        <v>0</v>
      </c>
      <c r="AN1066">
        <v>0</v>
      </c>
      <c r="AO1066">
        <v>262</v>
      </c>
      <c r="AP1066">
        <v>648</v>
      </c>
      <c r="AQ1066">
        <v>263</v>
      </c>
      <c r="AR1066">
        <v>0</v>
      </c>
      <c r="AS1066">
        <v>67</v>
      </c>
      <c r="AT1066">
        <v>3</v>
      </c>
      <c r="AU1066">
        <v>2</v>
      </c>
      <c r="AV1066">
        <v>0</v>
      </c>
      <c r="AW1066">
        <v>2</v>
      </c>
      <c r="AX1066">
        <v>0</v>
      </c>
      <c r="AY1066">
        <v>58</v>
      </c>
      <c r="AZ1066">
        <v>131</v>
      </c>
      <c r="BA1066">
        <v>52</v>
      </c>
      <c r="BB1066">
        <v>16</v>
      </c>
      <c r="BC1066">
        <v>12</v>
      </c>
      <c r="BD1066">
        <v>7</v>
      </c>
      <c r="BE1066">
        <v>1</v>
      </c>
      <c r="BF1066">
        <v>360</v>
      </c>
      <c r="BG1066">
        <v>24540.17</v>
      </c>
      <c r="BH1066">
        <v>0</v>
      </c>
      <c r="BI1066">
        <v>190</v>
      </c>
      <c r="BJ1066" s="25">
        <v>45944</v>
      </c>
      <c r="BK1066">
        <v>0</v>
      </c>
      <c r="BL1066" s="27" t="str">
        <f>VLOOKUP(O1066,DropDownList!$H$1:$I$7,2,FALSE)</f>
        <v>2024/25</v>
      </c>
      <c r="BM1066" s="27" t="str">
        <f t="shared" si="16"/>
        <v>JP COURT</v>
      </c>
    </row>
    <row r="1067" spans="1:65" x14ac:dyDescent="0.2">
      <c r="A1067">
        <v>2025</v>
      </c>
      <c r="B1067">
        <v>10</v>
      </c>
      <c r="C1067" t="s">
        <v>231</v>
      </c>
      <c r="D1067" t="s">
        <v>236</v>
      </c>
      <c r="E1067" t="s">
        <v>45</v>
      </c>
      <c r="F1067">
        <v>9256</v>
      </c>
      <c r="G1067" t="s">
        <v>141</v>
      </c>
      <c r="H1067" t="s">
        <v>237</v>
      </c>
      <c r="I1067" t="s">
        <v>237</v>
      </c>
      <c r="J1067" s="24">
        <v>45931</v>
      </c>
      <c r="K1067" t="s">
        <v>253</v>
      </c>
      <c r="L1067">
        <v>3</v>
      </c>
      <c r="M1067" t="s">
        <v>429</v>
      </c>
      <c r="N1067" t="s">
        <v>145</v>
      </c>
      <c r="O1067" t="s">
        <v>147</v>
      </c>
      <c r="P1067" t="s">
        <v>152</v>
      </c>
      <c r="Q1067">
        <v>0</v>
      </c>
      <c r="R1067">
        <v>71</v>
      </c>
      <c r="S1067">
        <v>2840</v>
      </c>
      <c r="T1067">
        <v>920</v>
      </c>
      <c r="U1067">
        <v>0</v>
      </c>
      <c r="V1067">
        <v>0</v>
      </c>
      <c r="W1067">
        <v>0</v>
      </c>
      <c r="X1067">
        <v>0</v>
      </c>
      <c r="Y1067">
        <v>0</v>
      </c>
      <c r="Z1067">
        <v>0</v>
      </c>
      <c r="AA1067">
        <v>1920</v>
      </c>
      <c r="AB1067">
        <v>0</v>
      </c>
      <c r="AC1067">
        <v>1920</v>
      </c>
      <c r="AD1067">
        <v>0</v>
      </c>
      <c r="AE1067">
        <v>0</v>
      </c>
      <c r="AF1067">
        <v>48</v>
      </c>
      <c r="AG1067">
        <v>0</v>
      </c>
      <c r="AH1067">
        <v>23</v>
      </c>
      <c r="AI1067">
        <v>0</v>
      </c>
      <c r="AJ1067">
        <v>0</v>
      </c>
      <c r="AK1067">
        <v>0</v>
      </c>
      <c r="AL1067">
        <v>0</v>
      </c>
      <c r="AM1067">
        <v>0</v>
      </c>
      <c r="AN1067">
        <v>0</v>
      </c>
      <c r="AO1067">
        <v>0</v>
      </c>
      <c r="AP1067">
        <v>0</v>
      </c>
      <c r="AQ1067">
        <v>0</v>
      </c>
      <c r="AR1067">
        <v>0</v>
      </c>
      <c r="AS1067">
        <v>0</v>
      </c>
      <c r="AT1067">
        <v>0</v>
      </c>
      <c r="AU1067">
        <v>0</v>
      </c>
      <c r="AV1067">
        <v>0</v>
      </c>
      <c r="AW1067">
        <v>0</v>
      </c>
      <c r="AX1067">
        <v>0</v>
      </c>
      <c r="AY1067">
        <v>0</v>
      </c>
      <c r="AZ1067">
        <v>0</v>
      </c>
      <c r="BA1067">
        <v>0</v>
      </c>
      <c r="BB1067">
        <v>0</v>
      </c>
      <c r="BC1067">
        <v>0</v>
      </c>
      <c r="BD1067">
        <v>0</v>
      </c>
      <c r="BE1067">
        <v>0</v>
      </c>
      <c r="BF1067">
        <v>0</v>
      </c>
      <c r="BG1067">
        <v>0</v>
      </c>
      <c r="BH1067">
        <v>0</v>
      </c>
      <c r="BI1067">
        <v>0</v>
      </c>
      <c r="BJ1067" s="25">
        <v>45944</v>
      </c>
      <c r="BK1067">
        <v>0</v>
      </c>
      <c r="BL1067" s="27" t="str">
        <f>VLOOKUP(O1067,DropDownList!$H$1:$I$7,2,FALSE)</f>
        <v>2024/25</v>
      </c>
      <c r="BM1067" s="27" t="str">
        <f t="shared" si="16"/>
        <v>PCOA</v>
      </c>
    </row>
    <row r="1068" spans="1:65" x14ac:dyDescent="0.2">
      <c r="A1068">
        <v>2025</v>
      </c>
      <c r="B1068">
        <v>10</v>
      </c>
      <c r="C1068" t="s">
        <v>231</v>
      </c>
      <c r="D1068" t="s">
        <v>236</v>
      </c>
      <c r="E1068" t="s">
        <v>45</v>
      </c>
      <c r="F1068">
        <v>9256</v>
      </c>
      <c r="G1068" t="s">
        <v>141</v>
      </c>
      <c r="H1068" t="s">
        <v>237</v>
      </c>
      <c r="I1068" t="s">
        <v>237</v>
      </c>
      <c r="J1068" s="24">
        <v>45931</v>
      </c>
      <c r="K1068" t="s">
        <v>253</v>
      </c>
      <c r="L1068">
        <v>3</v>
      </c>
      <c r="M1068" t="s">
        <v>429</v>
      </c>
      <c r="N1068" t="s">
        <v>145</v>
      </c>
      <c r="O1068" t="s">
        <v>155</v>
      </c>
      <c r="P1068" t="s">
        <v>154</v>
      </c>
      <c r="Q1068">
        <v>29124.42</v>
      </c>
      <c r="R1068">
        <v>567</v>
      </c>
      <c r="S1068">
        <v>136941.46</v>
      </c>
      <c r="T1068">
        <v>4043.03</v>
      </c>
      <c r="U1068">
        <v>147</v>
      </c>
      <c r="V1068">
        <v>74</v>
      </c>
      <c r="W1068">
        <v>14872.12</v>
      </c>
      <c r="X1068">
        <v>14872.12</v>
      </c>
      <c r="Y1068">
        <v>0</v>
      </c>
      <c r="Z1068">
        <v>0</v>
      </c>
      <c r="AA1068">
        <v>103774.01</v>
      </c>
      <c r="AB1068">
        <v>1220.27</v>
      </c>
      <c r="AC1068">
        <v>95313.36</v>
      </c>
      <c r="AD1068">
        <v>36</v>
      </c>
      <c r="AE1068">
        <v>38</v>
      </c>
      <c r="AF1068">
        <v>401</v>
      </c>
      <c r="AG1068">
        <v>90</v>
      </c>
      <c r="AH1068">
        <v>12</v>
      </c>
      <c r="AI1068">
        <v>57</v>
      </c>
      <c r="AJ1068">
        <v>0</v>
      </c>
      <c r="AK1068">
        <v>0</v>
      </c>
      <c r="AL1068">
        <v>0</v>
      </c>
      <c r="AM1068">
        <v>0</v>
      </c>
      <c r="AN1068">
        <v>0</v>
      </c>
      <c r="AO1068">
        <v>379</v>
      </c>
      <c r="AP1068">
        <v>1880</v>
      </c>
      <c r="AQ1068">
        <v>431</v>
      </c>
      <c r="AR1068">
        <v>0</v>
      </c>
      <c r="AS1068">
        <v>213</v>
      </c>
      <c r="AT1068">
        <v>25</v>
      </c>
      <c r="AU1068">
        <v>23</v>
      </c>
      <c r="AV1068">
        <v>12</v>
      </c>
      <c r="AW1068">
        <v>1</v>
      </c>
      <c r="AX1068">
        <v>0</v>
      </c>
      <c r="AY1068">
        <v>213</v>
      </c>
      <c r="AZ1068">
        <v>457</v>
      </c>
      <c r="BA1068">
        <v>313</v>
      </c>
      <c r="BB1068">
        <v>59</v>
      </c>
      <c r="BC1068">
        <v>35</v>
      </c>
      <c r="BD1068">
        <v>12</v>
      </c>
      <c r="BE1068">
        <v>0</v>
      </c>
      <c r="BF1068">
        <v>561</v>
      </c>
      <c r="BG1068">
        <v>14185</v>
      </c>
      <c r="BH1068">
        <v>7</v>
      </c>
      <c r="BI1068">
        <v>145</v>
      </c>
      <c r="BJ1068" s="25">
        <v>45944</v>
      </c>
      <c r="BK1068">
        <v>1</v>
      </c>
      <c r="BL1068" s="27" t="str">
        <f>VLOOKUP(O1068,DropDownList!$H$1:$I$7,2,FALSE)</f>
        <v>2022/23</v>
      </c>
      <c r="BM1068" s="27" t="str">
        <f t="shared" si="16"/>
        <v>JP COURT</v>
      </c>
    </row>
    <row r="1069" spans="1:65" x14ac:dyDescent="0.2">
      <c r="A1069">
        <v>2025</v>
      </c>
      <c r="B1069">
        <v>10</v>
      </c>
      <c r="C1069" t="s">
        <v>231</v>
      </c>
      <c r="D1069" t="s">
        <v>236</v>
      </c>
      <c r="E1069" t="s">
        <v>45</v>
      </c>
      <c r="F1069">
        <v>9256</v>
      </c>
      <c r="G1069" t="s">
        <v>141</v>
      </c>
      <c r="H1069" t="s">
        <v>237</v>
      </c>
      <c r="I1069" t="s">
        <v>237</v>
      </c>
      <c r="J1069" s="24">
        <v>45931</v>
      </c>
      <c r="K1069" t="s">
        <v>253</v>
      </c>
      <c r="L1069">
        <v>3</v>
      </c>
      <c r="M1069" t="s">
        <v>429</v>
      </c>
      <c r="N1069" t="s">
        <v>145</v>
      </c>
      <c r="O1069" t="s">
        <v>147</v>
      </c>
      <c r="P1069" t="s">
        <v>148</v>
      </c>
      <c r="Q1069">
        <v>619.98</v>
      </c>
      <c r="R1069">
        <v>22</v>
      </c>
      <c r="S1069">
        <v>1320</v>
      </c>
      <c r="T1069">
        <v>120</v>
      </c>
      <c r="U1069">
        <v>11</v>
      </c>
      <c r="V1069">
        <v>9</v>
      </c>
      <c r="W1069">
        <v>540</v>
      </c>
      <c r="X1069">
        <v>540</v>
      </c>
      <c r="Y1069">
        <v>0</v>
      </c>
      <c r="Z1069">
        <v>0</v>
      </c>
      <c r="AA1069">
        <v>580.02</v>
      </c>
      <c r="AB1069">
        <v>0</v>
      </c>
      <c r="AC1069">
        <v>580.02</v>
      </c>
      <c r="AD1069">
        <v>9</v>
      </c>
      <c r="AE1069">
        <v>0</v>
      </c>
      <c r="AF1069">
        <v>9</v>
      </c>
      <c r="AG1069">
        <v>1</v>
      </c>
      <c r="AH1069">
        <v>2</v>
      </c>
      <c r="AI1069">
        <v>10</v>
      </c>
      <c r="AJ1069">
        <v>0</v>
      </c>
      <c r="AK1069">
        <v>0</v>
      </c>
      <c r="AL1069">
        <v>0</v>
      </c>
      <c r="AM1069">
        <v>0</v>
      </c>
      <c r="AN1069">
        <v>0</v>
      </c>
      <c r="AO1069">
        <v>16</v>
      </c>
      <c r="AP1069">
        <v>28</v>
      </c>
      <c r="AQ1069">
        <v>16</v>
      </c>
      <c r="AR1069">
        <v>2</v>
      </c>
      <c r="AS1069">
        <v>0</v>
      </c>
      <c r="AT1069">
        <v>0</v>
      </c>
      <c r="AU1069">
        <v>0</v>
      </c>
      <c r="AV1069">
        <v>0</v>
      </c>
      <c r="AW1069">
        <v>0</v>
      </c>
      <c r="AX1069">
        <v>0</v>
      </c>
      <c r="AY1069">
        <v>3</v>
      </c>
      <c r="AZ1069">
        <v>5</v>
      </c>
      <c r="BA1069">
        <v>1</v>
      </c>
      <c r="BB1069">
        <v>0</v>
      </c>
      <c r="BC1069">
        <v>0</v>
      </c>
      <c r="BD1069">
        <v>0</v>
      </c>
      <c r="BE1069">
        <v>0</v>
      </c>
      <c r="BF1069">
        <v>15</v>
      </c>
      <c r="BG1069">
        <v>600</v>
      </c>
      <c r="BH1069">
        <v>0</v>
      </c>
      <c r="BI1069">
        <v>11</v>
      </c>
      <c r="BJ1069" s="25">
        <v>45944</v>
      </c>
      <c r="BK1069">
        <v>0</v>
      </c>
      <c r="BL1069" s="27" t="str">
        <f>VLOOKUP(O1069,DropDownList!$H$1:$I$7,2,FALSE)</f>
        <v>2024/25</v>
      </c>
      <c r="BM1069" s="27" t="str">
        <f t="shared" si="16"/>
        <v>PRAS</v>
      </c>
    </row>
    <row r="1070" spans="1:65" x14ac:dyDescent="0.2">
      <c r="A1070">
        <v>2025</v>
      </c>
      <c r="B1070">
        <v>10</v>
      </c>
      <c r="C1070" t="s">
        <v>231</v>
      </c>
      <c r="D1070" t="s">
        <v>236</v>
      </c>
      <c r="E1070" t="s">
        <v>45</v>
      </c>
      <c r="F1070">
        <v>9256</v>
      </c>
      <c r="G1070" t="s">
        <v>141</v>
      </c>
      <c r="H1070" t="s">
        <v>237</v>
      </c>
      <c r="I1070" t="s">
        <v>237</v>
      </c>
      <c r="J1070" s="24">
        <v>45931</v>
      </c>
      <c r="K1070" t="s">
        <v>253</v>
      </c>
      <c r="L1070">
        <v>3</v>
      </c>
      <c r="M1070" t="s">
        <v>429</v>
      </c>
      <c r="N1070" t="s">
        <v>145</v>
      </c>
      <c r="O1070" t="s">
        <v>155</v>
      </c>
      <c r="P1070" t="s">
        <v>152</v>
      </c>
      <c r="Q1070">
        <v>0</v>
      </c>
      <c r="R1070">
        <v>38</v>
      </c>
      <c r="S1070">
        <v>1520</v>
      </c>
      <c r="T1070">
        <v>680</v>
      </c>
      <c r="U1070">
        <v>0</v>
      </c>
      <c r="V1070">
        <v>0</v>
      </c>
      <c r="W1070">
        <v>0</v>
      </c>
      <c r="X1070">
        <v>0</v>
      </c>
      <c r="Y1070">
        <v>0</v>
      </c>
      <c r="Z1070">
        <v>0</v>
      </c>
      <c r="AA1070">
        <v>840</v>
      </c>
      <c r="AB1070">
        <v>0</v>
      </c>
      <c r="AC1070">
        <v>840</v>
      </c>
      <c r="AD1070">
        <v>0</v>
      </c>
      <c r="AE1070">
        <v>0</v>
      </c>
      <c r="AF1070">
        <v>21</v>
      </c>
      <c r="AG1070">
        <v>0</v>
      </c>
      <c r="AH1070">
        <v>17</v>
      </c>
      <c r="AI1070">
        <v>0</v>
      </c>
      <c r="AJ1070">
        <v>0</v>
      </c>
      <c r="AK1070">
        <v>0</v>
      </c>
      <c r="AL1070">
        <v>0</v>
      </c>
      <c r="AM1070">
        <v>5</v>
      </c>
      <c r="AN1070">
        <v>0</v>
      </c>
      <c r="AO1070">
        <v>0</v>
      </c>
      <c r="AP1070">
        <v>0</v>
      </c>
      <c r="AQ1070">
        <v>0</v>
      </c>
      <c r="AR1070">
        <v>0</v>
      </c>
      <c r="AS1070">
        <v>0</v>
      </c>
      <c r="AT1070">
        <v>0</v>
      </c>
      <c r="AU1070">
        <v>0</v>
      </c>
      <c r="AV1070">
        <v>0</v>
      </c>
      <c r="AW1070">
        <v>0</v>
      </c>
      <c r="AX1070">
        <v>0</v>
      </c>
      <c r="AY1070">
        <v>0</v>
      </c>
      <c r="AZ1070">
        <v>0</v>
      </c>
      <c r="BA1070">
        <v>0</v>
      </c>
      <c r="BB1070">
        <v>0</v>
      </c>
      <c r="BC1070">
        <v>0</v>
      </c>
      <c r="BD1070">
        <v>0</v>
      </c>
      <c r="BE1070">
        <v>0</v>
      </c>
      <c r="BF1070">
        <v>0</v>
      </c>
      <c r="BG1070">
        <v>0</v>
      </c>
      <c r="BH1070">
        <v>0</v>
      </c>
      <c r="BI1070">
        <v>0</v>
      </c>
      <c r="BJ1070" s="25">
        <v>45944</v>
      </c>
      <c r="BK1070">
        <v>0</v>
      </c>
      <c r="BL1070" s="27" t="str">
        <f>VLOOKUP(O1070,DropDownList!$H$1:$I$7,2,FALSE)</f>
        <v>2022/23</v>
      </c>
      <c r="BM1070" s="27" t="str">
        <f t="shared" si="16"/>
        <v>PCOA</v>
      </c>
    </row>
    <row r="1071" spans="1:65" x14ac:dyDescent="0.2">
      <c r="A1071">
        <v>2025</v>
      </c>
      <c r="B1071">
        <v>10</v>
      </c>
      <c r="C1071" t="s">
        <v>231</v>
      </c>
      <c r="D1071" t="s">
        <v>236</v>
      </c>
      <c r="E1071" t="s">
        <v>45</v>
      </c>
      <c r="F1071">
        <v>9256</v>
      </c>
      <c r="G1071" t="s">
        <v>141</v>
      </c>
      <c r="H1071" t="s">
        <v>237</v>
      </c>
      <c r="I1071" t="s">
        <v>237</v>
      </c>
      <c r="J1071" s="24">
        <v>45931</v>
      </c>
      <c r="K1071" t="s">
        <v>253</v>
      </c>
      <c r="L1071">
        <v>3</v>
      </c>
      <c r="M1071" t="s">
        <v>429</v>
      </c>
      <c r="N1071" t="s">
        <v>145</v>
      </c>
      <c r="O1071" t="s">
        <v>155</v>
      </c>
      <c r="P1071" t="s">
        <v>148</v>
      </c>
      <c r="Q1071">
        <v>120</v>
      </c>
      <c r="R1071">
        <v>12</v>
      </c>
      <c r="S1071">
        <v>720</v>
      </c>
      <c r="T1071">
        <v>60</v>
      </c>
      <c r="U1071">
        <v>2</v>
      </c>
      <c r="V1071">
        <v>2</v>
      </c>
      <c r="W1071">
        <v>120</v>
      </c>
      <c r="X1071">
        <v>120</v>
      </c>
      <c r="Y1071">
        <v>0</v>
      </c>
      <c r="Z1071">
        <v>0</v>
      </c>
      <c r="AA1071">
        <v>540</v>
      </c>
      <c r="AB1071">
        <v>0</v>
      </c>
      <c r="AC1071">
        <v>540</v>
      </c>
      <c r="AD1071">
        <v>2</v>
      </c>
      <c r="AE1071">
        <v>0</v>
      </c>
      <c r="AF1071">
        <v>9</v>
      </c>
      <c r="AG1071">
        <v>0</v>
      </c>
      <c r="AH1071">
        <v>1</v>
      </c>
      <c r="AI1071">
        <v>2</v>
      </c>
      <c r="AJ1071">
        <v>0</v>
      </c>
      <c r="AK1071">
        <v>0</v>
      </c>
      <c r="AL1071">
        <v>0</v>
      </c>
      <c r="AM1071">
        <v>0</v>
      </c>
      <c r="AN1071">
        <v>0</v>
      </c>
      <c r="AO1071">
        <v>7</v>
      </c>
      <c r="AP1071">
        <v>39</v>
      </c>
      <c r="AQ1071">
        <v>8</v>
      </c>
      <c r="AR1071">
        <v>2</v>
      </c>
      <c r="AS1071">
        <v>5</v>
      </c>
      <c r="AT1071">
        <v>2</v>
      </c>
      <c r="AU1071">
        <v>0</v>
      </c>
      <c r="AV1071">
        <v>0</v>
      </c>
      <c r="AW1071">
        <v>0</v>
      </c>
      <c r="AX1071">
        <v>0</v>
      </c>
      <c r="AY1071">
        <v>2</v>
      </c>
      <c r="AZ1071">
        <v>10</v>
      </c>
      <c r="BA1071">
        <v>9</v>
      </c>
      <c r="BB1071">
        <v>0</v>
      </c>
      <c r="BC1071">
        <v>0</v>
      </c>
      <c r="BD1071">
        <v>0</v>
      </c>
      <c r="BE1071">
        <v>0</v>
      </c>
      <c r="BF1071">
        <v>9</v>
      </c>
      <c r="BG1071">
        <v>120</v>
      </c>
      <c r="BH1071">
        <v>0</v>
      </c>
      <c r="BI1071">
        <v>2</v>
      </c>
      <c r="BJ1071" s="25">
        <v>45944</v>
      </c>
      <c r="BK1071">
        <v>0</v>
      </c>
      <c r="BL1071" s="27" t="str">
        <f>VLOOKUP(O1071,DropDownList!$H$1:$I$7,2,FALSE)</f>
        <v>2022/23</v>
      </c>
      <c r="BM1071" s="27" t="str">
        <f t="shared" si="16"/>
        <v>PRAS</v>
      </c>
    </row>
    <row r="1072" spans="1:65" x14ac:dyDescent="0.2">
      <c r="A1072">
        <v>2025</v>
      </c>
      <c r="B1072">
        <v>10</v>
      </c>
      <c r="C1072" t="s">
        <v>231</v>
      </c>
      <c r="D1072" t="s">
        <v>236</v>
      </c>
      <c r="E1072" t="s">
        <v>45</v>
      </c>
      <c r="F1072">
        <v>9256</v>
      </c>
      <c r="G1072" t="s">
        <v>141</v>
      </c>
      <c r="H1072" t="s">
        <v>237</v>
      </c>
      <c r="I1072" t="s">
        <v>237</v>
      </c>
      <c r="J1072" s="24">
        <v>45931</v>
      </c>
      <c r="K1072" t="s">
        <v>253</v>
      </c>
      <c r="L1072">
        <v>3</v>
      </c>
      <c r="M1072" t="s">
        <v>429</v>
      </c>
      <c r="N1072" t="s">
        <v>145</v>
      </c>
      <c r="O1072" t="s">
        <v>149</v>
      </c>
      <c r="P1072" t="s">
        <v>150</v>
      </c>
      <c r="Q1072">
        <v>13670.95</v>
      </c>
      <c r="R1072">
        <v>149</v>
      </c>
      <c r="S1072">
        <v>23065.58</v>
      </c>
      <c r="T1072">
        <v>3785.85</v>
      </c>
      <c r="U1072">
        <v>89</v>
      </c>
      <c r="V1072">
        <v>84</v>
      </c>
      <c r="W1072">
        <v>9705.02</v>
      </c>
      <c r="X1072">
        <v>12539.76</v>
      </c>
      <c r="Y1072">
        <v>124</v>
      </c>
      <c r="Z1072">
        <v>19279.73</v>
      </c>
      <c r="AA1072">
        <v>5608.78</v>
      </c>
      <c r="AB1072">
        <v>1054.57</v>
      </c>
      <c r="AC1072">
        <v>4554.21</v>
      </c>
      <c r="AD1072">
        <v>74</v>
      </c>
      <c r="AE1072">
        <v>10</v>
      </c>
      <c r="AF1072">
        <v>34</v>
      </c>
      <c r="AG1072">
        <v>12</v>
      </c>
      <c r="AH1072">
        <v>25</v>
      </c>
      <c r="AI1072">
        <v>77</v>
      </c>
      <c r="AJ1072">
        <v>20</v>
      </c>
      <c r="AK1072">
        <v>11</v>
      </c>
      <c r="AL1072">
        <v>2</v>
      </c>
      <c r="AM1072">
        <v>12</v>
      </c>
      <c r="AN1072">
        <v>2</v>
      </c>
      <c r="AO1072">
        <v>105</v>
      </c>
      <c r="AP1072">
        <v>122</v>
      </c>
      <c r="AQ1072">
        <v>104</v>
      </c>
      <c r="AR1072">
        <v>4</v>
      </c>
      <c r="AS1072">
        <v>3</v>
      </c>
      <c r="AT1072">
        <v>0</v>
      </c>
      <c r="AU1072">
        <v>0</v>
      </c>
      <c r="AV1072">
        <v>0</v>
      </c>
      <c r="AW1072">
        <v>0</v>
      </c>
      <c r="AX1072">
        <v>0</v>
      </c>
      <c r="AY1072">
        <v>2</v>
      </c>
      <c r="AZ1072">
        <v>4</v>
      </c>
      <c r="BA1072">
        <v>1</v>
      </c>
      <c r="BB1072">
        <v>1</v>
      </c>
      <c r="BC1072">
        <v>0</v>
      </c>
      <c r="BD1072">
        <v>1</v>
      </c>
      <c r="BE1072">
        <v>0</v>
      </c>
      <c r="BF1072">
        <v>103</v>
      </c>
      <c r="BG1072">
        <v>11366.05</v>
      </c>
      <c r="BH1072">
        <v>1</v>
      </c>
      <c r="BI1072">
        <v>88</v>
      </c>
      <c r="BJ1072" s="25">
        <v>45944</v>
      </c>
      <c r="BK1072">
        <v>0</v>
      </c>
      <c r="BL1072" s="27" t="str">
        <f>VLOOKUP(O1072,DropDownList!$H$1:$I$7,2,FALSE)</f>
        <v>2025/26</v>
      </c>
      <c r="BM1072" s="27" t="str">
        <f t="shared" si="16"/>
        <v>FISCAL FINES</v>
      </c>
    </row>
    <row r="1073" spans="1:65" x14ac:dyDescent="0.2">
      <c r="A1073">
        <v>2025</v>
      </c>
      <c r="B1073">
        <v>10</v>
      </c>
      <c r="C1073" t="s">
        <v>231</v>
      </c>
      <c r="D1073" t="s">
        <v>236</v>
      </c>
      <c r="E1073" t="s">
        <v>45</v>
      </c>
      <c r="F1073">
        <v>9256</v>
      </c>
      <c r="G1073" t="s">
        <v>141</v>
      </c>
      <c r="H1073" t="s">
        <v>237</v>
      </c>
      <c r="I1073" t="s">
        <v>237</v>
      </c>
      <c r="J1073" s="24">
        <v>45931</v>
      </c>
      <c r="K1073" t="s">
        <v>253</v>
      </c>
      <c r="L1073">
        <v>3</v>
      </c>
      <c r="M1073" t="s">
        <v>429</v>
      </c>
      <c r="N1073" t="s">
        <v>145</v>
      </c>
      <c r="O1073" t="s">
        <v>149</v>
      </c>
      <c r="P1073" t="s">
        <v>154</v>
      </c>
      <c r="Q1073">
        <v>10784.98</v>
      </c>
      <c r="R1073">
        <v>89</v>
      </c>
      <c r="S1073">
        <v>20191.759999999998</v>
      </c>
      <c r="T1073">
        <v>0</v>
      </c>
      <c r="U1073">
        <v>48</v>
      </c>
      <c r="V1073">
        <v>40</v>
      </c>
      <c r="W1073">
        <v>4580</v>
      </c>
      <c r="X1073">
        <v>8610</v>
      </c>
      <c r="Y1073">
        <v>0</v>
      </c>
      <c r="Z1073">
        <v>0</v>
      </c>
      <c r="AA1073">
        <v>9406.7800000000007</v>
      </c>
      <c r="AB1073">
        <v>0</v>
      </c>
      <c r="AC1073">
        <v>8566.7800000000007</v>
      </c>
      <c r="AD1073">
        <v>25</v>
      </c>
      <c r="AE1073">
        <v>15</v>
      </c>
      <c r="AF1073">
        <v>41</v>
      </c>
      <c r="AG1073">
        <v>21</v>
      </c>
      <c r="AH1073">
        <v>0</v>
      </c>
      <c r="AI1073">
        <v>27</v>
      </c>
      <c r="AJ1073">
        <v>0</v>
      </c>
      <c r="AK1073">
        <v>0</v>
      </c>
      <c r="AL1073">
        <v>0</v>
      </c>
      <c r="AM1073">
        <v>0</v>
      </c>
      <c r="AN1073">
        <v>0</v>
      </c>
      <c r="AO1073">
        <v>51</v>
      </c>
      <c r="AP1073">
        <v>61</v>
      </c>
      <c r="AQ1073">
        <v>50</v>
      </c>
      <c r="AR1073">
        <v>0</v>
      </c>
      <c r="AS1073">
        <v>1</v>
      </c>
      <c r="AT1073">
        <v>0</v>
      </c>
      <c r="AU1073">
        <v>0</v>
      </c>
      <c r="AV1073">
        <v>0</v>
      </c>
      <c r="AW1073">
        <v>0</v>
      </c>
      <c r="AX1073">
        <v>0</v>
      </c>
      <c r="AY1073">
        <v>2</v>
      </c>
      <c r="AZ1073">
        <v>3</v>
      </c>
      <c r="BA1073">
        <v>1</v>
      </c>
      <c r="BB1073">
        <v>1</v>
      </c>
      <c r="BC1073">
        <v>0</v>
      </c>
      <c r="BD1073">
        <v>1</v>
      </c>
      <c r="BE1073">
        <v>0</v>
      </c>
      <c r="BF1073">
        <v>89</v>
      </c>
      <c r="BG1073">
        <v>6830</v>
      </c>
      <c r="BH1073">
        <v>0</v>
      </c>
      <c r="BI1073">
        <v>48</v>
      </c>
      <c r="BJ1073" s="25">
        <v>45944</v>
      </c>
      <c r="BK1073">
        <v>0</v>
      </c>
      <c r="BL1073" s="27" t="str">
        <f>VLOOKUP(O1073,DropDownList!$H$1:$I$7,2,FALSE)</f>
        <v>2025/26</v>
      </c>
      <c r="BM1073" s="27" t="str">
        <f t="shared" si="16"/>
        <v>JP COURT</v>
      </c>
    </row>
    <row r="1074" spans="1:65" x14ac:dyDescent="0.2">
      <c r="A1074">
        <v>2025</v>
      </c>
      <c r="B1074">
        <v>10</v>
      </c>
      <c r="C1074" t="s">
        <v>231</v>
      </c>
      <c r="D1074" t="s">
        <v>236</v>
      </c>
      <c r="E1074" t="s">
        <v>45</v>
      </c>
      <c r="F1074">
        <v>9256</v>
      </c>
      <c r="G1074" t="s">
        <v>141</v>
      </c>
      <c r="H1074" t="s">
        <v>237</v>
      </c>
      <c r="I1074" t="s">
        <v>237</v>
      </c>
      <c r="J1074" s="24">
        <v>45931</v>
      </c>
      <c r="K1074" t="s">
        <v>253</v>
      </c>
      <c r="L1074">
        <v>3</v>
      </c>
      <c r="M1074" t="s">
        <v>429</v>
      </c>
      <c r="N1074" t="s">
        <v>145</v>
      </c>
      <c r="O1074" t="s">
        <v>149</v>
      </c>
      <c r="P1074" t="s">
        <v>152</v>
      </c>
      <c r="Q1074">
        <v>0</v>
      </c>
      <c r="R1074">
        <v>22</v>
      </c>
      <c r="S1074">
        <v>880</v>
      </c>
      <c r="T1074">
        <v>320</v>
      </c>
      <c r="U1074">
        <v>0</v>
      </c>
      <c r="V1074">
        <v>0</v>
      </c>
      <c r="W1074">
        <v>0</v>
      </c>
      <c r="X1074">
        <v>0</v>
      </c>
      <c r="Y1074">
        <v>0</v>
      </c>
      <c r="Z1074">
        <v>0</v>
      </c>
      <c r="AA1074">
        <v>560</v>
      </c>
      <c r="AB1074">
        <v>0</v>
      </c>
      <c r="AC1074">
        <v>560</v>
      </c>
      <c r="AD1074">
        <v>0</v>
      </c>
      <c r="AE1074">
        <v>0</v>
      </c>
      <c r="AF1074">
        <v>14</v>
      </c>
      <c r="AG1074">
        <v>0</v>
      </c>
      <c r="AH1074">
        <v>8</v>
      </c>
      <c r="AI1074">
        <v>0</v>
      </c>
      <c r="AJ1074">
        <v>0</v>
      </c>
      <c r="AK1074">
        <v>0</v>
      </c>
      <c r="AL1074">
        <v>0</v>
      </c>
      <c r="AM1074">
        <v>0</v>
      </c>
      <c r="AN1074">
        <v>0</v>
      </c>
      <c r="AO1074">
        <v>0</v>
      </c>
      <c r="AP1074">
        <v>0</v>
      </c>
      <c r="AQ1074">
        <v>0</v>
      </c>
      <c r="AR1074">
        <v>0</v>
      </c>
      <c r="AS1074">
        <v>0</v>
      </c>
      <c r="AT1074">
        <v>0</v>
      </c>
      <c r="AU1074">
        <v>0</v>
      </c>
      <c r="AV1074">
        <v>0</v>
      </c>
      <c r="AW1074">
        <v>0</v>
      </c>
      <c r="AX1074">
        <v>0</v>
      </c>
      <c r="AY1074">
        <v>0</v>
      </c>
      <c r="AZ1074">
        <v>0</v>
      </c>
      <c r="BA1074">
        <v>0</v>
      </c>
      <c r="BB1074">
        <v>0</v>
      </c>
      <c r="BC1074">
        <v>0</v>
      </c>
      <c r="BD1074">
        <v>0</v>
      </c>
      <c r="BE1074">
        <v>0</v>
      </c>
      <c r="BF1074">
        <v>0</v>
      </c>
      <c r="BG1074">
        <v>0</v>
      </c>
      <c r="BH1074">
        <v>0</v>
      </c>
      <c r="BI1074">
        <v>0</v>
      </c>
      <c r="BJ1074" s="25">
        <v>45944</v>
      </c>
      <c r="BK1074">
        <v>0</v>
      </c>
      <c r="BL1074" s="27" t="str">
        <f>VLOOKUP(O1074,DropDownList!$H$1:$I$7,2,FALSE)</f>
        <v>2025/26</v>
      </c>
      <c r="BM1074" s="27" t="str">
        <f t="shared" si="16"/>
        <v>PCOA</v>
      </c>
    </row>
    <row r="1075" spans="1:65" x14ac:dyDescent="0.2">
      <c r="A1075">
        <v>2025</v>
      </c>
      <c r="B1075">
        <v>10</v>
      </c>
      <c r="C1075" t="s">
        <v>231</v>
      </c>
      <c r="D1075" t="s">
        <v>236</v>
      </c>
      <c r="E1075" t="s">
        <v>45</v>
      </c>
      <c r="F1075">
        <v>9256</v>
      </c>
      <c r="G1075" t="s">
        <v>141</v>
      </c>
      <c r="H1075" t="s">
        <v>237</v>
      </c>
      <c r="I1075" t="s">
        <v>237</v>
      </c>
      <c r="J1075" s="24">
        <v>45931</v>
      </c>
      <c r="K1075" t="s">
        <v>253</v>
      </c>
      <c r="L1075">
        <v>3</v>
      </c>
      <c r="M1075" t="s">
        <v>429</v>
      </c>
      <c r="N1075" t="s">
        <v>145</v>
      </c>
      <c r="O1075" t="s">
        <v>149</v>
      </c>
      <c r="P1075" t="s">
        <v>146</v>
      </c>
      <c r="Q1075">
        <v>440</v>
      </c>
      <c r="R1075">
        <v>89</v>
      </c>
      <c r="S1075">
        <v>1280</v>
      </c>
      <c r="T1075">
        <v>0</v>
      </c>
      <c r="U1075">
        <v>48</v>
      </c>
      <c r="V1075">
        <v>26</v>
      </c>
      <c r="W1075">
        <v>400</v>
      </c>
      <c r="X1075">
        <v>400</v>
      </c>
      <c r="Y1075">
        <v>0</v>
      </c>
      <c r="Z1075">
        <v>0</v>
      </c>
      <c r="AA1075">
        <v>840</v>
      </c>
      <c r="AB1075">
        <v>0</v>
      </c>
      <c r="AC1075">
        <v>0</v>
      </c>
      <c r="AD1075">
        <v>25</v>
      </c>
      <c r="AE1075">
        <v>1</v>
      </c>
      <c r="AF1075">
        <v>61</v>
      </c>
      <c r="AG1075">
        <v>1</v>
      </c>
      <c r="AH1075">
        <v>0</v>
      </c>
      <c r="AI1075">
        <v>27</v>
      </c>
      <c r="AJ1075">
        <v>0</v>
      </c>
      <c r="AK1075">
        <v>0</v>
      </c>
      <c r="AL1075">
        <v>0</v>
      </c>
      <c r="AM1075">
        <v>0</v>
      </c>
      <c r="AN1075">
        <v>0</v>
      </c>
      <c r="AO1075">
        <v>51</v>
      </c>
      <c r="AP1075">
        <v>61</v>
      </c>
      <c r="AQ1075">
        <v>50</v>
      </c>
      <c r="AR1075">
        <v>0</v>
      </c>
      <c r="AS1075">
        <v>1</v>
      </c>
      <c r="AT1075">
        <v>0</v>
      </c>
      <c r="AU1075">
        <v>0</v>
      </c>
      <c r="AV1075">
        <v>0</v>
      </c>
      <c r="AW1075">
        <v>0</v>
      </c>
      <c r="AX1075">
        <v>0</v>
      </c>
      <c r="AY1075">
        <v>2</v>
      </c>
      <c r="AZ1075">
        <v>3</v>
      </c>
      <c r="BA1075">
        <v>1</v>
      </c>
      <c r="BB1075">
        <v>1</v>
      </c>
      <c r="BC1075">
        <v>0</v>
      </c>
      <c r="BD1075">
        <v>1</v>
      </c>
      <c r="BE1075">
        <v>0</v>
      </c>
      <c r="BF1075">
        <v>89</v>
      </c>
      <c r="BG1075">
        <v>430</v>
      </c>
      <c r="BH1075">
        <v>0</v>
      </c>
      <c r="BI1075">
        <v>48</v>
      </c>
      <c r="BJ1075" s="25">
        <v>45944</v>
      </c>
      <c r="BK1075">
        <v>0</v>
      </c>
      <c r="BL1075" s="27" t="str">
        <f>VLOOKUP(O1075,DropDownList!$H$1:$I$7,2,FALSE)</f>
        <v>2025/26</v>
      </c>
      <c r="BM1075" s="27" t="str">
        <f t="shared" si="16"/>
        <v>VSUR</v>
      </c>
    </row>
    <row r="1076" spans="1:65" x14ac:dyDescent="0.2">
      <c r="A1076">
        <v>2025</v>
      </c>
      <c r="B1076">
        <v>10</v>
      </c>
      <c r="C1076" t="s">
        <v>231</v>
      </c>
      <c r="D1076" t="s">
        <v>236</v>
      </c>
      <c r="E1076" t="s">
        <v>45</v>
      </c>
      <c r="F1076">
        <v>9256</v>
      </c>
      <c r="G1076" t="s">
        <v>141</v>
      </c>
      <c r="H1076" t="s">
        <v>237</v>
      </c>
      <c r="I1076" t="s">
        <v>237</v>
      </c>
      <c r="J1076" s="24">
        <v>45931</v>
      </c>
      <c r="K1076" t="s">
        <v>253</v>
      </c>
      <c r="L1076">
        <v>3</v>
      </c>
      <c r="M1076" t="s">
        <v>429</v>
      </c>
      <c r="N1076" t="s">
        <v>145</v>
      </c>
      <c r="O1076" t="s">
        <v>149</v>
      </c>
      <c r="P1076" t="s">
        <v>148</v>
      </c>
      <c r="Q1076">
        <v>180</v>
      </c>
      <c r="R1076">
        <v>6</v>
      </c>
      <c r="S1076">
        <v>360</v>
      </c>
      <c r="T1076">
        <v>120</v>
      </c>
      <c r="U1076">
        <v>3</v>
      </c>
      <c r="V1076">
        <v>3</v>
      </c>
      <c r="W1076">
        <v>180</v>
      </c>
      <c r="X1076">
        <v>180</v>
      </c>
      <c r="Y1076">
        <v>0</v>
      </c>
      <c r="Z1076">
        <v>0</v>
      </c>
      <c r="AA1076">
        <v>60</v>
      </c>
      <c r="AB1076">
        <v>0</v>
      </c>
      <c r="AC1076">
        <v>60</v>
      </c>
      <c r="AD1076">
        <v>3</v>
      </c>
      <c r="AE1076">
        <v>0</v>
      </c>
      <c r="AF1076">
        <v>1</v>
      </c>
      <c r="AG1076">
        <v>0</v>
      </c>
      <c r="AH1076">
        <v>2</v>
      </c>
      <c r="AI1076">
        <v>3</v>
      </c>
      <c r="AJ1076">
        <v>0</v>
      </c>
      <c r="AK1076">
        <v>0</v>
      </c>
      <c r="AL1076">
        <v>0</v>
      </c>
      <c r="AM1076">
        <v>0</v>
      </c>
      <c r="AN1076">
        <v>0</v>
      </c>
      <c r="AO1076">
        <v>3</v>
      </c>
      <c r="AP1076">
        <v>3</v>
      </c>
      <c r="AQ1076">
        <v>3</v>
      </c>
      <c r="AR1076">
        <v>0</v>
      </c>
      <c r="AS1076">
        <v>0</v>
      </c>
      <c r="AT1076">
        <v>0</v>
      </c>
      <c r="AU1076">
        <v>0</v>
      </c>
      <c r="AV1076">
        <v>0</v>
      </c>
      <c r="AW1076">
        <v>0</v>
      </c>
      <c r="AX1076">
        <v>0</v>
      </c>
      <c r="AY1076">
        <v>0</v>
      </c>
      <c r="AZ1076">
        <v>0</v>
      </c>
      <c r="BA1076">
        <v>0</v>
      </c>
      <c r="BB1076">
        <v>0</v>
      </c>
      <c r="BC1076">
        <v>0</v>
      </c>
      <c r="BD1076">
        <v>0</v>
      </c>
      <c r="BE1076">
        <v>0</v>
      </c>
      <c r="BF1076">
        <v>3</v>
      </c>
      <c r="BG1076">
        <v>180</v>
      </c>
      <c r="BH1076">
        <v>0</v>
      </c>
      <c r="BI1076">
        <v>3</v>
      </c>
      <c r="BJ1076" s="25">
        <v>45944</v>
      </c>
      <c r="BK1076">
        <v>0</v>
      </c>
      <c r="BL1076" s="27" t="str">
        <f>VLOOKUP(O1076,DropDownList!$H$1:$I$7,2,FALSE)</f>
        <v>2025/26</v>
      </c>
      <c r="BM1076" s="27" t="str">
        <f t="shared" si="16"/>
        <v>PRAS</v>
      </c>
    </row>
    <row r="1077" spans="1:65" x14ac:dyDescent="0.2">
      <c r="A1077">
        <v>2025</v>
      </c>
      <c r="B1077">
        <v>10</v>
      </c>
      <c r="C1077" t="s">
        <v>231</v>
      </c>
      <c r="D1077" t="s">
        <v>236</v>
      </c>
      <c r="E1077" t="s">
        <v>45</v>
      </c>
      <c r="F1077">
        <v>9256</v>
      </c>
      <c r="G1077" t="s">
        <v>141</v>
      </c>
      <c r="H1077" t="s">
        <v>237</v>
      </c>
      <c r="I1077" t="s">
        <v>237</v>
      </c>
      <c r="J1077" s="24">
        <v>45931</v>
      </c>
      <c r="K1077" t="s">
        <v>253</v>
      </c>
      <c r="L1077">
        <v>3</v>
      </c>
      <c r="M1077" t="s">
        <v>429</v>
      </c>
      <c r="N1077" t="s">
        <v>145</v>
      </c>
      <c r="O1077" t="s">
        <v>147</v>
      </c>
      <c r="P1077" t="s">
        <v>150</v>
      </c>
      <c r="Q1077">
        <v>55734.82</v>
      </c>
      <c r="R1077">
        <v>520</v>
      </c>
      <c r="S1077">
        <v>90563.37</v>
      </c>
      <c r="T1077">
        <v>7695.4</v>
      </c>
      <c r="U1077">
        <v>326</v>
      </c>
      <c r="V1077">
        <v>235</v>
      </c>
      <c r="W1077">
        <v>36799.43</v>
      </c>
      <c r="X1077">
        <v>40012.129999999997</v>
      </c>
      <c r="Y1077">
        <v>475</v>
      </c>
      <c r="Z1077">
        <v>82867.97</v>
      </c>
      <c r="AA1077">
        <v>27133.15</v>
      </c>
      <c r="AB1077">
        <v>10106.27</v>
      </c>
      <c r="AC1077">
        <v>17026.88</v>
      </c>
      <c r="AD1077">
        <v>201</v>
      </c>
      <c r="AE1077">
        <v>34</v>
      </c>
      <c r="AF1077">
        <v>149</v>
      </c>
      <c r="AG1077">
        <v>81</v>
      </c>
      <c r="AH1077">
        <v>45</v>
      </c>
      <c r="AI1077">
        <v>245</v>
      </c>
      <c r="AJ1077">
        <v>62</v>
      </c>
      <c r="AK1077">
        <v>37</v>
      </c>
      <c r="AL1077">
        <v>3</v>
      </c>
      <c r="AM1077">
        <v>21</v>
      </c>
      <c r="AN1077">
        <v>4</v>
      </c>
      <c r="AO1077">
        <v>388</v>
      </c>
      <c r="AP1077">
        <v>954</v>
      </c>
      <c r="AQ1077">
        <v>394</v>
      </c>
      <c r="AR1077">
        <v>5</v>
      </c>
      <c r="AS1077">
        <v>73</v>
      </c>
      <c r="AT1077">
        <v>4</v>
      </c>
      <c r="AU1077">
        <v>1</v>
      </c>
      <c r="AV1077">
        <v>0</v>
      </c>
      <c r="AW1077">
        <v>0</v>
      </c>
      <c r="AX1077">
        <v>0</v>
      </c>
      <c r="AY1077">
        <v>103</v>
      </c>
      <c r="AZ1077">
        <v>228</v>
      </c>
      <c r="BA1077">
        <v>87</v>
      </c>
      <c r="BB1077">
        <v>7</v>
      </c>
      <c r="BC1077">
        <v>3</v>
      </c>
      <c r="BD1077">
        <v>5</v>
      </c>
      <c r="BE1077">
        <v>0</v>
      </c>
      <c r="BF1077">
        <v>387</v>
      </c>
      <c r="BG1077">
        <v>42609.51</v>
      </c>
      <c r="BH1077">
        <v>0</v>
      </c>
      <c r="BI1077">
        <v>326</v>
      </c>
      <c r="BJ1077" s="25">
        <v>45944</v>
      </c>
      <c r="BK1077">
        <v>0</v>
      </c>
      <c r="BL1077" s="27" t="str">
        <f>VLOOKUP(O1077,DropDownList!$H$1:$I$7,2,FALSE)</f>
        <v>2024/25</v>
      </c>
      <c r="BM1077" s="27" t="str">
        <f t="shared" si="16"/>
        <v>FISCAL FINES</v>
      </c>
    </row>
    <row r="1078" spans="1:65" x14ac:dyDescent="0.2">
      <c r="A1078">
        <v>2025</v>
      </c>
      <c r="B1078">
        <v>10</v>
      </c>
      <c r="C1078" t="s">
        <v>231</v>
      </c>
      <c r="D1078" t="s">
        <v>236</v>
      </c>
      <c r="E1078" t="s">
        <v>45</v>
      </c>
      <c r="F1078">
        <v>9256</v>
      </c>
      <c r="G1078" t="s">
        <v>141</v>
      </c>
      <c r="H1078" t="s">
        <v>237</v>
      </c>
      <c r="I1078" t="s">
        <v>237</v>
      </c>
      <c r="J1078" s="24">
        <v>45931</v>
      </c>
      <c r="K1078" t="s">
        <v>253</v>
      </c>
      <c r="L1078">
        <v>3</v>
      </c>
      <c r="M1078" t="s">
        <v>429</v>
      </c>
      <c r="N1078" t="s">
        <v>145</v>
      </c>
      <c r="O1078" t="s">
        <v>156</v>
      </c>
      <c r="P1078" t="s">
        <v>148</v>
      </c>
      <c r="Q1078">
        <v>300</v>
      </c>
      <c r="R1078">
        <v>17</v>
      </c>
      <c r="S1078">
        <v>1020</v>
      </c>
      <c r="T1078">
        <v>0</v>
      </c>
      <c r="U1078">
        <v>5</v>
      </c>
      <c r="V1078">
        <v>4</v>
      </c>
      <c r="W1078">
        <v>240</v>
      </c>
      <c r="X1078">
        <v>240</v>
      </c>
      <c r="Y1078">
        <v>0</v>
      </c>
      <c r="Z1078">
        <v>0</v>
      </c>
      <c r="AA1078">
        <v>720</v>
      </c>
      <c r="AB1078">
        <v>0</v>
      </c>
      <c r="AC1078">
        <v>720</v>
      </c>
      <c r="AD1078">
        <v>4</v>
      </c>
      <c r="AE1078">
        <v>0</v>
      </c>
      <c r="AF1078">
        <v>12</v>
      </c>
      <c r="AG1078">
        <v>0</v>
      </c>
      <c r="AH1078">
        <v>0</v>
      </c>
      <c r="AI1078">
        <v>5</v>
      </c>
      <c r="AJ1078">
        <v>0</v>
      </c>
      <c r="AK1078">
        <v>0</v>
      </c>
      <c r="AL1078">
        <v>0</v>
      </c>
      <c r="AM1078">
        <v>0</v>
      </c>
      <c r="AN1078">
        <v>0</v>
      </c>
      <c r="AO1078">
        <v>13</v>
      </c>
      <c r="AP1078">
        <v>40</v>
      </c>
      <c r="AQ1078">
        <v>14</v>
      </c>
      <c r="AR1078">
        <v>0</v>
      </c>
      <c r="AS1078">
        <v>0</v>
      </c>
      <c r="AT1078">
        <v>2</v>
      </c>
      <c r="AU1078">
        <v>0</v>
      </c>
      <c r="AV1078">
        <v>0</v>
      </c>
      <c r="AW1078">
        <v>0</v>
      </c>
      <c r="AX1078">
        <v>0</v>
      </c>
      <c r="AY1078">
        <v>6</v>
      </c>
      <c r="AZ1078">
        <v>11</v>
      </c>
      <c r="BA1078">
        <v>7</v>
      </c>
      <c r="BB1078">
        <v>0</v>
      </c>
      <c r="BC1078">
        <v>0</v>
      </c>
      <c r="BD1078">
        <v>0</v>
      </c>
      <c r="BE1078">
        <v>0</v>
      </c>
      <c r="BF1078">
        <v>11</v>
      </c>
      <c r="BG1078">
        <v>300</v>
      </c>
      <c r="BH1078">
        <v>0</v>
      </c>
      <c r="BI1078">
        <v>5</v>
      </c>
      <c r="BJ1078" s="25">
        <v>45944</v>
      </c>
      <c r="BK1078">
        <v>0</v>
      </c>
      <c r="BL1078" s="27" t="str">
        <f>VLOOKUP(O1078,DropDownList!$H$1:$I$7,2,FALSE)</f>
        <v>2023/24</v>
      </c>
      <c r="BM1078" s="27" t="str">
        <f t="shared" si="16"/>
        <v>PRAS</v>
      </c>
    </row>
    <row r="1079" spans="1:65" x14ac:dyDescent="0.2">
      <c r="A1079">
        <v>2025</v>
      </c>
      <c r="B1079">
        <v>10</v>
      </c>
      <c r="C1079" t="s">
        <v>231</v>
      </c>
      <c r="D1079" t="s">
        <v>236</v>
      </c>
      <c r="E1079" t="s">
        <v>45</v>
      </c>
      <c r="F1079">
        <v>9256</v>
      </c>
      <c r="G1079" t="s">
        <v>141</v>
      </c>
      <c r="H1079" t="s">
        <v>237</v>
      </c>
      <c r="I1079" t="s">
        <v>237</v>
      </c>
      <c r="J1079" s="24">
        <v>45931</v>
      </c>
      <c r="K1079" t="s">
        <v>253</v>
      </c>
      <c r="L1079">
        <v>3</v>
      </c>
      <c r="M1079" t="s">
        <v>429</v>
      </c>
      <c r="N1079" t="s">
        <v>145</v>
      </c>
      <c r="O1079" t="s">
        <v>156</v>
      </c>
      <c r="P1079" t="s">
        <v>153</v>
      </c>
      <c r="Q1079">
        <v>0</v>
      </c>
      <c r="R1079">
        <v>1</v>
      </c>
      <c r="S1079">
        <v>45</v>
      </c>
      <c r="T1079">
        <v>0</v>
      </c>
      <c r="U1079">
        <v>0</v>
      </c>
      <c r="V1079">
        <v>0</v>
      </c>
      <c r="W1079">
        <v>0</v>
      </c>
      <c r="X1079">
        <v>0</v>
      </c>
      <c r="Y1079">
        <v>0</v>
      </c>
      <c r="Z1079">
        <v>0</v>
      </c>
      <c r="AA1079">
        <v>45</v>
      </c>
      <c r="AB1079">
        <v>0</v>
      </c>
      <c r="AC1079">
        <v>45</v>
      </c>
      <c r="AD1079">
        <v>0</v>
      </c>
      <c r="AE1079">
        <v>0</v>
      </c>
      <c r="AF1079">
        <v>1</v>
      </c>
      <c r="AG1079">
        <v>0</v>
      </c>
      <c r="AH1079">
        <v>0</v>
      </c>
      <c r="AI1079">
        <v>0</v>
      </c>
      <c r="AJ1079">
        <v>0</v>
      </c>
      <c r="AK1079">
        <v>0</v>
      </c>
      <c r="AL1079">
        <v>0</v>
      </c>
      <c r="AM1079">
        <v>0</v>
      </c>
      <c r="AN1079">
        <v>0</v>
      </c>
      <c r="AO1079">
        <v>0</v>
      </c>
      <c r="AP1079">
        <v>0</v>
      </c>
      <c r="AQ1079">
        <v>0</v>
      </c>
      <c r="AR1079">
        <v>0</v>
      </c>
      <c r="AS1079">
        <v>0</v>
      </c>
      <c r="AT1079">
        <v>0</v>
      </c>
      <c r="AU1079">
        <v>0</v>
      </c>
      <c r="AV1079">
        <v>0</v>
      </c>
      <c r="AW1079">
        <v>0</v>
      </c>
      <c r="AX1079">
        <v>0</v>
      </c>
      <c r="AY1079">
        <v>0</v>
      </c>
      <c r="AZ1079">
        <v>0</v>
      </c>
      <c r="BA1079">
        <v>0</v>
      </c>
      <c r="BB1079">
        <v>0</v>
      </c>
      <c r="BC1079">
        <v>0</v>
      </c>
      <c r="BD1079">
        <v>0</v>
      </c>
      <c r="BE1079">
        <v>0</v>
      </c>
      <c r="BF1079">
        <v>0</v>
      </c>
      <c r="BG1079">
        <v>0</v>
      </c>
      <c r="BH1079">
        <v>0</v>
      </c>
      <c r="BI1079">
        <v>0</v>
      </c>
      <c r="BJ1079" s="25">
        <v>45944</v>
      </c>
      <c r="BK1079">
        <v>0</v>
      </c>
      <c r="BL1079" s="27" t="str">
        <f>VLOOKUP(O1079,DropDownList!$H$1:$I$7,2,FALSE)</f>
        <v>2023/24</v>
      </c>
      <c r="BM1079" s="27" t="str">
        <f t="shared" si="16"/>
        <v>PREG</v>
      </c>
    </row>
    <row r="1080" spans="1:65" x14ac:dyDescent="0.2">
      <c r="A1080">
        <v>2025</v>
      </c>
      <c r="B1080">
        <v>10</v>
      </c>
      <c r="C1080" t="s">
        <v>231</v>
      </c>
      <c r="D1080" t="s">
        <v>238</v>
      </c>
      <c r="E1080" t="s">
        <v>45</v>
      </c>
      <c r="F1080">
        <v>9726</v>
      </c>
      <c r="G1080" t="s">
        <v>158</v>
      </c>
      <c r="H1080" t="s">
        <v>237</v>
      </c>
      <c r="I1080" t="s">
        <v>237</v>
      </c>
      <c r="J1080" s="24">
        <v>45931</v>
      </c>
      <c r="K1080" t="s">
        <v>253</v>
      </c>
      <c r="L1080">
        <v>3</v>
      </c>
      <c r="M1080" t="s">
        <v>429</v>
      </c>
      <c r="N1080" t="s">
        <v>145</v>
      </c>
      <c r="O1080" t="s">
        <v>155</v>
      </c>
      <c r="P1080" t="s">
        <v>160</v>
      </c>
      <c r="Q1080">
        <v>44333.15</v>
      </c>
      <c r="R1080">
        <v>685</v>
      </c>
      <c r="S1080">
        <v>288435.19</v>
      </c>
      <c r="T1080">
        <v>15443.86</v>
      </c>
      <c r="U1080">
        <v>149</v>
      </c>
      <c r="V1080">
        <v>57</v>
      </c>
      <c r="W1080">
        <v>20251.259999999998</v>
      </c>
      <c r="X1080">
        <v>23876.26</v>
      </c>
      <c r="Y1080">
        <v>0</v>
      </c>
      <c r="Z1080">
        <v>0</v>
      </c>
      <c r="AA1080">
        <v>228658.18</v>
      </c>
      <c r="AB1080">
        <v>40309.14</v>
      </c>
      <c r="AC1080">
        <v>176543.46</v>
      </c>
      <c r="AD1080">
        <v>22</v>
      </c>
      <c r="AE1080">
        <v>35</v>
      </c>
      <c r="AF1080">
        <v>472</v>
      </c>
      <c r="AG1080">
        <v>88</v>
      </c>
      <c r="AH1080">
        <v>43</v>
      </c>
      <c r="AI1080">
        <v>61</v>
      </c>
      <c r="AJ1080">
        <v>0</v>
      </c>
      <c r="AK1080">
        <v>0</v>
      </c>
      <c r="AL1080">
        <v>0</v>
      </c>
      <c r="AM1080">
        <v>0</v>
      </c>
      <c r="AN1080">
        <v>0</v>
      </c>
      <c r="AO1080">
        <v>468</v>
      </c>
      <c r="AP1080">
        <v>2018</v>
      </c>
      <c r="AQ1080">
        <v>500</v>
      </c>
      <c r="AR1080">
        <v>1</v>
      </c>
      <c r="AS1080">
        <v>170</v>
      </c>
      <c r="AT1080">
        <v>29</v>
      </c>
      <c r="AU1080">
        <v>36</v>
      </c>
      <c r="AV1080">
        <v>16</v>
      </c>
      <c r="AW1080">
        <v>19</v>
      </c>
      <c r="AX1080">
        <v>0</v>
      </c>
      <c r="AY1080">
        <v>314</v>
      </c>
      <c r="AZ1080">
        <v>467</v>
      </c>
      <c r="BA1080">
        <v>276</v>
      </c>
      <c r="BB1080">
        <v>41</v>
      </c>
      <c r="BC1080">
        <v>24</v>
      </c>
      <c r="BD1080">
        <v>22</v>
      </c>
      <c r="BE1080">
        <v>0</v>
      </c>
      <c r="BF1080">
        <v>659</v>
      </c>
      <c r="BG1080">
        <v>22114.98</v>
      </c>
      <c r="BH1080">
        <v>21</v>
      </c>
      <c r="BI1080">
        <v>146</v>
      </c>
      <c r="BJ1080" s="25">
        <v>45944</v>
      </c>
      <c r="BK1080">
        <v>0</v>
      </c>
      <c r="BL1080" s="27" t="str">
        <f>VLOOKUP(O1080,DropDownList!$H$1:$I$7,2,FALSE)</f>
        <v>2022/23</v>
      </c>
      <c r="BM1080" s="27" t="str">
        <f t="shared" si="16"/>
        <v>SC COURT</v>
      </c>
    </row>
    <row r="1081" spans="1:65" x14ac:dyDescent="0.2">
      <c r="A1081">
        <v>2025</v>
      </c>
      <c r="B1081">
        <v>10</v>
      </c>
      <c r="C1081" t="s">
        <v>231</v>
      </c>
      <c r="D1081" t="s">
        <v>238</v>
      </c>
      <c r="E1081" t="s">
        <v>45</v>
      </c>
      <c r="F1081">
        <v>9726</v>
      </c>
      <c r="G1081" t="s">
        <v>158</v>
      </c>
      <c r="H1081" t="s">
        <v>237</v>
      </c>
      <c r="I1081" t="s">
        <v>237</v>
      </c>
      <c r="J1081" s="24">
        <v>45931</v>
      </c>
      <c r="K1081" t="s">
        <v>253</v>
      </c>
      <c r="L1081">
        <v>3</v>
      </c>
      <c r="M1081" t="s">
        <v>429</v>
      </c>
      <c r="N1081" t="s">
        <v>145</v>
      </c>
      <c r="O1081" t="s">
        <v>147</v>
      </c>
      <c r="P1081" t="s">
        <v>160</v>
      </c>
      <c r="Q1081">
        <v>86543.8</v>
      </c>
      <c r="R1081">
        <v>594</v>
      </c>
      <c r="S1081">
        <v>267597</v>
      </c>
      <c r="T1081">
        <v>15493.96</v>
      </c>
      <c r="U1081">
        <v>285</v>
      </c>
      <c r="V1081">
        <v>133</v>
      </c>
      <c r="W1081">
        <v>38816.230000000003</v>
      </c>
      <c r="X1081">
        <v>46065.23</v>
      </c>
      <c r="Y1081">
        <v>0</v>
      </c>
      <c r="Z1081">
        <v>0</v>
      </c>
      <c r="AA1081">
        <v>165559.24</v>
      </c>
      <c r="AB1081">
        <v>16185.93</v>
      </c>
      <c r="AC1081">
        <v>138911.60999999999</v>
      </c>
      <c r="AD1081">
        <v>62</v>
      </c>
      <c r="AE1081">
        <v>71</v>
      </c>
      <c r="AF1081">
        <v>268</v>
      </c>
      <c r="AG1081">
        <v>166</v>
      </c>
      <c r="AH1081">
        <v>34</v>
      </c>
      <c r="AI1081">
        <v>119</v>
      </c>
      <c r="AJ1081">
        <v>0</v>
      </c>
      <c r="AK1081">
        <v>0</v>
      </c>
      <c r="AL1081">
        <v>0</v>
      </c>
      <c r="AM1081">
        <v>0</v>
      </c>
      <c r="AN1081">
        <v>0</v>
      </c>
      <c r="AO1081">
        <v>396</v>
      </c>
      <c r="AP1081">
        <v>1170</v>
      </c>
      <c r="AQ1081">
        <v>404</v>
      </c>
      <c r="AR1081">
        <v>4</v>
      </c>
      <c r="AS1081">
        <v>92</v>
      </c>
      <c r="AT1081">
        <v>2</v>
      </c>
      <c r="AU1081">
        <v>1</v>
      </c>
      <c r="AV1081">
        <v>1</v>
      </c>
      <c r="AW1081">
        <v>16</v>
      </c>
      <c r="AX1081">
        <v>0</v>
      </c>
      <c r="AY1081">
        <v>189</v>
      </c>
      <c r="AZ1081">
        <v>278</v>
      </c>
      <c r="BA1081">
        <v>103</v>
      </c>
      <c r="BB1081">
        <v>14</v>
      </c>
      <c r="BC1081">
        <v>7</v>
      </c>
      <c r="BD1081">
        <v>8</v>
      </c>
      <c r="BE1081">
        <v>0</v>
      </c>
      <c r="BF1081">
        <v>568</v>
      </c>
      <c r="BG1081">
        <v>38444</v>
      </c>
      <c r="BH1081">
        <v>7</v>
      </c>
      <c r="BI1081">
        <v>274</v>
      </c>
      <c r="BJ1081" s="25">
        <v>45944</v>
      </c>
      <c r="BK1081">
        <v>0</v>
      </c>
      <c r="BL1081" s="27" t="str">
        <f>VLOOKUP(O1081,DropDownList!$H$1:$I$7,2,FALSE)</f>
        <v>2024/25</v>
      </c>
      <c r="BM1081" s="27" t="str">
        <f t="shared" si="16"/>
        <v>SC COURT</v>
      </c>
    </row>
    <row r="1082" spans="1:65" x14ac:dyDescent="0.2">
      <c r="A1082">
        <v>2025</v>
      </c>
      <c r="B1082">
        <v>10</v>
      </c>
      <c r="C1082" t="s">
        <v>231</v>
      </c>
      <c r="D1082" t="s">
        <v>238</v>
      </c>
      <c r="E1082" t="s">
        <v>45</v>
      </c>
      <c r="F1082">
        <v>9726</v>
      </c>
      <c r="G1082" t="s">
        <v>158</v>
      </c>
      <c r="H1082" t="s">
        <v>237</v>
      </c>
      <c r="I1082" t="s">
        <v>237</v>
      </c>
      <c r="J1082" s="24">
        <v>45931</v>
      </c>
      <c r="K1082" t="s">
        <v>253</v>
      </c>
      <c r="L1082">
        <v>3</v>
      </c>
      <c r="M1082" t="s">
        <v>429</v>
      </c>
      <c r="N1082" t="s">
        <v>145</v>
      </c>
      <c r="O1082" t="s">
        <v>149</v>
      </c>
      <c r="P1082" t="s">
        <v>161</v>
      </c>
      <c r="Q1082">
        <v>1103</v>
      </c>
      <c r="R1082">
        <v>126</v>
      </c>
      <c r="S1082">
        <v>2685</v>
      </c>
      <c r="T1082">
        <v>200</v>
      </c>
      <c r="U1082">
        <v>85</v>
      </c>
      <c r="V1082">
        <v>49</v>
      </c>
      <c r="W1082">
        <v>1003</v>
      </c>
      <c r="X1082">
        <v>1003</v>
      </c>
      <c r="Y1082">
        <v>0</v>
      </c>
      <c r="Z1082">
        <v>0</v>
      </c>
      <c r="AA1082">
        <v>1382</v>
      </c>
      <c r="AB1082">
        <v>0</v>
      </c>
      <c r="AC1082">
        <v>0</v>
      </c>
      <c r="AD1082">
        <v>47</v>
      </c>
      <c r="AE1082">
        <v>2</v>
      </c>
      <c r="AF1082">
        <v>63</v>
      </c>
      <c r="AG1082">
        <v>2</v>
      </c>
      <c r="AH1082">
        <v>10</v>
      </c>
      <c r="AI1082">
        <v>51</v>
      </c>
      <c r="AJ1082">
        <v>0</v>
      </c>
      <c r="AK1082">
        <v>0</v>
      </c>
      <c r="AL1082">
        <v>0</v>
      </c>
      <c r="AM1082">
        <v>0</v>
      </c>
      <c r="AN1082">
        <v>0</v>
      </c>
      <c r="AO1082">
        <v>86</v>
      </c>
      <c r="AP1082">
        <v>118</v>
      </c>
      <c r="AQ1082">
        <v>84</v>
      </c>
      <c r="AR1082">
        <v>0</v>
      </c>
      <c r="AS1082">
        <v>1</v>
      </c>
      <c r="AT1082">
        <v>0</v>
      </c>
      <c r="AU1082">
        <v>0</v>
      </c>
      <c r="AV1082">
        <v>0</v>
      </c>
      <c r="AW1082">
        <v>8</v>
      </c>
      <c r="AX1082">
        <v>0</v>
      </c>
      <c r="AY1082">
        <v>2</v>
      </c>
      <c r="AZ1082">
        <v>8</v>
      </c>
      <c r="BA1082">
        <v>3</v>
      </c>
      <c r="BB1082">
        <v>0</v>
      </c>
      <c r="BC1082">
        <v>0</v>
      </c>
      <c r="BD1082">
        <v>0</v>
      </c>
      <c r="BE1082">
        <v>0</v>
      </c>
      <c r="BF1082">
        <v>117</v>
      </c>
      <c r="BG1082">
        <v>1085</v>
      </c>
      <c r="BH1082">
        <v>0</v>
      </c>
      <c r="BI1082">
        <v>84</v>
      </c>
      <c r="BJ1082" s="25">
        <v>45944</v>
      </c>
      <c r="BK1082">
        <v>0</v>
      </c>
      <c r="BL1082" s="27" t="str">
        <f>VLOOKUP(O1082,DropDownList!$H$1:$I$7,2,FALSE)</f>
        <v>2025/26</v>
      </c>
      <c r="BM1082" s="27" t="str">
        <f t="shared" si="16"/>
        <v>VSUR</v>
      </c>
    </row>
    <row r="1083" spans="1:65" x14ac:dyDescent="0.2">
      <c r="A1083">
        <v>2025</v>
      </c>
      <c r="B1083">
        <v>10</v>
      </c>
      <c r="C1083" t="s">
        <v>231</v>
      </c>
      <c r="D1083" t="s">
        <v>238</v>
      </c>
      <c r="E1083" t="s">
        <v>45</v>
      </c>
      <c r="F1083">
        <v>9726</v>
      </c>
      <c r="G1083" t="s">
        <v>158</v>
      </c>
      <c r="H1083" t="s">
        <v>237</v>
      </c>
      <c r="I1083" t="s">
        <v>237</v>
      </c>
      <c r="J1083" s="24">
        <v>45931</v>
      </c>
      <c r="K1083" t="s">
        <v>253</v>
      </c>
      <c r="L1083">
        <v>3</v>
      </c>
      <c r="M1083" t="s">
        <v>429</v>
      </c>
      <c r="N1083" t="s">
        <v>145</v>
      </c>
      <c r="O1083" t="s">
        <v>156</v>
      </c>
      <c r="P1083" t="s">
        <v>159</v>
      </c>
      <c r="Q1083">
        <v>0</v>
      </c>
      <c r="R1083">
        <v>17</v>
      </c>
      <c r="S1083">
        <v>103338.56</v>
      </c>
      <c r="T1083">
        <v>2876.13</v>
      </c>
      <c r="U1083">
        <v>1</v>
      </c>
      <c r="V1083">
        <v>0</v>
      </c>
      <c r="W1083">
        <v>0</v>
      </c>
      <c r="X1083">
        <v>0</v>
      </c>
      <c r="Y1083">
        <v>0</v>
      </c>
      <c r="Z1083">
        <v>0</v>
      </c>
      <c r="AA1083">
        <v>100462.43</v>
      </c>
      <c r="AB1083">
        <v>0</v>
      </c>
      <c r="AC1083">
        <v>0</v>
      </c>
      <c r="AD1083">
        <v>0</v>
      </c>
      <c r="AE1083">
        <v>0</v>
      </c>
      <c r="AF1083">
        <v>7</v>
      </c>
      <c r="AG1083">
        <v>0</v>
      </c>
      <c r="AH1083">
        <v>1</v>
      </c>
      <c r="AI1083">
        <v>0</v>
      </c>
      <c r="AJ1083">
        <v>0</v>
      </c>
      <c r="AK1083">
        <v>0</v>
      </c>
      <c r="AL1083">
        <v>0</v>
      </c>
      <c r="AM1083">
        <v>0</v>
      </c>
      <c r="AN1083">
        <v>0</v>
      </c>
      <c r="AO1083">
        <v>10</v>
      </c>
      <c r="AP1083">
        <v>17</v>
      </c>
      <c r="AQ1083">
        <v>11</v>
      </c>
      <c r="AR1083">
        <v>0</v>
      </c>
      <c r="AS1083">
        <v>1</v>
      </c>
      <c r="AT1083">
        <v>0</v>
      </c>
      <c r="AU1083">
        <v>0</v>
      </c>
      <c r="AV1083">
        <v>0</v>
      </c>
      <c r="AW1083">
        <v>0</v>
      </c>
      <c r="AX1083">
        <v>0</v>
      </c>
      <c r="AY1083">
        <v>0</v>
      </c>
      <c r="AZ1083">
        <v>0</v>
      </c>
      <c r="BA1083">
        <v>0</v>
      </c>
      <c r="BB1083">
        <v>0</v>
      </c>
      <c r="BC1083">
        <v>0</v>
      </c>
      <c r="BD1083">
        <v>1</v>
      </c>
      <c r="BE1083">
        <v>0</v>
      </c>
      <c r="BF1083">
        <v>1</v>
      </c>
      <c r="BG1083">
        <v>0</v>
      </c>
      <c r="BH1083">
        <v>9</v>
      </c>
      <c r="BI1083">
        <v>1</v>
      </c>
      <c r="BJ1083" s="25">
        <v>45944</v>
      </c>
      <c r="BK1083">
        <v>0</v>
      </c>
      <c r="BL1083" s="27" t="str">
        <f>VLOOKUP(O1083,DropDownList!$H$1:$I$7,2,FALSE)</f>
        <v>2023/24</v>
      </c>
      <c r="BM1083" s="27" t="str">
        <f t="shared" si="16"/>
        <v>CONF</v>
      </c>
    </row>
    <row r="1084" spans="1:65" x14ac:dyDescent="0.2">
      <c r="A1084">
        <v>2025</v>
      </c>
      <c r="B1084">
        <v>10</v>
      </c>
      <c r="C1084" t="s">
        <v>231</v>
      </c>
      <c r="D1084" t="s">
        <v>238</v>
      </c>
      <c r="E1084" t="s">
        <v>45</v>
      </c>
      <c r="F1084">
        <v>9726</v>
      </c>
      <c r="G1084" t="s">
        <v>158</v>
      </c>
      <c r="H1084" t="s">
        <v>237</v>
      </c>
      <c r="I1084" t="s">
        <v>237</v>
      </c>
      <c r="J1084" s="24">
        <v>45931</v>
      </c>
      <c r="K1084" t="s">
        <v>253</v>
      </c>
      <c r="L1084">
        <v>3</v>
      </c>
      <c r="M1084" t="s">
        <v>429</v>
      </c>
      <c r="N1084" t="s">
        <v>145</v>
      </c>
      <c r="O1084" t="s">
        <v>147</v>
      </c>
      <c r="P1084" t="s">
        <v>161</v>
      </c>
      <c r="Q1084">
        <v>2193.31</v>
      </c>
      <c r="R1084">
        <v>558</v>
      </c>
      <c r="S1084">
        <v>20850</v>
      </c>
      <c r="T1084">
        <v>734.99</v>
      </c>
      <c r="U1084">
        <v>270</v>
      </c>
      <c r="V1084">
        <v>64</v>
      </c>
      <c r="W1084">
        <v>1280</v>
      </c>
      <c r="X1084">
        <v>1280</v>
      </c>
      <c r="Y1084">
        <v>0</v>
      </c>
      <c r="Z1084">
        <v>0</v>
      </c>
      <c r="AA1084">
        <v>17921.7</v>
      </c>
      <c r="AB1084">
        <v>0</v>
      </c>
      <c r="AC1084">
        <v>0</v>
      </c>
      <c r="AD1084">
        <v>64</v>
      </c>
      <c r="AE1084">
        <v>0</v>
      </c>
      <c r="AF1084">
        <v>400</v>
      </c>
      <c r="AG1084">
        <v>3</v>
      </c>
      <c r="AH1084">
        <v>33</v>
      </c>
      <c r="AI1084">
        <v>121</v>
      </c>
      <c r="AJ1084">
        <v>0</v>
      </c>
      <c r="AK1084">
        <v>0</v>
      </c>
      <c r="AL1084">
        <v>0</v>
      </c>
      <c r="AM1084">
        <v>0</v>
      </c>
      <c r="AN1084">
        <v>0</v>
      </c>
      <c r="AO1084">
        <v>374</v>
      </c>
      <c r="AP1084">
        <v>1134</v>
      </c>
      <c r="AQ1084">
        <v>389</v>
      </c>
      <c r="AR1084">
        <v>1</v>
      </c>
      <c r="AS1084">
        <v>91</v>
      </c>
      <c r="AT1084">
        <v>2</v>
      </c>
      <c r="AU1084">
        <v>1</v>
      </c>
      <c r="AV1084">
        <v>1</v>
      </c>
      <c r="AW1084">
        <v>14</v>
      </c>
      <c r="AX1084">
        <v>0</v>
      </c>
      <c r="AY1084">
        <v>184</v>
      </c>
      <c r="AZ1084">
        <v>271</v>
      </c>
      <c r="BA1084">
        <v>104</v>
      </c>
      <c r="BB1084">
        <v>14</v>
      </c>
      <c r="BC1084">
        <v>7</v>
      </c>
      <c r="BD1084">
        <v>8</v>
      </c>
      <c r="BE1084">
        <v>0</v>
      </c>
      <c r="BF1084">
        <v>539</v>
      </c>
      <c r="BG1084">
        <v>2150</v>
      </c>
      <c r="BH1084">
        <v>1</v>
      </c>
      <c r="BI1084">
        <v>261</v>
      </c>
      <c r="BJ1084" s="25">
        <v>45944</v>
      </c>
      <c r="BK1084">
        <v>0</v>
      </c>
      <c r="BL1084" s="27" t="str">
        <f>VLOOKUP(O1084,DropDownList!$H$1:$I$7,2,FALSE)</f>
        <v>2024/25</v>
      </c>
      <c r="BM1084" s="27" t="str">
        <f t="shared" si="16"/>
        <v>VSUR</v>
      </c>
    </row>
    <row r="1085" spans="1:65" x14ac:dyDescent="0.2">
      <c r="A1085">
        <v>2025</v>
      </c>
      <c r="B1085">
        <v>10</v>
      </c>
      <c r="C1085" t="s">
        <v>231</v>
      </c>
      <c r="D1085" t="s">
        <v>238</v>
      </c>
      <c r="E1085" t="s">
        <v>45</v>
      </c>
      <c r="F1085">
        <v>9726</v>
      </c>
      <c r="G1085" t="s">
        <v>158</v>
      </c>
      <c r="H1085" t="s">
        <v>237</v>
      </c>
      <c r="I1085" t="s">
        <v>237</v>
      </c>
      <c r="J1085" s="24">
        <v>45931</v>
      </c>
      <c r="K1085" t="s">
        <v>253</v>
      </c>
      <c r="L1085">
        <v>3</v>
      </c>
      <c r="M1085" t="s">
        <v>429</v>
      </c>
      <c r="N1085" t="s">
        <v>145</v>
      </c>
      <c r="O1085" t="s">
        <v>147</v>
      </c>
      <c r="P1085" t="s">
        <v>159</v>
      </c>
      <c r="Q1085">
        <v>65191</v>
      </c>
      <c r="R1085">
        <v>11</v>
      </c>
      <c r="S1085">
        <v>144960.71</v>
      </c>
      <c r="T1085">
        <v>0.01</v>
      </c>
      <c r="U1085">
        <v>5</v>
      </c>
      <c r="V1085">
        <v>3</v>
      </c>
      <c r="W1085">
        <v>57447</v>
      </c>
      <c r="X1085">
        <v>65131</v>
      </c>
      <c r="Y1085">
        <v>0</v>
      </c>
      <c r="Z1085">
        <v>0</v>
      </c>
      <c r="AA1085">
        <v>79769.7</v>
      </c>
      <c r="AB1085">
        <v>0</v>
      </c>
      <c r="AC1085">
        <v>0</v>
      </c>
      <c r="AD1085">
        <v>2</v>
      </c>
      <c r="AE1085">
        <v>1</v>
      </c>
      <c r="AF1085">
        <v>5</v>
      </c>
      <c r="AG1085">
        <v>3</v>
      </c>
      <c r="AH1085">
        <v>0</v>
      </c>
      <c r="AI1085">
        <v>2</v>
      </c>
      <c r="AJ1085">
        <v>0</v>
      </c>
      <c r="AK1085">
        <v>0</v>
      </c>
      <c r="AL1085">
        <v>0</v>
      </c>
      <c r="AM1085">
        <v>0</v>
      </c>
      <c r="AN1085">
        <v>0</v>
      </c>
      <c r="AO1085">
        <v>7</v>
      </c>
      <c r="AP1085">
        <v>10</v>
      </c>
      <c r="AQ1085">
        <v>8</v>
      </c>
      <c r="AR1085">
        <v>0</v>
      </c>
      <c r="AS1085">
        <v>0</v>
      </c>
      <c r="AT1085">
        <v>0</v>
      </c>
      <c r="AU1085">
        <v>0</v>
      </c>
      <c r="AV1085">
        <v>0</v>
      </c>
      <c r="AW1085">
        <v>0</v>
      </c>
      <c r="AX1085">
        <v>0</v>
      </c>
      <c r="AY1085">
        <v>0</v>
      </c>
      <c r="AZ1085">
        <v>0</v>
      </c>
      <c r="BA1085">
        <v>0</v>
      </c>
      <c r="BB1085">
        <v>0</v>
      </c>
      <c r="BC1085">
        <v>0</v>
      </c>
      <c r="BD1085">
        <v>0</v>
      </c>
      <c r="BE1085">
        <v>0</v>
      </c>
      <c r="BF1085">
        <v>0</v>
      </c>
      <c r="BG1085">
        <v>47815</v>
      </c>
      <c r="BH1085">
        <v>1</v>
      </c>
      <c r="BI1085">
        <v>0</v>
      </c>
      <c r="BJ1085" s="25">
        <v>45944</v>
      </c>
      <c r="BK1085">
        <v>0</v>
      </c>
      <c r="BL1085" s="27" t="str">
        <f>VLOOKUP(O1085,DropDownList!$H$1:$I$7,2,FALSE)</f>
        <v>2024/25</v>
      </c>
      <c r="BM1085" s="27" t="str">
        <f t="shared" si="16"/>
        <v>CONF</v>
      </c>
    </row>
    <row r="1086" spans="1:65" x14ac:dyDescent="0.2">
      <c r="A1086">
        <v>2025</v>
      </c>
      <c r="B1086">
        <v>10</v>
      </c>
      <c r="C1086" t="s">
        <v>231</v>
      </c>
      <c r="D1086" t="s">
        <v>238</v>
      </c>
      <c r="E1086" t="s">
        <v>45</v>
      </c>
      <c r="F1086">
        <v>9726</v>
      </c>
      <c r="G1086" t="s">
        <v>158</v>
      </c>
      <c r="H1086" t="s">
        <v>237</v>
      </c>
      <c r="I1086" t="s">
        <v>237</v>
      </c>
      <c r="J1086" s="24">
        <v>45931</v>
      </c>
      <c r="K1086" t="s">
        <v>253</v>
      </c>
      <c r="L1086">
        <v>3</v>
      </c>
      <c r="M1086" t="s">
        <v>429</v>
      </c>
      <c r="N1086" t="s">
        <v>145</v>
      </c>
      <c r="O1086" t="s">
        <v>149</v>
      </c>
      <c r="P1086" t="s">
        <v>159</v>
      </c>
      <c r="Q1086">
        <v>1275.1199999999999</v>
      </c>
      <c r="R1086">
        <v>2</v>
      </c>
      <c r="S1086">
        <v>6465.12</v>
      </c>
      <c r="T1086">
        <v>0</v>
      </c>
      <c r="U1086">
        <v>1</v>
      </c>
      <c r="V1086">
        <v>0</v>
      </c>
      <c r="W1086">
        <v>0</v>
      </c>
      <c r="X1086">
        <v>0</v>
      </c>
      <c r="Y1086">
        <v>0</v>
      </c>
      <c r="Z1086">
        <v>0</v>
      </c>
      <c r="AA1086">
        <v>5190</v>
      </c>
      <c r="AB1086">
        <v>0</v>
      </c>
      <c r="AC1086">
        <v>0</v>
      </c>
      <c r="AD1086">
        <v>0</v>
      </c>
      <c r="AE1086">
        <v>0</v>
      </c>
      <c r="AF1086">
        <v>1</v>
      </c>
      <c r="AG1086">
        <v>0</v>
      </c>
      <c r="AH1086">
        <v>0</v>
      </c>
      <c r="AI1086">
        <v>1</v>
      </c>
      <c r="AJ1086">
        <v>0</v>
      </c>
      <c r="AK1086">
        <v>0</v>
      </c>
      <c r="AL1086">
        <v>0</v>
      </c>
      <c r="AM1086">
        <v>0</v>
      </c>
      <c r="AN1086">
        <v>0</v>
      </c>
      <c r="AO1086">
        <v>1</v>
      </c>
      <c r="AP1086">
        <v>1</v>
      </c>
      <c r="AQ1086">
        <v>0</v>
      </c>
      <c r="AR1086">
        <v>0</v>
      </c>
      <c r="AS1086">
        <v>0</v>
      </c>
      <c r="AT1086">
        <v>0</v>
      </c>
      <c r="AU1086">
        <v>0</v>
      </c>
      <c r="AV1086">
        <v>0</v>
      </c>
      <c r="AW1086">
        <v>0</v>
      </c>
      <c r="AX1086">
        <v>0</v>
      </c>
      <c r="AY1086">
        <v>0</v>
      </c>
      <c r="AZ1086">
        <v>0</v>
      </c>
      <c r="BA1086">
        <v>0</v>
      </c>
      <c r="BB1086">
        <v>0</v>
      </c>
      <c r="BC1086">
        <v>0</v>
      </c>
      <c r="BD1086">
        <v>0</v>
      </c>
      <c r="BE1086">
        <v>0</v>
      </c>
      <c r="BF1086">
        <v>0</v>
      </c>
      <c r="BG1086">
        <v>1275.1199999999999</v>
      </c>
      <c r="BH1086">
        <v>0</v>
      </c>
      <c r="BI1086">
        <v>0</v>
      </c>
      <c r="BJ1086" s="25">
        <v>45944</v>
      </c>
      <c r="BK1086">
        <v>0</v>
      </c>
      <c r="BL1086" s="27" t="str">
        <f>VLOOKUP(O1086,DropDownList!$H$1:$I$7,2,FALSE)</f>
        <v>2025/26</v>
      </c>
      <c r="BM1086" s="27" t="str">
        <f t="shared" si="16"/>
        <v>CONF</v>
      </c>
    </row>
    <row r="1087" spans="1:65" x14ac:dyDescent="0.2">
      <c r="A1087">
        <v>2025</v>
      </c>
      <c r="B1087">
        <v>10</v>
      </c>
      <c r="C1087" t="s">
        <v>231</v>
      </c>
      <c r="D1087" t="s">
        <v>238</v>
      </c>
      <c r="E1087" t="s">
        <v>45</v>
      </c>
      <c r="F1087">
        <v>9726</v>
      </c>
      <c r="G1087" t="s">
        <v>158</v>
      </c>
      <c r="H1087" t="s">
        <v>237</v>
      </c>
      <c r="I1087" t="s">
        <v>237</v>
      </c>
      <c r="J1087" s="24">
        <v>45931</v>
      </c>
      <c r="K1087" t="s">
        <v>253</v>
      </c>
      <c r="L1087">
        <v>3</v>
      </c>
      <c r="M1087" t="s">
        <v>429</v>
      </c>
      <c r="N1087" t="s">
        <v>145</v>
      </c>
      <c r="O1087" t="s">
        <v>155</v>
      </c>
      <c r="P1087" t="s">
        <v>161</v>
      </c>
      <c r="Q1087">
        <v>1190.3900000000001</v>
      </c>
      <c r="R1087">
        <v>644</v>
      </c>
      <c r="S1087">
        <v>21075</v>
      </c>
      <c r="T1087">
        <v>669.03</v>
      </c>
      <c r="U1087">
        <v>143</v>
      </c>
      <c r="V1087">
        <v>22</v>
      </c>
      <c r="W1087">
        <v>595</v>
      </c>
      <c r="X1087">
        <v>595</v>
      </c>
      <c r="Y1087">
        <v>0</v>
      </c>
      <c r="Z1087">
        <v>0</v>
      </c>
      <c r="AA1087">
        <v>19215.580000000002</v>
      </c>
      <c r="AB1087">
        <v>0</v>
      </c>
      <c r="AC1087">
        <v>0</v>
      </c>
      <c r="AD1087">
        <v>22</v>
      </c>
      <c r="AE1087">
        <v>0</v>
      </c>
      <c r="AF1087">
        <v>535</v>
      </c>
      <c r="AG1087">
        <v>1</v>
      </c>
      <c r="AH1087">
        <v>41</v>
      </c>
      <c r="AI1087">
        <v>65</v>
      </c>
      <c r="AJ1087">
        <v>0</v>
      </c>
      <c r="AK1087">
        <v>0</v>
      </c>
      <c r="AL1087">
        <v>0</v>
      </c>
      <c r="AM1087">
        <v>0</v>
      </c>
      <c r="AN1087">
        <v>0</v>
      </c>
      <c r="AO1087">
        <v>442</v>
      </c>
      <c r="AP1087">
        <v>1910</v>
      </c>
      <c r="AQ1087">
        <v>474</v>
      </c>
      <c r="AR1087">
        <v>0</v>
      </c>
      <c r="AS1087">
        <v>162</v>
      </c>
      <c r="AT1087">
        <v>28</v>
      </c>
      <c r="AU1087">
        <v>32</v>
      </c>
      <c r="AV1087">
        <v>16</v>
      </c>
      <c r="AW1087">
        <v>19</v>
      </c>
      <c r="AX1087">
        <v>0</v>
      </c>
      <c r="AY1087">
        <v>304</v>
      </c>
      <c r="AZ1087">
        <v>441</v>
      </c>
      <c r="BA1087">
        <v>256</v>
      </c>
      <c r="BB1087">
        <v>39</v>
      </c>
      <c r="BC1087">
        <v>23</v>
      </c>
      <c r="BD1087">
        <v>21</v>
      </c>
      <c r="BE1087">
        <v>0</v>
      </c>
      <c r="BF1087">
        <v>617</v>
      </c>
      <c r="BG1087">
        <v>1185</v>
      </c>
      <c r="BH1087">
        <v>2</v>
      </c>
      <c r="BI1087">
        <v>139</v>
      </c>
      <c r="BJ1087" s="25">
        <v>45944</v>
      </c>
      <c r="BK1087">
        <v>0</v>
      </c>
      <c r="BL1087" s="27" t="str">
        <f>VLOOKUP(O1087,DropDownList!$H$1:$I$7,2,FALSE)</f>
        <v>2022/23</v>
      </c>
      <c r="BM1087" s="27" t="str">
        <f t="shared" si="16"/>
        <v>VSUR</v>
      </c>
    </row>
    <row r="1088" spans="1:65" x14ac:dyDescent="0.2">
      <c r="A1088">
        <v>2025</v>
      </c>
      <c r="B1088">
        <v>10</v>
      </c>
      <c r="C1088" t="s">
        <v>231</v>
      </c>
      <c r="D1088" t="s">
        <v>238</v>
      </c>
      <c r="E1088" t="s">
        <v>45</v>
      </c>
      <c r="F1088">
        <v>9726</v>
      </c>
      <c r="G1088" t="s">
        <v>158</v>
      </c>
      <c r="H1088" t="s">
        <v>237</v>
      </c>
      <c r="I1088" t="s">
        <v>237</v>
      </c>
      <c r="J1088" s="24">
        <v>45931</v>
      </c>
      <c r="K1088" t="s">
        <v>253</v>
      </c>
      <c r="L1088">
        <v>3</v>
      </c>
      <c r="M1088" t="s">
        <v>429</v>
      </c>
      <c r="N1088" t="s">
        <v>145</v>
      </c>
      <c r="O1088" t="s">
        <v>155</v>
      </c>
      <c r="P1088" t="s">
        <v>153</v>
      </c>
      <c r="Q1088">
        <v>300</v>
      </c>
      <c r="R1088">
        <v>1</v>
      </c>
      <c r="S1088">
        <v>300</v>
      </c>
      <c r="T1088">
        <v>0</v>
      </c>
      <c r="U1088">
        <v>1</v>
      </c>
      <c r="V1088">
        <v>1</v>
      </c>
      <c r="W1088">
        <v>300</v>
      </c>
      <c r="X1088">
        <v>300</v>
      </c>
      <c r="Y1088">
        <v>0</v>
      </c>
      <c r="Z1088">
        <v>0</v>
      </c>
      <c r="AA1088">
        <v>0</v>
      </c>
      <c r="AB1088">
        <v>0</v>
      </c>
      <c r="AC1088">
        <v>0</v>
      </c>
      <c r="AD1088">
        <v>1</v>
      </c>
      <c r="AE1088">
        <v>0</v>
      </c>
      <c r="AF1088">
        <v>0</v>
      </c>
      <c r="AG1088">
        <v>0</v>
      </c>
      <c r="AH1088">
        <v>0</v>
      </c>
      <c r="AI1088">
        <v>1</v>
      </c>
      <c r="AJ1088">
        <v>0</v>
      </c>
      <c r="AK1088">
        <v>0</v>
      </c>
      <c r="AL1088">
        <v>0</v>
      </c>
      <c r="AM1088">
        <v>0</v>
      </c>
      <c r="AN1088">
        <v>0</v>
      </c>
      <c r="AO1088">
        <v>1</v>
      </c>
      <c r="AP1088">
        <v>6</v>
      </c>
      <c r="AQ1088">
        <v>1</v>
      </c>
      <c r="AR1088">
        <v>1</v>
      </c>
      <c r="AS1088">
        <v>0</v>
      </c>
      <c r="AT1088">
        <v>0</v>
      </c>
      <c r="AU1088">
        <v>0</v>
      </c>
      <c r="AV1088">
        <v>0</v>
      </c>
      <c r="AW1088">
        <v>0</v>
      </c>
      <c r="AX1088">
        <v>0</v>
      </c>
      <c r="AY1088">
        <v>0</v>
      </c>
      <c r="AZ1088">
        <v>2</v>
      </c>
      <c r="BA1088">
        <v>2</v>
      </c>
      <c r="BB1088">
        <v>0</v>
      </c>
      <c r="BC1088">
        <v>0</v>
      </c>
      <c r="BD1088">
        <v>0</v>
      </c>
      <c r="BE1088">
        <v>0</v>
      </c>
      <c r="BF1088">
        <v>1</v>
      </c>
      <c r="BG1088">
        <v>300</v>
      </c>
      <c r="BH1088">
        <v>0</v>
      </c>
      <c r="BI1088">
        <v>1</v>
      </c>
      <c r="BJ1088" s="25">
        <v>45944</v>
      </c>
      <c r="BK1088">
        <v>0</v>
      </c>
      <c r="BL1088" s="27" t="str">
        <f>VLOOKUP(O1088,DropDownList!$H$1:$I$7,2,FALSE)</f>
        <v>2022/23</v>
      </c>
      <c r="BM1088" s="27" t="str">
        <f t="shared" si="16"/>
        <v>PREG</v>
      </c>
    </row>
    <row r="1089" spans="1:65" x14ac:dyDescent="0.2">
      <c r="A1089">
        <v>2025</v>
      </c>
      <c r="B1089">
        <v>10</v>
      </c>
      <c r="C1089" t="s">
        <v>231</v>
      </c>
      <c r="D1089" t="s">
        <v>238</v>
      </c>
      <c r="E1089" t="s">
        <v>45</v>
      </c>
      <c r="F1089">
        <v>9726</v>
      </c>
      <c r="G1089" t="s">
        <v>158</v>
      </c>
      <c r="H1089" t="s">
        <v>237</v>
      </c>
      <c r="I1089" t="s">
        <v>237</v>
      </c>
      <c r="J1089" s="24">
        <v>45931</v>
      </c>
      <c r="K1089" t="s">
        <v>253</v>
      </c>
      <c r="L1089">
        <v>3</v>
      </c>
      <c r="M1089" t="s">
        <v>429</v>
      </c>
      <c r="N1089" t="s">
        <v>145</v>
      </c>
      <c r="O1089" t="s">
        <v>149</v>
      </c>
      <c r="P1089" t="s">
        <v>160</v>
      </c>
      <c r="Q1089">
        <v>33273.29</v>
      </c>
      <c r="R1089">
        <v>136</v>
      </c>
      <c r="S1089">
        <v>57176.29</v>
      </c>
      <c r="T1089">
        <v>3640</v>
      </c>
      <c r="U1089">
        <v>91</v>
      </c>
      <c r="V1089">
        <v>74</v>
      </c>
      <c r="W1089">
        <v>16883</v>
      </c>
      <c r="X1089">
        <v>28617.99</v>
      </c>
      <c r="Y1089">
        <v>0</v>
      </c>
      <c r="Z1089">
        <v>0</v>
      </c>
      <c r="AA1089">
        <v>20263</v>
      </c>
      <c r="AB1089">
        <v>2365</v>
      </c>
      <c r="AC1089">
        <v>16506</v>
      </c>
      <c r="AD1089">
        <v>50</v>
      </c>
      <c r="AE1089">
        <v>24</v>
      </c>
      <c r="AF1089">
        <v>35</v>
      </c>
      <c r="AG1089">
        <v>37</v>
      </c>
      <c r="AH1089">
        <v>10</v>
      </c>
      <c r="AI1089">
        <v>54</v>
      </c>
      <c r="AJ1089">
        <v>0</v>
      </c>
      <c r="AK1089">
        <v>0</v>
      </c>
      <c r="AL1089">
        <v>0</v>
      </c>
      <c r="AM1089">
        <v>0</v>
      </c>
      <c r="AN1089">
        <v>0</v>
      </c>
      <c r="AO1089">
        <v>94</v>
      </c>
      <c r="AP1089">
        <v>121</v>
      </c>
      <c r="AQ1089">
        <v>84</v>
      </c>
      <c r="AR1089">
        <v>5</v>
      </c>
      <c r="AS1089">
        <v>1</v>
      </c>
      <c r="AT1089">
        <v>0</v>
      </c>
      <c r="AU1089">
        <v>0</v>
      </c>
      <c r="AV1089">
        <v>0</v>
      </c>
      <c r="AW1089">
        <v>8</v>
      </c>
      <c r="AX1089">
        <v>0</v>
      </c>
      <c r="AY1089">
        <v>2</v>
      </c>
      <c r="AZ1089">
        <v>7</v>
      </c>
      <c r="BA1089">
        <v>4</v>
      </c>
      <c r="BB1089">
        <v>0</v>
      </c>
      <c r="BC1089">
        <v>0</v>
      </c>
      <c r="BD1089">
        <v>0</v>
      </c>
      <c r="BE1089">
        <v>0</v>
      </c>
      <c r="BF1089">
        <v>120</v>
      </c>
      <c r="BG1089">
        <v>23822.29</v>
      </c>
      <c r="BH1089">
        <v>0</v>
      </c>
      <c r="BI1089">
        <v>86</v>
      </c>
      <c r="BJ1089" s="25">
        <v>45944</v>
      </c>
      <c r="BK1089">
        <v>0</v>
      </c>
      <c r="BL1089" s="27" t="str">
        <f>VLOOKUP(O1089,DropDownList!$H$1:$I$7,2,FALSE)</f>
        <v>2025/26</v>
      </c>
      <c r="BM1089" s="27" t="str">
        <f t="shared" si="16"/>
        <v>SC COURT</v>
      </c>
    </row>
    <row r="1090" spans="1:65" x14ac:dyDescent="0.2">
      <c r="A1090">
        <v>2025</v>
      </c>
      <c r="B1090">
        <v>10</v>
      </c>
      <c r="C1090" t="s">
        <v>231</v>
      </c>
      <c r="D1090" t="s">
        <v>238</v>
      </c>
      <c r="E1090" t="s">
        <v>45</v>
      </c>
      <c r="F1090">
        <v>9726</v>
      </c>
      <c r="G1090" t="s">
        <v>158</v>
      </c>
      <c r="H1090" t="s">
        <v>237</v>
      </c>
      <c r="I1090" t="s">
        <v>237</v>
      </c>
      <c r="J1090" s="24">
        <v>45931</v>
      </c>
      <c r="K1090" t="s">
        <v>253</v>
      </c>
      <c r="L1090">
        <v>3</v>
      </c>
      <c r="M1090" t="s">
        <v>429</v>
      </c>
      <c r="N1090" t="s">
        <v>145</v>
      </c>
      <c r="O1090" t="s">
        <v>155</v>
      </c>
      <c r="P1090" t="s">
        <v>159</v>
      </c>
      <c r="Q1090">
        <v>12550</v>
      </c>
      <c r="R1090">
        <v>8</v>
      </c>
      <c r="S1090">
        <v>24673.05</v>
      </c>
      <c r="T1090">
        <v>372.65</v>
      </c>
      <c r="U1090">
        <v>1</v>
      </c>
      <c r="V1090">
        <v>1</v>
      </c>
      <c r="W1090">
        <v>12550</v>
      </c>
      <c r="X1090">
        <v>12550</v>
      </c>
      <c r="Y1090">
        <v>0</v>
      </c>
      <c r="Z1090">
        <v>0</v>
      </c>
      <c r="AA1090">
        <v>11750.4</v>
      </c>
      <c r="AB1090">
        <v>0</v>
      </c>
      <c r="AC1090">
        <v>0</v>
      </c>
      <c r="AD1090">
        <v>1</v>
      </c>
      <c r="AE1090">
        <v>0</v>
      </c>
      <c r="AF1090">
        <v>4</v>
      </c>
      <c r="AG1090">
        <v>0</v>
      </c>
      <c r="AH1090">
        <v>1</v>
      </c>
      <c r="AI1090">
        <v>1</v>
      </c>
      <c r="AJ1090">
        <v>0</v>
      </c>
      <c r="AK1090">
        <v>0</v>
      </c>
      <c r="AL1090">
        <v>0</v>
      </c>
      <c r="AM1090">
        <v>0</v>
      </c>
      <c r="AN1090">
        <v>0</v>
      </c>
      <c r="AO1090">
        <v>4</v>
      </c>
      <c r="AP1090">
        <v>6</v>
      </c>
      <c r="AQ1090">
        <v>4</v>
      </c>
      <c r="AR1090">
        <v>0</v>
      </c>
      <c r="AS1090">
        <v>0</v>
      </c>
      <c r="AT1090">
        <v>0</v>
      </c>
      <c r="AU1090">
        <v>0</v>
      </c>
      <c r="AV1090">
        <v>0</v>
      </c>
      <c r="AW1090">
        <v>1</v>
      </c>
      <c r="AX1090">
        <v>0</v>
      </c>
      <c r="AY1090">
        <v>0</v>
      </c>
      <c r="AZ1090">
        <v>0</v>
      </c>
      <c r="BA1090">
        <v>0</v>
      </c>
      <c r="BB1090">
        <v>0</v>
      </c>
      <c r="BC1090">
        <v>0</v>
      </c>
      <c r="BD1090">
        <v>0</v>
      </c>
      <c r="BE1090">
        <v>0</v>
      </c>
      <c r="BF1090">
        <v>0</v>
      </c>
      <c r="BG1090">
        <v>12550</v>
      </c>
      <c r="BH1090">
        <v>2</v>
      </c>
      <c r="BI1090">
        <v>0</v>
      </c>
      <c r="BJ1090" s="25">
        <v>45944</v>
      </c>
      <c r="BK1090">
        <v>0</v>
      </c>
      <c r="BL1090" s="27" t="str">
        <f>VLOOKUP(O1090,DropDownList!$H$1:$I$7,2,FALSE)</f>
        <v>2022/23</v>
      </c>
      <c r="BM1090" s="27" t="str">
        <f t="shared" si="16"/>
        <v>CONF</v>
      </c>
    </row>
    <row r="1091" spans="1:65" x14ac:dyDescent="0.2">
      <c r="A1091">
        <v>2025</v>
      </c>
      <c r="B1091">
        <v>10</v>
      </c>
      <c r="C1091" t="s">
        <v>231</v>
      </c>
      <c r="D1091" t="s">
        <v>238</v>
      </c>
      <c r="E1091" t="s">
        <v>45</v>
      </c>
      <c r="F1091">
        <v>9726</v>
      </c>
      <c r="G1091" t="s">
        <v>158</v>
      </c>
      <c r="H1091" t="s">
        <v>237</v>
      </c>
      <c r="I1091" t="s">
        <v>237</v>
      </c>
      <c r="J1091" s="24">
        <v>45931</v>
      </c>
      <c r="K1091" t="s">
        <v>253</v>
      </c>
      <c r="L1091">
        <v>3</v>
      </c>
      <c r="M1091" t="s">
        <v>429</v>
      </c>
      <c r="N1091" t="s">
        <v>145</v>
      </c>
      <c r="O1091" t="s">
        <v>156</v>
      </c>
      <c r="P1091" t="s">
        <v>160</v>
      </c>
      <c r="Q1091">
        <v>63689.16</v>
      </c>
      <c r="R1091">
        <v>686</v>
      </c>
      <c r="S1091">
        <v>305990.40000000002</v>
      </c>
      <c r="T1091">
        <v>36534.33</v>
      </c>
      <c r="U1091">
        <v>220</v>
      </c>
      <c r="V1091">
        <v>69</v>
      </c>
      <c r="W1091">
        <v>26738.62</v>
      </c>
      <c r="X1091">
        <v>26988.62</v>
      </c>
      <c r="Y1091">
        <v>0</v>
      </c>
      <c r="Z1091">
        <v>0</v>
      </c>
      <c r="AA1091">
        <v>205766.91</v>
      </c>
      <c r="AB1091">
        <v>26391.72</v>
      </c>
      <c r="AC1091">
        <v>167685.53</v>
      </c>
      <c r="AD1091">
        <v>25</v>
      </c>
      <c r="AE1091">
        <v>44</v>
      </c>
      <c r="AF1091">
        <v>406</v>
      </c>
      <c r="AG1091">
        <v>159</v>
      </c>
      <c r="AH1091">
        <v>39</v>
      </c>
      <c r="AI1091">
        <v>61</v>
      </c>
      <c r="AJ1091">
        <v>0</v>
      </c>
      <c r="AK1091">
        <v>0</v>
      </c>
      <c r="AL1091">
        <v>0</v>
      </c>
      <c r="AM1091">
        <v>0</v>
      </c>
      <c r="AN1091">
        <v>0</v>
      </c>
      <c r="AO1091">
        <v>480</v>
      </c>
      <c r="AP1091">
        <v>1881</v>
      </c>
      <c r="AQ1091">
        <v>537</v>
      </c>
      <c r="AR1091">
        <v>3</v>
      </c>
      <c r="AS1091">
        <v>176</v>
      </c>
      <c r="AT1091">
        <v>23</v>
      </c>
      <c r="AU1091">
        <v>17</v>
      </c>
      <c r="AV1091">
        <v>8</v>
      </c>
      <c r="AW1091">
        <v>12</v>
      </c>
      <c r="AX1091">
        <v>0</v>
      </c>
      <c r="AY1091">
        <v>302</v>
      </c>
      <c r="AZ1091">
        <v>433</v>
      </c>
      <c r="BA1091">
        <v>203</v>
      </c>
      <c r="BB1091">
        <v>29</v>
      </c>
      <c r="BC1091">
        <v>21</v>
      </c>
      <c r="BD1091">
        <v>28</v>
      </c>
      <c r="BE1091">
        <v>0</v>
      </c>
      <c r="BF1091">
        <v>665</v>
      </c>
      <c r="BG1091">
        <v>24468</v>
      </c>
      <c r="BH1091">
        <v>21</v>
      </c>
      <c r="BI1091">
        <v>217</v>
      </c>
      <c r="BJ1091" s="25">
        <v>45944</v>
      </c>
      <c r="BK1091">
        <v>0</v>
      </c>
      <c r="BL1091" s="27" t="str">
        <f>VLOOKUP(O1091,DropDownList!$H$1:$I$7,2,FALSE)</f>
        <v>2023/24</v>
      </c>
      <c r="BM1091" s="27" t="str">
        <f t="shared" ref="BM1091:BM1154" si="17">IF(RIGHT(P1091,4)="VSUR","VSUR",IF(RIGHT(P1091,4)="CONF","CONF",P1091))</f>
        <v>SC COURT</v>
      </c>
    </row>
    <row r="1092" spans="1:65" x14ac:dyDescent="0.2">
      <c r="A1092">
        <v>2025</v>
      </c>
      <c r="B1092">
        <v>10</v>
      </c>
      <c r="C1092" t="s">
        <v>231</v>
      </c>
      <c r="D1092" t="s">
        <v>238</v>
      </c>
      <c r="E1092" t="s">
        <v>45</v>
      </c>
      <c r="F1092">
        <v>9726</v>
      </c>
      <c r="G1092" t="s">
        <v>158</v>
      </c>
      <c r="H1092" t="s">
        <v>237</v>
      </c>
      <c r="I1092" t="s">
        <v>237</v>
      </c>
      <c r="J1092" s="24">
        <v>45931</v>
      </c>
      <c r="K1092" t="s">
        <v>253</v>
      </c>
      <c r="L1092">
        <v>3</v>
      </c>
      <c r="M1092" t="s">
        <v>429</v>
      </c>
      <c r="N1092" t="s">
        <v>145</v>
      </c>
      <c r="O1092" t="s">
        <v>156</v>
      </c>
      <c r="P1092" t="s">
        <v>161</v>
      </c>
      <c r="Q1092">
        <v>1311.34</v>
      </c>
      <c r="R1092">
        <v>648</v>
      </c>
      <c r="S1092">
        <v>14945</v>
      </c>
      <c r="T1092">
        <v>2034.43</v>
      </c>
      <c r="U1092">
        <v>214</v>
      </c>
      <c r="V1092">
        <v>27</v>
      </c>
      <c r="W1092">
        <v>685</v>
      </c>
      <c r="X1092">
        <v>685</v>
      </c>
      <c r="Y1092">
        <v>0</v>
      </c>
      <c r="Z1092">
        <v>0</v>
      </c>
      <c r="AA1092">
        <v>11599.23</v>
      </c>
      <c r="AB1092">
        <v>0</v>
      </c>
      <c r="AC1092">
        <v>0</v>
      </c>
      <c r="AD1092">
        <v>27</v>
      </c>
      <c r="AE1092">
        <v>0</v>
      </c>
      <c r="AF1092">
        <v>537</v>
      </c>
      <c r="AG1092">
        <v>6</v>
      </c>
      <c r="AH1092">
        <v>39</v>
      </c>
      <c r="AI1092">
        <v>65</v>
      </c>
      <c r="AJ1092">
        <v>0</v>
      </c>
      <c r="AK1092">
        <v>0</v>
      </c>
      <c r="AL1092">
        <v>0</v>
      </c>
      <c r="AM1092">
        <v>0</v>
      </c>
      <c r="AN1092">
        <v>0</v>
      </c>
      <c r="AO1092">
        <v>458</v>
      </c>
      <c r="AP1092">
        <v>1848</v>
      </c>
      <c r="AQ1092">
        <v>520</v>
      </c>
      <c r="AR1092">
        <v>0</v>
      </c>
      <c r="AS1092">
        <v>170</v>
      </c>
      <c r="AT1092">
        <v>24</v>
      </c>
      <c r="AU1092">
        <v>16</v>
      </c>
      <c r="AV1092">
        <v>8</v>
      </c>
      <c r="AW1092">
        <v>11</v>
      </c>
      <c r="AX1092">
        <v>0</v>
      </c>
      <c r="AY1092">
        <v>300</v>
      </c>
      <c r="AZ1092">
        <v>434</v>
      </c>
      <c r="BA1092">
        <v>203</v>
      </c>
      <c r="BB1092">
        <v>26</v>
      </c>
      <c r="BC1092">
        <v>19</v>
      </c>
      <c r="BD1092">
        <v>26</v>
      </c>
      <c r="BE1092">
        <v>0</v>
      </c>
      <c r="BF1092">
        <v>633</v>
      </c>
      <c r="BG1092">
        <v>1275</v>
      </c>
      <c r="BH1092">
        <v>1</v>
      </c>
      <c r="BI1092">
        <v>211</v>
      </c>
      <c r="BJ1092" s="25">
        <v>45944</v>
      </c>
      <c r="BK1092">
        <v>0</v>
      </c>
      <c r="BL1092" s="27" t="str">
        <f>VLOOKUP(O1092,DropDownList!$H$1:$I$7,2,FALSE)</f>
        <v>2023/24</v>
      </c>
      <c r="BM1092" s="27" t="str">
        <f t="shared" si="17"/>
        <v>VSUR</v>
      </c>
    </row>
    <row r="1093" spans="1:65" x14ac:dyDescent="0.2">
      <c r="A1093">
        <v>2025</v>
      </c>
      <c r="B1093">
        <v>10</v>
      </c>
      <c r="C1093" t="s">
        <v>231</v>
      </c>
      <c r="D1093" t="s">
        <v>239</v>
      </c>
      <c r="E1093" t="s">
        <v>46</v>
      </c>
      <c r="F1093">
        <v>9286</v>
      </c>
      <c r="G1093" t="s">
        <v>141</v>
      </c>
      <c r="H1093" t="s">
        <v>240</v>
      </c>
      <c r="I1093" t="s">
        <v>240</v>
      </c>
      <c r="J1093" s="24">
        <v>45931</v>
      </c>
      <c r="K1093" t="s">
        <v>253</v>
      </c>
      <c r="L1093">
        <v>3</v>
      </c>
      <c r="M1093" t="s">
        <v>429</v>
      </c>
      <c r="N1093" t="s">
        <v>145</v>
      </c>
      <c r="O1093" t="s">
        <v>155</v>
      </c>
      <c r="P1093" t="s">
        <v>150</v>
      </c>
      <c r="Q1093">
        <v>13753.6</v>
      </c>
      <c r="R1093">
        <v>369</v>
      </c>
      <c r="S1093">
        <v>52702.15</v>
      </c>
      <c r="T1093">
        <v>4984.45</v>
      </c>
      <c r="U1093">
        <v>105</v>
      </c>
      <c r="V1093">
        <v>52</v>
      </c>
      <c r="W1093">
        <v>7948.26</v>
      </c>
      <c r="X1093">
        <v>7948.26</v>
      </c>
      <c r="Y1093">
        <v>335</v>
      </c>
      <c r="Z1093">
        <v>47717.7</v>
      </c>
      <c r="AA1093">
        <v>33964.1</v>
      </c>
      <c r="AB1093">
        <v>11279.24</v>
      </c>
      <c r="AC1093">
        <v>22684.86</v>
      </c>
      <c r="AD1093">
        <v>43</v>
      </c>
      <c r="AE1093">
        <v>9</v>
      </c>
      <c r="AF1093">
        <v>227</v>
      </c>
      <c r="AG1093">
        <v>44</v>
      </c>
      <c r="AH1093">
        <v>34</v>
      </c>
      <c r="AI1093">
        <v>61</v>
      </c>
      <c r="AJ1093">
        <v>63</v>
      </c>
      <c r="AK1093">
        <v>28</v>
      </c>
      <c r="AL1093">
        <v>6</v>
      </c>
      <c r="AM1093">
        <v>10</v>
      </c>
      <c r="AN1093">
        <v>6</v>
      </c>
      <c r="AO1093">
        <v>266</v>
      </c>
      <c r="AP1093">
        <v>1456</v>
      </c>
      <c r="AQ1093">
        <v>306</v>
      </c>
      <c r="AR1093">
        <v>53</v>
      </c>
      <c r="AS1093">
        <v>263</v>
      </c>
      <c r="AT1093">
        <v>26</v>
      </c>
      <c r="AU1093">
        <v>7</v>
      </c>
      <c r="AV1093">
        <v>0</v>
      </c>
      <c r="AW1093">
        <v>0</v>
      </c>
      <c r="AX1093">
        <v>0</v>
      </c>
      <c r="AY1093">
        <v>154</v>
      </c>
      <c r="AZ1093">
        <v>324</v>
      </c>
      <c r="BA1093">
        <v>199</v>
      </c>
      <c r="BB1093">
        <v>32</v>
      </c>
      <c r="BC1093">
        <v>19</v>
      </c>
      <c r="BD1093">
        <v>0</v>
      </c>
      <c r="BE1093">
        <v>0</v>
      </c>
      <c r="BF1093">
        <v>249</v>
      </c>
      <c r="BG1093">
        <v>9118.91</v>
      </c>
      <c r="BH1093">
        <v>3</v>
      </c>
      <c r="BI1093">
        <v>105</v>
      </c>
      <c r="BJ1093" s="25">
        <v>45944</v>
      </c>
      <c r="BK1093">
        <v>0</v>
      </c>
      <c r="BL1093" s="27" t="str">
        <f>VLOOKUP(O1093,DropDownList!$H$1:$I$7,2,FALSE)</f>
        <v>2022/23</v>
      </c>
      <c r="BM1093" s="27" t="str">
        <f t="shared" si="17"/>
        <v>FISCAL FINES</v>
      </c>
    </row>
    <row r="1094" spans="1:65" x14ac:dyDescent="0.2">
      <c r="A1094">
        <v>2025</v>
      </c>
      <c r="B1094">
        <v>10</v>
      </c>
      <c r="C1094" t="s">
        <v>231</v>
      </c>
      <c r="D1094" t="s">
        <v>239</v>
      </c>
      <c r="E1094" t="s">
        <v>46</v>
      </c>
      <c r="F1094">
        <v>9286</v>
      </c>
      <c r="G1094" t="s">
        <v>141</v>
      </c>
      <c r="H1094" t="s">
        <v>240</v>
      </c>
      <c r="I1094" t="s">
        <v>240</v>
      </c>
      <c r="J1094" s="24">
        <v>45931</v>
      </c>
      <c r="K1094" t="s">
        <v>253</v>
      </c>
      <c r="L1094">
        <v>3</v>
      </c>
      <c r="M1094" t="s">
        <v>429</v>
      </c>
      <c r="N1094" t="s">
        <v>145</v>
      </c>
      <c r="O1094" t="s">
        <v>156</v>
      </c>
      <c r="P1094" t="s">
        <v>146</v>
      </c>
      <c r="Q1094">
        <v>354.42</v>
      </c>
      <c r="R1094">
        <v>178</v>
      </c>
      <c r="S1094">
        <v>2985</v>
      </c>
      <c r="T1094">
        <v>155</v>
      </c>
      <c r="U1094">
        <v>48</v>
      </c>
      <c r="V1094">
        <v>7</v>
      </c>
      <c r="W1094">
        <v>110</v>
      </c>
      <c r="X1094">
        <v>110</v>
      </c>
      <c r="Y1094">
        <v>0</v>
      </c>
      <c r="Z1094">
        <v>0</v>
      </c>
      <c r="AA1094">
        <v>2475.58</v>
      </c>
      <c r="AB1094">
        <v>0</v>
      </c>
      <c r="AC1094">
        <v>0</v>
      </c>
      <c r="AD1094">
        <v>7</v>
      </c>
      <c r="AE1094">
        <v>0</v>
      </c>
      <c r="AF1094">
        <v>152</v>
      </c>
      <c r="AG1094">
        <v>2</v>
      </c>
      <c r="AH1094">
        <v>4</v>
      </c>
      <c r="AI1094">
        <v>20</v>
      </c>
      <c r="AJ1094">
        <v>0</v>
      </c>
      <c r="AK1094">
        <v>0</v>
      </c>
      <c r="AL1094">
        <v>0</v>
      </c>
      <c r="AM1094">
        <v>0</v>
      </c>
      <c r="AN1094">
        <v>0</v>
      </c>
      <c r="AO1094">
        <v>120</v>
      </c>
      <c r="AP1094">
        <v>405</v>
      </c>
      <c r="AQ1094">
        <v>126</v>
      </c>
      <c r="AR1094">
        <v>0</v>
      </c>
      <c r="AS1094">
        <v>58</v>
      </c>
      <c r="AT1094">
        <v>5</v>
      </c>
      <c r="AU1094">
        <v>11</v>
      </c>
      <c r="AV1094">
        <v>6</v>
      </c>
      <c r="AW1094">
        <v>2</v>
      </c>
      <c r="AX1094">
        <v>0</v>
      </c>
      <c r="AY1094">
        <v>39</v>
      </c>
      <c r="AZ1094">
        <v>83</v>
      </c>
      <c r="BA1094">
        <v>43</v>
      </c>
      <c r="BB1094">
        <v>9</v>
      </c>
      <c r="BC1094">
        <v>5</v>
      </c>
      <c r="BD1094">
        <v>2</v>
      </c>
      <c r="BE1094">
        <v>0</v>
      </c>
      <c r="BF1094">
        <v>176</v>
      </c>
      <c r="BG1094">
        <v>330</v>
      </c>
      <c r="BH1094">
        <v>0</v>
      </c>
      <c r="BI1094">
        <v>48</v>
      </c>
      <c r="BJ1094" s="25">
        <v>45944</v>
      </c>
      <c r="BK1094">
        <v>0</v>
      </c>
      <c r="BL1094" s="27" t="str">
        <f>VLOOKUP(O1094,DropDownList!$H$1:$I$7,2,FALSE)</f>
        <v>2023/24</v>
      </c>
      <c r="BM1094" s="27" t="str">
        <f t="shared" si="17"/>
        <v>VSUR</v>
      </c>
    </row>
    <row r="1095" spans="1:65" x14ac:dyDescent="0.2">
      <c r="A1095">
        <v>2025</v>
      </c>
      <c r="B1095">
        <v>10</v>
      </c>
      <c r="C1095" t="s">
        <v>231</v>
      </c>
      <c r="D1095" t="s">
        <v>239</v>
      </c>
      <c r="E1095" t="s">
        <v>46</v>
      </c>
      <c r="F1095">
        <v>9286</v>
      </c>
      <c r="G1095" t="s">
        <v>141</v>
      </c>
      <c r="H1095" t="s">
        <v>240</v>
      </c>
      <c r="I1095" t="s">
        <v>240</v>
      </c>
      <c r="J1095" s="24">
        <v>45931</v>
      </c>
      <c r="K1095" t="s">
        <v>253</v>
      </c>
      <c r="L1095">
        <v>3</v>
      </c>
      <c r="M1095" t="s">
        <v>429</v>
      </c>
      <c r="N1095" t="s">
        <v>145</v>
      </c>
      <c r="O1095" t="s">
        <v>156</v>
      </c>
      <c r="P1095" t="s">
        <v>152</v>
      </c>
      <c r="Q1095">
        <v>0</v>
      </c>
      <c r="R1095">
        <v>32</v>
      </c>
      <c r="S1095">
        <v>1280</v>
      </c>
      <c r="T1095">
        <v>560</v>
      </c>
      <c r="U1095">
        <v>0</v>
      </c>
      <c r="V1095">
        <v>0</v>
      </c>
      <c r="W1095">
        <v>0</v>
      </c>
      <c r="X1095">
        <v>0</v>
      </c>
      <c r="Y1095">
        <v>0</v>
      </c>
      <c r="Z1095">
        <v>0</v>
      </c>
      <c r="AA1095">
        <v>720</v>
      </c>
      <c r="AB1095">
        <v>0</v>
      </c>
      <c r="AC1095">
        <v>720</v>
      </c>
      <c r="AD1095">
        <v>0</v>
      </c>
      <c r="AE1095">
        <v>0</v>
      </c>
      <c r="AF1095">
        <v>18</v>
      </c>
      <c r="AG1095">
        <v>0</v>
      </c>
      <c r="AH1095">
        <v>14</v>
      </c>
      <c r="AI1095">
        <v>0</v>
      </c>
      <c r="AJ1095">
        <v>0</v>
      </c>
      <c r="AK1095">
        <v>0</v>
      </c>
      <c r="AL1095">
        <v>0</v>
      </c>
      <c r="AM1095">
        <v>0</v>
      </c>
      <c r="AN1095">
        <v>0</v>
      </c>
      <c r="AO1095">
        <v>0</v>
      </c>
      <c r="AP1095">
        <v>0</v>
      </c>
      <c r="AQ1095">
        <v>0</v>
      </c>
      <c r="AR1095">
        <v>0</v>
      </c>
      <c r="AS1095">
        <v>0</v>
      </c>
      <c r="AT1095">
        <v>0</v>
      </c>
      <c r="AU1095">
        <v>0</v>
      </c>
      <c r="AV1095">
        <v>0</v>
      </c>
      <c r="AW1095">
        <v>0</v>
      </c>
      <c r="AX1095">
        <v>0</v>
      </c>
      <c r="AY1095">
        <v>0</v>
      </c>
      <c r="AZ1095">
        <v>0</v>
      </c>
      <c r="BA1095">
        <v>0</v>
      </c>
      <c r="BB1095">
        <v>0</v>
      </c>
      <c r="BC1095">
        <v>0</v>
      </c>
      <c r="BD1095">
        <v>0</v>
      </c>
      <c r="BE1095">
        <v>0</v>
      </c>
      <c r="BF1095">
        <v>0</v>
      </c>
      <c r="BG1095">
        <v>0</v>
      </c>
      <c r="BH1095">
        <v>0</v>
      </c>
      <c r="BI1095">
        <v>0</v>
      </c>
      <c r="BJ1095" s="25">
        <v>45944</v>
      </c>
      <c r="BK1095">
        <v>0</v>
      </c>
      <c r="BL1095" s="27" t="str">
        <f>VLOOKUP(O1095,DropDownList!$H$1:$I$7,2,FALSE)</f>
        <v>2023/24</v>
      </c>
      <c r="BM1095" s="27" t="str">
        <f t="shared" si="17"/>
        <v>PCOA</v>
      </c>
    </row>
    <row r="1096" spans="1:65" x14ac:dyDescent="0.2">
      <c r="A1096">
        <v>2025</v>
      </c>
      <c r="B1096">
        <v>10</v>
      </c>
      <c r="C1096" t="s">
        <v>231</v>
      </c>
      <c r="D1096" t="s">
        <v>239</v>
      </c>
      <c r="E1096" t="s">
        <v>46</v>
      </c>
      <c r="F1096">
        <v>9286</v>
      </c>
      <c r="G1096" t="s">
        <v>141</v>
      </c>
      <c r="H1096" t="s">
        <v>240</v>
      </c>
      <c r="I1096" t="s">
        <v>240</v>
      </c>
      <c r="J1096" s="24">
        <v>45931</v>
      </c>
      <c r="K1096" t="s">
        <v>253</v>
      </c>
      <c r="L1096">
        <v>3</v>
      </c>
      <c r="M1096" t="s">
        <v>429</v>
      </c>
      <c r="N1096" t="s">
        <v>145</v>
      </c>
      <c r="O1096" t="s">
        <v>156</v>
      </c>
      <c r="P1096" t="s">
        <v>154</v>
      </c>
      <c r="Q1096">
        <v>12347.59</v>
      </c>
      <c r="R1096">
        <v>183</v>
      </c>
      <c r="S1096">
        <v>52987.18</v>
      </c>
      <c r="T1096">
        <v>1250</v>
      </c>
      <c r="U1096">
        <v>50</v>
      </c>
      <c r="V1096">
        <v>17</v>
      </c>
      <c r="W1096">
        <v>3480</v>
      </c>
      <c r="X1096">
        <v>5040.6499999999996</v>
      </c>
      <c r="Y1096">
        <v>0</v>
      </c>
      <c r="Z1096">
        <v>0</v>
      </c>
      <c r="AA1096">
        <v>39389.589999999997</v>
      </c>
      <c r="AB1096">
        <v>686.4</v>
      </c>
      <c r="AC1096">
        <v>36217.61</v>
      </c>
      <c r="AD1096">
        <v>9</v>
      </c>
      <c r="AE1096">
        <v>8</v>
      </c>
      <c r="AF1096">
        <v>130</v>
      </c>
      <c r="AG1096">
        <v>29</v>
      </c>
      <c r="AH1096">
        <v>3</v>
      </c>
      <c r="AI1096">
        <v>21</v>
      </c>
      <c r="AJ1096">
        <v>0</v>
      </c>
      <c r="AK1096">
        <v>0</v>
      </c>
      <c r="AL1096">
        <v>0</v>
      </c>
      <c r="AM1096">
        <v>0</v>
      </c>
      <c r="AN1096">
        <v>0</v>
      </c>
      <c r="AO1096">
        <v>125</v>
      </c>
      <c r="AP1096">
        <v>429</v>
      </c>
      <c r="AQ1096">
        <v>131</v>
      </c>
      <c r="AR1096">
        <v>0</v>
      </c>
      <c r="AS1096">
        <v>62</v>
      </c>
      <c r="AT1096">
        <v>5</v>
      </c>
      <c r="AU1096">
        <v>11</v>
      </c>
      <c r="AV1096">
        <v>6</v>
      </c>
      <c r="AW1096">
        <v>2</v>
      </c>
      <c r="AX1096">
        <v>0</v>
      </c>
      <c r="AY1096">
        <v>40</v>
      </c>
      <c r="AZ1096">
        <v>89</v>
      </c>
      <c r="BA1096">
        <v>48</v>
      </c>
      <c r="BB1096">
        <v>10</v>
      </c>
      <c r="BC1096">
        <v>5</v>
      </c>
      <c r="BD1096">
        <v>2</v>
      </c>
      <c r="BE1096">
        <v>0</v>
      </c>
      <c r="BF1096">
        <v>181</v>
      </c>
      <c r="BG1096">
        <v>6930.65</v>
      </c>
      <c r="BH1096">
        <v>0</v>
      </c>
      <c r="BI1096">
        <v>50</v>
      </c>
      <c r="BJ1096" s="25">
        <v>45944</v>
      </c>
      <c r="BK1096">
        <v>0</v>
      </c>
      <c r="BL1096" s="27" t="str">
        <f>VLOOKUP(O1096,DropDownList!$H$1:$I$7,2,FALSE)</f>
        <v>2023/24</v>
      </c>
      <c r="BM1096" s="27" t="str">
        <f t="shared" si="17"/>
        <v>JP COURT</v>
      </c>
    </row>
    <row r="1097" spans="1:65" x14ac:dyDescent="0.2">
      <c r="A1097">
        <v>2025</v>
      </c>
      <c r="B1097">
        <v>10</v>
      </c>
      <c r="C1097" t="s">
        <v>231</v>
      </c>
      <c r="D1097" t="s">
        <v>239</v>
      </c>
      <c r="E1097" t="s">
        <v>46</v>
      </c>
      <c r="F1097">
        <v>9286</v>
      </c>
      <c r="G1097" t="s">
        <v>141</v>
      </c>
      <c r="H1097" t="s">
        <v>240</v>
      </c>
      <c r="I1097" t="s">
        <v>240</v>
      </c>
      <c r="J1097" s="24">
        <v>45931</v>
      </c>
      <c r="K1097" t="s">
        <v>253</v>
      </c>
      <c r="L1097">
        <v>3</v>
      </c>
      <c r="M1097" t="s">
        <v>429</v>
      </c>
      <c r="N1097" t="s">
        <v>145</v>
      </c>
      <c r="O1097" t="s">
        <v>156</v>
      </c>
      <c r="P1097" t="s">
        <v>150</v>
      </c>
      <c r="Q1097">
        <v>22995.26</v>
      </c>
      <c r="R1097">
        <v>398</v>
      </c>
      <c r="S1097">
        <v>68483.850000000006</v>
      </c>
      <c r="T1097">
        <v>8220.5300000000007</v>
      </c>
      <c r="U1097">
        <v>147</v>
      </c>
      <c r="V1097">
        <v>74</v>
      </c>
      <c r="W1097">
        <v>13173.22</v>
      </c>
      <c r="X1097">
        <v>13173.22</v>
      </c>
      <c r="Y1097">
        <v>354</v>
      </c>
      <c r="Z1097">
        <v>60263.32</v>
      </c>
      <c r="AA1097">
        <v>37268.06</v>
      </c>
      <c r="AB1097">
        <v>15059.22</v>
      </c>
      <c r="AC1097">
        <v>22208.84</v>
      </c>
      <c r="AD1097">
        <v>62</v>
      </c>
      <c r="AE1097">
        <v>12</v>
      </c>
      <c r="AF1097">
        <v>207</v>
      </c>
      <c r="AG1097">
        <v>43</v>
      </c>
      <c r="AH1097">
        <v>44</v>
      </c>
      <c r="AI1097">
        <v>104</v>
      </c>
      <c r="AJ1097">
        <v>60</v>
      </c>
      <c r="AK1097">
        <v>33</v>
      </c>
      <c r="AL1097">
        <v>16</v>
      </c>
      <c r="AM1097">
        <v>10</v>
      </c>
      <c r="AN1097">
        <v>7</v>
      </c>
      <c r="AO1097">
        <v>289</v>
      </c>
      <c r="AP1097">
        <v>1328</v>
      </c>
      <c r="AQ1097">
        <v>318</v>
      </c>
      <c r="AR1097">
        <v>59</v>
      </c>
      <c r="AS1097">
        <v>198</v>
      </c>
      <c r="AT1097">
        <v>5</v>
      </c>
      <c r="AU1097">
        <v>11</v>
      </c>
      <c r="AV1097">
        <v>1</v>
      </c>
      <c r="AW1097">
        <v>0</v>
      </c>
      <c r="AX1097">
        <v>0</v>
      </c>
      <c r="AY1097">
        <v>134</v>
      </c>
      <c r="AZ1097">
        <v>305</v>
      </c>
      <c r="BA1097">
        <v>178</v>
      </c>
      <c r="BB1097">
        <v>33</v>
      </c>
      <c r="BC1097">
        <v>18</v>
      </c>
      <c r="BD1097">
        <v>2</v>
      </c>
      <c r="BE1097">
        <v>0</v>
      </c>
      <c r="BF1097">
        <v>278</v>
      </c>
      <c r="BG1097">
        <v>18702.78</v>
      </c>
      <c r="BH1097">
        <v>0</v>
      </c>
      <c r="BI1097">
        <v>145</v>
      </c>
      <c r="BJ1097" s="25">
        <v>45944</v>
      </c>
      <c r="BK1097">
        <v>2</v>
      </c>
      <c r="BL1097" s="27" t="str">
        <f>VLOOKUP(O1097,DropDownList!$H$1:$I$7,2,FALSE)</f>
        <v>2023/24</v>
      </c>
      <c r="BM1097" s="27" t="str">
        <f t="shared" si="17"/>
        <v>FISCAL FINES</v>
      </c>
    </row>
    <row r="1098" spans="1:65" x14ac:dyDescent="0.2">
      <c r="A1098">
        <v>2025</v>
      </c>
      <c r="B1098">
        <v>10</v>
      </c>
      <c r="C1098" t="s">
        <v>231</v>
      </c>
      <c r="D1098" t="s">
        <v>239</v>
      </c>
      <c r="E1098" t="s">
        <v>46</v>
      </c>
      <c r="F1098">
        <v>9286</v>
      </c>
      <c r="G1098" t="s">
        <v>141</v>
      </c>
      <c r="H1098" t="s">
        <v>240</v>
      </c>
      <c r="I1098" t="s">
        <v>240</v>
      </c>
      <c r="J1098" s="24">
        <v>45931</v>
      </c>
      <c r="K1098" t="s">
        <v>253</v>
      </c>
      <c r="L1098">
        <v>3</v>
      </c>
      <c r="M1098" t="s">
        <v>429</v>
      </c>
      <c r="N1098" t="s">
        <v>145</v>
      </c>
      <c r="O1098" t="s">
        <v>155</v>
      </c>
      <c r="P1098" t="s">
        <v>146</v>
      </c>
      <c r="Q1098">
        <v>490</v>
      </c>
      <c r="R1098">
        <v>319</v>
      </c>
      <c r="S1098">
        <v>4910</v>
      </c>
      <c r="T1098">
        <v>60</v>
      </c>
      <c r="U1098">
        <v>64</v>
      </c>
      <c r="V1098">
        <v>12</v>
      </c>
      <c r="W1098">
        <v>200</v>
      </c>
      <c r="X1098">
        <v>200</v>
      </c>
      <c r="Y1098">
        <v>0</v>
      </c>
      <c r="Z1098">
        <v>0</v>
      </c>
      <c r="AA1098">
        <v>4360</v>
      </c>
      <c r="AB1098">
        <v>0</v>
      </c>
      <c r="AC1098">
        <v>0</v>
      </c>
      <c r="AD1098">
        <v>12</v>
      </c>
      <c r="AE1098">
        <v>0</v>
      </c>
      <c r="AF1098">
        <v>288</v>
      </c>
      <c r="AG1098">
        <v>0</v>
      </c>
      <c r="AH1098">
        <v>3</v>
      </c>
      <c r="AI1098">
        <v>28</v>
      </c>
      <c r="AJ1098">
        <v>0</v>
      </c>
      <c r="AK1098">
        <v>0</v>
      </c>
      <c r="AL1098">
        <v>0</v>
      </c>
      <c r="AM1098">
        <v>0</v>
      </c>
      <c r="AN1098">
        <v>0</v>
      </c>
      <c r="AO1098">
        <v>182</v>
      </c>
      <c r="AP1098">
        <v>887</v>
      </c>
      <c r="AQ1098">
        <v>195</v>
      </c>
      <c r="AR1098">
        <v>0</v>
      </c>
      <c r="AS1098">
        <v>147</v>
      </c>
      <c r="AT1098">
        <v>17</v>
      </c>
      <c r="AU1098">
        <v>12</v>
      </c>
      <c r="AV1098">
        <v>4</v>
      </c>
      <c r="AW1098">
        <v>1</v>
      </c>
      <c r="AX1098">
        <v>0</v>
      </c>
      <c r="AY1098">
        <v>105</v>
      </c>
      <c r="AZ1098">
        <v>193</v>
      </c>
      <c r="BA1098">
        <v>109</v>
      </c>
      <c r="BB1098">
        <v>30</v>
      </c>
      <c r="BC1098">
        <v>18</v>
      </c>
      <c r="BD1098">
        <v>7</v>
      </c>
      <c r="BE1098">
        <v>0</v>
      </c>
      <c r="BF1098">
        <v>317</v>
      </c>
      <c r="BG1098">
        <v>490</v>
      </c>
      <c r="BH1098">
        <v>0</v>
      </c>
      <c r="BI1098">
        <v>64</v>
      </c>
      <c r="BJ1098" s="25">
        <v>45944</v>
      </c>
      <c r="BK1098">
        <v>0</v>
      </c>
      <c r="BL1098" s="27" t="str">
        <f>VLOOKUP(O1098,DropDownList!$H$1:$I$7,2,FALSE)</f>
        <v>2022/23</v>
      </c>
      <c r="BM1098" s="27" t="str">
        <f t="shared" si="17"/>
        <v>VSUR</v>
      </c>
    </row>
    <row r="1099" spans="1:65" x14ac:dyDescent="0.2">
      <c r="A1099">
        <v>2025</v>
      </c>
      <c r="B1099">
        <v>10</v>
      </c>
      <c r="C1099" t="s">
        <v>231</v>
      </c>
      <c r="D1099" t="s">
        <v>239</v>
      </c>
      <c r="E1099" t="s">
        <v>46</v>
      </c>
      <c r="F1099">
        <v>9286</v>
      </c>
      <c r="G1099" t="s">
        <v>141</v>
      </c>
      <c r="H1099" t="s">
        <v>240</v>
      </c>
      <c r="I1099" t="s">
        <v>240</v>
      </c>
      <c r="J1099" s="24">
        <v>45931</v>
      </c>
      <c r="K1099" t="s">
        <v>253</v>
      </c>
      <c r="L1099">
        <v>3</v>
      </c>
      <c r="M1099" t="s">
        <v>429</v>
      </c>
      <c r="N1099" t="s">
        <v>145</v>
      </c>
      <c r="O1099" t="s">
        <v>147</v>
      </c>
      <c r="P1099" t="s">
        <v>146</v>
      </c>
      <c r="Q1099">
        <v>1130</v>
      </c>
      <c r="R1099">
        <v>257</v>
      </c>
      <c r="S1099">
        <v>3590</v>
      </c>
      <c r="T1099">
        <v>40</v>
      </c>
      <c r="U1099">
        <v>119</v>
      </c>
      <c r="V1099">
        <v>57</v>
      </c>
      <c r="W1099">
        <v>760</v>
      </c>
      <c r="X1099">
        <v>760</v>
      </c>
      <c r="Y1099">
        <v>0</v>
      </c>
      <c r="Z1099">
        <v>0</v>
      </c>
      <c r="AA1099">
        <v>2420</v>
      </c>
      <c r="AB1099">
        <v>0</v>
      </c>
      <c r="AC1099">
        <v>0</v>
      </c>
      <c r="AD1099">
        <v>57</v>
      </c>
      <c r="AE1099">
        <v>0</v>
      </c>
      <c r="AF1099">
        <v>171</v>
      </c>
      <c r="AG1099">
        <v>0</v>
      </c>
      <c r="AH1099">
        <v>2</v>
      </c>
      <c r="AI1099">
        <v>84</v>
      </c>
      <c r="AJ1099">
        <v>0</v>
      </c>
      <c r="AK1099">
        <v>0</v>
      </c>
      <c r="AL1099">
        <v>0</v>
      </c>
      <c r="AM1099">
        <v>0</v>
      </c>
      <c r="AN1099">
        <v>0</v>
      </c>
      <c r="AO1099">
        <v>162</v>
      </c>
      <c r="AP1099">
        <v>432</v>
      </c>
      <c r="AQ1099">
        <v>164</v>
      </c>
      <c r="AR1099">
        <v>0</v>
      </c>
      <c r="AS1099">
        <v>52</v>
      </c>
      <c r="AT1099">
        <v>1</v>
      </c>
      <c r="AU1099">
        <v>5</v>
      </c>
      <c r="AV1099">
        <v>2</v>
      </c>
      <c r="AW1099">
        <v>2</v>
      </c>
      <c r="AX1099">
        <v>0</v>
      </c>
      <c r="AY1099">
        <v>36</v>
      </c>
      <c r="AZ1099">
        <v>76</v>
      </c>
      <c r="BA1099">
        <v>37</v>
      </c>
      <c r="BB1099">
        <v>13</v>
      </c>
      <c r="BC1099">
        <v>8</v>
      </c>
      <c r="BD1099">
        <v>3</v>
      </c>
      <c r="BE1099">
        <v>0</v>
      </c>
      <c r="BF1099">
        <v>254</v>
      </c>
      <c r="BG1099">
        <v>1130</v>
      </c>
      <c r="BH1099">
        <v>0</v>
      </c>
      <c r="BI1099">
        <v>118</v>
      </c>
      <c r="BJ1099" s="25">
        <v>45944</v>
      </c>
      <c r="BK1099">
        <v>0</v>
      </c>
      <c r="BL1099" s="27" t="str">
        <f>VLOOKUP(O1099,DropDownList!$H$1:$I$7,2,FALSE)</f>
        <v>2024/25</v>
      </c>
      <c r="BM1099" s="27" t="str">
        <f t="shared" si="17"/>
        <v>VSUR</v>
      </c>
    </row>
    <row r="1100" spans="1:65" x14ac:dyDescent="0.2">
      <c r="A1100">
        <v>2025</v>
      </c>
      <c r="B1100">
        <v>10</v>
      </c>
      <c r="C1100" t="s">
        <v>231</v>
      </c>
      <c r="D1100" t="s">
        <v>239</v>
      </c>
      <c r="E1100" t="s">
        <v>46</v>
      </c>
      <c r="F1100">
        <v>9286</v>
      </c>
      <c r="G1100" t="s">
        <v>141</v>
      </c>
      <c r="H1100" t="s">
        <v>240</v>
      </c>
      <c r="I1100" t="s">
        <v>240</v>
      </c>
      <c r="J1100" s="24">
        <v>45931</v>
      </c>
      <c r="K1100" t="s">
        <v>253</v>
      </c>
      <c r="L1100">
        <v>3</v>
      </c>
      <c r="M1100" t="s">
        <v>429</v>
      </c>
      <c r="N1100" t="s">
        <v>145</v>
      </c>
      <c r="O1100" t="s">
        <v>155</v>
      </c>
      <c r="P1100" t="s">
        <v>153</v>
      </c>
      <c r="Q1100">
        <v>0</v>
      </c>
      <c r="R1100">
        <v>1</v>
      </c>
      <c r="S1100">
        <v>45</v>
      </c>
      <c r="T1100">
        <v>0</v>
      </c>
      <c r="U1100">
        <v>0</v>
      </c>
      <c r="V1100">
        <v>0</v>
      </c>
      <c r="W1100">
        <v>0</v>
      </c>
      <c r="X1100">
        <v>0</v>
      </c>
      <c r="Y1100">
        <v>0</v>
      </c>
      <c r="Z1100">
        <v>0</v>
      </c>
      <c r="AA1100">
        <v>45</v>
      </c>
      <c r="AB1100">
        <v>0</v>
      </c>
      <c r="AC1100">
        <v>45</v>
      </c>
      <c r="AD1100">
        <v>0</v>
      </c>
      <c r="AE1100">
        <v>0</v>
      </c>
      <c r="AF1100">
        <v>1</v>
      </c>
      <c r="AG1100">
        <v>0</v>
      </c>
      <c r="AH1100">
        <v>0</v>
      </c>
      <c r="AI1100">
        <v>0</v>
      </c>
      <c r="AJ1100">
        <v>0</v>
      </c>
      <c r="AK1100">
        <v>0</v>
      </c>
      <c r="AL1100">
        <v>0</v>
      </c>
      <c r="AM1100">
        <v>0</v>
      </c>
      <c r="AN1100">
        <v>0</v>
      </c>
      <c r="AO1100">
        <v>1</v>
      </c>
      <c r="AP1100">
        <v>1</v>
      </c>
      <c r="AQ1100">
        <v>1</v>
      </c>
      <c r="AR1100">
        <v>0</v>
      </c>
      <c r="AS1100">
        <v>0</v>
      </c>
      <c r="AT1100">
        <v>0</v>
      </c>
      <c r="AU1100">
        <v>0</v>
      </c>
      <c r="AV1100">
        <v>0</v>
      </c>
      <c r="AW1100">
        <v>0</v>
      </c>
      <c r="AX1100">
        <v>0</v>
      </c>
      <c r="AY1100">
        <v>0</v>
      </c>
      <c r="AZ1100">
        <v>0</v>
      </c>
      <c r="BA1100">
        <v>0</v>
      </c>
      <c r="BB1100">
        <v>0</v>
      </c>
      <c r="BC1100">
        <v>0</v>
      </c>
      <c r="BD1100">
        <v>0</v>
      </c>
      <c r="BE1100">
        <v>0</v>
      </c>
      <c r="BF1100">
        <v>1</v>
      </c>
      <c r="BG1100">
        <v>0</v>
      </c>
      <c r="BH1100">
        <v>0</v>
      </c>
      <c r="BI1100">
        <v>0</v>
      </c>
      <c r="BJ1100" s="25">
        <v>45944</v>
      </c>
      <c r="BK1100">
        <v>0</v>
      </c>
      <c r="BL1100" s="27" t="str">
        <f>VLOOKUP(O1100,DropDownList!$H$1:$I$7,2,FALSE)</f>
        <v>2022/23</v>
      </c>
      <c r="BM1100" s="27" t="str">
        <f t="shared" si="17"/>
        <v>PREG</v>
      </c>
    </row>
    <row r="1101" spans="1:65" x14ac:dyDescent="0.2">
      <c r="A1101">
        <v>2025</v>
      </c>
      <c r="B1101">
        <v>10</v>
      </c>
      <c r="C1101" t="s">
        <v>231</v>
      </c>
      <c r="D1101" t="s">
        <v>239</v>
      </c>
      <c r="E1101" t="s">
        <v>46</v>
      </c>
      <c r="F1101">
        <v>9286</v>
      </c>
      <c r="G1101" t="s">
        <v>141</v>
      </c>
      <c r="H1101" t="s">
        <v>240</v>
      </c>
      <c r="I1101" t="s">
        <v>240</v>
      </c>
      <c r="J1101" s="24">
        <v>45931</v>
      </c>
      <c r="K1101" t="s">
        <v>253</v>
      </c>
      <c r="L1101">
        <v>3</v>
      </c>
      <c r="M1101" t="s">
        <v>429</v>
      </c>
      <c r="N1101" t="s">
        <v>145</v>
      </c>
      <c r="O1101" t="s">
        <v>147</v>
      </c>
      <c r="P1101" t="s">
        <v>152</v>
      </c>
      <c r="Q1101">
        <v>0</v>
      </c>
      <c r="R1101">
        <v>23</v>
      </c>
      <c r="S1101">
        <v>920</v>
      </c>
      <c r="T1101">
        <v>440</v>
      </c>
      <c r="U1101">
        <v>0</v>
      </c>
      <c r="V1101">
        <v>0</v>
      </c>
      <c r="W1101">
        <v>0</v>
      </c>
      <c r="X1101">
        <v>0</v>
      </c>
      <c r="Y1101">
        <v>0</v>
      </c>
      <c r="Z1101">
        <v>0</v>
      </c>
      <c r="AA1101">
        <v>480</v>
      </c>
      <c r="AB1101">
        <v>0</v>
      </c>
      <c r="AC1101">
        <v>480</v>
      </c>
      <c r="AD1101">
        <v>0</v>
      </c>
      <c r="AE1101">
        <v>0</v>
      </c>
      <c r="AF1101">
        <v>12</v>
      </c>
      <c r="AG1101">
        <v>0</v>
      </c>
      <c r="AH1101">
        <v>11</v>
      </c>
      <c r="AI1101">
        <v>0</v>
      </c>
      <c r="AJ1101">
        <v>0</v>
      </c>
      <c r="AK1101">
        <v>0</v>
      </c>
      <c r="AL1101">
        <v>0</v>
      </c>
      <c r="AM1101">
        <v>0</v>
      </c>
      <c r="AN1101">
        <v>0</v>
      </c>
      <c r="AO1101">
        <v>0</v>
      </c>
      <c r="AP1101">
        <v>0</v>
      </c>
      <c r="AQ1101">
        <v>0</v>
      </c>
      <c r="AR1101">
        <v>0</v>
      </c>
      <c r="AS1101">
        <v>0</v>
      </c>
      <c r="AT1101">
        <v>0</v>
      </c>
      <c r="AU1101">
        <v>0</v>
      </c>
      <c r="AV1101">
        <v>0</v>
      </c>
      <c r="AW1101">
        <v>0</v>
      </c>
      <c r="AX1101">
        <v>0</v>
      </c>
      <c r="AY1101">
        <v>0</v>
      </c>
      <c r="AZ1101">
        <v>0</v>
      </c>
      <c r="BA1101">
        <v>0</v>
      </c>
      <c r="BB1101">
        <v>0</v>
      </c>
      <c r="BC1101">
        <v>0</v>
      </c>
      <c r="BD1101">
        <v>0</v>
      </c>
      <c r="BE1101">
        <v>0</v>
      </c>
      <c r="BF1101">
        <v>0</v>
      </c>
      <c r="BG1101">
        <v>0</v>
      </c>
      <c r="BH1101">
        <v>0</v>
      </c>
      <c r="BI1101">
        <v>0</v>
      </c>
      <c r="BJ1101" s="25">
        <v>45944</v>
      </c>
      <c r="BK1101">
        <v>0</v>
      </c>
      <c r="BL1101" s="27" t="str">
        <f>VLOOKUP(O1101,DropDownList!$H$1:$I$7,2,FALSE)</f>
        <v>2024/25</v>
      </c>
      <c r="BM1101" s="27" t="str">
        <f t="shared" si="17"/>
        <v>PCOA</v>
      </c>
    </row>
    <row r="1102" spans="1:65" x14ac:dyDescent="0.2">
      <c r="A1102">
        <v>2025</v>
      </c>
      <c r="B1102">
        <v>10</v>
      </c>
      <c r="C1102" t="s">
        <v>231</v>
      </c>
      <c r="D1102" t="s">
        <v>239</v>
      </c>
      <c r="E1102" t="s">
        <v>46</v>
      </c>
      <c r="F1102">
        <v>9286</v>
      </c>
      <c r="G1102" t="s">
        <v>141</v>
      </c>
      <c r="H1102" t="s">
        <v>240</v>
      </c>
      <c r="I1102" t="s">
        <v>240</v>
      </c>
      <c r="J1102" s="24">
        <v>45931</v>
      </c>
      <c r="K1102" t="s">
        <v>253</v>
      </c>
      <c r="L1102">
        <v>3</v>
      </c>
      <c r="M1102" t="s">
        <v>429</v>
      </c>
      <c r="N1102" t="s">
        <v>145</v>
      </c>
      <c r="O1102" t="s">
        <v>156</v>
      </c>
      <c r="P1102" t="s">
        <v>153</v>
      </c>
      <c r="Q1102">
        <v>0</v>
      </c>
      <c r="R1102">
        <v>1</v>
      </c>
      <c r="S1102">
        <v>45</v>
      </c>
      <c r="T1102">
        <v>45</v>
      </c>
      <c r="U1102">
        <v>0</v>
      </c>
      <c r="V1102">
        <v>0</v>
      </c>
      <c r="W1102">
        <v>0</v>
      </c>
      <c r="X1102">
        <v>0</v>
      </c>
      <c r="Y1102">
        <v>0</v>
      </c>
      <c r="Z1102">
        <v>0</v>
      </c>
      <c r="AA1102">
        <v>0</v>
      </c>
      <c r="AB1102">
        <v>0</v>
      </c>
      <c r="AC1102">
        <v>0</v>
      </c>
      <c r="AD1102">
        <v>0</v>
      </c>
      <c r="AE1102">
        <v>0</v>
      </c>
      <c r="AF1102">
        <v>0</v>
      </c>
      <c r="AG1102">
        <v>0</v>
      </c>
      <c r="AH1102">
        <v>1</v>
      </c>
      <c r="AI1102">
        <v>0</v>
      </c>
      <c r="AJ1102">
        <v>0</v>
      </c>
      <c r="AK1102">
        <v>0</v>
      </c>
      <c r="AL1102">
        <v>0</v>
      </c>
      <c r="AM1102">
        <v>0</v>
      </c>
      <c r="AN1102">
        <v>0</v>
      </c>
      <c r="AO1102">
        <v>0</v>
      </c>
      <c r="AP1102">
        <v>0</v>
      </c>
      <c r="AQ1102">
        <v>0</v>
      </c>
      <c r="AR1102">
        <v>0</v>
      </c>
      <c r="AS1102">
        <v>0</v>
      </c>
      <c r="AT1102">
        <v>0</v>
      </c>
      <c r="AU1102">
        <v>0</v>
      </c>
      <c r="AV1102">
        <v>0</v>
      </c>
      <c r="AW1102">
        <v>0</v>
      </c>
      <c r="AX1102">
        <v>0</v>
      </c>
      <c r="AY1102">
        <v>0</v>
      </c>
      <c r="AZ1102">
        <v>0</v>
      </c>
      <c r="BA1102">
        <v>0</v>
      </c>
      <c r="BB1102">
        <v>0</v>
      </c>
      <c r="BC1102">
        <v>0</v>
      </c>
      <c r="BD1102">
        <v>0</v>
      </c>
      <c r="BE1102">
        <v>0</v>
      </c>
      <c r="BF1102">
        <v>1</v>
      </c>
      <c r="BG1102">
        <v>0</v>
      </c>
      <c r="BH1102">
        <v>0</v>
      </c>
      <c r="BI1102">
        <v>0</v>
      </c>
      <c r="BJ1102" s="25">
        <v>45944</v>
      </c>
      <c r="BK1102">
        <v>0</v>
      </c>
      <c r="BL1102" s="27" t="str">
        <f>VLOOKUP(O1102,DropDownList!$H$1:$I$7,2,FALSE)</f>
        <v>2023/24</v>
      </c>
      <c r="BM1102" s="27" t="str">
        <f t="shared" si="17"/>
        <v>PREG</v>
      </c>
    </row>
    <row r="1103" spans="1:65" x14ac:dyDescent="0.2">
      <c r="A1103">
        <v>2025</v>
      </c>
      <c r="B1103">
        <v>10</v>
      </c>
      <c r="C1103" t="s">
        <v>231</v>
      </c>
      <c r="D1103" t="s">
        <v>239</v>
      </c>
      <c r="E1103" t="s">
        <v>46</v>
      </c>
      <c r="F1103">
        <v>9286</v>
      </c>
      <c r="G1103" t="s">
        <v>141</v>
      </c>
      <c r="H1103" t="s">
        <v>240</v>
      </c>
      <c r="I1103" t="s">
        <v>240</v>
      </c>
      <c r="J1103" s="24">
        <v>45931</v>
      </c>
      <c r="K1103" t="s">
        <v>253</v>
      </c>
      <c r="L1103">
        <v>3</v>
      </c>
      <c r="M1103" t="s">
        <v>429</v>
      </c>
      <c r="N1103" t="s">
        <v>145</v>
      </c>
      <c r="O1103" t="s">
        <v>156</v>
      </c>
      <c r="P1103" t="s">
        <v>148</v>
      </c>
      <c r="Q1103">
        <v>252.99</v>
      </c>
      <c r="R1103">
        <v>14</v>
      </c>
      <c r="S1103">
        <v>840</v>
      </c>
      <c r="T1103">
        <v>60</v>
      </c>
      <c r="U1103">
        <v>5</v>
      </c>
      <c r="V1103">
        <v>3</v>
      </c>
      <c r="W1103">
        <v>180</v>
      </c>
      <c r="X1103">
        <v>180</v>
      </c>
      <c r="Y1103">
        <v>0</v>
      </c>
      <c r="Z1103">
        <v>0</v>
      </c>
      <c r="AA1103">
        <v>527.01</v>
      </c>
      <c r="AB1103">
        <v>0</v>
      </c>
      <c r="AC1103">
        <v>527.01</v>
      </c>
      <c r="AD1103">
        <v>3</v>
      </c>
      <c r="AE1103">
        <v>0</v>
      </c>
      <c r="AF1103">
        <v>8</v>
      </c>
      <c r="AG1103">
        <v>1</v>
      </c>
      <c r="AH1103">
        <v>1</v>
      </c>
      <c r="AI1103">
        <v>4</v>
      </c>
      <c r="AJ1103">
        <v>0</v>
      </c>
      <c r="AK1103">
        <v>0</v>
      </c>
      <c r="AL1103">
        <v>0</v>
      </c>
      <c r="AM1103">
        <v>0</v>
      </c>
      <c r="AN1103">
        <v>0</v>
      </c>
      <c r="AO1103">
        <v>11</v>
      </c>
      <c r="AP1103">
        <v>35</v>
      </c>
      <c r="AQ1103">
        <v>11</v>
      </c>
      <c r="AR1103">
        <v>3</v>
      </c>
      <c r="AS1103">
        <v>1</v>
      </c>
      <c r="AT1103">
        <v>0</v>
      </c>
      <c r="AU1103">
        <v>0</v>
      </c>
      <c r="AV1103">
        <v>0</v>
      </c>
      <c r="AW1103">
        <v>0</v>
      </c>
      <c r="AX1103">
        <v>0</v>
      </c>
      <c r="AY1103">
        <v>6</v>
      </c>
      <c r="AZ1103">
        <v>9</v>
      </c>
      <c r="BA1103">
        <v>4</v>
      </c>
      <c r="BB1103">
        <v>0</v>
      </c>
      <c r="BC1103">
        <v>0</v>
      </c>
      <c r="BD1103">
        <v>1</v>
      </c>
      <c r="BE1103">
        <v>0</v>
      </c>
      <c r="BF1103">
        <v>11</v>
      </c>
      <c r="BG1103">
        <v>240</v>
      </c>
      <c r="BH1103">
        <v>0</v>
      </c>
      <c r="BI1103">
        <v>5</v>
      </c>
      <c r="BJ1103" s="25">
        <v>45944</v>
      </c>
      <c r="BK1103">
        <v>0</v>
      </c>
      <c r="BL1103" s="27" t="str">
        <f>VLOOKUP(O1103,DropDownList!$H$1:$I$7,2,FALSE)</f>
        <v>2023/24</v>
      </c>
      <c r="BM1103" s="27" t="str">
        <f t="shared" si="17"/>
        <v>PRAS</v>
      </c>
    </row>
    <row r="1104" spans="1:65" x14ac:dyDescent="0.2">
      <c r="A1104">
        <v>2025</v>
      </c>
      <c r="B1104">
        <v>10</v>
      </c>
      <c r="C1104" t="s">
        <v>231</v>
      </c>
      <c r="D1104" t="s">
        <v>239</v>
      </c>
      <c r="E1104" t="s">
        <v>46</v>
      </c>
      <c r="F1104">
        <v>9286</v>
      </c>
      <c r="G1104" t="s">
        <v>141</v>
      </c>
      <c r="H1104" t="s">
        <v>240</v>
      </c>
      <c r="I1104" t="s">
        <v>240</v>
      </c>
      <c r="J1104" s="24">
        <v>45931</v>
      </c>
      <c r="K1104" t="s">
        <v>253</v>
      </c>
      <c r="L1104">
        <v>3</v>
      </c>
      <c r="M1104" t="s">
        <v>429</v>
      </c>
      <c r="N1104" t="s">
        <v>145</v>
      </c>
      <c r="O1104" t="s">
        <v>147</v>
      </c>
      <c r="P1104" t="s">
        <v>150</v>
      </c>
      <c r="Q1104">
        <v>21778.9</v>
      </c>
      <c r="R1104">
        <v>252</v>
      </c>
      <c r="S1104">
        <v>42218.81</v>
      </c>
      <c r="T1104">
        <v>1687.5</v>
      </c>
      <c r="U1104">
        <v>135</v>
      </c>
      <c r="V1104">
        <v>113</v>
      </c>
      <c r="W1104">
        <v>18133.07</v>
      </c>
      <c r="X1104">
        <v>18327.78</v>
      </c>
      <c r="Y1104">
        <v>240</v>
      </c>
      <c r="Z1104">
        <v>40531.31</v>
      </c>
      <c r="AA1104">
        <v>18752.41</v>
      </c>
      <c r="AB1104">
        <v>7089.79</v>
      </c>
      <c r="AC1104">
        <v>11662.62</v>
      </c>
      <c r="AD1104">
        <v>95</v>
      </c>
      <c r="AE1104">
        <v>18</v>
      </c>
      <c r="AF1104">
        <v>105</v>
      </c>
      <c r="AG1104">
        <v>30</v>
      </c>
      <c r="AH1104">
        <v>12</v>
      </c>
      <c r="AI1104">
        <v>105</v>
      </c>
      <c r="AJ1104">
        <v>48</v>
      </c>
      <c r="AK1104">
        <v>22</v>
      </c>
      <c r="AL1104">
        <v>2</v>
      </c>
      <c r="AM1104">
        <v>4</v>
      </c>
      <c r="AN1104">
        <v>1</v>
      </c>
      <c r="AO1104">
        <v>177</v>
      </c>
      <c r="AP1104">
        <v>344</v>
      </c>
      <c r="AQ1104">
        <v>180</v>
      </c>
      <c r="AR1104">
        <v>1</v>
      </c>
      <c r="AS1104">
        <v>25</v>
      </c>
      <c r="AT1104">
        <v>0</v>
      </c>
      <c r="AU1104">
        <v>4</v>
      </c>
      <c r="AV1104">
        <v>0</v>
      </c>
      <c r="AW1104">
        <v>0</v>
      </c>
      <c r="AX1104">
        <v>0</v>
      </c>
      <c r="AY1104">
        <v>25</v>
      </c>
      <c r="AZ1104">
        <v>56</v>
      </c>
      <c r="BA1104">
        <v>20</v>
      </c>
      <c r="BB1104">
        <v>8</v>
      </c>
      <c r="BC1104">
        <v>4</v>
      </c>
      <c r="BD1104">
        <v>1</v>
      </c>
      <c r="BE1104">
        <v>0</v>
      </c>
      <c r="BF1104">
        <v>176</v>
      </c>
      <c r="BG1104">
        <v>16935.68</v>
      </c>
      <c r="BH1104">
        <v>0</v>
      </c>
      <c r="BI1104">
        <v>133</v>
      </c>
      <c r="BJ1104" s="25">
        <v>45944</v>
      </c>
      <c r="BK1104">
        <v>2</v>
      </c>
      <c r="BL1104" s="27" t="str">
        <f>VLOOKUP(O1104,DropDownList!$H$1:$I$7,2,FALSE)</f>
        <v>2024/25</v>
      </c>
      <c r="BM1104" s="27" t="str">
        <f t="shared" si="17"/>
        <v>FISCAL FINES</v>
      </c>
    </row>
    <row r="1105" spans="1:65" x14ac:dyDescent="0.2">
      <c r="A1105">
        <v>2025</v>
      </c>
      <c r="B1105">
        <v>10</v>
      </c>
      <c r="C1105" t="s">
        <v>231</v>
      </c>
      <c r="D1105" t="s">
        <v>239</v>
      </c>
      <c r="E1105" t="s">
        <v>46</v>
      </c>
      <c r="F1105">
        <v>9286</v>
      </c>
      <c r="G1105" t="s">
        <v>141</v>
      </c>
      <c r="H1105" t="s">
        <v>240</v>
      </c>
      <c r="I1105" t="s">
        <v>240</v>
      </c>
      <c r="J1105" s="24">
        <v>45931</v>
      </c>
      <c r="K1105" t="s">
        <v>253</v>
      </c>
      <c r="L1105">
        <v>3</v>
      </c>
      <c r="M1105" t="s">
        <v>429</v>
      </c>
      <c r="N1105" t="s">
        <v>145</v>
      </c>
      <c r="O1105" t="s">
        <v>149</v>
      </c>
      <c r="P1105" t="s">
        <v>153</v>
      </c>
      <c r="Q1105">
        <v>45</v>
      </c>
      <c r="R1105">
        <v>1</v>
      </c>
      <c r="S1105">
        <v>45</v>
      </c>
      <c r="T1105">
        <v>0</v>
      </c>
      <c r="U1105">
        <v>1</v>
      </c>
      <c r="V1105">
        <v>1</v>
      </c>
      <c r="W1105">
        <v>45</v>
      </c>
      <c r="X1105">
        <v>45</v>
      </c>
      <c r="Y1105">
        <v>0</v>
      </c>
      <c r="Z1105">
        <v>0</v>
      </c>
      <c r="AA1105">
        <v>0</v>
      </c>
      <c r="AB1105">
        <v>0</v>
      </c>
      <c r="AC1105">
        <v>0</v>
      </c>
      <c r="AD1105">
        <v>1</v>
      </c>
      <c r="AE1105">
        <v>0</v>
      </c>
      <c r="AF1105">
        <v>0</v>
      </c>
      <c r="AG1105">
        <v>0</v>
      </c>
      <c r="AH1105">
        <v>0</v>
      </c>
      <c r="AI1105">
        <v>1</v>
      </c>
      <c r="AJ1105">
        <v>0</v>
      </c>
      <c r="AK1105">
        <v>0</v>
      </c>
      <c r="AL1105">
        <v>0</v>
      </c>
      <c r="AM1105">
        <v>0</v>
      </c>
      <c r="AN1105">
        <v>0</v>
      </c>
      <c r="AO1105">
        <v>1</v>
      </c>
      <c r="AP1105">
        <v>1</v>
      </c>
      <c r="AQ1105">
        <v>1</v>
      </c>
      <c r="AR1105">
        <v>0</v>
      </c>
      <c r="AS1105">
        <v>0</v>
      </c>
      <c r="AT1105">
        <v>0</v>
      </c>
      <c r="AU1105">
        <v>0</v>
      </c>
      <c r="AV1105">
        <v>0</v>
      </c>
      <c r="AW1105">
        <v>0</v>
      </c>
      <c r="AX1105">
        <v>0</v>
      </c>
      <c r="AY1105">
        <v>0</v>
      </c>
      <c r="AZ1105">
        <v>0</v>
      </c>
      <c r="BA1105">
        <v>0</v>
      </c>
      <c r="BB1105">
        <v>0</v>
      </c>
      <c r="BC1105">
        <v>0</v>
      </c>
      <c r="BD1105">
        <v>0</v>
      </c>
      <c r="BE1105">
        <v>0</v>
      </c>
      <c r="BF1105">
        <v>1</v>
      </c>
      <c r="BG1105">
        <v>45</v>
      </c>
      <c r="BH1105">
        <v>0</v>
      </c>
      <c r="BI1105">
        <v>1</v>
      </c>
      <c r="BJ1105" s="25">
        <v>45944</v>
      </c>
      <c r="BK1105">
        <v>0</v>
      </c>
      <c r="BL1105" s="27" t="str">
        <f>VLOOKUP(O1105,DropDownList!$H$1:$I$7,2,FALSE)</f>
        <v>2025/26</v>
      </c>
      <c r="BM1105" s="27" t="str">
        <f t="shared" si="17"/>
        <v>PREG</v>
      </c>
    </row>
    <row r="1106" spans="1:65" x14ac:dyDescent="0.2">
      <c r="A1106">
        <v>2025</v>
      </c>
      <c r="B1106">
        <v>10</v>
      </c>
      <c r="C1106" t="s">
        <v>231</v>
      </c>
      <c r="D1106" t="s">
        <v>239</v>
      </c>
      <c r="E1106" t="s">
        <v>46</v>
      </c>
      <c r="F1106">
        <v>9286</v>
      </c>
      <c r="G1106" t="s">
        <v>141</v>
      </c>
      <c r="H1106" t="s">
        <v>240</v>
      </c>
      <c r="I1106" t="s">
        <v>240</v>
      </c>
      <c r="J1106" s="24">
        <v>45931</v>
      </c>
      <c r="K1106" t="s">
        <v>253</v>
      </c>
      <c r="L1106">
        <v>3</v>
      </c>
      <c r="M1106" t="s">
        <v>429</v>
      </c>
      <c r="N1106" t="s">
        <v>145</v>
      </c>
      <c r="O1106" t="s">
        <v>149</v>
      </c>
      <c r="P1106" t="s">
        <v>148</v>
      </c>
      <c r="Q1106">
        <v>180</v>
      </c>
      <c r="R1106">
        <v>4</v>
      </c>
      <c r="S1106">
        <v>240</v>
      </c>
      <c r="T1106">
        <v>0</v>
      </c>
      <c r="U1106">
        <v>3</v>
      </c>
      <c r="V1106">
        <v>3</v>
      </c>
      <c r="W1106">
        <v>180</v>
      </c>
      <c r="X1106">
        <v>180</v>
      </c>
      <c r="Y1106">
        <v>0</v>
      </c>
      <c r="Z1106">
        <v>0</v>
      </c>
      <c r="AA1106">
        <v>60</v>
      </c>
      <c r="AB1106">
        <v>0</v>
      </c>
      <c r="AC1106">
        <v>60</v>
      </c>
      <c r="AD1106">
        <v>3</v>
      </c>
      <c r="AE1106">
        <v>0</v>
      </c>
      <c r="AF1106">
        <v>1</v>
      </c>
      <c r="AG1106">
        <v>0</v>
      </c>
      <c r="AH1106">
        <v>0</v>
      </c>
      <c r="AI1106">
        <v>3</v>
      </c>
      <c r="AJ1106">
        <v>0</v>
      </c>
      <c r="AK1106">
        <v>0</v>
      </c>
      <c r="AL1106">
        <v>0</v>
      </c>
      <c r="AM1106">
        <v>0</v>
      </c>
      <c r="AN1106">
        <v>0</v>
      </c>
      <c r="AO1106">
        <v>3</v>
      </c>
      <c r="AP1106">
        <v>3</v>
      </c>
      <c r="AQ1106">
        <v>3</v>
      </c>
      <c r="AR1106">
        <v>0</v>
      </c>
      <c r="AS1106">
        <v>0</v>
      </c>
      <c r="AT1106">
        <v>0</v>
      </c>
      <c r="AU1106">
        <v>0</v>
      </c>
      <c r="AV1106">
        <v>0</v>
      </c>
      <c r="AW1106">
        <v>0</v>
      </c>
      <c r="AX1106">
        <v>0</v>
      </c>
      <c r="AY1106">
        <v>0</v>
      </c>
      <c r="AZ1106">
        <v>0</v>
      </c>
      <c r="BA1106">
        <v>0</v>
      </c>
      <c r="BB1106">
        <v>0</v>
      </c>
      <c r="BC1106">
        <v>0</v>
      </c>
      <c r="BD1106">
        <v>0</v>
      </c>
      <c r="BE1106">
        <v>0</v>
      </c>
      <c r="BF1106">
        <v>4</v>
      </c>
      <c r="BG1106">
        <v>180</v>
      </c>
      <c r="BH1106">
        <v>0</v>
      </c>
      <c r="BI1106">
        <v>3</v>
      </c>
      <c r="BJ1106" s="25">
        <v>45944</v>
      </c>
      <c r="BK1106">
        <v>0</v>
      </c>
      <c r="BL1106" s="27" t="str">
        <f>VLOOKUP(O1106,DropDownList!$H$1:$I$7,2,FALSE)</f>
        <v>2025/26</v>
      </c>
      <c r="BM1106" s="27" t="str">
        <f t="shared" si="17"/>
        <v>PRAS</v>
      </c>
    </row>
    <row r="1107" spans="1:65" x14ac:dyDescent="0.2">
      <c r="A1107">
        <v>2025</v>
      </c>
      <c r="B1107">
        <v>10</v>
      </c>
      <c r="C1107" t="s">
        <v>231</v>
      </c>
      <c r="D1107" t="s">
        <v>239</v>
      </c>
      <c r="E1107" t="s">
        <v>46</v>
      </c>
      <c r="F1107">
        <v>9286</v>
      </c>
      <c r="G1107" t="s">
        <v>141</v>
      </c>
      <c r="H1107" t="s">
        <v>240</v>
      </c>
      <c r="I1107" t="s">
        <v>240</v>
      </c>
      <c r="J1107" s="24">
        <v>45931</v>
      </c>
      <c r="K1107" t="s">
        <v>253</v>
      </c>
      <c r="L1107">
        <v>3</v>
      </c>
      <c r="M1107" t="s">
        <v>429</v>
      </c>
      <c r="N1107" t="s">
        <v>145</v>
      </c>
      <c r="O1107" t="s">
        <v>149</v>
      </c>
      <c r="P1107" t="s">
        <v>146</v>
      </c>
      <c r="Q1107">
        <v>430</v>
      </c>
      <c r="R1107">
        <v>61</v>
      </c>
      <c r="S1107">
        <v>950</v>
      </c>
      <c r="T1107">
        <v>0</v>
      </c>
      <c r="U1107">
        <v>38</v>
      </c>
      <c r="V1107">
        <v>26</v>
      </c>
      <c r="W1107">
        <v>390</v>
      </c>
      <c r="X1107">
        <v>390</v>
      </c>
      <c r="Y1107">
        <v>0</v>
      </c>
      <c r="Z1107">
        <v>0</v>
      </c>
      <c r="AA1107">
        <v>520</v>
      </c>
      <c r="AB1107">
        <v>0</v>
      </c>
      <c r="AC1107">
        <v>0</v>
      </c>
      <c r="AD1107">
        <v>26</v>
      </c>
      <c r="AE1107">
        <v>0</v>
      </c>
      <c r="AF1107">
        <v>33</v>
      </c>
      <c r="AG1107">
        <v>0</v>
      </c>
      <c r="AH1107">
        <v>0</v>
      </c>
      <c r="AI1107">
        <v>28</v>
      </c>
      <c r="AJ1107">
        <v>0</v>
      </c>
      <c r="AK1107">
        <v>0</v>
      </c>
      <c r="AL1107">
        <v>0</v>
      </c>
      <c r="AM1107">
        <v>0</v>
      </c>
      <c r="AN1107">
        <v>0</v>
      </c>
      <c r="AO1107">
        <v>36</v>
      </c>
      <c r="AP1107">
        <v>51</v>
      </c>
      <c r="AQ1107">
        <v>35</v>
      </c>
      <c r="AR1107">
        <v>0</v>
      </c>
      <c r="AS1107">
        <v>0</v>
      </c>
      <c r="AT1107">
        <v>0</v>
      </c>
      <c r="AU1107">
        <v>5</v>
      </c>
      <c r="AV1107">
        <v>0</v>
      </c>
      <c r="AW1107">
        <v>0</v>
      </c>
      <c r="AX1107">
        <v>0</v>
      </c>
      <c r="AY1107">
        <v>1</v>
      </c>
      <c r="AZ1107">
        <v>5</v>
      </c>
      <c r="BA1107">
        <v>0</v>
      </c>
      <c r="BB1107">
        <v>0</v>
      </c>
      <c r="BC1107">
        <v>0</v>
      </c>
      <c r="BD1107">
        <v>0</v>
      </c>
      <c r="BE1107">
        <v>0</v>
      </c>
      <c r="BF1107">
        <v>61</v>
      </c>
      <c r="BG1107">
        <v>430</v>
      </c>
      <c r="BH1107">
        <v>0</v>
      </c>
      <c r="BI1107">
        <v>38</v>
      </c>
      <c r="BJ1107" s="25">
        <v>45944</v>
      </c>
      <c r="BK1107">
        <v>0</v>
      </c>
      <c r="BL1107" s="27" t="str">
        <f>VLOOKUP(O1107,DropDownList!$H$1:$I$7,2,FALSE)</f>
        <v>2025/26</v>
      </c>
      <c r="BM1107" s="27" t="str">
        <f t="shared" si="17"/>
        <v>VSUR</v>
      </c>
    </row>
    <row r="1108" spans="1:65" x14ac:dyDescent="0.2">
      <c r="A1108">
        <v>2025</v>
      </c>
      <c r="B1108">
        <v>10</v>
      </c>
      <c r="C1108" t="s">
        <v>231</v>
      </c>
      <c r="D1108" t="s">
        <v>239</v>
      </c>
      <c r="E1108" t="s">
        <v>46</v>
      </c>
      <c r="F1108">
        <v>9286</v>
      </c>
      <c r="G1108" t="s">
        <v>141</v>
      </c>
      <c r="H1108" t="s">
        <v>240</v>
      </c>
      <c r="I1108" t="s">
        <v>240</v>
      </c>
      <c r="J1108" s="24">
        <v>45931</v>
      </c>
      <c r="K1108" t="s">
        <v>253</v>
      </c>
      <c r="L1108">
        <v>3</v>
      </c>
      <c r="M1108" t="s">
        <v>429</v>
      </c>
      <c r="N1108" t="s">
        <v>145</v>
      </c>
      <c r="O1108" t="s">
        <v>149</v>
      </c>
      <c r="P1108" t="s">
        <v>152</v>
      </c>
      <c r="Q1108">
        <v>0</v>
      </c>
      <c r="R1108">
        <v>11</v>
      </c>
      <c r="S1108">
        <v>440</v>
      </c>
      <c r="T1108">
        <v>200</v>
      </c>
      <c r="U1108">
        <v>0</v>
      </c>
      <c r="V1108">
        <v>0</v>
      </c>
      <c r="W1108">
        <v>0</v>
      </c>
      <c r="X1108">
        <v>0</v>
      </c>
      <c r="Y1108">
        <v>0</v>
      </c>
      <c r="Z1108">
        <v>0</v>
      </c>
      <c r="AA1108">
        <v>240</v>
      </c>
      <c r="AB1108">
        <v>0</v>
      </c>
      <c r="AC1108">
        <v>240</v>
      </c>
      <c r="AD1108">
        <v>0</v>
      </c>
      <c r="AE1108">
        <v>0</v>
      </c>
      <c r="AF1108">
        <v>6</v>
      </c>
      <c r="AG1108">
        <v>0</v>
      </c>
      <c r="AH1108">
        <v>5</v>
      </c>
      <c r="AI1108">
        <v>0</v>
      </c>
      <c r="AJ1108">
        <v>0</v>
      </c>
      <c r="AK1108">
        <v>0</v>
      </c>
      <c r="AL1108">
        <v>0</v>
      </c>
      <c r="AM1108">
        <v>0</v>
      </c>
      <c r="AN1108">
        <v>0</v>
      </c>
      <c r="AO1108">
        <v>0</v>
      </c>
      <c r="AP1108">
        <v>0</v>
      </c>
      <c r="AQ1108">
        <v>0</v>
      </c>
      <c r="AR1108">
        <v>0</v>
      </c>
      <c r="AS1108">
        <v>0</v>
      </c>
      <c r="AT1108">
        <v>0</v>
      </c>
      <c r="AU1108">
        <v>0</v>
      </c>
      <c r="AV1108">
        <v>0</v>
      </c>
      <c r="AW1108">
        <v>0</v>
      </c>
      <c r="AX1108">
        <v>0</v>
      </c>
      <c r="AY1108">
        <v>0</v>
      </c>
      <c r="AZ1108">
        <v>0</v>
      </c>
      <c r="BA1108">
        <v>0</v>
      </c>
      <c r="BB1108">
        <v>0</v>
      </c>
      <c r="BC1108">
        <v>0</v>
      </c>
      <c r="BD1108">
        <v>0</v>
      </c>
      <c r="BE1108">
        <v>0</v>
      </c>
      <c r="BF1108">
        <v>0</v>
      </c>
      <c r="BG1108">
        <v>0</v>
      </c>
      <c r="BH1108">
        <v>0</v>
      </c>
      <c r="BI1108">
        <v>0</v>
      </c>
      <c r="BJ1108" s="25">
        <v>45944</v>
      </c>
      <c r="BK1108">
        <v>0</v>
      </c>
      <c r="BL1108" s="27" t="str">
        <f>VLOOKUP(O1108,DropDownList!$H$1:$I$7,2,FALSE)</f>
        <v>2025/26</v>
      </c>
      <c r="BM1108" s="27" t="str">
        <f t="shared" si="17"/>
        <v>PCOA</v>
      </c>
    </row>
    <row r="1109" spans="1:65" x14ac:dyDescent="0.2">
      <c r="A1109">
        <v>2025</v>
      </c>
      <c r="B1109">
        <v>10</v>
      </c>
      <c r="C1109" t="s">
        <v>231</v>
      </c>
      <c r="D1109" t="s">
        <v>239</v>
      </c>
      <c r="E1109" t="s">
        <v>46</v>
      </c>
      <c r="F1109">
        <v>9286</v>
      </c>
      <c r="G1109" t="s">
        <v>141</v>
      </c>
      <c r="H1109" t="s">
        <v>240</v>
      </c>
      <c r="I1109" t="s">
        <v>240</v>
      </c>
      <c r="J1109" s="24">
        <v>45931</v>
      </c>
      <c r="K1109" t="s">
        <v>253</v>
      </c>
      <c r="L1109">
        <v>3</v>
      </c>
      <c r="M1109" t="s">
        <v>429</v>
      </c>
      <c r="N1109" t="s">
        <v>145</v>
      </c>
      <c r="O1109" t="s">
        <v>149</v>
      </c>
      <c r="P1109" t="s">
        <v>154</v>
      </c>
      <c r="Q1109">
        <v>10487</v>
      </c>
      <c r="R1109">
        <v>61</v>
      </c>
      <c r="S1109">
        <v>17109</v>
      </c>
      <c r="T1109">
        <v>0</v>
      </c>
      <c r="U1109">
        <v>38</v>
      </c>
      <c r="V1109">
        <v>34</v>
      </c>
      <c r="W1109">
        <v>5792</v>
      </c>
      <c r="X1109">
        <v>9157</v>
      </c>
      <c r="Y1109">
        <v>0</v>
      </c>
      <c r="Z1109">
        <v>0</v>
      </c>
      <c r="AA1109">
        <v>6622</v>
      </c>
      <c r="AB1109">
        <v>40</v>
      </c>
      <c r="AC1109">
        <v>6062</v>
      </c>
      <c r="AD1109">
        <v>25</v>
      </c>
      <c r="AE1109">
        <v>9</v>
      </c>
      <c r="AF1109">
        <v>23</v>
      </c>
      <c r="AG1109">
        <v>11</v>
      </c>
      <c r="AH1109">
        <v>0</v>
      </c>
      <c r="AI1109">
        <v>27</v>
      </c>
      <c r="AJ1109">
        <v>0</v>
      </c>
      <c r="AK1109">
        <v>0</v>
      </c>
      <c r="AL1109">
        <v>0</v>
      </c>
      <c r="AM1109">
        <v>0</v>
      </c>
      <c r="AN1109">
        <v>0</v>
      </c>
      <c r="AO1109">
        <v>36</v>
      </c>
      <c r="AP1109">
        <v>49</v>
      </c>
      <c r="AQ1109">
        <v>34</v>
      </c>
      <c r="AR1109">
        <v>0</v>
      </c>
      <c r="AS1109">
        <v>0</v>
      </c>
      <c r="AT1109">
        <v>0</v>
      </c>
      <c r="AU1109">
        <v>4</v>
      </c>
      <c r="AV1109">
        <v>0</v>
      </c>
      <c r="AW1109">
        <v>0</v>
      </c>
      <c r="AX1109">
        <v>0</v>
      </c>
      <c r="AY1109">
        <v>1</v>
      </c>
      <c r="AZ1109">
        <v>5</v>
      </c>
      <c r="BA1109">
        <v>0</v>
      </c>
      <c r="BB1109">
        <v>0</v>
      </c>
      <c r="BC1109">
        <v>0</v>
      </c>
      <c r="BD1109">
        <v>0</v>
      </c>
      <c r="BE1109">
        <v>0</v>
      </c>
      <c r="BF1109">
        <v>61</v>
      </c>
      <c r="BG1109">
        <v>7547</v>
      </c>
      <c r="BH1109">
        <v>0</v>
      </c>
      <c r="BI1109">
        <v>38</v>
      </c>
      <c r="BJ1109" s="25">
        <v>45944</v>
      </c>
      <c r="BK1109">
        <v>0</v>
      </c>
      <c r="BL1109" s="27" t="str">
        <f>VLOOKUP(O1109,DropDownList!$H$1:$I$7,2,FALSE)</f>
        <v>2025/26</v>
      </c>
      <c r="BM1109" s="27" t="str">
        <f t="shared" si="17"/>
        <v>JP COURT</v>
      </c>
    </row>
    <row r="1110" spans="1:65" x14ac:dyDescent="0.2">
      <c r="A1110">
        <v>2025</v>
      </c>
      <c r="B1110">
        <v>10</v>
      </c>
      <c r="C1110" t="s">
        <v>231</v>
      </c>
      <c r="D1110" t="s">
        <v>239</v>
      </c>
      <c r="E1110" t="s">
        <v>46</v>
      </c>
      <c r="F1110">
        <v>9286</v>
      </c>
      <c r="G1110" t="s">
        <v>141</v>
      </c>
      <c r="H1110" t="s">
        <v>240</v>
      </c>
      <c r="I1110" t="s">
        <v>240</v>
      </c>
      <c r="J1110" s="24">
        <v>45931</v>
      </c>
      <c r="K1110" t="s">
        <v>253</v>
      </c>
      <c r="L1110">
        <v>3</v>
      </c>
      <c r="M1110" t="s">
        <v>429</v>
      </c>
      <c r="N1110" t="s">
        <v>145</v>
      </c>
      <c r="O1110" t="s">
        <v>149</v>
      </c>
      <c r="P1110" t="s">
        <v>150</v>
      </c>
      <c r="Q1110">
        <v>4599.7299999999996</v>
      </c>
      <c r="R1110">
        <v>50</v>
      </c>
      <c r="S1110">
        <v>7773.47</v>
      </c>
      <c r="T1110">
        <v>305.83999999999997</v>
      </c>
      <c r="U1110">
        <v>36</v>
      </c>
      <c r="V1110">
        <v>33</v>
      </c>
      <c r="W1110">
        <v>3751.68</v>
      </c>
      <c r="X1110">
        <v>4446.42</v>
      </c>
      <c r="Y1110">
        <v>48</v>
      </c>
      <c r="Z1110">
        <v>7467.63</v>
      </c>
      <c r="AA1110">
        <v>2867.9</v>
      </c>
      <c r="AB1110">
        <v>1234.1400000000001</v>
      </c>
      <c r="AC1110">
        <v>1633.76</v>
      </c>
      <c r="AD1110">
        <v>27</v>
      </c>
      <c r="AE1110">
        <v>6</v>
      </c>
      <c r="AF1110">
        <v>12</v>
      </c>
      <c r="AG1110">
        <v>9</v>
      </c>
      <c r="AH1110">
        <v>2</v>
      </c>
      <c r="AI1110">
        <v>27</v>
      </c>
      <c r="AJ1110">
        <v>9</v>
      </c>
      <c r="AK1110">
        <v>4</v>
      </c>
      <c r="AL1110">
        <v>0</v>
      </c>
      <c r="AM1110">
        <v>2</v>
      </c>
      <c r="AN1110">
        <v>0</v>
      </c>
      <c r="AO1110">
        <v>36</v>
      </c>
      <c r="AP1110">
        <v>41</v>
      </c>
      <c r="AQ1110">
        <v>36</v>
      </c>
      <c r="AR1110">
        <v>0</v>
      </c>
      <c r="AS1110">
        <v>1</v>
      </c>
      <c r="AT1110">
        <v>0</v>
      </c>
      <c r="AU1110">
        <v>1</v>
      </c>
      <c r="AV1110">
        <v>0</v>
      </c>
      <c r="AW1110">
        <v>0</v>
      </c>
      <c r="AX1110">
        <v>0</v>
      </c>
      <c r="AY1110">
        <v>0</v>
      </c>
      <c r="AZ1110">
        <v>0</v>
      </c>
      <c r="BA1110">
        <v>0</v>
      </c>
      <c r="BB1110">
        <v>0</v>
      </c>
      <c r="BC1110">
        <v>0</v>
      </c>
      <c r="BD1110">
        <v>1</v>
      </c>
      <c r="BE1110">
        <v>0</v>
      </c>
      <c r="BF1110">
        <v>37</v>
      </c>
      <c r="BG1110">
        <v>3857.65</v>
      </c>
      <c r="BH1110">
        <v>0</v>
      </c>
      <c r="BI1110">
        <v>35</v>
      </c>
      <c r="BJ1110" s="25">
        <v>45944</v>
      </c>
      <c r="BK1110">
        <v>0</v>
      </c>
      <c r="BL1110" s="27" t="str">
        <f>VLOOKUP(O1110,DropDownList!$H$1:$I$7,2,FALSE)</f>
        <v>2025/26</v>
      </c>
      <c r="BM1110" s="27" t="str">
        <f t="shared" si="17"/>
        <v>FISCAL FINES</v>
      </c>
    </row>
    <row r="1111" spans="1:65" x14ac:dyDescent="0.2">
      <c r="A1111">
        <v>2025</v>
      </c>
      <c r="B1111">
        <v>10</v>
      </c>
      <c r="C1111" t="s">
        <v>231</v>
      </c>
      <c r="D1111" t="s">
        <v>239</v>
      </c>
      <c r="E1111" t="s">
        <v>46</v>
      </c>
      <c r="F1111">
        <v>9286</v>
      </c>
      <c r="G1111" t="s">
        <v>141</v>
      </c>
      <c r="H1111" t="s">
        <v>240</v>
      </c>
      <c r="I1111" t="s">
        <v>240</v>
      </c>
      <c r="J1111" s="24">
        <v>45931</v>
      </c>
      <c r="K1111" t="s">
        <v>253</v>
      </c>
      <c r="L1111">
        <v>3</v>
      </c>
      <c r="M1111" t="s">
        <v>429</v>
      </c>
      <c r="N1111" t="s">
        <v>145</v>
      </c>
      <c r="O1111" t="s">
        <v>147</v>
      </c>
      <c r="P1111" t="s">
        <v>154</v>
      </c>
      <c r="Q1111">
        <v>23462.09</v>
      </c>
      <c r="R1111">
        <v>258</v>
      </c>
      <c r="S1111">
        <v>56903</v>
      </c>
      <c r="T1111">
        <v>700</v>
      </c>
      <c r="U1111">
        <v>119</v>
      </c>
      <c r="V1111">
        <v>81</v>
      </c>
      <c r="W1111">
        <v>15684</v>
      </c>
      <c r="X1111">
        <v>16481</v>
      </c>
      <c r="Y1111">
        <v>0</v>
      </c>
      <c r="Z1111">
        <v>0</v>
      </c>
      <c r="AA1111">
        <v>32740.91</v>
      </c>
      <c r="AB1111">
        <v>400</v>
      </c>
      <c r="AC1111">
        <v>29910.91</v>
      </c>
      <c r="AD1111">
        <v>57</v>
      </c>
      <c r="AE1111">
        <v>24</v>
      </c>
      <c r="AF1111">
        <v>137</v>
      </c>
      <c r="AG1111">
        <v>35</v>
      </c>
      <c r="AH1111">
        <v>2</v>
      </c>
      <c r="AI1111">
        <v>84</v>
      </c>
      <c r="AJ1111">
        <v>0</v>
      </c>
      <c r="AK1111">
        <v>0</v>
      </c>
      <c r="AL1111">
        <v>0</v>
      </c>
      <c r="AM1111">
        <v>0</v>
      </c>
      <c r="AN1111">
        <v>0</v>
      </c>
      <c r="AO1111">
        <v>163</v>
      </c>
      <c r="AP1111">
        <v>428</v>
      </c>
      <c r="AQ1111">
        <v>163</v>
      </c>
      <c r="AR1111">
        <v>0</v>
      </c>
      <c r="AS1111">
        <v>52</v>
      </c>
      <c r="AT1111">
        <v>1</v>
      </c>
      <c r="AU1111">
        <v>5</v>
      </c>
      <c r="AV1111">
        <v>2</v>
      </c>
      <c r="AW1111">
        <v>2</v>
      </c>
      <c r="AX1111">
        <v>0</v>
      </c>
      <c r="AY1111">
        <v>36</v>
      </c>
      <c r="AZ1111">
        <v>75</v>
      </c>
      <c r="BA1111">
        <v>36</v>
      </c>
      <c r="BB1111">
        <v>13</v>
      </c>
      <c r="BC1111">
        <v>8</v>
      </c>
      <c r="BD1111">
        <v>3</v>
      </c>
      <c r="BE1111">
        <v>0</v>
      </c>
      <c r="BF1111">
        <v>255</v>
      </c>
      <c r="BG1111">
        <v>17591</v>
      </c>
      <c r="BH1111">
        <v>0</v>
      </c>
      <c r="BI1111">
        <v>118</v>
      </c>
      <c r="BJ1111" s="25">
        <v>45944</v>
      </c>
      <c r="BK1111">
        <v>0</v>
      </c>
      <c r="BL1111" s="27" t="str">
        <f>VLOOKUP(O1111,DropDownList!$H$1:$I$7,2,FALSE)</f>
        <v>2024/25</v>
      </c>
      <c r="BM1111" s="27" t="str">
        <f t="shared" si="17"/>
        <v>JP COURT</v>
      </c>
    </row>
    <row r="1112" spans="1:65" x14ac:dyDescent="0.2">
      <c r="A1112">
        <v>2025</v>
      </c>
      <c r="B1112">
        <v>10</v>
      </c>
      <c r="C1112" t="s">
        <v>231</v>
      </c>
      <c r="D1112" t="s">
        <v>239</v>
      </c>
      <c r="E1112" t="s">
        <v>46</v>
      </c>
      <c r="F1112">
        <v>9286</v>
      </c>
      <c r="G1112" t="s">
        <v>141</v>
      </c>
      <c r="H1112" t="s">
        <v>240</v>
      </c>
      <c r="I1112" t="s">
        <v>240</v>
      </c>
      <c r="J1112" s="24">
        <v>45931</v>
      </c>
      <c r="K1112" t="s">
        <v>253</v>
      </c>
      <c r="L1112">
        <v>3</v>
      </c>
      <c r="M1112" t="s">
        <v>429</v>
      </c>
      <c r="N1112" t="s">
        <v>145</v>
      </c>
      <c r="O1112" t="s">
        <v>155</v>
      </c>
      <c r="P1112" t="s">
        <v>154</v>
      </c>
      <c r="Q1112">
        <v>13233.82</v>
      </c>
      <c r="R1112">
        <v>322</v>
      </c>
      <c r="S1112">
        <v>77685</v>
      </c>
      <c r="T1112">
        <v>1407.56</v>
      </c>
      <c r="U1112">
        <v>64</v>
      </c>
      <c r="V1112">
        <v>24</v>
      </c>
      <c r="W1112">
        <v>5079.13</v>
      </c>
      <c r="X1112">
        <v>5264.13</v>
      </c>
      <c r="Y1112">
        <v>0</v>
      </c>
      <c r="Z1112">
        <v>0</v>
      </c>
      <c r="AA1112">
        <v>63043.62</v>
      </c>
      <c r="AB1112">
        <v>543</v>
      </c>
      <c r="AC1112">
        <v>58120.62</v>
      </c>
      <c r="AD1112">
        <v>12</v>
      </c>
      <c r="AE1112">
        <v>12</v>
      </c>
      <c r="AF1112">
        <v>252</v>
      </c>
      <c r="AG1112">
        <v>36</v>
      </c>
      <c r="AH1112">
        <v>3</v>
      </c>
      <c r="AI1112">
        <v>28</v>
      </c>
      <c r="AJ1112">
        <v>0</v>
      </c>
      <c r="AK1112">
        <v>0</v>
      </c>
      <c r="AL1112">
        <v>0</v>
      </c>
      <c r="AM1112">
        <v>0</v>
      </c>
      <c r="AN1112">
        <v>0</v>
      </c>
      <c r="AO1112">
        <v>183</v>
      </c>
      <c r="AP1112">
        <v>896</v>
      </c>
      <c r="AQ1112">
        <v>195</v>
      </c>
      <c r="AR1112">
        <v>0</v>
      </c>
      <c r="AS1112">
        <v>148</v>
      </c>
      <c r="AT1112">
        <v>18</v>
      </c>
      <c r="AU1112">
        <v>12</v>
      </c>
      <c r="AV1112">
        <v>4</v>
      </c>
      <c r="AW1112">
        <v>1</v>
      </c>
      <c r="AX1112">
        <v>0</v>
      </c>
      <c r="AY1112">
        <v>106</v>
      </c>
      <c r="AZ1112">
        <v>195</v>
      </c>
      <c r="BA1112">
        <v>110</v>
      </c>
      <c r="BB1112">
        <v>31</v>
      </c>
      <c r="BC1112">
        <v>19</v>
      </c>
      <c r="BD1112">
        <v>7</v>
      </c>
      <c r="BE1112">
        <v>0</v>
      </c>
      <c r="BF1112">
        <v>320</v>
      </c>
      <c r="BG1112">
        <v>7790</v>
      </c>
      <c r="BH1112">
        <v>3</v>
      </c>
      <c r="BI1112">
        <v>64</v>
      </c>
      <c r="BJ1112" s="25">
        <v>45944</v>
      </c>
      <c r="BK1112">
        <v>0</v>
      </c>
      <c r="BL1112" s="27" t="str">
        <f>VLOOKUP(O1112,DropDownList!$H$1:$I$7,2,FALSE)</f>
        <v>2022/23</v>
      </c>
      <c r="BM1112" s="27" t="str">
        <f t="shared" si="17"/>
        <v>JP COURT</v>
      </c>
    </row>
    <row r="1113" spans="1:65" x14ac:dyDescent="0.2">
      <c r="A1113">
        <v>2025</v>
      </c>
      <c r="B1113">
        <v>10</v>
      </c>
      <c r="C1113" t="s">
        <v>231</v>
      </c>
      <c r="D1113" t="s">
        <v>239</v>
      </c>
      <c r="E1113" t="s">
        <v>46</v>
      </c>
      <c r="F1113">
        <v>9286</v>
      </c>
      <c r="G1113" t="s">
        <v>141</v>
      </c>
      <c r="H1113" t="s">
        <v>240</v>
      </c>
      <c r="I1113" t="s">
        <v>240</v>
      </c>
      <c r="J1113" s="24">
        <v>45931</v>
      </c>
      <c r="K1113" t="s">
        <v>253</v>
      </c>
      <c r="L1113">
        <v>3</v>
      </c>
      <c r="M1113" t="s">
        <v>429</v>
      </c>
      <c r="N1113" t="s">
        <v>145</v>
      </c>
      <c r="O1113" t="s">
        <v>147</v>
      </c>
      <c r="P1113" t="s">
        <v>148</v>
      </c>
      <c r="Q1113">
        <v>430</v>
      </c>
      <c r="R1113">
        <v>11</v>
      </c>
      <c r="S1113">
        <v>660</v>
      </c>
      <c r="T1113">
        <v>0</v>
      </c>
      <c r="U1113">
        <v>8</v>
      </c>
      <c r="V1113">
        <v>7</v>
      </c>
      <c r="W1113">
        <v>420</v>
      </c>
      <c r="X1113">
        <v>420</v>
      </c>
      <c r="Y1113">
        <v>0</v>
      </c>
      <c r="Z1113">
        <v>0</v>
      </c>
      <c r="AA1113">
        <v>230</v>
      </c>
      <c r="AB1113">
        <v>0</v>
      </c>
      <c r="AC1113">
        <v>230</v>
      </c>
      <c r="AD1113">
        <v>7</v>
      </c>
      <c r="AE1113">
        <v>0</v>
      </c>
      <c r="AF1113">
        <v>3</v>
      </c>
      <c r="AG1113">
        <v>1</v>
      </c>
      <c r="AH1113">
        <v>0</v>
      </c>
      <c r="AI1113">
        <v>7</v>
      </c>
      <c r="AJ1113">
        <v>0</v>
      </c>
      <c r="AK1113">
        <v>0</v>
      </c>
      <c r="AL1113">
        <v>0</v>
      </c>
      <c r="AM1113">
        <v>0</v>
      </c>
      <c r="AN1113">
        <v>0</v>
      </c>
      <c r="AO1113">
        <v>9</v>
      </c>
      <c r="AP1113">
        <v>14</v>
      </c>
      <c r="AQ1113">
        <v>9</v>
      </c>
      <c r="AR1113">
        <v>0</v>
      </c>
      <c r="AS1113">
        <v>1</v>
      </c>
      <c r="AT1113">
        <v>0</v>
      </c>
      <c r="AU1113">
        <v>0</v>
      </c>
      <c r="AV1113">
        <v>0</v>
      </c>
      <c r="AW1113">
        <v>0</v>
      </c>
      <c r="AX1113">
        <v>0</v>
      </c>
      <c r="AY1113">
        <v>1</v>
      </c>
      <c r="AZ1113">
        <v>2</v>
      </c>
      <c r="BA1113">
        <v>0</v>
      </c>
      <c r="BB1113">
        <v>0</v>
      </c>
      <c r="BC1113">
        <v>0</v>
      </c>
      <c r="BD1113">
        <v>0</v>
      </c>
      <c r="BE1113">
        <v>0</v>
      </c>
      <c r="BF1113">
        <v>10</v>
      </c>
      <c r="BG1113">
        <v>420</v>
      </c>
      <c r="BH1113">
        <v>0</v>
      </c>
      <c r="BI1113">
        <v>8</v>
      </c>
      <c r="BJ1113" s="25">
        <v>45944</v>
      </c>
      <c r="BK1113">
        <v>0</v>
      </c>
      <c r="BL1113" s="27" t="str">
        <f>VLOOKUP(O1113,DropDownList!$H$1:$I$7,2,FALSE)</f>
        <v>2024/25</v>
      </c>
      <c r="BM1113" s="27" t="str">
        <f t="shared" si="17"/>
        <v>PRAS</v>
      </c>
    </row>
    <row r="1114" spans="1:65" x14ac:dyDescent="0.2">
      <c r="A1114">
        <v>2025</v>
      </c>
      <c r="B1114">
        <v>10</v>
      </c>
      <c r="C1114" t="s">
        <v>231</v>
      </c>
      <c r="D1114" t="s">
        <v>239</v>
      </c>
      <c r="E1114" t="s">
        <v>46</v>
      </c>
      <c r="F1114">
        <v>9286</v>
      </c>
      <c r="G1114" t="s">
        <v>141</v>
      </c>
      <c r="H1114" t="s">
        <v>240</v>
      </c>
      <c r="I1114" t="s">
        <v>240</v>
      </c>
      <c r="J1114" s="24">
        <v>45931</v>
      </c>
      <c r="K1114" t="s">
        <v>253</v>
      </c>
      <c r="L1114">
        <v>3</v>
      </c>
      <c r="M1114" t="s">
        <v>429</v>
      </c>
      <c r="N1114" t="s">
        <v>145</v>
      </c>
      <c r="O1114" t="s">
        <v>155</v>
      </c>
      <c r="P1114" t="s">
        <v>152</v>
      </c>
      <c r="Q1114">
        <v>0</v>
      </c>
      <c r="R1114">
        <v>6</v>
      </c>
      <c r="S1114">
        <v>240</v>
      </c>
      <c r="T1114">
        <v>120</v>
      </c>
      <c r="U1114">
        <v>0</v>
      </c>
      <c r="V1114">
        <v>0</v>
      </c>
      <c r="W1114">
        <v>0</v>
      </c>
      <c r="X1114">
        <v>0</v>
      </c>
      <c r="Y1114">
        <v>0</v>
      </c>
      <c r="Z1114">
        <v>0</v>
      </c>
      <c r="AA1114">
        <v>120</v>
      </c>
      <c r="AB1114">
        <v>0</v>
      </c>
      <c r="AC1114">
        <v>120</v>
      </c>
      <c r="AD1114">
        <v>0</v>
      </c>
      <c r="AE1114">
        <v>0</v>
      </c>
      <c r="AF1114">
        <v>3</v>
      </c>
      <c r="AG1114">
        <v>0</v>
      </c>
      <c r="AH1114">
        <v>3</v>
      </c>
      <c r="AI1114">
        <v>0</v>
      </c>
      <c r="AJ1114">
        <v>0</v>
      </c>
      <c r="AK1114">
        <v>0</v>
      </c>
      <c r="AL1114">
        <v>0</v>
      </c>
      <c r="AM1114">
        <v>0</v>
      </c>
      <c r="AN1114">
        <v>0</v>
      </c>
      <c r="AO1114">
        <v>0</v>
      </c>
      <c r="AP1114">
        <v>0</v>
      </c>
      <c r="AQ1114">
        <v>0</v>
      </c>
      <c r="AR1114">
        <v>0</v>
      </c>
      <c r="AS1114">
        <v>0</v>
      </c>
      <c r="AT1114">
        <v>0</v>
      </c>
      <c r="AU1114">
        <v>0</v>
      </c>
      <c r="AV1114">
        <v>0</v>
      </c>
      <c r="AW1114">
        <v>0</v>
      </c>
      <c r="AX1114">
        <v>0</v>
      </c>
      <c r="AY1114">
        <v>0</v>
      </c>
      <c r="AZ1114">
        <v>0</v>
      </c>
      <c r="BA1114">
        <v>0</v>
      </c>
      <c r="BB1114">
        <v>0</v>
      </c>
      <c r="BC1114">
        <v>0</v>
      </c>
      <c r="BD1114">
        <v>0</v>
      </c>
      <c r="BE1114">
        <v>0</v>
      </c>
      <c r="BF1114">
        <v>0</v>
      </c>
      <c r="BG1114">
        <v>0</v>
      </c>
      <c r="BH1114">
        <v>0</v>
      </c>
      <c r="BI1114">
        <v>0</v>
      </c>
      <c r="BJ1114" s="25">
        <v>45944</v>
      </c>
      <c r="BK1114">
        <v>0</v>
      </c>
      <c r="BL1114" s="27" t="str">
        <f>VLOOKUP(O1114,DropDownList!$H$1:$I$7,2,FALSE)</f>
        <v>2022/23</v>
      </c>
      <c r="BM1114" s="27" t="str">
        <f t="shared" si="17"/>
        <v>PCOA</v>
      </c>
    </row>
    <row r="1115" spans="1:65" x14ac:dyDescent="0.2">
      <c r="A1115">
        <v>2025</v>
      </c>
      <c r="B1115">
        <v>10</v>
      </c>
      <c r="C1115" t="s">
        <v>231</v>
      </c>
      <c r="D1115" t="s">
        <v>239</v>
      </c>
      <c r="E1115" t="s">
        <v>46</v>
      </c>
      <c r="F1115">
        <v>9286</v>
      </c>
      <c r="G1115" t="s">
        <v>141</v>
      </c>
      <c r="H1115" t="s">
        <v>240</v>
      </c>
      <c r="I1115" t="s">
        <v>240</v>
      </c>
      <c r="J1115" s="24">
        <v>45931</v>
      </c>
      <c r="K1115" t="s">
        <v>253</v>
      </c>
      <c r="L1115">
        <v>3</v>
      </c>
      <c r="M1115" t="s">
        <v>429</v>
      </c>
      <c r="N1115" t="s">
        <v>145</v>
      </c>
      <c r="O1115" t="s">
        <v>147</v>
      </c>
      <c r="P1115" t="s">
        <v>153</v>
      </c>
      <c r="Q1115">
        <v>90</v>
      </c>
      <c r="R1115">
        <v>2</v>
      </c>
      <c r="S1115">
        <v>90</v>
      </c>
      <c r="T1115">
        <v>0</v>
      </c>
      <c r="U1115">
        <v>2</v>
      </c>
      <c r="V1115">
        <v>2</v>
      </c>
      <c r="W1115">
        <v>90</v>
      </c>
      <c r="X1115">
        <v>90</v>
      </c>
      <c r="Y1115">
        <v>0</v>
      </c>
      <c r="Z1115">
        <v>0</v>
      </c>
      <c r="AA1115">
        <v>0</v>
      </c>
      <c r="AB1115">
        <v>0</v>
      </c>
      <c r="AC1115">
        <v>0</v>
      </c>
      <c r="AD1115">
        <v>2</v>
      </c>
      <c r="AE1115">
        <v>0</v>
      </c>
      <c r="AF1115">
        <v>0</v>
      </c>
      <c r="AG1115">
        <v>0</v>
      </c>
      <c r="AH1115">
        <v>0</v>
      </c>
      <c r="AI1115">
        <v>2</v>
      </c>
      <c r="AJ1115">
        <v>0</v>
      </c>
      <c r="AK1115">
        <v>0</v>
      </c>
      <c r="AL1115">
        <v>0</v>
      </c>
      <c r="AM1115">
        <v>0</v>
      </c>
      <c r="AN1115">
        <v>0</v>
      </c>
      <c r="AO1115">
        <v>2</v>
      </c>
      <c r="AP1115">
        <v>2</v>
      </c>
      <c r="AQ1115">
        <v>2</v>
      </c>
      <c r="AR1115">
        <v>0</v>
      </c>
      <c r="AS1115">
        <v>0</v>
      </c>
      <c r="AT1115">
        <v>0</v>
      </c>
      <c r="AU1115">
        <v>0</v>
      </c>
      <c r="AV1115">
        <v>0</v>
      </c>
      <c r="AW1115">
        <v>0</v>
      </c>
      <c r="AX1115">
        <v>0</v>
      </c>
      <c r="AY1115">
        <v>0</v>
      </c>
      <c r="AZ1115">
        <v>0</v>
      </c>
      <c r="BA1115">
        <v>0</v>
      </c>
      <c r="BB1115">
        <v>0</v>
      </c>
      <c r="BC1115">
        <v>0</v>
      </c>
      <c r="BD1115">
        <v>0</v>
      </c>
      <c r="BE1115">
        <v>0</v>
      </c>
      <c r="BF1115">
        <v>2</v>
      </c>
      <c r="BG1115">
        <v>90</v>
      </c>
      <c r="BH1115">
        <v>0</v>
      </c>
      <c r="BI1115">
        <v>2</v>
      </c>
      <c r="BJ1115" s="25">
        <v>45944</v>
      </c>
      <c r="BK1115">
        <v>0</v>
      </c>
      <c r="BL1115" s="27" t="str">
        <f>VLOOKUP(O1115,DropDownList!$H$1:$I$7,2,FALSE)</f>
        <v>2024/25</v>
      </c>
      <c r="BM1115" s="27" t="str">
        <f t="shared" si="17"/>
        <v>PREG</v>
      </c>
    </row>
    <row r="1116" spans="1:65" x14ac:dyDescent="0.2">
      <c r="A1116">
        <v>2025</v>
      </c>
      <c r="B1116">
        <v>10</v>
      </c>
      <c r="C1116" t="s">
        <v>231</v>
      </c>
      <c r="D1116" t="s">
        <v>239</v>
      </c>
      <c r="E1116" t="s">
        <v>46</v>
      </c>
      <c r="F1116">
        <v>9286</v>
      </c>
      <c r="G1116" t="s">
        <v>141</v>
      </c>
      <c r="H1116" t="s">
        <v>240</v>
      </c>
      <c r="I1116" t="s">
        <v>240</v>
      </c>
      <c r="J1116" s="24">
        <v>45931</v>
      </c>
      <c r="K1116" t="s">
        <v>253</v>
      </c>
      <c r="L1116">
        <v>3</v>
      </c>
      <c r="M1116" t="s">
        <v>429</v>
      </c>
      <c r="N1116" t="s">
        <v>145</v>
      </c>
      <c r="O1116" t="s">
        <v>155</v>
      </c>
      <c r="P1116" t="s">
        <v>148</v>
      </c>
      <c r="Q1116">
        <v>0</v>
      </c>
      <c r="R1116">
        <v>3</v>
      </c>
      <c r="S1116">
        <v>180</v>
      </c>
      <c r="T1116">
        <v>60</v>
      </c>
      <c r="U1116">
        <v>0</v>
      </c>
      <c r="V1116">
        <v>0</v>
      </c>
      <c r="W1116">
        <v>0</v>
      </c>
      <c r="X1116">
        <v>0</v>
      </c>
      <c r="Y1116">
        <v>0</v>
      </c>
      <c r="Z1116">
        <v>0</v>
      </c>
      <c r="AA1116">
        <v>120</v>
      </c>
      <c r="AB1116">
        <v>0</v>
      </c>
      <c r="AC1116">
        <v>120</v>
      </c>
      <c r="AD1116">
        <v>0</v>
      </c>
      <c r="AE1116">
        <v>0</v>
      </c>
      <c r="AF1116">
        <v>2</v>
      </c>
      <c r="AG1116">
        <v>0</v>
      </c>
      <c r="AH1116">
        <v>1</v>
      </c>
      <c r="AI1116">
        <v>0</v>
      </c>
      <c r="AJ1116">
        <v>0</v>
      </c>
      <c r="AK1116">
        <v>0</v>
      </c>
      <c r="AL1116">
        <v>0</v>
      </c>
      <c r="AM1116">
        <v>0</v>
      </c>
      <c r="AN1116">
        <v>0</v>
      </c>
      <c r="AO1116">
        <v>1</v>
      </c>
      <c r="AP1116">
        <v>9</v>
      </c>
      <c r="AQ1116">
        <v>1</v>
      </c>
      <c r="AR1116">
        <v>0</v>
      </c>
      <c r="AS1116">
        <v>4</v>
      </c>
      <c r="AT1116">
        <v>0</v>
      </c>
      <c r="AU1116">
        <v>0</v>
      </c>
      <c r="AV1116">
        <v>0</v>
      </c>
      <c r="AW1116">
        <v>0</v>
      </c>
      <c r="AX1116">
        <v>0</v>
      </c>
      <c r="AY1116">
        <v>0</v>
      </c>
      <c r="AZ1116">
        <v>2</v>
      </c>
      <c r="BA1116">
        <v>2</v>
      </c>
      <c r="BB1116">
        <v>0</v>
      </c>
      <c r="BC1116">
        <v>0</v>
      </c>
      <c r="BD1116">
        <v>0</v>
      </c>
      <c r="BE1116">
        <v>0</v>
      </c>
      <c r="BF1116">
        <v>2</v>
      </c>
      <c r="BG1116">
        <v>0</v>
      </c>
      <c r="BH1116">
        <v>0</v>
      </c>
      <c r="BI1116">
        <v>0</v>
      </c>
      <c r="BJ1116" s="25">
        <v>45944</v>
      </c>
      <c r="BK1116">
        <v>0</v>
      </c>
      <c r="BL1116" s="27" t="str">
        <f>VLOOKUP(O1116,DropDownList!$H$1:$I$7,2,FALSE)</f>
        <v>2022/23</v>
      </c>
      <c r="BM1116" s="27" t="str">
        <f t="shared" si="17"/>
        <v>PRAS</v>
      </c>
    </row>
    <row r="1117" spans="1:65" x14ac:dyDescent="0.2">
      <c r="A1117">
        <v>2025</v>
      </c>
      <c r="B1117">
        <v>10</v>
      </c>
      <c r="C1117" t="s">
        <v>231</v>
      </c>
      <c r="D1117" t="s">
        <v>241</v>
      </c>
      <c r="E1117" t="s">
        <v>46</v>
      </c>
      <c r="F1117">
        <v>9727</v>
      </c>
      <c r="G1117" t="s">
        <v>158</v>
      </c>
      <c r="H1117" t="s">
        <v>240</v>
      </c>
      <c r="I1117" t="s">
        <v>240</v>
      </c>
      <c r="J1117" s="24">
        <v>45931</v>
      </c>
      <c r="K1117" t="s">
        <v>253</v>
      </c>
      <c r="L1117">
        <v>3</v>
      </c>
      <c r="M1117" t="s">
        <v>429</v>
      </c>
      <c r="N1117" t="s">
        <v>145</v>
      </c>
      <c r="O1117" t="s">
        <v>156</v>
      </c>
      <c r="P1117" t="s">
        <v>159</v>
      </c>
      <c r="Q1117">
        <v>0</v>
      </c>
      <c r="R1117">
        <v>3</v>
      </c>
      <c r="S1117">
        <v>2921</v>
      </c>
      <c r="T1117">
        <v>111.88</v>
      </c>
      <c r="U1117">
        <v>0</v>
      </c>
      <c r="V1117">
        <v>0</v>
      </c>
      <c r="W1117">
        <v>0</v>
      </c>
      <c r="X1117">
        <v>0</v>
      </c>
      <c r="Y1117">
        <v>0</v>
      </c>
      <c r="Z1117">
        <v>0</v>
      </c>
      <c r="AA1117">
        <v>2809.12</v>
      </c>
      <c r="AB1117">
        <v>0</v>
      </c>
      <c r="AC1117">
        <v>0</v>
      </c>
      <c r="AD1117">
        <v>0</v>
      </c>
      <c r="AE1117">
        <v>0</v>
      </c>
      <c r="AF1117">
        <v>1</v>
      </c>
      <c r="AG1117">
        <v>0</v>
      </c>
      <c r="AH1117">
        <v>0</v>
      </c>
      <c r="AI1117">
        <v>0</v>
      </c>
      <c r="AJ1117">
        <v>0</v>
      </c>
      <c r="AK1117">
        <v>0</v>
      </c>
      <c r="AL1117">
        <v>0</v>
      </c>
      <c r="AM1117">
        <v>0</v>
      </c>
      <c r="AN1117">
        <v>0</v>
      </c>
      <c r="AO1117">
        <v>3</v>
      </c>
      <c r="AP1117">
        <v>3</v>
      </c>
      <c r="AQ1117">
        <v>3</v>
      </c>
      <c r="AR1117">
        <v>0</v>
      </c>
      <c r="AS1117">
        <v>0</v>
      </c>
      <c r="AT1117">
        <v>0</v>
      </c>
      <c r="AU1117">
        <v>0</v>
      </c>
      <c r="AV1117">
        <v>0</v>
      </c>
      <c r="AW1117">
        <v>0</v>
      </c>
      <c r="AX1117">
        <v>0</v>
      </c>
      <c r="AY1117">
        <v>0</v>
      </c>
      <c r="AZ1117">
        <v>0</v>
      </c>
      <c r="BA1117">
        <v>0</v>
      </c>
      <c r="BB1117">
        <v>0</v>
      </c>
      <c r="BC1117">
        <v>0</v>
      </c>
      <c r="BD1117">
        <v>0</v>
      </c>
      <c r="BE1117">
        <v>0</v>
      </c>
      <c r="BF1117">
        <v>0</v>
      </c>
      <c r="BG1117">
        <v>0</v>
      </c>
      <c r="BH1117">
        <v>2</v>
      </c>
      <c r="BI1117">
        <v>0</v>
      </c>
      <c r="BJ1117" s="25">
        <v>45944</v>
      </c>
      <c r="BK1117">
        <v>0</v>
      </c>
      <c r="BL1117" s="27" t="str">
        <f>VLOOKUP(O1117,DropDownList!$H$1:$I$7,2,FALSE)</f>
        <v>2023/24</v>
      </c>
      <c r="BM1117" s="27" t="str">
        <f t="shared" si="17"/>
        <v>CONF</v>
      </c>
    </row>
    <row r="1118" spans="1:65" x14ac:dyDescent="0.2">
      <c r="A1118">
        <v>2025</v>
      </c>
      <c r="B1118">
        <v>10</v>
      </c>
      <c r="C1118" t="s">
        <v>231</v>
      </c>
      <c r="D1118" t="s">
        <v>241</v>
      </c>
      <c r="E1118" t="s">
        <v>46</v>
      </c>
      <c r="F1118">
        <v>9727</v>
      </c>
      <c r="G1118" t="s">
        <v>158</v>
      </c>
      <c r="H1118" t="s">
        <v>240</v>
      </c>
      <c r="I1118" t="s">
        <v>240</v>
      </c>
      <c r="J1118" s="24">
        <v>45931</v>
      </c>
      <c r="K1118" t="s">
        <v>253</v>
      </c>
      <c r="L1118">
        <v>3</v>
      </c>
      <c r="M1118" t="s">
        <v>429</v>
      </c>
      <c r="N1118" t="s">
        <v>145</v>
      </c>
      <c r="O1118" t="s">
        <v>147</v>
      </c>
      <c r="P1118" t="s">
        <v>161</v>
      </c>
      <c r="Q1118">
        <v>1429.15</v>
      </c>
      <c r="R1118">
        <v>337</v>
      </c>
      <c r="S1118">
        <v>7265</v>
      </c>
      <c r="T1118">
        <v>120</v>
      </c>
      <c r="U1118">
        <v>166</v>
      </c>
      <c r="V1118">
        <v>37</v>
      </c>
      <c r="W1118">
        <v>815</v>
      </c>
      <c r="X1118">
        <v>815</v>
      </c>
      <c r="Y1118">
        <v>0</v>
      </c>
      <c r="Z1118">
        <v>0</v>
      </c>
      <c r="AA1118">
        <v>5715.85</v>
      </c>
      <c r="AB1118">
        <v>0</v>
      </c>
      <c r="AC1118">
        <v>0</v>
      </c>
      <c r="AD1118">
        <v>35</v>
      </c>
      <c r="AE1118">
        <v>2</v>
      </c>
      <c r="AF1118">
        <v>256</v>
      </c>
      <c r="AG1118">
        <v>3</v>
      </c>
      <c r="AH1118">
        <v>8</v>
      </c>
      <c r="AI1118">
        <v>70</v>
      </c>
      <c r="AJ1118">
        <v>0</v>
      </c>
      <c r="AK1118">
        <v>0</v>
      </c>
      <c r="AL1118">
        <v>0</v>
      </c>
      <c r="AM1118">
        <v>0</v>
      </c>
      <c r="AN1118">
        <v>0</v>
      </c>
      <c r="AO1118">
        <v>225</v>
      </c>
      <c r="AP1118">
        <v>644</v>
      </c>
      <c r="AQ1118">
        <v>224</v>
      </c>
      <c r="AR1118">
        <v>0</v>
      </c>
      <c r="AS1118">
        <v>59</v>
      </c>
      <c r="AT1118">
        <v>5</v>
      </c>
      <c r="AU1118">
        <v>11</v>
      </c>
      <c r="AV1118">
        <v>3</v>
      </c>
      <c r="AW1118">
        <v>10</v>
      </c>
      <c r="AX1118">
        <v>0</v>
      </c>
      <c r="AY1118">
        <v>79</v>
      </c>
      <c r="AZ1118">
        <v>142</v>
      </c>
      <c r="BA1118">
        <v>59</v>
      </c>
      <c r="BB1118">
        <v>12</v>
      </c>
      <c r="BC1118">
        <v>7</v>
      </c>
      <c r="BD1118">
        <v>9</v>
      </c>
      <c r="BE1118">
        <v>0</v>
      </c>
      <c r="BF1118">
        <v>325</v>
      </c>
      <c r="BG1118">
        <v>1405</v>
      </c>
      <c r="BH1118">
        <v>0</v>
      </c>
      <c r="BI1118">
        <v>163</v>
      </c>
      <c r="BJ1118" s="25">
        <v>45944</v>
      </c>
      <c r="BK1118">
        <v>1</v>
      </c>
      <c r="BL1118" s="27" t="str">
        <f>VLOOKUP(O1118,DropDownList!$H$1:$I$7,2,FALSE)</f>
        <v>2024/25</v>
      </c>
      <c r="BM1118" s="27" t="str">
        <f t="shared" si="17"/>
        <v>VSUR</v>
      </c>
    </row>
    <row r="1119" spans="1:65" x14ac:dyDescent="0.2">
      <c r="A1119">
        <v>2025</v>
      </c>
      <c r="B1119">
        <v>10</v>
      </c>
      <c r="C1119" t="s">
        <v>231</v>
      </c>
      <c r="D1119" t="s">
        <v>241</v>
      </c>
      <c r="E1119" t="s">
        <v>46</v>
      </c>
      <c r="F1119">
        <v>9727</v>
      </c>
      <c r="G1119" t="s">
        <v>158</v>
      </c>
      <c r="H1119" t="s">
        <v>240</v>
      </c>
      <c r="I1119" t="s">
        <v>240</v>
      </c>
      <c r="J1119" s="24">
        <v>45931</v>
      </c>
      <c r="K1119" t="s">
        <v>253</v>
      </c>
      <c r="L1119">
        <v>3</v>
      </c>
      <c r="M1119" t="s">
        <v>429</v>
      </c>
      <c r="N1119" t="s">
        <v>145</v>
      </c>
      <c r="O1119" t="s">
        <v>149</v>
      </c>
      <c r="P1119" t="s">
        <v>161</v>
      </c>
      <c r="Q1119">
        <v>560</v>
      </c>
      <c r="R1119">
        <v>70</v>
      </c>
      <c r="S1119">
        <v>1350</v>
      </c>
      <c r="T1119">
        <v>40</v>
      </c>
      <c r="U1119">
        <v>45</v>
      </c>
      <c r="V1119">
        <v>30</v>
      </c>
      <c r="W1119">
        <v>560</v>
      </c>
      <c r="X1119">
        <v>560</v>
      </c>
      <c r="Y1119">
        <v>0</v>
      </c>
      <c r="Z1119">
        <v>0</v>
      </c>
      <c r="AA1119">
        <v>750</v>
      </c>
      <c r="AB1119">
        <v>0</v>
      </c>
      <c r="AC1119">
        <v>0</v>
      </c>
      <c r="AD1119">
        <v>30</v>
      </c>
      <c r="AE1119">
        <v>0</v>
      </c>
      <c r="AF1119">
        <v>39</v>
      </c>
      <c r="AG1119">
        <v>0</v>
      </c>
      <c r="AH1119">
        <v>1</v>
      </c>
      <c r="AI1119">
        <v>30</v>
      </c>
      <c r="AJ1119">
        <v>0</v>
      </c>
      <c r="AK1119">
        <v>0</v>
      </c>
      <c r="AL1119">
        <v>0</v>
      </c>
      <c r="AM1119">
        <v>0</v>
      </c>
      <c r="AN1119">
        <v>0</v>
      </c>
      <c r="AO1119">
        <v>42</v>
      </c>
      <c r="AP1119">
        <v>52</v>
      </c>
      <c r="AQ1119">
        <v>42</v>
      </c>
      <c r="AR1119">
        <v>0</v>
      </c>
      <c r="AS1119">
        <v>2</v>
      </c>
      <c r="AT1119">
        <v>0</v>
      </c>
      <c r="AU1119">
        <v>0</v>
      </c>
      <c r="AV1119">
        <v>0</v>
      </c>
      <c r="AW1119">
        <v>1</v>
      </c>
      <c r="AX1119">
        <v>0</v>
      </c>
      <c r="AY1119">
        <v>0</v>
      </c>
      <c r="AZ1119">
        <v>5</v>
      </c>
      <c r="BA1119">
        <v>0</v>
      </c>
      <c r="BB1119">
        <v>0</v>
      </c>
      <c r="BC1119">
        <v>0</v>
      </c>
      <c r="BD1119">
        <v>0</v>
      </c>
      <c r="BE1119">
        <v>0</v>
      </c>
      <c r="BF1119">
        <v>69</v>
      </c>
      <c r="BG1119">
        <v>560</v>
      </c>
      <c r="BH1119">
        <v>0</v>
      </c>
      <c r="BI1119">
        <v>45</v>
      </c>
      <c r="BJ1119" s="25">
        <v>45944</v>
      </c>
      <c r="BK1119">
        <v>0</v>
      </c>
      <c r="BL1119" s="27" t="str">
        <f>VLOOKUP(O1119,DropDownList!$H$1:$I$7,2,FALSE)</f>
        <v>2025/26</v>
      </c>
      <c r="BM1119" s="27" t="str">
        <f t="shared" si="17"/>
        <v>VSUR</v>
      </c>
    </row>
    <row r="1120" spans="1:65" x14ac:dyDescent="0.2">
      <c r="A1120">
        <v>2025</v>
      </c>
      <c r="B1120">
        <v>10</v>
      </c>
      <c r="C1120" t="s">
        <v>231</v>
      </c>
      <c r="D1120" t="s">
        <v>241</v>
      </c>
      <c r="E1120" t="s">
        <v>46</v>
      </c>
      <c r="F1120">
        <v>9727</v>
      </c>
      <c r="G1120" t="s">
        <v>158</v>
      </c>
      <c r="H1120" t="s">
        <v>240</v>
      </c>
      <c r="I1120" t="s">
        <v>240</v>
      </c>
      <c r="J1120" s="24">
        <v>45931</v>
      </c>
      <c r="K1120" t="s">
        <v>253</v>
      </c>
      <c r="L1120">
        <v>3</v>
      </c>
      <c r="M1120" t="s">
        <v>429</v>
      </c>
      <c r="N1120" t="s">
        <v>145</v>
      </c>
      <c r="O1120" t="s">
        <v>155</v>
      </c>
      <c r="P1120" t="s">
        <v>161</v>
      </c>
      <c r="Q1120">
        <v>643.91</v>
      </c>
      <c r="R1120">
        <v>366</v>
      </c>
      <c r="S1120">
        <v>8415</v>
      </c>
      <c r="T1120">
        <v>321.56</v>
      </c>
      <c r="U1120">
        <v>84</v>
      </c>
      <c r="V1120">
        <v>10</v>
      </c>
      <c r="W1120">
        <v>177.35</v>
      </c>
      <c r="X1120">
        <v>177.35</v>
      </c>
      <c r="Y1120">
        <v>0</v>
      </c>
      <c r="Z1120">
        <v>0</v>
      </c>
      <c r="AA1120">
        <v>7449.53</v>
      </c>
      <c r="AB1120">
        <v>0</v>
      </c>
      <c r="AC1120">
        <v>0</v>
      </c>
      <c r="AD1120">
        <v>8</v>
      </c>
      <c r="AE1120">
        <v>2</v>
      </c>
      <c r="AF1120">
        <v>320</v>
      </c>
      <c r="AG1120">
        <v>3</v>
      </c>
      <c r="AH1120">
        <v>14</v>
      </c>
      <c r="AI1120">
        <v>28</v>
      </c>
      <c r="AJ1120">
        <v>0</v>
      </c>
      <c r="AK1120">
        <v>0</v>
      </c>
      <c r="AL1120">
        <v>0</v>
      </c>
      <c r="AM1120">
        <v>0</v>
      </c>
      <c r="AN1120">
        <v>0</v>
      </c>
      <c r="AO1120">
        <v>249</v>
      </c>
      <c r="AP1120">
        <v>1071</v>
      </c>
      <c r="AQ1120">
        <v>265</v>
      </c>
      <c r="AR1120">
        <v>0</v>
      </c>
      <c r="AS1120">
        <v>141</v>
      </c>
      <c r="AT1120">
        <v>16</v>
      </c>
      <c r="AU1120">
        <v>17</v>
      </c>
      <c r="AV1120">
        <v>3</v>
      </c>
      <c r="AW1120">
        <v>12</v>
      </c>
      <c r="AX1120">
        <v>0</v>
      </c>
      <c r="AY1120">
        <v>168</v>
      </c>
      <c r="AZ1120">
        <v>241</v>
      </c>
      <c r="BA1120">
        <v>119</v>
      </c>
      <c r="BB1120">
        <v>26</v>
      </c>
      <c r="BC1120">
        <v>11</v>
      </c>
      <c r="BD1120">
        <v>13</v>
      </c>
      <c r="BE1120">
        <v>0</v>
      </c>
      <c r="BF1120">
        <v>351</v>
      </c>
      <c r="BG1120">
        <v>615</v>
      </c>
      <c r="BH1120">
        <v>1</v>
      </c>
      <c r="BI1120">
        <v>80</v>
      </c>
      <c r="BJ1120" s="25">
        <v>45944</v>
      </c>
      <c r="BK1120">
        <v>2</v>
      </c>
      <c r="BL1120" s="27" t="str">
        <f>VLOOKUP(O1120,DropDownList!$H$1:$I$7,2,FALSE)</f>
        <v>2022/23</v>
      </c>
      <c r="BM1120" s="27" t="str">
        <f t="shared" si="17"/>
        <v>VSUR</v>
      </c>
    </row>
    <row r="1121" spans="1:65" x14ac:dyDescent="0.2">
      <c r="A1121">
        <v>2025</v>
      </c>
      <c r="B1121">
        <v>10</v>
      </c>
      <c r="C1121" t="s">
        <v>231</v>
      </c>
      <c r="D1121" t="s">
        <v>241</v>
      </c>
      <c r="E1121" t="s">
        <v>46</v>
      </c>
      <c r="F1121">
        <v>9727</v>
      </c>
      <c r="G1121" t="s">
        <v>158</v>
      </c>
      <c r="H1121" t="s">
        <v>240</v>
      </c>
      <c r="I1121" t="s">
        <v>240</v>
      </c>
      <c r="J1121" s="24">
        <v>45931</v>
      </c>
      <c r="K1121" t="s">
        <v>253</v>
      </c>
      <c r="L1121">
        <v>3</v>
      </c>
      <c r="M1121" t="s">
        <v>429</v>
      </c>
      <c r="N1121" t="s">
        <v>145</v>
      </c>
      <c r="O1121" t="s">
        <v>155</v>
      </c>
      <c r="P1121" t="s">
        <v>160</v>
      </c>
      <c r="Q1121">
        <v>27934.13</v>
      </c>
      <c r="R1121">
        <v>407</v>
      </c>
      <c r="S1121">
        <v>190679.5</v>
      </c>
      <c r="T1121">
        <v>8006.75</v>
      </c>
      <c r="U1121">
        <v>89</v>
      </c>
      <c r="V1121">
        <v>17</v>
      </c>
      <c r="W1121">
        <v>8291.2800000000007</v>
      </c>
      <c r="X1121">
        <v>8291.2800000000007</v>
      </c>
      <c r="Y1121">
        <v>0</v>
      </c>
      <c r="Z1121">
        <v>0</v>
      </c>
      <c r="AA1121">
        <v>154738.62</v>
      </c>
      <c r="AB1121">
        <v>17106.3</v>
      </c>
      <c r="AC1121">
        <v>130142.79</v>
      </c>
      <c r="AD1121">
        <v>8</v>
      </c>
      <c r="AE1121">
        <v>9</v>
      </c>
      <c r="AF1121">
        <v>292</v>
      </c>
      <c r="AG1121">
        <v>60</v>
      </c>
      <c r="AH1121">
        <v>16</v>
      </c>
      <c r="AI1121">
        <v>29</v>
      </c>
      <c r="AJ1121">
        <v>0</v>
      </c>
      <c r="AK1121">
        <v>0</v>
      </c>
      <c r="AL1121">
        <v>0</v>
      </c>
      <c r="AM1121">
        <v>0</v>
      </c>
      <c r="AN1121">
        <v>0</v>
      </c>
      <c r="AO1121">
        <v>278</v>
      </c>
      <c r="AP1121">
        <v>1163</v>
      </c>
      <c r="AQ1121">
        <v>291</v>
      </c>
      <c r="AR1121">
        <v>1</v>
      </c>
      <c r="AS1121">
        <v>149</v>
      </c>
      <c r="AT1121">
        <v>16</v>
      </c>
      <c r="AU1121">
        <v>18</v>
      </c>
      <c r="AV1121">
        <v>3</v>
      </c>
      <c r="AW1121">
        <v>15</v>
      </c>
      <c r="AX1121">
        <v>0</v>
      </c>
      <c r="AY1121">
        <v>188</v>
      </c>
      <c r="AZ1121">
        <v>261</v>
      </c>
      <c r="BA1121">
        <v>127</v>
      </c>
      <c r="BB1121">
        <v>29</v>
      </c>
      <c r="BC1121">
        <v>12</v>
      </c>
      <c r="BD1121">
        <v>13</v>
      </c>
      <c r="BE1121">
        <v>0</v>
      </c>
      <c r="BF1121">
        <v>388</v>
      </c>
      <c r="BG1121">
        <v>12745</v>
      </c>
      <c r="BH1121">
        <v>10</v>
      </c>
      <c r="BI1121">
        <v>85</v>
      </c>
      <c r="BJ1121" s="25">
        <v>45944</v>
      </c>
      <c r="BK1121">
        <v>2</v>
      </c>
      <c r="BL1121" s="27" t="str">
        <f>VLOOKUP(O1121,DropDownList!$H$1:$I$7,2,FALSE)</f>
        <v>2022/23</v>
      </c>
      <c r="BM1121" s="27" t="str">
        <f t="shared" si="17"/>
        <v>SC COURT</v>
      </c>
    </row>
    <row r="1122" spans="1:65" x14ac:dyDescent="0.2">
      <c r="A1122">
        <v>2025</v>
      </c>
      <c r="B1122">
        <v>10</v>
      </c>
      <c r="C1122" t="s">
        <v>231</v>
      </c>
      <c r="D1122" t="s">
        <v>241</v>
      </c>
      <c r="E1122" t="s">
        <v>46</v>
      </c>
      <c r="F1122">
        <v>9727</v>
      </c>
      <c r="G1122" t="s">
        <v>158</v>
      </c>
      <c r="H1122" t="s">
        <v>240</v>
      </c>
      <c r="I1122" t="s">
        <v>240</v>
      </c>
      <c r="J1122" s="24">
        <v>45931</v>
      </c>
      <c r="K1122" t="s">
        <v>253</v>
      </c>
      <c r="L1122">
        <v>3</v>
      </c>
      <c r="M1122" t="s">
        <v>429</v>
      </c>
      <c r="N1122" t="s">
        <v>145</v>
      </c>
      <c r="O1122" t="s">
        <v>156</v>
      </c>
      <c r="P1122" t="s">
        <v>160</v>
      </c>
      <c r="Q1122">
        <v>35663.72</v>
      </c>
      <c r="R1122">
        <v>324</v>
      </c>
      <c r="S1122">
        <v>157832</v>
      </c>
      <c r="T1122">
        <v>13120</v>
      </c>
      <c r="U1122">
        <v>112</v>
      </c>
      <c r="V1122">
        <v>24</v>
      </c>
      <c r="W1122">
        <v>9343.83</v>
      </c>
      <c r="X1122">
        <v>9503.83</v>
      </c>
      <c r="Y1122">
        <v>0</v>
      </c>
      <c r="Z1122">
        <v>0</v>
      </c>
      <c r="AA1122">
        <v>109048.28</v>
      </c>
      <c r="AB1122">
        <v>11052.97</v>
      </c>
      <c r="AC1122">
        <v>91854.31</v>
      </c>
      <c r="AD1122">
        <v>8</v>
      </c>
      <c r="AE1122">
        <v>16</v>
      </c>
      <c r="AF1122">
        <v>188</v>
      </c>
      <c r="AG1122">
        <v>79</v>
      </c>
      <c r="AH1122">
        <v>19</v>
      </c>
      <c r="AI1122">
        <v>33</v>
      </c>
      <c r="AJ1122">
        <v>0</v>
      </c>
      <c r="AK1122">
        <v>0</v>
      </c>
      <c r="AL1122">
        <v>0</v>
      </c>
      <c r="AM1122">
        <v>0</v>
      </c>
      <c r="AN1122">
        <v>0</v>
      </c>
      <c r="AO1122">
        <v>219</v>
      </c>
      <c r="AP1122">
        <v>753</v>
      </c>
      <c r="AQ1122">
        <v>206</v>
      </c>
      <c r="AR1122">
        <v>0</v>
      </c>
      <c r="AS1122">
        <v>94</v>
      </c>
      <c r="AT1122">
        <v>4</v>
      </c>
      <c r="AU1122">
        <v>10</v>
      </c>
      <c r="AV1122">
        <v>6</v>
      </c>
      <c r="AW1122">
        <v>18</v>
      </c>
      <c r="AX1122">
        <v>0</v>
      </c>
      <c r="AY1122">
        <v>118</v>
      </c>
      <c r="AZ1122">
        <v>171</v>
      </c>
      <c r="BA1122">
        <v>67</v>
      </c>
      <c r="BB1122">
        <v>15</v>
      </c>
      <c r="BC1122">
        <v>10</v>
      </c>
      <c r="BD1122">
        <v>6</v>
      </c>
      <c r="BE1122">
        <v>0</v>
      </c>
      <c r="BF1122">
        <v>306</v>
      </c>
      <c r="BG1122">
        <v>14084</v>
      </c>
      <c r="BH1122">
        <v>5</v>
      </c>
      <c r="BI1122">
        <v>111</v>
      </c>
      <c r="BJ1122" s="25">
        <v>45944</v>
      </c>
      <c r="BK1122">
        <v>0</v>
      </c>
      <c r="BL1122" s="27" t="str">
        <f>VLOOKUP(O1122,DropDownList!$H$1:$I$7,2,FALSE)</f>
        <v>2023/24</v>
      </c>
      <c r="BM1122" s="27" t="str">
        <f t="shared" si="17"/>
        <v>SC COURT</v>
      </c>
    </row>
    <row r="1123" spans="1:65" x14ac:dyDescent="0.2">
      <c r="A1123">
        <v>2025</v>
      </c>
      <c r="B1123">
        <v>10</v>
      </c>
      <c r="C1123" t="s">
        <v>231</v>
      </c>
      <c r="D1123" t="s">
        <v>241</v>
      </c>
      <c r="E1123" t="s">
        <v>46</v>
      </c>
      <c r="F1123">
        <v>9727</v>
      </c>
      <c r="G1123" t="s">
        <v>158</v>
      </c>
      <c r="H1123" t="s">
        <v>240</v>
      </c>
      <c r="I1123" t="s">
        <v>240</v>
      </c>
      <c r="J1123" s="24">
        <v>45931</v>
      </c>
      <c r="K1123" t="s">
        <v>253</v>
      </c>
      <c r="L1123">
        <v>3</v>
      </c>
      <c r="M1123" t="s">
        <v>429</v>
      </c>
      <c r="N1123" t="s">
        <v>145</v>
      </c>
      <c r="O1123" t="s">
        <v>149</v>
      </c>
      <c r="P1123" t="s">
        <v>160</v>
      </c>
      <c r="Q1123">
        <v>14917</v>
      </c>
      <c r="R1123">
        <v>72</v>
      </c>
      <c r="S1123">
        <v>27942</v>
      </c>
      <c r="T1123">
        <v>640</v>
      </c>
      <c r="U1123">
        <v>46</v>
      </c>
      <c r="V1123">
        <v>42</v>
      </c>
      <c r="W1123">
        <v>7540</v>
      </c>
      <c r="X1123">
        <v>14462</v>
      </c>
      <c r="Y1123">
        <v>0</v>
      </c>
      <c r="Z1123">
        <v>0</v>
      </c>
      <c r="AA1123">
        <v>12385</v>
      </c>
      <c r="AB1123">
        <v>460</v>
      </c>
      <c r="AC1123">
        <v>11175</v>
      </c>
      <c r="AD1123">
        <v>29</v>
      </c>
      <c r="AE1123">
        <v>13</v>
      </c>
      <c r="AF1123">
        <v>25</v>
      </c>
      <c r="AG1123">
        <v>17</v>
      </c>
      <c r="AH1123">
        <v>1</v>
      </c>
      <c r="AI1123">
        <v>29</v>
      </c>
      <c r="AJ1123">
        <v>0</v>
      </c>
      <c r="AK1123">
        <v>0</v>
      </c>
      <c r="AL1123">
        <v>0</v>
      </c>
      <c r="AM1123">
        <v>0</v>
      </c>
      <c r="AN1123">
        <v>0</v>
      </c>
      <c r="AO1123">
        <v>43</v>
      </c>
      <c r="AP1123">
        <v>51</v>
      </c>
      <c r="AQ1123">
        <v>42</v>
      </c>
      <c r="AR1123">
        <v>0</v>
      </c>
      <c r="AS1123">
        <v>2</v>
      </c>
      <c r="AT1123">
        <v>0</v>
      </c>
      <c r="AU1123">
        <v>0</v>
      </c>
      <c r="AV1123">
        <v>0</v>
      </c>
      <c r="AW1123">
        <v>1</v>
      </c>
      <c r="AX1123">
        <v>0</v>
      </c>
      <c r="AY1123">
        <v>0</v>
      </c>
      <c r="AZ1123">
        <v>4</v>
      </c>
      <c r="BA1123">
        <v>0</v>
      </c>
      <c r="BB1123">
        <v>0</v>
      </c>
      <c r="BC1123">
        <v>0</v>
      </c>
      <c r="BD1123">
        <v>0</v>
      </c>
      <c r="BE1123">
        <v>0</v>
      </c>
      <c r="BF1123">
        <v>71</v>
      </c>
      <c r="BG1123">
        <v>10820</v>
      </c>
      <c r="BH1123">
        <v>0</v>
      </c>
      <c r="BI1123">
        <v>46</v>
      </c>
      <c r="BJ1123" s="25">
        <v>45944</v>
      </c>
      <c r="BK1123">
        <v>0</v>
      </c>
      <c r="BL1123" s="27" t="str">
        <f>VLOOKUP(O1123,DropDownList!$H$1:$I$7,2,FALSE)</f>
        <v>2025/26</v>
      </c>
      <c r="BM1123" s="27" t="str">
        <f t="shared" si="17"/>
        <v>SC COURT</v>
      </c>
    </row>
    <row r="1124" spans="1:65" x14ac:dyDescent="0.2">
      <c r="A1124">
        <v>2025</v>
      </c>
      <c r="B1124">
        <v>10</v>
      </c>
      <c r="C1124" t="s">
        <v>231</v>
      </c>
      <c r="D1124" t="s">
        <v>241</v>
      </c>
      <c r="E1124" t="s">
        <v>46</v>
      </c>
      <c r="F1124">
        <v>9727</v>
      </c>
      <c r="G1124" t="s">
        <v>158</v>
      </c>
      <c r="H1124" t="s">
        <v>240</v>
      </c>
      <c r="I1124" t="s">
        <v>240</v>
      </c>
      <c r="J1124" s="24">
        <v>45931</v>
      </c>
      <c r="K1124" t="s">
        <v>253</v>
      </c>
      <c r="L1124">
        <v>3</v>
      </c>
      <c r="M1124" t="s">
        <v>429</v>
      </c>
      <c r="N1124" t="s">
        <v>145</v>
      </c>
      <c r="O1124" t="s">
        <v>156</v>
      </c>
      <c r="P1124" t="s">
        <v>161</v>
      </c>
      <c r="Q1124">
        <v>814</v>
      </c>
      <c r="R1124">
        <v>310</v>
      </c>
      <c r="S1124">
        <v>7350</v>
      </c>
      <c r="T1124">
        <v>495</v>
      </c>
      <c r="U1124">
        <v>107</v>
      </c>
      <c r="V1124">
        <v>9</v>
      </c>
      <c r="W1124">
        <v>254</v>
      </c>
      <c r="X1124">
        <v>254</v>
      </c>
      <c r="Y1124">
        <v>0</v>
      </c>
      <c r="Z1124">
        <v>0</v>
      </c>
      <c r="AA1124">
        <v>6041</v>
      </c>
      <c r="AB1124">
        <v>0</v>
      </c>
      <c r="AC1124">
        <v>0</v>
      </c>
      <c r="AD1124">
        <v>8</v>
      </c>
      <c r="AE1124">
        <v>1</v>
      </c>
      <c r="AF1124">
        <v>255</v>
      </c>
      <c r="AG1124">
        <v>1</v>
      </c>
      <c r="AH1124">
        <v>18</v>
      </c>
      <c r="AI1124">
        <v>36</v>
      </c>
      <c r="AJ1124">
        <v>0</v>
      </c>
      <c r="AK1124">
        <v>0</v>
      </c>
      <c r="AL1124">
        <v>0</v>
      </c>
      <c r="AM1124">
        <v>0</v>
      </c>
      <c r="AN1124">
        <v>0</v>
      </c>
      <c r="AO1124">
        <v>207</v>
      </c>
      <c r="AP1124">
        <v>751</v>
      </c>
      <c r="AQ1124">
        <v>204</v>
      </c>
      <c r="AR1124">
        <v>0</v>
      </c>
      <c r="AS1124">
        <v>95</v>
      </c>
      <c r="AT1124">
        <v>3</v>
      </c>
      <c r="AU1124">
        <v>10</v>
      </c>
      <c r="AV1124">
        <v>6</v>
      </c>
      <c r="AW1124">
        <v>17</v>
      </c>
      <c r="AX1124">
        <v>0</v>
      </c>
      <c r="AY1124">
        <v>119</v>
      </c>
      <c r="AZ1124">
        <v>172</v>
      </c>
      <c r="BA1124">
        <v>67</v>
      </c>
      <c r="BB1124">
        <v>15</v>
      </c>
      <c r="BC1124">
        <v>10</v>
      </c>
      <c r="BD1124">
        <v>5</v>
      </c>
      <c r="BE1124">
        <v>0</v>
      </c>
      <c r="BF1124">
        <v>293</v>
      </c>
      <c r="BG1124">
        <v>805</v>
      </c>
      <c r="BH1124">
        <v>0</v>
      </c>
      <c r="BI1124">
        <v>106</v>
      </c>
      <c r="BJ1124" s="25">
        <v>45944</v>
      </c>
      <c r="BK1124">
        <v>0</v>
      </c>
      <c r="BL1124" s="27" t="str">
        <f>VLOOKUP(O1124,DropDownList!$H$1:$I$7,2,FALSE)</f>
        <v>2023/24</v>
      </c>
      <c r="BM1124" s="27" t="str">
        <f t="shared" si="17"/>
        <v>VSUR</v>
      </c>
    </row>
    <row r="1125" spans="1:65" x14ac:dyDescent="0.2">
      <c r="A1125">
        <v>2025</v>
      </c>
      <c r="B1125">
        <v>10</v>
      </c>
      <c r="C1125" t="s">
        <v>231</v>
      </c>
      <c r="D1125" t="s">
        <v>241</v>
      </c>
      <c r="E1125" t="s">
        <v>46</v>
      </c>
      <c r="F1125">
        <v>9727</v>
      </c>
      <c r="G1125" t="s">
        <v>158</v>
      </c>
      <c r="H1125" t="s">
        <v>240</v>
      </c>
      <c r="I1125" t="s">
        <v>240</v>
      </c>
      <c r="J1125" s="24">
        <v>45931</v>
      </c>
      <c r="K1125" t="s">
        <v>253</v>
      </c>
      <c r="L1125">
        <v>3</v>
      </c>
      <c r="M1125" t="s">
        <v>429</v>
      </c>
      <c r="N1125" t="s">
        <v>145</v>
      </c>
      <c r="O1125" t="s">
        <v>147</v>
      </c>
      <c r="P1125" t="s">
        <v>159</v>
      </c>
      <c r="Q1125">
        <v>0</v>
      </c>
      <c r="R1125">
        <v>1</v>
      </c>
      <c r="S1125">
        <v>2460</v>
      </c>
      <c r="T1125">
        <v>0</v>
      </c>
      <c r="U1125">
        <v>0</v>
      </c>
      <c r="V1125">
        <v>0</v>
      </c>
      <c r="W1125">
        <v>0</v>
      </c>
      <c r="X1125">
        <v>0</v>
      </c>
      <c r="Y1125">
        <v>0</v>
      </c>
      <c r="Z1125">
        <v>0</v>
      </c>
      <c r="AA1125">
        <v>2460</v>
      </c>
      <c r="AB1125">
        <v>0</v>
      </c>
      <c r="AC1125">
        <v>0</v>
      </c>
      <c r="AD1125">
        <v>0</v>
      </c>
      <c r="AE1125">
        <v>0</v>
      </c>
      <c r="AF1125">
        <v>1</v>
      </c>
      <c r="AG1125">
        <v>0</v>
      </c>
      <c r="AH1125">
        <v>0</v>
      </c>
      <c r="AI1125">
        <v>0</v>
      </c>
      <c r="AJ1125">
        <v>0</v>
      </c>
      <c r="AK1125">
        <v>0</v>
      </c>
      <c r="AL1125">
        <v>0</v>
      </c>
      <c r="AM1125">
        <v>0</v>
      </c>
      <c r="AN1125">
        <v>0</v>
      </c>
      <c r="AO1125">
        <v>0</v>
      </c>
      <c r="AP1125">
        <v>0</v>
      </c>
      <c r="AQ1125">
        <v>0</v>
      </c>
      <c r="AR1125">
        <v>0</v>
      </c>
      <c r="AS1125">
        <v>0</v>
      </c>
      <c r="AT1125">
        <v>0</v>
      </c>
      <c r="AU1125">
        <v>0</v>
      </c>
      <c r="AV1125">
        <v>0</v>
      </c>
      <c r="AW1125">
        <v>0</v>
      </c>
      <c r="AX1125">
        <v>0</v>
      </c>
      <c r="AY1125">
        <v>0</v>
      </c>
      <c r="AZ1125">
        <v>0</v>
      </c>
      <c r="BA1125">
        <v>0</v>
      </c>
      <c r="BB1125">
        <v>0</v>
      </c>
      <c r="BC1125">
        <v>0</v>
      </c>
      <c r="BD1125">
        <v>0</v>
      </c>
      <c r="BE1125">
        <v>0</v>
      </c>
      <c r="BF1125">
        <v>0</v>
      </c>
      <c r="BG1125">
        <v>0</v>
      </c>
      <c r="BH1125">
        <v>0</v>
      </c>
      <c r="BI1125">
        <v>0</v>
      </c>
      <c r="BJ1125" s="25">
        <v>45944</v>
      </c>
      <c r="BK1125">
        <v>0</v>
      </c>
      <c r="BL1125" s="27" t="str">
        <f>VLOOKUP(O1125,DropDownList!$H$1:$I$7,2,FALSE)</f>
        <v>2024/25</v>
      </c>
      <c r="BM1125" s="27" t="str">
        <f t="shared" si="17"/>
        <v>CONF</v>
      </c>
    </row>
    <row r="1126" spans="1:65" x14ac:dyDescent="0.2">
      <c r="A1126">
        <v>2025</v>
      </c>
      <c r="B1126">
        <v>10</v>
      </c>
      <c r="C1126" t="s">
        <v>231</v>
      </c>
      <c r="D1126" t="s">
        <v>241</v>
      </c>
      <c r="E1126" t="s">
        <v>46</v>
      </c>
      <c r="F1126">
        <v>9727</v>
      </c>
      <c r="G1126" t="s">
        <v>158</v>
      </c>
      <c r="H1126" t="s">
        <v>240</v>
      </c>
      <c r="I1126" t="s">
        <v>240</v>
      </c>
      <c r="J1126" s="24">
        <v>45931</v>
      </c>
      <c r="K1126" t="s">
        <v>253</v>
      </c>
      <c r="L1126">
        <v>3</v>
      </c>
      <c r="M1126" t="s">
        <v>429</v>
      </c>
      <c r="N1126" t="s">
        <v>145</v>
      </c>
      <c r="O1126" t="s">
        <v>147</v>
      </c>
      <c r="P1126" t="s">
        <v>160</v>
      </c>
      <c r="Q1126">
        <v>59897.23</v>
      </c>
      <c r="R1126">
        <v>362</v>
      </c>
      <c r="S1126">
        <v>182184</v>
      </c>
      <c r="T1126">
        <v>4323.66</v>
      </c>
      <c r="U1126">
        <v>175</v>
      </c>
      <c r="V1126">
        <v>81</v>
      </c>
      <c r="W1126">
        <v>32029.31</v>
      </c>
      <c r="X1126">
        <v>38882.31</v>
      </c>
      <c r="Y1126">
        <v>0</v>
      </c>
      <c r="Z1126">
        <v>0</v>
      </c>
      <c r="AA1126">
        <v>117963.11</v>
      </c>
      <c r="AB1126">
        <v>13080.33</v>
      </c>
      <c r="AC1126">
        <v>99166.93</v>
      </c>
      <c r="AD1126">
        <v>37</v>
      </c>
      <c r="AE1126">
        <v>44</v>
      </c>
      <c r="AF1126">
        <v>172</v>
      </c>
      <c r="AG1126">
        <v>102</v>
      </c>
      <c r="AH1126">
        <v>8</v>
      </c>
      <c r="AI1126">
        <v>73</v>
      </c>
      <c r="AJ1126">
        <v>0</v>
      </c>
      <c r="AK1126">
        <v>0</v>
      </c>
      <c r="AL1126">
        <v>0</v>
      </c>
      <c r="AM1126">
        <v>0</v>
      </c>
      <c r="AN1126">
        <v>0</v>
      </c>
      <c r="AO1126">
        <v>241</v>
      </c>
      <c r="AP1126">
        <v>701</v>
      </c>
      <c r="AQ1126">
        <v>240</v>
      </c>
      <c r="AR1126">
        <v>0</v>
      </c>
      <c r="AS1126">
        <v>68</v>
      </c>
      <c r="AT1126">
        <v>5</v>
      </c>
      <c r="AU1126">
        <v>13</v>
      </c>
      <c r="AV1126">
        <v>4</v>
      </c>
      <c r="AW1126">
        <v>11</v>
      </c>
      <c r="AX1126">
        <v>0</v>
      </c>
      <c r="AY1126">
        <v>86</v>
      </c>
      <c r="AZ1126">
        <v>153</v>
      </c>
      <c r="BA1126">
        <v>63</v>
      </c>
      <c r="BB1126">
        <v>15</v>
      </c>
      <c r="BC1126">
        <v>8</v>
      </c>
      <c r="BD1126">
        <v>9</v>
      </c>
      <c r="BE1126">
        <v>0</v>
      </c>
      <c r="BF1126">
        <v>348</v>
      </c>
      <c r="BG1126">
        <v>26226</v>
      </c>
      <c r="BH1126">
        <v>7</v>
      </c>
      <c r="BI1126">
        <v>172</v>
      </c>
      <c r="BJ1126" s="25">
        <v>45944</v>
      </c>
      <c r="BK1126">
        <v>1</v>
      </c>
      <c r="BL1126" s="27" t="str">
        <f>VLOOKUP(O1126,DropDownList!$H$1:$I$7,2,FALSE)</f>
        <v>2024/25</v>
      </c>
      <c r="BM1126" s="27" t="str">
        <f t="shared" si="17"/>
        <v>SC COURT</v>
      </c>
    </row>
    <row r="1127" spans="1:65" x14ac:dyDescent="0.2">
      <c r="A1127">
        <v>2025</v>
      </c>
      <c r="B1127">
        <v>10</v>
      </c>
      <c r="C1127" t="s">
        <v>231</v>
      </c>
      <c r="D1127" t="s">
        <v>242</v>
      </c>
      <c r="E1127" t="s">
        <v>47</v>
      </c>
      <c r="F1127">
        <v>9282</v>
      </c>
      <c r="G1127" t="s">
        <v>141</v>
      </c>
      <c r="H1127" t="s">
        <v>233</v>
      </c>
      <c r="I1127" t="s">
        <v>234</v>
      </c>
      <c r="J1127" s="24">
        <v>45931</v>
      </c>
      <c r="K1127" t="s">
        <v>253</v>
      </c>
      <c r="L1127">
        <v>3</v>
      </c>
      <c r="M1127" t="s">
        <v>429</v>
      </c>
      <c r="N1127" t="s">
        <v>145</v>
      </c>
      <c r="O1127" t="s">
        <v>147</v>
      </c>
      <c r="P1127" t="s">
        <v>150</v>
      </c>
      <c r="Q1127">
        <v>26496.3</v>
      </c>
      <c r="R1127">
        <v>411</v>
      </c>
      <c r="S1127">
        <v>64131.35</v>
      </c>
      <c r="T1127">
        <v>7791.82</v>
      </c>
      <c r="U1127">
        <v>175</v>
      </c>
      <c r="V1127">
        <v>92</v>
      </c>
      <c r="W1127">
        <v>15159.6</v>
      </c>
      <c r="X1127">
        <v>16093.85</v>
      </c>
      <c r="Y1127">
        <v>361</v>
      </c>
      <c r="Z1127">
        <v>56339.53</v>
      </c>
      <c r="AA1127">
        <v>29843.23</v>
      </c>
      <c r="AB1127">
        <v>8330.98</v>
      </c>
      <c r="AC1127">
        <v>21512.25</v>
      </c>
      <c r="AD1127">
        <v>72</v>
      </c>
      <c r="AE1127">
        <v>20</v>
      </c>
      <c r="AF1127">
        <v>181</v>
      </c>
      <c r="AG1127">
        <v>78</v>
      </c>
      <c r="AH1127">
        <v>50</v>
      </c>
      <c r="AI1127">
        <v>97</v>
      </c>
      <c r="AJ1127">
        <v>65</v>
      </c>
      <c r="AK1127">
        <v>37</v>
      </c>
      <c r="AL1127">
        <v>9</v>
      </c>
      <c r="AM1127">
        <v>21</v>
      </c>
      <c r="AN1127">
        <v>5</v>
      </c>
      <c r="AO1127">
        <v>292</v>
      </c>
      <c r="AP1127">
        <v>1161</v>
      </c>
      <c r="AQ1127">
        <v>320</v>
      </c>
      <c r="AR1127">
        <v>4</v>
      </c>
      <c r="AS1127">
        <v>63</v>
      </c>
      <c r="AT1127">
        <v>97</v>
      </c>
      <c r="AU1127">
        <v>3</v>
      </c>
      <c r="AV1127">
        <v>2</v>
      </c>
      <c r="AW1127">
        <v>0</v>
      </c>
      <c r="AX1127">
        <v>0</v>
      </c>
      <c r="AY1127">
        <v>152</v>
      </c>
      <c r="AZ1127">
        <v>277</v>
      </c>
      <c r="BA1127">
        <v>134</v>
      </c>
      <c r="BB1127">
        <v>19</v>
      </c>
      <c r="BC1127">
        <v>6</v>
      </c>
      <c r="BD1127">
        <v>2</v>
      </c>
      <c r="BE1127">
        <v>0</v>
      </c>
      <c r="BF1127">
        <v>299</v>
      </c>
      <c r="BG1127">
        <v>17749.78</v>
      </c>
      <c r="BH1127">
        <v>5</v>
      </c>
      <c r="BI1127">
        <v>174</v>
      </c>
      <c r="BJ1127" s="25">
        <v>45944</v>
      </c>
      <c r="BK1127">
        <v>0</v>
      </c>
      <c r="BL1127" s="27" t="str">
        <f>VLOOKUP(O1127,DropDownList!$H$1:$I$7,2,FALSE)</f>
        <v>2024/25</v>
      </c>
      <c r="BM1127" s="27" t="str">
        <f t="shared" si="17"/>
        <v>FISCAL FINES</v>
      </c>
    </row>
    <row r="1128" spans="1:65" x14ac:dyDescent="0.2">
      <c r="A1128">
        <v>2025</v>
      </c>
      <c r="B1128">
        <v>10</v>
      </c>
      <c r="C1128" t="s">
        <v>231</v>
      </c>
      <c r="D1128" t="s">
        <v>242</v>
      </c>
      <c r="E1128" t="s">
        <v>47</v>
      </c>
      <c r="F1128">
        <v>9282</v>
      </c>
      <c r="G1128" t="s">
        <v>141</v>
      </c>
      <c r="H1128" t="s">
        <v>233</v>
      </c>
      <c r="I1128" t="s">
        <v>234</v>
      </c>
      <c r="J1128" s="24">
        <v>45931</v>
      </c>
      <c r="K1128" t="s">
        <v>253</v>
      </c>
      <c r="L1128">
        <v>3</v>
      </c>
      <c r="M1128" t="s">
        <v>429</v>
      </c>
      <c r="N1128" t="s">
        <v>145</v>
      </c>
      <c r="O1128" t="s">
        <v>155</v>
      </c>
      <c r="P1128" t="s">
        <v>150</v>
      </c>
      <c r="Q1128">
        <v>10161.950000000001</v>
      </c>
      <c r="R1128">
        <v>453</v>
      </c>
      <c r="S1128">
        <v>64598.19</v>
      </c>
      <c r="T1128">
        <v>8143.17</v>
      </c>
      <c r="U1128">
        <v>83</v>
      </c>
      <c r="V1128">
        <v>43</v>
      </c>
      <c r="W1128">
        <v>4891.7700000000004</v>
      </c>
      <c r="X1128">
        <v>4891.7700000000004</v>
      </c>
      <c r="Y1128">
        <v>408</v>
      </c>
      <c r="Z1128">
        <v>56455.02</v>
      </c>
      <c r="AA1128">
        <v>46293.07</v>
      </c>
      <c r="AB1128">
        <v>11517.02</v>
      </c>
      <c r="AC1128">
        <v>34776.050000000003</v>
      </c>
      <c r="AD1128">
        <v>28</v>
      </c>
      <c r="AE1128">
        <v>15</v>
      </c>
      <c r="AF1128">
        <v>317</v>
      </c>
      <c r="AG1128">
        <v>41</v>
      </c>
      <c r="AH1128">
        <v>45</v>
      </c>
      <c r="AI1128">
        <v>42</v>
      </c>
      <c r="AJ1128">
        <v>73</v>
      </c>
      <c r="AK1128">
        <v>46</v>
      </c>
      <c r="AL1128">
        <v>6</v>
      </c>
      <c r="AM1128">
        <v>25</v>
      </c>
      <c r="AN1128">
        <v>7</v>
      </c>
      <c r="AO1128">
        <v>325</v>
      </c>
      <c r="AP1128">
        <v>1870</v>
      </c>
      <c r="AQ1128">
        <v>423</v>
      </c>
      <c r="AR1128">
        <v>9</v>
      </c>
      <c r="AS1128">
        <v>136</v>
      </c>
      <c r="AT1128">
        <v>300</v>
      </c>
      <c r="AU1128">
        <v>6</v>
      </c>
      <c r="AV1128">
        <v>2</v>
      </c>
      <c r="AW1128">
        <v>0</v>
      </c>
      <c r="AX1128">
        <v>0</v>
      </c>
      <c r="AY1128">
        <v>229</v>
      </c>
      <c r="AZ1128">
        <v>362</v>
      </c>
      <c r="BA1128">
        <v>221</v>
      </c>
      <c r="BB1128">
        <v>39</v>
      </c>
      <c r="BC1128">
        <v>22</v>
      </c>
      <c r="BD1128">
        <v>4</v>
      </c>
      <c r="BE1128">
        <v>0</v>
      </c>
      <c r="BF1128">
        <v>335</v>
      </c>
      <c r="BG1128">
        <v>4851.5200000000004</v>
      </c>
      <c r="BH1128">
        <v>8</v>
      </c>
      <c r="BI1128">
        <v>79</v>
      </c>
      <c r="BJ1128" s="25">
        <v>45944</v>
      </c>
      <c r="BK1128">
        <v>0</v>
      </c>
      <c r="BL1128" s="27" t="str">
        <f>VLOOKUP(O1128,DropDownList!$H$1:$I$7,2,FALSE)</f>
        <v>2022/23</v>
      </c>
      <c r="BM1128" s="27" t="str">
        <f t="shared" si="17"/>
        <v>FISCAL FINES</v>
      </c>
    </row>
    <row r="1129" spans="1:65" x14ac:dyDescent="0.2">
      <c r="A1129">
        <v>2025</v>
      </c>
      <c r="B1129">
        <v>10</v>
      </c>
      <c r="C1129" t="s">
        <v>231</v>
      </c>
      <c r="D1129" t="s">
        <v>242</v>
      </c>
      <c r="E1129" t="s">
        <v>47</v>
      </c>
      <c r="F1129">
        <v>9282</v>
      </c>
      <c r="G1129" t="s">
        <v>141</v>
      </c>
      <c r="H1129" t="s">
        <v>233</v>
      </c>
      <c r="I1129" t="s">
        <v>234</v>
      </c>
      <c r="J1129" s="24">
        <v>45931</v>
      </c>
      <c r="K1129" t="s">
        <v>253</v>
      </c>
      <c r="L1129">
        <v>3</v>
      </c>
      <c r="M1129" t="s">
        <v>429</v>
      </c>
      <c r="N1129" t="s">
        <v>145</v>
      </c>
      <c r="O1129" t="s">
        <v>149</v>
      </c>
      <c r="P1129" t="s">
        <v>153</v>
      </c>
      <c r="Q1129">
        <v>795</v>
      </c>
      <c r="R1129">
        <v>4</v>
      </c>
      <c r="S1129">
        <v>795</v>
      </c>
      <c r="T1129">
        <v>0</v>
      </c>
      <c r="U1129">
        <v>4</v>
      </c>
      <c r="V1129">
        <v>3</v>
      </c>
      <c r="W1129">
        <v>750</v>
      </c>
      <c r="X1129">
        <v>750</v>
      </c>
      <c r="Y1129">
        <v>0</v>
      </c>
      <c r="Z1129">
        <v>0</v>
      </c>
      <c r="AA1129">
        <v>0</v>
      </c>
      <c r="AB1129">
        <v>0</v>
      </c>
      <c r="AC1129">
        <v>0</v>
      </c>
      <c r="AD1129">
        <v>3</v>
      </c>
      <c r="AE1129">
        <v>0</v>
      </c>
      <c r="AF1129">
        <v>0</v>
      </c>
      <c r="AG1129">
        <v>0</v>
      </c>
      <c r="AH1129">
        <v>0</v>
      </c>
      <c r="AI1129">
        <v>4</v>
      </c>
      <c r="AJ1129">
        <v>0</v>
      </c>
      <c r="AK1129">
        <v>0</v>
      </c>
      <c r="AL1129">
        <v>0</v>
      </c>
      <c r="AM1129">
        <v>0</v>
      </c>
      <c r="AN1129">
        <v>0</v>
      </c>
      <c r="AO1129">
        <v>3</v>
      </c>
      <c r="AP1129">
        <v>3</v>
      </c>
      <c r="AQ1129">
        <v>3</v>
      </c>
      <c r="AR1129">
        <v>0</v>
      </c>
      <c r="AS1129">
        <v>0</v>
      </c>
      <c r="AT1129">
        <v>0</v>
      </c>
      <c r="AU1129">
        <v>0</v>
      </c>
      <c r="AV1129">
        <v>0</v>
      </c>
      <c r="AW1129">
        <v>0</v>
      </c>
      <c r="AX1129">
        <v>0</v>
      </c>
      <c r="AY1129">
        <v>0</v>
      </c>
      <c r="AZ1129">
        <v>0</v>
      </c>
      <c r="BA1129">
        <v>0</v>
      </c>
      <c r="BB1129">
        <v>0</v>
      </c>
      <c r="BC1129">
        <v>0</v>
      </c>
      <c r="BD1129">
        <v>0</v>
      </c>
      <c r="BE1129">
        <v>0</v>
      </c>
      <c r="BF1129">
        <v>3</v>
      </c>
      <c r="BG1129">
        <v>795</v>
      </c>
      <c r="BH1129">
        <v>0</v>
      </c>
      <c r="BI1129">
        <v>3</v>
      </c>
      <c r="BJ1129" s="25">
        <v>45944</v>
      </c>
      <c r="BK1129">
        <v>0</v>
      </c>
      <c r="BL1129" s="27" t="str">
        <f>VLOOKUP(O1129,DropDownList!$H$1:$I$7,2,FALSE)</f>
        <v>2025/26</v>
      </c>
      <c r="BM1129" s="27" t="str">
        <f t="shared" si="17"/>
        <v>PREG</v>
      </c>
    </row>
    <row r="1130" spans="1:65" x14ac:dyDescent="0.2">
      <c r="A1130">
        <v>2025</v>
      </c>
      <c r="B1130">
        <v>10</v>
      </c>
      <c r="C1130" t="s">
        <v>231</v>
      </c>
      <c r="D1130" t="s">
        <v>242</v>
      </c>
      <c r="E1130" t="s">
        <v>47</v>
      </c>
      <c r="F1130">
        <v>9282</v>
      </c>
      <c r="G1130" t="s">
        <v>141</v>
      </c>
      <c r="H1130" t="s">
        <v>233</v>
      </c>
      <c r="I1130" t="s">
        <v>234</v>
      </c>
      <c r="J1130" s="24">
        <v>45931</v>
      </c>
      <c r="K1130" t="s">
        <v>253</v>
      </c>
      <c r="L1130">
        <v>3</v>
      </c>
      <c r="M1130" t="s">
        <v>429</v>
      </c>
      <c r="N1130" t="s">
        <v>145</v>
      </c>
      <c r="O1130" t="s">
        <v>149</v>
      </c>
      <c r="P1130" t="s">
        <v>148</v>
      </c>
      <c r="Q1130">
        <v>120</v>
      </c>
      <c r="R1130">
        <v>3</v>
      </c>
      <c r="S1130">
        <v>180</v>
      </c>
      <c r="T1130">
        <v>0</v>
      </c>
      <c r="U1130">
        <v>2</v>
      </c>
      <c r="V1130">
        <v>2</v>
      </c>
      <c r="W1130">
        <v>120</v>
      </c>
      <c r="X1130">
        <v>120</v>
      </c>
      <c r="Y1130">
        <v>0</v>
      </c>
      <c r="Z1130">
        <v>0</v>
      </c>
      <c r="AA1130">
        <v>60</v>
      </c>
      <c r="AB1130">
        <v>0</v>
      </c>
      <c r="AC1130">
        <v>60</v>
      </c>
      <c r="AD1130">
        <v>2</v>
      </c>
      <c r="AE1130">
        <v>0</v>
      </c>
      <c r="AF1130">
        <v>1</v>
      </c>
      <c r="AG1130">
        <v>0</v>
      </c>
      <c r="AH1130">
        <v>0</v>
      </c>
      <c r="AI1130">
        <v>2</v>
      </c>
      <c r="AJ1130">
        <v>0</v>
      </c>
      <c r="AK1130">
        <v>0</v>
      </c>
      <c r="AL1130">
        <v>0</v>
      </c>
      <c r="AM1130">
        <v>0</v>
      </c>
      <c r="AN1130">
        <v>0</v>
      </c>
      <c r="AO1130">
        <v>3</v>
      </c>
      <c r="AP1130">
        <v>4</v>
      </c>
      <c r="AQ1130">
        <v>3</v>
      </c>
      <c r="AR1130">
        <v>0</v>
      </c>
      <c r="AS1130">
        <v>0</v>
      </c>
      <c r="AT1130">
        <v>0</v>
      </c>
      <c r="AU1130">
        <v>0</v>
      </c>
      <c r="AV1130">
        <v>0</v>
      </c>
      <c r="AW1130">
        <v>0</v>
      </c>
      <c r="AX1130">
        <v>0</v>
      </c>
      <c r="AY1130">
        <v>0</v>
      </c>
      <c r="AZ1130">
        <v>1</v>
      </c>
      <c r="BA1130">
        <v>0</v>
      </c>
      <c r="BB1130">
        <v>0</v>
      </c>
      <c r="BC1130">
        <v>0</v>
      </c>
      <c r="BD1130">
        <v>0</v>
      </c>
      <c r="BE1130">
        <v>0</v>
      </c>
      <c r="BF1130">
        <v>3</v>
      </c>
      <c r="BG1130">
        <v>120</v>
      </c>
      <c r="BH1130">
        <v>0</v>
      </c>
      <c r="BI1130">
        <v>2</v>
      </c>
      <c r="BJ1130" s="25">
        <v>45944</v>
      </c>
      <c r="BK1130">
        <v>0</v>
      </c>
      <c r="BL1130" s="27" t="str">
        <f>VLOOKUP(O1130,DropDownList!$H$1:$I$7,2,FALSE)</f>
        <v>2025/26</v>
      </c>
      <c r="BM1130" s="27" t="str">
        <f t="shared" si="17"/>
        <v>PRAS</v>
      </c>
    </row>
    <row r="1131" spans="1:65" x14ac:dyDescent="0.2">
      <c r="A1131">
        <v>2025</v>
      </c>
      <c r="B1131">
        <v>10</v>
      </c>
      <c r="C1131" t="s">
        <v>231</v>
      </c>
      <c r="D1131" t="s">
        <v>242</v>
      </c>
      <c r="E1131" t="s">
        <v>47</v>
      </c>
      <c r="F1131">
        <v>9282</v>
      </c>
      <c r="G1131" t="s">
        <v>141</v>
      </c>
      <c r="H1131" t="s">
        <v>233</v>
      </c>
      <c r="I1131" t="s">
        <v>234</v>
      </c>
      <c r="J1131" s="24">
        <v>45931</v>
      </c>
      <c r="K1131" t="s">
        <v>253</v>
      </c>
      <c r="L1131">
        <v>3</v>
      </c>
      <c r="M1131" t="s">
        <v>429</v>
      </c>
      <c r="N1131" t="s">
        <v>145</v>
      </c>
      <c r="O1131" t="s">
        <v>149</v>
      </c>
      <c r="P1131" t="s">
        <v>146</v>
      </c>
      <c r="Q1131">
        <v>345</v>
      </c>
      <c r="R1131">
        <v>68</v>
      </c>
      <c r="S1131">
        <v>1070</v>
      </c>
      <c r="T1131">
        <v>0</v>
      </c>
      <c r="U1131">
        <v>47</v>
      </c>
      <c r="V1131">
        <v>14</v>
      </c>
      <c r="W1131">
        <v>210</v>
      </c>
      <c r="X1131">
        <v>210</v>
      </c>
      <c r="Y1131">
        <v>0</v>
      </c>
      <c r="Z1131">
        <v>0</v>
      </c>
      <c r="AA1131">
        <v>725</v>
      </c>
      <c r="AB1131">
        <v>0</v>
      </c>
      <c r="AC1131">
        <v>0</v>
      </c>
      <c r="AD1131">
        <v>13</v>
      </c>
      <c r="AE1131">
        <v>1</v>
      </c>
      <c r="AF1131">
        <v>44</v>
      </c>
      <c r="AG1131">
        <v>2</v>
      </c>
      <c r="AH1131">
        <v>0</v>
      </c>
      <c r="AI1131">
        <v>22</v>
      </c>
      <c r="AJ1131">
        <v>0</v>
      </c>
      <c r="AK1131">
        <v>0</v>
      </c>
      <c r="AL1131">
        <v>0</v>
      </c>
      <c r="AM1131">
        <v>0</v>
      </c>
      <c r="AN1131">
        <v>0</v>
      </c>
      <c r="AO1131">
        <v>42</v>
      </c>
      <c r="AP1131">
        <v>118</v>
      </c>
      <c r="AQ1131">
        <v>42</v>
      </c>
      <c r="AR1131">
        <v>0</v>
      </c>
      <c r="AS1131">
        <v>9</v>
      </c>
      <c r="AT1131">
        <v>0</v>
      </c>
      <c r="AU1131">
        <v>0</v>
      </c>
      <c r="AV1131">
        <v>0</v>
      </c>
      <c r="AW1131">
        <v>0</v>
      </c>
      <c r="AX1131">
        <v>0</v>
      </c>
      <c r="AY1131">
        <v>11</v>
      </c>
      <c r="AZ1131">
        <v>30</v>
      </c>
      <c r="BA1131">
        <v>9</v>
      </c>
      <c r="BB1131">
        <v>1</v>
      </c>
      <c r="BC1131">
        <v>0</v>
      </c>
      <c r="BD1131">
        <v>1</v>
      </c>
      <c r="BE1131">
        <v>0</v>
      </c>
      <c r="BF1131">
        <v>68</v>
      </c>
      <c r="BG1131">
        <v>330</v>
      </c>
      <c r="BH1131">
        <v>0</v>
      </c>
      <c r="BI1131">
        <v>47</v>
      </c>
      <c r="BJ1131" s="25">
        <v>45944</v>
      </c>
      <c r="BK1131">
        <v>0</v>
      </c>
      <c r="BL1131" s="27" t="str">
        <f>VLOOKUP(O1131,DropDownList!$H$1:$I$7,2,FALSE)</f>
        <v>2025/26</v>
      </c>
      <c r="BM1131" s="27" t="str">
        <f t="shared" si="17"/>
        <v>VSUR</v>
      </c>
    </row>
    <row r="1132" spans="1:65" x14ac:dyDescent="0.2">
      <c r="A1132">
        <v>2025</v>
      </c>
      <c r="B1132">
        <v>10</v>
      </c>
      <c r="C1132" t="s">
        <v>231</v>
      </c>
      <c r="D1132" t="s">
        <v>242</v>
      </c>
      <c r="E1132" t="s">
        <v>47</v>
      </c>
      <c r="F1132">
        <v>9282</v>
      </c>
      <c r="G1132" t="s">
        <v>141</v>
      </c>
      <c r="H1132" t="s">
        <v>233</v>
      </c>
      <c r="I1132" t="s">
        <v>234</v>
      </c>
      <c r="J1132" s="24">
        <v>45931</v>
      </c>
      <c r="K1132" t="s">
        <v>253</v>
      </c>
      <c r="L1132">
        <v>3</v>
      </c>
      <c r="M1132" t="s">
        <v>429</v>
      </c>
      <c r="N1132" t="s">
        <v>145</v>
      </c>
      <c r="O1132" t="s">
        <v>149</v>
      </c>
      <c r="P1132" t="s">
        <v>152</v>
      </c>
      <c r="Q1132">
        <v>0</v>
      </c>
      <c r="R1132">
        <v>8</v>
      </c>
      <c r="S1132">
        <v>320</v>
      </c>
      <c r="T1132">
        <v>120</v>
      </c>
      <c r="U1132">
        <v>0</v>
      </c>
      <c r="V1132">
        <v>0</v>
      </c>
      <c r="W1132">
        <v>0</v>
      </c>
      <c r="X1132">
        <v>0</v>
      </c>
      <c r="Y1132">
        <v>0</v>
      </c>
      <c r="Z1132">
        <v>0</v>
      </c>
      <c r="AA1132">
        <v>200</v>
      </c>
      <c r="AB1132">
        <v>0</v>
      </c>
      <c r="AC1132">
        <v>200</v>
      </c>
      <c r="AD1132">
        <v>0</v>
      </c>
      <c r="AE1132">
        <v>0</v>
      </c>
      <c r="AF1132">
        <v>5</v>
      </c>
      <c r="AG1132">
        <v>0</v>
      </c>
      <c r="AH1132">
        <v>3</v>
      </c>
      <c r="AI1132">
        <v>0</v>
      </c>
      <c r="AJ1132">
        <v>0</v>
      </c>
      <c r="AK1132">
        <v>0</v>
      </c>
      <c r="AL1132">
        <v>0</v>
      </c>
      <c r="AM1132">
        <v>0</v>
      </c>
      <c r="AN1132">
        <v>0</v>
      </c>
      <c r="AO1132">
        <v>0</v>
      </c>
      <c r="AP1132">
        <v>0</v>
      </c>
      <c r="AQ1132">
        <v>0</v>
      </c>
      <c r="AR1132">
        <v>0</v>
      </c>
      <c r="AS1132">
        <v>0</v>
      </c>
      <c r="AT1132">
        <v>0</v>
      </c>
      <c r="AU1132">
        <v>0</v>
      </c>
      <c r="AV1132">
        <v>0</v>
      </c>
      <c r="AW1132">
        <v>0</v>
      </c>
      <c r="AX1132">
        <v>0</v>
      </c>
      <c r="AY1132">
        <v>0</v>
      </c>
      <c r="AZ1132">
        <v>0</v>
      </c>
      <c r="BA1132">
        <v>0</v>
      </c>
      <c r="BB1132">
        <v>0</v>
      </c>
      <c r="BC1132">
        <v>0</v>
      </c>
      <c r="BD1132">
        <v>0</v>
      </c>
      <c r="BE1132">
        <v>0</v>
      </c>
      <c r="BF1132">
        <v>0</v>
      </c>
      <c r="BG1132">
        <v>0</v>
      </c>
      <c r="BH1132">
        <v>0</v>
      </c>
      <c r="BI1132">
        <v>0</v>
      </c>
      <c r="BJ1132" s="25">
        <v>45944</v>
      </c>
      <c r="BK1132">
        <v>0</v>
      </c>
      <c r="BL1132" s="27" t="str">
        <f>VLOOKUP(O1132,DropDownList!$H$1:$I$7,2,FALSE)</f>
        <v>2025/26</v>
      </c>
      <c r="BM1132" s="27" t="str">
        <f t="shared" si="17"/>
        <v>PCOA</v>
      </c>
    </row>
    <row r="1133" spans="1:65" x14ac:dyDescent="0.2">
      <c r="A1133">
        <v>2025</v>
      </c>
      <c r="B1133">
        <v>10</v>
      </c>
      <c r="C1133" t="s">
        <v>231</v>
      </c>
      <c r="D1133" t="s">
        <v>242</v>
      </c>
      <c r="E1133" t="s">
        <v>47</v>
      </c>
      <c r="F1133">
        <v>9282</v>
      </c>
      <c r="G1133" t="s">
        <v>141</v>
      </c>
      <c r="H1133" t="s">
        <v>233</v>
      </c>
      <c r="I1133" t="s">
        <v>234</v>
      </c>
      <c r="J1133" s="24">
        <v>45931</v>
      </c>
      <c r="K1133" t="s">
        <v>253</v>
      </c>
      <c r="L1133">
        <v>3</v>
      </c>
      <c r="M1133" t="s">
        <v>429</v>
      </c>
      <c r="N1133" t="s">
        <v>145</v>
      </c>
      <c r="O1133" t="s">
        <v>149</v>
      </c>
      <c r="P1133" t="s">
        <v>154</v>
      </c>
      <c r="Q1133">
        <v>11300</v>
      </c>
      <c r="R1133">
        <v>68</v>
      </c>
      <c r="S1133">
        <v>18940</v>
      </c>
      <c r="T1133">
        <v>0</v>
      </c>
      <c r="U1133">
        <v>47</v>
      </c>
      <c r="V1133">
        <v>29</v>
      </c>
      <c r="W1133">
        <v>3305</v>
      </c>
      <c r="X1133">
        <v>7205</v>
      </c>
      <c r="Y1133">
        <v>0</v>
      </c>
      <c r="Z1133">
        <v>0</v>
      </c>
      <c r="AA1133">
        <v>7640</v>
      </c>
      <c r="AB1133">
        <v>0</v>
      </c>
      <c r="AC1133">
        <v>6895</v>
      </c>
      <c r="AD1133">
        <v>13</v>
      </c>
      <c r="AE1133">
        <v>16</v>
      </c>
      <c r="AF1133">
        <v>21</v>
      </c>
      <c r="AG1133">
        <v>25</v>
      </c>
      <c r="AH1133">
        <v>0</v>
      </c>
      <c r="AI1133">
        <v>22</v>
      </c>
      <c r="AJ1133">
        <v>0</v>
      </c>
      <c r="AK1133">
        <v>0</v>
      </c>
      <c r="AL1133">
        <v>0</v>
      </c>
      <c r="AM1133">
        <v>0</v>
      </c>
      <c r="AN1133">
        <v>0</v>
      </c>
      <c r="AO1133">
        <v>42</v>
      </c>
      <c r="AP1133">
        <v>116</v>
      </c>
      <c r="AQ1133">
        <v>42</v>
      </c>
      <c r="AR1133">
        <v>0</v>
      </c>
      <c r="AS1133">
        <v>9</v>
      </c>
      <c r="AT1133">
        <v>0</v>
      </c>
      <c r="AU1133">
        <v>0</v>
      </c>
      <c r="AV1133">
        <v>0</v>
      </c>
      <c r="AW1133">
        <v>0</v>
      </c>
      <c r="AX1133">
        <v>0</v>
      </c>
      <c r="AY1133">
        <v>11</v>
      </c>
      <c r="AZ1133">
        <v>28</v>
      </c>
      <c r="BA1133">
        <v>9</v>
      </c>
      <c r="BB1133">
        <v>1</v>
      </c>
      <c r="BC1133">
        <v>0</v>
      </c>
      <c r="BD1133">
        <v>1</v>
      </c>
      <c r="BE1133">
        <v>0</v>
      </c>
      <c r="BF1133">
        <v>68</v>
      </c>
      <c r="BG1133">
        <v>6290</v>
      </c>
      <c r="BH1133">
        <v>0</v>
      </c>
      <c r="BI1133">
        <v>47</v>
      </c>
      <c r="BJ1133" s="25">
        <v>45944</v>
      </c>
      <c r="BK1133">
        <v>0</v>
      </c>
      <c r="BL1133" s="27" t="str">
        <f>VLOOKUP(O1133,DropDownList!$H$1:$I$7,2,FALSE)</f>
        <v>2025/26</v>
      </c>
      <c r="BM1133" s="27" t="str">
        <f t="shared" si="17"/>
        <v>JP COURT</v>
      </c>
    </row>
    <row r="1134" spans="1:65" x14ac:dyDescent="0.2">
      <c r="A1134">
        <v>2025</v>
      </c>
      <c r="B1134">
        <v>10</v>
      </c>
      <c r="C1134" t="s">
        <v>231</v>
      </c>
      <c r="D1134" t="s">
        <v>242</v>
      </c>
      <c r="E1134" t="s">
        <v>47</v>
      </c>
      <c r="F1134">
        <v>9282</v>
      </c>
      <c r="G1134" t="s">
        <v>141</v>
      </c>
      <c r="H1134" t="s">
        <v>233</v>
      </c>
      <c r="I1134" t="s">
        <v>234</v>
      </c>
      <c r="J1134" s="24">
        <v>45931</v>
      </c>
      <c r="K1134" t="s">
        <v>253</v>
      </c>
      <c r="L1134">
        <v>3</v>
      </c>
      <c r="M1134" t="s">
        <v>429</v>
      </c>
      <c r="N1134" t="s">
        <v>145</v>
      </c>
      <c r="O1134" t="s">
        <v>149</v>
      </c>
      <c r="P1134" t="s">
        <v>150</v>
      </c>
      <c r="Q1134">
        <v>8248.85</v>
      </c>
      <c r="R1134">
        <v>99</v>
      </c>
      <c r="S1134">
        <v>14204.71</v>
      </c>
      <c r="T1134">
        <v>963.41</v>
      </c>
      <c r="U1134">
        <v>66</v>
      </c>
      <c r="V1134">
        <v>54</v>
      </c>
      <c r="W1134">
        <v>5635.81</v>
      </c>
      <c r="X1134">
        <v>6998.03</v>
      </c>
      <c r="Y1134">
        <v>90</v>
      </c>
      <c r="Z1134">
        <v>13241.3</v>
      </c>
      <c r="AA1134">
        <v>4992.45</v>
      </c>
      <c r="AB1134">
        <v>2307.44</v>
      </c>
      <c r="AC1134">
        <v>2685.01</v>
      </c>
      <c r="AD1134">
        <v>49</v>
      </c>
      <c r="AE1134">
        <v>5</v>
      </c>
      <c r="AF1134">
        <v>24</v>
      </c>
      <c r="AG1134">
        <v>9</v>
      </c>
      <c r="AH1134">
        <v>9</v>
      </c>
      <c r="AI1134">
        <v>57</v>
      </c>
      <c r="AJ1134">
        <v>17</v>
      </c>
      <c r="AK1134">
        <v>6</v>
      </c>
      <c r="AL1134">
        <v>2</v>
      </c>
      <c r="AM1134">
        <v>5</v>
      </c>
      <c r="AN1134">
        <v>0</v>
      </c>
      <c r="AO1134">
        <v>68</v>
      </c>
      <c r="AP1134">
        <v>128</v>
      </c>
      <c r="AQ1134">
        <v>68</v>
      </c>
      <c r="AR1134">
        <v>0</v>
      </c>
      <c r="AS1134">
        <v>3</v>
      </c>
      <c r="AT1134">
        <v>3</v>
      </c>
      <c r="AU1134">
        <v>1</v>
      </c>
      <c r="AV1134">
        <v>0</v>
      </c>
      <c r="AW1134">
        <v>0</v>
      </c>
      <c r="AX1134">
        <v>0</v>
      </c>
      <c r="AY1134">
        <v>11</v>
      </c>
      <c r="AZ1134">
        <v>25</v>
      </c>
      <c r="BA1134">
        <v>3</v>
      </c>
      <c r="BB1134">
        <v>1</v>
      </c>
      <c r="BC1134">
        <v>0</v>
      </c>
      <c r="BD1134">
        <v>0</v>
      </c>
      <c r="BE1134">
        <v>0</v>
      </c>
      <c r="BF1134">
        <v>70</v>
      </c>
      <c r="BG1134">
        <v>7341.37</v>
      </c>
      <c r="BH1134">
        <v>0</v>
      </c>
      <c r="BI1134">
        <v>65</v>
      </c>
      <c r="BJ1134" s="25">
        <v>45944</v>
      </c>
      <c r="BK1134">
        <v>0</v>
      </c>
      <c r="BL1134" s="27" t="str">
        <f>VLOOKUP(O1134,DropDownList!$H$1:$I$7,2,FALSE)</f>
        <v>2025/26</v>
      </c>
      <c r="BM1134" s="27" t="str">
        <f t="shared" si="17"/>
        <v>FISCAL FINES</v>
      </c>
    </row>
    <row r="1135" spans="1:65" x14ac:dyDescent="0.2">
      <c r="A1135">
        <v>2025</v>
      </c>
      <c r="B1135">
        <v>10</v>
      </c>
      <c r="C1135" t="s">
        <v>231</v>
      </c>
      <c r="D1135" t="s">
        <v>242</v>
      </c>
      <c r="E1135" t="s">
        <v>47</v>
      </c>
      <c r="F1135">
        <v>9282</v>
      </c>
      <c r="G1135" t="s">
        <v>141</v>
      </c>
      <c r="H1135" t="s">
        <v>233</v>
      </c>
      <c r="I1135" t="s">
        <v>234</v>
      </c>
      <c r="J1135" s="24">
        <v>45931</v>
      </c>
      <c r="K1135" t="s">
        <v>253</v>
      </c>
      <c r="L1135">
        <v>3</v>
      </c>
      <c r="M1135" t="s">
        <v>429</v>
      </c>
      <c r="N1135" t="s">
        <v>145</v>
      </c>
      <c r="O1135" t="s">
        <v>155</v>
      </c>
      <c r="P1135" t="s">
        <v>148</v>
      </c>
      <c r="Q1135">
        <v>60</v>
      </c>
      <c r="R1135">
        <v>8</v>
      </c>
      <c r="S1135">
        <v>480</v>
      </c>
      <c r="T1135">
        <v>0</v>
      </c>
      <c r="U1135">
        <v>1</v>
      </c>
      <c r="V1135">
        <v>1</v>
      </c>
      <c r="W1135">
        <v>60</v>
      </c>
      <c r="X1135">
        <v>60</v>
      </c>
      <c r="Y1135">
        <v>0</v>
      </c>
      <c r="Z1135">
        <v>0</v>
      </c>
      <c r="AA1135">
        <v>420</v>
      </c>
      <c r="AB1135">
        <v>0</v>
      </c>
      <c r="AC1135">
        <v>420</v>
      </c>
      <c r="AD1135">
        <v>1</v>
      </c>
      <c r="AE1135">
        <v>0</v>
      </c>
      <c r="AF1135">
        <v>7</v>
      </c>
      <c r="AG1135">
        <v>0</v>
      </c>
      <c r="AH1135">
        <v>0</v>
      </c>
      <c r="AI1135">
        <v>1</v>
      </c>
      <c r="AJ1135">
        <v>0</v>
      </c>
      <c r="AK1135">
        <v>0</v>
      </c>
      <c r="AL1135">
        <v>0</v>
      </c>
      <c r="AM1135">
        <v>0</v>
      </c>
      <c r="AN1135">
        <v>0</v>
      </c>
      <c r="AO1135">
        <v>8</v>
      </c>
      <c r="AP1135">
        <v>55</v>
      </c>
      <c r="AQ1135">
        <v>11</v>
      </c>
      <c r="AR1135">
        <v>0</v>
      </c>
      <c r="AS1135">
        <v>10</v>
      </c>
      <c r="AT1135">
        <v>10</v>
      </c>
      <c r="AU1135">
        <v>0</v>
      </c>
      <c r="AV1135">
        <v>0</v>
      </c>
      <c r="AW1135">
        <v>0</v>
      </c>
      <c r="AX1135">
        <v>0</v>
      </c>
      <c r="AY1135">
        <v>5</v>
      </c>
      <c r="AZ1135">
        <v>9</v>
      </c>
      <c r="BA1135">
        <v>6</v>
      </c>
      <c r="BB1135">
        <v>1</v>
      </c>
      <c r="BC1135">
        <v>0</v>
      </c>
      <c r="BD1135">
        <v>0</v>
      </c>
      <c r="BE1135">
        <v>0</v>
      </c>
      <c r="BF1135">
        <v>8</v>
      </c>
      <c r="BG1135">
        <v>60</v>
      </c>
      <c r="BH1135">
        <v>0</v>
      </c>
      <c r="BI1135">
        <v>1</v>
      </c>
      <c r="BJ1135" s="25">
        <v>45944</v>
      </c>
      <c r="BK1135">
        <v>0</v>
      </c>
      <c r="BL1135" s="27" t="str">
        <f>VLOOKUP(O1135,DropDownList!$H$1:$I$7,2,FALSE)</f>
        <v>2022/23</v>
      </c>
      <c r="BM1135" s="27" t="str">
        <f t="shared" si="17"/>
        <v>PRAS</v>
      </c>
    </row>
    <row r="1136" spans="1:65" x14ac:dyDescent="0.2">
      <c r="A1136">
        <v>2025</v>
      </c>
      <c r="B1136">
        <v>10</v>
      </c>
      <c r="C1136" t="s">
        <v>231</v>
      </c>
      <c r="D1136" t="s">
        <v>242</v>
      </c>
      <c r="E1136" t="s">
        <v>47</v>
      </c>
      <c r="F1136">
        <v>9282</v>
      </c>
      <c r="G1136" t="s">
        <v>141</v>
      </c>
      <c r="H1136" t="s">
        <v>233</v>
      </c>
      <c r="I1136" t="s">
        <v>234</v>
      </c>
      <c r="J1136" s="24">
        <v>45931</v>
      </c>
      <c r="K1136" t="s">
        <v>253</v>
      </c>
      <c r="L1136">
        <v>3</v>
      </c>
      <c r="M1136" t="s">
        <v>429</v>
      </c>
      <c r="N1136" t="s">
        <v>145</v>
      </c>
      <c r="O1136" t="s">
        <v>147</v>
      </c>
      <c r="P1136" t="s">
        <v>153</v>
      </c>
      <c r="Q1136">
        <v>45</v>
      </c>
      <c r="R1136">
        <v>3</v>
      </c>
      <c r="S1136">
        <v>135</v>
      </c>
      <c r="T1136">
        <v>0</v>
      </c>
      <c r="U1136">
        <v>1</v>
      </c>
      <c r="V1136">
        <v>1</v>
      </c>
      <c r="W1136">
        <v>45</v>
      </c>
      <c r="X1136">
        <v>45</v>
      </c>
      <c r="Y1136">
        <v>0</v>
      </c>
      <c r="Z1136">
        <v>0</v>
      </c>
      <c r="AA1136">
        <v>90</v>
      </c>
      <c r="AB1136">
        <v>0</v>
      </c>
      <c r="AC1136">
        <v>90</v>
      </c>
      <c r="AD1136">
        <v>1</v>
      </c>
      <c r="AE1136">
        <v>0</v>
      </c>
      <c r="AF1136">
        <v>2</v>
      </c>
      <c r="AG1136">
        <v>0</v>
      </c>
      <c r="AH1136">
        <v>0</v>
      </c>
      <c r="AI1136">
        <v>1</v>
      </c>
      <c r="AJ1136">
        <v>0</v>
      </c>
      <c r="AK1136">
        <v>0</v>
      </c>
      <c r="AL1136">
        <v>0</v>
      </c>
      <c r="AM1136">
        <v>0</v>
      </c>
      <c r="AN1136">
        <v>0</v>
      </c>
      <c r="AO1136">
        <v>3</v>
      </c>
      <c r="AP1136">
        <v>6</v>
      </c>
      <c r="AQ1136">
        <v>4</v>
      </c>
      <c r="AR1136">
        <v>0</v>
      </c>
      <c r="AS1136">
        <v>0</v>
      </c>
      <c r="AT1136">
        <v>0</v>
      </c>
      <c r="AU1136">
        <v>0</v>
      </c>
      <c r="AV1136">
        <v>0</v>
      </c>
      <c r="AW1136">
        <v>0</v>
      </c>
      <c r="AX1136">
        <v>0</v>
      </c>
      <c r="AY1136">
        <v>0</v>
      </c>
      <c r="AZ1136">
        <v>1</v>
      </c>
      <c r="BA1136">
        <v>1</v>
      </c>
      <c r="BB1136">
        <v>0</v>
      </c>
      <c r="BC1136">
        <v>0</v>
      </c>
      <c r="BD1136">
        <v>0</v>
      </c>
      <c r="BE1136">
        <v>0</v>
      </c>
      <c r="BF1136">
        <v>3</v>
      </c>
      <c r="BG1136">
        <v>45</v>
      </c>
      <c r="BH1136">
        <v>0</v>
      </c>
      <c r="BI1136">
        <v>1</v>
      </c>
      <c r="BJ1136" s="25">
        <v>45944</v>
      </c>
      <c r="BK1136">
        <v>0</v>
      </c>
      <c r="BL1136" s="27" t="str">
        <f>VLOOKUP(O1136,DropDownList!$H$1:$I$7,2,FALSE)</f>
        <v>2024/25</v>
      </c>
      <c r="BM1136" s="27" t="str">
        <f t="shared" si="17"/>
        <v>PREG</v>
      </c>
    </row>
    <row r="1137" spans="1:65" x14ac:dyDescent="0.2">
      <c r="A1137">
        <v>2025</v>
      </c>
      <c r="B1137">
        <v>10</v>
      </c>
      <c r="C1137" t="s">
        <v>231</v>
      </c>
      <c r="D1137" t="s">
        <v>242</v>
      </c>
      <c r="E1137" t="s">
        <v>47</v>
      </c>
      <c r="F1137">
        <v>9282</v>
      </c>
      <c r="G1137" t="s">
        <v>141</v>
      </c>
      <c r="H1137" t="s">
        <v>233</v>
      </c>
      <c r="I1137" t="s">
        <v>234</v>
      </c>
      <c r="J1137" s="24">
        <v>45931</v>
      </c>
      <c r="K1137" t="s">
        <v>253</v>
      </c>
      <c r="L1137">
        <v>3</v>
      </c>
      <c r="M1137" t="s">
        <v>429</v>
      </c>
      <c r="N1137" t="s">
        <v>145</v>
      </c>
      <c r="O1137" t="s">
        <v>155</v>
      </c>
      <c r="P1137" t="s">
        <v>152</v>
      </c>
      <c r="Q1137">
        <v>0</v>
      </c>
      <c r="R1137">
        <v>25</v>
      </c>
      <c r="S1137">
        <v>1000</v>
      </c>
      <c r="T1137">
        <v>360</v>
      </c>
      <c r="U1137">
        <v>0</v>
      </c>
      <c r="V1137">
        <v>0</v>
      </c>
      <c r="W1137">
        <v>0</v>
      </c>
      <c r="X1137">
        <v>0</v>
      </c>
      <c r="Y1137">
        <v>0</v>
      </c>
      <c r="Z1137">
        <v>0</v>
      </c>
      <c r="AA1137">
        <v>640</v>
      </c>
      <c r="AB1137">
        <v>0</v>
      </c>
      <c r="AC1137">
        <v>640</v>
      </c>
      <c r="AD1137">
        <v>0</v>
      </c>
      <c r="AE1137">
        <v>0</v>
      </c>
      <c r="AF1137">
        <v>16</v>
      </c>
      <c r="AG1137">
        <v>0</v>
      </c>
      <c r="AH1137">
        <v>9</v>
      </c>
      <c r="AI1137">
        <v>0</v>
      </c>
      <c r="AJ1137">
        <v>0</v>
      </c>
      <c r="AK1137">
        <v>0</v>
      </c>
      <c r="AL1137">
        <v>0</v>
      </c>
      <c r="AM1137">
        <v>1</v>
      </c>
      <c r="AN1137">
        <v>0</v>
      </c>
      <c r="AO1137">
        <v>0</v>
      </c>
      <c r="AP1137">
        <v>0</v>
      </c>
      <c r="AQ1137">
        <v>0</v>
      </c>
      <c r="AR1137">
        <v>0</v>
      </c>
      <c r="AS1137">
        <v>0</v>
      </c>
      <c r="AT1137">
        <v>0</v>
      </c>
      <c r="AU1137">
        <v>0</v>
      </c>
      <c r="AV1137">
        <v>0</v>
      </c>
      <c r="AW1137">
        <v>0</v>
      </c>
      <c r="AX1137">
        <v>0</v>
      </c>
      <c r="AY1137">
        <v>0</v>
      </c>
      <c r="AZ1137">
        <v>0</v>
      </c>
      <c r="BA1137">
        <v>0</v>
      </c>
      <c r="BB1137">
        <v>0</v>
      </c>
      <c r="BC1137">
        <v>0</v>
      </c>
      <c r="BD1137">
        <v>0</v>
      </c>
      <c r="BE1137">
        <v>0</v>
      </c>
      <c r="BF1137">
        <v>0</v>
      </c>
      <c r="BG1137">
        <v>0</v>
      </c>
      <c r="BH1137">
        <v>0</v>
      </c>
      <c r="BI1137">
        <v>0</v>
      </c>
      <c r="BJ1137" s="25">
        <v>45944</v>
      </c>
      <c r="BK1137">
        <v>0</v>
      </c>
      <c r="BL1137" s="27" t="str">
        <f>VLOOKUP(O1137,DropDownList!$H$1:$I$7,2,FALSE)</f>
        <v>2022/23</v>
      </c>
      <c r="BM1137" s="27" t="str">
        <f t="shared" si="17"/>
        <v>PCOA</v>
      </c>
    </row>
    <row r="1138" spans="1:65" x14ac:dyDescent="0.2">
      <c r="A1138">
        <v>2025</v>
      </c>
      <c r="B1138">
        <v>10</v>
      </c>
      <c r="C1138" t="s">
        <v>231</v>
      </c>
      <c r="D1138" t="s">
        <v>242</v>
      </c>
      <c r="E1138" t="s">
        <v>47</v>
      </c>
      <c r="F1138">
        <v>9282</v>
      </c>
      <c r="G1138" t="s">
        <v>141</v>
      </c>
      <c r="H1138" t="s">
        <v>233</v>
      </c>
      <c r="I1138" t="s">
        <v>234</v>
      </c>
      <c r="J1138" s="24">
        <v>45931</v>
      </c>
      <c r="K1138" t="s">
        <v>253</v>
      </c>
      <c r="L1138">
        <v>3</v>
      </c>
      <c r="M1138" t="s">
        <v>429</v>
      </c>
      <c r="N1138" t="s">
        <v>145</v>
      </c>
      <c r="O1138" t="s">
        <v>155</v>
      </c>
      <c r="P1138" t="s">
        <v>154</v>
      </c>
      <c r="Q1138">
        <v>13126.1</v>
      </c>
      <c r="R1138">
        <v>374</v>
      </c>
      <c r="S1138">
        <v>81793.649999999994</v>
      </c>
      <c r="T1138">
        <v>1295.53</v>
      </c>
      <c r="U1138">
        <v>60</v>
      </c>
      <c r="V1138">
        <v>31</v>
      </c>
      <c r="W1138">
        <v>8112.31</v>
      </c>
      <c r="X1138">
        <v>8347.31</v>
      </c>
      <c r="Y1138">
        <v>0</v>
      </c>
      <c r="Z1138">
        <v>0</v>
      </c>
      <c r="AA1138">
        <v>67372.02</v>
      </c>
      <c r="AB1138">
        <v>1261.6500000000001</v>
      </c>
      <c r="AC1138">
        <v>61375.37</v>
      </c>
      <c r="AD1138">
        <v>19</v>
      </c>
      <c r="AE1138">
        <v>12</v>
      </c>
      <c r="AF1138">
        <v>306</v>
      </c>
      <c r="AG1138">
        <v>36</v>
      </c>
      <c r="AH1138">
        <v>2</v>
      </c>
      <c r="AI1138">
        <v>24</v>
      </c>
      <c r="AJ1138">
        <v>0</v>
      </c>
      <c r="AK1138">
        <v>0</v>
      </c>
      <c r="AL1138">
        <v>0</v>
      </c>
      <c r="AM1138">
        <v>0</v>
      </c>
      <c r="AN1138">
        <v>0</v>
      </c>
      <c r="AO1138">
        <v>233</v>
      </c>
      <c r="AP1138">
        <v>1368</v>
      </c>
      <c r="AQ1138">
        <v>278</v>
      </c>
      <c r="AR1138">
        <v>2</v>
      </c>
      <c r="AS1138">
        <v>114</v>
      </c>
      <c r="AT1138">
        <v>188</v>
      </c>
      <c r="AU1138">
        <v>48</v>
      </c>
      <c r="AV1138">
        <v>20</v>
      </c>
      <c r="AW1138">
        <v>2</v>
      </c>
      <c r="AX1138">
        <v>0</v>
      </c>
      <c r="AY1138">
        <v>128</v>
      </c>
      <c r="AZ1138">
        <v>248</v>
      </c>
      <c r="BA1138">
        <v>173</v>
      </c>
      <c r="BB1138">
        <v>32</v>
      </c>
      <c r="BC1138">
        <v>13</v>
      </c>
      <c r="BD1138">
        <v>5</v>
      </c>
      <c r="BE1138">
        <v>0</v>
      </c>
      <c r="BF1138">
        <v>372</v>
      </c>
      <c r="BG1138">
        <v>7045</v>
      </c>
      <c r="BH1138">
        <v>6</v>
      </c>
      <c r="BI1138">
        <v>59</v>
      </c>
      <c r="BJ1138" s="25">
        <v>45944</v>
      </c>
      <c r="BK1138">
        <v>0</v>
      </c>
      <c r="BL1138" s="27" t="str">
        <f>VLOOKUP(O1138,DropDownList!$H$1:$I$7,2,FALSE)</f>
        <v>2022/23</v>
      </c>
      <c r="BM1138" s="27" t="str">
        <f t="shared" si="17"/>
        <v>JP COURT</v>
      </c>
    </row>
    <row r="1139" spans="1:65" x14ac:dyDescent="0.2">
      <c r="A1139">
        <v>2025</v>
      </c>
      <c r="B1139">
        <v>10</v>
      </c>
      <c r="C1139" t="s">
        <v>231</v>
      </c>
      <c r="D1139" t="s">
        <v>242</v>
      </c>
      <c r="E1139" t="s">
        <v>47</v>
      </c>
      <c r="F1139">
        <v>9282</v>
      </c>
      <c r="G1139" t="s">
        <v>141</v>
      </c>
      <c r="H1139" t="s">
        <v>233</v>
      </c>
      <c r="I1139" t="s">
        <v>234</v>
      </c>
      <c r="J1139" s="24">
        <v>45931</v>
      </c>
      <c r="K1139" t="s">
        <v>253</v>
      </c>
      <c r="L1139">
        <v>3</v>
      </c>
      <c r="M1139" t="s">
        <v>429</v>
      </c>
      <c r="N1139" t="s">
        <v>145</v>
      </c>
      <c r="O1139" t="s">
        <v>147</v>
      </c>
      <c r="P1139" t="s">
        <v>148</v>
      </c>
      <c r="Q1139">
        <v>265.29000000000002</v>
      </c>
      <c r="R1139">
        <v>15</v>
      </c>
      <c r="S1139">
        <v>900</v>
      </c>
      <c r="T1139">
        <v>60</v>
      </c>
      <c r="U1139">
        <v>6</v>
      </c>
      <c r="V1139">
        <v>0</v>
      </c>
      <c r="W1139">
        <v>0</v>
      </c>
      <c r="X1139">
        <v>0</v>
      </c>
      <c r="Y1139">
        <v>0</v>
      </c>
      <c r="Z1139">
        <v>0</v>
      </c>
      <c r="AA1139">
        <v>574.71</v>
      </c>
      <c r="AB1139">
        <v>0</v>
      </c>
      <c r="AC1139">
        <v>574.71</v>
      </c>
      <c r="AD1139">
        <v>0</v>
      </c>
      <c r="AE1139">
        <v>0</v>
      </c>
      <c r="AF1139">
        <v>8</v>
      </c>
      <c r="AG1139">
        <v>3</v>
      </c>
      <c r="AH1139">
        <v>1</v>
      </c>
      <c r="AI1139">
        <v>3</v>
      </c>
      <c r="AJ1139">
        <v>0</v>
      </c>
      <c r="AK1139">
        <v>0</v>
      </c>
      <c r="AL1139">
        <v>0</v>
      </c>
      <c r="AM1139">
        <v>0</v>
      </c>
      <c r="AN1139">
        <v>0</v>
      </c>
      <c r="AO1139">
        <v>13</v>
      </c>
      <c r="AP1139">
        <v>44</v>
      </c>
      <c r="AQ1139">
        <v>14</v>
      </c>
      <c r="AR1139">
        <v>0</v>
      </c>
      <c r="AS1139">
        <v>1</v>
      </c>
      <c r="AT1139">
        <v>3</v>
      </c>
      <c r="AU1139">
        <v>0</v>
      </c>
      <c r="AV1139">
        <v>0</v>
      </c>
      <c r="AW1139">
        <v>0</v>
      </c>
      <c r="AX1139">
        <v>0</v>
      </c>
      <c r="AY1139">
        <v>8</v>
      </c>
      <c r="AZ1139">
        <v>11</v>
      </c>
      <c r="BA1139">
        <v>2</v>
      </c>
      <c r="BB1139">
        <v>2</v>
      </c>
      <c r="BC1139">
        <v>1</v>
      </c>
      <c r="BD1139">
        <v>0</v>
      </c>
      <c r="BE1139">
        <v>0</v>
      </c>
      <c r="BF1139">
        <v>15</v>
      </c>
      <c r="BG1139">
        <v>180</v>
      </c>
      <c r="BH1139">
        <v>0</v>
      </c>
      <c r="BI1139">
        <v>6</v>
      </c>
      <c r="BJ1139" s="25">
        <v>45944</v>
      </c>
      <c r="BK1139">
        <v>0</v>
      </c>
      <c r="BL1139" s="27" t="str">
        <f>VLOOKUP(O1139,DropDownList!$H$1:$I$7,2,FALSE)</f>
        <v>2024/25</v>
      </c>
      <c r="BM1139" s="27" t="str">
        <f t="shared" si="17"/>
        <v>PRAS</v>
      </c>
    </row>
    <row r="1140" spans="1:65" x14ac:dyDescent="0.2">
      <c r="A1140">
        <v>2025</v>
      </c>
      <c r="B1140">
        <v>10</v>
      </c>
      <c r="C1140" t="s">
        <v>231</v>
      </c>
      <c r="D1140" t="s">
        <v>242</v>
      </c>
      <c r="E1140" t="s">
        <v>47</v>
      </c>
      <c r="F1140">
        <v>9282</v>
      </c>
      <c r="G1140" t="s">
        <v>141</v>
      </c>
      <c r="H1140" t="s">
        <v>233</v>
      </c>
      <c r="I1140" t="s">
        <v>234</v>
      </c>
      <c r="J1140" s="24">
        <v>45931</v>
      </c>
      <c r="K1140" t="s">
        <v>253</v>
      </c>
      <c r="L1140">
        <v>3</v>
      </c>
      <c r="M1140" t="s">
        <v>429</v>
      </c>
      <c r="N1140" t="s">
        <v>145</v>
      </c>
      <c r="O1140" t="s">
        <v>156</v>
      </c>
      <c r="P1140" t="s">
        <v>148</v>
      </c>
      <c r="Q1140">
        <v>79.67</v>
      </c>
      <c r="R1140">
        <v>10</v>
      </c>
      <c r="S1140">
        <v>600</v>
      </c>
      <c r="T1140">
        <v>0</v>
      </c>
      <c r="U1140">
        <v>2</v>
      </c>
      <c r="V1140">
        <v>1</v>
      </c>
      <c r="W1140">
        <v>60</v>
      </c>
      <c r="X1140">
        <v>60</v>
      </c>
      <c r="Y1140">
        <v>0</v>
      </c>
      <c r="Z1140">
        <v>0</v>
      </c>
      <c r="AA1140">
        <v>520.33000000000004</v>
      </c>
      <c r="AB1140">
        <v>0</v>
      </c>
      <c r="AC1140">
        <v>520.33000000000004</v>
      </c>
      <c r="AD1140">
        <v>1</v>
      </c>
      <c r="AE1140">
        <v>0</v>
      </c>
      <c r="AF1140">
        <v>8</v>
      </c>
      <c r="AG1140">
        <v>1</v>
      </c>
      <c r="AH1140">
        <v>0</v>
      </c>
      <c r="AI1140">
        <v>1</v>
      </c>
      <c r="AJ1140">
        <v>0</v>
      </c>
      <c r="AK1140">
        <v>0</v>
      </c>
      <c r="AL1140">
        <v>0</v>
      </c>
      <c r="AM1140">
        <v>0</v>
      </c>
      <c r="AN1140">
        <v>0</v>
      </c>
      <c r="AO1140">
        <v>9</v>
      </c>
      <c r="AP1140">
        <v>44</v>
      </c>
      <c r="AQ1140">
        <v>10</v>
      </c>
      <c r="AR1140">
        <v>0</v>
      </c>
      <c r="AS1140">
        <v>2</v>
      </c>
      <c r="AT1140">
        <v>9</v>
      </c>
      <c r="AU1140">
        <v>1</v>
      </c>
      <c r="AV1140">
        <v>0</v>
      </c>
      <c r="AW1140">
        <v>0</v>
      </c>
      <c r="AX1140">
        <v>0</v>
      </c>
      <c r="AY1140">
        <v>7</v>
      </c>
      <c r="AZ1140">
        <v>11</v>
      </c>
      <c r="BA1140">
        <v>3</v>
      </c>
      <c r="BB1140">
        <v>0</v>
      </c>
      <c r="BC1140">
        <v>0</v>
      </c>
      <c r="BD1140">
        <v>0</v>
      </c>
      <c r="BE1140">
        <v>0</v>
      </c>
      <c r="BF1140">
        <v>10</v>
      </c>
      <c r="BG1140">
        <v>60</v>
      </c>
      <c r="BH1140">
        <v>0</v>
      </c>
      <c r="BI1140">
        <v>2</v>
      </c>
      <c r="BJ1140" s="25">
        <v>45944</v>
      </c>
      <c r="BK1140">
        <v>0</v>
      </c>
      <c r="BL1140" s="27" t="str">
        <f>VLOOKUP(O1140,DropDownList!$H$1:$I$7,2,FALSE)</f>
        <v>2023/24</v>
      </c>
      <c r="BM1140" s="27" t="str">
        <f t="shared" si="17"/>
        <v>PRAS</v>
      </c>
    </row>
    <row r="1141" spans="1:65" x14ac:dyDescent="0.2">
      <c r="A1141">
        <v>2025</v>
      </c>
      <c r="B1141">
        <v>10</v>
      </c>
      <c r="C1141" t="s">
        <v>231</v>
      </c>
      <c r="D1141" t="s">
        <v>242</v>
      </c>
      <c r="E1141" t="s">
        <v>47</v>
      </c>
      <c r="F1141">
        <v>9282</v>
      </c>
      <c r="G1141" t="s">
        <v>141</v>
      </c>
      <c r="H1141" t="s">
        <v>233</v>
      </c>
      <c r="I1141" t="s">
        <v>234</v>
      </c>
      <c r="J1141" s="24">
        <v>45931</v>
      </c>
      <c r="K1141" t="s">
        <v>253</v>
      </c>
      <c r="L1141">
        <v>3</v>
      </c>
      <c r="M1141" t="s">
        <v>429</v>
      </c>
      <c r="N1141" t="s">
        <v>145</v>
      </c>
      <c r="O1141" t="s">
        <v>156</v>
      </c>
      <c r="P1141" t="s">
        <v>153</v>
      </c>
      <c r="Q1141">
        <v>0</v>
      </c>
      <c r="R1141">
        <v>2</v>
      </c>
      <c r="S1141">
        <v>120</v>
      </c>
      <c r="T1141">
        <v>0</v>
      </c>
      <c r="U1141">
        <v>0</v>
      </c>
      <c r="V1141">
        <v>0</v>
      </c>
      <c r="W1141">
        <v>0</v>
      </c>
      <c r="X1141">
        <v>0</v>
      </c>
      <c r="Y1141">
        <v>0</v>
      </c>
      <c r="Z1141">
        <v>0</v>
      </c>
      <c r="AA1141">
        <v>120</v>
      </c>
      <c r="AB1141">
        <v>0</v>
      </c>
      <c r="AC1141">
        <v>120</v>
      </c>
      <c r="AD1141">
        <v>0</v>
      </c>
      <c r="AE1141">
        <v>0</v>
      </c>
      <c r="AF1141">
        <v>2</v>
      </c>
      <c r="AG1141">
        <v>0</v>
      </c>
      <c r="AH1141">
        <v>0</v>
      </c>
      <c r="AI1141">
        <v>0</v>
      </c>
      <c r="AJ1141">
        <v>0</v>
      </c>
      <c r="AK1141">
        <v>0</v>
      </c>
      <c r="AL1141">
        <v>0</v>
      </c>
      <c r="AM1141">
        <v>0</v>
      </c>
      <c r="AN1141">
        <v>0</v>
      </c>
      <c r="AO1141">
        <v>1</v>
      </c>
      <c r="AP1141">
        <v>7</v>
      </c>
      <c r="AQ1141">
        <v>2</v>
      </c>
      <c r="AR1141">
        <v>0</v>
      </c>
      <c r="AS1141">
        <v>2</v>
      </c>
      <c r="AT1141">
        <v>0</v>
      </c>
      <c r="AU1141">
        <v>0</v>
      </c>
      <c r="AV1141">
        <v>0</v>
      </c>
      <c r="AW1141">
        <v>0</v>
      </c>
      <c r="AX1141">
        <v>0</v>
      </c>
      <c r="AY1141">
        <v>0</v>
      </c>
      <c r="AZ1141">
        <v>1</v>
      </c>
      <c r="BA1141">
        <v>1</v>
      </c>
      <c r="BB1141">
        <v>0</v>
      </c>
      <c r="BC1141">
        <v>0</v>
      </c>
      <c r="BD1141">
        <v>0</v>
      </c>
      <c r="BE1141">
        <v>0</v>
      </c>
      <c r="BF1141">
        <v>1</v>
      </c>
      <c r="BG1141">
        <v>0</v>
      </c>
      <c r="BH1141">
        <v>0</v>
      </c>
      <c r="BI1141">
        <v>0</v>
      </c>
      <c r="BJ1141" s="25">
        <v>45944</v>
      </c>
      <c r="BK1141">
        <v>0</v>
      </c>
      <c r="BL1141" s="27" t="str">
        <f>VLOOKUP(O1141,DropDownList!$H$1:$I$7,2,FALSE)</f>
        <v>2023/24</v>
      </c>
      <c r="BM1141" s="27" t="str">
        <f t="shared" si="17"/>
        <v>PREG</v>
      </c>
    </row>
    <row r="1142" spans="1:65" x14ac:dyDescent="0.2">
      <c r="A1142">
        <v>2025</v>
      </c>
      <c r="B1142">
        <v>10</v>
      </c>
      <c r="C1142" t="s">
        <v>231</v>
      </c>
      <c r="D1142" t="s">
        <v>242</v>
      </c>
      <c r="E1142" t="s">
        <v>47</v>
      </c>
      <c r="F1142">
        <v>9282</v>
      </c>
      <c r="G1142" t="s">
        <v>141</v>
      </c>
      <c r="H1142" t="s">
        <v>233</v>
      </c>
      <c r="I1142" t="s">
        <v>234</v>
      </c>
      <c r="J1142" s="24">
        <v>45931</v>
      </c>
      <c r="K1142" t="s">
        <v>253</v>
      </c>
      <c r="L1142">
        <v>3</v>
      </c>
      <c r="M1142" t="s">
        <v>429</v>
      </c>
      <c r="N1142" t="s">
        <v>145</v>
      </c>
      <c r="O1142" t="s">
        <v>155</v>
      </c>
      <c r="P1142" t="s">
        <v>153</v>
      </c>
      <c r="Q1142">
        <v>0</v>
      </c>
      <c r="R1142">
        <v>2</v>
      </c>
      <c r="S1142">
        <v>90</v>
      </c>
      <c r="T1142">
        <v>45</v>
      </c>
      <c r="U1142">
        <v>0</v>
      </c>
      <c r="V1142">
        <v>0</v>
      </c>
      <c r="W1142">
        <v>0</v>
      </c>
      <c r="X1142">
        <v>0</v>
      </c>
      <c r="Y1142">
        <v>0</v>
      </c>
      <c r="Z1142">
        <v>0</v>
      </c>
      <c r="AA1142">
        <v>45</v>
      </c>
      <c r="AB1142">
        <v>0</v>
      </c>
      <c r="AC1142">
        <v>45</v>
      </c>
      <c r="AD1142">
        <v>0</v>
      </c>
      <c r="AE1142">
        <v>0</v>
      </c>
      <c r="AF1142">
        <v>1</v>
      </c>
      <c r="AG1142">
        <v>0</v>
      </c>
      <c r="AH1142">
        <v>1</v>
      </c>
      <c r="AI1142">
        <v>0</v>
      </c>
      <c r="AJ1142">
        <v>0</v>
      </c>
      <c r="AK1142">
        <v>0</v>
      </c>
      <c r="AL1142">
        <v>0</v>
      </c>
      <c r="AM1142">
        <v>0</v>
      </c>
      <c r="AN1142">
        <v>0</v>
      </c>
      <c r="AO1142">
        <v>1</v>
      </c>
      <c r="AP1142">
        <v>1</v>
      </c>
      <c r="AQ1142">
        <v>1</v>
      </c>
      <c r="AR1142">
        <v>0</v>
      </c>
      <c r="AS1142">
        <v>0</v>
      </c>
      <c r="AT1142">
        <v>0</v>
      </c>
      <c r="AU1142">
        <v>0</v>
      </c>
      <c r="AV1142">
        <v>0</v>
      </c>
      <c r="AW1142">
        <v>0</v>
      </c>
      <c r="AX1142">
        <v>0</v>
      </c>
      <c r="AY1142">
        <v>0</v>
      </c>
      <c r="AZ1142">
        <v>0</v>
      </c>
      <c r="BA1142">
        <v>0</v>
      </c>
      <c r="BB1142">
        <v>0</v>
      </c>
      <c r="BC1142">
        <v>0</v>
      </c>
      <c r="BD1142">
        <v>0</v>
      </c>
      <c r="BE1142">
        <v>0</v>
      </c>
      <c r="BF1142">
        <v>2</v>
      </c>
      <c r="BG1142">
        <v>0</v>
      </c>
      <c r="BH1142">
        <v>0</v>
      </c>
      <c r="BI1142">
        <v>0</v>
      </c>
      <c r="BJ1142" s="25">
        <v>45944</v>
      </c>
      <c r="BK1142">
        <v>0</v>
      </c>
      <c r="BL1142" s="27" t="str">
        <f>VLOOKUP(O1142,DropDownList!$H$1:$I$7,2,FALSE)</f>
        <v>2022/23</v>
      </c>
      <c r="BM1142" s="27" t="str">
        <f t="shared" si="17"/>
        <v>PREG</v>
      </c>
    </row>
    <row r="1143" spans="1:65" x14ac:dyDescent="0.2">
      <c r="A1143">
        <v>2025</v>
      </c>
      <c r="B1143">
        <v>10</v>
      </c>
      <c r="C1143" t="s">
        <v>231</v>
      </c>
      <c r="D1143" t="s">
        <v>242</v>
      </c>
      <c r="E1143" t="s">
        <v>47</v>
      </c>
      <c r="F1143">
        <v>9282</v>
      </c>
      <c r="G1143" t="s">
        <v>141</v>
      </c>
      <c r="H1143" t="s">
        <v>233</v>
      </c>
      <c r="I1143" t="s">
        <v>234</v>
      </c>
      <c r="J1143" s="24">
        <v>45931</v>
      </c>
      <c r="K1143" t="s">
        <v>253</v>
      </c>
      <c r="L1143">
        <v>3</v>
      </c>
      <c r="M1143" t="s">
        <v>429</v>
      </c>
      <c r="N1143" t="s">
        <v>145</v>
      </c>
      <c r="O1143" t="s">
        <v>147</v>
      </c>
      <c r="P1143" t="s">
        <v>146</v>
      </c>
      <c r="Q1143">
        <v>950</v>
      </c>
      <c r="R1143">
        <v>344</v>
      </c>
      <c r="S1143">
        <v>4810</v>
      </c>
      <c r="T1143">
        <v>20</v>
      </c>
      <c r="U1143">
        <v>122</v>
      </c>
      <c r="V1143">
        <v>33</v>
      </c>
      <c r="W1143">
        <v>500</v>
      </c>
      <c r="X1143">
        <v>500</v>
      </c>
      <c r="Y1143">
        <v>0</v>
      </c>
      <c r="Z1143">
        <v>0</v>
      </c>
      <c r="AA1143">
        <v>3840</v>
      </c>
      <c r="AB1143">
        <v>0</v>
      </c>
      <c r="AC1143">
        <v>0</v>
      </c>
      <c r="AD1143">
        <v>33</v>
      </c>
      <c r="AE1143">
        <v>0</v>
      </c>
      <c r="AF1143">
        <v>281</v>
      </c>
      <c r="AG1143">
        <v>0</v>
      </c>
      <c r="AH1143">
        <v>2</v>
      </c>
      <c r="AI1143">
        <v>61</v>
      </c>
      <c r="AJ1143">
        <v>0</v>
      </c>
      <c r="AK1143">
        <v>0</v>
      </c>
      <c r="AL1143">
        <v>0</v>
      </c>
      <c r="AM1143">
        <v>0</v>
      </c>
      <c r="AN1143">
        <v>0</v>
      </c>
      <c r="AO1143">
        <v>221</v>
      </c>
      <c r="AP1143">
        <v>926</v>
      </c>
      <c r="AQ1143">
        <v>241</v>
      </c>
      <c r="AR1143">
        <v>0</v>
      </c>
      <c r="AS1143">
        <v>73</v>
      </c>
      <c r="AT1143">
        <v>89</v>
      </c>
      <c r="AU1143">
        <v>6</v>
      </c>
      <c r="AV1143">
        <v>2</v>
      </c>
      <c r="AW1143">
        <v>0</v>
      </c>
      <c r="AX1143">
        <v>0</v>
      </c>
      <c r="AY1143">
        <v>101</v>
      </c>
      <c r="AZ1143">
        <v>196</v>
      </c>
      <c r="BA1143">
        <v>101</v>
      </c>
      <c r="BB1143">
        <v>28</v>
      </c>
      <c r="BC1143">
        <v>12</v>
      </c>
      <c r="BD1143">
        <v>5</v>
      </c>
      <c r="BE1143">
        <v>0</v>
      </c>
      <c r="BF1143">
        <v>343</v>
      </c>
      <c r="BG1143">
        <v>950</v>
      </c>
      <c r="BH1143">
        <v>0</v>
      </c>
      <c r="BI1143">
        <v>119</v>
      </c>
      <c r="BJ1143" s="25">
        <v>45944</v>
      </c>
      <c r="BK1143">
        <v>0</v>
      </c>
      <c r="BL1143" s="27" t="str">
        <f>VLOOKUP(O1143,DropDownList!$H$1:$I$7,2,FALSE)</f>
        <v>2024/25</v>
      </c>
      <c r="BM1143" s="27" t="str">
        <f t="shared" si="17"/>
        <v>VSUR</v>
      </c>
    </row>
    <row r="1144" spans="1:65" x14ac:dyDescent="0.2">
      <c r="A1144">
        <v>2025</v>
      </c>
      <c r="B1144">
        <v>10</v>
      </c>
      <c r="C1144" t="s">
        <v>231</v>
      </c>
      <c r="D1144" t="s">
        <v>242</v>
      </c>
      <c r="E1144" t="s">
        <v>47</v>
      </c>
      <c r="F1144">
        <v>9282</v>
      </c>
      <c r="G1144" t="s">
        <v>141</v>
      </c>
      <c r="H1144" t="s">
        <v>233</v>
      </c>
      <c r="I1144" t="s">
        <v>234</v>
      </c>
      <c r="J1144" s="24">
        <v>45931</v>
      </c>
      <c r="K1144" t="s">
        <v>253</v>
      </c>
      <c r="L1144">
        <v>3</v>
      </c>
      <c r="M1144" t="s">
        <v>429</v>
      </c>
      <c r="N1144" t="s">
        <v>145</v>
      </c>
      <c r="O1144" t="s">
        <v>155</v>
      </c>
      <c r="P1144" t="s">
        <v>146</v>
      </c>
      <c r="Q1144">
        <v>400</v>
      </c>
      <c r="R1144">
        <v>374</v>
      </c>
      <c r="S1144">
        <v>5165</v>
      </c>
      <c r="T1144">
        <v>30</v>
      </c>
      <c r="U1144">
        <v>61</v>
      </c>
      <c r="V1144">
        <v>19</v>
      </c>
      <c r="W1144">
        <v>350</v>
      </c>
      <c r="X1144">
        <v>350</v>
      </c>
      <c r="Y1144">
        <v>0</v>
      </c>
      <c r="Z1144">
        <v>0</v>
      </c>
      <c r="AA1144">
        <v>4735</v>
      </c>
      <c r="AB1144">
        <v>0</v>
      </c>
      <c r="AC1144">
        <v>0</v>
      </c>
      <c r="AD1144">
        <v>19</v>
      </c>
      <c r="AE1144">
        <v>0</v>
      </c>
      <c r="AF1144">
        <v>347</v>
      </c>
      <c r="AG1144">
        <v>0</v>
      </c>
      <c r="AH1144">
        <v>3</v>
      </c>
      <c r="AI1144">
        <v>24</v>
      </c>
      <c r="AJ1144">
        <v>0</v>
      </c>
      <c r="AK1144">
        <v>0</v>
      </c>
      <c r="AL1144">
        <v>0</v>
      </c>
      <c r="AM1144">
        <v>0</v>
      </c>
      <c r="AN1144">
        <v>0</v>
      </c>
      <c r="AO1144">
        <v>233</v>
      </c>
      <c r="AP1144">
        <v>1368</v>
      </c>
      <c r="AQ1144">
        <v>278</v>
      </c>
      <c r="AR1144">
        <v>2</v>
      </c>
      <c r="AS1144">
        <v>114</v>
      </c>
      <c r="AT1144">
        <v>188</v>
      </c>
      <c r="AU1144">
        <v>48</v>
      </c>
      <c r="AV1144">
        <v>20</v>
      </c>
      <c r="AW1144">
        <v>2</v>
      </c>
      <c r="AX1144">
        <v>0</v>
      </c>
      <c r="AY1144">
        <v>128</v>
      </c>
      <c r="AZ1144">
        <v>248</v>
      </c>
      <c r="BA1144">
        <v>173</v>
      </c>
      <c r="BB1144">
        <v>32</v>
      </c>
      <c r="BC1144">
        <v>13</v>
      </c>
      <c r="BD1144">
        <v>5</v>
      </c>
      <c r="BE1144">
        <v>0</v>
      </c>
      <c r="BF1144">
        <v>372</v>
      </c>
      <c r="BG1144">
        <v>400</v>
      </c>
      <c r="BH1144">
        <v>0</v>
      </c>
      <c r="BI1144">
        <v>60</v>
      </c>
      <c r="BJ1144" s="25">
        <v>45944</v>
      </c>
      <c r="BK1144">
        <v>0</v>
      </c>
      <c r="BL1144" s="27" t="str">
        <f>VLOOKUP(O1144,DropDownList!$H$1:$I$7,2,FALSE)</f>
        <v>2022/23</v>
      </c>
      <c r="BM1144" s="27" t="str">
        <f t="shared" si="17"/>
        <v>VSUR</v>
      </c>
    </row>
    <row r="1145" spans="1:65" x14ac:dyDescent="0.2">
      <c r="A1145">
        <v>2025</v>
      </c>
      <c r="B1145">
        <v>10</v>
      </c>
      <c r="C1145" t="s">
        <v>231</v>
      </c>
      <c r="D1145" t="s">
        <v>242</v>
      </c>
      <c r="E1145" t="s">
        <v>47</v>
      </c>
      <c r="F1145">
        <v>9282</v>
      </c>
      <c r="G1145" t="s">
        <v>141</v>
      </c>
      <c r="H1145" t="s">
        <v>233</v>
      </c>
      <c r="I1145" t="s">
        <v>234</v>
      </c>
      <c r="J1145" s="24">
        <v>45931</v>
      </c>
      <c r="K1145" t="s">
        <v>253</v>
      </c>
      <c r="L1145">
        <v>3</v>
      </c>
      <c r="M1145" t="s">
        <v>429</v>
      </c>
      <c r="N1145" t="s">
        <v>145</v>
      </c>
      <c r="O1145" t="s">
        <v>156</v>
      </c>
      <c r="P1145" t="s">
        <v>150</v>
      </c>
      <c r="Q1145">
        <v>16900.93</v>
      </c>
      <c r="R1145">
        <v>445</v>
      </c>
      <c r="S1145">
        <v>70645.350000000006</v>
      </c>
      <c r="T1145">
        <v>6777.63</v>
      </c>
      <c r="U1145">
        <v>112</v>
      </c>
      <c r="V1145">
        <v>68</v>
      </c>
      <c r="W1145">
        <v>11549.7</v>
      </c>
      <c r="X1145">
        <v>11599.7</v>
      </c>
      <c r="Y1145">
        <v>402</v>
      </c>
      <c r="Z1145">
        <v>63867.72</v>
      </c>
      <c r="AA1145">
        <v>46966.79</v>
      </c>
      <c r="AB1145">
        <v>14628.5</v>
      </c>
      <c r="AC1145">
        <v>32338.29</v>
      </c>
      <c r="AD1145">
        <v>54</v>
      </c>
      <c r="AE1145">
        <v>14</v>
      </c>
      <c r="AF1145">
        <v>281</v>
      </c>
      <c r="AG1145">
        <v>41</v>
      </c>
      <c r="AH1145">
        <v>43</v>
      </c>
      <c r="AI1145">
        <v>71</v>
      </c>
      <c r="AJ1145">
        <v>79</v>
      </c>
      <c r="AK1145">
        <v>43</v>
      </c>
      <c r="AL1145">
        <v>11</v>
      </c>
      <c r="AM1145">
        <v>20</v>
      </c>
      <c r="AN1145">
        <v>2</v>
      </c>
      <c r="AO1145">
        <v>308</v>
      </c>
      <c r="AP1145">
        <v>1802</v>
      </c>
      <c r="AQ1145">
        <v>379</v>
      </c>
      <c r="AR1145">
        <v>0</v>
      </c>
      <c r="AS1145">
        <v>134</v>
      </c>
      <c r="AT1145">
        <v>287</v>
      </c>
      <c r="AU1145">
        <v>28</v>
      </c>
      <c r="AV1145">
        <v>13</v>
      </c>
      <c r="AW1145">
        <v>0</v>
      </c>
      <c r="AX1145">
        <v>0</v>
      </c>
      <c r="AY1145">
        <v>197</v>
      </c>
      <c r="AZ1145">
        <v>380</v>
      </c>
      <c r="BA1145">
        <v>233</v>
      </c>
      <c r="BB1145">
        <v>18</v>
      </c>
      <c r="BC1145">
        <v>9</v>
      </c>
      <c r="BD1145">
        <v>4</v>
      </c>
      <c r="BE1145">
        <v>0</v>
      </c>
      <c r="BF1145">
        <v>320</v>
      </c>
      <c r="BG1145">
        <v>11919.17</v>
      </c>
      <c r="BH1145">
        <v>9</v>
      </c>
      <c r="BI1145">
        <v>111</v>
      </c>
      <c r="BJ1145" s="25">
        <v>45944</v>
      </c>
      <c r="BK1145">
        <v>0</v>
      </c>
      <c r="BL1145" s="27" t="str">
        <f>VLOOKUP(O1145,DropDownList!$H$1:$I$7,2,FALSE)</f>
        <v>2023/24</v>
      </c>
      <c r="BM1145" s="27" t="str">
        <f t="shared" si="17"/>
        <v>FISCAL FINES</v>
      </c>
    </row>
    <row r="1146" spans="1:65" x14ac:dyDescent="0.2">
      <c r="A1146">
        <v>2025</v>
      </c>
      <c r="B1146">
        <v>10</v>
      </c>
      <c r="C1146" t="s">
        <v>231</v>
      </c>
      <c r="D1146" t="s">
        <v>242</v>
      </c>
      <c r="E1146" t="s">
        <v>47</v>
      </c>
      <c r="F1146">
        <v>9282</v>
      </c>
      <c r="G1146" t="s">
        <v>141</v>
      </c>
      <c r="H1146" t="s">
        <v>233</v>
      </c>
      <c r="I1146" t="s">
        <v>234</v>
      </c>
      <c r="J1146" s="24">
        <v>45931</v>
      </c>
      <c r="K1146" t="s">
        <v>253</v>
      </c>
      <c r="L1146">
        <v>3</v>
      </c>
      <c r="M1146" t="s">
        <v>429</v>
      </c>
      <c r="N1146" t="s">
        <v>145</v>
      </c>
      <c r="O1146" t="s">
        <v>156</v>
      </c>
      <c r="P1146" t="s">
        <v>154</v>
      </c>
      <c r="Q1146">
        <v>8400.48</v>
      </c>
      <c r="R1146">
        <v>200</v>
      </c>
      <c r="S1146">
        <v>47915.86</v>
      </c>
      <c r="T1146">
        <v>1535.67</v>
      </c>
      <c r="U1146">
        <v>42</v>
      </c>
      <c r="V1146">
        <v>22</v>
      </c>
      <c r="W1146">
        <v>4809.3</v>
      </c>
      <c r="X1146">
        <v>4809.3</v>
      </c>
      <c r="Y1146">
        <v>0</v>
      </c>
      <c r="Z1146">
        <v>0</v>
      </c>
      <c r="AA1146">
        <v>37979.71</v>
      </c>
      <c r="AB1146">
        <v>200</v>
      </c>
      <c r="AC1146">
        <v>35207.42</v>
      </c>
      <c r="AD1146">
        <v>14</v>
      </c>
      <c r="AE1146">
        <v>8</v>
      </c>
      <c r="AF1146">
        <v>147</v>
      </c>
      <c r="AG1146">
        <v>23</v>
      </c>
      <c r="AH1146">
        <v>4</v>
      </c>
      <c r="AI1146">
        <v>19</v>
      </c>
      <c r="AJ1146">
        <v>0</v>
      </c>
      <c r="AK1146">
        <v>0</v>
      </c>
      <c r="AL1146">
        <v>0</v>
      </c>
      <c r="AM1146">
        <v>0</v>
      </c>
      <c r="AN1146">
        <v>0</v>
      </c>
      <c r="AO1146">
        <v>115</v>
      </c>
      <c r="AP1146">
        <v>693</v>
      </c>
      <c r="AQ1146">
        <v>139</v>
      </c>
      <c r="AR1146">
        <v>0</v>
      </c>
      <c r="AS1146">
        <v>59</v>
      </c>
      <c r="AT1146">
        <v>116</v>
      </c>
      <c r="AU1146">
        <v>11</v>
      </c>
      <c r="AV1146">
        <v>5</v>
      </c>
      <c r="AW1146">
        <v>0</v>
      </c>
      <c r="AX1146">
        <v>0</v>
      </c>
      <c r="AY1146">
        <v>64</v>
      </c>
      <c r="AZ1146">
        <v>130</v>
      </c>
      <c r="BA1146">
        <v>91</v>
      </c>
      <c r="BB1146">
        <v>13</v>
      </c>
      <c r="BC1146">
        <v>3</v>
      </c>
      <c r="BD1146">
        <v>2</v>
      </c>
      <c r="BE1146">
        <v>0</v>
      </c>
      <c r="BF1146">
        <v>200</v>
      </c>
      <c r="BG1146">
        <v>5050</v>
      </c>
      <c r="BH1146">
        <v>7</v>
      </c>
      <c r="BI1146">
        <v>40</v>
      </c>
      <c r="BJ1146" s="25">
        <v>45944</v>
      </c>
      <c r="BK1146">
        <v>0</v>
      </c>
      <c r="BL1146" s="27" t="str">
        <f>VLOOKUP(O1146,DropDownList!$H$1:$I$7,2,FALSE)</f>
        <v>2023/24</v>
      </c>
      <c r="BM1146" s="27" t="str">
        <f t="shared" si="17"/>
        <v>JP COURT</v>
      </c>
    </row>
    <row r="1147" spans="1:65" x14ac:dyDescent="0.2">
      <c r="A1147">
        <v>2025</v>
      </c>
      <c r="B1147">
        <v>10</v>
      </c>
      <c r="C1147" t="s">
        <v>231</v>
      </c>
      <c r="D1147" t="s">
        <v>242</v>
      </c>
      <c r="E1147" t="s">
        <v>47</v>
      </c>
      <c r="F1147">
        <v>9282</v>
      </c>
      <c r="G1147" t="s">
        <v>141</v>
      </c>
      <c r="H1147" t="s">
        <v>233</v>
      </c>
      <c r="I1147" t="s">
        <v>234</v>
      </c>
      <c r="J1147" s="24">
        <v>45931</v>
      </c>
      <c r="K1147" t="s">
        <v>253</v>
      </c>
      <c r="L1147">
        <v>3</v>
      </c>
      <c r="M1147" t="s">
        <v>429</v>
      </c>
      <c r="N1147" t="s">
        <v>145</v>
      </c>
      <c r="O1147" t="s">
        <v>156</v>
      </c>
      <c r="P1147" t="s">
        <v>152</v>
      </c>
      <c r="Q1147">
        <v>0</v>
      </c>
      <c r="R1147">
        <v>31</v>
      </c>
      <c r="S1147">
        <v>1240</v>
      </c>
      <c r="T1147">
        <v>480</v>
      </c>
      <c r="U1147">
        <v>0</v>
      </c>
      <c r="V1147">
        <v>0</v>
      </c>
      <c r="W1147">
        <v>0</v>
      </c>
      <c r="X1147">
        <v>0</v>
      </c>
      <c r="Y1147">
        <v>0</v>
      </c>
      <c r="Z1147">
        <v>0</v>
      </c>
      <c r="AA1147">
        <v>760</v>
      </c>
      <c r="AB1147">
        <v>0</v>
      </c>
      <c r="AC1147">
        <v>760</v>
      </c>
      <c r="AD1147">
        <v>0</v>
      </c>
      <c r="AE1147">
        <v>0</v>
      </c>
      <c r="AF1147">
        <v>19</v>
      </c>
      <c r="AG1147">
        <v>0</v>
      </c>
      <c r="AH1147">
        <v>12</v>
      </c>
      <c r="AI1147">
        <v>0</v>
      </c>
      <c r="AJ1147">
        <v>0</v>
      </c>
      <c r="AK1147">
        <v>0</v>
      </c>
      <c r="AL1147">
        <v>0</v>
      </c>
      <c r="AM1147">
        <v>0</v>
      </c>
      <c r="AN1147">
        <v>0</v>
      </c>
      <c r="AO1147">
        <v>0</v>
      </c>
      <c r="AP1147">
        <v>0</v>
      </c>
      <c r="AQ1147">
        <v>0</v>
      </c>
      <c r="AR1147">
        <v>0</v>
      </c>
      <c r="AS1147">
        <v>0</v>
      </c>
      <c r="AT1147">
        <v>0</v>
      </c>
      <c r="AU1147">
        <v>0</v>
      </c>
      <c r="AV1147">
        <v>0</v>
      </c>
      <c r="AW1147">
        <v>0</v>
      </c>
      <c r="AX1147">
        <v>0</v>
      </c>
      <c r="AY1147">
        <v>0</v>
      </c>
      <c r="AZ1147">
        <v>0</v>
      </c>
      <c r="BA1147">
        <v>0</v>
      </c>
      <c r="BB1147">
        <v>0</v>
      </c>
      <c r="BC1147">
        <v>0</v>
      </c>
      <c r="BD1147">
        <v>0</v>
      </c>
      <c r="BE1147">
        <v>0</v>
      </c>
      <c r="BF1147">
        <v>0</v>
      </c>
      <c r="BG1147">
        <v>0</v>
      </c>
      <c r="BH1147">
        <v>0</v>
      </c>
      <c r="BI1147">
        <v>0</v>
      </c>
      <c r="BJ1147" s="25">
        <v>45944</v>
      </c>
      <c r="BK1147">
        <v>0</v>
      </c>
      <c r="BL1147" s="27" t="str">
        <f>VLOOKUP(O1147,DropDownList!$H$1:$I$7,2,FALSE)</f>
        <v>2023/24</v>
      </c>
      <c r="BM1147" s="27" t="str">
        <f t="shared" si="17"/>
        <v>PCOA</v>
      </c>
    </row>
    <row r="1148" spans="1:65" x14ac:dyDescent="0.2">
      <c r="A1148">
        <v>2025</v>
      </c>
      <c r="B1148">
        <v>10</v>
      </c>
      <c r="C1148" t="s">
        <v>231</v>
      </c>
      <c r="D1148" t="s">
        <v>242</v>
      </c>
      <c r="E1148" t="s">
        <v>47</v>
      </c>
      <c r="F1148">
        <v>9282</v>
      </c>
      <c r="G1148" t="s">
        <v>141</v>
      </c>
      <c r="H1148" t="s">
        <v>233</v>
      </c>
      <c r="I1148" t="s">
        <v>234</v>
      </c>
      <c r="J1148" s="24">
        <v>45931</v>
      </c>
      <c r="K1148" t="s">
        <v>253</v>
      </c>
      <c r="L1148">
        <v>3</v>
      </c>
      <c r="M1148" t="s">
        <v>429</v>
      </c>
      <c r="N1148" t="s">
        <v>145</v>
      </c>
      <c r="O1148" t="s">
        <v>156</v>
      </c>
      <c r="P1148" t="s">
        <v>146</v>
      </c>
      <c r="Q1148">
        <v>317.70999999999998</v>
      </c>
      <c r="R1148">
        <v>198</v>
      </c>
      <c r="S1148">
        <v>2940</v>
      </c>
      <c r="T1148">
        <v>50</v>
      </c>
      <c r="U1148">
        <v>42</v>
      </c>
      <c r="V1148">
        <v>14</v>
      </c>
      <c r="W1148">
        <v>220</v>
      </c>
      <c r="X1148">
        <v>220</v>
      </c>
      <c r="Y1148">
        <v>0</v>
      </c>
      <c r="Z1148">
        <v>0</v>
      </c>
      <c r="AA1148">
        <v>2572.29</v>
      </c>
      <c r="AB1148">
        <v>0</v>
      </c>
      <c r="AC1148">
        <v>0</v>
      </c>
      <c r="AD1148">
        <v>14</v>
      </c>
      <c r="AE1148">
        <v>0</v>
      </c>
      <c r="AF1148">
        <v>174</v>
      </c>
      <c r="AG1148">
        <v>1</v>
      </c>
      <c r="AH1148">
        <v>4</v>
      </c>
      <c r="AI1148">
        <v>19</v>
      </c>
      <c r="AJ1148">
        <v>0</v>
      </c>
      <c r="AK1148">
        <v>0</v>
      </c>
      <c r="AL1148">
        <v>0</v>
      </c>
      <c r="AM1148">
        <v>0</v>
      </c>
      <c r="AN1148">
        <v>0</v>
      </c>
      <c r="AO1148">
        <v>113</v>
      </c>
      <c r="AP1148">
        <v>689</v>
      </c>
      <c r="AQ1148">
        <v>137</v>
      </c>
      <c r="AR1148">
        <v>0</v>
      </c>
      <c r="AS1148">
        <v>59</v>
      </c>
      <c r="AT1148">
        <v>116</v>
      </c>
      <c r="AU1148">
        <v>11</v>
      </c>
      <c r="AV1148">
        <v>5</v>
      </c>
      <c r="AW1148">
        <v>0</v>
      </c>
      <c r="AX1148">
        <v>0</v>
      </c>
      <c r="AY1148">
        <v>63</v>
      </c>
      <c r="AZ1148">
        <v>129</v>
      </c>
      <c r="BA1148">
        <v>91</v>
      </c>
      <c r="BB1148">
        <v>13</v>
      </c>
      <c r="BC1148">
        <v>3</v>
      </c>
      <c r="BD1148">
        <v>2</v>
      </c>
      <c r="BE1148">
        <v>0</v>
      </c>
      <c r="BF1148">
        <v>198</v>
      </c>
      <c r="BG1148">
        <v>310</v>
      </c>
      <c r="BH1148">
        <v>0</v>
      </c>
      <c r="BI1148">
        <v>40</v>
      </c>
      <c r="BJ1148" s="25">
        <v>45944</v>
      </c>
      <c r="BK1148">
        <v>0</v>
      </c>
      <c r="BL1148" s="27" t="str">
        <f>VLOOKUP(O1148,DropDownList!$H$1:$I$7,2,FALSE)</f>
        <v>2023/24</v>
      </c>
      <c r="BM1148" s="27" t="str">
        <f t="shared" si="17"/>
        <v>VSUR</v>
      </c>
    </row>
    <row r="1149" spans="1:65" x14ac:dyDescent="0.2">
      <c r="A1149">
        <v>2025</v>
      </c>
      <c r="B1149">
        <v>10</v>
      </c>
      <c r="C1149" t="s">
        <v>231</v>
      </c>
      <c r="D1149" t="s">
        <v>242</v>
      </c>
      <c r="E1149" t="s">
        <v>47</v>
      </c>
      <c r="F1149">
        <v>9282</v>
      </c>
      <c r="G1149" t="s">
        <v>141</v>
      </c>
      <c r="H1149" t="s">
        <v>233</v>
      </c>
      <c r="I1149" t="s">
        <v>234</v>
      </c>
      <c r="J1149" s="24">
        <v>45931</v>
      </c>
      <c r="K1149" t="s">
        <v>253</v>
      </c>
      <c r="L1149">
        <v>3</v>
      </c>
      <c r="M1149" t="s">
        <v>429</v>
      </c>
      <c r="N1149" t="s">
        <v>145</v>
      </c>
      <c r="O1149" t="s">
        <v>147</v>
      </c>
      <c r="P1149" t="s">
        <v>154</v>
      </c>
      <c r="Q1149">
        <v>25452.51</v>
      </c>
      <c r="R1149">
        <v>347</v>
      </c>
      <c r="S1149">
        <v>74077</v>
      </c>
      <c r="T1149">
        <v>319.33</v>
      </c>
      <c r="U1149">
        <v>124</v>
      </c>
      <c r="V1149">
        <v>60</v>
      </c>
      <c r="W1149">
        <v>12196.95</v>
      </c>
      <c r="X1149">
        <v>13336.95</v>
      </c>
      <c r="Y1149">
        <v>0</v>
      </c>
      <c r="Z1149">
        <v>0</v>
      </c>
      <c r="AA1149">
        <v>48305.16</v>
      </c>
      <c r="AB1149">
        <v>174.68</v>
      </c>
      <c r="AC1149">
        <v>44290.48</v>
      </c>
      <c r="AD1149">
        <v>34</v>
      </c>
      <c r="AE1149">
        <v>26</v>
      </c>
      <c r="AF1149">
        <v>220</v>
      </c>
      <c r="AG1149">
        <v>62</v>
      </c>
      <c r="AH1149">
        <v>1</v>
      </c>
      <c r="AI1149">
        <v>62</v>
      </c>
      <c r="AJ1149">
        <v>0</v>
      </c>
      <c r="AK1149">
        <v>0</v>
      </c>
      <c r="AL1149">
        <v>0</v>
      </c>
      <c r="AM1149">
        <v>0</v>
      </c>
      <c r="AN1149">
        <v>0</v>
      </c>
      <c r="AO1149">
        <v>224</v>
      </c>
      <c r="AP1149">
        <v>931</v>
      </c>
      <c r="AQ1149">
        <v>242</v>
      </c>
      <c r="AR1149">
        <v>0</v>
      </c>
      <c r="AS1149">
        <v>73</v>
      </c>
      <c r="AT1149">
        <v>88</v>
      </c>
      <c r="AU1149">
        <v>6</v>
      </c>
      <c r="AV1149">
        <v>2</v>
      </c>
      <c r="AW1149">
        <v>0</v>
      </c>
      <c r="AX1149">
        <v>0</v>
      </c>
      <c r="AY1149">
        <v>104</v>
      </c>
      <c r="AZ1149">
        <v>198</v>
      </c>
      <c r="BA1149">
        <v>101</v>
      </c>
      <c r="BB1149">
        <v>28</v>
      </c>
      <c r="BC1149">
        <v>12</v>
      </c>
      <c r="BD1149">
        <v>5</v>
      </c>
      <c r="BE1149">
        <v>0</v>
      </c>
      <c r="BF1149">
        <v>346</v>
      </c>
      <c r="BG1149">
        <v>15455</v>
      </c>
      <c r="BH1149">
        <v>2</v>
      </c>
      <c r="BI1149">
        <v>121</v>
      </c>
      <c r="BJ1149" s="25">
        <v>45944</v>
      </c>
      <c r="BK1149">
        <v>0</v>
      </c>
      <c r="BL1149" s="27" t="str">
        <f>VLOOKUP(O1149,DropDownList!$H$1:$I$7,2,FALSE)</f>
        <v>2024/25</v>
      </c>
      <c r="BM1149" s="27" t="str">
        <f t="shared" si="17"/>
        <v>JP COURT</v>
      </c>
    </row>
    <row r="1150" spans="1:65" x14ac:dyDescent="0.2">
      <c r="A1150">
        <v>2025</v>
      </c>
      <c r="B1150">
        <v>10</v>
      </c>
      <c r="C1150" t="s">
        <v>231</v>
      </c>
      <c r="D1150" t="s">
        <v>242</v>
      </c>
      <c r="E1150" t="s">
        <v>47</v>
      </c>
      <c r="F1150">
        <v>9282</v>
      </c>
      <c r="G1150" t="s">
        <v>141</v>
      </c>
      <c r="H1150" t="s">
        <v>233</v>
      </c>
      <c r="I1150" t="s">
        <v>234</v>
      </c>
      <c r="J1150" s="24">
        <v>45931</v>
      </c>
      <c r="K1150" t="s">
        <v>253</v>
      </c>
      <c r="L1150">
        <v>3</v>
      </c>
      <c r="M1150" t="s">
        <v>429</v>
      </c>
      <c r="N1150" t="s">
        <v>145</v>
      </c>
      <c r="O1150" t="s">
        <v>147</v>
      </c>
      <c r="P1150" t="s">
        <v>152</v>
      </c>
      <c r="Q1150">
        <v>0</v>
      </c>
      <c r="R1150">
        <v>31</v>
      </c>
      <c r="S1150">
        <v>1240</v>
      </c>
      <c r="T1150">
        <v>560</v>
      </c>
      <c r="U1150">
        <v>0</v>
      </c>
      <c r="V1150">
        <v>0</v>
      </c>
      <c r="W1150">
        <v>0</v>
      </c>
      <c r="X1150">
        <v>0</v>
      </c>
      <c r="Y1150">
        <v>0</v>
      </c>
      <c r="Z1150">
        <v>0</v>
      </c>
      <c r="AA1150">
        <v>680</v>
      </c>
      <c r="AB1150">
        <v>0</v>
      </c>
      <c r="AC1150">
        <v>680</v>
      </c>
      <c r="AD1150">
        <v>0</v>
      </c>
      <c r="AE1150">
        <v>0</v>
      </c>
      <c r="AF1150">
        <v>17</v>
      </c>
      <c r="AG1150">
        <v>0</v>
      </c>
      <c r="AH1150">
        <v>14</v>
      </c>
      <c r="AI1150">
        <v>0</v>
      </c>
      <c r="AJ1150">
        <v>0</v>
      </c>
      <c r="AK1150">
        <v>0</v>
      </c>
      <c r="AL1150">
        <v>0</v>
      </c>
      <c r="AM1150">
        <v>0</v>
      </c>
      <c r="AN1150">
        <v>0</v>
      </c>
      <c r="AO1150">
        <v>0</v>
      </c>
      <c r="AP1150">
        <v>0</v>
      </c>
      <c r="AQ1150">
        <v>0</v>
      </c>
      <c r="AR1150">
        <v>0</v>
      </c>
      <c r="AS1150">
        <v>0</v>
      </c>
      <c r="AT1150">
        <v>0</v>
      </c>
      <c r="AU1150">
        <v>0</v>
      </c>
      <c r="AV1150">
        <v>0</v>
      </c>
      <c r="AW1150">
        <v>0</v>
      </c>
      <c r="AX1150">
        <v>0</v>
      </c>
      <c r="AY1150">
        <v>0</v>
      </c>
      <c r="AZ1150">
        <v>0</v>
      </c>
      <c r="BA1150">
        <v>0</v>
      </c>
      <c r="BB1150">
        <v>0</v>
      </c>
      <c r="BC1150">
        <v>0</v>
      </c>
      <c r="BD1150">
        <v>0</v>
      </c>
      <c r="BE1150">
        <v>0</v>
      </c>
      <c r="BF1150">
        <v>0</v>
      </c>
      <c r="BG1150">
        <v>0</v>
      </c>
      <c r="BH1150">
        <v>0</v>
      </c>
      <c r="BI1150">
        <v>0</v>
      </c>
      <c r="BJ1150" s="25">
        <v>45944</v>
      </c>
      <c r="BK1150">
        <v>0</v>
      </c>
      <c r="BL1150" s="27" t="str">
        <f>VLOOKUP(O1150,DropDownList!$H$1:$I$7,2,FALSE)</f>
        <v>2024/25</v>
      </c>
      <c r="BM1150" s="27" t="str">
        <f t="shared" si="17"/>
        <v>PCOA</v>
      </c>
    </row>
    <row r="1151" spans="1:65" x14ac:dyDescent="0.2">
      <c r="A1151">
        <v>2025</v>
      </c>
      <c r="B1151">
        <v>10</v>
      </c>
      <c r="C1151" t="s">
        <v>231</v>
      </c>
      <c r="D1151" t="s">
        <v>243</v>
      </c>
      <c r="E1151" t="s">
        <v>47</v>
      </c>
      <c r="F1151">
        <v>9751</v>
      </c>
      <c r="G1151" t="s">
        <v>158</v>
      </c>
      <c r="H1151" t="s">
        <v>233</v>
      </c>
      <c r="I1151" t="s">
        <v>234</v>
      </c>
      <c r="J1151" s="24">
        <v>45931</v>
      </c>
      <c r="K1151" t="s">
        <v>253</v>
      </c>
      <c r="L1151">
        <v>3</v>
      </c>
      <c r="M1151" t="s">
        <v>429</v>
      </c>
      <c r="N1151" t="s">
        <v>145</v>
      </c>
      <c r="O1151" t="s">
        <v>156</v>
      </c>
      <c r="P1151" t="s">
        <v>160</v>
      </c>
      <c r="Q1151">
        <v>29396.77</v>
      </c>
      <c r="R1151">
        <v>346</v>
      </c>
      <c r="S1151">
        <v>168314.22</v>
      </c>
      <c r="T1151">
        <v>4598.5600000000004</v>
      </c>
      <c r="U1151">
        <v>75</v>
      </c>
      <c r="V1151">
        <v>35</v>
      </c>
      <c r="W1151">
        <v>12244.13</v>
      </c>
      <c r="X1151">
        <v>12634.13</v>
      </c>
      <c r="Y1151">
        <v>0</v>
      </c>
      <c r="Z1151">
        <v>0</v>
      </c>
      <c r="AA1151">
        <v>134318.89000000001</v>
      </c>
      <c r="AB1151">
        <v>15725.1</v>
      </c>
      <c r="AC1151">
        <v>111690.35</v>
      </c>
      <c r="AD1151">
        <v>12</v>
      </c>
      <c r="AE1151">
        <v>23</v>
      </c>
      <c r="AF1151">
        <v>258</v>
      </c>
      <c r="AG1151">
        <v>52</v>
      </c>
      <c r="AH1151">
        <v>6</v>
      </c>
      <c r="AI1151">
        <v>23</v>
      </c>
      <c r="AJ1151">
        <v>0</v>
      </c>
      <c r="AK1151">
        <v>0</v>
      </c>
      <c r="AL1151">
        <v>0</v>
      </c>
      <c r="AM1151">
        <v>0</v>
      </c>
      <c r="AN1151">
        <v>0</v>
      </c>
      <c r="AO1151">
        <v>208</v>
      </c>
      <c r="AP1151">
        <v>1082</v>
      </c>
      <c r="AQ1151">
        <v>242</v>
      </c>
      <c r="AR1151">
        <v>2</v>
      </c>
      <c r="AS1151">
        <v>79</v>
      </c>
      <c r="AT1151">
        <v>161</v>
      </c>
      <c r="AU1151">
        <v>20</v>
      </c>
      <c r="AV1151">
        <v>6</v>
      </c>
      <c r="AW1151">
        <v>4</v>
      </c>
      <c r="AX1151">
        <v>0</v>
      </c>
      <c r="AY1151">
        <v>113</v>
      </c>
      <c r="AZ1151">
        <v>214</v>
      </c>
      <c r="BA1151">
        <v>128</v>
      </c>
      <c r="BB1151">
        <v>10</v>
      </c>
      <c r="BC1151">
        <v>5</v>
      </c>
      <c r="BD1151">
        <v>4</v>
      </c>
      <c r="BE1151">
        <v>0</v>
      </c>
      <c r="BF1151">
        <v>337</v>
      </c>
      <c r="BG1151">
        <v>9312</v>
      </c>
      <c r="BH1151">
        <v>7</v>
      </c>
      <c r="BI1151">
        <v>66</v>
      </c>
      <c r="BJ1151" s="25">
        <v>45944</v>
      </c>
      <c r="BK1151">
        <v>1</v>
      </c>
      <c r="BL1151" s="27" t="str">
        <f>VLOOKUP(O1151,DropDownList!$H$1:$I$7,2,FALSE)</f>
        <v>2023/24</v>
      </c>
      <c r="BM1151" s="27" t="str">
        <f t="shared" si="17"/>
        <v>SC COURT</v>
      </c>
    </row>
    <row r="1152" spans="1:65" x14ac:dyDescent="0.2">
      <c r="A1152">
        <v>2025</v>
      </c>
      <c r="B1152">
        <v>10</v>
      </c>
      <c r="C1152" t="s">
        <v>231</v>
      </c>
      <c r="D1152" t="s">
        <v>243</v>
      </c>
      <c r="E1152" t="s">
        <v>47</v>
      </c>
      <c r="F1152">
        <v>9751</v>
      </c>
      <c r="G1152" t="s">
        <v>158</v>
      </c>
      <c r="H1152" t="s">
        <v>233</v>
      </c>
      <c r="I1152" t="s">
        <v>234</v>
      </c>
      <c r="J1152" s="24">
        <v>45931</v>
      </c>
      <c r="K1152" t="s">
        <v>253</v>
      </c>
      <c r="L1152">
        <v>3</v>
      </c>
      <c r="M1152" t="s">
        <v>429</v>
      </c>
      <c r="N1152" t="s">
        <v>145</v>
      </c>
      <c r="O1152" t="s">
        <v>155</v>
      </c>
      <c r="P1152" t="s">
        <v>159</v>
      </c>
      <c r="Q1152">
        <v>0</v>
      </c>
      <c r="R1152">
        <v>7</v>
      </c>
      <c r="S1152">
        <v>121430.43</v>
      </c>
      <c r="T1152">
        <v>16.149999999999999</v>
      </c>
      <c r="U1152">
        <v>0</v>
      </c>
      <c r="V1152">
        <v>0</v>
      </c>
      <c r="W1152">
        <v>0</v>
      </c>
      <c r="X1152">
        <v>0</v>
      </c>
      <c r="Y1152">
        <v>0</v>
      </c>
      <c r="Z1152">
        <v>0</v>
      </c>
      <c r="AA1152">
        <v>121414.28</v>
      </c>
      <c r="AB1152">
        <v>0</v>
      </c>
      <c r="AC1152">
        <v>0</v>
      </c>
      <c r="AD1152">
        <v>0</v>
      </c>
      <c r="AE1152">
        <v>0</v>
      </c>
      <c r="AF1152">
        <v>6</v>
      </c>
      <c r="AG1152">
        <v>0</v>
      </c>
      <c r="AH1152">
        <v>0</v>
      </c>
      <c r="AI1152">
        <v>0</v>
      </c>
      <c r="AJ1152">
        <v>0</v>
      </c>
      <c r="AK1152">
        <v>0</v>
      </c>
      <c r="AL1152">
        <v>0</v>
      </c>
      <c r="AM1152">
        <v>0</v>
      </c>
      <c r="AN1152">
        <v>0</v>
      </c>
      <c r="AO1152">
        <v>6</v>
      </c>
      <c r="AP1152">
        <v>10</v>
      </c>
      <c r="AQ1152">
        <v>6</v>
      </c>
      <c r="AR1152">
        <v>0</v>
      </c>
      <c r="AS1152">
        <v>0</v>
      </c>
      <c r="AT1152">
        <v>0</v>
      </c>
      <c r="AU1152">
        <v>0</v>
      </c>
      <c r="AV1152">
        <v>0</v>
      </c>
      <c r="AW1152">
        <v>0</v>
      </c>
      <c r="AX1152">
        <v>0</v>
      </c>
      <c r="AY1152">
        <v>0</v>
      </c>
      <c r="AZ1152">
        <v>0</v>
      </c>
      <c r="BA1152">
        <v>0</v>
      </c>
      <c r="BB1152">
        <v>0</v>
      </c>
      <c r="BC1152">
        <v>0</v>
      </c>
      <c r="BD1152">
        <v>0</v>
      </c>
      <c r="BE1152">
        <v>0</v>
      </c>
      <c r="BF1152">
        <v>0</v>
      </c>
      <c r="BG1152">
        <v>0</v>
      </c>
      <c r="BH1152">
        <v>1</v>
      </c>
      <c r="BI1152">
        <v>0</v>
      </c>
      <c r="BJ1152" s="25">
        <v>45944</v>
      </c>
      <c r="BK1152">
        <v>0</v>
      </c>
      <c r="BL1152" s="27" t="str">
        <f>VLOOKUP(O1152,DropDownList!$H$1:$I$7,2,FALSE)</f>
        <v>2022/23</v>
      </c>
      <c r="BM1152" s="27" t="str">
        <f t="shared" si="17"/>
        <v>CONF</v>
      </c>
    </row>
    <row r="1153" spans="1:65" x14ac:dyDescent="0.2">
      <c r="A1153">
        <v>2025</v>
      </c>
      <c r="B1153">
        <v>10</v>
      </c>
      <c r="C1153" t="s">
        <v>231</v>
      </c>
      <c r="D1153" t="s">
        <v>243</v>
      </c>
      <c r="E1153" t="s">
        <v>47</v>
      </c>
      <c r="F1153">
        <v>9751</v>
      </c>
      <c r="G1153" t="s">
        <v>158</v>
      </c>
      <c r="H1153" t="s">
        <v>233</v>
      </c>
      <c r="I1153" t="s">
        <v>234</v>
      </c>
      <c r="J1153" s="24">
        <v>45931</v>
      </c>
      <c r="K1153" t="s">
        <v>253</v>
      </c>
      <c r="L1153">
        <v>3</v>
      </c>
      <c r="M1153" t="s">
        <v>429</v>
      </c>
      <c r="N1153" t="s">
        <v>145</v>
      </c>
      <c r="O1153" t="s">
        <v>155</v>
      </c>
      <c r="P1153" t="s">
        <v>160</v>
      </c>
      <c r="Q1153">
        <v>23877.58</v>
      </c>
      <c r="R1153">
        <v>431</v>
      </c>
      <c r="S1153">
        <v>195776.85</v>
      </c>
      <c r="T1153">
        <v>7466.53</v>
      </c>
      <c r="U1153">
        <v>73</v>
      </c>
      <c r="V1153">
        <v>29</v>
      </c>
      <c r="W1153">
        <v>11545.04</v>
      </c>
      <c r="X1153">
        <v>11645.04</v>
      </c>
      <c r="Y1153">
        <v>0</v>
      </c>
      <c r="Z1153">
        <v>0</v>
      </c>
      <c r="AA1153">
        <v>164432.74</v>
      </c>
      <c r="AB1153">
        <v>11896.89</v>
      </c>
      <c r="AC1153">
        <v>144412.26</v>
      </c>
      <c r="AD1153">
        <v>16</v>
      </c>
      <c r="AE1153">
        <v>13</v>
      </c>
      <c r="AF1153">
        <v>325</v>
      </c>
      <c r="AG1153">
        <v>41</v>
      </c>
      <c r="AH1153">
        <v>10</v>
      </c>
      <c r="AI1153">
        <v>32</v>
      </c>
      <c r="AJ1153">
        <v>0</v>
      </c>
      <c r="AK1153">
        <v>0</v>
      </c>
      <c r="AL1153">
        <v>0</v>
      </c>
      <c r="AM1153">
        <v>0</v>
      </c>
      <c r="AN1153">
        <v>0</v>
      </c>
      <c r="AO1153">
        <v>296</v>
      </c>
      <c r="AP1153">
        <v>1589</v>
      </c>
      <c r="AQ1153">
        <v>354</v>
      </c>
      <c r="AR1153">
        <v>4</v>
      </c>
      <c r="AS1153">
        <v>132</v>
      </c>
      <c r="AT1153">
        <v>215</v>
      </c>
      <c r="AU1153">
        <v>35</v>
      </c>
      <c r="AV1153">
        <v>14</v>
      </c>
      <c r="AW1153">
        <v>6</v>
      </c>
      <c r="AX1153">
        <v>0</v>
      </c>
      <c r="AY1153">
        <v>187</v>
      </c>
      <c r="AZ1153">
        <v>302</v>
      </c>
      <c r="BA1153">
        <v>195</v>
      </c>
      <c r="BB1153">
        <v>29</v>
      </c>
      <c r="BC1153">
        <v>18</v>
      </c>
      <c r="BD1153">
        <v>10</v>
      </c>
      <c r="BE1153">
        <v>3</v>
      </c>
      <c r="BF1153">
        <v>416</v>
      </c>
      <c r="BG1153">
        <v>12610</v>
      </c>
      <c r="BH1153">
        <v>23</v>
      </c>
      <c r="BI1153">
        <v>68</v>
      </c>
      <c r="BJ1153" s="25">
        <v>45944</v>
      </c>
      <c r="BK1153">
        <v>5</v>
      </c>
      <c r="BL1153" s="27" t="str">
        <f>VLOOKUP(O1153,DropDownList!$H$1:$I$7,2,FALSE)</f>
        <v>2022/23</v>
      </c>
      <c r="BM1153" s="27" t="str">
        <f t="shared" si="17"/>
        <v>SC COURT</v>
      </c>
    </row>
    <row r="1154" spans="1:65" x14ac:dyDescent="0.2">
      <c r="A1154">
        <v>2025</v>
      </c>
      <c r="B1154">
        <v>10</v>
      </c>
      <c r="C1154" t="s">
        <v>231</v>
      </c>
      <c r="D1154" t="s">
        <v>243</v>
      </c>
      <c r="E1154" t="s">
        <v>47</v>
      </c>
      <c r="F1154">
        <v>9751</v>
      </c>
      <c r="G1154" t="s">
        <v>158</v>
      </c>
      <c r="H1154" t="s">
        <v>233</v>
      </c>
      <c r="I1154" t="s">
        <v>234</v>
      </c>
      <c r="J1154" s="24">
        <v>45931</v>
      </c>
      <c r="K1154" t="s">
        <v>253</v>
      </c>
      <c r="L1154">
        <v>3</v>
      </c>
      <c r="M1154" t="s">
        <v>429</v>
      </c>
      <c r="N1154" t="s">
        <v>145</v>
      </c>
      <c r="O1154" t="s">
        <v>149</v>
      </c>
      <c r="P1154" t="s">
        <v>161</v>
      </c>
      <c r="Q1154">
        <v>420</v>
      </c>
      <c r="R1154">
        <v>73</v>
      </c>
      <c r="S1154">
        <v>1815</v>
      </c>
      <c r="T1154">
        <v>0</v>
      </c>
      <c r="U1154">
        <v>44</v>
      </c>
      <c r="V1154">
        <v>13</v>
      </c>
      <c r="W1154">
        <v>350</v>
      </c>
      <c r="X1154">
        <v>350</v>
      </c>
      <c r="Y1154">
        <v>0</v>
      </c>
      <c r="Z1154">
        <v>0</v>
      </c>
      <c r="AA1154">
        <v>1395</v>
      </c>
      <c r="AB1154">
        <v>0</v>
      </c>
      <c r="AC1154">
        <v>0</v>
      </c>
      <c r="AD1154">
        <v>13</v>
      </c>
      <c r="AE1154">
        <v>0</v>
      </c>
      <c r="AF1154">
        <v>55</v>
      </c>
      <c r="AG1154">
        <v>2</v>
      </c>
      <c r="AH1154">
        <v>0</v>
      </c>
      <c r="AI1154">
        <v>16</v>
      </c>
      <c r="AJ1154">
        <v>0</v>
      </c>
      <c r="AK1154">
        <v>0</v>
      </c>
      <c r="AL1154">
        <v>0</v>
      </c>
      <c r="AM1154">
        <v>0</v>
      </c>
      <c r="AN1154">
        <v>0</v>
      </c>
      <c r="AO1154">
        <v>46</v>
      </c>
      <c r="AP1154">
        <v>111</v>
      </c>
      <c r="AQ1154">
        <v>46</v>
      </c>
      <c r="AR1154">
        <v>0</v>
      </c>
      <c r="AS1154">
        <v>7</v>
      </c>
      <c r="AT1154">
        <v>2</v>
      </c>
      <c r="AU1154">
        <v>2</v>
      </c>
      <c r="AV1154">
        <v>2</v>
      </c>
      <c r="AW1154">
        <v>0</v>
      </c>
      <c r="AX1154">
        <v>0</v>
      </c>
      <c r="AY1154">
        <v>8</v>
      </c>
      <c r="AZ1154">
        <v>23</v>
      </c>
      <c r="BA1154">
        <v>5</v>
      </c>
      <c r="BB1154">
        <v>0</v>
      </c>
      <c r="BC1154">
        <v>0</v>
      </c>
      <c r="BD1154">
        <v>0</v>
      </c>
      <c r="BE1154">
        <v>0</v>
      </c>
      <c r="BF1154">
        <v>73</v>
      </c>
      <c r="BG1154">
        <v>400</v>
      </c>
      <c r="BH1154">
        <v>0</v>
      </c>
      <c r="BI1154">
        <v>44</v>
      </c>
      <c r="BJ1154" s="25">
        <v>45944</v>
      </c>
      <c r="BK1154">
        <v>0</v>
      </c>
      <c r="BL1154" s="27" t="str">
        <f>VLOOKUP(O1154,DropDownList!$H$1:$I$7,2,FALSE)</f>
        <v>2025/26</v>
      </c>
      <c r="BM1154" s="27" t="str">
        <f t="shared" si="17"/>
        <v>VSUR</v>
      </c>
    </row>
    <row r="1155" spans="1:65" x14ac:dyDescent="0.2">
      <c r="A1155">
        <v>2025</v>
      </c>
      <c r="B1155">
        <v>10</v>
      </c>
      <c r="C1155" t="s">
        <v>231</v>
      </c>
      <c r="D1155" t="s">
        <v>243</v>
      </c>
      <c r="E1155" t="s">
        <v>47</v>
      </c>
      <c r="F1155">
        <v>9751</v>
      </c>
      <c r="G1155" t="s">
        <v>158</v>
      </c>
      <c r="H1155" t="s">
        <v>233</v>
      </c>
      <c r="I1155" t="s">
        <v>234</v>
      </c>
      <c r="J1155" s="24">
        <v>45931</v>
      </c>
      <c r="K1155" t="s">
        <v>253</v>
      </c>
      <c r="L1155">
        <v>3</v>
      </c>
      <c r="M1155" t="s">
        <v>429</v>
      </c>
      <c r="N1155" t="s">
        <v>145</v>
      </c>
      <c r="O1155" t="s">
        <v>147</v>
      </c>
      <c r="P1155" t="s">
        <v>159</v>
      </c>
      <c r="Q1155">
        <v>122433.71</v>
      </c>
      <c r="R1155">
        <v>14</v>
      </c>
      <c r="S1155">
        <v>352104.33</v>
      </c>
      <c r="T1155">
        <v>0</v>
      </c>
      <c r="U1155">
        <v>3</v>
      </c>
      <c r="V1155">
        <v>2</v>
      </c>
      <c r="W1155">
        <v>117308.05</v>
      </c>
      <c r="X1155">
        <v>117308.05</v>
      </c>
      <c r="Y1155">
        <v>0</v>
      </c>
      <c r="Z1155">
        <v>0</v>
      </c>
      <c r="AA1155">
        <v>229670.62</v>
      </c>
      <c r="AB1155">
        <v>0</v>
      </c>
      <c r="AC1155">
        <v>0</v>
      </c>
      <c r="AD1155">
        <v>2</v>
      </c>
      <c r="AE1155">
        <v>0</v>
      </c>
      <c r="AF1155">
        <v>11</v>
      </c>
      <c r="AG1155">
        <v>1</v>
      </c>
      <c r="AH1155">
        <v>0</v>
      </c>
      <c r="AI1155">
        <v>2</v>
      </c>
      <c r="AJ1155">
        <v>0</v>
      </c>
      <c r="AK1155">
        <v>0</v>
      </c>
      <c r="AL1155">
        <v>0</v>
      </c>
      <c r="AM1155">
        <v>0</v>
      </c>
      <c r="AN1155">
        <v>0</v>
      </c>
      <c r="AO1155">
        <v>13</v>
      </c>
      <c r="AP1155">
        <v>25</v>
      </c>
      <c r="AQ1155">
        <v>11</v>
      </c>
      <c r="AR1155">
        <v>0</v>
      </c>
      <c r="AS1155">
        <v>0</v>
      </c>
      <c r="AT1155">
        <v>0</v>
      </c>
      <c r="AU1155">
        <v>4</v>
      </c>
      <c r="AV1155">
        <v>0</v>
      </c>
      <c r="AW1155">
        <v>0</v>
      </c>
      <c r="AX1155">
        <v>0</v>
      </c>
      <c r="AY1155">
        <v>0</v>
      </c>
      <c r="AZ1155">
        <v>0</v>
      </c>
      <c r="BA1155">
        <v>0</v>
      </c>
      <c r="BB1155">
        <v>0</v>
      </c>
      <c r="BC1155">
        <v>0</v>
      </c>
      <c r="BD1155">
        <v>0</v>
      </c>
      <c r="BE1155">
        <v>0</v>
      </c>
      <c r="BF1155">
        <v>0</v>
      </c>
      <c r="BG1155">
        <v>117308.05</v>
      </c>
      <c r="BH1155">
        <v>0</v>
      </c>
      <c r="BI1155">
        <v>0</v>
      </c>
      <c r="BJ1155" s="25">
        <v>45944</v>
      </c>
      <c r="BK1155">
        <v>0</v>
      </c>
      <c r="BL1155" s="27" t="str">
        <f>VLOOKUP(O1155,DropDownList!$H$1:$I$7,2,FALSE)</f>
        <v>2024/25</v>
      </c>
      <c r="BM1155" s="27" t="str">
        <f t="shared" ref="BM1155:BM1218" si="18">IF(RIGHT(P1155,4)="VSUR","VSUR",IF(RIGHT(P1155,4)="CONF","CONF",P1155))</f>
        <v>CONF</v>
      </c>
    </row>
    <row r="1156" spans="1:65" x14ac:dyDescent="0.2">
      <c r="A1156">
        <v>2025</v>
      </c>
      <c r="B1156">
        <v>10</v>
      </c>
      <c r="C1156" t="s">
        <v>231</v>
      </c>
      <c r="D1156" t="s">
        <v>243</v>
      </c>
      <c r="E1156" t="s">
        <v>47</v>
      </c>
      <c r="F1156">
        <v>9751</v>
      </c>
      <c r="G1156" t="s">
        <v>158</v>
      </c>
      <c r="H1156" t="s">
        <v>233</v>
      </c>
      <c r="I1156" t="s">
        <v>234</v>
      </c>
      <c r="J1156" s="24">
        <v>45931</v>
      </c>
      <c r="K1156" t="s">
        <v>253</v>
      </c>
      <c r="L1156">
        <v>3</v>
      </c>
      <c r="M1156" t="s">
        <v>429</v>
      </c>
      <c r="N1156" t="s">
        <v>145</v>
      </c>
      <c r="O1156" t="s">
        <v>147</v>
      </c>
      <c r="P1156" t="s">
        <v>160</v>
      </c>
      <c r="Q1156">
        <v>49927.89</v>
      </c>
      <c r="R1156">
        <v>335</v>
      </c>
      <c r="S1156">
        <v>163823.42000000001</v>
      </c>
      <c r="T1156">
        <v>7660.01</v>
      </c>
      <c r="U1156">
        <v>158</v>
      </c>
      <c r="V1156">
        <v>49</v>
      </c>
      <c r="W1156">
        <v>14981.76</v>
      </c>
      <c r="X1156">
        <v>16881.759999999998</v>
      </c>
      <c r="Y1156">
        <v>0</v>
      </c>
      <c r="Z1156">
        <v>0</v>
      </c>
      <c r="AA1156">
        <v>106235.52</v>
      </c>
      <c r="AB1156">
        <v>17941.580000000002</v>
      </c>
      <c r="AC1156">
        <v>81926.92</v>
      </c>
      <c r="AD1156">
        <v>28</v>
      </c>
      <c r="AE1156">
        <v>21</v>
      </c>
      <c r="AF1156">
        <v>159</v>
      </c>
      <c r="AG1156">
        <v>97</v>
      </c>
      <c r="AH1156">
        <v>12</v>
      </c>
      <c r="AI1156">
        <v>61</v>
      </c>
      <c r="AJ1156">
        <v>0</v>
      </c>
      <c r="AK1156">
        <v>0</v>
      </c>
      <c r="AL1156">
        <v>0</v>
      </c>
      <c r="AM1156">
        <v>0</v>
      </c>
      <c r="AN1156">
        <v>0</v>
      </c>
      <c r="AO1156">
        <v>228</v>
      </c>
      <c r="AP1156">
        <v>942</v>
      </c>
      <c r="AQ1156">
        <v>229</v>
      </c>
      <c r="AR1156">
        <v>0</v>
      </c>
      <c r="AS1156">
        <v>40</v>
      </c>
      <c r="AT1156">
        <v>89</v>
      </c>
      <c r="AU1156">
        <v>8</v>
      </c>
      <c r="AV1156">
        <v>4</v>
      </c>
      <c r="AW1156">
        <v>7</v>
      </c>
      <c r="AX1156">
        <v>0</v>
      </c>
      <c r="AY1156">
        <v>140</v>
      </c>
      <c r="AZ1156">
        <v>219</v>
      </c>
      <c r="BA1156">
        <v>88</v>
      </c>
      <c r="BB1156">
        <v>25</v>
      </c>
      <c r="BC1156">
        <v>13</v>
      </c>
      <c r="BD1156">
        <v>7</v>
      </c>
      <c r="BE1156">
        <v>0</v>
      </c>
      <c r="BF1156">
        <v>323</v>
      </c>
      <c r="BG1156">
        <v>23193</v>
      </c>
      <c r="BH1156">
        <v>6</v>
      </c>
      <c r="BI1156">
        <v>153</v>
      </c>
      <c r="BJ1156" s="25">
        <v>45944</v>
      </c>
      <c r="BK1156">
        <v>0</v>
      </c>
      <c r="BL1156" s="27" t="str">
        <f>VLOOKUP(O1156,DropDownList!$H$1:$I$7,2,FALSE)</f>
        <v>2024/25</v>
      </c>
      <c r="BM1156" s="27" t="str">
        <f t="shared" si="18"/>
        <v>SC COURT</v>
      </c>
    </row>
    <row r="1157" spans="1:65" x14ac:dyDescent="0.2">
      <c r="A1157">
        <v>2025</v>
      </c>
      <c r="B1157">
        <v>10</v>
      </c>
      <c r="C1157" t="s">
        <v>231</v>
      </c>
      <c r="D1157" t="s">
        <v>243</v>
      </c>
      <c r="E1157" t="s">
        <v>47</v>
      </c>
      <c r="F1157">
        <v>9751</v>
      </c>
      <c r="G1157" t="s">
        <v>158</v>
      </c>
      <c r="H1157" t="s">
        <v>233</v>
      </c>
      <c r="I1157" t="s">
        <v>234</v>
      </c>
      <c r="J1157" s="24">
        <v>45931</v>
      </c>
      <c r="K1157" t="s">
        <v>253</v>
      </c>
      <c r="L1157">
        <v>3</v>
      </c>
      <c r="M1157" t="s">
        <v>429</v>
      </c>
      <c r="N1157" t="s">
        <v>145</v>
      </c>
      <c r="O1157" t="s">
        <v>156</v>
      </c>
      <c r="P1157" t="s">
        <v>159</v>
      </c>
      <c r="Q1157">
        <v>21831.43</v>
      </c>
      <c r="R1157">
        <v>9</v>
      </c>
      <c r="S1157">
        <v>220128.74</v>
      </c>
      <c r="T1157">
        <v>975.34</v>
      </c>
      <c r="U1157">
        <v>1</v>
      </c>
      <c r="V1157">
        <v>1</v>
      </c>
      <c r="W1157">
        <v>19566.43</v>
      </c>
      <c r="X1157">
        <v>21831.43</v>
      </c>
      <c r="Y1157">
        <v>0</v>
      </c>
      <c r="Z1157">
        <v>0</v>
      </c>
      <c r="AA1157">
        <v>197321.97</v>
      </c>
      <c r="AB1157">
        <v>0</v>
      </c>
      <c r="AC1157">
        <v>0</v>
      </c>
      <c r="AD1157">
        <v>0</v>
      </c>
      <c r="AE1157">
        <v>1</v>
      </c>
      <c r="AF1157">
        <v>7</v>
      </c>
      <c r="AG1157">
        <v>1</v>
      </c>
      <c r="AH1157">
        <v>0</v>
      </c>
      <c r="AI1157">
        <v>0</v>
      </c>
      <c r="AJ1157">
        <v>0</v>
      </c>
      <c r="AK1157">
        <v>0</v>
      </c>
      <c r="AL1157">
        <v>0</v>
      </c>
      <c r="AM1157">
        <v>0</v>
      </c>
      <c r="AN1157">
        <v>0</v>
      </c>
      <c r="AO1157">
        <v>9</v>
      </c>
      <c r="AP1157">
        <v>17</v>
      </c>
      <c r="AQ1157">
        <v>7</v>
      </c>
      <c r="AR1157">
        <v>0</v>
      </c>
      <c r="AS1157">
        <v>0</v>
      </c>
      <c r="AT1157">
        <v>0</v>
      </c>
      <c r="AU1157">
        <v>3</v>
      </c>
      <c r="AV1157">
        <v>0</v>
      </c>
      <c r="AW1157">
        <v>0</v>
      </c>
      <c r="AX1157">
        <v>0</v>
      </c>
      <c r="AY1157">
        <v>0</v>
      </c>
      <c r="AZ1157">
        <v>0</v>
      </c>
      <c r="BA1157">
        <v>0</v>
      </c>
      <c r="BB1157">
        <v>0</v>
      </c>
      <c r="BC1157">
        <v>0</v>
      </c>
      <c r="BD1157">
        <v>0</v>
      </c>
      <c r="BE1157">
        <v>0</v>
      </c>
      <c r="BF1157">
        <v>0</v>
      </c>
      <c r="BG1157">
        <v>0</v>
      </c>
      <c r="BH1157">
        <v>1</v>
      </c>
      <c r="BI1157">
        <v>0</v>
      </c>
      <c r="BJ1157" s="25">
        <v>45944</v>
      </c>
      <c r="BK1157">
        <v>0</v>
      </c>
      <c r="BL1157" s="27" t="str">
        <f>VLOOKUP(O1157,DropDownList!$H$1:$I$7,2,FALSE)</f>
        <v>2023/24</v>
      </c>
      <c r="BM1157" s="27" t="str">
        <f t="shared" si="18"/>
        <v>CONF</v>
      </c>
    </row>
    <row r="1158" spans="1:65" x14ac:dyDescent="0.2">
      <c r="A1158">
        <v>2025</v>
      </c>
      <c r="B1158">
        <v>10</v>
      </c>
      <c r="C1158" t="s">
        <v>231</v>
      </c>
      <c r="D1158" t="s">
        <v>243</v>
      </c>
      <c r="E1158" t="s">
        <v>47</v>
      </c>
      <c r="F1158">
        <v>9751</v>
      </c>
      <c r="G1158" t="s">
        <v>158</v>
      </c>
      <c r="H1158" t="s">
        <v>233</v>
      </c>
      <c r="I1158" t="s">
        <v>234</v>
      </c>
      <c r="J1158" s="24">
        <v>45931</v>
      </c>
      <c r="K1158" t="s">
        <v>253</v>
      </c>
      <c r="L1158">
        <v>3</v>
      </c>
      <c r="M1158" t="s">
        <v>429</v>
      </c>
      <c r="N1158" t="s">
        <v>145</v>
      </c>
      <c r="O1158" t="s">
        <v>149</v>
      </c>
      <c r="P1158" t="s">
        <v>159</v>
      </c>
      <c r="Q1158">
        <v>93578.89</v>
      </c>
      <c r="R1158">
        <v>5</v>
      </c>
      <c r="S1158">
        <v>177578.89</v>
      </c>
      <c r="T1158">
        <v>0</v>
      </c>
      <c r="U1158">
        <v>5</v>
      </c>
      <c r="V1158">
        <v>2</v>
      </c>
      <c r="W1158">
        <v>72486.8</v>
      </c>
      <c r="X1158">
        <v>72486.8</v>
      </c>
      <c r="Y1158">
        <v>0</v>
      </c>
      <c r="Z1158">
        <v>0</v>
      </c>
      <c r="AA1158">
        <v>84000</v>
      </c>
      <c r="AB1158">
        <v>0</v>
      </c>
      <c r="AC1158">
        <v>0</v>
      </c>
      <c r="AD1158">
        <v>2</v>
      </c>
      <c r="AE1158">
        <v>0</v>
      </c>
      <c r="AF1158">
        <v>0</v>
      </c>
      <c r="AG1158">
        <v>1</v>
      </c>
      <c r="AH1158">
        <v>0</v>
      </c>
      <c r="AI1158">
        <v>4</v>
      </c>
      <c r="AJ1158">
        <v>0</v>
      </c>
      <c r="AK1158">
        <v>0</v>
      </c>
      <c r="AL1158">
        <v>0</v>
      </c>
      <c r="AM1158">
        <v>0</v>
      </c>
      <c r="AN1158">
        <v>0</v>
      </c>
      <c r="AO1158">
        <v>0</v>
      </c>
      <c r="AP1158">
        <v>0</v>
      </c>
      <c r="AQ1158">
        <v>0</v>
      </c>
      <c r="AR1158">
        <v>0</v>
      </c>
      <c r="AS1158">
        <v>0</v>
      </c>
      <c r="AT1158">
        <v>0</v>
      </c>
      <c r="AU1158">
        <v>0</v>
      </c>
      <c r="AV1158">
        <v>0</v>
      </c>
      <c r="AW1158">
        <v>0</v>
      </c>
      <c r="AX1158">
        <v>0</v>
      </c>
      <c r="AY1158">
        <v>0</v>
      </c>
      <c r="AZ1158">
        <v>0</v>
      </c>
      <c r="BA1158">
        <v>0</v>
      </c>
      <c r="BB1158">
        <v>0</v>
      </c>
      <c r="BC1158">
        <v>0</v>
      </c>
      <c r="BD1158">
        <v>0</v>
      </c>
      <c r="BE1158">
        <v>0</v>
      </c>
      <c r="BF1158">
        <v>0</v>
      </c>
      <c r="BG1158">
        <v>87578.89</v>
      </c>
      <c r="BH1158">
        <v>0</v>
      </c>
      <c r="BI1158">
        <v>0</v>
      </c>
      <c r="BJ1158" s="25">
        <v>45944</v>
      </c>
      <c r="BK1158">
        <v>0</v>
      </c>
      <c r="BL1158" s="27" t="str">
        <f>VLOOKUP(O1158,DropDownList!$H$1:$I$7,2,FALSE)</f>
        <v>2025/26</v>
      </c>
      <c r="BM1158" s="27" t="str">
        <f t="shared" si="18"/>
        <v>CONF</v>
      </c>
    </row>
    <row r="1159" spans="1:65" x14ac:dyDescent="0.2">
      <c r="A1159">
        <v>2025</v>
      </c>
      <c r="B1159">
        <v>10</v>
      </c>
      <c r="C1159" t="s">
        <v>231</v>
      </c>
      <c r="D1159" t="s">
        <v>243</v>
      </c>
      <c r="E1159" t="s">
        <v>47</v>
      </c>
      <c r="F1159">
        <v>9751</v>
      </c>
      <c r="G1159" t="s">
        <v>158</v>
      </c>
      <c r="H1159" t="s">
        <v>233</v>
      </c>
      <c r="I1159" t="s">
        <v>234</v>
      </c>
      <c r="J1159" s="24">
        <v>45931</v>
      </c>
      <c r="K1159" t="s">
        <v>253</v>
      </c>
      <c r="L1159">
        <v>3</v>
      </c>
      <c r="M1159" t="s">
        <v>429</v>
      </c>
      <c r="N1159" t="s">
        <v>145</v>
      </c>
      <c r="O1159" t="s">
        <v>156</v>
      </c>
      <c r="P1159" t="s">
        <v>161</v>
      </c>
      <c r="Q1159">
        <v>440</v>
      </c>
      <c r="R1159">
        <v>316</v>
      </c>
      <c r="S1159">
        <v>37475</v>
      </c>
      <c r="T1159">
        <v>131.56</v>
      </c>
      <c r="U1159">
        <v>66</v>
      </c>
      <c r="V1159">
        <v>11</v>
      </c>
      <c r="W1159">
        <v>260</v>
      </c>
      <c r="X1159">
        <v>260</v>
      </c>
      <c r="Y1159">
        <v>0</v>
      </c>
      <c r="Z1159">
        <v>0</v>
      </c>
      <c r="AA1159">
        <v>36903.440000000002</v>
      </c>
      <c r="AB1159">
        <v>0</v>
      </c>
      <c r="AC1159">
        <v>0</v>
      </c>
      <c r="AD1159">
        <v>11</v>
      </c>
      <c r="AE1159">
        <v>0</v>
      </c>
      <c r="AF1159">
        <v>288</v>
      </c>
      <c r="AG1159">
        <v>0</v>
      </c>
      <c r="AH1159">
        <v>6</v>
      </c>
      <c r="AI1159">
        <v>21</v>
      </c>
      <c r="AJ1159">
        <v>0</v>
      </c>
      <c r="AK1159">
        <v>0</v>
      </c>
      <c r="AL1159">
        <v>0</v>
      </c>
      <c r="AM1159">
        <v>0</v>
      </c>
      <c r="AN1159">
        <v>0</v>
      </c>
      <c r="AO1159">
        <v>185</v>
      </c>
      <c r="AP1159">
        <v>986</v>
      </c>
      <c r="AQ1159">
        <v>213</v>
      </c>
      <c r="AR1159">
        <v>0</v>
      </c>
      <c r="AS1159">
        <v>75</v>
      </c>
      <c r="AT1159">
        <v>147</v>
      </c>
      <c r="AU1159">
        <v>20</v>
      </c>
      <c r="AV1159">
        <v>6</v>
      </c>
      <c r="AW1159">
        <v>4</v>
      </c>
      <c r="AX1159">
        <v>0</v>
      </c>
      <c r="AY1159">
        <v>99</v>
      </c>
      <c r="AZ1159">
        <v>195</v>
      </c>
      <c r="BA1159">
        <v>120</v>
      </c>
      <c r="BB1159">
        <v>8</v>
      </c>
      <c r="BC1159">
        <v>4</v>
      </c>
      <c r="BD1159">
        <v>3</v>
      </c>
      <c r="BE1159">
        <v>0</v>
      </c>
      <c r="BF1159">
        <v>309</v>
      </c>
      <c r="BG1159">
        <v>440</v>
      </c>
      <c r="BH1159">
        <v>1</v>
      </c>
      <c r="BI1159">
        <v>59</v>
      </c>
      <c r="BJ1159" s="25">
        <v>45944</v>
      </c>
      <c r="BK1159">
        <v>1</v>
      </c>
      <c r="BL1159" s="27" t="str">
        <f>VLOOKUP(O1159,DropDownList!$H$1:$I$7,2,FALSE)</f>
        <v>2023/24</v>
      </c>
      <c r="BM1159" s="27" t="str">
        <f t="shared" si="18"/>
        <v>VSUR</v>
      </c>
    </row>
    <row r="1160" spans="1:65" x14ac:dyDescent="0.2">
      <c r="A1160">
        <v>2025</v>
      </c>
      <c r="B1160">
        <v>10</v>
      </c>
      <c r="C1160" t="s">
        <v>231</v>
      </c>
      <c r="D1160" t="s">
        <v>243</v>
      </c>
      <c r="E1160" t="s">
        <v>47</v>
      </c>
      <c r="F1160">
        <v>9751</v>
      </c>
      <c r="G1160" t="s">
        <v>158</v>
      </c>
      <c r="H1160" t="s">
        <v>233</v>
      </c>
      <c r="I1160" t="s">
        <v>234</v>
      </c>
      <c r="J1160" s="24">
        <v>45931</v>
      </c>
      <c r="K1160" t="s">
        <v>253</v>
      </c>
      <c r="L1160">
        <v>3</v>
      </c>
      <c r="M1160" t="s">
        <v>429</v>
      </c>
      <c r="N1160" t="s">
        <v>145</v>
      </c>
      <c r="O1160" t="s">
        <v>147</v>
      </c>
      <c r="P1160" t="s">
        <v>161</v>
      </c>
      <c r="Q1160">
        <v>1110.98</v>
      </c>
      <c r="R1160">
        <v>311</v>
      </c>
      <c r="S1160">
        <v>17590</v>
      </c>
      <c r="T1160">
        <v>325</v>
      </c>
      <c r="U1160">
        <v>147</v>
      </c>
      <c r="V1160">
        <v>26</v>
      </c>
      <c r="W1160">
        <v>540</v>
      </c>
      <c r="X1160">
        <v>540</v>
      </c>
      <c r="Y1160">
        <v>0</v>
      </c>
      <c r="Z1160">
        <v>0</v>
      </c>
      <c r="AA1160">
        <v>16154.02</v>
      </c>
      <c r="AB1160">
        <v>0</v>
      </c>
      <c r="AC1160">
        <v>0</v>
      </c>
      <c r="AD1160">
        <v>26</v>
      </c>
      <c r="AE1160">
        <v>0</v>
      </c>
      <c r="AF1160">
        <v>239</v>
      </c>
      <c r="AG1160">
        <v>4</v>
      </c>
      <c r="AH1160">
        <v>12</v>
      </c>
      <c r="AI1160">
        <v>56</v>
      </c>
      <c r="AJ1160">
        <v>0</v>
      </c>
      <c r="AK1160">
        <v>0</v>
      </c>
      <c r="AL1160">
        <v>0</v>
      </c>
      <c r="AM1160">
        <v>0</v>
      </c>
      <c r="AN1160">
        <v>0</v>
      </c>
      <c r="AO1160">
        <v>213</v>
      </c>
      <c r="AP1160">
        <v>899</v>
      </c>
      <c r="AQ1160">
        <v>214</v>
      </c>
      <c r="AR1160">
        <v>0</v>
      </c>
      <c r="AS1160">
        <v>39</v>
      </c>
      <c r="AT1160">
        <v>89</v>
      </c>
      <c r="AU1160">
        <v>8</v>
      </c>
      <c r="AV1160">
        <v>4</v>
      </c>
      <c r="AW1160">
        <v>7</v>
      </c>
      <c r="AX1160">
        <v>0</v>
      </c>
      <c r="AY1160">
        <v>130</v>
      </c>
      <c r="AZ1160">
        <v>207</v>
      </c>
      <c r="BA1160">
        <v>82</v>
      </c>
      <c r="BB1160">
        <v>26</v>
      </c>
      <c r="BC1160">
        <v>14</v>
      </c>
      <c r="BD1160">
        <v>7</v>
      </c>
      <c r="BE1160">
        <v>0</v>
      </c>
      <c r="BF1160">
        <v>300</v>
      </c>
      <c r="BG1160">
        <v>1060</v>
      </c>
      <c r="BH1160">
        <v>0</v>
      </c>
      <c r="BI1160">
        <v>144</v>
      </c>
      <c r="BJ1160" s="25">
        <v>45944</v>
      </c>
      <c r="BK1160">
        <v>0</v>
      </c>
      <c r="BL1160" s="27" t="str">
        <f>VLOOKUP(O1160,DropDownList!$H$1:$I$7,2,FALSE)</f>
        <v>2024/25</v>
      </c>
      <c r="BM1160" s="27" t="str">
        <f t="shared" si="18"/>
        <v>VSUR</v>
      </c>
    </row>
    <row r="1161" spans="1:65" x14ac:dyDescent="0.2">
      <c r="A1161">
        <v>2025</v>
      </c>
      <c r="B1161">
        <v>10</v>
      </c>
      <c r="C1161" t="s">
        <v>231</v>
      </c>
      <c r="D1161" t="s">
        <v>243</v>
      </c>
      <c r="E1161" t="s">
        <v>47</v>
      </c>
      <c r="F1161">
        <v>9751</v>
      </c>
      <c r="G1161" t="s">
        <v>158</v>
      </c>
      <c r="H1161" t="s">
        <v>233</v>
      </c>
      <c r="I1161" t="s">
        <v>234</v>
      </c>
      <c r="J1161" s="24">
        <v>45931</v>
      </c>
      <c r="K1161" t="s">
        <v>253</v>
      </c>
      <c r="L1161">
        <v>3</v>
      </c>
      <c r="M1161" t="s">
        <v>429</v>
      </c>
      <c r="N1161" t="s">
        <v>145</v>
      </c>
      <c r="O1161" t="s">
        <v>149</v>
      </c>
      <c r="P1161" t="s">
        <v>160</v>
      </c>
      <c r="Q1161">
        <v>25689.98</v>
      </c>
      <c r="R1161">
        <v>81</v>
      </c>
      <c r="S1161">
        <v>48615</v>
      </c>
      <c r="T1161">
        <v>0</v>
      </c>
      <c r="U1161">
        <v>48</v>
      </c>
      <c r="V1161">
        <v>29</v>
      </c>
      <c r="W1161">
        <v>6795</v>
      </c>
      <c r="X1161">
        <v>19485</v>
      </c>
      <c r="Y1161">
        <v>0</v>
      </c>
      <c r="Z1161">
        <v>0</v>
      </c>
      <c r="AA1161">
        <v>22925.02</v>
      </c>
      <c r="AB1161">
        <v>3600</v>
      </c>
      <c r="AC1161">
        <v>17910.02</v>
      </c>
      <c r="AD1161">
        <v>15</v>
      </c>
      <c r="AE1161">
        <v>14</v>
      </c>
      <c r="AF1161">
        <v>33</v>
      </c>
      <c r="AG1161">
        <v>29</v>
      </c>
      <c r="AH1161">
        <v>0</v>
      </c>
      <c r="AI1161">
        <v>19</v>
      </c>
      <c r="AJ1161">
        <v>0</v>
      </c>
      <c r="AK1161">
        <v>0</v>
      </c>
      <c r="AL1161">
        <v>0</v>
      </c>
      <c r="AM1161">
        <v>0</v>
      </c>
      <c r="AN1161">
        <v>0</v>
      </c>
      <c r="AO1161">
        <v>47</v>
      </c>
      <c r="AP1161">
        <v>114</v>
      </c>
      <c r="AQ1161">
        <v>46</v>
      </c>
      <c r="AR1161">
        <v>0</v>
      </c>
      <c r="AS1161">
        <v>7</v>
      </c>
      <c r="AT1161">
        <v>4</v>
      </c>
      <c r="AU1161">
        <v>2</v>
      </c>
      <c r="AV1161">
        <v>2</v>
      </c>
      <c r="AW1161">
        <v>0</v>
      </c>
      <c r="AX1161">
        <v>0</v>
      </c>
      <c r="AY1161">
        <v>7</v>
      </c>
      <c r="AZ1161">
        <v>24</v>
      </c>
      <c r="BA1161">
        <v>6</v>
      </c>
      <c r="BB1161">
        <v>0</v>
      </c>
      <c r="BC1161">
        <v>0</v>
      </c>
      <c r="BD1161">
        <v>0</v>
      </c>
      <c r="BE1161">
        <v>0</v>
      </c>
      <c r="BF1161">
        <v>81</v>
      </c>
      <c r="BG1161">
        <v>16040</v>
      </c>
      <c r="BH1161">
        <v>0</v>
      </c>
      <c r="BI1161">
        <v>48</v>
      </c>
      <c r="BJ1161" s="25">
        <v>45944</v>
      </c>
      <c r="BK1161">
        <v>0</v>
      </c>
      <c r="BL1161" s="27" t="str">
        <f>VLOOKUP(O1161,DropDownList!$H$1:$I$7,2,FALSE)</f>
        <v>2025/26</v>
      </c>
      <c r="BM1161" s="27" t="str">
        <f t="shared" si="18"/>
        <v>SC COURT</v>
      </c>
    </row>
    <row r="1162" spans="1:65" x14ac:dyDescent="0.2">
      <c r="A1162">
        <v>2025</v>
      </c>
      <c r="B1162">
        <v>10</v>
      </c>
      <c r="C1162" t="s">
        <v>231</v>
      </c>
      <c r="D1162" t="s">
        <v>243</v>
      </c>
      <c r="E1162" t="s">
        <v>47</v>
      </c>
      <c r="F1162">
        <v>9751</v>
      </c>
      <c r="G1162" t="s">
        <v>158</v>
      </c>
      <c r="H1162" t="s">
        <v>233</v>
      </c>
      <c r="I1162" t="s">
        <v>234</v>
      </c>
      <c r="J1162" s="24">
        <v>45931</v>
      </c>
      <c r="K1162" t="s">
        <v>253</v>
      </c>
      <c r="L1162">
        <v>3</v>
      </c>
      <c r="M1162" t="s">
        <v>429</v>
      </c>
      <c r="N1162" t="s">
        <v>145</v>
      </c>
      <c r="O1162" t="s">
        <v>155</v>
      </c>
      <c r="P1162" t="s">
        <v>161</v>
      </c>
      <c r="Q1162">
        <v>771.41</v>
      </c>
      <c r="R1162">
        <v>383</v>
      </c>
      <c r="S1162">
        <v>9025</v>
      </c>
      <c r="T1162">
        <v>170</v>
      </c>
      <c r="U1162">
        <v>68</v>
      </c>
      <c r="V1162">
        <v>18</v>
      </c>
      <c r="W1162">
        <v>404.42</v>
      </c>
      <c r="X1162">
        <v>404.42</v>
      </c>
      <c r="Y1162">
        <v>0</v>
      </c>
      <c r="Z1162">
        <v>0</v>
      </c>
      <c r="AA1162">
        <v>8083.59</v>
      </c>
      <c r="AB1162">
        <v>0</v>
      </c>
      <c r="AC1162">
        <v>0</v>
      </c>
      <c r="AD1162">
        <v>17</v>
      </c>
      <c r="AE1162">
        <v>1</v>
      </c>
      <c r="AF1162">
        <v>337</v>
      </c>
      <c r="AG1162">
        <v>2</v>
      </c>
      <c r="AH1162">
        <v>9</v>
      </c>
      <c r="AI1162">
        <v>35</v>
      </c>
      <c r="AJ1162">
        <v>0</v>
      </c>
      <c r="AK1162">
        <v>0</v>
      </c>
      <c r="AL1162">
        <v>0</v>
      </c>
      <c r="AM1162">
        <v>0</v>
      </c>
      <c r="AN1162">
        <v>0</v>
      </c>
      <c r="AO1162">
        <v>260</v>
      </c>
      <c r="AP1162">
        <v>1412</v>
      </c>
      <c r="AQ1162">
        <v>318</v>
      </c>
      <c r="AR1162">
        <v>3</v>
      </c>
      <c r="AS1162">
        <v>116</v>
      </c>
      <c r="AT1162">
        <v>196</v>
      </c>
      <c r="AU1162">
        <v>28</v>
      </c>
      <c r="AV1162">
        <v>11</v>
      </c>
      <c r="AW1162">
        <v>6</v>
      </c>
      <c r="AX1162">
        <v>0</v>
      </c>
      <c r="AY1162">
        <v>165</v>
      </c>
      <c r="AZ1162">
        <v>267</v>
      </c>
      <c r="BA1162">
        <v>173</v>
      </c>
      <c r="BB1162">
        <v>25</v>
      </c>
      <c r="BC1162">
        <v>16</v>
      </c>
      <c r="BD1162">
        <v>9</v>
      </c>
      <c r="BE1162">
        <v>2</v>
      </c>
      <c r="BF1162">
        <v>372</v>
      </c>
      <c r="BG1162">
        <v>730</v>
      </c>
      <c r="BH1162">
        <v>0</v>
      </c>
      <c r="BI1162">
        <v>64</v>
      </c>
      <c r="BJ1162" s="25">
        <v>45944</v>
      </c>
      <c r="BK1162">
        <v>5</v>
      </c>
      <c r="BL1162" s="27" t="str">
        <f>VLOOKUP(O1162,DropDownList!$H$1:$I$7,2,FALSE)</f>
        <v>2022/23</v>
      </c>
      <c r="BM1162" s="27" t="str">
        <f t="shared" si="18"/>
        <v>VSUR</v>
      </c>
    </row>
    <row r="1163" spans="1:65" x14ac:dyDescent="0.2">
      <c r="A1163">
        <v>2025</v>
      </c>
      <c r="B1163">
        <v>10</v>
      </c>
      <c r="C1163" t="s">
        <v>231</v>
      </c>
      <c r="D1163" t="s">
        <v>244</v>
      </c>
      <c r="E1163" t="s">
        <v>48</v>
      </c>
      <c r="F1163">
        <v>9264</v>
      </c>
      <c r="G1163" t="s">
        <v>141</v>
      </c>
      <c r="H1163" t="s">
        <v>237</v>
      </c>
      <c r="I1163" t="s">
        <v>237</v>
      </c>
      <c r="J1163" s="24">
        <v>45931</v>
      </c>
      <c r="K1163" t="s">
        <v>253</v>
      </c>
      <c r="L1163">
        <v>3</v>
      </c>
      <c r="M1163" t="s">
        <v>429</v>
      </c>
      <c r="N1163" t="s">
        <v>145</v>
      </c>
      <c r="O1163" t="s">
        <v>149</v>
      </c>
      <c r="P1163" t="s">
        <v>146</v>
      </c>
      <c r="Q1163">
        <v>180</v>
      </c>
      <c r="R1163">
        <v>43</v>
      </c>
      <c r="S1163">
        <v>590</v>
      </c>
      <c r="T1163">
        <v>0</v>
      </c>
      <c r="U1163">
        <v>20</v>
      </c>
      <c r="V1163">
        <v>9</v>
      </c>
      <c r="W1163">
        <v>160</v>
      </c>
      <c r="X1163">
        <v>160</v>
      </c>
      <c r="Y1163">
        <v>0</v>
      </c>
      <c r="Z1163">
        <v>0</v>
      </c>
      <c r="AA1163">
        <v>410</v>
      </c>
      <c r="AB1163">
        <v>0</v>
      </c>
      <c r="AC1163">
        <v>0</v>
      </c>
      <c r="AD1163">
        <v>9</v>
      </c>
      <c r="AE1163">
        <v>0</v>
      </c>
      <c r="AF1163">
        <v>33</v>
      </c>
      <c r="AG1163">
        <v>0</v>
      </c>
      <c r="AH1163">
        <v>0</v>
      </c>
      <c r="AI1163">
        <v>10</v>
      </c>
      <c r="AJ1163">
        <v>0</v>
      </c>
      <c r="AK1163">
        <v>0</v>
      </c>
      <c r="AL1163">
        <v>0</v>
      </c>
      <c r="AM1163">
        <v>0</v>
      </c>
      <c r="AN1163">
        <v>0</v>
      </c>
      <c r="AO1163">
        <v>24</v>
      </c>
      <c r="AP1163">
        <v>33</v>
      </c>
      <c r="AQ1163">
        <v>24</v>
      </c>
      <c r="AR1163">
        <v>0</v>
      </c>
      <c r="AS1163">
        <v>1</v>
      </c>
      <c r="AT1163">
        <v>0</v>
      </c>
      <c r="AU1163">
        <v>0</v>
      </c>
      <c r="AV1163">
        <v>0</v>
      </c>
      <c r="AW1163">
        <v>0</v>
      </c>
      <c r="AX1163">
        <v>0</v>
      </c>
      <c r="AY1163">
        <v>0</v>
      </c>
      <c r="AZ1163">
        <v>3</v>
      </c>
      <c r="BA1163">
        <v>0</v>
      </c>
      <c r="BB1163">
        <v>0</v>
      </c>
      <c r="BC1163">
        <v>0</v>
      </c>
      <c r="BD1163">
        <v>0</v>
      </c>
      <c r="BE1163">
        <v>0</v>
      </c>
      <c r="BF1163">
        <v>43</v>
      </c>
      <c r="BG1163">
        <v>180</v>
      </c>
      <c r="BH1163">
        <v>0</v>
      </c>
      <c r="BI1163">
        <v>20</v>
      </c>
      <c r="BJ1163" s="25">
        <v>45944</v>
      </c>
      <c r="BK1163">
        <v>0</v>
      </c>
      <c r="BL1163" s="27" t="str">
        <f>VLOOKUP(O1163,DropDownList!$H$1:$I$7,2,FALSE)</f>
        <v>2025/26</v>
      </c>
      <c r="BM1163" s="27" t="str">
        <f t="shared" si="18"/>
        <v>VSUR</v>
      </c>
    </row>
    <row r="1164" spans="1:65" x14ac:dyDescent="0.2">
      <c r="A1164">
        <v>2025</v>
      </c>
      <c r="B1164">
        <v>10</v>
      </c>
      <c r="C1164" t="s">
        <v>231</v>
      </c>
      <c r="D1164" t="s">
        <v>244</v>
      </c>
      <c r="E1164" t="s">
        <v>48</v>
      </c>
      <c r="F1164">
        <v>9264</v>
      </c>
      <c r="G1164" t="s">
        <v>141</v>
      </c>
      <c r="H1164" t="s">
        <v>237</v>
      </c>
      <c r="I1164" t="s">
        <v>237</v>
      </c>
      <c r="J1164" s="24">
        <v>45931</v>
      </c>
      <c r="K1164" t="s">
        <v>253</v>
      </c>
      <c r="L1164">
        <v>3</v>
      </c>
      <c r="M1164" t="s">
        <v>429</v>
      </c>
      <c r="N1164" t="s">
        <v>145</v>
      </c>
      <c r="O1164" t="s">
        <v>155</v>
      </c>
      <c r="P1164" t="s">
        <v>146</v>
      </c>
      <c r="Q1164">
        <v>534.22</v>
      </c>
      <c r="R1164">
        <v>388</v>
      </c>
      <c r="S1164">
        <v>5630</v>
      </c>
      <c r="T1164">
        <v>20</v>
      </c>
      <c r="U1164">
        <v>90</v>
      </c>
      <c r="V1164">
        <v>25</v>
      </c>
      <c r="W1164">
        <v>420</v>
      </c>
      <c r="X1164">
        <v>420</v>
      </c>
      <c r="Y1164">
        <v>0</v>
      </c>
      <c r="Z1164">
        <v>0</v>
      </c>
      <c r="AA1164">
        <v>5075.78</v>
      </c>
      <c r="AB1164">
        <v>0</v>
      </c>
      <c r="AC1164">
        <v>0</v>
      </c>
      <c r="AD1164">
        <v>25</v>
      </c>
      <c r="AE1164">
        <v>0</v>
      </c>
      <c r="AF1164">
        <v>353</v>
      </c>
      <c r="AG1164">
        <v>2</v>
      </c>
      <c r="AH1164">
        <v>1</v>
      </c>
      <c r="AI1164">
        <v>32</v>
      </c>
      <c r="AJ1164">
        <v>0</v>
      </c>
      <c r="AK1164">
        <v>0</v>
      </c>
      <c r="AL1164">
        <v>0</v>
      </c>
      <c r="AM1164">
        <v>0</v>
      </c>
      <c r="AN1164">
        <v>0</v>
      </c>
      <c r="AO1164">
        <v>251</v>
      </c>
      <c r="AP1164">
        <v>1150</v>
      </c>
      <c r="AQ1164">
        <v>263</v>
      </c>
      <c r="AR1164">
        <v>0</v>
      </c>
      <c r="AS1164">
        <v>166</v>
      </c>
      <c r="AT1164">
        <v>42</v>
      </c>
      <c r="AU1164">
        <v>13</v>
      </c>
      <c r="AV1164">
        <v>7</v>
      </c>
      <c r="AW1164">
        <v>0</v>
      </c>
      <c r="AX1164">
        <v>0</v>
      </c>
      <c r="AY1164">
        <v>129</v>
      </c>
      <c r="AZ1164">
        <v>230</v>
      </c>
      <c r="BA1164">
        <v>147</v>
      </c>
      <c r="BB1164">
        <v>57</v>
      </c>
      <c r="BC1164">
        <v>24</v>
      </c>
      <c r="BD1164">
        <v>6</v>
      </c>
      <c r="BE1164">
        <v>1</v>
      </c>
      <c r="BF1164">
        <v>388</v>
      </c>
      <c r="BG1164">
        <v>510</v>
      </c>
      <c r="BH1164">
        <v>0</v>
      </c>
      <c r="BI1164">
        <v>89</v>
      </c>
      <c r="BJ1164" s="25">
        <v>45944</v>
      </c>
      <c r="BK1164">
        <v>0</v>
      </c>
      <c r="BL1164" s="27" t="str">
        <f>VLOOKUP(O1164,DropDownList!$H$1:$I$7,2,FALSE)</f>
        <v>2022/23</v>
      </c>
      <c r="BM1164" s="27" t="str">
        <f t="shared" si="18"/>
        <v>VSUR</v>
      </c>
    </row>
    <row r="1165" spans="1:65" x14ac:dyDescent="0.2">
      <c r="A1165">
        <v>2025</v>
      </c>
      <c r="B1165">
        <v>10</v>
      </c>
      <c r="C1165" t="s">
        <v>231</v>
      </c>
      <c r="D1165" t="s">
        <v>244</v>
      </c>
      <c r="E1165" t="s">
        <v>48</v>
      </c>
      <c r="F1165">
        <v>9264</v>
      </c>
      <c r="G1165" t="s">
        <v>141</v>
      </c>
      <c r="H1165" t="s">
        <v>237</v>
      </c>
      <c r="I1165" t="s">
        <v>237</v>
      </c>
      <c r="J1165" s="24">
        <v>45931</v>
      </c>
      <c r="K1165" t="s">
        <v>253</v>
      </c>
      <c r="L1165">
        <v>3</v>
      </c>
      <c r="M1165" t="s">
        <v>429</v>
      </c>
      <c r="N1165" t="s">
        <v>145</v>
      </c>
      <c r="O1165" t="s">
        <v>156</v>
      </c>
      <c r="P1165" t="s">
        <v>150</v>
      </c>
      <c r="Q1165">
        <v>22852.71</v>
      </c>
      <c r="R1165">
        <v>296</v>
      </c>
      <c r="S1165">
        <v>53424.959999999999</v>
      </c>
      <c r="T1165">
        <v>6505.43</v>
      </c>
      <c r="U1165">
        <v>124</v>
      </c>
      <c r="V1165">
        <v>87</v>
      </c>
      <c r="W1165">
        <v>18245.2</v>
      </c>
      <c r="X1165">
        <v>18302.259999999998</v>
      </c>
      <c r="Y1165">
        <v>260</v>
      </c>
      <c r="Z1165">
        <v>46919.53</v>
      </c>
      <c r="AA1165">
        <v>24066.82</v>
      </c>
      <c r="AB1165">
        <v>9219.77</v>
      </c>
      <c r="AC1165">
        <v>14847.05</v>
      </c>
      <c r="AD1165">
        <v>77</v>
      </c>
      <c r="AE1165">
        <v>10</v>
      </c>
      <c r="AF1165">
        <v>135</v>
      </c>
      <c r="AG1165">
        <v>36</v>
      </c>
      <c r="AH1165">
        <v>36</v>
      </c>
      <c r="AI1165">
        <v>88</v>
      </c>
      <c r="AJ1165">
        <v>44</v>
      </c>
      <c r="AK1165">
        <v>24</v>
      </c>
      <c r="AL1165">
        <v>10</v>
      </c>
      <c r="AM1165">
        <v>15</v>
      </c>
      <c r="AN1165">
        <v>0</v>
      </c>
      <c r="AO1165">
        <v>216</v>
      </c>
      <c r="AP1165">
        <v>889</v>
      </c>
      <c r="AQ1165">
        <v>231</v>
      </c>
      <c r="AR1165">
        <v>18</v>
      </c>
      <c r="AS1165">
        <v>157</v>
      </c>
      <c r="AT1165">
        <v>3</v>
      </c>
      <c r="AU1165">
        <v>0</v>
      </c>
      <c r="AV1165">
        <v>0</v>
      </c>
      <c r="AW1165">
        <v>0</v>
      </c>
      <c r="AX1165">
        <v>0</v>
      </c>
      <c r="AY1165">
        <v>93</v>
      </c>
      <c r="AZ1165">
        <v>215</v>
      </c>
      <c r="BA1165">
        <v>132</v>
      </c>
      <c r="BB1165">
        <v>6</v>
      </c>
      <c r="BC1165">
        <v>3</v>
      </c>
      <c r="BD1165">
        <v>0</v>
      </c>
      <c r="BE1165">
        <v>0</v>
      </c>
      <c r="BF1165">
        <v>211</v>
      </c>
      <c r="BG1165">
        <v>18253.580000000002</v>
      </c>
      <c r="BH1165">
        <v>1</v>
      </c>
      <c r="BI1165">
        <v>124</v>
      </c>
      <c r="BJ1165" s="25">
        <v>45944</v>
      </c>
      <c r="BK1165">
        <v>0</v>
      </c>
      <c r="BL1165" s="27" t="str">
        <f>VLOOKUP(O1165,DropDownList!$H$1:$I$7,2,FALSE)</f>
        <v>2023/24</v>
      </c>
      <c r="BM1165" s="27" t="str">
        <f t="shared" si="18"/>
        <v>FISCAL FINES</v>
      </c>
    </row>
    <row r="1166" spans="1:65" x14ac:dyDescent="0.2">
      <c r="A1166">
        <v>2025</v>
      </c>
      <c r="B1166">
        <v>10</v>
      </c>
      <c r="C1166" t="s">
        <v>231</v>
      </c>
      <c r="D1166" t="s">
        <v>244</v>
      </c>
      <c r="E1166" t="s">
        <v>48</v>
      </c>
      <c r="F1166">
        <v>9264</v>
      </c>
      <c r="G1166" t="s">
        <v>141</v>
      </c>
      <c r="H1166" t="s">
        <v>237</v>
      </c>
      <c r="I1166" t="s">
        <v>237</v>
      </c>
      <c r="J1166" s="24">
        <v>45931</v>
      </c>
      <c r="K1166" t="s">
        <v>253</v>
      </c>
      <c r="L1166">
        <v>3</v>
      </c>
      <c r="M1166" t="s">
        <v>429</v>
      </c>
      <c r="N1166" t="s">
        <v>145</v>
      </c>
      <c r="O1166" t="s">
        <v>156</v>
      </c>
      <c r="P1166" t="s">
        <v>154</v>
      </c>
      <c r="Q1166">
        <v>8979.86</v>
      </c>
      <c r="R1166">
        <v>135</v>
      </c>
      <c r="S1166">
        <v>35303.480000000003</v>
      </c>
      <c r="T1166">
        <v>1025</v>
      </c>
      <c r="U1166">
        <v>41</v>
      </c>
      <c r="V1166">
        <v>15</v>
      </c>
      <c r="W1166">
        <v>4206.68</v>
      </c>
      <c r="X1166">
        <v>4206.68</v>
      </c>
      <c r="Y1166">
        <v>0</v>
      </c>
      <c r="Z1166">
        <v>0</v>
      </c>
      <c r="AA1166">
        <v>25298.62</v>
      </c>
      <c r="AB1166">
        <v>1225.49</v>
      </c>
      <c r="AC1166">
        <v>22463.96</v>
      </c>
      <c r="AD1166">
        <v>10</v>
      </c>
      <c r="AE1166">
        <v>5</v>
      </c>
      <c r="AF1166">
        <v>91</v>
      </c>
      <c r="AG1166">
        <v>24</v>
      </c>
      <c r="AH1166">
        <v>2</v>
      </c>
      <c r="AI1166">
        <v>17</v>
      </c>
      <c r="AJ1166">
        <v>0</v>
      </c>
      <c r="AK1166">
        <v>0</v>
      </c>
      <c r="AL1166">
        <v>0</v>
      </c>
      <c r="AM1166">
        <v>0</v>
      </c>
      <c r="AN1166">
        <v>0</v>
      </c>
      <c r="AO1166">
        <v>88</v>
      </c>
      <c r="AP1166">
        <v>302</v>
      </c>
      <c r="AQ1166">
        <v>88</v>
      </c>
      <c r="AR1166">
        <v>0</v>
      </c>
      <c r="AS1166">
        <v>38</v>
      </c>
      <c r="AT1166">
        <v>0</v>
      </c>
      <c r="AU1166">
        <v>3</v>
      </c>
      <c r="AV1166">
        <v>1</v>
      </c>
      <c r="AW1166">
        <v>0</v>
      </c>
      <c r="AX1166">
        <v>0</v>
      </c>
      <c r="AY1166">
        <v>35</v>
      </c>
      <c r="AZ1166">
        <v>73</v>
      </c>
      <c r="BA1166">
        <v>40</v>
      </c>
      <c r="BB1166">
        <v>8</v>
      </c>
      <c r="BC1166">
        <v>1</v>
      </c>
      <c r="BD1166">
        <v>0</v>
      </c>
      <c r="BE1166">
        <v>0</v>
      </c>
      <c r="BF1166">
        <v>135</v>
      </c>
      <c r="BG1166">
        <v>4981.68</v>
      </c>
      <c r="BH1166">
        <v>1</v>
      </c>
      <c r="BI1166">
        <v>40</v>
      </c>
      <c r="BJ1166" s="25">
        <v>45944</v>
      </c>
      <c r="BK1166">
        <v>0</v>
      </c>
      <c r="BL1166" s="27" t="str">
        <f>VLOOKUP(O1166,DropDownList!$H$1:$I$7,2,FALSE)</f>
        <v>2023/24</v>
      </c>
      <c r="BM1166" s="27" t="str">
        <f t="shared" si="18"/>
        <v>JP COURT</v>
      </c>
    </row>
    <row r="1167" spans="1:65" x14ac:dyDescent="0.2">
      <c r="A1167">
        <v>2025</v>
      </c>
      <c r="B1167">
        <v>10</v>
      </c>
      <c r="C1167" t="s">
        <v>231</v>
      </c>
      <c r="D1167" t="s">
        <v>244</v>
      </c>
      <c r="E1167" t="s">
        <v>48</v>
      </c>
      <c r="F1167">
        <v>9264</v>
      </c>
      <c r="G1167" t="s">
        <v>141</v>
      </c>
      <c r="H1167" t="s">
        <v>237</v>
      </c>
      <c r="I1167" t="s">
        <v>237</v>
      </c>
      <c r="J1167" s="24">
        <v>45931</v>
      </c>
      <c r="K1167" t="s">
        <v>253</v>
      </c>
      <c r="L1167">
        <v>3</v>
      </c>
      <c r="M1167" t="s">
        <v>429</v>
      </c>
      <c r="N1167" t="s">
        <v>145</v>
      </c>
      <c r="O1167" t="s">
        <v>156</v>
      </c>
      <c r="P1167" t="s">
        <v>152</v>
      </c>
      <c r="Q1167">
        <v>0</v>
      </c>
      <c r="R1167">
        <v>13</v>
      </c>
      <c r="S1167">
        <v>520</v>
      </c>
      <c r="T1167">
        <v>200</v>
      </c>
      <c r="U1167">
        <v>0</v>
      </c>
      <c r="V1167">
        <v>0</v>
      </c>
      <c r="W1167">
        <v>0</v>
      </c>
      <c r="X1167">
        <v>0</v>
      </c>
      <c r="Y1167">
        <v>0</v>
      </c>
      <c r="Z1167">
        <v>0</v>
      </c>
      <c r="AA1167">
        <v>320</v>
      </c>
      <c r="AB1167">
        <v>0</v>
      </c>
      <c r="AC1167">
        <v>320</v>
      </c>
      <c r="AD1167">
        <v>0</v>
      </c>
      <c r="AE1167">
        <v>0</v>
      </c>
      <c r="AF1167">
        <v>8</v>
      </c>
      <c r="AG1167">
        <v>0</v>
      </c>
      <c r="AH1167">
        <v>5</v>
      </c>
      <c r="AI1167">
        <v>0</v>
      </c>
      <c r="AJ1167">
        <v>0</v>
      </c>
      <c r="AK1167">
        <v>0</v>
      </c>
      <c r="AL1167">
        <v>0</v>
      </c>
      <c r="AM1167">
        <v>0</v>
      </c>
      <c r="AN1167">
        <v>0</v>
      </c>
      <c r="AO1167">
        <v>0</v>
      </c>
      <c r="AP1167">
        <v>0</v>
      </c>
      <c r="AQ1167">
        <v>0</v>
      </c>
      <c r="AR1167">
        <v>0</v>
      </c>
      <c r="AS1167">
        <v>0</v>
      </c>
      <c r="AT1167">
        <v>0</v>
      </c>
      <c r="AU1167">
        <v>0</v>
      </c>
      <c r="AV1167">
        <v>0</v>
      </c>
      <c r="AW1167">
        <v>0</v>
      </c>
      <c r="AX1167">
        <v>0</v>
      </c>
      <c r="AY1167">
        <v>0</v>
      </c>
      <c r="AZ1167">
        <v>0</v>
      </c>
      <c r="BA1167">
        <v>0</v>
      </c>
      <c r="BB1167">
        <v>0</v>
      </c>
      <c r="BC1167">
        <v>0</v>
      </c>
      <c r="BD1167">
        <v>0</v>
      </c>
      <c r="BE1167">
        <v>0</v>
      </c>
      <c r="BF1167">
        <v>0</v>
      </c>
      <c r="BG1167">
        <v>0</v>
      </c>
      <c r="BH1167">
        <v>0</v>
      </c>
      <c r="BI1167">
        <v>0</v>
      </c>
      <c r="BJ1167" s="25">
        <v>45944</v>
      </c>
      <c r="BK1167">
        <v>0</v>
      </c>
      <c r="BL1167" s="27" t="str">
        <f>VLOOKUP(O1167,DropDownList!$H$1:$I$7,2,FALSE)</f>
        <v>2023/24</v>
      </c>
      <c r="BM1167" s="27" t="str">
        <f t="shared" si="18"/>
        <v>PCOA</v>
      </c>
    </row>
    <row r="1168" spans="1:65" x14ac:dyDescent="0.2">
      <c r="A1168">
        <v>2025</v>
      </c>
      <c r="B1168">
        <v>10</v>
      </c>
      <c r="C1168" t="s">
        <v>231</v>
      </c>
      <c r="D1168" t="s">
        <v>244</v>
      </c>
      <c r="E1168" t="s">
        <v>48</v>
      </c>
      <c r="F1168">
        <v>9264</v>
      </c>
      <c r="G1168" t="s">
        <v>141</v>
      </c>
      <c r="H1168" t="s">
        <v>237</v>
      </c>
      <c r="I1168" t="s">
        <v>237</v>
      </c>
      <c r="J1168" s="24">
        <v>45931</v>
      </c>
      <c r="K1168" t="s">
        <v>253</v>
      </c>
      <c r="L1168">
        <v>3</v>
      </c>
      <c r="M1168" t="s">
        <v>429</v>
      </c>
      <c r="N1168" t="s">
        <v>145</v>
      </c>
      <c r="O1168" t="s">
        <v>156</v>
      </c>
      <c r="P1168" t="s">
        <v>148</v>
      </c>
      <c r="Q1168">
        <v>0</v>
      </c>
      <c r="R1168">
        <v>5</v>
      </c>
      <c r="S1168">
        <v>300</v>
      </c>
      <c r="T1168">
        <v>60</v>
      </c>
      <c r="U1168">
        <v>0</v>
      </c>
      <c r="V1168">
        <v>0</v>
      </c>
      <c r="W1168">
        <v>0</v>
      </c>
      <c r="X1168">
        <v>0</v>
      </c>
      <c r="Y1168">
        <v>0</v>
      </c>
      <c r="Z1168">
        <v>0</v>
      </c>
      <c r="AA1168">
        <v>240</v>
      </c>
      <c r="AB1168">
        <v>0</v>
      </c>
      <c r="AC1168">
        <v>240</v>
      </c>
      <c r="AD1168">
        <v>0</v>
      </c>
      <c r="AE1168">
        <v>0</v>
      </c>
      <c r="AF1168">
        <v>4</v>
      </c>
      <c r="AG1168">
        <v>0</v>
      </c>
      <c r="AH1168">
        <v>1</v>
      </c>
      <c r="AI1168">
        <v>0</v>
      </c>
      <c r="AJ1168">
        <v>0</v>
      </c>
      <c r="AK1168">
        <v>0</v>
      </c>
      <c r="AL1168">
        <v>0</v>
      </c>
      <c r="AM1168">
        <v>0</v>
      </c>
      <c r="AN1168">
        <v>0</v>
      </c>
      <c r="AO1168">
        <v>3</v>
      </c>
      <c r="AP1168">
        <v>15</v>
      </c>
      <c r="AQ1168">
        <v>3</v>
      </c>
      <c r="AR1168">
        <v>1</v>
      </c>
      <c r="AS1168">
        <v>2</v>
      </c>
      <c r="AT1168">
        <v>0</v>
      </c>
      <c r="AU1168">
        <v>0</v>
      </c>
      <c r="AV1168">
        <v>0</v>
      </c>
      <c r="AW1168">
        <v>0</v>
      </c>
      <c r="AX1168">
        <v>0</v>
      </c>
      <c r="AY1168">
        <v>2</v>
      </c>
      <c r="AZ1168">
        <v>4</v>
      </c>
      <c r="BA1168">
        <v>3</v>
      </c>
      <c r="BB1168">
        <v>0</v>
      </c>
      <c r="BC1168">
        <v>0</v>
      </c>
      <c r="BD1168">
        <v>0</v>
      </c>
      <c r="BE1168">
        <v>0</v>
      </c>
      <c r="BF1168">
        <v>3</v>
      </c>
      <c r="BG1168">
        <v>0</v>
      </c>
      <c r="BH1168">
        <v>0</v>
      </c>
      <c r="BI1168">
        <v>0</v>
      </c>
      <c r="BJ1168" s="25">
        <v>45944</v>
      </c>
      <c r="BK1168">
        <v>0</v>
      </c>
      <c r="BL1168" s="27" t="str">
        <f>VLOOKUP(O1168,DropDownList!$H$1:$I$7,2,FALSE)</f>
        <v>2023/24</v>
      </c>
      <c r="BM1168" s="27" t="str">
        <f t="shared" si="18"/>
        <v>PRAS</v>
      </c>
    </row>
    <row r="1169" spans="1:65" x14ac:dyDescent="0.2">
      <c r="A1169">
        <v>2025</v>
      </c>
      <c r="B1169">
        <v>10</v>
      </c>
      <c r="C1169" t="s">
        <v>231</v>
      </c>
      <c r="D1169" t="s">
        <v>244</v>
      </c>
      <c r="E1169" t="s">
        <v>48</v>
      </c>
      <c r="F1169">
        <v>9264</v>
      </c>
      <c r="G1169" t="s">
        <v>141</v>
      </c>
      <c r="H1169" t="s">
        <v>237</v>
      </c>
      <c r="I1169" t="s">
        <v>237</v>
      </c>
      <c r="J1169" s="24">
        <v>45931</v>
      </c>
      <c r="K1169" t="s">
        <v>253</v>
      </c>
      <c r="L1169">
        <v>3</v>
      </c>
      <c r="M1169" t="s">
        <v>429</v>
      </c>
      <c r="N1169" t="s">
        <v>145</v>
      </c>
      <c r="O1169" t="s">
        <v>156</v>
      </c>
      <c r="P1169" t="s">
        <v>146</v>
      </c>
      <c r="Q1169">
        <v>300.83</v>
      </c>
      <c r="R1169">
        <v>127</v>
      </c>
      <c r="S1169">
        <v>1940</v>
      </c>
      <c r="T1169">
        <v>40</v>
      </c>
      <c r="U1169">
        <v>39</v>
      </c>
      <c r="V1169">
        <v>10</v>
      </c>
      <c r="W1169">
        <v>170</v>
      </c>
      <c r="X1169">
        <v>170</v>
      </c>
      <c r="Y1169">
        <v>0</v>
      </c>
      <c r="Z1169">
        <v>0</v>
      </c>
      <c r="AA1169">
        <v>1599.17</v>
      </c>
      <c r="AB1169">
        <v>0</v>
      </c>
      <c r="AC1169">
        <v>0</v>
      </c>
      <c r="AD1169">
        <v>10</v>
      </c>
      <c r="AE1169">
        <v>0</v>
      </c>
      <c r="AF1169">
        <v>104</v>
      </c>
      <c r="AG1169">
        <v>2</v>
      </c>
      <c r="AH1169">
        <v>2</v>
      </c>
      <c r="AI1169">
        <v>19</v>
      </c>
      <c r="AJ1169">
        <v>0</v>
      </c>
      <c r="AK1169">
        <v>0</v>
      </c>
      <c r="AL1169">
        <v>0</v>
      </c>
      <c r="AM1169">
        <v>0</v>
      </c>
      <c r="AN1169">
        <v>0</v>
      </c>
      <c r="AO1169">
        <v>84</v>
      </c>
      <c r="AP1169">
        <v>291</v>
      </c>
      <c r="AQ1169">
        <v>83</v>
      </c>
      <c r="AR1169">
        <v>0</v>
      </c>
      <c r="AS1169">
        <v>38</v>
      </c>
      <c r="AT1169">
        <v>0</v>
      </c>
      <c r="AU1169">
        <v>3</v>
      </c>
      <c r="AV1169">
        <v>1</v>
      </c>
      <c r="AW1169">
        <v>0</v>
      </c>
      <c r="AX1169">
        <v>0</v>
      </c>
      <c r="AY1169">
        <v>33</v>
      </c>
      <c r="AZ1169">
        <v>70</v>
      </c>
      <c r="BA1169">
        <v>39</v>
      </c>
      <c r="BB1169">
        <v>8</v>
      </c>
      <c r="BC1169">
        <v>1</v>
      </c>
      <c r="BD1169">
        <v>0</v>
      </c>
      <c r="BE1169">
        <v>0</v>
      </c>
      <c r="BF1169">
        <v>127</v>
      </c>
      <c r="BG1169">
        <v>290</v>
      </c>
      <c r="BH1169">
        <v>0</v>
      </c>
      <c r="BI1169">
        <v>38</v>
      </c>
      <c r="BJ1169" s="25">
        <v>45944</v>
      </c>
      <c r="BK1169">
        <v>0</v>
      </c>
      <c r="BL1169" s="27" t="str">
        <f>VLOOKUP(O1169,DropDownList!$H$1:$I$7,2,FALSE)</f>
        <v>2023/24</v>
      </c>
      <c r="BM1169" s="27" t="str">
        <f t="shared" si="18"/>
        <v>VSUR</v>
      </c>
    </row>
    <row r="1170" spans="1:65" x14ac:dyDescent="0.2">
      <c r="A1170">
        <v>2025</v>
      </c>
      <c r="B1170">
        <v>10</v>
      </c>
      <c r="C1170" t="s">
        <v>231</v>
      </c>
      <c r="D1170" t="s">
        <v>244</v>
      </c>
      <c r="E1170" t="s">
        <v>48</v>
      </c>
      <c r="F1170">
        <v>9264</v>
      </c>
      <c r="G1170" t="s">
        <v>141</v>
      </c>
      <c r="H1170" t="s">
        <v>237</v>
      </c>
      <c r="I1170" t="s">
        <v>237</v>
      </c>
      <c r="J1170" s="24">
        <v>45931</v>
      </c>
      <c r="K1170" t="s">
        <v>253</v>
      </c>
      <c r="L1170">
        <v>3</v>
      </c>
      <c r="M1170" t="s">
        <v>429</v>
      </c>
      <c r="N1170" t="s">
        <v>145</v>
      </c>
      <c r="O1170" t="s">
        <v>155</v>
      </c>
      <c r="P1170" t="s">
        <v>150</v>
      </c>
      <c r="Q1170">
        <v>13063.59</v>
      </c>
      <c r="R1170">
        <v>253</v>
      </c>
      <c r="S1170">
        <v>45243.77</v>
      </c>
      <c r="T1170">
        <v>3853.23</v>
      </c>
      <c r="U1170">
        <v>79</v>
      </c>
      <c r="V1170">
        <v>59</v>
      </c>
      <c r="W1170">
        <v>10014.92</v>
      </c>
      <c r="X1170">
        <v>10014.92</v>
      </c>
      <c r="Y1170">
        <v>229</v>
      </c>
      <c r="Z1170">
        <v>41390.54</v>
      </c>
      <c r="AA1170">
        <v>28326.95</v>
      </c>
      <c r="AB1170">
        <v>10188.18</v>
      </c>
      <c r="AC1170">
        <v>18138.77</v>
      </c>
      <c r="AD1170">
        <v>44</v>
      </c>
      <c r="AE1170">
        <v>15</v>
      </c>
      <c r="AF1170">
        <v>148</v>
      </c>
      <c r="AG1170">
        <v>29</v>
      </c>
      <c r="AH1170">
        <v>24</v>
      </c>
      <c r="AI1170">
        <v>50</v>
      </c>
      <c r="AJ1170">
        <v>26</v>
      </c>
      <c r="AK1170">
        <v>25</v>
      </c>
      <c r="AL1170">
        <v>4</v>
      </c>
      <c r="AM1170">
        <v>10</v>
      </c>
      <c r="AN1170">
        <v>3</v>
      </c>
      <c r="AO1170">
        <v>203</v>
      </c>
      <c r="AP1170">
        <v>1053</v>
      </c>
      <c r="AQ1170">
        <v>223</v>
      </c>
      <c r="AR1170">
        <v>17</v>
      </c>
      <c r="AS1170">
        <v>170</v>
      </c>
      <c r="AT1170">
        <v>36</v>
      </c>
      <c r="AU1170">
        <v>5</v>
      </c>
      <c r="AV1170">
        <v>3</v>
      </c>
      <c r="AW1170">
        <v>0</v>
      </c>
      <c r="AX1170">
        <v>0</v>
      </c>
      <c r="AY1170">
        <v>108</v>
      </c>
      <c r="AZ1170">
        <v>249</v>
      </c>
      <c r="BA1170">
        <v>170</v>
      </c>
      <c r="BB1170">
        <v>18</v>
      </c>
      <c r="BC1170">
        <v>5</v>
      </c>
      <c r="BD1170">
        <v>2</v>
      </c>
      <c r="BE1170">
        <v>0</v>
      </c>
      <c r="BF1170">
        <v>198</v>
      </c>
      <c r="BG1170">
        <v>9073.48</v>
      </c>
      <c r="BH1170">
        <v>2</v>
      </c>
      <c r="BI1170">
        <v>78</v>
      </c>
      <c r="BJ1170" s="25">
        <v>45944</v>
      </c>
      <c r="BK1170">
        <v>0</v>
      </c>
      <c r="BL1170" s="27" t="str">
        <f>VLOOKUP(O1170,DropDownList!$H$1:$I$7,2,FALSE)</f>
        <v>2022/23</v>
      </c>
      <c r="BM1170" s="27" t="str">
        <f t="shared" si="18"/>
        <v>FISCAL FINES</v>
      </c>
    </row>
    <row r="1171" spans="1:65" x14ac:dyDescent="0.2">
      <c r="A1171">
        <v>2025</v>
      </c>
      <c r="B1171">
        <v>10</v>
      </c>
      <c r="C1171" t="s">
        <v>231</v>
      </c>
      <c r="D1171" t="s">
        <v>244</v>
      </c>
      <c r="E1171" t="s">
        <v>48</v>
      </c>
      <c r="F1171">
        <v>9264</v>
      </c>
      <c r="G1171" t="s">
        <v>141</v>
      </c>
      <c r="H1171" t="s">
        <v>237</v>
      </c>
      <c r="I1171" t="s">
        <v>237</v>
      </c>
      <c r="J1171" s="24">
        <v>45931</v>
      </c>
      <c r="K1171" t="s">
        <v>253</v>
      </c>
      <c r="L1171">
        <v>3</v>
      </c>
      <c r="M1171" t="s">
        <v>429</v>
      </c>
      <c r="N1171" t="s">
        <v>145</v>
      </c>
      <c r="O1171" t="s">
        <v>147</v>
      </c>
      <c r="P1171" t="s">
        <v>154</v>
      </c>
      <c r="Q1171">
        <v>15665.64</v>
      </c>
      <c r="R1171">
        <v>185</v>
      </c>
      <c r="S1171">
        <v>43553.54</v>
      </c>
      <c r="T1171">
        <v>870</v>
      </c>
      <c r="U1171">
        <v>78</v>
      </c>
      <c r="V1171">
        <v>37</v>
      </c>
      <c r="W1171">
        <v>7116.88</v>
      </c>
      <c r="X1171">
        <v>7739.88</v>
      </c>
      <c r="Y1171">
        <v>0</v>
      </c>
      <c r="Z1171">
        <v>0</v>
      </c>
      <c r="AA1171">
        <v>27017.9</v>
      </c>
      <c r="AB1171">
        <v>1556.87</v>
      </c>
      <c r="AC1171">
        <v>23421.03</v>
      </c>
      <c r="AD1171">
        <v>19</v>
      </c>
      <c r="AE1171">
        <v>18</v>
      </c>
      <c r="AF1171">
        <v>103</v>
      </c>
      <c r="AG1171">
        <v>48</v>
      </c>
      <c r="AH1171">
        <v>3</v>
      </c>
      <c r="AI1171">
        <v>30</v>
      </c>
      <c r="AJ1171">
        <v>0</v>
      </c>
      <c r="AK1171">
        <v>0</v>
      </c>
      <c r="AL1171">
        <v>0</v>
      </c>
      <c r="AM1171">
        <v>0</v>
      </c>
      <c r="AN1171">
        <v>0</v>
      </c>
      <c r="AO1171">
        <v>122</v>
      </c>
      <c r="AP1171">
        <v>401</v>
      </c>
      <c r="AQ1171">
        <v>123</v>
      </c>
      <c r="AR1171">
        <v>0</v>
      </c>
      <c r="AS1171">
        <v>59</v>
      </c>
      <c r="AT1171">
        <v>0</v>
      </c>
      <c r="AU1171">
        <v>2</v>
      </c>
      <c r="AV1171">
        <v>1</v>
      </c>
      <c r="AW1171">
        <v>0</v>
      </c>
      <c r="AX1171">
        <v>0</v>
      </c>
      <c r="AY1171">
        <v>51</v>
      </c>
      <c r="AZ1171">
        <v>97</v>
      </c>
      <c r="BA1171">
        <v>44</v>
      </c>
      <c r="BB1171">
        <v>6</v>
      </c>
      <c r="BC1171">
        <v>0</v>
      </c>
      <c r="BD1171">
        <v>0</v>
      </c>
      <c r="BE1171">
        <v>0</v>
      </c>
      <c r="BF1171">
        <v>185</v>
      </c>
      <c r="BG1171">
        <v>7243.24</v>
      </c>
      <c r="BH1171">
        <v>1</v>
      </c>
      <c r="BI1171">
        <v>78</v>
      </c>
      <c r="BJ1171" s="25">
        <v>45944</v>
      </c>
      <c r="BK1171">
        <v>0</v>
      </c>
      <c r="BL1171" s="27" t="str">
        <f>VLOOKUP(O1171,DropDownList!$H$1:$I$7,2,FALSE)</f>
        <v>2024/25</v>
      </c>
      <c r="BM1171" s="27" t="str">
        <f t="shared" si="18"/>
        <v>JP COURT</v>
      </c>
    </row>
    <row r="1172" spans="1:65" x14ac:dyDescent="0.2">
      <c r="A1172">
        <v>2025</v>
      </c>
      <c r="B1172">
        <v>10</v>
      </c>
      <c r="C1172" t="s">
        <v>231</v>
      </c>
      <c r="D1172" t="s">
        <v>244</v>
      </c>
      <c r="E1172" t="s">
        <v>48</v>
      </c>
      <c r="F1172">
        <v>9264</v>
      </c>
      <c r="G1172" t="s">
        <v>141</v>
      </c>
      <c r="H1172" t="s">
        <v>237</v>
      </c>
      <c r="I1172" t="s">
        <v>237</v>
      </c>
      <c r="J1172" s="24">
        <v>45931</v>
      </c>
      <c r="K1172" t="s">
        <v>253</v>
      </c>
      <c r="L1172">
        <v>3</v>
      </c>
      <c r="M1172" t="s">
        <v>429</v>
      </c>
      <c r="N1172" t="s">
        <v>145</v>
      </c>
      <c r="O1172" t="s">
        <v>147</v>
      </c>
      <c r="P1172" t="s">
        <v>152</v>
      </c>
      <c r="Q1172">
        <v>0</v>
      </c>
      <c r="R1172">
        <v>13</v>
      </c>
      <c r="S1172">
        <v>520</v>
      </c>
      <c r="T1172">
        <v>160</v>
      </c>
      <c r="U1172">
        <v>0</v>
      </c>
      <c r="V1172">
        <v>0</v>
      </c>
      <c r="W1172">
        <v>0</v>
      </c>
      <c r="X1172">
        <v>0</v>
      </c>
      <c r="Y1172">
        <v>0</v>
      </c>
      <c r="Z1172">
        <v>0</v>
      </c>
      <c r="AA1172">
        <v>360</v>
      </c>
      <c r="AB1172">
        <v>0</v>
      </c>
      <c r="AC1172">
        <v>360</v>
      </c>
      <c r="AD1172">
        <v>0</v>
      </c>
      <c r="AE1172">
        <v>0</v>
      </c>
      <c r="AF1172">
        <v>9</v>
      </c>
      <c r="AG1172">
        <v>0</v>
      </c>
      <c r="AH1172">
        <v>4</v>
      </c>
      <c r="AI1172">
        <v>0</v>
      </c>
      <c r="AJ1172">
        <v>0</v>
      </c>
      <c r="AK1172">
        <v>0</v>
      </c>
      <c r="AL1172">
        <v>0</v>
      </c>
      <c r="AM1172">
        <v>0</v>
      </c>
      <c r="AN1172">
        <v>0</v>
      </c>
      <c r="AO1172">
        <v>0</v>
      </c>
      <c r="AP1172">
        <v>0</v>
      </c>
      <c r="AQ1172">
        <v>0</v>
      </c>
      <c r="AR1172">
        <v>0</v>
      </c>
      <c r="AS1172">
        <v>0</v>
      </c>
      <c r="AT1172">
        <v>0</v>
      </c>
      <c r="AU1172">
        <v>0</v>
      </c>
      <c r="AV1172">
        <v>0</v>
      </c>
      <c r="AW1172">
        <v>0</v>
      </c>
      <c r="AX1172">
        <v>0</v>
      </c>
      <c r="AY1172">
        <v>0</v>
      </c>
      <c r="AZ1172">
        <v>0</v>
      </c>
      <c r="BA1172">
        <v>0</v>
      </c>
      <c r="BB1172">
        <v>0</v>
      </c>
      <c r="BC1172">
        <v>0</v>
      </c>
      <c r="BD1172">
        <v>0</v>
      </c>
      <c r="BE1172">
        <v>0</v>
      </c>
      <c r="BF1172">
        <v>0</v>
      </c>
      <c r="BG1172">
        <v>0</v>
      </c>
      <c r="BH1172">
        <v>0</v>
      </c>
      <c r="BI1172">
        <v>0</v>
      </c>
      <c r="BJ1172" s="25">
        <v>45944</v>
      </c>
      <c r="BK1172">
        <v>0</v>
      </c>
      <c r="BL1172" s="27" t="str">
        <f>VLOOKUP(O1172,DropDownList!$H$1:$I$7,2,FALSE)</f>
        <v>2024/25</v>
      </c>
      <c r="BM1172" s="27" t="str">
        <f t="shared" si="18"/>
        <v>PCOA</v>
      </c>
    </row>
    <row r="1173" spans="1:65" x14ac:dyDescent="0.2">
      <c r="A1173">
        <v>2025</v>
      </c>
      <c r="B1173">
        <v>10</v>
      </c>
      <c r="C1173" t="s">
        <v>231</v>
      </c>
      <c r="D1173" t="s">
        <v>244</v>
      </c>
      <c r="E1173" t="s">
        <v>48</v>
      </c>
      <c r="F1173">
        <v>9264</v>
      </c>
      <c r="G1173" t="s">
        <v>141</v>
      </c>
      <c r="H1173" t="s">
        <v>237</v>
      </c>
      <c r="I1173" t="s">
        <v>237</v>
      </c>
      <c r="J1173" s="24">
        <v>45931</v>
      </c>
      <c r="K1173" t="s">
        <v>253</v>
      </c>
      <c r="L1173">
        <v>3</v>
      </c>
      <c r="M1173" t="s">
        <v>429</v>
      </c>
      <c r="N1173" t="s">
        <v>145</v>
      </c>
      <c r="O1173" t="s">
        <v>155</v>
      </c>
      <c r="P1173" t="s">
        <v>154</v>
      </c>
      <c r="Q1173">
        <v>18533.3</v>
      </c>
      <c r="R1173">
        <v>390</v>
      </c>
      <c r="S1173">
        <v>94175.4</v>
      </c>
      <c r="T1173">
        <v>704.45</v>
      </c>
      <c r="U1173">
        <v>91</v>
      </c>
      <c r="V1173">
        <v>51</v>
      </c>
      <c r="W1173">
        <v>12421.81</v>
      </c>
      <c r="X1173">
        <v>12751.81</v>
      </c>
      <c r="Y1173">
        <v>0</v>
      </c>
      <c r="Z1173">
        <v>0</v>
      </c>
      <c r="AA1173">
        <v>74937.649999999994</v>
      </c>
      <c r="AB1173">
        <v>235.4</v>
      </c>
      <c r="AC1173">
        <v>69586.47</v>
      </c>
      <c r="AD1173">
        <v>25</v>
      </c>
      <c r="AE1173">
        <v>26</v>
      </c>
      <c r="AF1173">
        <v>296</v>
      </c>
      <c r="AG1173">
        <v>58</v>
      </c>
      <c r="AH1173">
        <v>1</v>
      </c>
      <c r="AI1173">
        <v>33</v>
      </c>
      <c r="AJ1173">
        <v>0</v>
      </c>
      <c r="AK1173">
        <v>0</v>
      </c>
      <c r="AL1173">
        <v>0</v>
      </c>
      <c r="AM1173">
        <v>0</v>
      </c>
      <c r="AN1173">
        <v>0</v>
      </c>
      <c r="AO1173">
        <v>253</v>
      </c>
      <c r="AP1173">
        <v>1133</v>
      </c>
      <c r="AQ1173">
        <v>262</v>
      </c>
      <c r="AR1173">
        <v>0</v>
      </c>
      <c r="AS1173">
        <v>158</v>
      </c>
      <c r="AT1173">
        <v>41</v>
      </c>
      <c r="AU1173">
        <v>13</v>
      </c>
      <c r="AV1173">
        <v>7</v>
      </c>
      <c r="AW1173">
        <v>0</v>
      </c>
      <c r="AX1173">
        <v>0</v>
      </c>
      <c r="AY1173">
        <v>128</v>
      </c>
      <c r="AZ1173">
        <v>229</v>
      </c>
      <c r="BA1173">
        <v>144</v>
      </c>
      <c r="BB1173">
        <v>56</v>
      </c>
      <c r="BC1173">
        <v>24</v>
      </c>
      <c r="BD1173">
        <v>6</v>
      </c>
      <c r="BE1173">
        <v>1</v>
      </c>
      <c r="BF1173">
        <v>390</v>
      </c>
      <c r="BG1173">
        <v>9595</v>
      </c>
      <c r="BH1173">
        <v>2</v>
      </c>
      <c r="BI1173">
        <v>90</v>
      </c>
      <c r="BJ1173" s="25">
        <v>45944</v>
      </c>
      <c r="BK1173">
        <v>0</v>
      </c>
      <c r="BL1173" s="27" t="str">
        <f>VLOOKUP(O1173,DropDownList!$H$1:$I$7,2,FALSE)</f>
        <v>2022/23</v>
      </c>
      <c r="BM1173" s="27" t="str">
        <f t="shared" si="18"/>
        <v>JP COURT</v>
      </c>
    </row>
    <row r="1174" spans="1:65" x14ac:dyDescent="0.2">
      <c r="A1174">
        <v>2025</v>
      </c>
      <c r="B1174">
        <v>10</v>
      </c>
      <c r="C1174" t="s">
        <v>231</v>
      </c>
      <c r="D1174" t="s">
        <v>244</v>
      </c>
      <c r="E1174" t="s">
        <v>48</v>
      </c>
      <c r="F1174">
        <v>9264</v>
      </c>
      <c r="G1174" t="s">
        <v>141</v>
      </c>
      <c r="H1174" t="s">
        <v>237</v>
      </c>
      <c r="I1174" t="s">
        <v>237</v>
      </c>
      <c r="J1174" s="24">
        <v>45931</v>
      </c>
      <c r="K1174" t="s">
        <v>253</v>
      </c>
      <c r="L1174">
        <v>3</v>
      </c>
      <c r="M1174" t="s">
        <v>429</v>
      </c>
      <c r="N1174" t="s">
        <v>145</v>
      </c>
      <c r="O1174" t="s">
        <v>147</v>
      </c>
      <c r="P1174" t="s">
        <v>148</v>
      </c>
      <c r="Q1174">
        <v>120</v>
      </c>
      <c r="R1174">
        <v>4</v>
      </c>
      <c r="S1174">
        <v>240</v>
      </c>
      <c r="T1174">
        <v>60</v>
      </c>
      <c r="U1174">
        <v>2</v>
      </c>
      <c r="V1174">
        <v>2</v>
      </c>
      <c r="W1174">
        <v>120</v>
      </c>
      <c r="X1174">
        <v>120</v>
      </c>
      <c r="Y1174">
        <v>0</v>
      </c>
      <c r="Z1174">
        <v>0</v>
      </c>
      <c r="AA1174">
        <v>60</v>
      </c>
      <c r="AB1174">
        <v>0</v>
      </c>
      <c r="AC1174">
        <v>60</v>
      </c>
      <c r="AD1174">
        <v>2</v>
      </c>
      <c r="AE1174">
        <v>0</v>
      </c>
      <c r="AF1174">
        <v>1</v>
      </c>
      <c r="AG1174">
        <v>0</v>
      </c>
      <c r="AH1174">
        <v>1</v>
      </c>
      <c r="AI1174">
        <v>2</v>
      </c>
      <c r="AJ1174">
        <v>0</v>
      </c>
      <c r="AK1174">
        <v>0</v>
      </c>
      <c r="AL1174">
        <v>0</v>
      </c>
      <c r="AM1174">
        <v>0</v>
      </c>
      <c r="AN1174">
        <v>0</v>
      </c>
      <c r="AO1174">
        <v>4</v>
      </c>
      <c r="AP1174">
        <v>8</v>
      </c>
      <c r="AQ1174">
        <v>4</v>
      </c>
      <c r="AR1174">
        <v>0</v>
      </c>
      <c r="AS1174">
        <v>0</v>
      </c>
      <c r="AT1174">
        <v>0</v>
      </c>
      <c r="AU1174">
        <v>0</v>
      </c>
      <c r="AV1174">
        <v>0</v>
      </c>
      <c r="AW1174">
        <v>0</v>
      </c>
      <c r="AX1174">
        <v>0</v>
      </c>
      <c r="AY1174">
        <v>1</v>
      </c>
      <c r="AZ1174">
        <v>2</v>
      </c>
      <c r="BA1174">
        <v>1</v>
      </c>
      <c r="BB1174">
        <v>0</v>
      </c>
      <c r="BC1174">
        <v>0</v>
      </c>
      <c r="BD1174">
        <v>0</v>
      </c>
      <c r="BE1174">
        <v>0</v>
      </c>
      <c r="BF1174">
        <v>4</v>
      </c>
      <c r="BG1174">
        <v>120</v>
      </c>
      <c r="BH1174">
        <v>0</v>
      </c>
      <c r="BI1174">
        <v>2</v>
      </c>
      <c r="BJ1174" s="25">
        <v>45944</v>
      </c>
      <c r="BK1174">
        <v>0</v>
      </c>
      <c r="BL1174" s="27" t="str">
        <f>VLOOKUP(O1174,DropDownList!$H$1:$I$7,2,FALSE)</f>
        <v>2024/25</v>
      </c>
      <c r="BM1174" s="27" t="str">
        <f t="shared" si="18"/>
        <v>PRAS</v>
      </c>
    </row>
    <row r="1175" spans="1:65" x14ac:dyDescent="0.2">
      <c r="A1175">
        <v>2025</v>
      </c>
      <c r="B1175">
        <v>10</v>
      </c>
      <c r="C1175" t="s">
        <v>231</v>
      </c>
      <c r="D1175" t="s">
        <v>244</v>
      </c>
      <c r="E1175" t="s">
        <v>48</v>
      </c>
      <c r="F1175">
        <v>9264</v>
      </c>
      <c r="G1175" t="s">
        <v>141</v>
      </c>
      <c r="H1175" t="s">
        <v>237</v>
      </c>
      <c r="I1175" t="s">
        <v>237</v>
      </c>
      <c r="J1175" s="24">
        <v>45931</v>
      </c>
      <c r="K1175" t="s">
        <v>253</v>
      </c>
      <c r="L1175">
        <v>3</v>
      </c>
      <c r="M1175" t="s">
        <v>429</v>
      </c>
      <c r="N1175" t="s">
        <v>145</v>
      </c>
      <c r="O1175" t="s">
        <v>147</v>
      </c>
      <c r="P1175" t="s">
        <v>153</v>
      </c>
      <c r="Q1175">
        <v>45</v>
      </c>
      <c r="R1175">
        <v>1</v>
      </c>
      <c r="S1175">
        <v>45</v>
      </c>
      <c r="T1175">
        <v>0</v>
      </c>
      <c r="U1175">
        <v>1</v>
      </c>
      <c r="V1175">
        <v>1</v>
      </c>
      <c r="W1175">
        <v>45</v>
      </c>
      <c r="X1175">
        <v>45</v>
      </c>
      <c r="Y1175">
        <v>0</v>
      </c>
      <c r="Z1175">
        <v>0</v>
      </c>
      <c r="AA1175">
        <v>0</v>
      </c>
      <c r="AB1175">
        <v>0</v>
      </c>
      <c r="AC1175">
        <v>0</v>
      </c>
      <c r="AD1175">
        <v>1</v>
      </c>
      <c r="AE1175">
        <v>0</v>
      </c>
      <c r="AF1175">
        <v>0</v>
      </c>
      <c r="AG1175">
        <v>0</v>
      </c>
      <c r="AH1175">
        <v>0</v>
      </c>
      <c r="AI1175">
        <v>1</v>
      </c>
      <c r="AJ1175">
        <v>0</v>
      </c>
      <c r="AK1175">
        <v>0</v>
      </c>
      <c r="AL1175">
        <v>0</v>
      </c>
      <c r="AM1175">
        <v>0</v>
      </c>
      <c r="AN1175">
        <v>0</v>
      </c>
      <c r="AO1175">
        <v>1</v>
      </c>
      <c r="AP1175">
        <v>1</v>
      </c>
      <c r="AQ1175">
        <v>1</v>
      </c>
      <c r="AR1175">
        <v>0</v>
      </c>
      <c r="AS1175">
        <v>0</v>
      </c>
      <c r="AT1175">
        <v>0</v>
      </c>
      <c r="AU1175">
        <v>0</v>
      </c>
      <c r="AV1175">
        <v>0</v>
      </c>
      <c r="AW1175">
        <v>0</v>
      </c>
      <c r="AX1175">
        <v>0</v>
      </c>
      <c r="AY1175">
        <v>0</v>
      </c>
      <c r="AZ1175">
        <v>0</v>
      </c>
      <c r="BA1175">
        <v>0</v>
      </c>
      <c r="BB1175">
        <v>0</v>
      </c>
      <c r="BC1175">
        <v>0</v>
      </c>
      <c r="BD1175">
        <v>0</v>
      </c>
      <c r="BE1175">
        <v>0</v>
      </c>
      <c r="BF1175">
        <v>1</v>
      </c>
      <c r="BG1175">
        <v>45</v>
      </c>
      <c r="BH1175">
        <v>0</v>
      </c>
      <c r="BI1175">
        <v>1</v>
      </c>
      <c r="BJ1175" s="25">
        <v>45944</v>
      </c>
      <c r="BK1175">
        <v>0</v>
      </c>
      <c r="BL1175" s="27" t="str">
        <f>VLOOKUP(O1175,DropDownList!$H$1:$I$7,2,FALSE)</f>
        <v>2024/25</v>
      </c>
      <c r="BM1175" s="27" t="str">
        <f t="shared" si="18"/>
        <v>PREG</v>
      </c>
    </row>
    <row r="1176" spans="1:65" x14ac:dyDescent="0.2">
      <c r="A1176">
        <v>2025</v>
      </c>
      <c r="B1176">
        <v>10</v>
      </c>
      <c r="C1176" t="s">
        <v>231</v>
      </c>
      <c r="D1176" t="s">
        <v>244</v>
      </c>
      <c r="E1176" t="s">
        <v>48</v>
      </c>
      <c r="F1176">
        <v>9264</v>
      </c>
      <c r="G1176" t="s">
        <v>141</v>
      </c>
      <c r="H1176" t="s">
        <v>237</v>
      </c>
      <c r="I1176" t="s">
        <v>237</v>
      </c>
      <c r="J1176" s="24">
        <v>45931</v>
      </c>
      <c r="K1176" t="s">
        <v>253</v>
      </c>
      <c r="L1176">
        <v>3</v>
      </c>
      <c r="M1176" t="s">
        <v>429</v>
      </c>
      <c r="N1176" t="s">
        <v>145</v>
      </c>
      <c r="O1176" t="s">
        <v>155</v>
      </c>
      <c r="P1176" t="s">
        <v>152</v>
      </c>
      <c r="Q1176">
        <v>0</v>
      </c>
      <c r="R1176">
        <v>5</v>
      </c>
      <c r="S1176">
        <v>200</v>
      </c>
      <c r="T1176">
        <v>160</v>
      </c>
      <c r="U1176">
        <v>0</v>
      </c>
      <c r="V1176">
        <v>0</v>
      </c>
      <c r="W1176">
        <v>0</v>
      </c>
      <c r="X1176">
        <v>0</v>
      </c>
      <c r="Y1176">
        <v>0</v>
      </c>
      <c r="Z1176">
        <v>0</v>
      </c>
      <c r="AA1176">
        <v>40</v>
      </c>
      <c r="AB1176">
        <v>0</v>
      </c>
      <c r="AC1176">
        <v>40</v>
      </c>
      <c r="AD1176">
        <v>0</v>
      </c>
      <c r="AE1176">
        <v>0</v>
      </c>
      <c r="AF1176">
        <v>1</v>
      </c>
      <c r="AG1176">
        <v>0</v>
      </c>
      <c r="AH1176">
        <v>4</v>
      </c>
      <c r="AI1176">
        <v>0</v>
      </c>
      <c r="AJ1176">
        <v>0</v>
      </c>
      <c r="AK1176">
        <v>0</v>
      </c>
      <c r="AL1176">
        <v>0</v>
      </c>
      <c r="AM1176">
        <v>0</v>
      </c>
      <c r="AN1176">
        <v>0</v>
      </c>
      <c r="AO1176">
        <v>0</v>
      </c>
      <c r="AP1176">
        <v>0</v>
      </c>
      <c r="AQ1176">
        <v>0</v>
      </c>
      <c r="AR1176">
        <v>0</v>
      </c>
      <c r="AS1176">
        <v>0</v>
      </c>
      <c r="AT1176">
        <v>0</v>
      </c>
      <c r="AU1176">
        <v>0</v>
      </c>
      <c r="AV1176">
        <v>0</v>
      </c>
      <c r="AW1176">
        <v>0</v>
      </c>
      <c r="AX1176">
        <v>0</v>
      </c>
      <c r="AY1176">
        <v>0</v>
      </c>
      <c r="AZ1176">
        <v>0</v>
      </c>
      <c r="BA1176">
        <v>0</v>
      </c>
      <c r="BB1176">
        <v>0</v>
      </c>
      <c r="BC1176">
        <v>0</v>
      </c>
      <c r="BD1176">
        <v>0</v>
      </c>
      <c r="BE1176">
        <v>0</v>
      </c>
      <c r="BF1176">
        <v>0</v>
      </c>
      <c r="BG1176">
        <v>0</v>
      </c>
      <c r="BH1176">
        <v>0</v>
      </c>
      <c r="BI1176">
        <v>0</v>
      </c>
      <c r="BJ1176" s="25">
        <v>45944</v>
      </c>
      <c r="BK1176">
        <v>0</v>
      </c>
      <c r="BL1176" s="27" t="str">
        <f>VLOOKUP(O1176,DropDownList!$H$1:$I$7,2,FALSE)</f>
        <v>2022/23</v>
      </c>
      <c r="BM1176" s="27" t="str">
        <f t="shared" si="18"/>
        <v>PCOA</v>
      </c>
    </row>
    <row r="1177" spans="1:65" x14ac:dyDescent="0.2">
      <c r="A1177">
        <v>2025</v>
      </c>
      <c r="B1177">
        <v>10</v>
      </c>
      <c r="C1177" t="s">
        <v>231</v>
      </c>
      <c r="D1177" t="s">
        <v>244</v>
      </c>
      <c r="E1177" t="s">
        <v>48</v>
      </c>
      <c r="F1177">
        <v>9264</v>
      </c>
      <c r="G1177" t="s">
        <v>141</v>
      </c>
      <c r="H1177" t="s">
        <v>237</v>
      </c>
      <c r="I1177" t="s">
        <v>237</v>
      </c>
      <c r="J1177" s="24">
        <v>45931</v>
      </c>
      <c r="K1177" t="s">
        <v>253</v>
      </c>
      <c r="L1177">
        <v>3</v>
      </c>
      <c r="M1177" t="s">
        <v>429</v>
      </c>
      <c r="N1177" t="s">
        <v>145</v>
      </c>
      <c r="O1177" t="s">
        <v>155</v>
      </c>
      <c r="P1177" t="s">
        <v>148</v>
      </c>
      <c r="Q1177">
        <v>120</v>
      </c>
      <c r="R1177">
        <v>4</v>
      </c>
      <c r="S1177">
        <v>240</v>
      </c>
      <c r="T1177">
        <v>0</v>
      </c>
      <c r="U1177">
        <v>2</v>
      </c>
      <c r="V1177">
        <v>0</v>
      </c>
      <c r="W1177">
        <v>0</v>
      </c>
      <c r="X1177">
        <v>0</v>
      </c>
      <c r="Y1177">
        <v>0</v>
      </c>
      <c r="Z1177">
        <v>0</v>
      </c>
      <c r="AA1177">
        <v>120</v>
      </c>
      <c r="AB1177">
        <v>0</v>
      </c>
      <c r="AC1177">
        <v>120</v>
      </c>
      <c r="AD1177">
        <v>0</v>
      </c>
      <c r="AE1177">
        <v>0</v>
      </c>
      <c r="AF1177">
        <v>2</v>
      </c>
      <c r="AG1177">
        <v>0</v>
      </c>
      <c r="AH1177">
        <v>0</v>
      </c>
      <c r="AI1177">
        <v>2</v>
      </c>
      <c r="AJ1177">
        <v>0</v>
      </c>
      <c r="AK1177">
        <v>0</v>
      </c>
      <c r="AL1177">
        <v>0</v>
      </c>
      <c r="AM1177">
        <v>0</v>
      </c>
      <c r="AN1177">
        <v>0</v>
      </c>
      <c r="AO1177">
        <v>3</v>
      </c>
      <c r="AP1177">
        <v>19</v>
      </c>
      <c r="AQ1177">
        <v>3</v>
      </c>
      <c r="AR1177">
        <v>1</v>
      </c>
      <c r="AS1177">
        <v>3</v>
      </c>
      <c r="AT1177">
        <v>1</v>
      </c>
      <c r="AU1177">
        <v>0</v>
      </c>
      <c r="AV1177">
        <v>0</v>
      </c>
      <c r="AW1177">
        <v>0</v>
      </c>
      <c r="AX1177">
        <v>0</v>
      </c>
      <c r="AY1177">
        <v>4</v>
      </c>
      <c r="AZ1177">
        <v>5</v>
      </c>
      <c r="BA1177">
        <v>2</v>
      </c>
      <c r="BB1177">
        <v>0</v>
      </c>
      <c r="BC1177">
        <v>0</v>
      </c>
      <c r="BD1177">
        <v>0</v>
      </c>
      <c r="BE1177">
        <v>0</v>
      </c>
      <c r="BF1177">
        <v>3</v>
      </c>
      <c r="BG1177">
        <v>120</v>
      </c>
      <c r="BH1177">
        <v>0</v>
      </c>
      <c r="BI1177">
        <v>2</v>
      </c>
      <c r="BJ1177" s="25">
        <v>45944</v>
      </c>
      <c r="BK1177">
        <v>0</v>
      </c>
      <c r="BL1177" s="27" t="str">
        <f>VLOOKUP(O1177,DropDownList!$H$1:$I$7,2,FALSE)</f>
        <v>2022/23</v>
      </c>
      <c r="BM1177" s="27" t="str">
        <f t="shared" si="18"/>
        <v>PRAS</v>
      </c>
    </row>
    <row r="1178" spans="1:65" x14ac:dyDescent="0.2">
      <c r="A1178">
        <v>2025</v>
      </c>
      <c r="B1178">
        <v>10</v>
      </c>
      <c r="C1178" t="s">
        <v>231</v>
      </c>
      <c r="D1178" t="s">
        <v>244</v>
      </c>
      <c r="E1178" t="s">
        <v>48</v>
      </c>
      <c r="F1178">
        <v>9264</v>
      </c>
      <c r="G1178" t="s">
        <v>141</v>
      </c>
      <c r="H1178" t="s">
        <v>237</v>
      </c>
      <c r="I1178" t="s">
        <v>237</v>
      </c>
      <c r="J1178" s="24">
        <v>45931</v>
      </c>
      <c r="K1178" t="s">
        <v>253</v>
      </c>
      <c r="L1178">
        <v>3</v>
      </c>
      <c r="M1178" t="s">
        <v>429</v>
      </c>
      <c r="N1178" t="s">
        <v>145</v>
      </c>
      <c r="O1178" t="s">
        <v>147</v>
      </c>
      <c r="P1178" t="s">
        <v>146</v>
      </c>
      <c r="Q1178">
        <v>440</v>
      </c>
      <c r="R1178">
        <v>177</v>
      </c>
      <c r="S1178">
        <v>2520</v>
      </c>
      <c r="T1178">
        <v>40</v>
      </c>
      <c r="U1178">
        <v>72</v>
      </c>
      <c r="V1178">
        <v>20</v>
      </c>
      <c r="W1178">
        <v>310</v>
      </c>
      <c r="X1178">
        <v>310</v>
      </c>
      <c r="Y1178">
        <v>0</v>
      </c>
      <c r="Z1178">
        <v>0</v>
      </c>
      <c r="AA1178">
        <v>2040</v>
      </c>
      <c r="AB1178">
        <v>0</v>
      </c>
      <c r="AC1178">
        <v>0</v>
      </c>
      <c r="AD1178">
        <v>20</v>
      </c>
      <c r="AE1178">
        <v>0</v>
      </c>
      <c r="AF1178">
        <v>143</v>
      </c>
      <c r="AG1178">
        <v>0</v>
      </c>
      <c r="AH1178">
        <v>3</v>
      </c>
      <c r="AI1178">
        <v>31</v>
      </c>
      <c r="AJ1178">
        <v>0</v>
      </c>
      <c r="AK1178">
        <v>0</v>
      </c>
      <c r="AL1178">
        <v>0</v>
      </c>
      <c r="AM1178">
        <v>0</v>
      </c>
      <c r="AN1178">
        <v>0</v>
      </c>
      <c r="AO1178">
        <v>116</v>
      </c>
      <c r="AP1178">
        <v>383</v>
      </c>
      <c r="AQ1178">
        <v>118</v>
      </c>
      <c r="AR1178">
        <v>0</v>
      </c>
      <c r="AS1178">
        <v>59</v>
      </c>
      <c r="AT1178">
        <v>0</v>
      </c>
      <c r="AU1178">
        <v>2</v>
      </c>
      <c r="AV1178">
        <v>1</v>
      </c>
      <c r="AW1178">
        <v>0</v>
      </c>
      <c r="AX1178">
        <v>0</v>
      </c>
      <c r="AY1178">
        <v>46</v>
      </c>
      <c r="AZ1178">
        <v>91</v>
      </c>
      <c r="BA1178">
        <v>42</v>
      </c>
      <c r="BB1178">
        <v>6</v>
      </c>
      <c r="BC1178">
        <v>0</v>
      </c>
      <c r="BD1178">
        <v>0</v>
      </c>
      <c r="BE1178">
        <v>0</v>
      </c>
      <c r="BF1178">
        <v>177</v>
      </c>
      <c r="BG1178">
        <v>440</v>
      </c>
      <c r="BH1178">
        <v>0</v>
      </c>
      <c r="BI1178">
        <v>72</v>
      </c>
      <c r="BJ1178" s="25">
        <v>45944</v>
      </c>
      <c r="BK1178">
        <v>0</v>
      </c>
      <c r="BL1178" s="27" t="str">
        <f>VLOOKUP(O1178,DropDownList!$H$1:$I$7,2,FALSE)</f>
        <v>2024/25</v>
      </c>
      <c r="BM1178" s="27" t="str">
        <f t="shared" si="18"/>
        <v>VSUR</v>
      </c>
    </row>
    <row r="1179" spans="1:65" x14ac:dyDescent="0.2">
      <c r="A1179">
        <v>2025</v>
      </c>
      <c r="B1179">
        <v>10</v>
      </c>
      <c r="C1179" t="s">
        <v>231</v>
      </c>
      <c r="D1179" t="s">
        <v>244</v>
      </c>
      <c r="E1179" t="s">
        <v>48</v>
      </c>
      <c r="F1179">
        <v>9264</v>
      </c>
      <c r="G1179" t="s">
        <v>141</v>
      </c>
      <c r="H1179" t="s">
        <v>237</v>
      </c>
      <c r="I1179" t="s">
        <v>237</v>
      </c>
      <c r="J1179" s="24">
        <v>45931</v>
      </c>
      <c r="K1179" t="s">
        <v>253</v>
      </c>
      <c r="L1179">
        <v>3</v>
      </c>
      <c r="M1179" t="s">
        <v>429</v>
      </c>
      <c r="N1179" t="s">
        <v>145</v>
      </c>
      <c r="O1179" t="s">
        <v>149</v>
      </c>
      <c r="P1179" t="s">
        <v>150</v>
      </c>
      <c r="Q1179">
        <v>7319.29</v>
      </c>
      <c r="R1179">
        <v>64</v>
      </c>
      <c r="S1179">
        <v>10984.97</v>
      </c>
      <c r="T1179">
        <v>1262.08</v>
      </c>
      <c r="U1179">
        <v>39</v>
      </c>
      <c r="V1179">
        <v>38</v>
      </c>
      <c r="W1179">
        <v>4551.84</v>
      </c>
      <c r="X1179">
        <v>7269.29</v>
      </c>
      <c r="Y1179">
        <v>56</v>
      </c>
      <c r="Z1179">
        <v>9722.89</v>
      </c>
      <c r="AA1179">
        <v>2403.6</v>
      </c>
      <c r="AB1179">
        <v>894.6</v>
      </c>
      <c r="AC1179">
        <v>1509</v>
      </c>
      <c r="AD1179">
        <v>34</v>
      </c>
      <c r="AE1179">
        <v>4</v>
      </c>
      <c r="AF1179">
        <v>16</v>
      </c>
      <c r="AG1179">
        <v>4</v>
      </c>
      <c r="AH1179">
        <v>8</v>
      </c>
      <c r="AI1179">
        <v>35</v>
      </c>
      <c r="AJ1179">
        <v>10</v>
      </c>
      <c r="AK1179">
        <v>4</v>
      </c>
      <c r="AL1179">
        <v>3</v>
      </c>
      <c r="AM1179">
        <v>3</v>
      </c>
      <c r="AN1179">
        <v>0</v>
      </c>
      <c r="AO1179">
        <v>45</v>
      </c>
      <c r="AP1179">
        <v>64</v>
      </c>
      <c r="AQ1179">
        <v>44</v>
      </c>
      <c r="AR1179">
        <v>4</v>
      </c>
      <c r="AS1179">
        <v>3</v>
      </c>
      <c r="AT1179">
        <v>0</v>
      </c>
      <c r="AU1179">
        <v>0</v>
      </c>
      <c r="AV1179">
        <v>0</v>
      </c>
      <c r="AW1179">
        <v>0</v>
      </c>
      <c r="AX1179">
        <v>0</v>
      </c>
      <c r="AY1179">
        <v>1</v>
      </c>
      <c r="AZ1179">
        <v>6</v>
      </c>
      <c r="BA1179">
        <v>0</v>
      </c>
      <c r="BB1179">
        <v>0</v>
      </c>
      <c r="BC1179">
        <v>0</v>
      </c>
      <c r="BD1179">
        <v>0</v>
      </c>
      <c r="BE1179">
        <v>0</v>
      </c>
      <c r="BF1179">
        <v>44</v>
      </c>
      <c r="BG1179">
        <v>6591.29</v>
      </c>
      <c r="BH1179">
        <v>1</v>
      </c>
      <c r="BI1179">
        <v>39</v>
      </c>
      <c r="BJ1179" s="25">
        <v>45944</v>
      </c>
      <c r="BK1179">
        <v>0</v>
      </c>
      <c r="BL1179" s="27" t="str">
        <f>VLOOKUP(O1179,DropDownList!$H$1:$I$7,2,FALSE)</f>
        <v>2025/26</v>
      </c>
      <c r="BM1179" s="27" t="str">
        <f t="shared" si="18"/>
        <v>FISCAL FINES</v>
      </c>
    </row>
    <row r="1180" spans="1:65" x14ac:dyDescent="0.2">
      <c r="A1180">
        <v>2025</v>
      </c>
      <c r="B1180">
        <v>10</v>
      </c>
      <c r="C1180" t="s">
        <v>231</v>
      </c>
      <c r="D1180" t="s">
        <v>244</v>
      </c>
      <c r="E1180" t="s">
        <v>48</v>
      </c>
      <c r="F1180">
        <v>9264</v>
      </c>
      <c r="G1180" t="s">
        <v>141</v>
      </c>
      <c r="H1180" t="s">
        <v>237</v>
      </c>
      <c r="I1180" t="s">
        <v>237</v>
      </c>
      <c r="J1180" s="24">
        <v>45931</v>
      </c>
      <c r="K1180" t="s">
        <v>253</v>
      </c>
      <c r="L1180">
        <v>3</v>
      </c>
      <c r="M1180" t="s">
        <v>429</v>
      </c>
      <c r="N1180" t="s">
        <v>145</v>
      </c>
      <c r="O1180" t="s">
        <v>149</v>
      </c>
      <c r="P1180" t="s">
        <v>154</v>
      </c>
      <c r="Q1180">
        <v>4515</v>
      </c>
      <c r="R1180">
        <v>43</v>
      </c>
      <c r="S1180">
        <v>9335</v>
      </c>
      <c r="T1180">
        <v>0</v>
      </c>
      <c r="U1180">
        <v>20</v>
      </c>
      <c r="V1180">
        <v>16</v>
      </c>
      <c r="W1180">
        <v>2565</v>
      </c>
      <c r="X1180">
        <v>3815</v>
      </c>
      <c r="Y1180">
        <v>0</v>
      </c>
      <c r="Z1180">
        <v>0</v>
      </c>
      <c r="AA1180">
        <v>4820</v>
      </c>
      <c r="AB1180">
        <v>0</v>
      </c>
      <c r="AC1180">
        <v>4410</v>
      </c>
      <c r="AD1180">
        <v>9</v>
      </c>
      <c r="AE1180">
        <v>7</v>
      </c>
      <c r="AF1180">
        <v>23</v>
      </c>
      <c r="AG1180">
        <v>10</v>
      </c>
      <c r="AH1180">
        <v>0</v>
      </c>
      <c r="AI1180">
        <v>10</v>
      </c>
      <c r="AJ1180">
        <v>0</v>
      </c>
      <c r="AK1180">
        <v>0</v>
      </c>
      <c r="AL1180">
        <v>0</v>
      </c>
      <c r="AM1180">
        <v>0</v>
      </c>
      <c r="AN1180">
        <v>0</v>
      </c>
      <c r="AO1180">
        <v>24</v>
      </c>
      <c r="AP1180">
        <v>33</v>
      </c>
      <c r="AQ1180">
        <v>24</v>
      </c>
      <c r="AR1180">
        <v>0</v>
      </c>
      <c r="AS1180">
        <v>1</v>
      </c>
      <c r="AT1180">
        <v>0</v>
      </c>
      <c r="AU1180">
        <v>0</v>
      </c>
      <c r="AV1180">
        <v>0</v>
      </c>
      <c r="AW1180">
        <v>0</v>
      </c>
      <c r="AX1180">
        <v>0</v>
      </c>
      <c r="AY1180">
        <v>0</v>
      </c>
      <c r="AZ1180">
        <v>3</v>
      </c>
      <c r="BA1180">
        <v>0</v>
      </c>
      <c r="BB1180">
        <v>0</v>
      </c>
      <c r="BC1180">
        <v>0</v>
      </c>
      <c r="BD1180">
        <v>0</v>
      </c>
      <c r="BE1180">
        <v>0</v>
      </c>
      <c r="BF1180">
        <v>43</v>
      </c>
      <c r="BG1180">
        <v>2855</v>
      </c>
      <c r="BH1180">
        <v>0</v>
      </c>
      <c r="BI1180">
        <v>20</v>
      </c>
      <c r="BJ1180" s="25">
        <v>45944</v>
      </c>
      <c r="BK1180">
        <v>0</v>
      </c>
      <c r="BL1180" s="27" t="str">
        <f>VLOOKUP(O1180,DropDownList!$H$1:$I$7,2,FALSE)</f>
        <v>2025/26</v>
      </c>
      <c r="BM1180" s="27" t="str">
        <f t="shared" si="18"/>
        <v>JP COURT</v>
      </c>
    </row>
    <row r="1181" spans="1:65" x14ac:dyDescent="0.2">
      <c r="A1181">
        <v>2025</v>
      </c>
      <c r="B1181">
        <v>10</v>
      </c>
      <c r="C1181" t="s">
        <v>231</v>
      </c>
      <c r="D1181" t="s">
        <v>244</v>
      </c>
      <c r="E1181" t="s">
        <v>48</v>
      </c>
      <c r="F1181">
        <v>9264</v>
      </c>
      <c r="G1181" t="s">
        <v>141</v>
      </c>
      <c r="H1181" t="s">
        <v>237</v>
      </c>
      <c r="I1181" t="s">
        <v>237</v>
      </c>
      <c r="J1181" s="24">
        <v>45931</v>
      </c>
      <c r="K1181" t="s">
        <v>253</v>
      </c>
      <c r="L1181">
        <v>3</v>
      </c>
      <c r="M1181" t="s">
        <v>429</v>
      </c>
      <c r="N1181" t="s">
        <v>145</v>
      </c>
      <c r="O1181" t="s">
        <v>149</v>
      </c>
      <c r="P1181" t="s">
        <v>152</v>
      </c>
      <c r="Q1181">
        <v>0</v>
      </c>
      <c r="R1181">
        <v>2</v>
      </c>
      <c r="S1181">
        <v>80</v>
      </c>
      <c r="T1181">
        <v>40</v>
      </c>
      <c r="U1181">
        <v>0</v>
      </c>
      <c r="V1181">
        <v>0</v>
      </c>
      <c r="W1181">
        <v>0</v>
      </c>
      <c r="X1181">
        <v>0</v>
      </c>
      <c r="Y1181">
        <v>0</v>
      </c>
      <c r="Z1181">
        <v>0</v>
      </c>
      <c r="AA1181">
        <v>40</v>
      </c>
      <c r="AB1181">
        <v>0</v>
      </c>
      <c r="AC1181">
        <v>40</v>
      </c>
      <c r="AD1181">
        <v>0</v>
      </c>
      <c r="AE1181">
        <v>0</v>
      </c>
      <c r="AF1181">
        <v>1</v>
      </c>
      <c r="AG1181">
        <v>0</v>
      </c>
      <c r="AH1181">
        <v>1</v>
      </c>
      <c r="AI1181">
        <v>0</v>
      </c>
      <c r="AJ1181">
        <v>0</v>
      </c>
      <c r="AK1181">
        <v>0</v>
      </c>
      <c r="AL1181">
        <v>0</v>
      </c>
      <c r="AM1181">
        <v>0</v>
      </c>
      <c r="AN1181">
        <v>0</v>
      </c>
      <c r="AO1181">
        <v>0</v>
      </c>
      <c r="AP1181">
        <v>0</v>
      </c>
      <c r="AQ1181">
        <v>0</v>
      </c>
      <c r="AR1181">
        <v>0</v>
      </c>
      <c r="AS1181">
        <v>0</v>
      </c>
      <c r="AT1181">
        <v>0</v>
      </c>
      <c r="AU1181">
        <v>0</v>
      </c>
      <c r="AV1181">
        <v>0</v>
      </c>
      <c r="AW1181">
        <v>0</v>
      </c>
      <c r="AX1181">
        <v>0</v>
      </c>
      <c r="AY1181">
        <v>0</v>
      </c>
      <c r="AZ1181">
        <v>0</v>
      </c>
      <c r="BA1181">
        <v>0</v>
      </c>
      <c r="BB1181">
        <v>0</v>
      </c>
      <c r="BC1181">
        <v>0</v>
      </c>
      <c r="BD1181">
        <v>0</v>
      </c>
      <c r="BE1181">
        <v>0</v>
      </c>
      <c r="BF1181">
        <v>0</v>
      </c>
      <c r="BG1181">
        <v>0</v>
      </c>
      <c r="BH1181">
        <v>0</v>
      </c>
      <c r="BI1181">
        <v>0</v>
      </c>
      <c r="BJ1181" s="25">
        <v>45944</v>
      </c>
      <c r="BK1181">
        <v>0</v>
      </c>
      <c r="BL1181" s="27" t="str">
        <f>VLOOKUP(O1181,DropDownList!$H$1:$I$7,2,FALSE)</f>
        <v>2025/26</v>
      </c>
      <c r="BM1181" s="27" t="str">
        <f t="shared" si="18"/>
        <v>PCOA</v>
      </c>
    </row>
    <row r="1182" spans="1:65" x14ac:dyDescent="0.2">
      <c r="A1182">
        <v>2025</v>
      </c>
      <c r="B1182">
        <v>10</v>
      </c>
      <c r="C1182" t="s">
        <v>231</v>
      </c>
      <c r="D1182" t="s">
        <v>244</v>
      </c>
      <c r="E1182" t="s">
        <v>48</v>
      </c>
      <c r="F1182">
        <v>9264</v>
      </c>
      <c r="G1182" t="s">
        <v>141</v>
      </c>
      <c r="H1182" t="s">
        <v>237</v>
      </c>
      <c r="I1182" t="s">
        <v>237</v>
      </c>
      <c r="J1182" s="24">
        <v>45931</v>
      </c>
      <c r="K1182" t="s">
        <v>253</v>
      </c>
      <c r="L1182">
        <v>3</v>
      </c>
      <c r="M1182" t="s">
        <v>429</v>
      </c>
      <c r="N1182" t="s">
        <v>145</v>
      </c>
      <c r="O1182" t="s">
        <v>149</v>
      </c>
      <c r="P1182" t="s">
        <v>148</v>
      </c>
      <c r="Q1182">
        <v>60</v>
      </c>
      <c r="R1182">
        <v>1</v>
      </c>
      <c r="S1182">
        <v>60</v>
      </c>
      <c r="T1182">
        <v>0</v>
      </c>
      <c r="U1182">
        <v>1</v>
      </c>
      <c r="V1182">
        <v>1</v>
      </c>
      <c r="W1182">
        <v>60</v>
      </c>
      <c r="X1182">
        <v>60</v>
      </c>
      <c r="Y1182">
        <v>0</v>
      </c>
      <c r="Z1182">
        <v>0</v>
      </c>
      <c r="AA1182">
        <v>0</v>
      </c>
      <c r="AB1182">
        <v>0</v>
      </c>
      <c r="AC1182">
        <v>0</v>
      </c>
      <c r="AD1182">
        <v>1</v>
      </c>
      <c r="AE1182">
        <v>0</v>
      </c>
      <c r="AF1182">
        <v>0</v>
      </c>
      <c r="AG1182">
        <v>0</v>
      </c>
      <c r="AH1182">
        <v>0</v>
      </c>
      <c r="AI1182">
        <v>1</v>
      </c>
      <c r="AJ1182">
        <v>0</v>
      </c>
      <c r="AK1182">
        <v>0</v>
      </c>
      <c r="AL1182">
        <v>0</v>
      </c>
      <c r="AM1182">
        <v>0</v>
      </c>
      <c r="AN1182">
        <v>0</v>
      </c>
      <c r="AO1182">
        <v>1</v>
      </c>
      <c r="AP1182">
        <v>1</v>
      </c>
      <c r="AQ1182">
        <v>1</v>
      </c>
      <c r="AR1182">
        <v>0</v>
      </c>
      <c r="AS1182">
        <v>0</v>
      </c>
      <c r="AT1182">
        <v>0</v>
      </c>
      <c r="AU1182">
        <v>0</v>
      </c>
      <c r="AV1182">
        <v>0</v>
      </c>
      <c r="AW1182">
        <v>0</v>
      </c>
      <c r="AX1182">
        <v>0</v>
      </c>
      <c r="AY1182">
        <v>0</v>
      </c>
      <c r="AZ1182">
        <v>0</v>
      </c>
      <c r="BA1182">
        <v>0</v>
      </c>
      <c r="BB1182">
        <v>0</v>
      </c>
      <c r="BC1182">
        <v>0</v>
      </c>
      <c r="BD1182">
        <v>0</v>
      </c>
      <c r="BE1182">
        <v>0</v>
      </c>
      <c r="BF1182">
        <v>1</v>
      </c>
      <c r="BG1182">
        <v>60</v>
      </c>
      <c r="BH1182">
        <v>0</v>
      </c>
      <c r="BI1182">
        <v>1</v>
      </c>
      <c r="BJ1182" s="25">
        <v>45944</v>
      </c>
      <c r="BK1182">
        <v>0</v>
      </c>
      <c r="BL1182" s="27" t="str">
        <f>VLOOKUP(O1182,DropDownList!$H$1:$I$7,2,FALSE)</f>
        <v>2025/26</v>
      </c>
      <c r="BM1182" s="27" t="str">
        <f t="shared" si="18"/>
        <v>PRAS</v>
      </c>
    </row>
    <row r="1183" spans="1:65" x14ac:dyDescent="0.2">
      <c r="A1183">
        <v>2025</v>
      </c>
      <c r="B1183">
        <v>10</v>
      </c>
      <c r="C1183" t="s">
        <v>231</v>
      </c>
      <c r="D1183" t="s">
        <v>244</v>
      </c>
      <c r="E1183" t="s">
        <v>48</v>
      </c>
      <c r="F1183">
        <v>9264</v>
      </c>
      <c r="G1183" t="s">
        <v>141</v>
      </c>
      <c r="H1183" t="s">
        <v>237</v>
      </c>
      <c r="I1183" t="s">
        <v>237</v>
      </c>
      <c r="J1183" s="24">
        <v>45931</v>
      </c>
      <c r="K1183" t="s">
        <v>253</v>
      </c>
      <c r="L1183">
        <v>3</v>
      </c>
      <c r="M1183" t="s">
        <v>429</v>
      </c>
      <c r="N1183" t="s">
        <v>145</v>
      </c>
      <c r="O1183" t="s">
        <v>147</v>
      </c>
      <c r="P1183" t="s">
        <v>150</v>
      </c>
      <c r="Q1183">
        <v>23779.17</v>
      </c>
      <c r="R1183">
        <v>219</v>
      </c>
      <c r="S1183">
        <v>40042.26</v>
      </c>
      <c r="T1183">
        <v>2787.96</v>
      </c>
      <c r="U1183">
        <v>132</v>
      </c>
      <c r="V1183">
        <v>86</v>
      </c>
      <c r="W1183">
        <v>14754.66</v>
      </c>
      <c r="X1183">
        <v>17764.3</v>
      </c>
      <c r="Y1183">
        <v>200</v>
      </c>
      <c r="Z1183">
        <v>37254.300000000003</v>
      </c>
      <c r="AA1183">
        <v>13475.13</v>
      </c>
      <c r="AB1183">
        <v>5188.9799999999996</v>
      </c>
      <c r="AC1183">
        <v>8286.15</v>
      </c>
      <c r="AD1183">
        <v>71</v>
      </c>
      <c r="AE1183">
        <v>15</v>
      </c>
      <c r="AF1183">
        <v>68</v>
      </c>
      <c r="AG1183">
        <v>43</v>
      </c>
      <c r="AH1183">
        <v>19</v>
      </c>
      <c r="AI1183">
        <v>89</v>
      </c>
      <c r="AJ1183">
        <v>32</v>
      </c>
      <c r="AK1183">
        <v>15</v>
      </c>
      <c r="AL1183">
        <v>8</v>
      </c>
      <c r="AM1183">
        <v>7</v>
      </c>
      <c r="AN1183">
        <v>1</v>
      </c>
      <c r="AO1183">
        <v>159</v>
      </c>
      <c r="AP1183">
        <v>504</v>
      </c>
      <c r="AQ1183">
        <v>164</v>
      </c>
      <c r="AR1183">
        <v>6</v>
      </c>
      <c r="AS1183">
        <v>56</v>
      </c>
      <c r="AT1183">
        <v>0</v>
      </c>
      <c r="AU1183">
        <v>1</v>
      </c>
      <c r="AV1183">
        <v>0</v>
      </c>
      <c r="AW1183">
        <v>0</v>
      </c>
      <c r="AX1183">
        <v>0</v>
      </c>
      <c r="AY1183">
        <v>49</v>
      </c>
      <c r="AZ1183">
        <v>126</v>
      </c>
      <c r="BA1183">
        <v>67</v>
      </c>
      <c r="BB1183">
        <v>2</v>
      </c>
      <c r="BC1183">
        <v>1</v>
      </c>
      <c r="BD1183">
        <v>4</v>
      </c>
      <c r="BE1183">
        <v>0</v>
      </c>
      <c r="BF1183">
        <v>161</v>
      </c>
      <c r="BG1183">
        <v>17735.62</v>
      </c>
      <c r="BH1183">
        <v>0</v>
      </c>
      <c r="BI1183">
        <v>132</v>
      </c>
      <c r="BJ1183" s="25">
        <v>45944</v>
      </c>
      <c r="BK1183">
        <v>0</v>
      </c>
      <c r="BL1183" s="27" t="str">
        <f>VLOOKUP(O1183,DropDownList!$H$1:$I$7,2,FALSE)</f>
        <v>2024/25</v>
      </c>
      <c r="BM1183" s="27" t="str">
        <f t="shared" si="18"/>
        <v>FISCAL FINES</v>
      </c>
    </row>
    <row r="1184" spans="1:65" x14ac:dyDescent="0.2">
      <c r="A1184">
        <v>2025</v>
      </c>
      <c r="B1184">
        <v>10</v>
      </c>
      <c r="C1184" t="s">
        <v>231</v>
      </c>
      <c r="D1184" t="s">
        <v>245</v>
      </c>
      <c r="E1184" t="s">
        <v>48</v>
      </c>
      <c r="F1184">
        <v>9752</v>
      </c>
      <c r="G1184" t="s">
        <v>158</v>
      </c>
      <c r="H1184" t="s">
        <v>237</v>
      </c>
      <c r="I1184" t="s">
        <v>237</v>
      </c>
      <c r="J1184" s="24">
        <v>45931</v>
      </c>
      <c r="K1184" t="s">
        <v>253</v>
      </c>
      <c r="L1184">
        <v>3</v>
      </c>
      <c r="M1184" t="s">
        <v>429</v>
      </c>
      <c r="N1184" t="s">
        <v>145</v>
      </c>
      <c r="O1184" t="s">
        <v>147</v>
      </c>
      <c r="P1184" t="s">
        <v>160</v>
      </c>
      <c r="Q1184">
        <v>81310.23</v>
      </c>
      <c r="R1184">
        <v>309</v>
      </c>
      <c r="S1184">
        <v>236432.19</v>
      </c>
      <c r="T1184">
        <v>3432</v>
      </c>
      <c r="U1184">
        <v>161</v>
      </c>
      <c r="V1184">
        <v>83</v>
      </c>
      <c r="W1184">
        <v>41530.32</v>
      </c>
      <c r="X1184">
        <v>51462.32</v>
      </c>
      <c r="Y1184">
        <v>0</v>
      </c>
      <c r="Z1184">
        <v>0</v>
      </c>
      <c r="AA1184">
        <v>151689.96</v>
      </c>
      <c r="AB1184">
        <v>25955.93</v>
      </c>
      <c r="AC1184">
        <v>118364.02</v>
      </c>
      <c r="AD1184">
        <v>21</v>
      </c>
      <c r="AE1184">
        <v>62</v>
      </c>
      <c r="AF1184">
        <v>140</v>
      </c>
      <c r="AG1184">
        <v>116</v>
      </c>
      <c r="AH1184">
        <v>7</v>
      </c>
      <c r="AI1184">
        <v>45</v>
      </c>
      <c r="AJ1184">
        <v>0</v>
      </c>
      <c r="AK1184">
        <v>0</v>
      </c>
      <c r="AL1184">
        <v>0</v>
      </c>
      <c r="AM1184">
        <v>0</v>
      </c>
      <c r="AN1184">
        <v>0</v>
      </c>
      <c r="AO1184">
        <v>194</v>
      </c>
      <c r="AP1184">
        <v>497</v>
      </c>
      <c r="AQ1184">
        <v>187</v>
      </c>
      <c r="AR1184">
        <v>0</v>
      </c>
      <c r="AS1184">
        <v>39</v>
      </c>
      <c r="AT1184">
        <v>2</v>
      </c>
      <c r="AU1184">
        <v>0</v>
      </c>
      <c r="AV1184">
        <v>0</v>
      </c>
      <c r="AW1184">
        <v>5</v>
      </c>
      <c r="AX1184">
        <v>0</v>
      </c>
      <c r="AY1184">
        <v>71</v>
      </c>
      <c r="AZ1184">
        <v>120</v>
      </c>
      <c r="BA1184">
        <v>48</v>
      </c>
      <c r="BB1184">
        <v>5</v>
      </c>
      <c r="BC1184">
        <v>2</v>
      </c>
      <c r="BD1184">
        <v>2</v>
      </c>
      <c r="BE1184">
        <v>0</v>
      </c>
      <c r="BF1184">
        <v>302</v>
      </c>
      <c r="BG1184">
        <v>26482</v>
      </c>
      <c r="BH1184">
        <v>1</v>
      </c>
      <c r="BI1184">
        <v>160</v>
      </c>
      <c r="BJ1184" s="25">
        <v>45944</v>
      </c>
      <c r="BK1184">
        <v>0</v>
      </c>
      <c r="BL1184" s="27" t="str">
        <f>VLOOKUP(O1184,DropDownList!$H$1:$I$7,2,FALSE)</f>
        <v>2024/25</v>
      </c>
      <c r="BM1184" s="27" t="str">
        <f t="shared" si="18"/>
        <v>SC COURT</v>
      </c>
    </row>
    <row r="1185" spans="1:65" x14ac:dyDescent="0.2">
      <c r="A1185">
        <v>2025</v>
      </c>
      <c r="B1185">
        <v>10</v>
      </c>
      <c r="C1185" t="s">
        <v>231</v>
      </c>
      <c r="D1185" t="s">
        <v>245</v>
      </c>
      <c r="E1185" t="s">
        <v>48</v>
      </c>
      <c r="F1185">
        <v>9752</v>
      </c>
      <c r="G1185" t="s">
        <v>158</v>
      </c>
      <c r="H1185" t="s">
        <v>237</v>
      </c>
      <c r="I1185" t="s">
        <v>237</v>
      </c>
      <c r="J1185" s="24">
        <v>45931</v>
      </c>
      <c r="K1185" t="s">
        <v>253</v>
      </c>
      <c r="L1185">
        <v>3</v>
      </c>
      <c r="M1185" t="s">
        <v>429</v>
      </c>
      <c r="N1185" t="s">
        <v>145</v>
      </c>
      <c r="O1185" t="s">
        <v>147</v>
      </c>
      <c r="P1185" t="s">
        <v>150</v>
      </c>
      <c r="Q1185">
        <v>182.51</v>
      </c>
      <c r="R1185">
        <v>1</v>
      </c>
      <c r="S1185">
        <v>182.51</v>
      </c>
      <c r="T1185">
        <v>0</v>
      </c>
      <c r="U1185">
        <v>1</v>
      </c>
      <c r="V1185">
        <v>1</v>
      </c>
      <c r="W1185">
        <v>182.51</v>
      </c>
      <c r="X1185">
        <v>182.51</v>
      </c>
      <c r="Y1185">
        <v>1</v>
      </c>
      <c r="Z1185">
        <v>182.51</v>
      </c>
      <c r="AA1185">
        <v>0</v>
      </c>
      <c r="AB1185">
        <v>0</v>
      </c>
      <c r="AC1185">
        <v>0</v>
      </c>
      <c r="AD1185">
        <v>1</v>
      </c>
      <c r="AE1185">
        <v>0</v>
      </c>
      <c r="AF1185">
        <v>0</v>
      </c>
      <c r="AG1185">
        <v>0</v>
      </c>
      <c r="AH1185">
        <v>0</v>
      </c>
      <c r="AI1185">
        <v>1</v>
      </c>
      <c r="AJ1185">
        <v>0</v>
      </c>
      <c r="AK1185">
        <v>0</v>
      </c>
      <c r="AL1185">
        <v>0</v>
      </c>
      <c r="AM1185">
        <v>0</v>
      </c>
      <c r="AN1185">
        <v>0</v>
      </c>
      <c r="AO1185">
        <v>1</v>
      </c>
      <c r="AP1185">
        <v>8</v>
      </c>
      <c r="AQ1185">
        <v>1</v>
      </c>
      <c r="AR1185">
        <v>0</v>
      </c>
      <c r="AS1185">
        <v>1</v>
      </c>
      <c r="AT1185">
        <v>0</v>
      </c>
      <c r="AU1185">
        <v>0</v>
      </c>
      <c r="AV1185">
        <v>0</v>
      </c>
      <c r="AW1185">
        <v>0</v>
      </c>
      <c r="AX1185">
        <v>0</v>
      </c>
      <c r="AY1185">
        <v>0</v>
      </c>
      <c r="AZ1185">
        <v>2</v>
      </c>
      <c r="BA1185">
        <v>1</v>
      </c>
      <c r="BB1185">
        <v>0</v>
      </c>
      <c r="BC1185">
        <v>0</v>
      </c>
      <c r="BD1185">
        <v>0</v>
      </c>
      <c r="BE1185">
        <v>0</v>
      </c>
      <c r="BF1185">
        <v>1</v>
      </c>
      <c r="BG1185">
        <v>182.51</v>
      </c>
      <c r="BH1185">
        <v>0</v>
      </c>
      <c r="BI1185">
        <v>1</v>
      </c>
      <c r="BJ1185" s="25">
        <v>45944</v>
      </c>
      <c r="BK1185">
        <v>0</v>
      </c>
      <c r="BL1185" s="27" t="str">
        <f>VLOOKUP(O1185,DropDownList!$H$1:$I$7,2,FALSE)</f>
        <v>2024/25</v>
      </c>
      <c r="BM1185" s="27" t="str">
        <f t="shared" si="18"/>
        <v>FISCAL FINES</v>
      </c>
    </row>
    <row r="1186" spans="1:65" x14ac:dyDescent="0.2">
      <c r="A1186">
        <v>2025</v>
      </c>
      <c r="B1186">
        <v>10</v>
      </c>
      <c r="C1186" t="s">
        <v>231</v>
      </c>
      <c r="D1186" t="s">
        <v>245</v>
      </c>
      <c r="E1186" t="s">
        <v>48</v>
      </c>
      <c r="F1186">
        <v>9752</v>
      </c>
      <c r="G1186" t="s">
        <v>158</v>
      </c>
      <c r="H1186" t="s">
        <v>237</v>
      </c>
      <c r="I1186" t="s">
        <v>237</v>
      </c>
      <c r="J1186" s="24">
        <v>45931</v>
      </c>
      <c r="K1186" t="s">
        <v>253</v>
      </c>
      <c r="L1186">
        <v>3</v>
      </c>
      <c r="M1186" t="s">
        <v>429</v>
      </c>
      <c r="N1186" t="s">
        <v>145</v>
      </c>
      <c r="O1186" t="s">
        <v>155</v>
      </c>
      <c r="P1186" t="s">
        <v>161</v>
      </c>
      <c r="Q1186">
        <v>412.12</v>
      </c>
      <c r="R1186">
        <v>180</v>
      </c>
      <c r="S1186">
        <v>4000</v>
      </c>
      <c r="T1186">
        <v>73.25</v>
      </c>
      <c r="U1186">
        <v>42</v>
      </c>
      <c r="V1186">
        <v>10</v>
      </c>
      <c r="W1186">
        <v>195.39</v>
      </c>
      <c r="X1186">
        <v>195.39</v>
      </c>
      <c r="Y1186">
        <v>0</v>
      </c>
      <c r="Z1186">
        <v>0</v>
      </c>
      <c r="AA1186">
        <v>3514.63</v>
      </c>
      <c r="AB1186">
        <v>0</v>
      </c>
      <c r="AC1186">
        <v>0</v>
      </c>
      <c r="AD1186">
        <v>9</v>
      </c>
      <c r="AE1186">
        <v>1</v>
      </c>
      <c r="AF1186">
        <v>157</v>
      </c>
      <c r="AG1186">
        <v>2</v>
      </c>
      <c r="AH1186">
        <v>3</v>
      </c>
      <c r="AI1186">
        <v>17</v>
      </c>
      <c r="AJ1186">
        <v>0</v>
      </c>
      <c r="AK1186">
        <v>0</v>
      </c>
      <c r="AL1186">
        <v>0</v>
      </c>
      <c r="AM1186">
        <v>0</v>
      </c>
      <c r="AN1186">
        <v>0</v>
      </c>
      <c r="AO1186">
        <v>111</v>
      </c>
      <c r="AP1186">
        <v>538</v>
      </c>
      <c r="AQ1186">
        <v>115</v>
      </c>
      <c r="AR1186">
        <v>0</v>
      </c>
      <c r="AS1186">
        <v>77</v>
      </c>
      <c r="AT1186">
        <v>12</v>
      </c>
      <c r="AU1186">
        <v>8</v>
      </c>
      <c r="AV1186">
        <v>3</v>
      </c>
      <c r="AW1186">
        <v>1</v>
      </c>
      <c r="AX1186">
        <v>0</v>
      </c>
      <c r="AY1186">
        <v>71</v>
      </c>
      <c r="AZ1186">
        <v>124</v>
      </c>
      <c r="BA1186">
        <v>81</v>
      </c>
      <c r="BB1186">
        <v>6</v>
      </c>
      <c r="BC1186">
        <v>2</v>
      </c>
      <c r="BD1186">
        <v>5</v>
      </c>
      <c r="BE1186">
        <v>0</v>
      </c>
      <c r="BF1186">
        <v>179</v>
      </c>
      <c r="BG1186">
        <v>380</v>
      </c>
      <c r="BH1186">
        <v>1</v>
      </c>
      <c r="BI1186">
        <v>40</v>
      </c>
      <c r="BJ1186" s="25">
        <v>45944</v>
      </c>
      <c r="BK1186">
        <v>0</v>
      </c>
      <c r="BL1186" s="27" t="str">
        <f>VLOOKUP(O1186,DropDownList!$H$1:$I$7,2,FALSE)</f>
        <v>2022/23</v>
      </c>
      <c r="BM1186" s="27" t="str">
        <f t="shared" si="18"/>
        <v>VSUR</v>
      </c>
    </row>
    <row r="1187" spans="1:65" x14ac:dyDescent="0.2">
      <c r="A1187">
        <v>2025</v>
      </c>
      <c r="B1187">
        <v>10</v>
      </c>
      <c r="C1187" t="s">
        <v>231</v>
      </c>
      <c r="D1187" t="s">
        <v>245</v>
      </c>
      <c r="E1187" t="s">
        <v>48</v>
      </c>
      <c r="F1187">
        <v>9752</v>
      </c>
      <c r="G1187" t="s">
        <v>158</v>
      </c>
      <c r="H1187" t="s">
        <v>237</v>
      </c>
      <c r="I1187" t="s">
        <v>237</v>
      </c>
      <c r="J1187" s="24">
        <v>45931</v>
      </c>
      <c r="K1187" t="s">
        <v>253</v>
      </c>
      <c r="L1187">
        <v>3</v>
      </c>
      <c r="M1187" t="s">
        <v>429</v>
      </c>
      <c r="N1187" t="s">
        <v>145</v>
      </c>
      <c r="O1187" t="s">
        <v>147</v>
      </c>
      <c r="P1187" t="s">
        <v>159</v>
      </c>
      <c r="Q1187">
        <v>2086.19</v>
      </c>
      <c r="R1187">
        <v>4</v>
      </c>
      <c r="S1187">
        <v>11051.44</v>
      </c>
      <c r="T1187">
        <v>0</v>
      </c>
      <c r="U1187">
        <v>1</v>
      </c>
      <c r="V1187">
        <v>1</v>
      </c>
      <c r="W1187">
        <v>2086.19</v>
      </c>
      <c r="X1187">
        <v>2086.19</v>
      </c>
      <c r="Y1187">
        <v>0</v>
      </c>
      <c r="Z1187">
        <v>0</v>
      </c>
      <c r="AA1187">
        <v>8965.25</v>
      </c>
      <c r="AB1187">
        <v>0</v>
      </c>
      <c r="AC1187">
        <v>0</v>
      </c>
      <c r="AD1187">
        <v>1</v>
      </c>
      <c r="AE1187">
        <v>0</v>
      </c>
      <c r="AF1187">
        <v>3</v>
      </c>
      <c r="AG1187">
        <v>0</v>
      </c>
      <c r="AH1187">
        <v>0</v>
      </c>
      <c r="AI1187">
        <v>1</v>
      </c>
      <c r="AJ1187">
        <v>0</v>
      </c>
      <c r="AK1187">
        <v>0</v>
      </c>
      <c r="AL1187">
        <v>0</v>
      </c>
      <c r="AM1187">
        <v>0</v>
      </c>
      <c r="AN1187">
        <v>0</v>
      </c>
      <c r="AO1187">
        <v>1</v>
      </c>
      <c r="AP1187">
        <v>1</v>
      </c>
      <c r="AQ1187">
        <v>1</v>
      </c>
      <c r="AR1187">
        <v>0</v>
      </c>
      <c r="AS1187">
        <v>0</v>
      </c>
      <c r="AT1187">
        <v>0</v>
      </c>
      <c r="AU1187">
        <v>0</v>
      </c>
      <c r="AV1187">
        <v>0</v>
      </c>
      <c r="AW1187">
        <v>0</v>
      </c>
      <c r="AX1187">
        <v>0</v>
      </c>
      <c r="AY1187">
        <v>0</v>
      </c>
      <c r="AZ1187">
        <v>0</v>
      </c>
      <c r="BA1187">
        <v>0</v>
      </c>
      <c r="BB1187">
        <v>0</v>
      </c>
      <c r="BC1187">
        <v>0</v>
      </c>
      <c r="BD1187">
        <v>0</v>
      </c>
      <c r="BE1187">
        <v>0</v>
      </c>
      <c r="BF1187">
        <v>0</v>
      </c>
      <c r="BG1187">
        <v>2086.19</v>
      </c>
      <c r="BH1187">
        <v>0</v>
      </c>
      <c r="BI1187">
        <v>0</v>
      </c>
      <c r="BJ1187" s="25">
        <v>45944</v>
      </c>
      <c r="BK1187">
        <v>0</v>
      </c>
      <c r="BL1187" s="27" t="str">
        <f>VLOOKUP(O1187,DropDownList!$H$1:$I$7,2,FALSE)</f>
        <v>2024/25</v>
      </c>
      <c r="BM1187" s="27" t="str">
        <f t="shared" si="18"/>
        <v>CONF</v>
      </c>
    </row>
    <row r="1188" spans="1:65" x14ac:dyDescent="0.2">
      <c r="A1188">
        <v>2025</v>
      </c>
      <c r="B1188">
        <v>10</v>
      </c>
      <c r="C1188" t="s">
        <v>231</v>
      </c>
      <c r="D1188" t="s">
        <v>245</v>
      </c>
      <c r="E1188" t="s">
        <v>48</v>
      </c>
      <c r="F1188">
        <v>9752</v>
      </c>
      <c r="G1188" t="s">
        <v>158</v>
      </c>
      <c r="H1188" t="s">
        <v>237</v>
      </c>
      <c r="I1188" t="s">
        <v>237</v>
      </c>
      <c r="J1188" s="24">
        <v>45931</v>
      </c>
      <c r="K1188" t="s">
        <v>253</v>
      </c>
      <c r="L1188">
        <v>3</v>
      </c>
      <c r="M1188" t="s">
        <v>429</v>
      </c>
      <c r="N1188" t="s">
        <v>145</v>
      </c>
      <c r="O1188" t="s">
        <v>156</v>
      </c>
      <c r="P1188" t="s">
        <v>150</v>
      </c>
      <c r="Q1188">
        <v>479.99</v>
      </c>
      <c r="R1188">
        <v>4</v>
      </c>
      <c r="S1188">
        <v>479.99</v>
      </c>
      <c r="T1188">
        <v>0</v>
      </c>
      <c r="U1188">
        <v>4</v>
      </c>
      <c r="V1188">
        <v>4</v>
      </c>
      <c r="W1188">
        <v>479.99</v>
      </c>
      <c r="X1188">
        <v>479.99</v>
      </c>
      <c r="Y1188">
        <v>4</v>
      </c>
      <c r="Z1188">
        <v>479.99</v>
      </c>
      <c r="AA1188">
        <v>0</v>
      </c>
      <c r="AB1188">
        <v>0</v>
      </c>
      <c r="AC1188">
        <v>0</v>
      </c>
      <c r="AD1188">
        <v>4</v>
      </c>
      <c r="AE1188">
        <v>0</v>
      </c>
      <c r="AF1188">
        <v>0</v>
      </c>
      <c r="AG1188">
        <v>0</v>
      </c>
      <c r="AH1188">
        <v>0</v>
      </c>
      <c r="AI1188">
        <v>4</v>
      </c>
      <c r="AJ1188">
        <v>0</v>
      </c>
      <c r="AK1188">
        <v>0</v>
      </c>
      <c r="AL1188">
        <v>0</v>
      </c>
      <c r="AM1188">
        <v>0</v>
      </c>
      <c r="AN1188">
        <v>0</v>
      </c>
      <c r="AO1188">
        <v>4</v>
      </c>
      <c r="AP1188">
        <v>43</v>
      </c>
      <c r="AQ1188">
        <v>4</v>
      </c>
      <c r="AR1188">
        <v>0</v>
      </c>
      <c r="AS1188">
        <v>4</v>
      </c>
      <c r="AT1188">
        <v>0</v>
      </c>
      <c r="AU1188">
        <v>0</v>
      </c>
      <c r="AV1188">
        <v>0</v>
      </c>
      <c r="AW1188">
        <v>0</v>
      </c>
      <c r="AX1188">
        <v>0</v>
      </c>
      <c r="AY1188">
        <v>0</v>
      </c>
      <c r="AZ1188">
        <v>13</v>
      </c>
      <c r="BA1188">
        <v>9</v>
      </c>
      <c r="BB1188">
        <v>0</v>
      </c>
      <c r="BC1188">
        <v>0</v>
      </c>
      <c r="BD1188">
        <v>0</v>
      </c>
      <c r="BE1188">
        <v>0</v>
      </c>
      <c r="BF1188">
        <v>4</v>
      </c>
      <c r="BG1188">
        <v>479.99</v>
      </c>
      <c r="BH1188">
        <v>0</v>
      </c>
      <c r="BI1188">
        <v>4</v>
      </c>
      <c r="BJ1188" s="25">
        <v>45944</v>
      </c>
      <c r="BK1188">
        <v>0</v>
      </c>
      <c r="BL1188" s="27" t="str">
        <f>VLOOKUP(O1188,DropDownList!$H$1:$I$7,2,FALSE)</f>
        <v>2023/24</v>
      </c>
      <c r="BM1188" s="27" t="str">
        <f t="shared" si="18"/>
        <v>FISCAL FINES</v>
      </c>
    </row>
    <row r="1189" spans="1:65" x14ac:dyDescent="0.2">
      <c r="A1189">
        <v>2025</v>
      </c>
      <c r="B1189">
        <v>10</v>
      </c>
      <c r="C1189" t="s">
        <v>231</v>
      </c>
      <c r="D1189" t="s">
        <v>245</v>
      </c>
      <c r="E1189" t="s">
        <v>48</v>
      </c>
      <c r="F1189">
        <v>9752</v>
      </c>
      <c r="G1189" t="s">
        <v>158</v>
      </c>
      <c r="H1189" t="s">
        <v>237</v>
      </c>
      <c r="I1189" t="s">
        <v>237</v>
      </c>
      <c r="J1189" s="24">
        <v>45931</v>
      </c>
      <c r="K1189" t="s">
        <v>253</v>
      </c>
      <c r="L1189">
        <v>3</v>
      </c>
      <c r="M1189" t="s">
        <v>429</v>
      </c>
      <c r="N1189" t="s">
        <v>145</v>
      </c>
      <c r="O1189" t="s">
        <v>155</v>
      </c>
      <c r="P1189" t="s">
        <v>159</v>
      </c>
      <c r="Q1189">
        <v>0</v>
      </c>
      <c r="R1189">
        <v>1</v>
      </c>
      <c r="S1189">
        <v>4120</v>
      </c>
      <c r="T1189">
        <v>0</v>
      </c>
      <c r="U1189">
        <v>0</v>
      </c>
      <c r="V1189">
        <v>0</v>
      </c>
      <c r="W1189">
        <v>0</v>
      </c>
      <c r="X1189">
        <v>0</v>
      </c>
      <c r="Y1189">
        <v>0</v>
      </c>
      <c r="Z1189">
        <v>0</v>
      </c>
      <c r="AA1189">
        <v>4120</v>
      </c>
      <c r="AB1189">
        <v>0</v>
      </c>
      <c r="AC1189">
        <v>0</v>
      </c>
      <c r="AD1189">
        <v>0</v>
      </c>
      <c r="AE1189">
        <v>0</v>
      </c>
      <c r="AF1189">
        <v>1</v>
      </c>
      <c r="AG1189">
        <v>0</v>
      </c>
      <c r="AH1189">
        <v>0</v>
      </c>
      <c r="AI1189">
        <v>0</v>
      </c>
      <c r="AJ1189">
        <v>0</v>
      </c>
      <c r="AK1189">
        <v>0</v>
      </c>
      <c r="AL1189">
        <v>0</v>
      </c>
      <c r="AM1189">
        <v>0</v>
      </c>
      <c r="AN1189">
        <v>0</v>
      </c>
      <c r="AO1189">
        <v>0</v>
      </c>
      <c r="AP1189">
        <v>0</v>
      </c>
      <c r="AQ1189">
        <v>0</v>
      </c>
      <c r="AR1189">
        <v>0</v>
      </c>
      <c r="AS1189">
        <v>0</v>
      </c>
      <c r="AT1189">
        <v>0</v>
      </c>
      <c r="AU1189">
        <v>0</v>
      </c>
      <c r="AV1189">
        <v>0</v>
      </c>
      <c r="AW1189">
        <v>0</v>
      </c>
      <c r="AX1189">
        <v>0</v>
      </c>
      <c r="AY1189">
        <v>0</v>
      </c>
      <c r="AZ1189">
        <v>0</v>
      </c>
      <c r="BA1189">
        <v>0</v>
      </c>
      <c r="BB1189">
        <v>0</v>
      </c>
      <c r="BC1189">
        <v>0</v>
      </c>
      <c r="BD1189">
        <v>0</v>
      </c>
      <c r="BE1189">
        <v>0</v>
      </c>
      <c r="BF1189">
        <v>0</v>
      </c>
      <c r="BG1189">
        <v>0</v>
      </c>
      <c r="BH1189">
        <v>0</v>
      </c>
      <c r="BI1189">
        <v>0</v>
      </c>
      <c r="BJ1189" s="25">
        <v>45944</v>
      </c>
      <c r="BK1189">
        <v>0</v>
      </c>
      <c r="BL1189" s="27" t="str">
        <f>VLOOKUP(O1189,DropDownList!$H$1:$I$7,2,FALSE)</f>
        <v>2022/23</v>
      </c>
      <c r="BM1189" s="27" t="str">
        <f t="shared" si="18"/>
        <v>CONF</v>
      </c>
    </row>
    <row r="1190" spans="1:65" x14ac:dyDescent="0.2">
      <c r="A1190">
        <v>2025</v>
      </c>
      <c r="B1190">
        <v>10</v>
      </c>
      <c r="C1190" t="s">
        <v>231</v>
      </c>
      <c r="D1190" t="s">
        <v>245</v>
      </c>
      <c r="E1190" t="s">
        <v>48</v>
      </c>
      <c r="F1190">
        <v>9752</v>
      </c>
      <c r="G1190" t="s">
        <v>158</v>
      </c>
      <c r="H1190" t="s">
        <v>237</v>
      </c>
      <c r="I1190" t="s">
        <v>237</v>
      </c>
      <c r="J1190" s="24">
        <v>45931</v>
      </c>
      <c r="K1190" t="s">
        <v>253</v>
      </c>
      <c r="L1190">
        <v>3</v>
      </c>
      <c r="M1190" t="s">
        <v>429</v>
      </c>
      <c r="N1190" t="s">
        <v>145</v>
      </c>
      <c r="O1190" t="s">
        <v>156</v>
      </c>
      <c r="P1190" t="s">
        <v>160</v>
      </c>
      <c r="Q1190">
        <v>39363.129999999997</v>
      </c>
      <c r="R1190">
        <v>249</v>
      </c>
      <c r="S1190">
        <v>154603.46</v>
      </c>
      <c r="T1190">
        <v>4680.72</v>
      </c>
      <c r="U1190">
        <v>75</v>
      </c>
      <c r="V1190">
        <v>46</v>
      </c>
      <c r="W1190">
        <v>22406.03</v>
      </c>
      <c r="X1190">
        <v>23266.03</v>
      </c>
      <c r="Y1190">
        <v>0</v>
      </c>
      <c r="Z1190">
        <v>0</v>
      </c>
      <c r="AA1190">
        <v>110559.61</v>
      </c>
      <c r="AB1190">
        <v>22892.11</v>
      </c>
      <c r="AC1190">
        <v>82136.11</v>
      </c>
      <c r="AD1190">
        <v>21</v>
      </c>
      <c r="AE1190">
        <v>25</v>
      </c>
      <c r="AF1190">
        <v>161</v>
      </c>
      <c r="AG1190">
        <v>48</v>
      </c>
      <c r="AH1190">
        <v>8</v>
      </c>
      <c r="AI1190">
        <v>27</v>
      </c>
      <c r="AJ1190">
        <v>0</v>
      </c>
      <c r="AK1190">
        <v>0</v>
      </c>
      <c r="AL1190">
        <v>0</v>
      </c>
      <c r="AM1190">
        <v>0</v>
      </c>
      <c r="AN1190">
        <v>0</v>
      </c>
      <c r="AO1190">
        <v>158</v>
      </c>
      <c r="AP1190">
        <v>636</v>
      </c>
      <c r="AQ1190">
        <v>159</v>
      </c>
      <c r="AR1190">
        <v>3</v>
      </c>
      <c r="AS1190">
        <v>82</v>
      </c>
      <c r="AT1190">
        <v>12</v>
      </c>
      <c r="AU1190">
        <v>11</v>
      </c>
      <c r="AV1190">
        <v>7</v>
      </c>
      <c r="AW1190">
        <v>6</v>
      </c>
      <c r="AX1190">
        <v>0</v>
      </c>
      <c r="AY1190">
        <v>72</v>
      </c>
      <c r="AZ1190">
        <v>132</v>
      </c>
      <c r="BA1190">
        <v>82</v>
      </c>
      <c r="BB1190">
        <v>15</v>
      </c>
      <c r="BC1190">
        <v>6</v>
      </c>
      <c r="BD1190">
        <v>5</v>
      </c>
      <c r="BE1190">
        <v>0</v>
      </c>
      <c r="BF1190">
        <v>239</v>
      </c>
      <c r="BG1190">
        <v>15020</v>
      </c>
      <c r="BH1190">
        <v>5</v>
      </c>
      <c r="BI1190">
        <v>73</v>
      </c>
      <c r="BJ1190" s="25">
        <v>45944</v>
      </c>
      <c r="BK1190">
        <v>0</v>
      </c>
      <c r="BL1190" s="27" t="str">
        <f>VLOOKUP(O1190,DropDownList!$H$1:$I$7,2,FALSE)</f>
        <v>2023/24</v>
      </c>
      <c r="BM1190" s="27" t="str">
        <f t="shared" si="18"/>
        <v>SC COURT</v>
      </c>
    </row>
    <row r="1191" spans="1:65" x14ac:dyDescent="0.2">
      <c r="A1191">
        <v>2025</v>
      </c>
      <c r="B1191">
        <v>10</v>
      </c>
      <c r="C1191" t="s">
        <v>231</v>
      </c>
      <c r="D1191" t="s">
        <v>245</v>
      </c>
      <c r="E1191" t="s">
        <v>48</v>
      </c>
      <c r="F1191">
        <v>9752</v>
      </c>
      <c r="G1191" t="s">
        <v>158</v>
      </c>
      <c r="H1191" t="s">
        <v>237</v>
      </c>
      <c r="I1191" t="s">
        <v>237</v>
      </c>
      <c r="J1191" s="24">
        <v>45931</v>
      </c>
      <c r="K1191" t="s">
        <v>253</v>
      </c>
      <c r="L1191">
        <v>3</v>
      </c>
      <c r="M1191" t="s">
        <v>429</v>
      </c>
      <c r="N1191" t="s">
        <v>145</v>
      </c>
      <c r="O1191" t="s">
        <v>156</v>
      </c>
      <c r="P1191" t="s">
        <v>148</v>
      </c>
      <c r="Q1191">
        <v>60</v>
      </c>
      <c r="R1191">
        <v>1</v>
      </c>
      <c r="S1191">
        <v>60</v>
      </c>
      <c r="T1191">
        <v>0</v>
      </c>
      <c r="U1191">
        <v>1</v>
      </c>
      <c r="V1191">
        <v>1</v>
      </c>
      <c r="W1191">
        <v>60</v>
      </c>
      <c r="X1191">
        <v>60</v>
      </c>
      <c r="Y1191">
        <v>0</v>
      </c>
      <c r="Z1191">
        <v>0</v>
      </c>
      <c r="AA1191">
        <v>0</v>
      </c>
      <c r="AB1191">
        <v>0</v>
      </c>
      <c r="AC1191">
        <v>0</v>
      </c>
      <c r="AD1191">
        <v>1</v>
      </c>
      <c r="AE1191">
        <v>0</v>
      </c>
      <c r="AF1191">
        <v>0</v>
      </c>
      <c r="AG1191">
        <v>0</v>
      </c>
      <c r="AH1191">
        <v>0</v>
      </c>
      <c r="AI1191">
        <v>1</v>
      </c>
      <c r="AJ1191">
        <v>0</v>
      </c>
      <c r="AK1191">
        <v>0</v>
      </c>
      <c r="AL1191">
        <v>0</v>
      </c>
      <c r="AM1191">
        <v>0</v>
      </c>
      <c r="AN1191">
        <v>0</v>
      </c>
      <c r="AO1191">
        <v>1</v>
      </c>
      <c r="AP1191">
        <v>10</v>
      </c>
      <c r="AQ1191">
        <v>1</v>
      </c>
      <c r="AR1191">
        <v>0</v>
      </c>
      <c r="AS1191">
        <v>1</v>
      </c>
      <c r="AT1191">
        <v>0</v>
      </c>
      <c r="AU1191">
        <v>0</v>
      </c>
      <c r="AV1191">
        <v>0</v>
      </c>
      <c r="AW1191">
        <v>0</v>
      </c>
      <c r="AX1191">
        <v>0</v>
      </c>
      <c r="AY1191">
        <v>0</v>
      </c>
      <c r="AZ1191">
        <v>3</v>
      </c>
      <c r="BA1191">
        <v>2</v>
      </c>
      <c r="BB1191">
        <v>0</v>
      </c>
      <c r="BC1191">
        <v>0</v>
      </c>
      <c r="BD1191">
        <v>0</v>
      </c>
      <c r="BE1191">
        <v>0</v>
      </c>
      <c r="BF1191">
        <v>1</v>
      </c>
      <c r="BG1191">
        <v>60</v>
      </c>
      <c r="BH1191">
        <v>0</v>
      </c>
      <c r="BI1191">
        <v>1</v>
      </c>
      <c r="BJ1191" s="25">
        <v>45944</v>
      </c>
      <c r="BK1191">
        <v>0</v>
      </c>
      <c r="BL1191" s="27" t="str">
        <f>VLOOKUP(O1191,DropDownList!$H$1:$I$7,2,FALSE)</f>
        <v>2023/24</v>
      </c>
      <c r="BM1191" s="27" t="str">
        <f t="shared" si="18"/>
        <v>PRAS</v>
      </c>
    </row>
    <row r="1192" spans="1:65" x14ac:dyDescent="0.2">
      <c r="A1192">
        <v>2025</v>
      </c>
      <c r="B1192">
        <v>10</v>
      </c>
      <c r="C1192" t="s">
        <v>231</v>
      </c>
      <c r="D1192" t="s">
        <v>245</v>
      </c>
      <c r="E1192" t="s">
        <v>48</v>
      </c>
      <c r="F1192">
        <v>9752</v>
      </c>
      <c r="G1192" t="s">
        <v>158</v>
      </c>
      <c r="H1192" t="s">
        <v>237</v>
      </c>
      <c r="I1192" t="s">
        <v>237</v>
      </c>
      <c r="J1192" s="24">
        <v>45931</v>
      </c>
      <c r="K1192" t="s">
        <v>253</v>
      </c>
      <c r="L1192">
        <v>3</v>
      </c>
      <c r="M1192" t="s">
        <v>429</v>
      </c>
      <c r="N1192" t="s">
        <v>145</v>
      </c>
      <c r="O1192" t="s">
        <v>156</v>
      </c>
      <c r="P1192" t="s">
        <v>159</v>
      </c>
      <c r="Q1192">
        <v>0</v>
      </c>
      <c r="R1192">
        <v>2</v>
      </c>
      <c r="S1192">
        <v>5878.35</v>
      </c>
      <c r="T1192">
        <v>16.52</v>
      </c>
      <c r="U1192">
        <v>0</v>
      </c>
      <c r="V1192">
        <v>0</v>
      </c>
      <c r="W1192">
        <v>0</v>
      </c>
      <c r="X1192">
        <v>0</v>
      </c>
      <c r="Y1192">
        <v>0</v>
      </c>
      <c r="Z1192">
        <v>0</v>
      </c>
      <c r="AA1192">
        <v>5861.83</v>
      </c>
      <c r="AB1192">
        <v>0</v>
      </c>
      <c r="AC1192">
        <v>0</v>
      </c>
      <c r="AD1192">
        <v>0</v>
      </c>
      <c r="AE1192">
        <v>0</v>
      </c>
      <c r="AF1192">
        <v>1</v>
      </c>
      <c r="AG1192">
        <v>0</v>
      </c>
      <c r="AH1192">
        <v>0</v>
      </c>
      <c r="AI1192">
        <v>0</v>
      </c>
      <c r="AJ1192">
        <v>0</v>
      </c>
      <c r="AK1192">
        <v>0</v>
      </c>
      <c r="AL1192">
        <v>0</v>
      </c>
      <c r="AM1192">
        <v>0</v>
      </c>
      <c r="AN1192">
        <v>0</v>
      </c>
      <c r="AO1192">
        <v>1</v>
      </c>
      <c r="AP1192">
        <v>1</v>
      </c>
      <c r="AQ1192">
        <v>1</v>
      </c>
      <c r="AR1192">
        <v>0</v>
      </c>
      <c r="AS1192">
        <v>0</v>
      </c>
      <c r="AT1192">
        <v>0</v>
      </c>
      <c r="AU1192">
        <v>0</v>
      </c>
      <c r="AV1192">
        <v>0</v>
      </c>
      <c r="AW1192">
        <v>0</v>
      </c>
      <c r="AX1192">
        <v>0</v>
      </c>
      <c r="AY1192">
        <v>0</v>
      </c>
      <c r="AZ1192">
        <v>0</v>
      </c>
      <c r="BA1192">
        <v>0</v>
      </c>
      <c r="BB1192">
        <v>0</v>
      </c>
      <c r="BC1192">
        <v>0</v>
      </c>
      <c r="BD1192">
        <v>0</v>
      </c>
      <c r="BE1192">
        <v>0</v>
      </c>
      <c r="BF1192">
        <v>0</v>
      </c>
      <c r="BG1192">
        <v>0</v>
      </c>
      <c r="BH1192">
        <v>1</v>
      </c>
      <c r="BI1192">
        <v>0</v>
      </c>
      <c r="BJ1192" s="25">
        <v>45944</v>
      </c>
      <c r="BK1192">
        <v>0</v>
      </c>
      <c r="BL1192" s="27" t="str">
        <f>VLOOKUP(O1192,DropDownList!$H$1:$I$7,2,FALSE)</f>
        <v>2023/24</v>
      </c>
      <c r="BM1192" s="27" t="str">
        <f t="shared" si="18"/>
        <v>CONF</v>
      </c>
    </row>
    <row r="1193" spans="1:65" x14ac:dyDescent="0.2">
      <c r="A1193">
        <v>2025</v>
      </c>
      <c r="B1193">
        <v>10</v>
      </c>
      <c r="C1193" t="s">
        <v>231</v>
      </c>
      <c r="D1193" t="s">
        <v>245</v>
      </c>
      <c r="E1193" t="s">
        <v>48</v>
      </c>
      <c r="F1193">
        <v>9752</v>
      </c>
      <c r="G1193" t="s">
        <v>158</v>
      </c>
      <c r="H1193" t="s">
        <v>237</v>
      </c>
      <c r="I1193" t="s">
        <v>237</v>
      </c>
      <c r="J1193" s="24">
        <v>45931</v>
      </c>
      <c r="K1193" t="s">
        <v>253</v>
      </c>
      <c r="L1193">
        <v>3</v>
      </c>
      <c r="M1193" t="s">
        <v>429</v>
      </c>
      <c r="N1193" t="s">
        <v>145</v>
      </c>
      <c r="O1193" t="s">
        <v>155</v>
      </c>
      <c r="P1193" t="s">
        <v>160</v>
      </c>
      <c r="Q1193">
        <v>16010.81</v>
      </c>
      <c r="R1193">
        <v>194</v>
      </c>
      <c r="S1193">
        <v>85344.85</v>
      </c>
      <c r="T1193">
        <v>2729.23</v>
      </c>
      <c r="U1193">
        <v>47</v>
      </c>
      <c r="V1193">
        <v>23</v>
      </c>
      <c r="W1193">
        <v>7268.61</v>
      </c>
      <c r="X1193">
        <v>7458.61</v>
      </c>
      <c r="Y1193">
        <v>0</v>
      </c>
      <c r="Z1193">
        <v>0</v>
      </c>
      <c r="AA1193">
        <v>66604.81</v>
      </c>
      <c r="AB1193">
        <v>5646.5</v>
      </c>
      <c r="AC1193">
        <v>57413.68</v>
      </c>
      <c r="AD1193">
        <v>9</v>
      </c>
      <c r="AE1193">
        <v>14</v>
      </c>
      <c r="AF1193">
        <v>139</v>
      </c>
      <c r="AG1193">
        <v>32</v>
      </c>
      <c r="AH1193">
        <v>3</v>
      </c>
      <c r="AI1193">
        <v>15</v>
      </c>
      <c r="AJ1193">
        <v>0</v>
      </c>
      <c r="AK1193">
        <v>0</v>
      </c>
      <c r="AL1193">
        <v>0</v>
      </c>
      <c r="AM1193">
        <v>0</v>
      </c>
      <c r="AN1193">
        <v>0</v>
      </c>
      <c r="AO1193">
        <v>123</v>
      </c>
      <c r="AP1193">
        <v>564</v>
      </c>
      <c r="AQ1193">
        <v>126</v>
      </c>
      <c r="AR1193">
        <v>1</v>
      </c>
      <c r="AS1193">
        <v>74</v>
      </c>
      <c r="AT1193">
        <v>13</v>
      </c>
      <c r="AU1193">
        <v>9</v>
      </c>
      <c r="AV1193">
        <v>3</v>
      </c>
      <c r="AW1193">
        <v>1</v>
      </c>
      <c r="AX1193">
        <v>0</v>
      </c>
      <c r="AY1193">
        <v>75</v>
      </c>
      <c r="AZ1193">
        <v>128</v>
      </c>
      <c r="BA1193">
        <v>81</v>
      </c>
      <c r="BB1193">
        <v>9</v>
      </c>
      <c r="BC1193">
        <v>4</v>
      </c>
      <c r="BD1193">
        <v>5</v>
      </c>
      <c r="BE1193">
        <v>0</v>
      </c>
      <c r="BF1193">
        <v>192</v>
      </c>
      <c r="BG1193">
        <v>6415</v>
      </c>
      <c r="BH1193">
        <v>5</v>
      </c>
      <c r="BI1193">
        <v>43</v>
      </c>
      <c r="BJ1193" s="25">
        <v>45944</v>
      </c>
      <c r="BK1193">
        <v>0</v>
      </c>
      <c r="BL1193" s="27" t="str">
        <f>VLOOKUP(O1193,DropDownList!$H$1:$I$7,2,FALSE)</f>
        <v>2022/23</v>
      </c>
      <c r="BM1193" s="27" t="str">
        <f t="shared" si="18"/>
        <v>SC COURT</v>
      </c>
    </row>
    <row r="1194" spans="1:65" x14ac:dyDescent="0.2">
      <c r="A1194">
        <v>2025</v>
      </c>
      <c r="B1194">
        <v>10</v>
      </c>
      <c r="C1194" t="s">
        <v>231</v>
      </c>
      <c r="D1194" t="s">
        <v>245</v>
      </c>
      <c r="E1194" t="s">
        <v>48</v>
      </c>
      <c r="F1194">
        <v>9752</v>
      </c>
      <c r="G1194" t="s">
        <v>158</v>
      </c>
      <c r="H1194" t="s">
        <v>237</v>
      </c>
      <c r="I1194" t="s">
        <v>237</v>
      </c>
      <c r="J1194" s="24">
        <v>45931</v>
      </c>
      <c r="K1194" t="s">
        <v>253</v>
      </c>
      <c r="L1194">
        <v>3</v>
      </c>
      <c r="M1194" t="s">
        <v>429</v>
      </c>
      <c r="N1194" t="s">
        <v>145</v>
      </c>
      <c r="O1194" t="s">
        <v>147</v>
      </c>
      <c r="P1194" t="s">
        <v>161</v>
      </c>
      <c r="Q1194">
        <v>9154.99</v>
      </c>
      <c r="R1194">
        <v>290</v>
      </c>
      <c r="S1194">
        <v>16645</v>
      </c>
      <c r="T1194">
        <v>150</v>
      </c>
      <c r="U1194">
        <v>146</v>
      </c>
      <c r="V1194">
        <v>29</v>
      </c>
      <c r="W1194">
        <v>950</v>
      </c>
      <c r="X1194">
        <v>950</v>
      </c>
      <c r="Y1194">
        <v>0</v>
      </c>
      <c r="Z1194">
        <v>0</v>
      </c>
      <c r="AA1194">
        <v>7340.01</v>
      </c>
      <c r="AB1194">
        <v>0</v>
      </c>
      <c r="AC1194">
        <v>0</v>
      </c>
      <c r="AD1194">
        <v>27</v>
      </c>
      <c r="AE1194">
        <v>2</v>
      </c>
      <c r="AF1194">
        <v>228</v>
      </c>
      <c r="AG1194">
        <v>3</v>
      </c>
      <c r="AH1194">
        <v>7</v>
      </c>
      <c r="AI1194">
        <v>52</v>
      </c>
      <c r="AJ1194">
        <v>0</v>
      </c>
      <c r="AK1194">
        <v>0</v>
      </c>
      <c r="AL1194">
        <v>0</v>
      </c>
      <c r="AM1194">
        <v>0</v>
      </c>
      <c r="AN1194">
        <v>0</v>
      </c>
      <c r="AO1194">
        <v>182</v>
      </c>
      <c r="AP1194">
        <v>470</v>
      </c>
      <c r="AQ1194">
        <v>178</v>
      </c>
      <c r="AR1194">
        <v>0</v>
      </c>
      <c r="AS1194">
        <v>36</v>
      </c>
      <c r="AT1194">
        <v>2</v>
      </c>
      <c r="AU1194">
        <v>1</v>
      </c>
      <c r="AV1194">
        <v>0</v>
      </c>
      <c r="AW1194">
        <v>5</v>
      </c>
      <c r="AX1194">
        <v>0</v>
      </c>
      <c r="AY1194">
        <v>66</v>
      </c>
      <c r="AZ1194">
        <v>113</v>
      </c>
      <c r="BA1194">
        <v>45</v>
      </c>
      <c r="BB1194">
        <v>5</v>
      </c>
      <c r="BC1194">
        <v>2</v>
      </c>
      <c r="BD1194">
        <v>2</v>
      </c>
      <c r="BE1194">
        <v>0</v>
      </c>
      <c r="BF1194">
        <v>283</v>
      </c>
      <c r="BG1194">
        <v>9095</v>
      </c>
      <c r="BH1194">
        <v>0</v>
      </c>
      <c r="BI1194">
        <v>144</v>
      </c>
      <c r="BJ1194" s="25">
        <v>45944</v>
      </c>
      <c r="BK1194">
        <v>0</v>
      </c>
      <c r="BL1194" s="27" t="str">
        <f>VLOOKUP(O1194,DropDownList!$H$1:$I$7,2,FALSE)</f>
        <v>2024/25</v>
      </c>
      <c r="BM1194" s="27" t="str">
        <f t="shared" si="18"/>
        <v>VSUR</v>
      </c>
    </row>
    <row r="1195" spans="1:65" x14ac:dyDescent="0.2">
      <c r="A1195">
        <v>2025</v>
      </c>
      <c r="B1195">
        <v>10</v>
      </c>
      <c r="C1195" t="s">
        <v>231</v>
      </c>
      <c r="D1195" t="s">
        <v>245</v>
      </c>
      <c r="E1195" t="s">
        <v>48</v>
      </c>
      <c r="F1195">
        <v>9752</v>
      </c>
      <c r="G1195" t="s">
        <v>158</v>
      </c>
      <c r="H1195" t="s">
        <v>237</v>
      </c>
      <c r="I1195" t="s">
        <v>237</v>
      </c>
      <c r="J1195" s="24">
        <v>45931</v>
      </c>
      <c r="K1195" t="s">
        <v>253</v>
      </c>
      <c r="L1195">
        <v>3</v>
      </c>
      <c r="M1195" t="s">
        <v>429</v>
      </c>
      <c r="N1195" t="s">
        <v>145</v>
      </c>
      <c r="O1195" t="s">
        <v>149</v>
      </c>
      <c r="P1195" t="s">
        <v>160</v>
      </c>
      <c r="Q1195">
        <v>16367.42</v>
      </c>
      <c r="R1195">
        <v>65</v>
      </c>
      <c r="S1195">
        <v>32527.15</v>
      </c>
      <c r="T1195">
        <v>0</v>
      </c>
      <c r="U1195">
        <v>49</v>
      </c>
      <c r="V1195">
        <v>32</v>
      </c>
      <c r="W1195">
        <v>5787.42</v>
      </c>
      <c r="X1195">
        <v>10242.42</v>
      </c>
      <c r="Y1195">
        <v>0</v>
      </c>
      <c r="Z1195">
        <v>0</v>
      </c>
      <c r="AA1195">
        <v>16159.73</v>
      </c>
      <c r="AB1195">
        <v>4417.1499999999996</v>
      </c>
      <c r="AC1195">
        <v>10702.58</v>
      </c>
      <c r="AD1195">
        <v>17</v>
      </c>
      <c r="AE1195">
        <v>15</v>
      </c>
      <c r="AF1195">
        <v>16</v>
      </c>
      <c r="AG1195">
        <v>30</v>
      </c>
      <c r="AH1195">
        <v>0</v>
      </c>
      <c r="AI1195">
        <v>19</v>
      </c>
      <c r="AJ1195">
        <v>0</v>
      </c>
      <c r="AK1195">
        <v>0</v>
      </c>
      <c r="AL1195">
        <v>0</v>
      </c>
      <c r="AM1195">
        <v>0</v>
      </c>
      <c r="AN1195">
        <v>0</v>
      </c>
      <c r="AO1195">
        <v>39</v>
      </c>
      <c r="AP1195">
        <v>50</v>
      </c>
      <c r="AQ1195">
        <v>35</v>
      </c>
      <c r="AR1195">
        <v>0</v>
      </c>
      <c r="AS1195">
        <v>1</v>
      </c>
      <c r="AT1195">
        <v>0</v>
      </c>
      <c r="AU1195">
        <v>0</v>
      </c>
      <c r="AV1195">
        <v>0</v>
      </c>
      <c r="AW1195">
        <v>0</v>
      </c>
      <c r="AX1195">
        <v>0</v>
      </c>
      <c r="AY1195">
        <v>3</v>
      </c>
      <c r="AZ1195">
        <v>7</v>
      </c>
      <c r="BA1195">
        <v>1</v>
      </c>
      <c r="BB1195">
        <v>1</v>
      </c>
      <c r="BC1195">
        <v>0</v>
      </c>
      <c r="BD1195">
        <v>0</v>
      </c>
      <c r="BE1195">
        <v>0</v>
      </c>
      <c r="BF1195">
        <v>64</v>
      </c>
      <c r="BG1195">
        <v>5890</v>
      </c>
      <c r="BH1195">
        <v>0</v>
      </c>
      <c r="BI1195">
        <v>49</v>
      </c>
      <c r="BJ1195" s="25">
        <v>45944</v>
      </c>
      <c r="BK1195">
        <v>0</v>
      </c>
      <c r="BL1195" s="27" t="str">
        <f>VLOOKUP(O1195,DropDownList!$H$1:$I$7,2,FALSE)</f>
        <v>2025/26</v>
      </c>
      <c r="BM1195" s="27" t="str">
        <f t="shared" si="18"/>
        <v>SC COURT</v>
      </c>
    </row>
    <row r="1196" spans="1:65" x14ac:dyDescent="0.2">
      <c r="A1196">
        <v>2025</v>
      </c>
      <c r="B1196">
        <v>10</v>
      </c>
      <c r="C1196" t="s">
        <v>231</v>
      </c>
      <c r="D1196" t="s">
        <v>245</v>
      </c>
      <c r="E1196" t="s">
        <v>48</v>
      </c>
      <c r="F1196">
        <v>9752</v>
      </c>
      <c r="G1196" t="s">
        <v>158</v>
      </c>
      <c r="H1196" t="s">
        <v>237</v>
      </c>
      <c r="I1196" t="s">
        <v>237</v>
      </c>
      <c r="J1196" s="24">
        <v>45931</v>
      </c>
      <c r="K1196" t="s">
        <v>253</v>
      </c>
      <c r="L1196">
        <v>3</v>
      </c>
      <c r="M1196" t="s">
        <v>429</v>
      </c>
      <c r="N1196" t="s">
        <v>145</v>
      </c>
      <c r="O1196" t="s">
        <v>149</v>
      </c>
      <c r="P1196" t="s">
        <v>159</v>
      </c>
      <c r="Q1196">
        <v>0</v>
      </c>
      <c r="R1196">
        <v>1</v>
      </c>
      <c r="S1196">
        <v>1145</v>
      </c>
      <c r="T1196">
        <v>0</v>
      </c>
      <c r="U1196">
        <v>0</v>
      </c>
      <c r="V1196">
        <v>0</v>
      </c>
      <c r="W1196">
        <v>0</v>
      </c>
      <c r="X1196">
        <v>0</v>
      </c>
      <c r="Y1196">
        <v>0</v>
      </c>
      <c r="Z1196">
        <v>0</v>
      </c>
      <c r="AA1196">
        <v>1145</v>
      </c>
      <c r="AB1196">
        <v>0</v>
      </c>
      <c r="AC1196">
        <v>0</v>
      </c>
      <c r="AD1196">
        <v>0</v>
      </c>
      <c r="AE1196">
        <v>0</v>
      </c>
      <c r="AF1196">
        <v>1</v>
      </c>
      <c r="AG1196">
        <v>0</v>
      </c>
      <c r="AH1196">
        <v>0</v>
      </c>
      <c r="AI1196">
        <v>0</v>
      </c>
      <c r="AJ1196">
        <v>0</v>
      </c>
      <c r="AK1196">
        <v>0</v>
      </c>
      <c r="AL1196">
        <v>0</v>
      </c>
      <c r="AM1196">
        <v>0</v>
      </c>
      <c r="AN1196">
        <v>0</v>
      </c>
      <c r="AO1196">
        <v>0</v>
      </c>
      <c r="AP1196">
        <v>0</v>
      </c>
      <c r="AQ1196">
        <v>0</v>
      </c>
      <c r="AR1196">
        <v>0</v>
      </c>
      <c r="AS1196">
        <v>0</v>
      </c>
      <c r="AT1196">
        <v>0</v>
      </c>
      <c r="AU1196">
        <v>0</v>
      </c>
      <c r="AV1196">
        <v>0</v>
      </c>
      <c r="AW1196">
        <v>0</v>
      </c>
      <c r="AX1196">
        <v>0</v>
      </c>
      <c r="AY1196">
        <v>0</v>
      </c>
      <c r="AZ1196">
        <v>0</v>
      </c>
      <c r="BA1196">
        <v>0</v>
      </c>
      <c r="BB1196">
        <v>0</v>
      </c>
      <c r="BC1196">
        <v>0</v>
      </c>
      <c r="BD1196">
        <v>0</v>
      </c>
      <c r="BE1196">
        <v>0</v>
      </c>
      <c r="BF1196">
        <v>0</v>
      </c>
      <c r="BG1196">
        <v>0</v>
      </c>
      <c r="BH1196">
        <v>0</v>
      </c>
      <c r="BI1196">
        <v>0</v>
      </c>
      <c r="BJ1196" s="25">
        <v>45944</v>
      </c>
      <c r="BK1196">
        <v>0</v>
      </c>
      <c r="BL1196" s="27" t="str">
        <f>VLOOKUP(O1196,DropDownList!$H$1:$I$7,2,FALSE)</f>
        <v>2025/26</v>
      </c>
      <c r="BM1196" s="27" t="str">
        <f t="shared" si="18"/>
        <v>CONF</v>
      </c>
    </row>
    <row r="1197" spans="1:65" x14ac:dyDescent="0.2">
      <c r="A1197">
        <v>2025</v>
      </c>
      <c r="B1197">
        <v>10</v>
      </c>
      <c r="C1197" t="s">
        <v>231</v>
      </c>
      <c r="D1197" t="s">
        <v>245</v>
      </c>
      <c r="E1197" t="s">
        <v>48</v>
      </c>
      <c r="F1197">
        <v>9752</v>
      </c>
      <c r="G1197" t="s">
        <v>158</v>
      </c>
      <c r="H1197" t="s">
        <v>237</v>
      </c>
      <c r="I1197" t="s">
        <v>237</v>
      </c>
      <c r="J1197" s="24">
        <v>45931</v>
      </c>
      <c r="K1197" t="s">
        <v>253</v>
      </c>
      <c r="L1197">
        <v>3</v>
      </c>
      <c r="M1197" t="s">
        <v>429</v>
      </c>
      <c r="N1197" t="s">
        <v>145</v>
      </c>
      <c r="O1197" t="s">
        <v>149</v>
      </c>
      <c r="P1197" t="s">
        <v>161</v>
      </c>
      <c r="Q1197">
        <v>370</v>
      </c>
      <c r="R1197">
        <v>61</v>
      </c>
      <c r="S1197">
        <v>1410</v>
      </c>
      <c r="T1197">
        <v>0</v>
      </c>
      <c r="U1197">
        <v>47</v>
      </c>
      <c r="V1197">
        <v>20</v>
      </c>
      <c r="W1197">
        <v>350</v>
      </c>
      <c r="X1197">
        <v>350</v>
      </c>
      <c r="Y1197">
        <v>0</v>
      </c>
      <c r="Z1197">
        <v>0</v>
      </c>
      <c r="AA1197">
        <v>1040</v>
      </c>
      <c r="AB1197">
        <v>0</v>
      </c>
      <c r="AC1197">
        <v>0</v>
      </c>
      <c r="AD1197">
        <v>19</v>
      </c>
      <c r="AE1197">
        <v>1</v>
      </c>
      <c r="AF1197">
        <v>39</v>
      </c>
      <c r="AG1197">
        <v>1</v>
      </c>
      <c r="AH1197">
        <v>0</v>
      </c>
      <c r="AI1197">
        <v>21</v>
      </c>
      <c r="AJ1197">
        <v>0</v>
      </c>
      <c r="AK1197">
        <v>0</v>
      </c>
      <c r="AL1197">
        <v>0</v>
      </c>
      <c r="AM1197">
        <v>0</v>
      </c>
      <c r="AN1197">
        <v>0</v>
      </c>
      <c r="AO1197">
        <v>36</v>
      </c>
      <c r="AP1197">
        <v>47</v>
      </c>
      <c r="AQ1197">
        <v>32</v>
      </c>
      <c r="AR1197">
        <v>0</v>
      </c>
      <c r="AS1197">
        <v>1</v>
      </c>
      <c r="AT1197">
        <v>0</v>
      </c>
      <c r="AU1197">
        <v>0</v>
      </c>
      <c r="AV1197">
        <v>0</v>
      </c>
      <c r="AW1197">
        <v>0</v>
      </c>
      <c r="AX1197">
        <v>0</v>
      </c>
      <c r="AY1197">
        <v>3</v>
      </c>
      <c r="AZ1197">
        <v>7</v>
      </c>
      <c r="BA1197">
        <v>1</v>
      </c>
      <c r="BB1197">
        <v>1</v>
      </c>
      <c r="BC1197">
        <v>0</v>
      </c>
      <c r="BD1197">
        <v>0</v>
      </c>
      <c r="BE1197">
        <v>0</v>
      </c>
      <c r="BF1197">
        <v>61</v>
      </c>
      <c r="BG1197">
        <v>360</v>
      </c>
      <c r="BH1197">
        <v>0</v>
      </c>
      <c r="BI1197">
        <v>47</v>
      </c>
      <c r="BJ1197" s="25">
        <v>45944</v>
      </c>
      <c r="BK1197">
        <v>0</v>
      </c>
      <c r="BL1197" s="27" t="str">
        <f>VLOOKUP(O1197,DropDownList!$H$1:$I$7,2,FALSE)</f>
        <v>2025/26</v>
      </c>
      <c r="BM1197" s="27" t="str">
        <f t="shared" si="18"/>
        <v>VSUR</v>
      </c>
    </row>
    <row r="1198" spans="1:65" x14ac:dyDescent="0.2">
      <c r="A1198">
        <v>2025</v>
      </c>
      <c r="B1198">
        <v>10</v>
      </c>
      <c r="C1198" t="s">
        <v>231</v>
      </c>
      <c r="D1198" t="s">
        <v>245</v>
      </c>
      <c r="E1198" t="s">
        <v>48</v>
      </c>
      <c r="F1198">
        <v>9752</v>
      </c>
      <c r="G1198" t="s">
        <v>158</v>
      </c>
      <c r="H1198" t="s">
        <v>237</v>
      </c>
      <c r="I1198" t="s">
        <v>237</v>
      </c>
      <c r="J1198" s="24">
        <v>45931</v>
      </c>
      <c r="K1198" t="s">
        <v>253</v>
      </c>
      <c r="L1198">
        <v>3</v>
      </c>
      <c r="M1198" t="s">
        <v>429</v>
      </c>
      <c r="N1198" t="s">
        <v>145</v>
      </c>
      <c r="O1198" t="s">
        <v>156</v>
      </c>
      <c r="P1198" t="s">
        <v>161</v>
      </c>
      <c r="Q1198">
        <v>788.61</v>
      </c>
      <c r="R1198">
        <v>231</v>
      </c>
      <c r="S1198">
        <v>6460</v>
      </c>
      <c r="T1198">
        <v>150</v>
      </c>
      <c r="U1198">
        <v>69</v>
      </c>
      <c r="V1198">
        <v>22</v>
      </c>
      <c r="W1198">
        <v>585</v>
      </c>
      <c r="X1198">
        <v>585</v>
      </c>
      <c r="Y1198">
        <v>0</v>
      </c>
      <c r="Z1198">
        <v>0</v>
      </c>
      <c r="AA1198">
        <v>5521.39</v>
      </c>
      <c r="AB1198">
        <v>0</v>
      </c>
      <c r="AC1198">
        <v>0</v>
      </c>
      <c r="AD1198">
        <v>22</v>
      </c>
      <c r="AE1198">
        <v>0</v>
      </c>
      <c r="AF1198">
        <v>191</v>
      </c>
      <c r="AG1198">
        <v>1</v>
      </c>
      <c r="AH1198">
        <v>8</v>
      </c>
      <c r="AI1198">
        <v>31</v>
      </c>
      <c r="AJ1198">
        <v>0</v>
      </c>
      <c r="AK1198">
        <v>0</v>
      </c>
      <c r="AL1198">
        <v>0</v>
      </c>
      <c r="AM1198">
        <v>0</v>
      </c>
      <c r="AN1198">
        <v>0</v>
      </c>
      <c r="AO1198">
        <v>149</v>
      </c>
      <c r="AP1198">
        <v>621</v>
      </c>
      <c r="AQ1198">
        <v>151</v>
      </c>
      <c r="AR1198">
        <v>2</v>
      </c>
      <c r="AS1198">
        <v>82</v>
      </c>
      <c r="AT1198">
        <v>12</v>
      </c>
      <c r="AU1198">
        <v>11</v>
      </c>
      <c r="AV1198">
        <v>7</v>
      </c>
      <c r="AW1198">
        <v>6</v>
      </c>
      <c r="AX1198">
        <v>0</v>
      </c>
      <c r="AY1198">
        <v>69</v>
      </c>
      <c r="AZ1198">
        <v>129</v>
      </c>
      <c r="BA1198">
        <v>83</v>
      </c>
      <c r="BB1198">
        <v>15</v>
      </c>
      <c r="BC1198">
        <v>6</v>
      </c>
      <c r="BD1198">
        <v>4</v>
      </c>
      <c r="BE1198">
        <v>0</v>
      </c>
      <c r="BF1198">
        <v>222</v>
      </c>
      <c r="BG1198">
        <v>775</v>
      </c>
      <c r="BH1198">
        <v>0</v>
      </c>
      <c r="BI1198">
        <v>67</v>
      </c>
      <c r="BJ1198" s="25">
        <v>45944</v>
      </c>
      <c r="BK1198">
        <v>0</v>
      </c>
      <c r="BL1198" s="27" t="str">
        <f>VLOOKUP(O1198,DropDownList!$H$1:$I$7,2,FALSE)</f>
        <v>2023/24</v>
      </c>
      <c r="BM1198" s="27" t="str">
        <f t="shared" si="18"/>
        <v>VSUR</v>
      </c>
    </row>
    <row r="1199" spans="1:65" x14ac:dyDescent="0.2">
      <c r="A1199">
        <v>2025</v>
      </c>
      <c r="B1199">
        <v>10</v>
      </c>
      <c r="C1199" t="s">
        <v>231</v>
      </c>
      <c r="D1199" t="s">
        <v>246</v>
      </c>
      <c r="E1199" t="s">
        <v>49</v>
      </c>
      <c r="F1199">
        <v>9287</v>
      </c>
      <c r="G1199" t="s">
        <v>141</v>
      </c>
      <c r="H1199" t="s">
        <v>240</v>
      </c>
      <c r="I1199" t="s">
        <v>240</v>
      </c>
      <c r="J1199" s="24">
        <v>45931</v>
      </c>
      <c r="K1199" t="s">
        <v>253</v>
      </c>
      <c r="L1199">
        <v>3</v>
      </c>
      <c r="M1199" t="s">
        <v>429</v>
      </c>
      <c r="N1199" t="s">
        <v>145</v>
      </c>
      <c r="O1199" t="s">
        <v>149</v>
      </c>
      <c r="P1199" t="s">
        <v>150</v>
      </c>
      <c r="Q1199">
        <v>10578.21</v>
      </c>
      <c r="R1199">
        <v>107</v>
      </c>
      <c r="S1199">
        <v>17713.5</v>
      </c>
      <c r="T1199">
        <v>1156.01</v>
      </c>
      <c r="U1199">
        <v>70</v>
      </c>
      <c r="V1199">
        <v>63</v>
      </c>
      <c r="W1199">
        <v>7299.04</v>
      </c>
      <c r="X1199">
        <v>9773.2099999999991</v>
      </c>
      <c r="Y1199">
        <v>98</v>
      </c>
      <c r="Z1199">
        <v>16557.490000000002</v>
      </c>
      <c r="AA1199">
        <v>5979.28</v>
      </c>
      <c r="AB1199">
        <v>2829.28</v>
      </c>
      <c r="AC1199">
        <v>3150</v>
      </c>
      <c r="AD1199">
        <v>55</v>
      </c>
      <c r="AE1199">
        <v>8</v>
      </c>
      <c r="AF1199">
        <v>28</v>
      </c>
      <c r="AG1199">
        <v>9</v>
      </c>
      <c r="AH1199">
        <v>9</v>
      </c>
      <c r="AI1199">
        <v>61</v>
      </c>
      <c r="AJ1199">
        <v>15</v>
      </c>
      <c r="AK1199">
        <v>8</v>
      </c>
      <c r="AL1199">
        <v>0</v>
      </c>
      <c r="AM1199">
        <v>4</v>
      </c>
      <c r="AN1199">
        <v>0</v>
      </c>
      <c r="AO1199">
        <v>78</v>
      </c>
      <c r="AP1199">
        <v>117</v>
      </c>
      <c r="AQ1199">
        <v>78</v>
      </c>
      <c r="AR1199">
        <v>6</v>
      </c>
      <c r="AS1199">
        <v>5</v>
      </c>
      <c r="AT1199">
        <v>0</v>
      </c>
      <c r="AU1199">
        <v>0</v>
      </c>
      <c r="AV1199">
        <v>0</v>
      </c>
      <c r="AW1199">
        <v>0</v>
      </c>
      <c r="AX1199">
        <v>0</v>
      </c>
      <c r="AY1199">
        <v>6</v>
      </c>
      <c r="AZ1199">
        <v>6</v>
      </c>
      <c r="BA1199">
        <v>0</v>
      </c>
      <c r="BB1199">
        <v>0</v>
      </c>
      <c r="BC1199">
        <v>0</v>
      </c>
      <c r="BD1199">
        <v>0</v>
      </c>
      <c r="BE1199">
        <v>0</v>
      </c>
      <c r="BF1199">
        <v>78</v>
      </c>
      <c r="BG1199">
        <v>9177.39</v>
      </c>
      <c r="BH1199">
        <v>0</v>
      </c>
      <c r="BI1199">
        <v>70</v>
      </c>
      <c r="BJ1199" s="25">
        <v>45944</v>
      </c>
      <c r="BK1199">
        <v>0</v>
      </c>
      <c r="BL1199" s="27" t="str">
        <f>VLOOKUP(O1199,DropDownList!$H$1:$I$7,2,FALSE)</f>
        <v>2025/26</v>
      </c>
      <c r="BM1199" s="27" t="str">
        <f t="shared" si="18"/>
        <v>FISCAL FINES</v>
      </c>
    </row>
    <row r="1200" spans="1:65" x14ac:dyDescent="0.2">
      <c r="A1200">
        <v>2025</v>
      </c>
      <c r="B1200">
        <v>10</v>
      </c>
      <c r="C1200" t="s">
        <v>231</v>
      </c>
      <c r="D1200" t="s">
        <v>246</v>
      </c>
      <c r="E1200" t="s">
        <v>49</v>
      </c>
      <c r="F1200">
        <v>9287</v>
      </c>
      <c r="G1200" t="s">
        <v>141</v>
      </c>
      <c r="H1200" t="s">
        <v>240</v>
      </c>
      <c r="I1200" t="s">
        <v>240</v>
      </c>
      <c r="J1200" s="24">
        <v>45931</v>
      </c>
      <c r="K1200" t="s">
        <v>253</v>
      </c>
      <c r="L1200">
        <v>3</v>
      </c>
      <c r="M1200" t="s">
        <v>429</v>
      </c>
      <c r="N1200" t="s">
        <v>145</v>
      </c>
      <c r="O1200" t="s">
        <v>149</v>
      </c>
      <c r="P1200" t="s">
        <v>154</v>
      </c>
      <c r="Q1200">
        <v>16077</v>
      </c>
      <c r="R1200">
        <v>106</v>
      </c>
      <c r="S1200">
        <v>23572</v>
      </c>
      <c r="T1200">
        <v>15</v>
      </c>
      <c r="U1200">
        <v>71</v>
      </c>
      <c r="V1200">
        <v>59</v>
      </c>
      <c r="W1200">
        <v>7045</v>
      </c>
      <c r="X1200">
        <v>12687</v>
      </c>
      <c r="Y1200">
        <v>0</v>
      </c>
      <c r="Z1200">
        <v>0</v>
      </c>
      <c r="AA1200">
        <v>7480</v>
      </c>
      <c r="AB1200">
        <v>270</v>
      </c>
      <c r="AC1200">
        <v>6500</v>
      </c>
      <c r="AD1200">
        <v>42</v>
      </c>
      <c r="AE1200">
        <v>17</v>
      </c>
      <c r="AF1200">
        <v>34</v>
      </c>
      <c r="AG1200">
        <v>19</v>
      </c>
      <c r="AH1200">
        <v>1</v>
      </c>
      <c r="AI1200">
        <v>52</v>
      </c>
      <c r="AJ1200">
        <v>0</v>
      </c>
      <c r="AK1200">
        <v>0</v>
      </c>
      <c r="AL1200">
        <v>0</v>
      </c>
      <c r="AM1200">
        <v>0</v>
      </c>
      <c r="AN1200">
        <v>0</v>
      </c>
      <c r="AO1200">
        <v>74</v>
      </c>
      <c r="AP1200">
        <v>145</v>
      </c>
      <c r="AQ1200">
        <v>70</v>
      </c>
      <c r="AR1200">
        <v>0</v>
      </c>
      <c r="AS1200">
        <v>9</v>
      </c>
      <c r="AT1200">
        <v>0</v>
      </c>
      <c r="AU1200">
        <v>0</v>
      </c>
      <c r="AV1200">
        <v>0</v>
      </c>
      <c r="AW1200">
        <v>0</v>
      </c>
      <c r="AX1200">
        <v>0</v>
      </c>
      <c r="AY1200">
        <v>6</v>
      </c>
      <c r="AZ1200">
        <v>17</v>
      </c>
      <c r="BA1200">
        <v>4</v>
      </c>
      <c r="BB1200">
        <v>0</v>
      </c>
      <c r="BC1200">
        <v>0</v>
      </c>
      <c r="BD1200">
        <v>0</v>
      </c>
      <c r="BE1200">
        <v>0</v>
      </c>
      <c r="BF1200">
        <v>105</v>
      </c>
      <c r="BG1200">
        <v>12657</v>
      </c>
      <c r="BH1200">
        <v>0</v>
      </c>
      <c r="BI1200">
        <v>71</v>
      </c>
      <c r="BJ1200" s="25">
        <v>45944</v>
      </c>
      <c r="BK1200">
        <v>0</v>
      </c>
      <c r="BL1200" s="27" t="str">
        <f>VLOOKUP(O1200,DropDownList!$H$1:$I$7,2,FALSE)</f>
        <v>2025/26</v>
      </c>
      <c r="BM1200" s="27" t="str">
        <f t="shared" si="18"/>
        <v>JP COURT</v>
      </c>
    </row>
    <row r="1201" spans="1:65" x14ac:dyDescent="0.2">
      <c r="A1201">
        <v>2025</v>
      </c>
      <c r="B1201">
        <v>10</v>
      </c>
      <c r="C1201" t="s">
        <v>231</v>
      </c>
      <c r="D1201" t="s">
        <v>246</v>
      </c>
      <c r="E1201" t="s">
        <v>49</v>
      </c>
      <c r="F1201">
        <v>9287</v>
      </c>
      <c r="G1201" t="s">
        <v>141</v>
      </c>
      <c r="H1201" t="s">
        <v>240</v>
      </c>
      <c r="I1201" t="s">
        <v>240</v>
      </c>
      <c r="J1201" s="24">
        <v>45931</v>
      </c>
      <c r="K1201" t="s">
        <v>253</v>
      </c>
      <c r="L1201">
        <v>3</v>
      </c>
      <c r="M1201" t="s">
        <v>429</v>
      </c>
      <c r="N1201" t="s">
        <v>145</v>
      </c>
      <c r="O1201" t="s">
        <v>149</v>
      </c>
      <c r="P1201" t="s">
        <v>152</v>
      </c>
      <c r="Q1201">
        <v>0</v>
      </c>
      <c r="R1201">
        <v>16</v>
      </c>
      <c r="S1201">
        <v>640</v>
      </c>
      <c r="T1201">
        <v>440</v>
      </c>
      <c r="U1201">
        <v>0</v>
      </c>
      <c r="V1201">
        <v>0</v>
      </c>
      <c r="W1201">
        <v>0</v>
      </c>
      <c r="X1201">
        <v>0</v>
      </c>
      <c r="Y1201">
        <v>0</v>
      </c>
      <c r="Z1201">
        <v>0</v>
      </c>
      <c r="AA1201">
        <v>200</v>
      </c>
      <c r="AB1201">
        <v>0</v>
      </c>
      <c r="AC1201">
        <v>200</v>
      </c>
      <c r="AD1201">
        <v>0</v>
      </c>
      <c r="AE1201">
        <v>0</v>
      </c>
      <c r="AF1201">
        <v>5</v>
      </c>
      <c r="AG1201">
        <v>0</v>
      </c>
      <c r="AH1201">
        <v>11</v>
      </c>
      <c r="AI1201">
        <v>0</v>
      </c>
      <c r="AJ1201">
        <v>0</v>
      </c>
      <c r="AK1201">
        <v>0</v>
      </c>
      <c r="AL1201">
        <v>0</v>
      </c>
      <c r="AM1201">
        <v>0</v>
      </c>
      <c r="AN1201">
        <v>0</v>
      </c>
      <c r="AO1201">
        <v>0</v>
      </c>
      <c r="AP1201">
        <v>0</v>
      </c>
      <c r="AQ1201">
        <v>0</v>
      </c>
      <c r="AR1201">
        <v>0</v>
      </c>
      <c r="AS1201">
        <v>0</v>
      </c>
      <c r="AT1201">
        <v>0</v>
      </c>
      <c r="AU1201">
        <v>0</v>
      </c>
      <c r="AV1201">
        <v>0</v>
      </c>
      <c r="AW1201">
        <v>0</v>
      </c>
      <c r="AX1201">
        <v>0</v>
      </c>
      <c r="AY1201">
        <v>0</v>
      </c>
      <c r="AZ1201">
        <v>0</v>
      </c>
      <c r="BA1201">
        <v>0</v>
      </c>
      <c r="BB1201">
        <v>0</v>
      </c>
      <c r="BC1201">
        <v>0</v>
      </c>
      <c r="BD1201">
        <v>0</v>
      </c>
      <c r="BE1201">
        <v>0</v>
      </c>
      <c r="BF1201">
        <v>0</v>
      </c>
      <c r="BG1201">
        <v>0</v>
      </c>
      <c r="BH1201">
        <v>0</v>
      </c>
      <c r="BI1201">
        <v>0</v>
      </c>
      <c r="BJ1201" s="25">
        <v>45944</v>
      </c>
      <c r="BK1201">
        <v>0</v>
      </c>
      <c r="BL1201" s="27" t="str">
        <f>VLOOKUP(O1201,DropDownList!$H$1:$I$7,2,FALSE)</f>
        <v>2025/26</v>
      </c>
      <c r="BM1201" s="27" t="str">
        <f t="shared" si="18"/>
        <v>PCOA</v>
      </c>
    </row>
    <row r="1202" spans="1:65" x14ac:dyDescent="0.2">
      <c r="A1202">
        <v>2025</v>
      </c>
      <c r="B1202">
        <v>10</v>
      </c>
      <c r="C1202" t="s">
        <v>231</v>
      </c>
      <c r="D1202" t="s">
        <v>246</v>
      </c>
      <c r="E1202" t="s">
        <v>49</v>
      </c>
      <c r="F1202">
        <v>9287</v>
      </c>
      <c r="G1202" t="s">
        <v>141</v>
      </c>
      <c r="H1202" t="s">
        <v>240</v>
      </c>
      <c r="I1202" t="s">
        <v>240</v>
      </c>
      <c r="J1202" s="24">
        <v>45931</v>
      </c>
      <c r="K1202" t="s">
        <v>253</v>
      </c>
      <c r="L1202">
        <v>3</v>
      </c>
      <c r="M1202" t="s">
        <v>429</v>
      </c>
      <c r="N1202" t="s">
        <v>145</v>
      </c>
      <c r="O1202" t="s">
        <v>149</v>
      </c>
      <c r="P1202" t="s">
        <v>148</v>
      </c>
      <c r="Q1202">
        <v>470</v>
      </c>
      <c r="R1202">
        <v>11</v>
      </c>
      <c r="S1202">
        <v>660</v>
      </c>
      <c r="T1202">
        <v>0</v>
      </c>
      <c r="U1202">
        <v>8</v>
      </c>
      <c r="V1202">
        <v>7</v>
      </c>
      <c r="W1202">
        <v>410</v>
      </c>
      <c r="X1202">
        <v>410</v>
      </c>
      <c r="Y1202">
        <v>0</v>
      </c>
      <c r="Z1202">
        <v>0</v>
      </c>
      <c r="AA1202">
        <v>190</v>
      </c>
      <c r="AB1202">
        <v>0</v>
      </c>
      <c r="AC1202">
        <v>190</v>
      </c>
      <c r="AD1202">
        <v>6</v>
      </c>
      <c r="AE1202">
        <v>1</v>
      </c>
      <c r="AF1202">
        <v>3</v>
      </c>
      <c r="AG1202">
        <v>1</v>
      </c>
      <c r="AH1202">
        <v>0</v>
      </c>
      <c r="AI1202">
        <v>7</v>
      </c>
      <c r="AJ1202">
        <v>0</v>
      </c>
      <c r="AK1202">
        <v>0</v>
      </c>
      <c r="AL1202">
        <v>0</v>
      </c>
      <c r="AM1202">
        <v>0</v>
      </c>
      <c r="AN1202">
        <v>0</v>
      </c>
      <c r="AO1202">
        <v>8</v>
      </c>
      <c r="AP1202">
        <v>14</v>
      </c>
      <c r="AQ1202">
        <v>8</v>
      </c>
      <c r="AR1202">
        <v>4</v>
      </c>
      <c r="AS1202">
        <v>0</v>
      </c>
      <c r="AT1202">
        <v>0</v>
      </c>
      <c r="AU1202">
        <v>0</v>
      </c>
      <c r="AV1202">
        <v>0</v>
      </c>
      <c r="AW1202">
        <v>0</v>
      </c>
      <c r="AX1202">
        <v>0</v>
      </c>
      <c r="AY1202">
        <v>1</v>
      </c>
      <c r="AZ1202">
        <v>1</v>
      </c>
      <c r="BA1202">
        <v>0</v>
      </c>
      <c r="BB1202">
        <v>0</v>
      </c>
      <c r="BC1202">
        <v>0</v>
      </c>
      <c r="BD1202">
        <v>0</v>
      </c>
      <c r="BE1202">
        <v>0</v>
      </c>
      <c r="BF1202">
        <v>8</v>
      </c>
      <c r="BG1202">
        <v>420</v>
      </c>
      <c r="BH1202">
        <v>0</v>
      </c>
      <c r="BI1202">
        <v>8</v>
      </c>
      <c r="BJ1202" s="25">
        <v>45944</v>
      </c>
      <c r="BK1202">
        <v>0</v>
      </c>
      <c r="BL1202" s="27" t="str">
        <f>VLOOKUP(O1202,DropDownList!$H$1:$I$7,2,FALSE)</f>
        <v>2025/26</v>
      </c>
      <c r="BM1202" s="27" t="str">
        <f t="shared" si="18"/>
        <v>PRAS</v>
      </c>
    </row>
    <row r="1203" spans="1:65" x14ac:dyDescent="0.2">
      <c r="A1203">
        <v>2025</v>
      </c>
      <c r="B1203">
        <v>10</v>
      </c>
      <c r="C1203" t="s">
        <v>231</v>
      </c>
      <c r="D1203" t="s">
        <v>246</v>
      </c>
      <c r="E1203" t="s">
        <v>49</v>
      </c>
      <c r="F1203">
        <v>9287</v>
      </c>
      <c r="G1203" t="s">
        <v>141</v>
      </c>
      <c r="H1203" t="s">
        <v>240</v>
      </c>
      <c r="I1203" t="s">
        <v>240</v>
      </c>
      <c r="J1203" s="24">
        <v>45931</v>
      </c>
      <c r="K1203" t="s">
        <v>253</v>
      </c>
      <c r="L1203">
        <v>3</v>
      </c>
      <c r="M1203" t="s">
        <v>429</v>
      </c>
      <c r="N1203" t="s">
        <v>145</v>
      </c>
      <c r="O1203" t="s">
        <v>147</v>
      </c>
      <c r="P1203" t="s">
        <v>150</v>
      </c>
      <c r="Q1203">
        <v>44035.29</v>
      </c>
      <c r="R1203">
        <v>460</v>
      </c>
      <c r="S1203">
        <v>78384.41</v>
      </c>
      <c r="T1203">
        <v>9997.08</v>
      </c>
      <c r="U1203">
        <v>264</v>
      </c>
      <c r="V1203">
        <v>151</v>
      </c>
      <c r="W1203">
        <v>25443.43</v>
      </c>
      <c r="X1203">
        <v>27094.799999999999</v>
      </c>
      <c r="Y1203">
        <v>402</v>
      </c>
      <c r="Z1203">
        <v>68387.33</v>
      </c>
      <c r="AA1203">
        <v>24352.04</v>
      </c>
      <c r="AB1203">
        <v>8347.2900000000009</v>
      </c>
      <c r="AC1203">
        <v>16004.75</v>
      </c>
      <c r="AD1203">
        <v>129</v>
      </c>
      <c r="AE1203">
        <v>22</v>
      </c>
      <c r="AF1203">
        <v>137</v>
      </c>
      <c r="AG1203">
        <v>83</v>
      </c>
      <c r="AH1203">
        <v>58</v>
      </c>
      <c r="AI1203">
        <v>181</v>
      </c>
      <c r="AJ1203">
        <v>57</v>
      </c>
      <c r="AK1203">
        <v>29</v>
      </c>
      <c r="AL1203">
        <v>8</v>
      </c>
      <c r="AM1203">
        <v>16</v>
      </c>
      <c r="AN1203">
        <v>7</v>
      </c>
      <c r="AO1203">
        <v>358</v>
      </c>
      <c r="AP1203">
        <v>1254</v>
      </c>
      <c r="AQ1203">
        <v>374</v>
      </c>
      <c r="AR1203">
        <v>9</v>
      </c>
      <c r="AS1203">
        <v>191</v>
      </c>
      <c r="AT1203">
        <v>2</v>
      </c>
      <c r="AU1203">
        <v>2</v>
      </c>
      <c r="AV1203">
        <v>2</v>
      </c>
      <c r="AW1203">
        <v>0</v>
      </c>
      <c r="AX1203">
        <v>0</v>
      </c>
      <c r="AY1203">
        <v>137</v>
      </c>
      <c r="AZ1203">
        <v>314</v>
      </c>
      <c r="BA1203">
        <v>162</v>
      </c>
      <c r="BB1203">
        <v>7</v>
      </c>
      <c r="BC1203">
        <v>3</v>
      </c>
      <c r="BD1203">
        <v>1</v>
      </c>
      <c r="BE1203">
        <v>0</v>
      </c>
      <c r="BF1203">
        <v>356</v>
      </c>
      <c r="BG1203">
        <v>31966.29</v>
      </c>
      <c r="BH1203">
        <v>1</v>
      </c>
      <c r="BI1203">
        <v>264</v>
      </c>
      <c r="BJ1203" s="25">
        <v>45944</v>
      </c>
      <c r="BK1203">
        <v>0</v>
      </c>
      <c r="BL1203" s="27" t="str">
        <f>VLOOKUP(O1203,DropDownList!$H$1:$I$7,2,FALSE)</f>
        <v>2024/25</v>
      </c>
      <c r="BM1203" s="27" t="str">
        <f t="shared" si="18"/>
        <v>FISCAL FINES</v>
      </c>
    </row>
    <row r="1204" spans="1:65" x14ac:dyDescent="0.2">
      <c r="A1204">
        <v>2025</v>
      </c>
      <c r="B1204">
        <v>10</v>
      </c>
      <c r="C1204" t="s">
        <v>231</v>
      </c>
      <c r="D1204" t="s">
        <v>246</v>
      </c>
      <c r="E1204" t="s">
        <v>49</v>
      </c>
      <c r="F1204">
        <v>9287</v>
      </c>
      <c r="G1204" t="s">
        <v>141</v>
      </c>
      <c r="H1204" t="s">
        <v>240</v>
      </c>
      <c r="I1204" t="s">
        <v>240</v>
      </c>
      <c r="J1204" s="24">
        <v>45931</v>
      </c>
      <c r="K1204" t="s">
        <v>253</v>
      </c>
      <c r="L1204">
        <v>3</v>
      </c>
      <c r="M1204" t="s">
        <v>429</v>
      </c>
      <c r="N1204" t="s">
        <v>145</v>
      </c>
      <c r="O1204" t="s">
        <v>149</v>
      </c>
      <c r="P1204" t="s">
        <v>146</v>
      </c>
      <c r="Q1204">
        <v>730</v>
      </c>
      <c r="R1204">
        <v>101</v>
      </c>
      <c r="S1204">
        <v>1440</v>
      </c>
      <c r="T1204">
        <v>0</v>
      </c>
      <c r="U1204">
        <v>67</v>
      </c>
      <c r="V1204">
        <v>41</v>
      </c>
      <c r="W1204">
        <v>590</v>
      </c>
      <c r="X1204">
        <v>590</v>
      </c>
      <c r="Y1204">
        <v>0</v>
      </c>
      <c r="Z1204">
        <v>0</v>
      </c>
      <c r="AA1204">
        <v>710</v>
      </c>
      <c r="AB1204">
        <v>0</v>
      </c>
      <c r="AC1204">
        <v>0</v>
      </c>
      <c r="AD1204">
        <v>40</v>
      </c>
      <c r="AE1204">
        <v>1</v>
      </c>
      <c r="AF1204">
        <v>51</v>
      </c>
      <c r="AG1204">
        <v>1</v>
      </c>
      <c r="AH1204">
        <v>0</v>
      </c>
      <c r="AI1204">
        <v>49</v>
      </c>
      <c r="AJ1204">
        <v>0</v>
      </c>
      <c r="AK1204">
        <v>0</v>
      </c>
      <c r="AL1204">
        <v>0</v>
      </c>
      <c r="AM1204">
        <v>0</v>
      </c>
      <c r="AN1204">
        <v>0</v>
      </c>
      <c r="AO1204">
        <v>70</v>
      </c>
      <c r="AP1204">
        <v>141</v>
      </c>
      <c r="AQ1204">
        <v>67</v>
      </c>
      <c r="AR1204">
        <v>0</v>
      </c>
      <c r="AS1204">
        <v>9</v>
      </c>
      <c r="AT1204">
        <v>0</v>
      </c>
      <c r="AU1204">
        <v>0</v>
      </c>
      <c r="AV1204">
        <v>0</v>
      </c>
      <c r="AW1204">
        <v>0</v>
      </c>
      <c r="AX1204">
        <v>0</v>
      </c>
      <c r="AY1204">
        <v>6</v>
      </c>
      <c r="AZ1204">
        <v>16</v>
      </c>
      <c r="BA1204">
        <v>4</v>
      </c>
      <c r="BB1204">
        <v>0</v>
      </c>
      <c r="BC1204">
        <v>0</v>
      </c>
      <c r="BD1204">
        <v>0</v>
      </c>
      <c r="BE1204">
        <v>0</v>
      </c>
      <c r="BF1204">
        <v>100</v>
      </c>
      <c r="BG1204">
        <v>710</v>
      </c>
      <c r="BH1204">
        <v>0</v>
      </c>
      <c r="BI1204">
        <v>67</v>
      </c>
      <c r="BJ1204" s="25">
        <v>45944</v>
      </c>
      <c r="BK1204">
        <v>0</v>
      </c>
      <c r="BL1204" s="27" t="str">
        <f>VLOOKUP(O1204,DropDownList!$H$1:$I$7,2,FALSE)</f>
        <v>2025/26</v>
      </c>
      <c r="BM1204" s="27" t="str">
        <f t="shared" si="18"/>
        <v>VSUR</v>
      </c>
    </row>
    <row r="1205" spans="1:65" x14ac:dyDescent="0.2">
      <c r="A1205">
        <v>2025</v>
      </c>
      <c r="B1205">
        <v>10</v>
      </c>
      <c r="C1205" t="s">
        <v>231</v>
      </c>
      <c r="D1205" t="s">
        <v>246</v>
      </c>
      <c r="E1205" t="s">
        <v>49</v>
      </c>
      <c r="F1205">
        <v>9287</v>
      </c>
      <c r="G1205" t="s">
        <v>141</v>
      </c>
      <c r="H1205" t="s">
        <v>240</v>
      </c>
      <c r="I1205" t="s">
        <v>240</v>
      </c>
      <c r="J1205" s="24">
        <v>45931</v>
      </c>
      <c r="K1205" t="s">
        <v>253</v>
      </c>
      <c r="L1205">
        <v>3</v>
      </c>
      <c r="M1205" t="s">
        <v>429</v>
      </c>
      <c r="N1205" t="s">
        <v>145</v>
      </c>
      <c r="O1205" t="s">
        <v>156</v>
      </c>
      <c r="P1205" t="s">
        <v>153</v>
      </c>
      <c r="Q1205">
        <v>450</v>
      </c>
      <c r="R1205">
        <v>4</v>
      </c>
      <c r="S1205">
        <v>585</v>
      </c>
      <c r="T1205">
        <v>45</v>
      </c>
      <c r="U1205">
        <v>1</v>
      </c>
      <c r="V1205">
        <v>0</v>
      </c>
      <c r="W1205">
        <v>0</v>
      </c>
      <c r="X1205">
        <v>0</v>
      </c>
      <c r="Y1205">
        <v>0</v>
      </c>
      <c r="Z1205">
        <v>0</v>
      </c>
      <c r="AA1205">
        <v>90</v>
      </c>
      <c r="AB1205">
        <v>0</v>
      </c>
      <c r="AC1205">
        <v>90</v>
      </c>
      <c r="AD1205">
        <v>0</v>
      </c>
      <c r="AE1205">
        <v>0</v>
      </c>
      <c r="AF1205">
        <v>2</v>
      </c>
      <c r="AG1205">
        <v>0</v>
      </c>
      <c r="AH1205">
        <v>1</v>
      </c>
      <c r="AI1205">
        <v>1</v>
      </c>
      <c r="AJ1205">
        <v>0</v>
      </c>
      <c r="AK1205">
        <v>0</v>
      </c>
      <c r="AL1205">
        <v>0</v>
      </c>
      <c r="AM1205">
        <v>0</v>
      </c>
      <c r="AN1205">
        <v>0</v>
      </c>
      <c r="AO1205">
        <v>3</v>
      </c>
      <c r="AP1205">
        <v>17</v>
      </c>
      <c r="AQ1205">
        <v>3</v>
      </c>
      <c r="AR1205">
        <v>0</v>
      </c>
      <c r="AS1205">
        <v>7</v>
      </c>
      <c r="AT1205">
        <v>0</v>
      </c>
      <c r="AU1205">
        <v>2</v>
      </c>
      <c r="AV1205">
        <v>1</v>
      </c>
      <c r="AW1205">
        <v>0</v>
      </c>
      <c r="AX1205">
        <v>0</v>
      </c>
      <c r="AY1205">
        <v>1</v>
      </c>
      <c r="AZ1205">
        <v>2</v>
      </c>
      <c r="BA1205">
        <v>1</v>
      </c>
      <c r="BB1205">
        <v>0</v>
      </c>
      <c r="BC1205">
        <v>0</v>
      </c>
      <c r="BD1205">
        <v>0</v>
      </c>
      <c r="BE1205">
        <v>0</v>
      </c>
      <c r="BF1205">
        <v>3</v>
      </c>
      <c r="BG1205">
        <v>450</v>
      </c>
      <c r="BH1205">
        <v>0</v>
      </c>
      <c r="BI1205">
        <v>1</v>
      </c>
      <c r="BJ1205" s="25">
        <v>45944</v>
      </c>
      <c r="BK1205">
        <v>0</v>
      </c>
      <c r="BL1205" s="27" t="str">
        <f>VLOOKUP(O1205,DropDownList!$H$1:$I$7,2,FALSE)</f>
        <v>2023/24</v>
      </c>
      <c r="BM1205" s="27" t="str">
        <f t="shared" si="18"/>
        <v>PREG</v>
      </c>
    </row>
    <row r="1206" spans="1:65" x14ac:dyDescent="0.2">
      <c r="A1206">
        <v>2025</v>
      </c>
      <c r="B1206">
        <v>10</v>
      </c>
      <c r="C1206" t="s">
        <v>231</v>
      </c>
      <c r="D1206" t="s">
        <v>246</v>
      </c>
      <c r="E1206" t="s">
        <v>49</v>
      </c>
      <c r="F1206">
        <v>9287</v>
      </c>
      <c r="G1206" t="s">
        <v>141</v>
      </c>
      <c r="H1206" t="s">
        <v>240</v>
      </c>
      <c r="I1206" t="s">
        <v>240</v>
      </c>
      <c r="J1206" s="24">
        <v>45931</v>
      </c>
      <c r="K1206" t="s">
        <v>253</v>
      </c>
      <c r="L1206">
        <v>3</v>
      </c>
      <c r="M1206" t="s">
        <v>429</v>
      </c>
      <c r="N1206" t="s">
        <v>145</v>
      </c>
      <c r="O1206" t="s">
        <v>156</v>
      </c>
      <c r="P1206" t="s">
        <v>146</v>
      </c>
      <c r="Q1206">
        <v>760</v>
      </c>
      <c r="R1206">
        <v>283</v>
      </c>
      <c r="S1206">
        <v>4590</v>
      </c>
      <c r="T1206">
        <v>151.37</v>
      </c>
      <c r="U1206">
        <v>90</v>
      </c>
      <c r="V1206">
        <v>13</v>
      </c>
      <c r="W1206">
        <v>280</v>
      </c>
      <c r="X1206">
        <v>280</v>
      </c>
      <c r="Y1206">
        <v>0</v>
      </c>
      <c r="Z1206">
        <v>0</v>
      </c>
      <c r="AA1206">
        <v>3678.63</v>
      </c>
      <c r="AB1206">
        <v>0</v>
      </c>
      <c r="AC1206">
        <v>0</v>
      </c>
      <c r="AD1206">
        <v>11</v>
      </c>
      <c r="AE1206">
        <v>2</v>
      </c>
      <c r="AF1206">
        <v>232</v>
      </c>
      <c r="AG1206">
        <v>2</v>
      </c>
      <c r="AH1206">
        <v>8</v>
      </c>
      <c r="AI1206">
        <v>39</v>
      </c>
      <c r="AJ1206">
        <v>0</v>
      </c>
      <c r="AK1206">
        <v>0</v>
      </c>
      <c r="AL1206">
        <v>0</v>
      </c>
      <c r="AM1206">
        <v>0</v>
      </c>
      <c r="AN1206">
        <v>0</v>
      </c>
      <c r="AO1206">
        <v>201</v>
      </c>
      <c r="AP1206">
        <v>821</v>
      </c>
      <c r="AQ1206">
        <v>209</v>
      </c>
      <c r="AR1206">
        <v>0</v>
      </c>
      <c r="AS1206">
        <v>137</v>
      </c>
      <c r="AT1206">
        <v>10</v>
      </c>
      <c r="AU1206">
        <v>13</v>
      </c>
      <c r="AV1206">
        <v>7</v>
      </c>
      <c r="AW1206">
        <v>9</v>
      </c>
      <c r="AX1206">
        <v>0</v>
      </c>
      <c r="AY1206">
        <v>108</v>
      </c>
      <c r="AZ1206">
        <v>192</v>
      </c>
      <c r="BA1206">
        <v>100</v>
      </c>
      <c r="BB1206">
        <v>9</v>
      </c>
      <c r="BC1206">
        <v>7</v>
      </c>
      <c r="BD1206">
        <v>3</v>
      </c>
      <c r="BE1206">
        <v>0</v>
      </c>
      <c r="BF1206">
        <v>272</v>
      </c>
      <c r="BG1206">
        <v>740</v>
      </c>
      <c r="BH1206">
        <v>2</v>
      </c>
      <c r="BI1206">
        <v>89</v>
      </c>
      <c r="BJ1206" s="25">
        <v>45944</v>
      </c>
      <c r="BK1206">
        <v>0</v>
      </c>
      <c r="BL1206" s="27" t="str">
        <f>VLOOKUP(O1206,DropDownList!$H$1:$I$7,2,FALSE)</f>
        <v>2023/24</v>
      </c>
      <c r="BM1206" s="27" t="str">
        <f t="shared" si="18"/>
        <v>VSUR</v>
      </c>
    </row>
    <row r="1207" spans="1:65" x14ac:dyDescent="0.2">
      <c r="A1207">
        <v>2025</v>
      </c>
      <c r="B1207">
        <v>10</v>
      </c>
      <c r="C1207" t="s">
        <v>231</v>
      </c>
      <c r="D1207" t="s">
        <v>246</v>
      </c>
      <c r="E1207" t="s">
        <v>49</v>
      </c>
      <c r="F1207">
        <v>9287</v>
      </c>
      <c r="G1207" t="s">
        <v>141</v>
      </c>
      <c r="H1207" t="s">
        <v>240</v>
      </c>
      <c r="I1207" t="s">
        <v>240</v>
      </c>
      <c r="J1207" s="24">
        <v>45931</v>
      </c>
      <c r="K1207" t="s">
        <v>253</v>
      </c>
      <c r="L1207">
        <v>3</v>
      </c>
      <c r="M1207" t="s">
        <v>429</v>
      </c>
      <c r="N1207" t="s">
        <v>145</v>
      </c>
      <c r="O1207" t="s">
        <v>155</v>
      </c>
      <c r="P1207" t="s">
        <v>150</v>
      </c>
      <c r="Q1207">
        <v>18537.86</v>
      </c>
      <c r="R1207">
        <v>511</v>
      </c>
      <c r="S1207">
        <v>75761.440000000002</v>
      </c>
      <c r="T1207">
        <v>8326.02</v>
      </c>
      <c r="U1207">
        <v>133</v>
      </c>
      <c r="V1207">
        <v>57</v>
      </c>
      <c r="W1207">
        <v>8446.2800000000007</v>
      </c>
      <c r="X1207">
        <v>8446.2800000000007</v>
      </c>
      <c r="Y1207">
        <v>457</v>
      </c>
      <c r="Z1207">
        <v>67435.42</v>
      </c>
      <c r="AA1207">
        <v>48897.56</v>
      </c>
      <c r="AB1207">
        <v>16253.29</v>
      </c>
      <c r="AC1207">
        <v>32644.27</v>
      </c>
      <c r="AD1207">
        <v>40</v>
      </c>
      <c r="AE1207">
        <v>17</v>
      </c>
      <c r="AF1207">
        <v>306</v>
      </c>
      <c r="AG1207">
        <v>64</v>
      </c>
      <c r="AH1207">
        <v>54</v>
      </c>
      <c r="AI1207">
        <v>69</v>
      </c>
      <c r="AJ1207">
        <v>65</v>
      </c>
      <c r="AK1207">
        <v>35</v>
      </c>
      <c r="AL1207">
        <v>15</v>
      </c>
      <c r="AM1207">
        <v>13</v>
      </c>
      <c r="AN1207">
        <v>5</v>
      </c>
      <c r="AO1207">
        <v>395</v>
      </c>
      <c r="AP1207">
        <v>1893</v>
      </c>
      <c r="AQ1207">
        <v>412</v>
      </c>
      <c r="AR1207">
        <v>1</v>
      </c>
      <c r="AS1207">
        <v>265</v>
      </c>
      <c r="AT1207">
        <v>66</v>
      </c>
      <c r="AU1207">
        <v>11</v>
      </c>
      <c r="AV1207">
        <v>6</v>
      </c>
      <c r="AW1207">
        <v>0</v>
      </c>
      <c r="AX1207">
        <v>0</v>
      </c>
      <c r="AY1207">
        <v>283</v>
      </c>
      <c r="AZ1207">
        <v>475</v>
      </c>
      <c r="BA1207">
        <v>278</v>
      </c>
      <c r="BB1207">
        <v>17</v>
      </c>
      <c r="BC1207">
        <v>7</v>
      </c>
      <c r="BD1207">
        <v>5</v>
      </c>
      <c r="BE1207">
        <v>0</v>
      </c>
      <c r="BF1207">
        <v>407</v>
      </c>
      <c r="BG1207">
        <v>10856.09</v>
      </c>
      <c r="BH1207">
        <v>18</v>
      </c>
      <c r="BI1207">
        <v>133</v>
      </c>
      <c r="BJ1207" s="25">
        <v>45944</v>
      </c>
      <c r="BK1207">
        <v>0</v>
      </c>
      <c r="BL1207" s="27" t="str">
        <f>VLOOKUP(O1207,DropDownList!$H$1:$I$7,2,FALSE)</f>
        <v>2022/23</v>
      </c>
      <c r="BM1207" s="27" t="str">
        <f t="shared" si="18"/>
        <v>FISCAL FINES</v>
      </c>
    </row>
    <row r="1208" spans="1:65" x14ac:dyDescent="0.2">
      <c r="A1208">
        <v>2025</v>
      </c>
      <c r="B1208">
        <v>10</v>
      </c>
      <c r="C1208" t="s">
        <v>231</v>
      </c>
      <c r="D1208" t="s">
        <v>246</v>
      </c>
      <c r="E1208" t="s">
        <v>49</v>
      </c>
      <c r="F1208">
        <v>9287</v>
      </c>
      <c r="G1208" t="s">
        <v>141</v>
      </c>
      <c r="H1208" t="s">
        <v>240</v>
      </c>
      <c r="I1208" t="s">
        <v>240</v>
      </c>
      <c r="J1208" s="24">
        <v>45931</v>
      </c>
      <c r="K1208" t="s">
        <v>253</v>
      </c>
      <c r="L1208">
        <v>3</v>
      </c>
      <c r="M1208" t="s">
        <v>429</v>
      </c>
      <c r="N1208" t="s">
        <v>145</v>
      </c>
      <c r="O1208" t="s">
        <v>147</v>
      </c>
      <c r="P1208" t="s">
        <v>154</v>
      </c>
      <c r="Q1208">
        <v>49606.19</v>
      </c>
      <c r="R1208">
        <v>444</v>
      </c>
      <c r="S1208">
        <v>101108.23</v>
      </c>
      <c r="T1208">
        <v>2480.6799999999998</v>
      </c>
      <c r="U1208">
        <v>256</v>
      </c>
      <c r="V1208">
        <v>116</v>
      </c>
      <c r="W1208">
        <v>19723.86</v>
      </c>
      <c r="X1208">
        <v>22171.86</v>
      </c>
      <c r="Y1208">
        <v>0</v>
      </c>
      <c r="Z1208">
        <v>0</v>
      </c>
      <c r="AA1208">
        <v>49021.36</v>
      </c>
      <c r="AB1208">
        <v>1211.96</v>
      </c>
      <c r="AC1208">
        <v>43487.33</v>
      </c>
      <c r="AD1208">
        <v>62</v>
      </c>
      <c r="AE1208">
        <v>54</v>
      </c>
      <c r="AF1208">
        <v>177</v>
      </c>
      <c r="AG1208">
        <v>131</v>
      </c>
      <c r="AH1208">
        <v>9</v>
      </c>
      <c r="AI1208">
        <v>125</v>
      </c>
      <c r="AJ1208">
        <v>0</v>
      </c>
      <c r="AK1208">
        <v>0</v>
      </c>
      <c r="AL1208">
        <v>0</v>
      </c>
      <c r="AM1208">
        <v>0</v>
      </c>
      <c r="AN1208">
        <v>0</v>
      </c>
      <c r="AO1208">
        <v>345</v>
      </c>
      <c r="AP1208">
        <v>1148</v>
      </c>
      <c r="AQ1208">
        <v>335</v>
      </c>
      <c r="AR1208">
        <v>0</v>
      </c>
      <c r="AS1208">
        <v>175</v>
      </c>
      <c r="AT1208">
        <v>2</v>
      </c>
      <c r="AU1208">
        <v>6</v>
      </c>
      <c r="AV1208">
        <v>3</v>
      </c>
      <c r="AW1208">
        <v>9</v>
      </c>
      <c r="AX1208">
        <v>0</v>
      </c>
      <c r="AY1208">
        <v>166</v>
      </c>
      <c r="AZ1208">
        <v>276</v>
      </c>
      <c r="BA1208">
        <v>110</v>
      </c>
      <c r="BB1208">
        <v>10</v>
      </c>
      <c r="BC1208">
        <v>6</v>
      </c>
      <c r="BD1208">
        <v>2</v>
      </c>
      <c r="BE1208">
        <v>0</v>
      </c>
      <c r="BF1208">
        <v>435</v>
      </c>
      <c r="BG1208">
        <v>29091.99</v>
      </c>
      <c r="BH1208">
        <v>2</v>
      </c>
      <c r="BI1208">
        <v>253</v>
      </c>
      <c r="BJ1208" s="25">
        <v>45944</v>
      </c>
      <c r="BK1208">
        <v>0</v>
      </c>
      <c r="BL1208" s="27" t="str">
        <f>VLOOKUP(O1208,DropDownList!$H$1:$I$7,2,FALSE)</f>
        <v>2024/25</v>
      </c>
      <c r="BM1208" s="27" t="str">
        <f t="shared" si="18"/>
        <v>JP COURT</v>
      </c>
    </row>
    <row r="1209" spans="1:65" x14ac:dyDescent="0.2">
      <c r="A1209">
        <v>2025</v>
      </c>
      <c r="B1209">
        <v>10</v>
      </c>
      <c r="C1209" t="s">
        <v>231</v>
      </c>
      <c r="D1209" t="s">
        <v>246</v>
      </c>
      <c r="E1209" t="s">
        <v>49</v>
      </c>
      <c r="F1209">
        <v>9287</v>
      </c>
      <c r="G1209" t="s">
        <v>141</v>
      </c>
      <c r="H1209" t="s">
        <v>240</v>
      </c>
      <c r="I1209" t="s">
        <v>240</v>
      </c>
      <c r="J1209" s="24">
        <v>45931</v>
      </c>
      <c r="K1209" t="s">
        <v>253</v>
      </c>
      <c r="L1209">
        <v>3</v>
      </c>
      <c r="M1209" t="s">
        <v>429</v>
      </c>
      <c r="N1209" t="s">
        <v>145</v>
      </c>
      <c r="O1209" t="s">
        <v>147</v>
      </c>
      <c r="P1209" t="s">
        <v>152</v>
      </c>
      <c r="Q1209">
        <v>0</v>
      </c>
      <c r="R1209">
        <v>39</v>
      </c>
      <c r="S1209">
        <v>1560</v>
      </c>
      <c r="T1209">
        <v>840</v>
      </c>
      <c r="U1209">
        <v>0</v>
      </c>
      <c r="V1209">
        <v>0</v>
      </c>
      <c r="W1209">
        <v>0</v>
      </c>
      <c r="X1209">
        <v>0</v>
      </c>
      <c r="Y1209">
        <v>0</v>
      </c>
      <c r="Z1209">
        <v>0</v>
      </c>
      <c r="AA1209">
        <v>720</v>
      </c>
      <c r="AB1209">
        <v>0</v>
      </c>
      <c r="AC1209">
        <v>720</v>
      </c>
      <c r="AD1209">
        <v>0</v>
      </c>
      <c r="AE1209">
        <v>0</v>
      </c>
      <c r="AF1209">
        <v>18</v>
      </c>
      <c r="AG1209">
        <v>0</v>
      </c>
      <c r="AH1209">
        <v>21</v>
      </c>
      <c r="AI1209">
        <v>0</v>
      </c>
      <c r="AJ1209">
        <v>0</v>
      </c>
      <c r="AK1209">
        <v>0</v>
      </c>
      <c r="AL1209">
        <v>0</v>
      </c>
      <c r="AM1209">
        <v>1</v>
      </c>
      <c r="AN1209">
        <v>0</v>
      </c>
      <c r="AO1209">
        <v>0</v>
      </c>
      <c r="AP1209">
        <v>0</v>
      </c>
      <c r="AQ1209">
        <v>0</v>
      </c>
      <c r="AR1209">
        <v>0</v>
      </c>
      <c r="AS1209">
        <v>0</v>
      </c>
      <c r="AT1209">
        <v>0</v>
      </c>
      <c r="AU1209">
        <v>0</v>
      </c>
      <c r="AV1209">
        <v>0</v>
      </c>
      <c r="AW1209">
        <v>0</v>
      </c>
      <c r="AX1209">
        <v>0</v>
      </c>
      <c r="AY1209">
        <v>0</v>
      </c>
      <c r="AZ1209">
        <v>0</v>
      </c>
      <c r="BA1209">
        <v>0</v>
      </c>
      <c r="BB1209">
        <v>0</v>
      </c>
      <c r="BC1209">
        <v>0</v>
      </c>
      <c r="BD1209">
        <v>0</v>
      </c>
      <c r="BE1209">
        <v>0</v>
      </c>
      <c r="BF1209">
        <v>0</v>
      </c>
      <c r="BG1209">
        <v>0</v>
      </c>
      <c r="BH1209">
        <v>0</v>
      </c>
      <c r="BI1209">
        <v>0</v>
      </c>
      <c r="BJ1209" s="25">
        <v>45944</v>
      </c>
      <c r="BK1209">
        <v>0</v>
      </c>
      <c r="BL1209" s="27" t="str">
        <f>VLOOKUP(O1209,DropDownList!$H$1:$I$7,2,FALSE)</f>
        <v>2024/25</v>
      </c>
      <c r="BM1209" s="27" t="str">
        <f t="shared" si="18"/>
        <v>PCOA</v>
      </c>
    </row>
    <row r="1210" spans="1:65" x14ac:dyDescent="0.2">
      <c r="A1210">
        <v>2025</v>
      </c>
      <c r="B1210">
        <v>10</v>
      </c>
      <c r="C1210" t="s">
        <v>231</v>
      </c>
      <c r="D1210" t="s">
        <v>246</v>
      </c>
      <c r="E1210" t="s">
        <v>49</v>
      </c>
      <c r="F1210">
        <v>9287</v>
      </c>
      <c r="G1210" t="s">
        <v>141</v>
      </c>
      <c r="H1210" t="s">
        <v>240</v>
      </c>
      <c r="I1210" t="s">
        <v>240</v>
      </c>
      <c r="J1210" s="24">
        <v>45931</v>
      </c>
      <c r="K1210" t="s">
        <v>253</v>
      </c>
      <c r="L1210">
        <v>3</v>
      </c>
      <c r="M1210" t="s">
        <v>429</v>
      </c>
      <c r="N1210" t="s">
        <v>145</v>
      </c>
      <c r="O1210" t="s">
        <v>147</v>
      </c>
      <c r="P1210" t="s">
        <v>148</v>
      </c>
      <c r="Q1210">
        <v>717.79</v>
      </c>
      <c r="R1210">
        <v>20</v>
      </c>
      <c r="S1210">
        <v>1200</v>
      </c>
      <c r="T1210">
        <v>120</v>
      </c>
      <c r="U1210">
        <v>14</v>
      </c>
      <c r="V1210">
        <v>6</v>
      </c>
      <c r="W1210">
        <v>360</v>
      </c>
      <c r="X1210">
        <v>360</v>
      </c>
      <c r="Y1210">
        <v>0</v>
      </c>
      <c r="Z1210">
        <v>0</v>
      </c>
      <c r="AA1210">
        <v>362.21</v>
      </c>
      <c r="AB1210">
        <v>0</v>
      </c>
      <c r="AC1210">
        <v>362.21</v>
      </c>
      <c r="AD1210">
        <v>6</v>
      </c>
      <c r="AE1210">
        <v>0</v>
      </c>
      <c r="AF1210">
        <v>4</v>
      </c>
      <c r="AG1210">
        <v>3</v>
      </c>
      <c r="AH1210">
        <v>2</v>
      </c>
      <c r="AI1210">
        <v>11</v>
      </c>
      <c r="AJ1210">
        <v>0</v>
      </c>
      <c r="AK1210">
        <v>0</v>
      </c>
      <c r="AL1210">
        <v>0</v>
      </c>
      <c r="AM1210">
        <v>0</v>
      </c>
      <c r="AN1210">
        <v>0</v>
      </c>
      <c r="AO1210">
        <v>17</v>
      </c>
      <c r="AP1210">
        <v>45</v>
      </c>
      <c r="AQ1210">
        <v>17</v>
      </c>
      <c r="AR1210">
        <v>0</v>
      </c>
      <c r="AS1210">
        <v>0</v>
      </c>
      <c r="AT1210">
        <v>0</v>
      </c>
      <c r="AU1210">
        <v>0</v>
      </c>
      <c r="AV1210">
        <v>0</v>
      </c>
      <c r="AW1210">
        <v>0</v>
      </c>
      <c r="AX1210">
        <v>0</v>
      </c>
      <c r="AY1210">
        <v>9</v>
      </c>
      <c r="AZ1210">
        <v>14</v>
      </c>
      <c r="BA1210">
        <v>5</v>
      </c>
      <c r="BB1210">
        <v>0</v>
      </c>
      <c r="BC1210">
        <v>0</v>
      </c>
      <c r="BD1210">
        <v>0</v>
      </c>
      <c r="BE1210">
        <v>0</v>
      </c>
      <c r="BF1210">
        <v>17</v>
      </c>
      <c r="BG1210">
        <v>660</v>
      </c>
      <c r="BH1210">
        <v>0</v>
      </c>
      <c r="BI1210">
        <v>14</v>
      </c>
      <c r="BJ1210" s="25">
        <v>45944</v>
      </c>
      <c r="BK1210">
        <v>0</v>
      </c>
      <c r="BL1210" s="27" t="str">
        <f>VLOOKUP(O1210,DropDownList!$H$1:$I$7,2,FALSE)</f>
        <v>2024/25</v>
      </c>
      <c r="BM1210" s="27" t="str">
        <f t="shared" si="18"/>
        <v>PRAS</v>
      </c>
    </row>
    <row r="1211" spans="1:65" x14ac:dyDescent="0.2">
      <c r="A1211">
        <v>2025</v>
      </c>
      <c r="B1211">
        <v>10</v>
      </c>
      <c r="C1211" t="s">
        <v>231</v>
      </c>
      <c r="D1211" t="s">
        <v>246</v>
      </c>
      <c r="E1211" t="s">
        <v>49</v>
      </c>
      <c r="F1211">
        <v>9287</v>
      </c>
      <c r="G1211" t="s">
        <v>141</v>
      </c>
      <c r="H1211" t="s">
        <v>240</v>
      </c>
      <c r="I1211" t="s">
        <v>240</v>
      </c>
      <c r="J1211" s="24">
        <v>45931</v>
      </c>
      <c r="K1211" t="s">
        <v>253</v>
      </c>
      <c r="L1211">
        <v>3</v>
      </c>
      <c r="M1211" t="s">
        <v>429</v>
      </c>
      <c r="N1211" t="s">
        <v>145</v>
      </c>
      <c r="O1211" t="s">
        <v>155</v>
      </c>
      <c r="P1211" t="s">
        <v>154</v>
      </c>
      <c r="Q1211">
        <v>23050.65</v>
      </c>
      <c r="R1211">
        <v>485</v>
      </c>
      <c r="S1211">
        <v>119706.3</v>
      </c>
      <c r="T1211">
        <v>3748.86</v>
      </c>
      <c r="U1211">
        <v>116</v>
      </c>
      <c r="V1211">
        <v>39</v>
      </c>
      <c r="W1211">
        <v>7471.27</v>
      </c>
      <c r="X1211">
        <v>7471.27</v>
      </c>
      <c r="Y1211">
        <v>0</v>
      </c>
      <c r="Z1211">
        <v>0</v>
      </c>
      <c r="AA1211">
        <v>92906.79</v>
      </c>
      <c r="AB1211">
        <v>677.98</v>
      </c>
      <c r="AC1211">
        <v>85774.5</v>
      </c>
      <c r="AD1211">
        <v>22</v>
      </c>
      <c r="AE1211">
        <v>17</v>
      </c>
      <c r="AF1211">
        <v>351</v>
      </c>
      <c r="AG1211">
        <v>72</v>
      </c>
      <c r="AH1211">
        <v>13</v>
      </c>
      <c r="AI1211">
        <v>44</v>
      </c>
      <c r="AJ1211">
        <v>0</v>
      </c>
      <c r="AK1211">
        <v>0</v>
      </c>
      <c r="AL1211">
        <v>0</v>
      </c>
      <c r="AM1211">
        <v>0</v>
      </c>
      <c r="AN1211">
        <v>0</v>
      </c>
      <c r="AO1211">
        <v>344</v>
      </c>
      <c r="AP1211">
        <v>1590</v>
      </c>
      <c r="AQ1211">
        <v>347</v>
      </c>
      <c r="AR1211">
        <v>0</v>
      </c>
      <c r="AS1211">
        <v>248</v>
      </c>
      <c r="AT1211">
        <v>49</v>
      </c>
      <c r="AU1211">
        <v>28</v>
      </c>
      <c r="AV1211">
        <v>12</v>
      </c>
      <c r="AW1211">
        <v>8</v>
      </c>
      <c r="AX1211">
        <v>0</v>
      </c>
      <c r="AY1211">
        <v>196</v>
      </c>
      <c r="AZ1211">
        <v>342</v>
      </c>
      <c r="BA1211">
        <v>209</v>
      </c>
      <c r="BB1211">
        <v>36</v>
      </c>
      <c r="BC1211">
        <v>28</v>
      </c>
      <c r="BD1211">
        <v>3</v>
      </c>
      <c r="BE1211">
        <v>0</v>
      </c>
      <c r="BF1211">
        <v>476</v>
      </c>
      <c r="BG1211">
        <v>10322</v>
      </c>
      <c r="BH1211">
        <v>5</v>
      </c>
      <c r="BI1211">
        <v>114</v>
      </c>
      <c r="BJ1211" s="25">
        <v>45944</v>
      </c>
      <c r="BK1211">
        <v>0</v>
      </c>
      <c r="BL1211" s="27" t="str">
        <f>VLOOKUP(O1211,DropDownList!$H$1:$I$7,2,FALSE)</f>
        <v>2022/23</v>
      </c>
      <c r="BM1211" s="27" t="str">
        <f t="shared" si="18"/>
        <v>JP COURT</v>
      </c>
    </row>
    <row r="1212" spans="1:65" x14ac:dyDescent="0.2">
      <c r="A1212">
        <v>2025</v>
      </c>
      <c r="B1212">
        <v>10</v>
      </c>
      <c r="C1212" t="s">
        <v>231</v>
      </c>
      <c r="D1212" t="s">
        <v>246</v>
      </c>
      <c r="E1212" t="s">
        <v>49</v>
      </c>
      <c r="F1212">
        <v>9287</v>
      </c>
      <c r="G1212" t="s">
        <v>141</v>
      </c>
      <c r="H1212" t="s">
        <v>240</v>
      </c>
      <c r="I1212" t="s">
        <v>240</v>
      </c>
      <c r="J1212" s="24">
        <v>45931</v>
      </c>
      <c r="K1212" t="s">
        <v>253</v>
      </c>
      <c r="L1212">
        <v>3</v>
      </c>
      <c r="M1212" t="s">
        <v>429</v>
      </c>
      <c r="N1212" t="s">
        <v>145</v>
      </c>
      <c r="O1212" t="s">
        <v>155</v>
      </c>
      <c r="P1212" t="s">
        <v>152</v>
      </c>
      <c r="Q1212">
        <v>0</v>
      </c>
      <c r="R1212">
        <v>24</v>
      </c>
      <c r="S1212">
        <v>960</v>
      </c>
      <c r="T1212">
        <v>560</v>
      </c>
      <c r="U1212">
        <v>0</v>
      </c>
      <c r="V1212">
        <v>0</v>
      </c>
      <c r="W1212">
        <v>0</v>
      </c>
      <c r="X1212">
        <v>0</v>
      </c>
      <c r="Y1212">
        <v>0</v>
      </c>
      <c r="Z1212">
        <v>0</v>
      </c>
      <c r="AA1212">
        <v>400</v>
      </c>
      <c r="AB1212">
        <v>0</v>
      </c>
      <c r="AC1212">
        <v>400</v>
      </c>
      <c r="AD1212">
        <v>0</v>
      </c>
      <c r="AE1212">
        <v>0</v>
      </c>
      <c r="AF1212">
        <v>10</v>
      </c>
      <c r="AG1212">
        <v>0</v>
      </c>
      <c r="AH1212">
        <v>14</v>
      </c>
      <c r="AI1212">
        <v>0</v>
      </c>
      <c r="AJ1212">
        <v>0</v>
      </c>
      <c r="AK1212">
        <v>0</v>
      </c>
      <c r="AL1212">
        <v>0</v>
      </c>
      <c r="AM1212">
        <v>0</v>
      </c>
      <c r="AN1212">
        <v>0</v>
      </c>
      <c r="AO1212">
        <v>0</v>
      </c>
      <c r="AP1212">
        <v>0</v>
      </c>
      <c r="AQ1212">
        <v>0</v>
      </c>
      <c r="AR1212">
        <v>0</v>
      </c>
      <c r="AS1212">
        <v>0</v>
      </c>
      <c r="AT1212">
        <v>0</v>
      </c>
      <c r="AU1212">
        <v>0</v>
      </c>
      <c r="AV1212">
        <v>0</v>
      </c>
      <c r="AW1212">
        <v>0</v>
      </c>
      <c r="AX1212">
        <v>0</v>
      </c>
      <c r="AY1212">
        <v>0</v>
      </c>
      <c r="AZ1212">
        <v>0</v>
      </c>
      <c r="BA1212">
        <v>0</v>
      </c>
      <c r="BB1212">
        <v>0</v>
      </c>
      <c r="BC1212">
        <v>0</v>
      </c>
      <c r="BD1212">
        <v>0</v>
      </c>
      <c r="BE1212">
        <v>0</v>
      </c>
      <c r="BF1212">
        <v>0</v>
      </c>
      <c r="BG1212">
        <v>0</v>
      </c>
      <c r="BH1212">
        <v>0</v>
      </c>
      <c r="BI1212">
        <v>0</v>
      </c>
      <c r="BJ1212" s="25">
        <v>45944</v>
      </c>
      <c r="BK1212">
        <v>0</v>
      </c>
      <c r="BL1212" s="27" t="str">
        <f>VLOOKUP(O1212,DropDownList!$H$1:$I$7,2,FALSE)</f>
        <v>2022/23</v>
      </c>
      <c r="BM1212" s="27" t="str">
        <f t="shared" si="18"/>
        <v>PCOA</v>
      </c>
    </row>
    <row r="1213" spans="1:65" x14ac:dyDescent="0.2">
      <c r="A1213">
        <v>2025</v>
      </c>
      <c r="B1213">
        <v>10</v>
      </c>
      <c r="C1213" t="s">
        <v>231</v>
      </c>
      <c r="D1213" t="s">
        <v>246</v>
      </c>
      <c r="E1213" t="s">
        <v>49</v>
      </c>
      <c r="F1213">
        <v>9287</v>
      </c>
      <c r="G1213" t="s">
        <v>141</v>
      </c>
      <c r="H1213" t="s">
        <v>240</v>
      </c>
      <c r="I1213" t="s">
        <v>240</v>
      </c>
      <c r="J1213" s="24">
        <v>45931</v>
      </c>
      <c r="K1213" t="s">
        <v>253</v>
      </c>
      <c r="L1213">
        <v>3</v>
      </c>
      <c r="M1213" t="s">
        <v>429</v>
      </c>
      <c r="N1213" t="s">
        <v>145</v>
      </c>
      <c r="O1213" t="s">
        <v>155</v>
      </c>
      <c r="P1213" t="s">
        <v>148</v>
      </c>
      <c r="Q1213">
        <v>248.89</v>
      </c>
      <c r="R1213">
        <v>14</v>
      </c>
      <c r="S1213">
        <v>840</v>
      </c>
      <c r="T1213">
        <v>60</v>
      </c>
      <c r="U1213">
        <v>5</v>
      </c>
      <c r="V1213">
        <v>2</v>
      </c>
      <c r="W1213">
        <v>120</v>
      </c>
      <c r="X1213">
        <v>120</v>
      </c>
      <c r="Y1213">
        <v>0</v>
      </c>
      <c r="Z1213">
        <v>0</v>
      </c>
      <c r="AA1213">
        <v>531.11</v>
      </c>
      <c r="AB1213">
        <v>0</v>
      </c>
      <c r="AC1213">
        <v>531.11</v>
      </c>
      <c r="AD1213">
        <v>2</v>
      </c>
      <c r="AE1213">
        <v>0</v>
      </c>
      <c r="AF1213">
        <v>8</v>
      </c>
      <c r="AG1213">
        <v>2</v>
      </c>
      <c r="AH1213">
        <v>1</v>
      </c>
      <c r="AI1213">
        <v>3</v>
      </c>
      <c r="AJ1213">
        <v>0</v>
      </c>
      <c r="AK1213">
        <v>0</v>
      </c>
      <c r="AL1213">
        <v>0</v>
      </c>
      <c r="AM1213">
        <v>0</v>
      </c>
      <c r="AN1213">
        <v>0</v>
      </c>
      <c r="AO1213">
        <v>10</v>
      </c>
      <c r="AP1213">
        <v>61</v>
      </c>
      <c r="AQ1213">
        <v>12</v>
      </c>
      <c r="AR1213">
        <v>0</v>
      </c>
      <c r="AS1213">
        <v>11</v>
      </c>
      <c r="AT1213">
        <v>4</v>
      </c>
      <c r="AU1213">
        <v>0</v>
      </c>
      <c r="AV1213">
        <v>0</v>
      </c>
      <c r="AW1213">
        <v>0</v>
      </c>
      <c r="AX1213">
        <v>0</v>
      </c>
      <c r="AY1213">
        <v>7</v>
      </c>
      <c r="AZ1213">
        <v>16</v>
      </c>
      <c r="BA1213">
        <v>10</v>
      </c>
      <c r="BB1213">
        <v>0</v>
      </c>
      <c r="BC1213">
        <v>0</v>
      </c>
      <c r="BD1213">
        <v>0</v>
      </c>
      <c r="BE1213">
        <v>0</v>
      </c>
      <c r="BF1213">
        <v>11</v>
      </c>
      <c r="BG1213">
        <v>180</v>
      </c>
      <c r="BH1213">
        <v>0</v>
      </c>
      <c r="BI1213">
        <v>5</v>
      </c>
      <c r="BJ1213" s="25">
        <v>45944</v>
      </c>
      <c r="BK1213">
        <v>0</v>
      </c>
      <c r="BL1213" s="27" t="str">
        <f>VLOOKUP(O1213,DropDownList!$H$1:$I$7,2,FALSE)</f>
        <v>2022/23</v>
      </c>
      <c r="BM1213" s="27" t="str">
        <f t="shared" si="18"/>
        <v>PRAS</v>
      </c>
    </row>
    <row r="1214" spans="1:65" x14ac:dyDescent="0.2">
      <c r="A1214">
        <v>2025</v>
      </c>
      <c r="B1214">
        <v>10</v>
      </c>
      <c r="C1214" t="s">
        <v>231</v>
      </c>
      <c r="D1214" t="s">
        <v>246</v>
      </c>
      <c r="E1214" t="s">
        <v>49</v>
      </c>
      <c r="F1214">
        <v>9287</v>
      </c>
      <c r="G1214" t="s">
        <v>141</v>
      </c>
      <c r="H1214" t="s">
        <v>240</v>
      </c>
      <c r="I1214" t="s">
        <v>240</v>
      </c>
      <c r="J1214" s="24">
        <v>45931</v>
      </c>
      <c r="K1214" t="s">
        <v>253</v>
      </c>
      <c r="L1214">
        <v>3</v>
      </c>
      <c r="M1214" t="s">
        <v>429</v>
      </c>
      <c r="N1214" t="s">
        <v>145</v>
      </c>
      <c r="O1214" t="s">
        <v>155</v>
      </c>
      <c r="P1214" t="s">
        <v>153</v>
      </c>
      <c r="Q1214">
        <v>90</v>
      </c>
      <c r="R1214">
        <v>4</v>
      </c>
      <c r="S1214">
        <v>285</v>
      </c>
      <c r="T1214">
        <v>0</v>
      </c>
      <c r="U1214">
        <v>2</v>
      </c>
      <c r="V1214">
        <v>1</v>
      </c>
      <c r="W1214">
        <v>45</v>
      </c>
      <c r="X1214">
        <v>45</v>
      </c>
      <c r="Y1214">
        <v>0</v>
      </c>
      <c r="Z1214">
        <v>0</v>
      </c>
      <c r="AA1214">
        <v>195</v>
      </c>
      <c r="AB1214">
        <v>0</v>
      </c>
      <c r="AC1214">
        <v>195</v>
      </c>
      <c r="AD1214">
        <v>1</v>
      </c>
      <c r="AE1214">
        <v>0</v>
      </c>
      <c r="AF1214">
        <v>2</v>
      </c>
      <c r="AG1214">
        <v>0</v>
      </c>
      <c r="AH1214">
        <v>0</v>
      </c>
      <c r="AI1214">
        <v>2</v>
      </c>
      <c r="AJ1214">
        <v>0</v>
      </c>
      <c r="AK1214">
        <v>0</v>
      </c>
      <c r="AL1214">
        <v>0</v>
      </c>
      <c r="AM1214">
        <v>0</v>
      </c>
      <c r="AN1214">
        <v>0</v>
      </c>
      <c r="AO1214">
        <v>2</v>
      </c>
      <c r="AP1214">
        <v>11</v>
      </c>
      <c r="AQ1214">
        <v>3</v>
      </c>
      <c r="AR1214">
        <v>0</v>
      </c>
      <c r="AS1214">
        <v>2</v>
      </c>
      <c r="AT1214">
        <v>0</v>
      </c>
      <c r="AU1214">
        <v>0</v>
      </c>
      <c r="AV1214">
        <v>0</v>
      </c>
      <c r="AW1214">
        <v>0</v>
      </c>
      <c r="AX1214">
        <v>0</v>
      </c>
      <c r="AY1214">
        <v>1</v>
      </c>
      <c r="AZ1214">
        <v>3</v>
      </c>
      <c r="BA1214">
        <v>2</v>
      </c>
      <c r="BB1214">
        <v>0</v>
      </c>
      <c r="BC1214">
        <v>0</v>
      </c>
      <c r="BD1214">
        <v>0</v>
      </c>
      <c r="BE1214">
        <v>0</v>
      </c>
      <c r="BF1214">
        <v>2</v>
      </c>
      <c r="BG1214">
        <v>90</v>
      </c>
      <c r="BH1214">
        <v>0</v>
      </c>
      <c r="BI1214">
        <v>2</v>
      </c>
      <c r="BJ1214" s="25">
        <v>45944</v>
      </c>
      <c r="BK1214">
        <v>0</v>
      </c>
      <c r="BL1214" s="27" t="str">
        <f>VLOOKUP(O1214,DropDownList!$H$1:$I$7,2,FALSE)</f>
        <v>2022/23</v>
      </c>
      <c r="BM1214" s="27" t="str">
        <f t="shared" si="18"/>
        <v>PREG</v>
      </c>
    </row>
    <row r="1215" spans="1:65" x14ac:dyDescent="0.2">
      <c r="A1215">
        <v>2025</v>
      </c>
      <c r="B1215">
        <v>10</v>
      </c>
      <c r="C1215" t="s">
        <v>231</v>
      </c>
      <c r="D1215" t="s">
        <v>246</v>
      </c>
      <c r="E1215" t="s">
        <v>49</v>
      </c>
      <c r="F1215">
        <v>9287</v>
      </c>
      <c r="G1215" t="s">
        <v>141</v>
      </c>
      <c r="H1215" t="s">
        <v>240</v>
      </c>
      <c r="I1215" t="s">
        <v>240</v>
      </c>
      <c r="J1215" s="24">
        <v>45931</v>
      </c>
      <c r="K1215" t="s">
        <v>253</v>
      </c>
      <c r="L1215">
        <v>3</v>
      </c>
      <c r="M1215" t="s">
        <v>429</v>
      </c>
      <c r="N1215" t="s">
        <v>145</v>
      </c>
      <c r="O1215" t="s">
        <v>147</v>
      </c>
      <c r="P1215" t="s">
        <v>146</v>
      </c>
      <c r="Q1215">
        <v>1917.93</v>
      </c>
      <c r="R1215">
        <v>444</v>
      </c>
      <c r="S1215">
        <v>6360</v>
      </c>
      <c r="T1215">
        <v>130</v>
      </c>
      <c r="U1215">
        <v>256</v>
      </c>
      <c r="V1215">
        <v>64</v>
      </c>
      <c r="W1215">
        <v>919.24</v>
      </c>
      <c r="X1215">
        <v>919.24</v>
      </c>
      <c r="Y1215">
        <v>0</v>
      </c>
      <c r="Z1215">
        <v>0</v>
      </c>
      <c r="AA1215">
        <v>4312.07</v>
      </c>
      <c r="AB1215">
        <v>0</v>
      </c>
      <c r="AC1215">
        <v>0</v>
      </c>
      <c r="AD1215">
        <v>63</v>
      </c>
      <c r="AE1215">
        <v>1</v>
      </c>
      <c r="AF1215">
        <v>302</v>
      </c>
      <c r="AG1215">
        <v>4</v>
      </c>
      <c r="AH1215">
        <v>9</v>
      </c>
      <c r="AI1215">
        <v>129</v>
      </c>
      <c r="AJ1215">
        <v>0</v>
      </c>
      <c r="AK1215">
        <v>0</v>
      </c>
      <c r="AL1215">
        <v>0</v>
      </c>
      <c r="AM1215">
        <v>0</v>
      </c>
      <c r="AN1215">
        <v>0</v>
      </c>
      <c r="AO1215">
        <v>345</v>
      </c>
      <c r="AP1215">
        <v>1161</v>
      </c>
      <c r="AQ1215">
        <v>336</v>
      </c>
      <c r="AR1215">
        <v>0</v>
      </c>
      <c r="AS1215">
        <v>178</v>
      </c>
      <c r="AT1215">
        <v>3</v>
      </c>
      <c r="AU1215">
        <v>6</v>
      </c>
      <c r="AV1215">
        <v>3</v>
      </c>
      <c r="AW1215">
        <v>9</v>
      </c>
      <c r="AX1215">
        <v>0</v>
      </c>
      <c r="AY1215">
        <v>166</v>
      </c>
      <c r="AZ1215">
        <v>279</v>
      </c>
      <c r="BA1215">
        <v>114</v>
      </c>
      <c r="BB1215">
        <v>10</v>
      </c>
      <c r="BC1215">
        <v>6</v>
      </c>
      <c r="BD1215">
        <v>2</v>
      </c>
      <c r="BE1215">
        <v>0</v>
      </c>
      <c r="BF1215">
        <v>435</v>
      </c>
      <c r="BG1215">
        <v>1870</v>
      </c>
      <c r="BH1215">
        <v>0</v>
      </c>
      <c r="BI1215">
        <v>253</v>
      </c>
      <c r="BJ1215" s="25">
        <v>45944</v>
      </c>
      <c r="BK1215">
        <v>0</v>
      </c>
      <c r="BL1215" s="27" t="str">
        <f>VLOOKUP(O1215,DropDownList!$H$1:$I$7,2,FALSE)</f>
        <v>2024/25</v>
      </c>
      <c r="BM1215" s="27" t="str">
        <f t="shared" si="18"/>
        <v>VSUR</v>
      </c>
    </row>
    <row r="1216" spans="1:65" x14ac:dyDescent="0.2">
      <c r="A1216">
        <v>2025</v>
      </c>
      <c r="B1216">
        <v>10</v>
      </c>
      <c r="C1216" t="s">
        <v>231</v>
      </c>
      <c r="D1216" t="s">
        <v>246</v>
      </c>
      <c r="E1216" t="s">
        <v>49</v>
      </c>
      <c r="F1216">
        <v>9287</v>
      </c>
      <c r="G1216" t="s">
        <v>141</v>
      </c>
      <c r="H1216" t="s">
        <v>240</v>
      </c>
      <c r="I1216" t="s">
        <v>240</v>
      </c>
      <c r="J1216" s="24">
        <v>45931</v>
      </c>
      <c r="K1216" t="s">
        <v>253</v>
      </c>
      <c r="L1216">
        <v>3</v>
      </c>
      <c r="M1216" t="s">
        <v>429</v>
      </c>
      <c r="N1216" t="s">
        <v>145</v>
      </c>
      <c r="O1216" t="s">
        <v>155</v>
      </c>
      <c r="P1216" t="s">
        <v>146</v>
      </c>
      <c r="Q1216">
        <v>685.69</v>
      </c>
      <c r="R1216">
        <v>477</v>
      </c>
      <c r="S1216">
        <v>7300</v>
      </c>
      <c r="T1216">
        <v>180</v>
      </c>
      <c r="U1216">
        <v>112</v>
      </c>
      <c r="V1216">
        <v>22</v>
      </c>
      <c r="W1216">
        <v>290</v>
      </c>
      <c r="X1216">
        <v>290</v>
      </c>
      <c r="Y1216">
        <v>0</v>
      </c>
      <c r="Z1216">
        <v>0</v>
      </c>
      <c r="AA1216">
        <v>6434.31</v>
      </c>
      <c r="AB1216">
        <v>0</v>
      </c>
      <c r="AC1216">
        <v>0</v>
      </c>
      <c r="AD1216">
        <v>22</v>
      </c>
      <c r="AE1216">
        <v>0</v>
      </c>
      <c r="AF1216">
        <v>416</v>
      </c>
      <c r="AG1216">
        <v>4</v>
      </c>
      <c r="AH1216">
        <v>12</v>
      </c>
      <c r="AI1216">
        <v>45</v>
      </c>
      <c r="AJ1216">
        <v>0</v>
      </c>
      <c r="AK1216">
        <v>0</v>
      </c>
      <c r="AL1216">
        <v>0</v>
      </c>
      <c r="AM1216">
        <v>0</v>
      </c>
      <c r="AN1216">
        <v>0</v>
      </c>
      <c r="AO1216">
        <v>338</v>
      </c>
      <c r="AP1216">
        <v>1583</v>
      </c>
      <c r="AQ1216">
        <v>345</v>
      </c>
      <c r="AR1216">
        <v>0</v>
      </c>
      <c r="AS1216">
        <v>253</v>
      </c>
      <c r="AT1216">
        <v>50</v>
      </c>
      <c r="AU1216">
        <v>30</v>
      </c>
      <c r="AV1216">
        <v>13</v>
      </c>
      <c r="AW1216">
        <v>7</v>
      </c>
      <c r="AX1216">
        <v>0</v>
      </c>
      <c r="AY1216">
        <v>187</v>
      </c>
      <c r="AZ1216">
        <v>336</v>
      </c>
      <c r="BA1216">
        <v>207</v>
      </c>
      <c r="BB1216">
        <v>37</v>
      </c>
      <c r="BC1216">
        <v>29</v>
      </c>
      <c r="BD1216">
        <v>3</v>
      </c>
      <c r="BE1216">
        <v>0</v>
      </c>
      <c r="BF1216">
        <v>469</v>
      </c>
      <c r="BG1216">
        <v>650</v>
      </c>
      <c r="BH1216">
        <v>0</v>
      </c>
      <c r="BI1216">
        <v>110</v>
      </c>
      <c r="BJ1216" s="25">
        <v>45944</v>
      </c>
      <c r="BK1216">
        <v>0</v>
      </c>
      <c r="BL1216" s="27" t="str">
        <f>VLOOKUP(O1216,DropDownList!$H$1:$I$7,2,FALSE)</f>
        <v>2022/23</v>
      </c>
      <c r="BM1216" s="27" t="str">
        <f t="shared" si="18"/>
        <v>VSUR</v>
      </c>
    </row>
    <row r="1217" spans="1:65" x14ac:dyDescent="0.2">
      <c r="A1217">
        <v>2025</v>
      </c>
      <c r="B1217">
        <v>10</v>
      </c>
      <c r="C1217" t="s">
        <v>231</v>
      </c>
      <c r="D1217" t="s">
        <v>246</v>
      </c>
      <c r="E1217" t="s">
        <v>49</v>
      </c>
      <c r="F1217">
        <v>9287</v>
      </c>
      <c r="G1217" t="s">
        <v>141</v>
      </c>
      <c r="H1217" t="s">
        <v>240</v>
      </c>
      <c r="I1217" t="s">
        <v>240</v>
      </c>
      <c r="J1217" s="24">
        <v>45931</v>
      </c>
      <c r="K1217" t="s">
        <v>253</v>
      </c>
      <c r="L1217">
        <v>3</v>
      </c>
      <c r="M1217" t="s">
        <v>429</v>
      </c>
      <c r="N1217" t="s">
        <v>145</v>
      </c>
      <c r="O1217" t="s">
        <v>156</v>
      </c>
      <c r="P1217" t="s">
        <v>150</v>
      </c>
      <c r="Q1217">
        <v>24926.12</v>
      </c>
      <c r="R1217">
        <v>534</v>
      </c>
      <c r="S1217">
        <v>81164.070000000007</v>
      </c>
      <c r="T1217">
        <v>9779.91</v>
      </c>
      <c r="U1217">
        <v>189</v>
      </c>
      <c r="V1217">
        <v>65</v>
      </c>
      <c r="W1217">
        <v>9930.24</v>
      </c>
      <c r="X1217">
        <v>9930.24</v>
      </c>
      <c r="Y1217">
        <v>474</v>
      </c>
      <c r="Z1217">
        <v>71384.160000000003</v>
      </c>
      <c r="AA1217">
        <v>46458.04</v>
      </c>
      <c r="AB1217">
        <v>13984.14</v>
      </c>
      <c r="AC1217">
        <v>32473.9</v>
      </c>
      <c r="AD1217">
        <v>47</v>
      </c>
      <c r="AE1217">
        <v>18</v>
      </c>
      <c r="AF1217">
        <v>275</v>
      </c>
      <c r="AG1217">
        <v>77</v>
      </c>
      <c r="AH1217">
        <v>60</v>
      </c>
      <c r="AI1217">
        <v>112</v>
      </c>
      <c r="AJ1217">
        <v>80</v>
      </c>
      <c r="AK1217">
        <v>46</v>
      </c>
      <c r="AL1217">
        <v>11</v>
      </c>
      <c r="AM1217">
        <v>21</v>
      </c>
      <c r="AN1217">
        <v>7</v>
      </c>
      <c r="AO1217">
        <v>393</v>
      </c>
      <c r="AP1217">
        <v>1680</v>
      </c>
      <c r="AQ1217">
        <v>411</v>
      </c>
      <c r="AR1217">
        <v>53</v>
      </c>
      <c r="AS1217">
        <v>247</v>
      </c>
      <c r="AT1217">
        <v>8</v>
      </c>
      <c r="AU1217">
        <v>6</v>
      </c>
      <c r="AV1217">
        <v>4</v>
      </c>
      <c r="AW1217">
        <v>0</v>
      </c>
      <c r="AX1217">
        <v>0</v>
      </c>
      <c r="AY1217">
        <v>256</v>
      </c>
      <c r="AZ1217">
        <v>431</v>
      </c>
      <c r="BA1217">
        <v>197</v>
      </c>
      <c r="BB1217">
        <v>6</v>
      </c>
      <c r="BC1217">
        <v>5</v>
      </c>
      <c r="BD1217">
        <v>2</v>
      </c>
      <c r="BE1217">
        <v>0</v>
      </c>
      <c r="BF1217">
        <v>386</v>
      </c>
      <c r="BG1217">
        <v>17184.560000000001</v>
      </c>
      <c r="BH1217">
        <v>10</v>
      </c>
      <c r="BI1217">
        <v>189</v>
      </c>
      <c r="BJ1217" s="25">
        <v>45944</v>
      </c>
      <c r="BK1217">
        <v>0</v>
      </c>
      <c r="BL1217" s="27" t="str">
        <f>VLOOKUP(O1217,DropDownList!$H$1:$I$7,2,FALSE)</f>
        <v>2023/24</v>
      </c>
      <c r="BM1217" s="27" t="str">
        <f t="shared" si="18"/>
        <v>FISCAL FINES</v>
      </c>
    </row>
    <row r="1218" spans="1:65" x14ac:dyDescent="0.2">
      <c r="A1218">
        <v>2025</v>
      </c>
      <c r="B1218">
        <v>10</v>
      </c>
      <c r="C1218" t="s">
        <v>231</v>
      </c>
      <c r="D1218" t="s">
        <v>246</v>
      </c>
      <c r="E1218" t="s">
        <v>49</v>
      </c>
      <c r="F1218">
        <v>9287</v>
      </c>
      <c r="G1218" t="s">
        <v>141</v>
      </c>
      <c r="H1218" t="s">
        <v>240</v>
      </c>
      <c r="I1218" t="s">
        <v>240</v>
      </c>
      <c r="J1218" s="24">
        <v>45931</v>
      </c>
      <c r="K1218" t="s">
        <v>253</v>
      </c>
      <c r="L1218">
        <v>3</v>
      </c>
      <c r="M1218" t="s">
        <v>429</v>
      </c>
      <c r="N1218" t="s">
        <v>145</v>
      </c>
      <c r="O1218" t="s">
        <v>156</v>
      </c>
      <c r="P1218" t="s">
        <v>154</v>
      </c>
      <c r="Q1218">
        <v>22856.32</v>
      </c>
      <c r="R1218">
        <v>291</v>
      </c>
      <c r="S1218">
        <v>80526.289999999994</v>
      </c>
      <c r="T1218">
        <v>3399.58</v>
      </c>
      <c r="U1218">
        <v>92</v>
      </c>
      <c r="V1218">
        <v>29</v>
      </c>
      <c r="W1218">
        <v>8440.42</v>
      </c>
      <c r="X1218">
        <v>8540.42</v>
      </c>
      <c r="Y1218">
        <v>0</v>
      </c>
      <c r="Z1218">
        <v>0</v>
      </c>
      <c r="AA1218">
        <v>54270.39</v>
      </c>
      <c r="AB1218">
        <v>2510.04</v>
      </c>
      <c r="AC1218">
        <v>48061.72</v>
      </c>
      <c r="AD1218">
        <v>11</v>
      </c>
      <c r="AE1218">
        <v>18</v>
      </c>
      <c r="AF1218">
        <v>186</v>
      </c>
      <c r="AG1218">
        <v>56</v>
      </c>
      <c r="AH1218">
        <v>9</v>
      </c>
      <c r="AI1218">
        <v>36</v>
      </c>
      <c r="AJ1218">
        <v>0</v>
      </c>
      <c r="AK1218">
        <v>0</v>
      </c>
      <c r="AL1218">
        <v>0</v>
      </c>
      <c r="AM1218">
        <v>0</v>
      </c>
      <c r="AN1218">
        <v>0</v>
      </c>
      <c r="AO1218">
        <v>205</v>
      </c>
      <c r="AP1218">
        <v>824</v>
      </c>
      <c r="AQ1218">
        <v>209</v>
      </c>
      <c r="AR1218">
        <v>0</v>
      </c>
      <c r="AS1218">
        <v>138</v>
      </c>
      <c r="AT1218">
        <v>8</v>
      </c>
      <c r="AU1218">
        <v>13</v>
      </c>
      <c r="AV1218">
        <v>7</v>
      </c>
      <c r="AW1218">
        <v>9</v>
      </c>
      <c r="AX1218">
        <v>0</v>
      </c>
      <c r="AY1218">
        <v>113</v>
      </c>
      <c r="AZ1218">
        <v>193</v>
      </c>
      <c r="BA1218">
        <v>98</v>
      </c>
      <c r="BB1218">
        <v>9</v>
      </c>
      <c r="BC1218">
        <v>7</v>
      </c>
      <c r="BD1218">
        <v>3</v>
      </c>
      <c r="BE1218">
        <v>0</v>
      </c>
      <c r="BF1218">
        <v>280</v>
      </c>
      <c r="BG1218">
        <v>11706</v>
      </c>
      <c r="BH1218">
        <v>4</v>
      </c>
      <c r="BI1218">
        <v>91</v>
      </c>
      <c r="BJ1218" s="25">
        <v>45944</v>
      </c>
      <c r="BK1218">
        <v>0</v>
      </c>
      <c r="BL1218" s="27" t="str">
        <f>VLOOKUP(O1218,DropDownList!$H$1:$I$7,2,FALSE)</f>
        <v>2023/24</v>
      </c>
      <c r="BM1218" s="27" t="str">
        <f t="shared" si="18"/>
        <v>JP COURT</v>
      </c>
    </row>
    <row r="1219" spans="1:65" x14ac:dyDescent="0.2">
      <c r="A1219">
        <v>2025</v>
      </c>
      <c r="B1219">
        <v>10</v>
      </c>
      <c r="C1219" t="s">
        <v>231</v>
      </c>
      <c r="D1219" t="s">
        <v>246</v>
      </c>
      <c r="E1219" t="s">
        <v>49</v>
      </c>
      <c r="F1219">
        <v>9287</v>
      </c>
      <c r="G1219" t="s">
        <v>141</v>
      </c>
      <c r="H1219" t="s">
        <v>240</v>
      </c>
      <c r="I1219" t="s">
        <v>240</v>
      </c>
      <c r="J1219" s="24">
        <v>45931</v>
      </c>
      <c r="K1219" t="s">
        <v>253</v>
      </c>
      <c r="L1219">
        <v>3</v>
      </c>
      <c r="M1219" t="s">
        <v>429</v>
      </c>
      <c r="N1219" t="s">
        <v>145</v>
      </c>
      <c r="O1219" t="s">
        <v>156</v>
      </c>
      <c r="P1219" t="s">
        <v>152</v>
      </c>
      <c r="Q1219">
        <v>0</v>
      </c>
      <c r="R1219">
        <v>40</v>
      </c>
      <c r="S1219">
        <v>1600</v>
      </c>
      <c r="T1219">
        <v>880</v>
      </c>
      <c r="U1219">
        <v>0</v>
      </c>
      <c r="V1219">
        <v>0</v>
      </c>
      <c r="W1219">
        <v>0</v>
      </c>
      <c r="X1219">
        <v>0</v>
      </c>
      <c r="Y1219">
        <v>0</v>
      </c>
      <c r="Z1219">
        <v>0</v>
      </c>
      <c r="AA1219">
        <v>720</v>
      </c>
      <c r="AB1219">
        <v>0</v>
      </c>
      <c r="AC1219">
        <v>720</v>
      </c>
      <c r="AD1219">
        <v>0</v>
      </c>
      <c r="AE1219">
        <v>0</v>
      </c>
      <c r="AF1219">
        <v>18</v>
      </c>
      <c r="AG1219">
        <v>0</v>
      </c>
      <c r="AH1219">
        <v>22</v>
      </c>
      <c r="AI1219">
        <v>0</v>
      </c>
      <c r="AJ1219">
        <v>0</v>
      </c>
      <c r="AK1219">
        <v>0</v>
      </c>
      <c r="AL1219">
        <v>0</v>
      </c>
      <c r="AM1219">
        <v>0</v>
      </c>
      <c r="AN1219">
        <v>0</v>
      </c>
      <c r="AO1219">
        <v>0</v>
      </c>
      <c r="AP1219">
        <v>0</v>
      </c>
      <c r="AQ1219">
        <v>0</v>
      </c>
      <c r="AR1219">
        <v>0</v>
      </c>
      <c r="AS1219">
        <v>0</v>
      </c>
      <c r="AT1219">
        <v>0</v>
      </c>
      <c r="AU1219">
        <v>0</v>
      </c>
      <c r="AV1219">
        <v>0</v>
      </c>
      <c r="AW1219">
        <v>0</v>
      </c>
      <c r="AX1219">
        <v>0</v>
      </c>
      <c r="AY1219">
        <v>0</v>
      </c>
      <c r="AZ1219">
        <v>0</v>
      </c>
      <c r="BA1219">
        <v>0</v>
      </c>
      <c r="BB1219">
        <v>0</v>
      </c>
      <c r="BC1219">
        <v>0</v>
      </c>
      <c r="BD1219">
        <v>0</v>
      </c>
      <c r="BE1219">
        <v>0</v>
      </c>
      <c r="BF1219">
        <v>0</v>
      </c>
      <c r="BG1219">
        <v>0</v>
      </c>
      <c r="BH1219">
        <v>0</v>
      </c>
      <c r="BI1219">
        <v>0</v>
      </c>
      <c r="BJ1219" s="25">
        <v>45944</v>
      </c>
      <c r="BK1219">
        <v>0</v>
      </c>
      <c r="BL1219" s="27" t="str">
        <f>VLOOKUP(O1219,DropDownList!$H$1:$I$7,2,FALSE)</f>
        <v>2023/24</v>
      </c>
      <c r="BM1219" s="27" t="str">
        <f t="shared" ref="BM1219:BM1282" si="19">IF(RIGHT(P1219,4)="VSUR","VSUR",IF(RIGHT(P1219,4)="CONF","CONF",P1219))</f>
        <v>PCOA</v>
      </c>
    </row>
    <row r="1220" spans="1:65" x14ac:dyDescent="0.2">
      <c r="A1220">
        <v>2025</v>
      </c>
      <c r="B1220">
        <v>10</v>
      </c>
      <c r="C1220" t="s">
        <v>231</v>
      </c>
      <c r="D1220" t="s">
        <v>246</v>
      </c>
      <c r="E1220" t="s">
        <v>49</v>
      </c>
      <c r="F1220">
        <v>9287</v>
      </c>
      <c r="G1220" t="s">
        <v>141</v>
      </c>
      <c r="H1220" t="s">
        <v>240</v>
      </c>
      <c r="I1220" t="s">
        <v>240</v>
      </c>
      <c r="J1220" s="24">
        <v>45931</v>
      </c>
      <c r="K1220" t="s">
        <v>253</v>
      </c>
      <c r="L1220">
        <v>3</v>
      </c>
      <c r="M1220" t="s">
        <v>429</v>
      </c>
      <c r="N1220" t="s">
        <v>145</v>
      </c>
      <c r="O1220" t="s">
        <v>156</v>
      </c>
      <c r="P1220" t="s">
        <v>148</v>
      </c>
      <c r="Q1220">
        <v>220.33</v>
      </c>
      <c r="R1220">
        <v>22</v>
      </c>
      <c r="S1220">
        <v>1320</v>
      </c>
      <c r="T1220">
        <v>110</v>
      </c>
      <c r="U1220">
        <v>4</v>
      </c>
      <c r="V1220">
        <v>2</v>
      </c>
      <c r="W1220">
        <v>120</v>
      </c>
      <c r="X1220">
        <v>120</v>
      </c>
      <c r="Y1220">
        <v>0</v>
      </c>
      <c r="Z1220">
        <v>0</v>
      </c>
      <c r="AA1220">
        <v>989.67</v>
      </c>
      <c r="AB1220">
        <v>0</v>
      </c>
      <c r="AC1220">
        <v>989.67</v>
      </c>
      <c r="AD1220">
        <v>2</v>
      </c>
      <c r="AE1220">
        <v>0</v>
      </c>
      <c r="AF1220">
        <v>16</v>
      </c>
      <c r="AG1220">
        <v>1</v>
      </c>
      <c r="AH1220">
        <v>1</v>
      </c>
      <c r="AI1220">
        <v>3</v>
      </c>
      <c r="AJ1220">
        <v>0</v>
      </c>
      <c r="AK1220">
        <v>0</v>
      </c>
      <c r="AL1220">
        <v>0</v>
      </c>
      <c r="AM1220">
        <v>0</v>
      </c>
      <c r="AN1220">
        <v>0</v>
      </c>
      <c r="AO1220">
        <v>17</v>
      </c>
      <c r="AP1220">
        <v>51</v>
      </c>
      <c r="AQ1220">
        <v>17</v>
      </c>
      <c r="AR1220">
        <v>1</v>
      </c>
      <c r="AS1220">
        <v>5</v>
      </c>
      <c r="AT1220">
        <v>0</v>
      </c>
      <c r="AU1220">
        <v>0</v>
      </c>
      <c r="AV1220">
        <v>0</v>
      </c>
      <c r="AW1220">
        <v>0</v>
      </c>
      <c r="AX1220">
        <v>0</v>
      </c>
      <c r="AY1220">
        <v>10</v>
      </c>
      <c r="AZ1220">
        <v>14</v>
      </c>
      <c r="BA1220">
        <v>4</v>
      </c>
      <c r="BB1220">
        <v>0</v>
      </c>
      <c r="BC1220">
        <v>0</v>
      </c>
      <c r="BD1220">
        <v>0</v>
      </c>
      <c r="BE1220">
        <v>0</v>
      </c>
      <c r="BF1220">
        <v>17</v>
      </c>
      <c r="BG1220">
        <v>180</v>
      </c>
      <c r="BH1220">
        <v>1</v>
      </c>
      <c r="BI1220">
        <v>4</v>
      </c>
      <c r="BJ1220" s="25">
        <v>45944</v>
      </c>
      <c r="BK1220">
        <v>0</v>
      </c>
      <c r="BL1220" s="27" t="str">
        <f>VLOOKUP(O1220,DropDownList!$H$1:$I$7,2,FALSE)</f>
        <v>2023/24</v>
      </c>
      <c r="BM1220" s="27" t="str">
        <f t="shared" si="19"/>
        <v>PRAS</v>
      </c>
    </row>
    <row r="1221" spans="1:65" x14ac:dyDescent="0.2">
      <c r="A1221">
        <v>2025</v>
      </c>
      <c r="B1221">
        <v>10</v>
      </c>
      <c r="C1221" t="s">
        <v>231</v>
      </c>
      <c r="D1221" t="s">
        <v>247</v>
      </c>
      <c r="E1221" t="s">
        <v>49</v>
      </c>
      <c r="F1221">
        <v>9803</v>
      </c>
      <c r="G1221" t="s">
        <v>158</v>
      </c>
      <c r="H1221" t="s">
        <v>240</v>
      </c>
      <c r="I1221" t="s">
        <v>240</v>
      </c>
      <c r="J1221" s="24">
        <v>45931</v>
      </c>
      <c r="K1221" t="s">
        <v>253</v>
      </c>
      <c r="L1221">
        <v>3</v>
      </c>
      <c r="M1221" t="s">
        <v>429</v>
      </c>
      <c r="N1221" t="s">
        <v>145</v>
      </c>
      <c r="O1221" t="s">
        <v>155</v>
      </c>
      <c r="P1221" t="s">
        <v>159</v>
      </c>
      <c r="Q1221">
        <v>0</v>
      </c>
      <c r="R1221">
        <v>7</v>
      </c>
      <c r="S1221">
        <v>23315.75</v>
      </c>
      <c r="T1221">
        <v>50</v>
      </c>
      <c r="U1221">
        <v>0</v>
      </c>
      <c r="V1221">
        <v>0</v>
      </c>
      <c r="W1221">
        <v>0</v>
      </c>
      <c r="X1221">
        <v>0</v>
      </c>
      <c r="Y1221">
        <v>0</v>
      </c>
      <c r="Z1221">
        <v>0</v>
      </c>
      <c r="AA1221">
        <v>23265.75</v>
      </c>
      <c r="AB1221">
        <v>0</v>
      </c>
      <c r="AC1221">
        <v>0</v>
      </c>
      <c r="AD1221">
        <v>0</v>
      </c>
      <c r="AE1221">
        <v>0</v>
      </c>
      <c r="AF1221">
        <v>6</v>
      </c>
      <c r="AG1221">
        <v>0</v>
      </c>
      <c r="AH1221">
        <v>0</v>
      </c>
      <c r="AI1221">
        <v>0</v>
      </c>
      <c r="AJ1221">
        <v>0</v>
      </c>
      <c r="AK1221">
        <v>0</v>
      </c>
      <c r="AL1221">
        <v>0</v>
      </c>
      <c r="AM1221">
        <v>0</v>
      </c>
      <c r="AN1221">
        <v>0</v>
      </c>
      <c r="AO1221">
        <v>5</v>
      </c>
      <c r="AP1221">
        <v>6</v>
      </c>
      <c r="AQ1221">
        <v>5</v>
      </c>
      <c r="AR1221">
        <v>0</v>
      </c>
      <c r="AS1221">
        <v>0</v>
      </c>
      <c r="AT1221">
        <v>0</v>
      </c>
      <c r="AU1221">
        <v>1</v>
      </c>
      <c r="AV1221">
        <v>0</v>
      </c>
      <c r="AW1221">
        <v>0</v>
      </c>
      <c r="AX1221">
        <v>0</v>
      </c>
      <c r="AY1221">
        <v>0</v>
      </c>
      <c r="AZ1221">
        <v>0</v>
      </c>
      <c r="BA1221">
        <v>0</v>
      </c>
      <c r="BB1221">
        <v>0</v>
      </c>
      <c r="BC1221">
        <v>0</v>
      </c>
      <c r="BD1221">
        <v>0</v>
      </c>
      <c r="BE1221">
        <v>0</v>
      </c>
      <c r="BF1221">
        <v>0</v>
      </c>
      <c r="BG1221">
        <v>0</v>
      </c>
      <c r="BH1221">
        <v>1</v>
      </c>
      <c r="BI1221">
        <v>0</v>
      </c>
      <c r="BJ1221" s="25">
        <v>45944</v>
      </c>
      <c r="BK1221">
        <v>0</v>
      </c>
      <c r="BL1221" s="27" t="str">
        <f>VLOOKUP(O1221,DropDownList!$H$1:$I$7,2,FALSE)</f>
        <v>2022/23</v>
      </c>
      <c r="BM1221" s="27" t="str">
        <f t="shared" si="19"/>
        <v>CONF</v>
      </c>
    </row>
    <row r="1222" spans="1:65" x14ac:dyDescent="0.2">
      <c r="A1222">
        <v>2025</v>
      </c>
      <c r="B1222">
        <v>10</v>
      </c>
      <c r="C1222" t="s">
        <v>231</v>
      </c>
      <c r="D1222" t="s">
        <v>247</v>
      </c>
      <c r="E1222" t="s">
        <v>49</v>
      </c>
      <c r="F1222">
        <v>9803</v>
      </c>
      <c r="G1222" t="s">
        <v>158</v>
      </c>
      <c r="H1222" t="s">
        <v>240</v>
      </c>
      <c r="I1222" t="s">
        <v>240</v>
      </c>
      <c r="J1222" s="24">
        <v>45931</v>
      </c>
      <c r="K1222" t="s">
        <v>253</v>
      </c>
      <c r="L1222">
        <v>3</v>
      </c>
      <c r="M1222" t="s">
        <v>429</v>
      </c>
      <c r="N1222" t="s">
        <v>145</v>
      </c>
      <c r="O1222" t="s">
        <v>156</v>
      </c>
      <c r="P1222" t="s">
        <v>160</v>
      </c>
      <c r="Q1222">
        <v>66567.94</v>
      </c>
      <c r="R1222">
        <v>546</v>
      </c>
      <c r="S1222">
        <v>273783.23</v>
      </c>
      <c r="T1222">
        <v>17804.759999999998</v>
      </c>
      <c r="U1222">
        <v>195</v>
      </c>
      <c r="V1222">
        <v>49</v>
      </c>
      <c r="W1222">
        <v>14685.2</v>
      </c>
      <c r="X1222">
        <v>15643.2</v>
      </c>
      <c r="Y1222">
        <v>0</v>
      </c>
      <c r="Z1222">
        <v>0</v>
      </c>
      <c r="AA1222">
        <v>189410.53</v>
      </c>
      <c r="AB1222">
        <v>49824.59</v>
      </c>
      <c r="AC1222">
        <v>130421.39</v>
      </c>
      <c r="AD1222">
        <v>16</v>
      </c>
      <c r="AE1222">
        <v>33</v>
      </c>
      <c r="AF1222">
        <v>307</v>
      </c>
      <c r="AG1222">
        <v>130</v>
      </c>
      <c r="AH1222">
        <v>34</v>
      </c>
      <c r="AI1222">
        <v>65</v>
      </c>
      <c r="AJ1222">
        <v>0</v>
      </c>
      <c r="AK1222">
        <v>0</v>
      </c>
      <c r="AL1222">
        <v>0</v>
      </c>
      <c r="AM1222">
        <v>0</v>
      </c>
      <c r="AN1222">
        <v>0</v>
      </c>
      <c r="AO1222">
        <v>406</v>
      </c>
      <c r="AP1222">
        <v>1484</v>
      </c>
      <c r="AQ1222">
        <v>369</v>
      </c>
      <c r="AR1222">
        <v>0</v>
      </c>
      <c r="AS1222">
        <v>194</v>
      </c>
      <c r="AT1222">
        <v>14</v>
      </c>
      <c r="AU1222">
        <v>22</v>
      </c>
      <c r="AV1222">
        <v>12</v>
      </c>
      <c r="AW1222">
        <v>29</v>
      </c>
      <c r="AX1222">
        <v>0</v>
      </c>
      <c r="AY1222">
        <v>257</v>
      </c>
      <c r="AZ1222">
        <v>355</v>
      </c>
      <c r="BA1222">
        <v>141</v>
      </c>
      <c r="BB1222">
        <v>18</v>
      </c>
      <c r="BC1222">
        <v>13</v>
      </c>
      <c r="BD1222">
        <v>12</v>
      </c>
      <c r="BE1222">
        <v>2</v>
      </c>
      <c r="BF1222">
        <v>517</v>
      </c>
      <c r="BG1222">
        <v>22174</v>
      </c>
      <c r="BH1222">
        <v>10</v>
      </c>
      <c r="BI1222">
        <v>192</v>
      </c>
      <c r="BJ1222" s="25">
        <v>45944</v>
      </c>
      <c r="BK1222">
        <v>0</v>
      </c>
      <c r="BL1222" s="27" t="str">
        <f>VLOOKUP(O1222,DropDownList!$H$1:$I$7,2,FALSE)</f>
        <v>2023/24</v>
      </c>
      <c r="BM1222" s="27" t="str">
        <f t="shared" si="19"/>
        <v>SC COURT</v>
      </c>
    </row>
    <row r="1223" spans="1:65" x14ac:dyDescent="0.2">
      <c r="A1223">
        <v>2025</v>
      </c>
      <c r="B1223">
        <v>10</v>
      </c>
      <c r="C1223" t="s">
        <v>231</v>
      </c>
      <c r="D1223" t="s">
        <v>247</v>
      </c>
      <c r="E1223" t="s">
        <v>49</v>
      </c>
      <c r="F1223">
        <v>9803</v>
      </c>
      <c r="G1223" t="s">
        <v>158</v>
      </c>
      <c r="H1223" t="s">
        <v>240</v>
      </c>
      <c r="I1223" t="s">
        <v>240</v>
      </c>
      <c r="J1223" s="24">
        <v>45931</v>
      </c>
      <c r="K1223" t="s">
        <v>253</v>
      </c>
      <c r="L1223">
        <v>3</v>
      </c>
      <c r="M1223" t="s">
        <v>429</v>
      </c>
      <c r="N1223" t="s">
        <v>145</v>
      </c>
      <c r="O1223" t="s">
        <v>149</v>
      </c>
      <c r="P1223" t="s">
        <v>160</v>
      </c>
      <c r="Q1223">
        <v>25457</v>
      </c>
      <c r="R1223">
        <v>120</v>
      </c>
      <c r="S1223">
        <v>57175</v>
      </c>
      <c r="T1223">
        <v>590</v>
      </c>
      <c r="U1223">
        <v>81</v>
      </c>
      <c r="V1223">
        <v>53</v>
      </c>
      <c r="W1223">
        <v>8753</v>
      </c>
      <c r="X1223">
        <v>16533</v>
      </c>
      <c r="Y1223">
        <v>0</v>
      </c>
      <c r="Z1223">
        <v>0</v>
      </c>
      <c r="AA1223">
        <v>31128</v>
      </c>
      <c r="AB1223">
        <v>4646</v>
      </c>
      <c r="AC1223">
        <v>24777</v>
      </c>
      <c r="AD1223">
        <v>34</v>
      </c>
      <c r="AE1223">
        <v>19</v>
      </c>
      <c r="AF1223">
        <v>37</v>
      </c>
      <c r="AG1223">
        <v>35</v>
      </c>
      <c r="AH1223">
        <v>2</v>
      </c>
      <c r="AI1223">
        <v>46</v>
      </c>
      <c r="AJ1223">
        <v>0</v>
      </c>
      <c r="AK1223">
        <v>0</v>
      </c>
      <c r="AL1223">
        <v>0</v>
      </c>
      <c r="AM1223">
        <v>0</v>
      </c>
      <c r="AN1223">
        <v>0</v>
      </c>
      <c r="AO1223">
        <v>75</v>
      </c>
      <c r="AP1223">
        <v>140</v>
      </c>
      <c r="AQ1223">
        <v>70</v>
      </c>
      <c r="AR1223">
        <v>0</v>
      </c>
      <c r="AS1223">
        <v>9</v>
      </c>
      <c r="AT1223">
        <v>0</v>
      </c>
      <c r="AU1223">
        <v>0</v>
      </c>
      <c r="AV1223">
        <v>0</v>
      </c>
      <c r="AW1223">
        <v>2</v>
      </c>
      <c r="AX1223">
        <v>0</v>
      </c>
      <c r="AY1223">
        <v>13</v>
      </c>
      <c r="AZ1223">
        <v>24</v>
      </c>
      <c r="BA1223">
        <v>3</v>
      </c>
      <c r="BB1223">
        <v>1</v>
      </c>
      <c r="BC1223">
        <v>0</v>
      </c>
      <c r="BD1223">
        <v>3</v>
      </c>
      <c r="BE1223">
        <v>0</v>
      </c>
      <c r="BF1223">
        <v>117</v>
      </c>
      <c r="BG1223">
        <v>13700</v>
      </c>
      <c r="BH1223">
        <v>0</v>
      </c>
      <c r="BI1223">
        <v>81</v>
      </c>
      <c r="BJ1223" s="25">
        <v>45944</v>
      </c>
      <c r="BK1223">
        <v>0</v>
      </c>
      <c r="BL1223" s="27" t="str">
        <f>VLOOKUP(O1223,DropDownList!$H$1:$I$7,2,FALSE)</f>
        <v>2025/26</v>
      </c>
      <c r="BM1223" s="27" t="str">
        <f t="shared" si="19"/>
        <v>SC COURT</v>
      </c>
    </row>
    <row r="1224" spans="1:65" x14ac:dyDescent="0.2">
      <c r="A1224">
        <v>2025</v>
      </c>
      <c r="B1224">
        <v>10</v>
      </c>
      <c r="C1224" t="s">
        <v>231</v>
      </c>
      <c r="D1224" t="s">
        <v>247</v>
      </c>
      <c r="E1224" t="s">
        <v>49</v>
      </c>
      <c r="F1224">
        <v>9803</v>
      </c>
      <c r="G1224" t="s">
        <v>158</v>
      </c>
      <c r="H1224" t="s">
        <v>240</v>
      </c>
      <c r="I1224" t="s">
        <v>240</v>
      </c>
      <c r="J1224" s="24">
        <v>45931</v>
      </c>
      <c r="K1224" t="s">
        <v>253</v>
      </c>
      <c r="L1224">
        <v>3</v>
      </c>
      <c r="M1224" t="s">
        <v>429</v>
      </c>
      <c r="N1224" t="s">
        <v>145</v>
      </c>
      <c r="O1224" t="s">
        <v>149</v>
      </c>
      <c r="P1224" t="s">
        <v>159</v>
      </c>
      <c r="Q1224">
        <v>36036.5</v>
      </c>
      <c r="R1224">
        <v>2</v>
      </c>
      <c r="S1224">
        <v>37207.33</v>
      </c>
      <c r="T1224">
        <v>15.14</v>
      </c>
      <c r="U1224">
        <v>1</v>
      </c>
      <c r="V1224">
        <v>0</v>
      </c>
      <c r="W1224">
        <v>0</v>
      </c>
      <c r="X1224">
        <v>0</v>
      </c>
      <c r="Y1224">
        <v>0</v>
      </c>
      <c r="Z1224">
        <v>0</v>
      </c>
      <c r="AA1224">
        <v>1155.69</v>
      </c>
      <c r="AB1224">
        <v>0</v>
      </c>
      <c r="AC1224">
        <v>0</v>
      </c>
      <c r="AD1224">
        <v>0</v>
      </c>
      <c r="AE1224">
        <v>0</v>
      </c>
      <c r="AF1224">
        <v>0</v>
      </c>
      <c r="AG1224">
        <v>0</v>
      </c>
      <c r="AH1224">
        <v>0</v>
      </c>
      <c r="AI1224">
        <v>1</v>
      </c>
      <c r="AJ1224">
        <v>0</v>
      </c>
      <c r="AK1224">
        <v>0</v>
      </c>
      <c r="AL1224">
        <v>0</v>
      </c>
      <c r="AM1224">
        <v>0</v>
      </c>
      <c r="AN1224">
        <v>0</v>
      </c>
      <c r="AO1224">
        <v>1</v>
      </c>
      <c r="AP1224">
        <v>1</v>
      </c>
      <c r="AQ1224">
        <v>1</v>
      </c>
      <c r="AR1224">
        <v>0</v>
      </c>
      <c r="AS1224">
        <v>0</v>
      </c>
      <c r="AT1224">
        <v>0</v>
      </c>
      <c r="AU1224">
        <v>0</v>
      </c>
      <c r="AV1224">
        <v>0</v>
      </c>
      <c r="AW1224">
        <v>0</v>
      </c>
      <c r="AX1224">
        <v>0</v>
      </c>
      <c r="AY1224">
        <v>0</v>
      </c>
      <c r="AZ1224">
        <v>0</v>
      </c>
      <c r="BA1224">
        <v>0</v>
      </c>
      <c r="BB1224">
        <v>0</v>
      </c>
      <c r="BC1224">
        <v>0</v>
      </c>
      <c r="BD1224">
        <v>0</v>
      </c>
      <c r="BE1224">
        <v>0</v>
      </c>
      <c r="BF1224">
        <v>0</v>
      </c>
      <c r="BG1224">
        <v>36036.5</v>
      </c>
      <c r="BH1224">
        <v>1</v>
      </c>
      <c r="BI1224">
        <v>0</v>
      </c>
      <c r="BJ1224" s="25">
        <v>45944</v>
      </c>
      <c r="BK1224">
        <v>0</v>
      </c>
      <c r="BL1224" s="27" t="str">
        <f>VLOOKUP(O1224,DropDownList!$H$1:$I$7,2,FALSE)</f>
        <v>2025/26</v>
      </c>
      <c r="BM1224" s="27" t="str">
        <f t="shared" si="19"/>
        <v>CONF</v>
      </c>
    </row>
    <row r="1225" spans="1:65" x14ac:dyDescent="0.2">
      <c r="A1225">
        <v>2025</v>
      </c>
      <c r="B1225">
        <v>10</v>
      </c>
      <c r="C1225" t="s">
        <v>231</v>
      </c>
      <c r="D1225" t="s">
        <v>247</v>
      </c>
      <c r="E1225" t="s">
        <v>49</v>
      </c>
      <c r="F1225">
        <v>9803</v>
      </c>
      <c r="G1225" t="s">
        <v>158</v>
      </c>
      <c r="H1225" t="s">
        <v>240</v>
      </c>
      <c r="I1225" t="s">
        <v>240</v>
      </c>
      <c r="J1225" s="24">
        <v>45931</v>
      </c>
      <c r="K1225" t="s">
        <v>253</v>
      </c>
      <c r="L1225">
        <v>3</v>
      </c>
      <c r="M1225" t="s">
        <v>429</v>
      </c>
      <c r="N1225" t="s">
        <v>145</v>
      </c>
      <c r="O1225" t="s">
        <v>149</v>
      </c>
      <c r="P1225" t="s">
        <v>161</v>
      </c>
      <c r="Q1225">
        <v>700</v>
      </c>
      <c r="R1225">
        <v>108</v>
      </c>
      <c r="S1225">
        <v>2435</v>
      </c>
      <c r="T1225">
        <v>30</v>
      </c>
      <c r="U1225">
        <v>71</v>
      </c>
      <c r="V1225">
        <v>31</v>
      </c>
      <c r="W1225">
        <v>510</v>
      </c>
      <c r="X1225">
        <v>510</v>
      </c>
      <c r="Y1225">
        <v>0</v>
      </c>
      <c r="Z1225">
        <v>0</v>
      </c>
      <c r="AA1225">
        <v>1705</v>
      </c>
      <c r="AB1225">
        <v>0</v>
      </c>
      <c r="AC1225">
        <v>0</v>
      </c>
      <c r="AD1225">
        <v>31</v>
      </c>
      <c r="AE1225">
        <v>0</v>
      </c>
      <c r="AF1225">
        <v>63</v>
      </c>
      <c r="AG1225">
        <v>0</v>
      </c>
      <c r="AH1225">
        <v>2</v>
      </c>
      <c r="AI1225">
        <v>43</v>
      </c>
      <c r="AJ1225">
        <v>0</v>
      </c>
      <c r="AK1225">
        <v>0</v>
      </c>
      <c r="AL1225">
        <v>0</v>
      </c>
      <c r="AM1225">
        <v>0</v>
      </c>
      <c r="AN1225">
        <v>0</v>
      </c>
      <c r="AO1225">
        <v>64</v>
      </c>
      <c r="AP1225">
        <v>119</v>
      </c>
      <c r="AQ1225">
        <v>60</v>
      </c>
      <c r="AR1225">
        <v>0</v>
      </c>
      <c r="AS1225">
        <v>9</v>
      </c>
      <c r="AT1225">
        <v>0</v>
      </c>
      <c r="AU1225">
        <v>0</v>
      </c>
      <c r="AV1225">
        <v>0</v>
      </c>
      <c r="AW1225">
        <v>2</v>
      </c>
      <c r="AX1225">
        <v>0</v>
      </c>
      <c r="AY1225">
        <v>13</v>
      </c>
      <c r="AZ1225">
        <v>20</v>
      </c>
      <c r="BA1225">
        <v>1</v>
      </c>
      <c r="BB1225">
        <v>1</v>
      </c>
      <c r="BC1225">
        <v>0</v>
      </c>
      <c r="BD1225">
        <v>0</v>
      </c>
      <c r="BE1225">
        <v>0</v>
      </c>
      <c r="BF1225">
        <v>105</v>
      </c>
      <c r="BG1225">
        <v>700</v>
      </c>
      <c r="BH1225">
        <v>0</v>
      </c>
      <c r="BI1225">
        <v>71</v>
      </c>
      <c r="BJ1225" s="25">
        <v>45944</v>
      </c>
      <c r="BK1225">
        <v>0</v>
      </c>
      <c r="BL1225" s="27" t="str">
        <f>VLOOKUP(O1225,DropDownList!$H$1:$I$7,2,FALSE)</f>
        <v>2025/26</v>
      </c>
      <c r="BM1225" s="27" t="str">
        <f t="shared" si="19"/>
        <v>VSUR</v>
      </c>
    </row>
    <row r="1226" spans="1:65" x14ac:dyDescent="0.2">
      <c r="A1226">
        <v>2025</v>
      </c>
      <c r="B1226">
        <v>10</v>
      </c>
      <c r="C1226" t="s">
        <v>231</v>
      </c>
      <c r="D1226" t="s">
        <v>247</v>
      </c>
      <c r="E1226" t="s">
        <v>49</v>
      </c>
      <c r="F1226">
        <v>9803</v>
      </c>
      <c r="G1226" t="s">
        <v>158</v>
      </c>
      <c r="H1226" t="s">
        <v>240</v>
      </c>
      <c r="I1226" t="s">
        <v>240</v>
      </c>
      <c r="J1226" s="24">
        <v>45931</v>
      </c>
      <c r="K1226" t="s">
        <v>253</v>
      </c>
      <c r="L1226">
        <v>3</v>
      </c>
      <c r="M1226" t="s">
        <v>429</v>
      </c>
      <c r="N1226" t="s">
        <v>145</v>
      </c>
      <c r="O1226" t="s">
        <v>147</v>
      </c>
      <c r="P1226" t="s">
        <v>159</v>
      </c>
      <c r="Q1226">
        <v>43978.53</v>
      </c>
      <c r="R1226">
        <v>6</v>
      </c>
      <c r="S1226">
        <v>97501.18</v>
      </c>
      <c r="T1226">
        <v>0</v>
      </c>
      <c r="U1226">
        <v>2</v>
      </c>
      <c r="V1226">
        <v>1</v>
      </c>
      <c r="W1226">
        <v>42608.7</v>
      </c>
      <c r="X1226">
        <v>42608.7</v>
      </c>
      <c r="Y1226">
        <v>0</v>
      </c>
      <c r="Z1226">
        <v>0</v>
      </c>
      <c r="AA1226">
        <v>53522.65</v>
      </c>
      <c r="AB1226">
        <v>0</v>
      </c>
      <c r="AC1226">
        <v>0</v>
      </c>
      <c r="AD1226">
        <v>1</v>
      </c>
      <c r="AE1226">
        <v>0</v>
      </c>
      <c r="AF1226">
        <v>4</v>
      </c>
      <c r="AG1226">
        <v>1</v>
      </c>
      <c r="AH1226">
        <v>0</v>
      </c>
      <c r="AI1226">
        <v>1</v>
      </c>
      <c r="AJ1226">
        <v>0</v>
      </c>
      <c r="AK1226">
        <v>0</v>
      </c>
      <c r="AL1226">
        <v>0</v>
      </c>
      <c r="AM1226">
        <v>0</v>
      </c>
      <c r="AN1226">
        <v>0</v>
      </c>
      <c r="AO1226">
        <v>4</v>
      </c>
      <c r="AP1226">
        <v>7</v>
      </c>
      <c r="AQ1226">
        <v>4</v>
      </c>
      <c r="AR1226">
        <v>0</v>
      </c>
      <c r="AS1226">
        <v>0</v>
      </c>
      <c r="AT1226">
        <v>0</v>
      </c>
      <c r="AU1226">
        <v>1</v>
      </c>
      <c r="AV1226">
        <v>1</v>
      </c>
      <c r="AW1226">
        <v>0</v>
      </c>
      <c r="AX1226">
        <v>0</v>
      </c>
      <c r="AY1226">
        <v>0</v>
      </c>
      <c r="AZ1226">
        <v>0</v>
      </c>
      <c r="BA1226">
        <v>0</v>
      </c>
      <c r="BB1226">
        <v>0</v>
      </c>
      <c r="BC1226">
        <v>0</v>
      </c>
      <c r="BD1226">
        <v>0</v>
      </c>
      <c r="BE1226">
        <v>0</v>
      </c>
      <c r="BF1226">
        <v>0</v>
      </c>
      <c r="BG1226">
        <v>42608.7</v>
      </c>
      <c r="BH1226">
        <v>0</v>
      </c>
      <c r="BI1226">
        <v>0</v>
      </c>
      <c r="BJ1226" s="25">
        <v>45944</v>
      </c>
      <c r="BK1226">
        <v>0</v>
      </c>
      <c r="BL1226" s="27" t="str">
        <f>VLOOKUP(O1226,DropDownList!$H$1:$I$7,2,FALSE)</f>
        <v>2024/25</v>
      </c>
      <c r="BM1226" s="27" t="str">
        <f t="shared" si="19"/>
        <v>CONF</v>
      </c>
    </row>
    <row r="1227" spans="1:65" x14ac:dyDescent="0.2">
      <c r="A1227">
        <v>2025</v>
      </c>
      <c r="B1227">
        <v>10</v>
      </c>
      <c r="C1227" t="s">
        <v>231</v>
      </c>
      <c r="D1227" t="s">
        <v>247</v>
      </c>
      <c r="E1227" t="s">
        <v>49</v>
      </c>
      <c r="F1227">
        <v>9803</v>
      </c>
      <c r="G1227" t="s">
        <v>158</v>
      </c>
      <c r="H1227" t="s">
        <v>240</v>
      </c>
      <c r="I1227" t="s">
        <v>240</v>
      </c>
      <c r="J1227" s="24">
        <v>45931</v>
      </c>
      <c r="K1227" t="s">
        <v>253</v>
      </c>
      <c r="L1227">
        <v>3</v>
      </c>
      <c r="M1227" t="s">
        <v>429</v>
      </c>
      <c r="N1227" t="s">
        <v>145</v>
      </c>
      <c r="O1227" t="s">
        <v>156</v>
      </c>
      <c r="P1227" t="s">
        <v>159</v>
      </c>
      <c r="Q1227">
        <v>174637</v>
      </c>
      <c r="R1227">
        <v>9</v>
      </c>
      <c r="S1227">
        <v>488708.59</v>
      </c>
      <c r="T1227">
        <v>76988.509999999995</v>
      </c>
      <c r="U1227">
        <v>2</v>
      </c>
      <c r="V1227">
        <v>2</v>
      </c>
      <c r="W1227">
        <v>174637</v>
      </c>
      <c r="X1227">
        <v>174637</v>
      </c>
      <c r="Y1227">
        <v>0</v>
      </c>
      <c r="Z1227">
        <v>0</v>
      </c>
      <c r="AA1227">
        <v>237083.08</v>
      </c>
      <c r="AB1227">
        <v>0</v>
      </c>
      <c r="AC1227">
        <v>0</v>
      </c>
      <c r="AD1227">
        <v>2</v>
      </c>
      <c r="AE1227">
        <v>0</v>
      </c>
      <c r="AF1227">
        <v>2</v>
      </c>
      <c r="AG1227">
        <v>0</v>
      </c>
      <c r="AH1227">
        <v>0</v>
      </c>
      <c r="AI1227">
        <v>2</v>
      </c>
      <c r="AJ1227">
        <v>0</v>
      </c>
      <c r="AK1227">
        <v>0</v>
      </c>
      <c r="AL1227">
        <v>0</v>
      </c>
      <c r="AM1227">
        <v>0</v>
      </c>
      <c r="AN1227">
        <v>0</v>
      </c>
      <c r="AO1227">
        <v>7</v>
      </c>
      <c r="AP1227">
        <v>9</v>
      </c>
      <c r="AQ1227">
        <v>4</v>
      </c>
      <c r="AR1227">
        <v>0</v>
      </c>
      <c r="AS1227">
        <v>0</v>
      </c>
      <c r="AT1227">
        <v>0</v>
      </c>
      <c r="AU1227">
        <v>3</v>
      </c>
      <c r="AV1227">
        <v>0</v>
      </c>
      <c r="AW1227">
        <v>1</v>
      </c>
      <c r="AX1227">
        <v>0</v>
      </c>
      <c r="AY1227">
        <v>0</v>
      </c>
      <c r="AZ1227">
        <v>0</v>
      </c>
      <c r="BA1227">
        <v>0</v>
      </c>
      <c r="BB1227">
        <v>0</v>
      </c>
      <c r="BC1227">
        <v>0</v>
      </c>
      <c r="BD1227">
        <v>0</v>
      </c>
      <c r="BE1227">
        <v>0</v>
      </c>
      <c r="BF1227">
        <v>0</v>
      </c>
      <c r="BG1227">
        <v>174637</v>
      </c>
      <c r="BH1227">
        <v>5</v>
      </c>
      <c r="BI1227">
        <v>0</v>
      </c>
      <c r="BJ1227" s="25">
        <v>45944</v>
      </c>
      <c r="BK1227">
        <v>0</v>
      </c>
      <c r="BL1227" s="27" t="str">
        <f>VLOOKUP(O1227,DropDownList!$H$1:$I$7,2,FALSE)</f>
        <v>2023/24</v>
      </c>
      <c r="BM1227" s="27" t="str">
        <f t="shared" si="19"/>
        <v>CONF</v>
      </c>
    </row>
    <row r="1228" spans="1:65" x14ac:dyDescent="0.2">
      <c r="A1228">
        <v>2025</v>
      </c>
      <c r="B1228">
        <v>10</v>
      </c>
      <c r="C1228" t="s">
        <v>231</v>
      </c>
      <c r="D1228" t="s">
        <v>247</v>
      </c>
      <c r="E1228" t="s">
        <v>49</v>
      </c>
      <c r="F1228">
        <v>9803</v>
      </c>
      <c r="G1228" t="s">
        <v>158</v>
      </c>
      <c r="H1228" t="s">
        <v>240</v>
      </c>
      <c r="I1228" t="s">
        <v>240</v>
      </c>
      <c r="J1228" s="24">
        <v>45931</v>
      </c>
      <c r="K1228" t="s">
        <v>253</v>
      </c>
      <c r="L1228">
        <v>3</v>
      </c>
      <c r="M1228" t="s">
        <v>429</v>
      </c>
      <c r="N1228" t="s">
        <v>145</v>
      </c>
      <c r="O1228" t="s">
        <v>147</v>
      </c>
      <c r="P1228" t="s">
        <v>160</v>
      </c>
      <c r="Q1228">
        <v>107549.64</v>
      </c>
      <c r="R1228">
        <v>581</v>
      </c>
      <c r="S1228">
        <v>252855</v>
      </c>
      <c r="T1228">
        <v>7224.63</v>
      </c>
      <c r="U1228">
        <v>318</v>
      </c>
      <c r="V1228">
        <v>97</v>
      </c>
      <c r="W1228">
        <v>32982.32</v>
      </c>
      <c r="X1228">
        <v>39542.32</v>
      </c>
      <c r="Y1228">
        <v>0</v>
      </c>
      <c r="Z1228">
        <v>0</v>
      </c>
      <c r="AA1228">
        <v>138080.73000000001</v>
      </c>
      <c r="AB1228">
        <v>18856.47</v>
      </c>
      <c r="AC1228">
        <v>110614.23</v>
      </c>
      <c r="AD1228">
        <v>35</v>
      </c>
      <c r="AE1228">
        <v>62</v>
      </c>
      <c r="AF1228">
        <v>237</v>
      </c>
      <c r="AG1228">
        <v>191</v>
      </c>
      <c r="AH1228">
        <v>18</v>
      </c>
      <c r="AI1228">
        <v>127</v>
      </c>
      <c r="AJ1228">
        <v>0</v>
      </c>
      <c r="AK1228">
        <v>0</v>
      </c>
      <c r="AL1228">
        <v>0</v>
      </c>
      <c r="AM1228">
        <v>0</v>
      </c>
      <c r="AN1228">
        <v>0</v>
      </c>
      <c r="AO1228">
        <v>430</v>
      </c>
      <c r="AP1228">
        <v>1357</v>
      </c>
      <c r="AQ1228">
        <v>423</v>
      </c>
      <c r="AR1228">
        <v>0</v>
      </c>
      <c r="AS1228">
        <v>148</v>
      </c>
      <c r="AT1228">
        <v>7</v>
      </c>
      <c r="AU1228">
        <v>4</v>
      </c>
      <c r="AV1228">
        <v>2</v>
      </c>
      <c r="AW1228">
        <v>23</v>
      </c>
      <c r="AX1228">
        <v>0</v>
      </c>
      <c r="AY1228">
        <v>242</v>
      </c>
      <c r="AZ1228">
        <v>334</v>
      </c>
      <c r="BA1228">
        <v>106</v>
      </c>
      <c r="BB1228">
        <v>4</v>
      </c>
      <c r="BC1228">
        <v>4</v>
      </c>
      <c r="BD1228">
        <v>9</v>
      </c>
      <c r="BE1228">
        <v>1</v>
      </c>
      <c r="BF1228">
        <v>557</v>
      </c>
      <c r="BG1228">
        <v>54825</v>
      </c>
      <c r="BH1228">
        <v>8</v>
      </c>
      <c r="BI1228">
        <v>316</v>
      </c>
      <c r="BJ1228" s="25">
        <v>45944</v>
      </c>
      <c r="BK1228">
        <v>0</v>
      </c>
      <c r="BL1228" s="27" t="str">
        <f>VLOOKUP(O1228,DropDownList!$H$1:$I$7,2,FALSE)</f>
        <v>2024/25</v>
      </c>
      <c r="BM1228" s="27" t="str">
        <f t="shared" si="19"/>
        <v>SC COURT</v>
      </c>
    </row>
    <row r="1229" spans="1:65" x14ac:dyDescent="0.2">
      <c r="A1229">
        <v>2025</v>
      </c>
      <c r="B1229">
        <v>10</v>
      </c>
      <c r="C1229" t="s">
        <v>231</v>
      </c>
      <c r="D1229" t="s">
        <v>247</v>
      </c>
      <c r="E1229" t="s">
        <v>49</v>
      </c>
      <c r="F1229">
        <v>9803</v>
      </c>
      <c r="G1229" t="s">
        <v>158</v>
      </c>
      <c r="H1229" t="s">
        <v>240</v>
      </c>
      <c r="I1229" t="s">
        <v>240</v>
      </c>
      <c r="J1229" s="24">
        <v>45931</v>
      </c>
      <c r="K1229" t="s">
        <v>253</v>
      </c>
      <c r="L1229">
        <v>3</v>
      </c>
      <c r="M1229" t="s">
        <v>429</v>
      </c>
      <c r="N1229" t="s">
        <v>145</v>
      </c>
      <c r="O1229" t="s">
        <v>155</v>
      </c>
      <c r="P1229" t="s">
        <v>160</v>
      </c>
      <c r="Q1229">
        <v>32723.71</v>
      </c>
      <c r="R1229">
        <v>491</v>
      </c>
      <c r="S1229">
        <v>202145.63</v>
      </c>
      <c r="T1229">
        <v>10891.56</v>
      </c>
      <c r="U1229">
        <v>115</v>
      </c>
      <c r="V1229">
        <v>29</v>
      </c>
      <c r="W1229">
        <v>7773.87</v>
      </c>
      <c r="X1229">
        <v>7953.87</v>
      </c>
      <c r="Y1229">
        <v>0</v>
      </c>
      <c r="Z1229">
        <v>0</v>
      </c>
      <c r="AA1229">
        <v>158530.35999999999</v>
      </c>
      <c r="AB1229">
        <v>12412.61</v>
      </c>
      <c r="AC1229">
        <v>137596.87</v>
      </c>
      <c r="AD1229">
        <v>9</v>
      </c>
      <c r="AE1229">
        <v>20</v>
      </c>
      <c r="AF1229">
        <v>347</v>
      </c>
      <c r="AG1229">
        <v>77</v>
      </c>
      <c r="AH1229">
        <v>13</v>
      </c>
      <c r="AI1229">
        <v>38</v>
      </c>
      <c r="AJ1229">
        <v>0</v>
      </c>
      <c r="AK1229">
        <v>0</v>
      </c>
      <c r="AL1229">
        <v>0</v>
      </c>
      <c r="AM1229">
        <v>0</v>
      </c>
      <c r="AN1229">
        <v>0</v>
      </c>
      <c r="AO1229">
        <v>345</v>
      </c>
      <c r="AP1229">
        <v>1397</v>
      </c>
      <c r="AQ1229">
        <v>338</v>
      </c>
      <c r="AR1229">
        <v>2</v>
      </c>
      <c r="AS1229">
        <v>147</v>
      </c>
      <c r="AT1229">
        <v>23</v>
      </c>
      <c r="AU1229">
        <v>23</v>
      </c>
      <c r="AV1229">
        <v>16</v>
      </c>
      <c r="AW1229">
        <v>9</v>
      </c>
      <c r="AX1229">
        <v>0</v>
      </c>
      <c r="AY1229">
        <v>255</v>
      </c>
      <c r="AZ1229">
        <v>330</v>
      </c>
      <c r="BA1229">
        <v>167</v>
      </c>
      <c r="BB1229">
        <v>18</v>
      </c>
      <c r="BC1229">
        <v>9</v>
      </c>
      <c r="BD1229">
        <v>12</v>
      </c>
      <c r="BE1229">
        <v>0</v>
      </c>
      <c r="BF1229">
        <v>478</v>
      </c>
      <c r="BG1229">
        <v>12700</v>
      </c>
      <c r="BH1229">
        <v>16</v>
      </c>
      <c r="BI1229">
        <v>115</v>
      </c>
      <c r="BJ1229" s="25">
        <v>45944</v>
      </c>
      <c r="BK1229">
        <v>0</v>
      </c>
      <c r="BL1229" s="27" t="str">
        <f>VLOOKUP(O1229,DropDownList!$H$1:$I$7,2,FALSE)</f>
        <v>2022/23</v>
      </c>
      <c r="BM1229" s="27" t="str">
        <f t="shared" si="19"/>
        <v>SC COURT</v>
      </c>
    </row>
    <row r="1230" spans="1:65" x14ac:dyDescent="0.2">
      <c r="A1230">
        <v>2025</v>
      </c>
      <c r="B1230">
        <v>10</v>
      </c>
      <c r="C1230" t="s">
        <v>231</v>
      </c>
      <c r="D1230" t="s">
        <v>247</v>
      </c>
      <c r="E1230" t="s">
        <v>49</v>
      </c>
      <c r="F1230">
        <v>9803</v>
      </c>
      <c r="G1230" t="s">
        <v>158</v>
      </c>
      <c r="H1230" t="s">
        <v>240</v>
      </c>
      <c r="I1230" t="s">
        <v>240</v>
      </c>
      <c r="J1230" s="24">
        <v>45931</v>
      </c>
      <c r="K1230" t="s">
        <v>253</v>
      </c>
      <c r="L1230">
        <v>3</v>
      </c>
      <c r="M1230" t="s">
        <v>429</v>
      </c>
      <c r="N1230" t="s">
        <v>145</v>
      </c>
      <c r="O1230" t="s">
        <v>147</v>
      </c>
      <c r="P1230" t="s">
        <v>161</v>
      </c>
      <c r="Q1230">
        <v>2296.9899999999998</v>
      </c>
      <c r="R1230">
        <v>543</v>
      </c>
      <c r="S1230">
        <v>11090</v>
      </c>
      <c r="T1230">
        <v>242.98</v>
      </c>
      <c r="U1230">
        <v>298</v>
      </c>
      <c r="V1230">
        <v>38</v>
      </c>
      <c r="W1230">
        <v>760</v>
      </c>
      <c r="X1230">
        <v>760</v>
      </c>
      <c r="Y1230">
        <v>0</v>
      </c>
      <c r="Z1230">
        <v>0</v>
      </c>
      <c r="AA1230">
        <v>8550.0300000000007</v>
      </c>
      <c r="AB1230">
        <v>0</v>
      </c>
      <c r="AC1230">
        <v>0</v>
      </c>
      <c r="AD1230">
        <v>37</v>
      </c>
      <c r="AE1230">
        <v>1</v>
      </c>
      <c r="AF1230">
        <v>394</v>
      </c>
      <c r="AG1230">
        <v>3</v>
      </c>
      <c r="AH1230">
        <v>17</v>
      </c>
      <c r="AI1230">
        <v>128</v>
      </c>
      <c r="AJ1230">
        <v>0</v>
      </c>
      <c r="AK1230">
        <v>0</v>
      </c>
      <c r="AL1230">
        <v>0</v>
      </c>
      <c r="AM1230">
        <v>0</v>
      </c>
      <c r="AN1230">
        <v>0</v>
      </c>
      <c r="AO1230">
        <v>404</v>
      </c>
      <c r="AP1230">
        <v>1332</v>
      </c>
      <c r="AQ1230">
        <v>409</v>
      </c>
      <c r="AR1230">
        <v>0</v>
      </c>
      <c r="AS1230">
        <v>150</v>
      </c>
      <c r="AT1230">
        <v>7</v>
      </c>
      <c r="AU1230">
        <v>2</v>
      </c>
      <c r="AV1230">
        <v>1</v>
      </c>
      <c r="AW1230">
        <v>26</v>
      </c>
      <c r="AX1230">
        <v>0</v>
      </c>
      <c r="AY1230">
        <v>235</v>
      </c>
      <c r="AZ1230">
        <v>328</v>
      </c>
      <c r="BA1230">
        <v>110</v>
      </c>
      <c r="BB1230">
        <v>4</v>
      </c>
      <c r="BC1230">
        <v>4</v>
      </c>
      <c r="BD1230">
        <v>7</v>
      </c>
      <c r="BE1230">
        <v>1</v>
      </c>
      <c r="BF1230">
        <v>520</v>
      </c>
      <c r="BG1230">
        <v>2285</v>
      </c>
      <c r="BH1230">
        <v>1</v>
      </c>
      <c r="BI1230">
        <v>296</v>
      </c>
      <c r="BJ1230" s="25">
        <v>45944</v>
      </c>
      <c r="BK1230">
        <v>0</v>
      </c>
      <c r="BL1230" s="27" t="str">
        <f>VLOOKUP(O1230,DropDownList!$H$1:$I$7,2,FALSE)</f>
        <v>2024/25</v>
      </c>
      <c r="BM1230" s="27" t="str">
        <f t="shared" si="19"/>
        <v>VSUR</v>
      </c>
    </row>
    <row r="1231" spans="1:65" x14ac:dyDescent="0.2">
      <c r="A1231">
        <v>2025</v>
      </c>
      <c r="B1231">
        <v>10</v>
      </c>
      <c r="C1231" t="s">
        <v>231</v>
      </c>
      <c r="D1231" t="s">
        <v>247</v>
      </c>
      <c r="E1231" t="s">
        <v>49</v>
      </c>
      <c r="F1231">
        <v>9803</v>
      </c>
      <c r="G1231" t="s">
        <v>158</v>
      </c>
      <c r="H1231" t="s">
        <v>240</v>
      </c>
      <c r="I1231" t="s">
        <v>240</v>
      </c>
      <c r="J1231" s="24">
        <v>45931</v>
      </c>
      <c r="K1231" t="s">
        <v>253</v>
      </c>
      <c r="L1231">
        <v>3</v>
      </c>
      <c r="M1231" t="s">
        <v>429</v>
      </c>
      <c r="N1231" t="s">
        <v>145</v>
      </c>
      <c r="O1231" t="s">
        <v>155</v>
      </c>
      <c r="P1231" t="s">
        <v>161</v>
      </c>
      <c r="Q1231">
        <v>869.02</v>
      </c>
      <c r="R1231">
        <v>449</v>
      </c>
      <c r="S1231">
        <v>9610</v>
      </c>
      <c r="T1231">
        <v>260.10000000000002</v>
      </c>
      <c r="U1231">
        <v>105</v>
      </c>
      <c r="V1231">
        <v>10</v>
      </c>
      <c r="W1231">
        <v>190</v>
      </c>
      <c r="X1231">
        <v>190</v>
      </c>
      <c r="Y1231">
        <v>0</v>
      </c>
      <c r="Z1231">
        <v>0</v>
      </c>
      <c r="AA1231">
        <v>8480.8799999999992</v>
      </c>
      <c r="AB1231">
        <v>0</v>
      </c>
      <c r="AC1231">
        <v>0</v>
      </c>
      <c r="AD1231">
        <v>9</v>
      </c>
      <c r="AE1231">
        <v>1</v>
      </c>
      <c r="AF1231">
        <v>389</v>
      </c>
      <c r="AG1231">
        <v>4</v>
      </c>
      <c r="AH1231">
        <v>14</v>
      </c>
      <c r="AI1231">
        <v>41</v>
      </c>
      <c r="AJ1231">
        <v>0</v>
      </c>
      <c r="AK1231">
        <v>0</v>
      </c>
      <c r="AL1231">
        <v>0</v>
      </c>
      <c r="AM1231">
        <v>0</v>
      </c>
      <c r="AN1231">
        <v>0</v>
      </c>
      <c r="AO1231">
        <v>320</v>
      </c>
      <c r="AP1231">
        <v>1290</v>
      </c>
      <c r="AQ1231">
        <v>324</v>
      </c>
      <c r="AR1231">
        <v>0</v>
      </c>
      <c r="AS1231">
        <v>135</v>
      </c>
      <c r="AT1231">
        <v>18</v>
      </c>
      <c r="AU1231">
        <v>16</v>
      </c>
      <c r="AV1231">
        <v>12</v>
      </c>
      <c r="AW1231">
        <v>9</v>
      </c>
      <c r="AX1231">
        <v>0</v>
      </c>
      <c r="AY1231">
        <v>242</v>
      </c>
      <c r="AZ1231">
        <v>308</v>
      </c>
      <c r="BA1231">
        <v>152</v>
      </c>
      <c r="BB1231">
        <v>18</v>
      </c>
      <c r="BC1231">
        <v>9</v>
      </c>
      <c r="BD1231">
        <v>12</v>
      </c>
      <c r="BE1231">
        <v>0</v>
      </c>
      <c r="BF1231">
        <v>440</v>
      </c>
      <c r="BG1231">
        <v>825</v>
      </c>
      <c r="BH1231">
        <v>1</v>
      </c>
      <c r="BI1231">
        <v>105</v>
      </c>
      <c r="BJ1231" s="25">
        <v>45944</v>
      </c>
      <c r="BK1231">
        <v>0</v>
      </c>
      <c r="BL1231" s="27" t="str">
        <f>VLOOKUP(O1231,DropDownList!$H$1:$I$7,2,FALSE)</f>
        <v>2022/23</v>
      </c>
      <c r="BM1231" s="27" t="str">
        <f t="shared" si="19"/>
        <v>VSUR</v>
      </c>
    </row>
    <row r="1232" spans="1:65" x14ac:dyDescent="0.2">
      <c r="A1232">
        <v>2025</v>
      </c>
      <c r="B1232">
        <v>10</v>
      </c>
      <c r="C1232" t="s">
        <v>231</v>
      </c>
      <c r="D1232" t="s">
        <v>247</v>
      </c>
      <c r="E1232" t="s">
        <v>49</v>
      </c>
      <c r="F1232">
        <v>9803</v>
      </c>
      <c r="G1232" t="s">
        <v>158</v>
      </c>
      <c r="H1232" t="s">
        <v>240</v>
      </c>
      <c r="I1232" t="s">
        <v>240</v>
      </c>
      <c r="J1232" s="24">
        <v>45931</v>
      </c>
      <c r="K1232" t="s">
        <v>253</v>
      </c>
      <c r="L1232">
        <v>3</v>
      </c>
      <c r="M1232" t="s">
        <v>429</v>
      </c>
      <c r="N1232" t="s">
        <v>145</v>
      </c>
      <c r="O1232" t="s">
        <v>156</v>
      </c>
      <c r="P1232" t="s">
        <v>161</v>
      </c>
      <c r="Q1232">
        <v>1325.45</v>
      </c>
      <c r="R1232">
        <v>492</v>
      </c>
      <c r="S1232">
        <v>11345</v>
      </c>
      <c r="T1232">
        <v>875</v>
      </c>
      <c r="U1232">
        <v>175</v>
      </c>
      <c r="V1232">
        <v>20</v>
      </c>
      <c r="W1232">
        <v>465</v>
      </c>
      <c r="X1232">
        <v>465</v>
      </c>
      <c r="Y1232">
        <v>0</v>
      </c>
      <c r="Z1232">
        <v>0</v>
      </c>
      <c r="AA1232">
        <v>9144.5499999999993</v>
      </c>
      <c r="AB1232">
        <v>0</v>
      </c>
      <c r="AC1232">
        <v>0</v>
      </c>
      <c r="AD1232">
        <v>20</v>
      </c>
      <c r="AE1232">
        <v>0</v>
      </c>
      <c r="AF1232">
        <v>385</v>
      </c>
      <c r="AG1232">
        <v>5</v>
      </c>
      <c r="AH1232">
        <v>32</v>
      </c>
      <c r="AI1232">
        <v>69</v>
      </c>
      <c r="AJ1232">
        <v>0</v>
      </c>
      <c r="AK1232">
        <v>0</v>
      </c>
      <c r="AL1232">
        <v>0</v>
      </c>
      <c r="AM1232">
        <v>0</v>
      </c>
      <c r="AN1232">
        <v>0</v>
      </c>
      <c r="AO1232">
        <v>365</v>
      </c>
      <c r="AP1232">
        <v>1361</v>
      </c>
      <c r="AQ1232">
        <v>338</v>
      </c>
      <c r="AR1232">
        <v>0</v>
      </c>
      <c r="AS1232">
        <v>171</v>
      </c>
      <c r="AT1232">
        <v>13</v>
      </c>
      <c r="AU1232">
        <v>19</v>
      </c>
      <c r="AV1232">
        <v>11</v>
      </c>
      <c r="AW1232">
        <v>28</v>
      </c>
      <c r="AX1232">
        <v>0</v>
      </c>
      <c r="AY1232">
        <v>235</v>
      </c>
      <c r="AZ1232">
        <v>328</v>
      </c>
      <c r="BA1232">
        <v>136</v>
      </c>
      <c r="BB1232">
        <v>16</v>
      </c>
      <c r="BC1232">
        <v>12</v>
      </c>
      <c r="BD1232">
        <v>10</v>
      </c>
      <c r="BE1232">
        <v>1</v>
      </c>
      <c r="BF1232">
        <v>465</v>
      </c>
      <c r="BG1232">
        <v>1320</v>
      </c>
      <c r="BH1232">
        <v>1</v>
      </c>
      <c r="BI1232">
        <v>172</v>
      </c>
      <c r="BJ1232" s="25">
        <v>45944</v>
      </c>
      <c r="BK1232">
        <v>0</v>
      </c>
      <c r="BL1232" s="27" t="str">
        <f>VLOOKUP(O1232,DropDownList!$H$1:$I$7,2,FALSE)</f>
        <v>2023/24</v>
      </c>
      <c r="BM1232" s="27" t="str">
        <f t="shared" si="19"/>
        <v>VSUR</v>
      </c>
    </row>
    <row r="1233" spans="1:65" x14ac:dyDescent="0.2">
      <c r="A1233">
        <v>2025</v>
      </c>
      <c r="B1233">
        <v>10</v>
      </c>
      <c r="C1233" t="s">
        <v>231</v>
      </c>
      <c r="D1233" t="s">
        <v>248</v>
      </c>
      <c r="E1233" t="s">
        <v>50</v>
      </c>
      <c r="F1233">
        <v>9358</v>
      </c>
      <c r="G1233" t="s">
        <v>141</v>
      </c>
      <c r="H1233" t="s">
        <v>237</v>
      </c>
      <c r="I1233" t="s">
        <v>237</v>
      </c>
      <c r="J1233" s="24">
        <v>45931</v>
      </c>
      <c r="K1233" t="s">
        <v>253</v>
      </c>
      <c r="L1233">
        <v>3</v>
      </c>
      <c r="M1233" t="s">
        <v>429</v>
      </c>
      <c r="N1233" t="s">
        <v>145</v>
      </c>
      <c r="O1233" t="s">
        <v>156</v>
      </c>
      <c r="P1233" t="s">
        <v>150</v>
      </c>
      <c r="Q1233">
        <v>14527.21</v>
      </c>
      <c r="R1233">
        <v>347</v>
      </c>
      <c r="S1233">
        <v>58923.72</v>
      </c>
      <c r="T1233">
        <v>8342.16</v>
      </c>
      <c r="U1233">
        <v>99</v>
      </c>
      <c r="V1233">
        <v>61</v>
      </c>
      <c r="W1233">
        <v>9810.7199999999993</v>
      </c>
      <c r="X1233">
        <v>9843.66</v>
      </c>
      <c r="Y1233">
        <v>303</v>
      </c>
      <c r="Z1233">
        <v>50581.56</v>
      </c>
      <c r="AA1233">
        <v>36054.35</v>
      </c>
      <c r="AB1233">
        <v>10983.76</v>
      </c>
      <c r="AC1233">
        <v>25070.59</v>
      </c>
      <c r="AD1233">
        <v>51</v>
      </c>
      <c r="AE1233">
        <v>10</v>
      </c>
      <c r="AF1233">
        <v>201</v>
      </c>
      <c r="AG1233">
        <v>36</v>
      </c>
      <c r="AH1233">
        <v>44</v>
      </c>
      <c r="AI1233">
        <v>63</v>
      </c>
      <c r="AJ1233">
        <v>66</v>
      </c>
      <c r="AK1233">
        <v>35</v>
      </c>
      <c r="AL1233">
        <v>10</v>
      </c>
      <c r="AM1233">
        <v>15</v>
      </c>
      <c r="AN1233">
        <v>1</v>
      </c>
      <c r="AO1233">
        <v>223</v>
      </c>
      <c r="AP1233">
        <v>1079</v>
      </c>
      <c r="AQ1233">
        <v>259</v>
      </c>
      <c r="AR1233">
        <v>35</v>
      </c>
      <c r="AS1233">
        <v>107</v>
      </c>
      <c r="AT1233">
        <v>89</v>
      </c>
      <c r="AU1233">
        <v>9</v>
      </c>
      <c r="AV1233">
        <v>5</v>
      </c>
      <c r="AW1233">
        <v>0</v>
      </c>
      <c r="AX1233">
        <v>0</v>
      </c>
      <c r="AY1233">
        <v>116</v>
      </c>
      <c r="AZ1233">
        <v>249</v>
      </c>
      <c r="BA1233">
        <v>142</v>
      </c>
      <c r="BB1233">
        <v>16</v>
      </c>
      <c r="BC1233">
        <v>4</v>
      </c>
      <c r="BD1233">
        <v>2</v>
      </c>
      <c r="BE1233">
        <v>0</v>
      </c>
      <c r="BF1233">
        <v>216</v>
      </c>
      <c r="BG1233">
        <v>10172.68</v>
      </c>
      <c r="BH1233">
        <v>3</v>
      </c>
      <c r="BI1233">
        <v>99</v>
      </c>
      <c r="BJ1233" s="25">
        <v>45944</v>
      </c>
      <c r="BK1233">
        <v>0</v>
      </c>
      <c r="BL1233" s="27" t="str">
        <f>VLOOKUP(O1233,DropDownList!$H$1:$I$7,2,FALSE)</f>
        <v>2023/24</v>
      </c>
      <c r="BM1233" s="27" t="str">
        <f t="shared" si="19"/>
        <v>FISCAL FINES</v>
      </c>
    </row>
    <row r="1234" spans="1:65" x14ac:dyDescent="0.2">
      <c r="A1234">
        <v>2025</v>
      </c>
      <c r="B1234">
        <v>10</v>
      </c>
      <c r="C1234" t="s">
        <v>231</v>
      </c>
      <c r="D1234" t="s">
        <v>248</v>
      </c>
      <c r="E1234" t="s">
        <v>50</v>
      </c>
      <c r="F1234">
        <v>9358</v>
      </c>
      <c r="G1234" t="s">
        <v>141</v>
      </c>
      <c r="H1234" t="s">
        <v>237</v>
      </c>
      <c r="I1234" t="s">
        <v>237</v>
      </c>
      <c r="J1234" s="24">
        <v>45931</v>
      </c>
      <c r="K1234" t="s">
        <v>253</v>
      </c>
      <c r="L1234">
        <v>3</v>
      </c>
      <c r="M1234" t="s">
        <v>429</v>
      </c>
      <c r="N1234" t="s">
        <v>145</v>
      </c>
      <c r="O1234" t="s">
        <v>156</v>
      </c>
      <c r="P1234" t="s">
        <v>154</v>
      </c>
      <c r="Q1234">
        <v>20138.05</v>
      </c>
      <c r="R1234">
        <v>423</v>
      </c>
      <c r="S1234">
        <v>124601.92</v>
      </c>
      <c r="T1234">
        <v>2350</v>
      </c>
      <c r="U1234">
        <v>94</v>
      </c>
      <c r="V1234">
        <v>37</v>
      </c>
      <c r="W1234">
        <v>9343.5300000000007</v>
      </c>
      <c r="X1234">
        <v>9478.5300000000007</v>
      </c>
      <c r="Y1234">
        <v>0</v>
      </c>
      <c r="Z1234">
        <v>0</v>
      </c>
      <c r="AA1234">
        <v>102113.87</v>
      </c>
      <c r="AB1234">
        <v>4178.28</v>
      </c>
      <c r="AC1234">
        <v>91780.01</v>
      </c>
      <c r="AD1234">
        <v>20</v>
      </c>
      <c r="AE1234">
        <v>17</v>
      </c>
      <c r="AF1234">
        <v>322</v>
      </c>
      <c r="AG1234">
        <v>60</v>
      </c>
      <c r="AH1234">
        <v>7</v>
      </c>
      <c r="AI1234">
        <v>34</v>
      </c>
      <c r="AJ1234">
        <v>0</v>
      </c>
      <c r="AK1234">
        <v>0</v>
      </c>
      <c r="AL1234">
        <v>0</v>
      </c>
      <c r="AM1234">
        <v>0</v>
      </c>
      <c r="AN1234">
        <v>0</v>
      </c>
      <c r="AO1234">
        <v>206</v>
      </c>
      <c r="AP1234">
        <v>874</v>
      </c>
      <c r="AQ1234">
        <v>212</v>
      </c>
      <c r="AR1234">
        <v>0</v>
      </c>
      <c r="AS1234">
        <v>117</v>
      </c>
      <c r="AT1234">
        <v>42</v>
      </c>
      <c r="AU1234">
        <v>10</v>
      </c>
      <c r="AV1234">
        <v>4</v>
      </c>
      <c r="AW1234">
        <v>0</v>
      </c>
      <c r="AX1234">
        <v>0</v>
      </c>
      <c r="AY1234">
        <v>121</v>
      </c>
      <c r="AZ1234">
        <v>187</v>
      </c>
      <c r="BA1234">
        <v>89</v>
      </c>
      <c r="BB1234">
        <v>28</v>
      </c>
      <c r="BC1234">
        <v>12</v>
      </c>
      <c r="BD1234">
        <v>9</v>
      </c>
      <c r="BE1234">
        <v>1</v>
      </c>
      <c r="BF1234">
        <v>419</v>
      </c>
      <c r="BG1234">
        <v>11062</v>
      </c>
      <c r="BH1234">
        <v>0</v>
      </c>
      <c r="BI1234">
        <v>94</v>
      </c>
      <c r="BJ1234" s="25">
        <v>45944</v>
      </c>
      <c r="BK1234">
        <v>0</v>
      </c>
      <c r="BL1234" s="27" t="str">
        <f>VLOOKUP(O1234,DropDownList!$H$1:$I$7,2,FALSE)</f>
        <v>2023/24</v>
      </c>
      <c r="BM1234" s="27" t="str">
        <f t="shared" si="19"/>
        <v>JP COURT</v>
      </c>
    </row>
    <row r="1235" spans="1:65" x14ac:dyDescent="0.2">
      <c r="A1235">
        <v>2025</v>
      </c>
      <c r="B1235">
        <v>10</v>
      </c>
      <c r="C1235" t="s">
        <v>231</v>
      </c>
      <c r="D1235" t="s">
        <v>248</v>
      </c>
      <c r="E1235" t="s">
        <v>50</v>
      </c>
      <c r="F1235">
        <v>9358</v>
      </c>
      <c r="G1235" t="s">
        <v>141</v>
      </c>
      <c r="H1235" t="s">
        <v>237</v>
      </c>
      <c r="I1235" t="s">
        <v>237</v>
      </c>
      <c r="J1235" s="24">
        <v>45931</v>
      </c>
      <c r="K1235" t="s">
        <v>253</v>
      </c>
      <c r="L1235">
        <v>3</v>
      </c>
      <c r="M1235" t="s">
        <v>429</v>
      </c>
      <c r="N1235" t="s">
        <v>145</v>
      </c>
      <c r="O1235" t="s">
        <v>156</v>
      </c>
      <c r="P1235" t="s">
        <v>152</v>
      </c>
      <c r="Q1235">
        <v>0</v>
      </c>
      <c r="R1235">
        <v>41</v>
      </c>
      <c r="S1235">
        <v>1640</v>
      </c>
      <c r="T1235">
        <v>560</v>
      </c>
      <c r="U1235">
        <v>0</v>
      </c>
      <c r="V1235">
        <v>0</v>
      </c>
      <c r="W1235">
        <v>0</v>
      </c>
      <c r="X1235">
        <v>0</v>
      </c>
      <c r="Y1235">
        <v>0</v>
      </c>
      <c r="Z1235">
        <v>0</v>
      </c>
      <c r="AA1235">
        <v>1080</v>
      </c>
      <c r="AB1235">
        <v>0</v>
      </c>
      <c r="AC1235">
        <v>1080</v>
      </c>
      <c r="AD1235">
        <v>0</v>
      </c>
      <c r="AE1235">
        <v>0</v>
      </c>
      <c r="AF1235">
        <v>27</v>
      </c>
      <c r="AG1235">
        <v>0</v>
      </c>
      <c r="AH1235">
        <v>14</v>
      </c>
      <c r="AI1235">
        <v>0</v>
      </c>
      <c r="AJ1235">
        <v>0</v>
      </c>
      <c r="AK1235">
        <v>0</v>
      </c>
      <c r="AL1235">
        <v>0</v>
      </c>
      <c r="AM1235">
        <v>0</v>
      </c>
      <c r="AN1235">
        <v>0</v>
      </c>
      <c r="AO1235">
        <v>0</v>
      </c>
      <c r="AP1235">
        <v>0</v>
      </c>
      <c r="AQ1235">
        <v>0</v>
      </c>
      <c r="AR1235">
        <v>0</v>
      </c>
      <c r="AS1235">
        <v>0</v>
      </c>
      <c r="AT1235">
        <v>0</v>
      </c>
      <c r="AU1235">
        <v>0</v>
      </c>
      <c r="AV1235">
        <v>0</v>
      </c>
      <c r="AW1235">
        <v>0</v>
      </c>
      <c r="AX1235">
        <v>0</v>
      </c>
      <c r="AY1235">
        <v>0</v>
      </c>
      <c r="AZ1235">
        <v>0</v>
      </c>
      <c r="BA1235">
        <v>0</v>
      </c>
      <c r="BB1235">
        <v>0</v>
      </c>
      <c r="BC1235">
        <v>0</v>
      </c>
      <c r="BD1235">
        <v>0</v>
      </c>
      <c r="BE1235">
        <v>0</v>
      </c>
      <c r="BF1235">
        <v>0</v>
      </c>
      <c r="BG1235">
        <v>0</v>
      </c>
      <c r="BH1235">
        <v>0</v>
      </c>
      <c r="BI1235">
        <v>0</v>
      </c>
      <c r="BJ1235" s="25">
        <v>45944</v>
      </c>
      <c r="BK1235">
        <v>0</v>
      </c>
      <c r="BL1235" s="27" t="str">
        <f>VLOOKUP(O1235,DropDownList!$H$1:$I$7,2,FALSE)</f>
        <v>2023/24</v>
      </c>
      <c r="BM1235" s="27" t="str">
        <f t="shared" si="19"/>
        <v>PCOA</v>
      </c>
    </row>
    <row r="1236" spans="1:65" x14ac:dyDescent="0.2">
      <c r="A1236">
        <v>2025</v>
      </c>
      <c r="B1236">
        <v>10</v>
      </c>
      <c r="C1236" t="s">
        <v>231</v>
      </c>
      <c r="D1236" t="s">
        <v>248</v>
      </c>
      <c r="E1236" t="s">
        <v>50</v>
      </c>
      <c r="F1236">
        <v>9358</v>
      </c>
      <c r="G1236" t="s">
        <v>141</v>
      </c>
      <c r="H1236" t="s">
        <v>237</v>
      </c>
      <c r="I1236" t="s">
        <v>237</v>
      </c>
      <c r="J1236" s="24">
        <v>45931</v>
      </c>
      <c r="K1236" t="s">
        <v>253</v>
      </c>
      <c r="L1236">
        <v>3</v>
      </c>
      <c r="M1236" t="s">
        <v>429</v>
      </c>
      <c r="N1236" t="s">
        <v>145</v>
      </c>
      <c r="O1236" t="s">
        <v>156</v>
      </c>
      <c r="P1236" t="s">
        <v>148</v>
      </c>
      <c r="Q1236">
        <v>360</v>
      </c>
      <c r="R1236">
        <v>14</v>
      </c>
      <c r="S1236">
        <v>840</v>
      </c>
      <c r="T1236">
        <v>0</v>
      </c>
      <c r="U1236">
        <v>6</v>
      </c>
      <c r="V1236">
        <v>5</v>
      </c>
      <c r="W1236">
        <v>300</v>
      </c>
      <c r="X1236">
        <v>300</v>
      </c>
      <c r="Y1236">
        <v>0</v>
      </c>
      <c r="Z1236">
        <v>0</v>
      </c>
      <c r="AA1236">
        <v>480</v>
      </c>
      <c r="AB1236">
        <v>0</v>
      </c>
      <c r="AC1236">
        <v>480</v>
      </c>
      <c r="AD1236">
        <v>5</v>
      </c>
      <c r="AE1236">
        <v>0</v>
      </c>
      <c r="AF1236">
        <v>8</v>
      </c>
      <c r="AG1236">
        <v>0</v>
      </c>
      <c r="AH1236">
        <v>0</v>
      </c>
      <c r="AI1236">
        <v>6</v>
      </c>
      <c r="AJ1236">
        <v>0</v>
      </c>
      <c r="AK1236">
        <v>0</v>
      </c>
      <c r="AL1236">
        <v>0</v>
      </c>
      <c r="AM1236">
        <v>0</v>
      </c>
      <c r="AN1236">
        <v>0</v>
      </c>
      <c r="AO1236">
        <v>12</v>
      </c>
      <c r="AP1236">
        <v>67</v>
      </c>
      <c r="AQ1236">
        <v>13</v>
      </c>
      <c r="AR1236">
        <v>2</v>
      </c>
      <c r="AS1236">
        <v>5</v>
      </c>
      <c r="AT1236">
        <v>10</v>
      </c>
      <c r="AU1236">
        <v>0</v>
      </c>
      <c r="AV1236">
        <v>0</v>
      </c>
      <c r="AW1236">
        <v>0</v>
      </c>
      <c r="AX1236">
        <v>0</v>
      </c>
      <c r="AY1236">
        <v>6</v>
      </c>
      <c r="AZ1236">
        <v>16</v>
      </c>
      <c r="BA1236">
        <v>12</v>
      </c>
      <c r="BB1236">
        <v>0</v>
      </c>
      <c r="BC1236">
        <v>0</v>
      </c>
      <c r="BD1236">
        <v>0</v>
      </c>
      <c r="BE1236">
        <v>0</v>
      </c>
      <c r="BF1236">
        <v>12</v>
      </c>
      <c r="BG1236">
        <v>360</v>
      </c>
      <c r="BH1236">
        <v>0</v>
      </c>
      <c r="BI1236">
        <v>6</v>
      </c>
      <c r="BJ1236" s="25">
        <v>45944</v>
      </c>
      <c r="BK1236">
        <v>0</v>
      </c>
      <c r="BL1236" s="27" t="str">
        <f>VLOOKUP(O1236,DropDownList!$H$1:$I$7,2,FALSE)</f>
        <v>2023/24</v>
      </c>
      <c r="BM1236" s="27" t="str">
        <f t="shared" si="19"/>
        <v>PRAS</v>
      </c>
    </row>
    <row r="1237" spans="1:65" x14ac:dyDescent="0.2">
      <c r="A1237">
        <v>2025</v>
      </c>
      <c r="B1237">
        <v>10</v>
      </c>
      <c r="C1237" t="s">
        <v>231</v>
      </c>
      <c r="D1237" t="s">
        <v>248</v>
      </c>
      <c r="E1237" t="s">
        <v>50</v>
      </c>
      <c r="F1237">
        <v>9358</v>
      </c>
      <c r="G1237" t="s">
        <v>141</v>
      </c>
      <c r="H1237" t="s">
        <v>237</v>
      </c>
      <c r="I1237" t="s">
        <v>237</v>
      </c>
      <c r="J1237" s="24">
        <v>45931</v>
      </c>
      <c r="K1237" t="s">
        <v>253</v>
      </c>
      <c r="L1237">
        <v>3</v>
      </c>
      <c r="M1237" t="s">
        <v>429</v>
      </c>
      <c r="N1237" t="s">
        <v>145</v>
      </c>
      <c r="O1237" t="s">
        <v>149</v>
      </c>
      <c r="P1237" t="s">
        <v>150</v>
      </c>
      <c r="Q1237">
        <v>9404.1</v>
      </c>
      <c r="R1237">
        <v>91</v>
      </c>
      <c r="S1237">
        <v>16354.53</v>
      </c>
      <c r="T1237">
        <v>1697.09</v>
      </c>
      <c r="U1237">
        <v>53</v>
      </c>
      <c r="V1237">
        <v>32</v>
      </c>
      <c r="W1237">
        <v>3682.01</v>
      </c>
      <c r="X1237">
        <v>6380.36</v>
      </c>
      <c r="Y1237">
        <v>79</v>
      </c>
      <c r="Z1237">
        <v>14657.44</v>
      </c>
      <c r="AA1237">
        <v>5253.34</v>
      </c>
      <c r="AB1237">
        <v>1915.84</v>
      </c>
      <c r="AC1237">
        <v>3337.5</v>
      </c>
      <c r="AD1237">
        <v>26</v>
      </c>
      <c r="AE1237">
        <v>6</v>
      </c>
      <c r="AF1237">
        <v>26</v>
      </c>
      <c r="AG1237">
        <v>10</v>
      </c>
      <c r="AH1237">
        <v>12</v>
      </c>
      <c r="AI1237">
        <v>43</v>
      </c>
      <c r="AJ1237">
        <v>12</v>
      </c>
      <c r="AK1237">
        <v>7</v>
      </c>
      <c r="AL1237">
        <v>2</v>
      </c>
      <c r="AM1237">
        <v>7</v>
      </c>
      <c r="AN1237">
        <v>0</v>
      </c>
      <c r="AO1237">
        <v>61</v>
      </c>
      <c r="AP1237">
        <v>139</v>
      </c>
      <c r="AQ1237">
        <v>63</v>
      </c>
      <c r="AR1237">
        <v>0</v>
      </c>
      <c r="AS1237">
        <v>1</v>
      </c>
      <c r="AT1237">
        <v>6</v>
      </c>
      <c r="AU1237">
        <v>0</v>
      </c>
      <c r="AV1237">
        <v>0</v>
      </c>
      <c r="AW1237">
        <v>0</v>
      </c>
      <c r="AX1237">
        <v>0</v>
      </c>
      <c r="AY1237">
        <v>19</v>
      </c>
      <c r="AZ1237">
        <v>39</v>
      </c>
      <c r="BA1237">
        <v>7</v>
      </c>
      <c r="BB1237">
        <v>1</v>
      </c>
      <c r="BC1237">
        <v>0</v>
      </c>
      <c r="BD1237">
        <v>0</v>
      </c>
      <c r="BE1237">
        <v>0</v>
      </c>
      <c r="BF1237">
        <v>60</v>
      </c>
      <c r="BG1237">
        <v>6814.94</v>
      </c>
      <c r="BH1237">
        <v>0</v>
      </c>
      <c r="BI1237">
        <v>50</v>
      </c>
      <c r="BJ1237" s="25">
        <v>45944</v>
      </c>
      <c r="BK1237">
        <v>0</v>
      </c>
      <c r="BL1237" s="27" t="str">
        <f>VLOOKUP(O1237,DropDownList!$H$1:$I$7,2,FALSE)</f>
        <v>2025/26</v>
      </c>
      <c r="BM1237" s="27" t="str">
        <f t="shared" si="19"/>
        <v>FISCAL FINES</v>
      </c>
    </row>
    <row r="1238" spans="1:65" x14ac:dyDescent="0.2">
      <c r="A1238">
        <v>2025</v>
      </c>
      <c r="B1238">
        <v>10</v>
      </c>
      <c r="C1238" t="s">
        <v>231</v>
      </c>
      <c r="D1238" t="s">
        <v>248</v>
      </c>
      <c r="E1238" t="s">
        <v>50</v>
      </c>
      <c r="F1238">
        <v>9358</v>
      </c>
      <c r="G1238" t="s">
        <v>141</v>
      </c>
      <c r="H1238" t="s">
        <v>237</v>
      </c>
      <c r="I1238" t="s">
        <v>237</v>
      </c>
      <c r="J1238" s="24">
        <v>45931</v>
      </c>
      <c r="K1238" t="s">
        <v>253</v>
      </c>
      <c r="L1238">
        <v>3</v>
      </c>
      <c r="M1238" t="s">
        <v>429</v>
      </c>
      <c r="N1238" t="s">
        <v>145</v>
      </c>
      <c r="O1238" t="s">
        <v>149</v>
      </c>
      <c r="P1238" t="s">
        <v>154</v>
      </c>
      <c r="Q1238">
        <v>7538</v>
      </c>
      <c r="R1238">
        <v>100</v>
      </c>
      <c r="S1238">
        <v>20944</v>
      </c>
      <c r="T1238">
        <v>0</v>
      </c>
      <c r="U1238">
        <v>36</v>
      </c>
      <c r="V1238">
        <v>31</v>
      </c>
      <c r="W1238">
        <v>5295</v>
      </c>
      <c r="X1238">
        <v>6768</v>
      </c>
      <c r="Y1238">
        <v>0</v>
      </c>
      <c r="Z1238">
        <v>0</v>
      </c>
      <c r="AA1238">
        <v>13406</v>
      </c>
      <c r="AB1238">
        <v>375</v>
      </c>
      <c r="AC1238">
        <v>12091</v>
      </c>
      <c r="AD1238">
        <v>22</v>
      </c>
      <c r="AE1238">
        <v>9</v>
      </c>
      <c r="AF1238">
        <v>64</v>
      </c>
      <c r="AG1238">
        <v>11</v>
      </c>
      <c r="AH1238">
        <v>0</v>
      </c>
      <c r="AI1238">
        <v>25</v>
      </c>
      <c r="AJ1238">
        <v>0</v>
      </c>
      <c r="AK1238">
        <v>0</v>
      </c>
      <c r="AL1238">
        <v>0</v>
      </c>
      <c r="AM1238">
        <v>0</v>
      </c>
      <c r="AN1238">
        <v>0</v>
      </c>
      <c r="AO1238">
        <v>44</v>
      </c>
      <c r="AP1238">
        <v>93</v>
      </c>
      <c r="AQ1238">
        <v>44</v>
      </c>
      <c r="AR1238">
        <v>0</v>
      </c>
      <c r="AS1238">
        <v>8</v>
      </c>
      <c r="AT1238">
        <v>5</v>
      </c>
      <c r="AU1238">
        <v>0</v>
      </c>
      <c r="AV1238">
        <v>0</v>
      </c>
      <c r="AW1238">
        <v>0</v>
      </c>
      <c r="AX1238">
        <v>0</v>
      </c>
      <c r="AY1238">
        <v>3</v>
      </c>
      <c r="AZ1238">
        <v>20</v>
      </c>
      <c r="BA1238">
        <v>9</v>
      </c>
      <c r="BB1238">
        <v>2</v>
      </c>
      <c r="BC1238">
        <v>1</v>
      </c>
      <c r="BD1238">
        <v>0</v>
      </c>
      <c r="BE1238">
        <v>1</v>
      </c>
      <c r="BF1238">
        <v>98</v>
      </c>
      <c r="BG1238">
        <v>5478</v>
      </c>
      <c r="BH1238">
        <v>0</v>
      </c>
      <c r="BI1238">
        <v>36</v>
      </c>
      <c r="BJ1238" s="25">
        <v>45944</v>
      </c>
      <c r="BK1238">
        <v>0</v>
      </c>
      <c r="BL1238" s="27" t="str">
        <f>VLOOKUP(O1238,DropDownList!$H$1:$I$7,2,FALSE)</f>
        <v>2025/26</v>
      </c>
      <c r="BM1238" s="27" t="str">
        <f t="shared" si="19"/>
        <v>JP COURT</v>
      </c>
    </row>
    <row r="1239" spans="1:65" x14ac:dyDescent="0.2">
      <c r="A1239">
        <v>2025</v>
      </c>
      <c r="B1239">
        <v>10</v>
      </c>
      <c r="C1239" t="s">
        <v>231</v>
      </c>
      <c r="D1239" t="s">
        <v>248</v>
      </c>
      <c r="E1239" t="s">
        <v>50</v>
      </c>
      <c r="F1239">
        <v>9358</v>
      </c>
      <c r="G1239" t="s">
        <v>141</v>
      </c>
      <c r="H1239" t="s">
        <v>237</v>
      </c>
      <c r="I1239" t="s">
        <v>237</v>
      </c>
      <c r="J1239" s="24">
        <v>45931</v>
      </c>
      <c r="K1239" t="s">
        <v>253</v>
      </c>
      <c r="L1239">
        <v>3</v>
      </c>
      <c r="M1239" t="s">
        <v>429</v>
      </c>
      <c r="N1239" t="s">
        <v>145</v>
      </c>
      <c r="O1239" t="s">
        <v>149</v>
      </c>
      <c r="P1239" t="s">
        <v>152</v>
      </c>
      <c r="Q1239">
        <v>0</v>
      </c>
      <c r="R1239">
        <v>10</v>
      </c>
      <c r="S1239">
        <v>400</v>
      </c>
      <c r="T1239">
        <v>280</v>
      </c>
      <c r="U1239">
        <v>0</v>
      </c>
      <c r="V1239">
        <v>0</v>
      </c>
      <c r="W1239">
        <v>0</v>
      </c>
      <c r="X1239">
        <v>0</v>
      </c>
      <c r="Y1239">
        <v>0</v>
      </c>
      <c r="Z1239">
        <v>0</v>
      </c>
      <c r="AA1239">
        <v>120</v>
      </c>
      <c r="AB1239">
        <v>0</v>
      </c>
      <c r="AC1239">
        <v>120</v>
      </c>
      <c r="AD1239">
        <v>0</v>
      </c>
      <c r="AE1239">
        <v>0</v>
      </c>
      <c r="AF1239">
        <v>3</v>
      </c>
      <c r="AG1239">
        <v>0</v>
      </c>
      <c r="AH1239">
        <v>7</v>
      </c>
      <c r="AI1239">
        <v>0</v>
      </c>
      <c r="AJ1239">
        <v>0</v>
      </c>
      <c r="AK1239">
        <v>0</v>
      </c>
      <c r="AL1239">
        <v>0</v>
      </c>
      <c r="AM1239">
        <v>0</v>
      </c>
      <c r="AN1239">
        <v>0</v>
      </c>
      <c r="AO1239">
        <v>0</v>
      </c>
      <c r="AP1239">
        <v>0</v>
      </c>
      <c r="AQ1239">
        <v>0</v>
      </c>
      <c r="AR1239">
        <v>0</v>
      </c>
      <c r="AS1239">
        <v>0</v>
      </c>
      <c r="AT1239">
        <v>0</v>
      </c>
      <c r="AU1239">
        <v>0</v>
      </c>
      <c r="AV1239">
        <v>0</v>
      </c>
      <c r="AW1239">
        <v>0</v>
      </c>
      <c r="AX1239">
        <v>0</v>
      </c>
      <c r="AY1239">
        <v>0</v>
      </c>
      <c r="AZ1239">
        <v>0</v>
      </c>
      <c r="BA1239">
        <v>0</v>
      </c>
      <c r="BB1239">
        <v>0</v>
      </c>
      <c r="BC1239">
        <v>0</v>
      </c>
      <c r="BD1239">
        <v>0</v>
      </c>
      <c r="BE1239">
        <v>0</v>
      </c>
      <c r="BF1239">
        <v>0</v>
      </c>
      <c r="BG1239">
        <v>0</v>
      </c>
      <c r="BH1239">
        <v>0</v>
      </c>
      <c r="BI1239">
        <v>0</v>
      </c>
      <c r="BJ1239" s="25">
        <v>45944</v>
      </c>
      <c r="BK1239">
        <v>0</v>
      </c>
      <c r="BL1239" s="27" t="str">
        <f>VLOOKUP(O1239,DropDownList!$H$1:$I$7,2,FALSE)</f>
        <v>2025/26</v>
      </c>
      <c r="BM1239" s="27" t="str">
        <f t="shared" si="19"/>
        <v>PCOA</v>
      </c>
    </row>
    <row r="1240" spans="1:65" x14ac:dyDescent="0.2">
      <c r="A1240">
        <v>2025</v>
      </c>
      <c r="B1240">
        <v>10</v>
      </c>
      <c r="C1240" t="s">
        <v>231</v>
      </c>
      <c r="D1240" t="s">
        <v>248</v>
      </c>
      <c r="E1240" t="s">
        <v>50</v>
      </c>
      <c r="F1240">
        <v>9358</v>
      </c>
      <c r="G1240" t="s">
        <v>141</v>
      </c>
      <c r="H1240" t="s">
        <v>237</v>
      </c>
      <c r="I1240" t="s">
        <v>237</v>
      </c>
      <c r="J1240" s="24">
        <v>45931</v>
      </c>
      <c r="K1240" t="s">
        <v>253</v>
      </c>
      <c r="L1240">
        <v>3</v>
      </c>
      <c r="M1240" t="s">
        <v>429</v>
      </c>
      <c r="N1240" t="s">
        <v>145</v>
      </c>
      <c r="O1240" t="s">
        <v>149</v>
      </c>
      <c r="P1240" t="s">
        <v>148</v>
      </c>
      <c r="Q1240">
        <v>300</v>
      </c>
      <c r="R1240">
        <v>6</v>
      </c>
      <c r="S1240">
        <v>360</v>
      </c>
      <c r="T1240">
        <v>0</v>
      </c>
      <c r="U1240">
        <v>5</v>
      </c>
      <c r="V1240">
        <v>4</v>
      </c>
      <c r="W1240">
        <v>240</v>
      </c>
      <c r="X1240">
        <v>240</v>
      </c>
      <c r="Y1240">
        <v>0</v>
      </c>
      <c r="Z1240">
        <v>0</v>
      </c>
      <c r="AA1240">
        <v>60</v>
      </c>
      <c r="AB1240">
        <v>0</v>
      </c>
      <c r="AC1240">
        <v>60</v>
      </c>
      <c r="AD1240">
        <v>4</v>
      </c>
      <c r="AE1240">
        <v>0</v>
      </c>
      <c r="AF1240">
        <v>1</v>
      </c>
      <c r="AG1240">
        <v>0</v>
      </c>
      <c r="AH1240">
        <v>0</v>
      </c>
      <c r="AI1240">
        <v>5</v>
      </c>
      <c r="AJ1240">
        <v>0</v>
      </c>
      <c r="AK1240">
        <v>0</v>
      </c>
      <c r="AL1240">
        <v>0</v>
      </c>
      <c r="AM1240">
        <v>0</v>
      </c>
      <c r="AN1240">
        <v>0</v>
      </c>
      <c r="AO1240">
        <v>5</v>
      </c>
      <c r="AP1240">
        <v>12</v>
      </c>
      <c r="AQ1240">
        <v>6</v>
      </c>
      <c r="AR1240">
        <v>0</v>
      </c>
      <c r="AS1240">
        <v>0</v>
      </c>
      <c r="AT1240">
        <v>0</v>
      </c>
      <c r="AU1240">
        <v>0</v>
      </c>
      <c r="AV1240">
        <v>0</v>
      </c>
      <c r="AW1240">
        <v>0</v>
      </c>
      <c r="AX1240">
        <v>0</v>
      </c>
      <c r="AY1240">
        <v>1</v>
      </c>
      <c r="AZ1240">
        <v>4</v>
      </c>
      <c r="BA1240">
        <v>0</v>
      </c>
      <c r="BB1240">
        <v>0</v>
      </c>
      <c r="BC1240">
        <v>0</v>
      </c>
      <c r="BD1240">
        <v>0</v>
      </c>
      <c r="BE1240">
        <v>0</v>
      </c>
      <c r="BF1240">
        <v>5</v>
      </c>
      <c r="BG1240">
        <v>300</v>
      </c>
      <c r="BH1240">
        <v>0</v>
      </c>
      <c r="BI1240">
        <v>5</v>
      </c>
      <c r="BJ1240" s="25">
        <v>45944</v>
      </c>
      <c r="BK1240">
        <v>0</v>
      </c>
      <c r="BL1240" s="27" t="str">
        <f>VLOOKUP(O1240,DropDownList!$H$1:$I$7,2,FALSE)</f>
        <v>2025/26</v>
      </c>
      <c r="BM1240" s="27" t="str">
        <f t="shared" si="19"/>
        <v>PRAS</v>
      </c>
    </row>
    <row r="1241" spans="1:65" x14ac:dyDescent="0.2">
      <c r="A1241">
        <v>2025</v>
      </c>
      <c r="B1241">
        <v>10</v>
      </c>
      <c r="C1241" t="s">
        <v>231</v>
      </c>
      <c r="D1241" t="s">
        <v>248</v>
      </c>
      <c r="E1241" t="s">
        <v>50</v>
      </c>
      <c r="F1241">
        <v>9358</v>
      </c>
      <c r="G1241" t="s">
        <v>141</v>
      </c>
      <c r="H1241" t="s">
        <v>237</v>
      </c>
      <c r="I1241" t="s">
        <v>237</v>
      </c>
      <c r="J1241" s="24">
        <v>45931</v>
      </c>
      <c r="K1241" t="s">
        <v>253</v>
      </c>
      <c r="L1241">
        <v>3</v>
      </c>
      <c r="M1241" t="s">
        <v>429</v>
      </c>
      <c r="N1241" t="s">
        <v>145</v>
      </c>
      <c r="O1241" t="s">
        <v>147</v>
      </c>
      <c r="P1241" t="s">
        <v>150</v>
      </c>
      <c r="Q1241">
        <v>20411.18</v>
      </c>
      <c r="R1241">
        <v>268</v>
      </c>
      <c r="S1241">
        <v>45683.62</v>
      </c>
      <c r="T1241">
        <v>3918.29</v>
      </c>
      <c r="U1241">
        <v>122</v>
      </c>
      <c r="V1241">
        <v>66</v>
      </c>
      <c r="W1241">
        <v>10715.22</v>
      </c>
      <c r="X1241">
        <v>13188.19</v>
      </c>
      <c r="Y1241">
        <v>244</v>
      </c>
      <c r="Z1241">
        <v>41765.33</v>
      </c>
      <c r="AA1241">
        <v>21354.15</v>
      </c>
      <c r="AB1241">
        <v>7316.87</v>
      </c>
      <c r="AC1241">
        <v>14037.28</v>
      </c>
      <c r="AD1241">
        <v>53</v>
      </c>
      <c r="AE1241">
        <v>13</v>
      </c>
      <c r="AF1241">
        <v>122</v>
      </c>
      <c r="AG1241">
        <v>45</v>
      </c>
      <c r="AH1241">
        <v>24</v>
      </c>
      <c r="AI1241">
        <v>77</v>
      </c>
      <c r="AJ1241">
        <v>36</v>
      </c>
      <c r="AK1241">
        <v>27</v>
      </c>
      <c r="AL1241">
        <v>10</v>
      </c>
      <c r="AM1241">
        <v>6</v>
      </c>
      <c r="AN1241">
        <v>4</v>
      </c>
      <c r="AO1241">
        <v>188</v>
      </c>
      <c r="AP1241">
        <v>707</v>
      </c>
      <c r="AQ1241">
        <v>211</v>
      </c>
      <c r="AR1241">
        <v>29</v>
      </c>
      <c r="AS1241">
        <v>52</v>
      </c>
      <c r="AT1241">
        <v>44</v>
      </c>
      <c r="AU1241">
        <v>1</v>
      </c>
      <c r="AV1241">
        <v>1</v>
      </c>
      <c r="AW1241">
        <v>0</v>
      </c>
      <c r="AX1241">
        <v>0</v>
      </c>
      <c r="AY1241">
        <v>86</v>
      </c>
      <c r="AZ1241">
        <v>173</v>
      </c>
      <c r="BA1241">
        <v>74</v>
      </c>
      <c r="BB1241">
        <v>11</v>
      </c>
      <c r="BC1241">
        <v>2</v>
      </c>
      <c r="BD1241">
        <v>0</v>
      </c>
      <c r="BE1241">
        <v>0</v>
      </c>
      <c r="BF1241">
        <v>182</v>
      </c>
      <c r="BG1241">
        <v>13261.02</v>
      </c>
      <c r="BH1241">
        <v>0</v>
      </c>
      <c r="BI1241">
        <v>122</v>
      </c>
      <c r="BJ1241" s="25">
        <v>45944</v>
      </c>
      <c r="BK1241">
        <v>0</v>
      </c>
      <c r="BL1241" s="27" t="str">
        <f>VLOOKUP(O1241,DropDownList!$H$1:$I$7,2,FALSE)</f>
        <v>2024/25</v>
      </c>
      <c r="BM1241" s="27" t="str">
        <f t="shared" si="19"/>
        <v>FISCAL FINES</v>
      </c>
    </row>
    <row r="1242" spans="1:65" x14ac:dyDescent="0.2">
      <c r="A1242">
        <v>2025</v>
      </c>
      <c r="B1242">
        <v>10</v>
      </c>
      <c r="C1242" t="s">
        <v>231</v>
      </c>
      <c r="D1242" t="s">
        <v>248</v>
      </c>
      <c r="E1242" t="s">
        <v>50</v>
      </c>
      <c r="F1242">
        <v>9358</v>
      </c>
      <c r="G1242" t="s">
        <v>141</v>
      </c>
      <c r="H1242" t="s">
        <v>237</v>
      </c>
      <c r="I1242" t="s">
        <v>237</v>
      </c>
      <c r="J1242" s="24">
        <v>45931</v>
      </c>
      <c r="K1242" t="s">
        <v>253</v>
      </c>
      <c r="L1242">
        <v>3</v>
      </c>
      <c r="M1242" t="s">
        <v>429</v>
      </c>
      <c r="N1242" t="s">
        <v>145</v>
      </c>
      <c r="O1242" t="s">
        <v>149</v>
      </c>
      <c r="P1242" t="s">
        <v>146</v>
      </c>
      <c r="Q1242">
        <v>350</v>
      </c>
      <c r="R1242">
        <v>98</v>
      </c>
      <c r="S1242">
        <v>1290</v>
      </c>
      <c r="T1242">
        <v>0</v>
      </c>
      <c r="U1242">
        <v>35</v>
      </c>
      <c r="V1242">
        <v>22</v>
      </c>
      <c r="W1242">
        <v>320</v>
      </c>
      <c r="X1242">
        <v>320</v>
      </c>
      <c r="Y1242">
        <v>0</v>
      </c>
      <c r="Z1242">
        <v>0</v>
      </c>
      <c r="AA1242">
        <v>940</v>
      </c>
      <c r="AB1242">
        <v>0</v>
      </c>
      <c r="AC1242">
        <v>0</v>
      </c>
      <c r="AD1242">
        <v>22</v>
      </c>
      <c r="AE1242">
        <v>0</v>
      </c>
      <c r="AF1242">
        <v>73</v>
      </c>
      <c r="AG1242">
        <v>0</v>
      </c>
      <c r="AH1242">
        <v>0</v>
      </c>
      <c r="AI1242">
        <v>25</v>
      </c>
      <c r="AJ1242">
        <v>0</v>
      </c>
      <c r="AK1242">
        <v>0</v>
      </c>
      <c r="AL1242">
        <v>0</v>
      </c>
      <c r="AM1242">
        <v>0</v>
      </c>
      <c r="AN1242">
        <v>0</v>
      </c>
      <c r="AO1242">
        <v>44</v>
      </c>
      <c r="AP1242">
        <v>96</v>
      </c>
      <c r="AQ1242">
        <v>45</v>
      </c>
      <c r="AR1242">
        <v>0</v>
      </c>
      <c r="AS1242">
        <v>8</v>
      </c>
      <c r="AT1242">
        <v>5</v>
      </c>
      <c r="AU1242">
        <v>0</v>
      </c>
      <c r="AV1242">
        <v>0</v>
      </c>
      <c r="AW1242">
        <v>0</v>
      </c>
      <c r="AX1242">
        <v>0</v>
      </c>
      <c r="AY1242">
        <v>4</v>
      </c>
      <c r="AZ1242">
        <v>21</v>
      </c>
      <c r="BA1242">
        <v>9</v>
      </c>
      <c r="BB1242">
        <v>2</v>
      </c>
      <c r="BC1242">
        <v>1</v>
      </c>
      <c r="BD1242">
        <v>0</v>
      </c>
      <c r="BE1242">
        <v>1</v>
      </c>
      <c r="BF1242">
        <v>97</v>
      </c>
      <c r="BG1242">
        <v>350</v>
      </c>
      <c r="BH1242">
        <v>0</v>
      </c>
      <c r="BI1242">
        <v>35</v>
      </c>
      <c r="BJ1242" s="25">
        <v>45944</v>
      </c>
      <c r="BK1242">
        <v>0</v>
      </c>
      <c r="BL1242" s="27" t="str">
        <f>VLOOKUP(O1242,DropDownList!$H$1:$I$7,2,FALSE)</f>
        <v>2025/26</v>
      </c>
      <c r="BM1242" s="27" t="str">
        <f t="shared" si="19"/>
        <v>VSUR</v>
      </c>
    </row>
    <row r="1243" spans="1:65" x14ac:dyDescent="0.2">
      <c r="A1243">
        <v>2025</v>
      </c>
      <c r="B1243">
        <v>10</v>
      </c>
      <c r="C1243" t="s">
        <v>231</v>
      </c>
      <c r="D1243" t="s">
        <v>248</v>
      </c>
      <c r="E1243" t="s">
        <v>50</v>
      </c>
      <c r="F1243">
        <v>9358</v>
      </c>
      <c r="G1243" t="s">
        <v>141</v>
      </c>
      <c r="H1243" t="s">
        <v>237</v>
      </c>
      <c r="I1243" t="s">
        <v>237</v>
      </c>
      <c r="J1243" s="24">
        <v>45931</v>
      </c>
      <c r="K1243" t="s">
        <v>253</v>
      </c>
      <c r="L1243">
        <v>3</v>
      </c>
      <c r="M1243" t="s">
        <v>429</v>
      </c>
      <c r="N1243" t="s">
        <v>145</v>
      </c>
      <c r="O1243" t="s">
        <v>156</v>
      </c>
      <c r="P1243" t="s">
        <v>146</v>
      </c>
      <c r="Q1243">
        <v>694.42</v>
      </c>
      <c r="R1243">
        <v>420</v>
      </c>
      <c r="S1243">
        <v>6920</v>
      </c>
      <c r="T1243">
        <v>110</v>
      </c>
      <c r="U1243">
        <v>93</v>
      </c>
      <c r="V1243">
        <v>21</v>
      </c>
      <c r="W1243">
        <v>344.42</v>
      </c>
      <c r="X1243">
        <v>344.42</v>
      </c>
      <c r="Y1243">
        <v>0</v>
      </c>
      <c r="Z1243">
        <v>0</v>
      </c>
      <c r="AA1243">
        <v>6115.58</v>
      </c>
      <c r="AB1243">
        <v>0</v>
      </c>
      <c r="AC1243">
        <v>0</v>
      </c>
      <c r="AD1243">
        <v>20</v>
      </c>
      <c r="AE1243">
        <v>1</v>
      </c>
      <c r="AF1243">
        <v>370</v>
      </c>
      <c r="AG1243">
        <v>2</v>
      </c>
      <c r="AH1243">
        <v>7</v>
      </c>
      <c r="AI1243">
        <v>41</v>
      </c>
      <c r="AJ1243">
        <v>0</v>
      </c>
      <c r="AK1243">
        <v>0</v>
      </c>
      <c r="AL1243">
        <v>0</v>
      </c>
      <c r="AM1243">
        <v>0</v>
      </c>
      <c r="AN1243">
        <v>0</v>
      </c>
      <c r="AO1243">
        <v>203</v>
      </c>
      <c r="AP1243">
        <v>879</v>
      </c>
      <c r="AQ1243">
        <v>213</v>
      </c>
      <c r="AR1243">
        <v>0</v>
      </c>
      <c r="AS1243">
        <v>116</v>
      </c>
      <c r="AT1243">
        <v>44</v>
      </c>
      <c r="AU1243">
        <v>10</v>
      </c>
      <c r="AV1243">
        <v>4</v>
      </c>
      <c r="AW1243">
        <v>0</v>
      </c>
      <c r="AX1243">
        <v>0</v>
      </c>
      <c r="AY1243">
        <v>122</v>
      </c>
      <c r="AZ1243">
        <v>187</v>
      </c>
      <c r="BA1243">
        <v>90</v>
      </c>
      <c r="BB1243">
        <v>28</v>
      </c>
      <c r="BC1243">
        <v>12</v>
      </c>
      <c r="BD1243">
        <v>9</v>
      </c>
      <c r="BE1243">
        <v>1</v>
      </c>
      <c r="BF1243">
        <v>416</v>
      </c>
      <c r="BG1243">
        <v>680</v>
      </c>
      <c r="BH1243">
        <v>0</v>
      </c>
      <c r="BI1243">
        <v>93</v>
      </c>
      <c r="BJ1243" s="25">
        <v>45944</v>
      </c>
      <c r="BK1243">
        <v>0</v>
      </c>
      <c r="BL1243" s="27" t="str">
        <f>VLOOKUP(O1243,DropDownList!$H$1:$I$7,2,FALSE)</f>
        <v>2023/24</v>
      </c>
      <c r="BM1243" s="27" t="str">
        <f t="shared" si="19"/>
        <v>VSUR</v>
      </c>
    </row>
    <row r="1244" spans="1:65" x14ac:dyDescent="0.2">
      <c r="A1244">
        <v>2025</v>
      </c>
      <c r="B1244">
        <v>10</v>
      </c>
      <c r="C1244" t="s">
        <v>231</v>
      </c>
      <c r="D1244" t="s">
        <v>248</v>
      </c>
      <c r="E1244" t="s">
        <v>50</v>
      </c>
      <c r="F1244">
        <v>9358</v>
      </c>
      <c r="G1244" t="s">
        <v>141</v>
      </c>
      <c r="H1244" t="s">
        <v>237</v>
      </c>
      <c r="I1244" t="s">
        <v>237</v>
      </c>
      <c r="J1244" s="24">
        <v>45931</v>
      </c>
      <c r="K1244" t="s">
        <v>253</v>
      </c>
      <c r="L1244">
        <v>3</v>
      </c>
      <c r="M1244" t="s">
        <v>429</v>
      </c>
      <c r="N1244" t="s">
        <v>145</v>
      </c>
      <c r="O1244" t="s">
        <v>155</v>
      </c>
      <c r="P1244" t="s">
        <v>150</v>
      </c>
      <c r="Q1244">
        <v>10037.64</v>
      </c>
      <c r="R1244">
        <v>326</v>
      </c>
      <c r="S1244">
        <v>51648.53</v>
      </c>
      <c r="T1244">
        <v>8400.08</v>
      </c>
      <c r="U1244">
        <v>68</v>
      </c>
      <c r="V1244">
        <v>42</v>
      </c>
      <c r="W1244">
        <v>7050.4</v>
      </c>
      <c r="X1244">
        <v>7050.4</v>
      </c>
      <c r="Y1244">
        <v>277</v>
      </c>
      <c r="Z1244">
        <v>43248.45</v>
      </c>
      <c r="AA1244">
        <v>33210.81</v>
      </c>
      <c r="AB1244">
        <v>10853</v>
      </c>
      <c r="AC1244">
        <v>22357.81</v>
      </c>
      <c r="AD1244">
        <v>33</v>
      </c>
      <c r="AE1244">
        <v>9</v>
      </c>
      <c r="AF1244">
        <v>206</v>
      </c>
      <c r="AG1244">
        <v>28</v>
      </c>
      <c r="AH1244">
        <v>49</v>
      </c>
      <c r="AI1244">
        <v>40</v>
      </c>
      <c r="AJ1244">
        <v>63</v>
      </c>
      <c r="AK1244">
        <v>32</v>
      </c>
      <c r="AL1244">
        <v>19</v>
      </c>
      <c r="AM1244">
        <v>17</v>
      </c>
      <c r="AN1244">
        <v>4</v>
      </c>
      <c r="AO1244">
        <v>209</v>
      </c>
      <c r="AP1244">
        <v>1143</v>
      </c>
      <c r="AQ1244">
        <v>248</v>
      </c>
      <c r="AR1244">
        <v>2</v>
      </c>
      <c r="AS1244">
        <v>121</v>
      </c>
      <c r="AT1244">
        <v>98</v>
      </c>
      <c r="AU1244">
        <v>12</v>
      </c>
      <c r="AV1244">
        <v>8</v>
      </c>
      <c r="AW1244">
        <v>0</v>
      </c>
      <c r="AX1244">
        <v>0</v>
      </c>
      <c r="AY1244">
        <v>133</v>
      </c>
      <c r="AZ1244">
        <v>272</v>
      </c>
      <c r="BA1244">
        <v>162</v>
      </c>
      <c r="BB1244">
        <v>23</v>
      </c>
      <c r="BC1244">
        <v>7</v>
      </c>
      <c r="BD1244">
        <v>0</v>
      </c>
      <c r="BE1244">
        <v>0</v>
      </c>
      <c r="BF1244">
        <v>206</v>
      </c>
      <c r="BG1244">
        <v>6897.65</v>
      </c>
      <c r="BH1244">
        <v>3</v>
      </c>
      <c r="BI1244">
        <v>68</v>
      </c>
      <c r="BJ1244" s="25">
        <v>45944</v>
      </c>
      <c r="BK1244">
        <v>0</v>
      </c>
      <c r="BL1244" s="27" t="str">
        <f>VLOOKUP(O1244,DropDownList!$H$1:$I$7,2,FALSE)</f>
        <v>2022/23</v>
      </c>
      <c r="BM1244" s="27" t="str">
        <f t="shared" si="19"/>
        <v>FISCAL FINES</v>
      </c>
    </row>
    <row r="1245" spans="1:65" x14ac:dyDescent="0.2">
      <c r="A1245">
        <v>2025</v>
      </c>
      <c r="B1245">
        <v>10</v>
      </c>
      <c r="C1245" t="s">
        <v>231</v>
      </c>
      <c r="D1245" t="s">
        <v>248</v>
      </c>
      <c r="E1245" t="s">
        <v>50</v>
      </c>
      <c r="F1245">
        <v>9358</v>
      </c>
      <c r="G1245" t="s">
        <v>141</v>
      </c>
      <c r="H1245" t="s">
        <v>237</v>
      </c>
      <c r="I1245" t="s">
        <v>237</v>
      </c>
      <c r="J1245" s="24">
        <v>45931</v>
      </c>
      <c r="K1245" t="s">
        <v>253</v>
      </c>
      <c r="L1245">
        <v>3</v>
      </c>
      <c r="M1245" t="s">
        <v>429</v>
      </c>
      <c r="N1245" t="s">
        <v>145</v>
      </c>
      <c r="O1245" t="s">
        <v>147</v>
      </c>
      <c r="P1245" t="s">
        <v>154</v>
      </c>
      <c r="Q1245">
        <v>36222.51</v>
      </c>
      <c r="R1245">
        <v>568</v>
      </c>
      <c r="S1245">
        <v>120216.33</v>
      </c>
      <c r="T1245">
        <v>690</v>
      </c>
      <c r="U1245">
        <v>183</v>
      </c>
      <c r="V1245">
        <v>104</v>
      </c>
      <c r="W1245">
        <v>19598.900000000001</v>
      </c>
      <c r="X1245">
        <v>20783.900000000001</v>
      </c>
      <c r="Y1245">
        <v>0</v>
      </c>
      <c r="Z1245">
        <v>0</v>
      </c>
      <c r="AA1245">
        <v>83303.820000000007</v>
      </c>
      <c r="AB1245">
        <v>1662.49</v>
      </c>
      <c r="AC1245">
        <v>75366.66</v>
      </c>
      <c r="AD1245">
        <v>65</v>
      </c>
      <c r="AE1245">
        <v>39</v>
      </c>
      <c r="AF1245">
        <v>382</v>
      </c>
      <c r="AG1245">
        <v>89</v>
      </c>
      <c r="AH1245">
        <v>2</v>
      </c>
      <c r="AI1245">
        <v>94</v>
      </c>
      <c r="AJ1245">
        <v>0</v>
      </c>
      <c r="AK1245">
        <v>0</v>
      </c>
      <c r="AL1245">
        <v>0</v>
      </c>
      <c r="AM1245">
        <v>0</v>
      </c>
      <c r="AN1245">
        <v>0</v>
      </c>
      <c r="AO1245">
        <v>301</v>
      </c>
      <c r="AP1245">
        <v>1089</v>
      </c>
      <c r="AQ1245">
        <v>320</v>
      </c>
      <c r="AR1245">
        <v>0</v>
      </c>
      <c r="AS1245">
        <v>129</v>
      </c>
      <c r="AT1245">
        <v>65</v>
      </c>
      <c r="AU1245">
        <v>3</v>
      </c>
      <c r="AV1245">
        <v>1</v>
      </c>
      <c r="AW1245">
        <v>0</v>
      </c>
      <c r="AX1245">
        <v>0</v>
      </c>
      <c r="AY1245">
        <v>115</v>
      </c>
      <c r="AZ1245">
        <v>235</v>
      </c>
      <c r="BA1245">
        <v>117</v>
      </c>
      <c r="BB1245">
        <v>43</v>
      </c>
      <c r="BC1245">
        <v>9</v>
      </c>
      <c r="BD1245">
        <v>0</v>
      </c>
      <c r="BE1245">
        <v>0</v>
      </c>
      <c r="BF1245">
        <v>566</v>
      </c>
      <c r="BG1245">
        <v>20684.04</v>
      </c>
      <c r="BH1245">
        <v>1</v>
      </c>
      <c r="BI1245">
        <v>183</v>
      </c>
      <c r="BJ1245" s="25">
        <v>45944</v>
      </c>
      <c r="BK1245">
        <v>0</v>
      </c>
      <c r="BL1245" s="27" t="str">
        <f>VLOOKUP(O1245,DropDownList!$H$1:$I$7,2,FALSE)</f>
        <v>2024/25</v>
      </c>
      <c r="BM1245" s="27" t="str">
        <f t="shared" si="19"/>
        <v>JP COURT</v>
      </c>
    </row>
    <row r="1246" spans="1:65" x14ac:dyDescent="0.2">
      <c r="A1246">
        <v>2025</v>
      </c>
      <c r="B1246">
        <v>10</v>
      </c>
      <c r="C1246" t="s">
        <v>231</v>
      </c>
      <c r="D1246" t="s">
        <v>248</v>
      </c>
      <c r="E1246" t="s">
        <v>50</v>
      </c>
      <c r="F1246">
        <v>9358</v>
      </c>
      <c r="G1246" t="s">
        <v>141</v>
      </c>
      <c r="H1246" t="s">
        <v>237</v>
      </c>
      <c r="I1246" t="s">
        <v>237</v>
      </c>
      <c r="J1246" s="24">
        <v>45931</v>
      </c>
      <c r="K1246" t="s">
        <v>253</v>
      </c>
      <c r="L1246">
        <v>3</v>
      </c>
      <c r="M1246" t="s">
        <v>429</v>
      </c>
      <c r="N1246" t="s">
        <v>145</v>
      </c>
      <c r="O1246" t="s">
        <v>147</v>
      </c>
      <c r="P1246" t="s">
        <v>152</v>
      </c>
      <c r="Q1246">
        <v>0</v>
      </c>
      <c r="R1246">
        <v>26</v>
      </c>
      <c r="S1246">
        <v>1040</v>
      </c>
      <c r="T1246">
        <v>480</v>
      </c>
      <c r="U1246">
        <v>0</v>
      </c>
      <c r="V1246">
        <v>0</v>
      </c>
      <c r="W1246">
        <v>0</v>
      </c>
      <c r="X1246">
        <v>0</v>
      </c>
      <c r="Y1246">
        <v>0</v>
      </c>
      <c r="Z1246">
        <v>0</v>
      </c>
      <c r="AA1246">
        <v>560</v>
      </c>
      <c r="AB1246">
        <v>0</v>
      </c>
      <c r="AC1246">
        <v>560</v>
      </c>
      <c r="AD1246">
        <v>0</v>
      </c>
      <c r="AE1246">
        <v>0</v>
      </c>
      <c r="AF1246">
        <v>14</v>
      </c>
      <c r="AG1246">
        <v>0</v>
      </c>
      <c r="AH1246">
        <v>12</v>
      </c>
      <c r="AI1246">
        <v>0</v>
      </c>
      <c r="AJ1246">
        <v>0</v>
      </c>
      <c r="AK1246">
        <v>0</v>
      </c>
      <c r="AL1246">
        <v>0</v>
      </c>
      <c r="AM1246">
        <v>0</v>
      </c>
      <c r="AN1246">
        <v>0</v>
      </c>
      <c r="AO1246">
        <v>0</v>
      </c>
      <c r="AP1246">
        <v>0</v>
      </c>
      <c r="AQ1246">
        <v>0</v>
      </c>
      <c r="AR1246">
        <v>0</v>
      </c>
      <c r="AS1246">
        <v>0</v>
      </c>
      <c r="AT1246">
        <v>0</v>
      </c>
      <c r="AU1246">
        <v>0</v>
      </c>
      <c r="AV1246">
        <v>0</v>
      </c>
      <c r="AW1246">
        <v>0</v>
      </c>
      <c r="AX1246">
        <v>0</v>
      </c>
      <c r="AY1246">
        <v>0</v>
      </c>
      <c r="AZ1246">
        <v>0</v>
      </c>
      <c r="BA1246">
        <v>0</v>
      </c>
      <c r="BB1246">
        <v>0</v>
      </c>
      <c r="BC1246">
        <v>0</v>
      </c>
      <c r="BD1246">
        <v>0</v>
      </c>
      <c r="BE1246">
        <v>0</v>
      </c>
      <c r="BF1246">
        <v>0</v>
      </c>
      <c r="BG1246">
        <v>0</v>
      </c>
      <c r="BH1246">
        <v>0</v>
      </c>
      <c r="BI1246">
        <v>0</v>
      </c>
      <c r="BJ1246" s="25">
        <v>45944</v>
      </c>
      <c r="BK1246">
        <v>0</v>
      </c>
      <c r="BL1246" s="27" t="str">
        <f>VLOOKUP(O1246,DropDownList!$H$1:$I$7,2,FALSE)</f>
        <v>2024/25</v>
      </c>
      <c r="BM1246" s="27" t="str">
        <f t="shared" si="19"/>
        <v>PCOA</v>
      </c>
    </row>
    <row r="1247" spans="1:65" x14ac:dyDescent="0.2">
      <c r="A1247">
        <v>2025</v>
      </c>
      <c r="B1247">
        <v>10</v>
      </c>
      <c r="C1247" t="s">
        <v>231</v>
      </c>
      <c r="D1247" t="s">
        <v>248</v>
      </c>
      <c r="E1247" t="s">
        <v>50</v>
      </c>
      <c r="F1247">
        <v>9358</v>
      </c>
      <c r="G1247" t="s">
        <v>141</v>
      </c>
      <c r="H1247" t="s">
        <v>237</v>
      </c>
      <c r="I1247" t="s">
        <v>237</v>
      </c>
      <c r="J1247" s="24">
        <v>45931</v>
      </c>
      <c r="K1247" t="s">
        <v>253</v>
      </c>
      <c r="L1247">
        <v>3</v>
      </c>
      <c r="M1247" t="s">
        <v>429</v>
      </c>
      <c r="N1247" t="s">
        <v>145</v>
      </c>
      <c r="O1247" t="s">
        <v>155</v>
      </c>
      <c r="P1247" t="s">
        <v>154</v>
      </c>
      <c r="Q1247">
        <v>20950.97</v>
      </c>
      <c r="R1247">
        <v>652</v>
      </c>
      <c r="S1247">
        <v>167677.21</v>
      </c>
      <c r="T1247">
        <v>3409.37</v>
      </c>
      <c r="U1247">
        <v>101</v>
      </c>
      <c r="V1247">
        <v>51</v>
      </c>
      <c r="W1247">
        <v>11340.44</v>
      </c>
      <c r="X1247">
        <v>11340.44</v>
      </c>
      <c r="Y1247">
        <v>0</v>
      </c>
      <c r="Z1247">
        <v>0</v>
      </c>
      <c r="AA1247">
        <v>143316.87</v>
      </c>
      <c r="AB1247">
        <v>1600.54</v>
      </c>
      <c r="AC1247">
        <v>132907.89000000001</v>
      </c>
      <c r="AD1247">
        <v>31</v>
      </c>
      <c r="AE1247">
        <v>20</v>
      </c>
      <c r="AF1247">
        <v>539</v>
      </c>
      <c r="AG1247">
        <v>55</v>
      </c>
      <c r="AH1247">
        <v>8</v>
      </c>
      <c r="AI1247">
        <v>46</v>
      </c>
      <c r="AJ1247">
        <v>0</v>
      </c>
      <c r="AK1247">
        <v>0</v>
      </c>
      <c r="AL1247">
        <v>0</v>
      </c>
      <c r="AM1247">
        <v>0</v>
      </c>
      <c r="AN1247">
        <v>0</v>
      </c>
      <c r="AO1247">
        <v>369</v>
      </c>
      <c r="AP1247">
        <v>1787</v>
      </c>
      <c r="AQ1247">
        <v>397</v>
      </c>
      <c r="AR1247">
        <v>0</v>
      </c>
      <c r="AS1247">
        <v>173</v>
      </c>
      <c r="AT1247">
        <v>90</v>
      </c>
      <c r="AU1247">
        <v>34</v>
      </c>
      <c r="AV1247">
        <v>20</v>
      </c>
      <c r="AW1247">
        <v>2</v>
      </c>
      <c r="AX1247">
        <v>0</v>
      </c>
      <c r="AY1247">
        <v>238</v>
      </c>
      <c r="AZ1247">
        <v>388</v>
      </c>
      <c r="BA1247">
        <v>223</v>
      </c>
      <c r="BB1247">
        <v>71</v>
      </c>
      <c r="BC1247">
        <v>29</v>
      </c>
      <c r="BD1247">
        <v>16</v>
      </c>
      <c r="BE1247">
        <v>1</v>
      </c>
      <c r="BF1247">
        <v>641</v>
      </c>
      <c r="BG1247">
        <v>11305</v>
      </c>
      <c r="BH1247">
        <v>4</v>
      </c>
      <c r="BI1247">
        <v>100</v>
      </c>
      <c r="BJ1247" s="25">
        <v>45944</v>
      </c>
      <c r="BK1247">
        <v>0</v>
      </c>
      <c r="BL1247" s="27" t="str">
        <f>VLOOKUP(O1247,DropDownList!$H$1:$I$7,2,FALSE)</f>
        <v>2022/23</v>
      </c>
      <c r="BM1247" s="27" t="str">
        <f t="shared" si="19"/>
        <v>JP COURT</v>
      </c>
    </row>
    <row r="1248" spans="1:65" x14ac:dyDescent="0.2">
      <c r="A1248">
        <v>2025</v>
      </c>
      <c r="B1248">
        <v>10</v>
      </c>
      <c r="C1248" t="s">
        <v>231</v>
      </c>
      <c r="D1248" t="s">
        <v>248</v>
      </c>
      <c r="E1248" t="s">
        <v>50</v>
      </c>
      <c r="F1248">
        <v>9358</v>
      </c>
      <c r="G1248" t="s">
        <v>141</v>
      </c>
      <c r="H1248" t="s">
        <v>237</v>
      </c>
      <c r="I1248" t="s">
        <v>237</v>
      </c>
      <c r="J1248" s="24">
        <v>45931</v>
      </c>
      <c r="K1248" t="s">
        <v>253</v>
      </c>
      <c r="L1248">
        <v>3</v>
      </c>
      <c r="M1248" t="s">
        <v>429</v>
      </c>
      <c r="N1248" t="s">
        <v>145</v>
      </c>
      <c r="O1248" t="s">
        <v>147</v>
      </c>
      <c r="P1248" t="s">
        <v>148</v>
      </c>
      <c r="Q1248">
        <v>355</v>
      </c>
      <c r="R1248">
        <v>12</v>
      </c>
      <c r="S1248">
        <v>720</v>
      </c>
      <c r="T1248">
        <v>20</v>
      </c>
      <c r="U1248">
        <v>6</v>
      </c>
      <c r="V1248">
        <v>5</v>
      </c>
      <c r="W1248">
        <v>295</v>
      </c>
      <c r="X1248">
        <v>295</v>
      </c>
      <c r="Y1248">
        <v>0</v>
      </c>
      <c r="Z1248">
        <v>0</v>
      </c>
      <c r="AA1248">
        <v>345</v>
      </c>
      <c r="AB1248">
        <v>0</v>
      </c>
      <c r="AC1248">
        <v>345</v>
      </c>
      <c r="AD1248">
        <v>4</v>
      </c>
      <c r="AE1248">
        <v>1</v>
      </c>
      <c r="AF1248">
        <v>5</v>
      </c>
      <c r="AG1248">
        <v>1</v>
      </c>
      <c r="AH1248">
        <v>0</v>
      </c>
      <c r="AI1248">
        <v>5</v>
      </c>
      <c r="AJ1248">
        <v>0</v>
      </c>
      <c r="AK1248">
        <v>0</v>
      </c>
      <c r="AL1248">
        <v>0</v>
      </c>
      <c r="AM1248">
        <v>0</v>
      </c>
      <c r="AN1248">
        <v>0</v>
      </c>
      <c r="AO1248">
        <v>8</v>
      </c>
      <c r="AP1248">
        <v>37</v>
      </c>
      <c r="AQ1248">
        <v>8</v>
      </c>
      <c r="AR1248">
        <v>3</v>
      </c>
      <c r="AS1248">
        <v>1</v>
      </c>
      <c r="AT1248">
        <v>5</v>
      </c>
      <c r="AU1248">
        <v>0</v>
      </c>
      <c r="AV1248">
        <v>0</v>
      </c>
      <c r="AW1248">
        <v>0</v>
      </c>
      <c r="AX1248">
        <v>0</v>
      </c>
      <c r="AY1248">
        <v>3</v>
      </c>
      <c r="AZ1248">
        <v>8</v>
      </c>
      <c r="BA1248">
        <v>4</v>
      </c>
      <c r="BB1248">
        <v>2</v>
      </c>
      <c r="BC1248">
        <v>1</v>
      </c>
      <c r="BD1248">
        <v>0</v>
      </c>
      <c r="BE1248">
        <v>0</v>
      </c>
      <c r="BF1248">
        <v>8</v>
      </c>
      <c r="BG1248">
        <v>300</v>
      </c>
      <c r="BH1248">
        <v>1</v>
      </c>
      <c r="BI1248">
        <v>6</v>
      </c>
      <c r="BJ1248" s="25">
        <v>45944</v>
      </c>
      <c r="BK1248">
        <v>0</v>
      </c>
      <c r="BL1248" s="27" t="str">
        <f>VLOOKUP(O1248,DropDownList!$H$1:$I$7,2,FALSE)</f>
        <v>2024/25</v>
      </c>
      <c r="BM1248" s="27" t="str">
        <f t="shared" si="19"/>
        <v>PRAS</v>
      </c>
    </row>
    <row r="1249" spans="1:65" x14ac:dyDescent="0.2">
      <c r="A1249">
        <v>2025</v>
      </c>
      <c r="B1249">
        <v>10</v>
      </c>
      <c r="C1249" t="s">
        <v>231</v>
      </c>
      <c r="D1249" t="s">
        <v>248</v>
      </c>
      <c r="E1249" t="s">
        <v>50</v>
      </c>
      <c r="F1249">
        <v>9358</v>
      </c>
      <c r="G1249" t="s">
        <v>141</v>
      </c>
      <c r="H1249" t="s">
        <v>237</v>
      </c>
      <c r="I1249" t="s">
        <v>237</v>
      </c>
      <c r="J1249" s="24">
        <v>45931</v>
      </c>
      <c r="K1249" t="s">
        <v>253</v>
      </c>
      <c r="L1249">
        <v>3</v>
      </c>
      <c r="M1249" t="s">
        <v>429</v>
      </c>
      <c r="N1249" t="s">
        <v>145</v>
      </c>
      <c r="O1249" t="s">
        <v>147</v>
      </c>
      <c r="P1249" t="s">
        <v>153</v>
      </c>
      <c r="Q1249">
        <v>75</v>
      </c>
      <c r="R1249">
        <v>3</v>
      </c>
      <c r="S1249">
        <v>195</v>
      </c>
      <c r="T1249">
        <v>120</v>
      </c>
      <c r="U1249">
        <v>1</v>
      </c>
      <c r="V1249">
        <v>1</v>
      </c>
      <c r="W1249">
        <v>75</v>
      </c>
      <c r="X1249">
        <v>75</v>
      </c>
      <c r="Y1249">
        <v>0</v>
      </c>
      <c r="Z1249">
        <v>0</v>
      </c>
      <c r="AA1249">
        <v>0</v>
      </c>
      <c r="AB1249">
        <v>0</v>
      </c>
      <c r="AC1249">
        <v>0</v>
      </c>
      <c r="AD1249">
        <v>1</v>
      </c>
      <c r="AE1249">
        <v>0</v>
      </c>
      <c r="AF1249">
        <v>0</v>
      </c>
      <c r="AG1249">
        <v>0</v>
      </c>
      <c r="AH1249">
        <v>2</v>
      </c>
      <c r="AI1249">
        <v>1</v>
      </c>
      <c r="AJ1249">
        <v>0</v>
      </c>
      <c r="AK1249">
        <v>0</v>
      </c>
      <c r="AL1249">
        <v>0</v>
      </c>
      <c r="AM1249">
        <v>0</v>
      </c>
      <c r="AN1249">
        <v>0</v>
      </c>
      <c r="AO1249">
        <v>2</v>
      </c>
      <c r="AP1249">
        <v>6</v>
      </c>
      <c r="AQ1249">
        <v>2</v>
      </c>
      <c r="AR1249">
        <v>0</v>
      </c>
      <c r="AS1249">
        <v>1</v>
      </c>
      <c r="AT1249">
        <v>1</v>
      </c>
      <c r="AU1249">
        <v>0</v>
      </c>
      <c r="AV1249">
        <v>0</v>
      </c>
      <c r="AW1249">
        <v>0</v>
      </c>
      <c r="AX1249">
        <v>0</v>
      </c>
      <c r="AY1249">
        <v>0</v>
      </c>
      <c r="AZ1249">
        <v>1</v>
      </c>
      <c r="BA1249">
        <v>1</v>
      </c>
      <c r="BB1249">
        <v>0</v>
      </c>
      <c r="BC1249">
        <v>0</v>
      </c>
      <c r="BD1249">
        <v>0</v>
      </c>
      <c r="BE1249">
        <v>0</v>
      </c>
      <c r="BF1249">
        <v>2</v>
      </c>
      <c r="BG1249">
        <v>75</v>
      </c>
      <c r="BH1249">
        <v>0</v>
      </c>
      <c r="BI1249">
        <v>1</v>
      </c>
      <c r="BJ1249" s="25">
        <v>45944</v>
      </c>
      <c r="BK1249">
        <v>0</v>
      </c>
      <c r="BL1249" s="27" t="str">
        <f>VLOOKUP(O1249,DropDownList!$H$1:$I$7,2,FALSE)</f>
        <v>2024/25</v>
      </c>
      <c r="BM1249" s="27" t="str">
        <f t="shared" si="19"/>
        <v>PREG</v>
      </c>
    </row>
    <row r="1250" spans="1:65" x14ac:dyDescent="0.2">
      <c r="A1250">
        <v>2025</v>
      </c>
      <c r="B1250">
        <v>10</v>
      </c>
      <c r="C1250" t="s">
        <v>231</v>
      </c>
      <c r="D1250" t="s">
        <v>248</v>
      </c>
      <c r="E1250" t="s">
        <v>50</v>
      </c>
      <c r="F1250">
        <v>9358</v>
      </c>
      <c r="G1250" t="s">
        <v>141</v>
      </c>
      <c r="H1250" t="s">
        <v>237</v>
      </c>
      <c r="I1250" t="s">
        <v>237</v>
      </c>
      <c r="J1250" s="24">
        <v>45931</v>
      </c>
      <c r="K1250" t="s">
        <v>253</v>
      </c>
      <c r="L1250">
        <v>3</v>
      </c>
      <c r="M1250" t="s">
        <v>429</v>
      </c>
      <c r="N1250" t="s">
        <v>145</v>
      </c>
      <c r="O1250" t="s">
        <v>155</v>
      </c>
      <c r="P1250" t="s">
        <v>152</v>
      </c>
      <c r="Q1250">
        <v>0</v>
      </c>
      <c r="R1250">
        <v>35</v>
      </c>
      <c r="S1250">
        <v>1400</v>
      </c>
      <c r="T1250">
        <v>640</v>
      </c>
      <c r="U1250">
        <v>0</v>
      </c>
      <c r="V1250">
        <v>0</v>
      </c>
      <c r="W1250">
        <v>0</v>
      </c>
      <c r="X1250">
        <v>0</v>
      </c>
      <c r="Y1250">
        <v>0</v>
      </c>
      <c r="Z1250">
        <v>0</v>
      </c>
      <c r="AA1250">
        <v>760</v>
      </c>
      <c r="AB1250">
        <v>0</v>
      </c>
      <c r="AC1250">
        <v>760</v>
      </c>
      <c r="AD1250">
        <v>0</v>
      </c>
      <c r="AE1250">
        <v>0</v>
      </c>
      <c r="AF1250">
        <v>19</v>
      </c>
      <c r="AG1250">
        <v>0</v>
      </c>
      <c r="AH1250">
        <v>16</v>
      </c>
      <c r="AI1250">
        <v>0</v>
      </c>
      <c r="AJ1250">
        <v>0</v>
      </c>
      <c r="AK1250">
        <v>0</v>
      </c>
      <c r="AL1250">
        <v>0</v>
      </c>
      <c r="AM1250">
        <v>3</v>
      </c>
      <c r="AN1250">
        <v>0</v>
      </c>
      <c r="AO1250">
        <v>0</v>
      </c>
      <c r="AP1250">
        <v>0</v>
      </c>
      <c r="AQ1250">
        <v>0</v>
      </c>
      <c r="AR1250">
        <v>0</v>
      </c>
      <c r="AS1250">
        <v>0</v>
      </c>
      <c r="AT1250">
        <v>0</v>
      </c>
      <c r="AU1250">
        <v>0</v>
      </c>
      <c r="AV1250">
        <v>0</v>
      </c>
      <c r="AW1250">
        <v>0</v>
      </c>
      <c r="AX1250">
        <v>0</v>
      </c>
      <c r="AY1250">
        <v>0</v>
      </c>
      <c r="AZ1250">
        <v>0</v>
      </c>
      <c r="BA1250">
        <v>0</v>
      </c>
      <c r="BB1250">
        <v>0</v>
      </c>
      <c r="BC1250">
        <v>0</v>
      </c>
      <c r="BD1250">
        <v>0</v>
      </c>
      <c r="BE1250">
        <v>0</v>
      </c>
      <c r="BF1250">
        <v>0</v>
      </c>
      <c r="BG1250">
        <v>0</v>
      </c>
      <c r="BH1250">
        <v>0</v>
      </c>
      <c r="BI1250">
        <v>0</v>
      </c>
      <c r="BJ1250" s="25">
        <v>45944</v>
      </c>
      <c r="BK1250">
        <v>0</v>
      </c>
      <c r="BL1250" s="27" t="str">
        <f>VLOOKUP(O1250,DropDownList!$H$1:$I$7,2,FALSE)</f>
        <v>2022/23</v>
      </c>
      <c r="BM1250" s="27" t="str">
        <f t="shared" si="19"/>
        <v>PCOA</v>
      </c>
    </row>
    <row r="1251" spans="1:65" x14ac:dyDescent="0.2">
      <c r="A1251">
        <v>2025</v>
      </c>
      <c r="B1251">
        <v>10</v>
      </c>
      <c r="C1251" t="s">
        <v>231</v>
      </c>
      <c r="D1251" t="s">
        <v>248</v>
      </c>
      <c r="E1251" t="s">
        <v>50</v>
      </c>
      <c r="F1251">
        <v>9358</v>
      </c>
      <c r="G1251" t="s">
        <v>141</v>
      </c>
      <c r="H1251" t="s">
        <v>237</v>
      </c>
      <c r="I1251" t="s">
        <v>237</v>
      </c>
      <c r="J1251" s="24">
        <v>45931</v>
      </c>
      <c r="K1251" t="s">
        <v>253</v>
      </c>
      <c r="L1251">
        <v>3</v>
      </c>
      <c r="M1251" t="s">
        <v>429</v>
      </c>
      <c r="N1251" t="s">
        <v>145</v>
      </c>
      <c r="O1251" t="s">
        <v>155</v>
      </c>
      <c r="P1251" t="s">
        <v>148</v>
      </c>
      <c r="Q1251">
        <v>306.16000000000003</v>
      </c>
      <c r="R1251">
        <v>14</v>
      </c>
      <c r="S1251">
        <v>840</v>
      </c>
      <c r="T1251">
        <v>103.25</v>
      </c>
      <c r="U1251">
        <v>6</v>
      </c>
      <c r="V1251">
        <v>2</v>
      </c>
      <c r="W1251">
        <v>120</v>
      </c>
      <c r="X1251">
        <v>120</v>
      </c>
      <c r="Y1251">
        <v>0</v>
      </c>
      <c r="Z1251">
        <v>0</v>
      </c>
      <c r="AA1251">
        <v>430.59</v>
      </c>
      <c r="AB1251">
        <v>0</v>
      </c>
      <c r="AC1251">
        <v>430.59</v>
      </c>
      <c r="AD1251">
        <v>2</v>
      </c>
      <c r="AE1251">
        <v>0</v>
      </c>
      <c r="AF1251">
        <v>6</v>
      </c>
      <c r="AG1251">
        <v>2</v>
      </c>
      <c r="AH1251">
        <v>1</v>
      </c>
      <c r="AI1251">
        <v>4</v>
      </c>
      <c r="AJ1251">
        <v>0</v>
      </c>
      <c r="AK1251">
        <v>0</v>
      </c>
      <c r="AL1251">
        <v>0</v>
      </c>
      <c r="AM1251">
        <v>0</v>
      </c>
      <c r="AN1251">
        <v>0</v>
      </c>
      <c r="AO1251">
        <v>12</v>
      </c>
      <c r="AP1251">
        <v>90</v>
      </c>
      <c r="AQ1251">
        <v>17</v>
      </c>
      <c r="AR1251">
        <v>1</v>
      </c>
      <c r="AS1251">
        <v>5</v>
      </c>
      <c r="AT1251">
        <v>6</v>
      </c>
      <c r="AU1251">
        <v>0</v>
      </c>
      <c r="AV1251">
        <v>0</v>
      </c>
      <c r="AW1251">
        <v>0</v>
      </c>
      <c r="AX1251">
        <v>0</v>
      </c>
      <c r="AY1251">
        <v>18</v>
      </c>
      <c r="AZ1251">
        <v>26</v>
      </c>
      <c r="BA1251">
        <v>14</v>
      </c>
      <c r="BB1251">
        <v>1</v>
      </c>
      <c r="BC1251">
        <v>0</v>
      </c>
      <c r="BD1251">
        <v>0</v>
      </c>
      <c r="BE1251">
        <v>0</v>
      </c>
      <c r="BF1251">
        <v>11</v>
      </c>
      <c r="BG1251">
        <v>240</v>
      </c>
      <c r="BH1251">
        <v>1</v>
      </c>
      <c r="BI1251">
        <v>6</v>
      </c>
      <c r="BJ1251" s="25">
        <v>45944</v>
      </c>
      <c r="BK1251">
        <v>0</v>
      </c>
      <c r="BL1251" s="27" t="str">
        <f>VLOOKUP(O1251,DropDownList!$H$1:$I$7,2,FALSE)</f>
        <v>2022/23</v>
      </c>
      <c r="BM1251" s="27" t="str">
        <f t="shared" si="19"/>
        <v>PRAS</v>
      </c>
    </row>
    <row r="1252" spans="1:65" x14ac:dyDescent="0.2">
      <c r="A1252">
        <v>2025</v>
      </c>
      <c r="B1252">
        <v>10</v>
      </c>
      <c r="C1252" t="s">
        <v>231</v>
      </c>
      <c r="D1252" t="s">
        <v>248</v>
      </c>
      <c r="E1252" t="s">
        <v>50</v>
      </c>
      <c r="F1252">
        <v>9358</v>
      </c>
      <c r="G1252" t="s">
        <v>141</v>
      </c>
      <c r="H1252" t="s">
        <v>237</v>
      </c>
      <c r="I1252" t="s">
        <v>237</v>
      </c>
      <c r="J1252" s="24">
        <v>45931</v>
      </c>
      <c r="K1252" t="s">
        <v>253</v>
      </c>
      <c r="L1252">
        <v>3</v>
      </c>
      <c r="M1252" t="s">
        <v>429</v>
      </c>
      <c r="N1252" t="s">
        <v>145</v>
      </c>
      <c r="O1252" t="s">
        <v>147</v>
      </c>
      <c r="P1252" t="s">
        <v>146</v>
      </c>
      <c r="Q1252">
        <v>1275.33</v>
      </c>
      <c r="R1252">
        <v>561</v>
      </c>
      <c r="S1252">
        <v>7550</v>
      </c>
      <c r="T1252">
        <v>30</v>
      </c>
      <c r="U1252">
        <v>177</v>
      </c>
      <c r="V1252">
        <v>67</v>
      </c>
      <c r="W1252">
        <v>865</v>
      </c>
      <c r="X1252">
        <v>865</v>
      </c>
      <c r="Y1252">
        <v>0</v>
      </c>
      <c r="Z1252">
        <v>0</v>
      </c>
      <c r="AA1252">
        <v>6244.67</v>
      </c>
      <c r="AB1252">
        <v>0</v>
      </c>
      <c r="AC1252">
        <v>0</v>
      </c>
      <c r="AD1252">
        <v>66</v>
      </c>
      <c r="AE1252">
        <v>1</v>
      </c>
      <c r="AF1252">
        <v>463</v>
      </c>
      <c r="AG1252">
        <v>2</v>
      </c>
      <c r="AH1252">
        <v>2</v>
      </c>
      <c r="AI1252">
        <v>94</v>
      </c>
      <c r="AJ1252">
        <v>0</v>
      </c>
      <c r="AK1252">
        <v>0</v>
      </c>
      <c r="AL1252">
        <v>0</v>
      </c>
      <c r="AM1252">
        <v>0</v>
      </c>
      <c r="AN1252">
        <v>0</v>
      </c>
      <c r="AO1252">
        <v>295</v>
      </c>
      <c r="AP1252">
        <v>1065</v>
      </c>
      <c r="AQ1252">
        <v>316</v>
      </c>
      <c r="AR1252">
        <v>0</v>
      </c>
      <c r="AS1252">
        <v>129</v>
      </c>
      <c r="AT1252">
        <v>65</v>
      </c>
      <c r="AU1252">
        <v>2</v>
      </c>
      <c r="AV1252">
        <v>0</v>
      </c>
      <c r="AW1252">
        <v>0</v>
      </c>
      <c r="AX1252">
        <v>0</v>
      </c>
      <c r="AY1252">
        <v>110</v>
      </c>
      <c r="AZ1252">
        <v>226</v>
      </c>
      <c r="BA1252">
        <v>113</v>
      </c>
      <c r="BB1252">
        <v>43</v>
      </c>
      <c r="BC1252">
        <v>9</v>
      </c>
      <c r="BD1252">
        <v>0</v>
      </c>
      <c r="BE1252">
        <v>0</v>
      </c>
      <c r="BF1252">
        <v>559</v>
      </c>
      <c r="BG1252">
        <v>1270</v>
      </c>
      <c r="BH1252">
        <v>0</v>
      </c>
      <c r="BI1252">
        <v>177</v>
      </c>
      <c r="BJ1252" s="25">
        <v>45944</v>
      </c>
      <c r="BK1252">
        <v>0</v>
      </c>
      <c r="BL1252" s="27" t="str">
        <f>VLOOKUP(O1252,DropDownList!$H$1:$I$7,2,FALSE)</f>
        <v>2024/25</v>
      </c>
      <c r="BM1252" s="27" t="str">
        <f t="shared" si="19"/>
        <v>VSUR</v>
      </c>
    </row>
    <row r="1253" spans="1:65" x14ac:dyDescent="0.2">
      <c r="A1253">
        <v>2025</v>
      </c>
      <c r="B1253">
        <v>10</v>
      </c>
      <c r="C1253" t="s">
        <v>231</v>
      </c>
      <c r="D1253" t="s">
        <v>248</v>
      </c>
      <c r="E1253" t="s">
        <v>50</v>
      </c>
      <c r="F1253">
        <v>9358</v>
      </c>
      <c r="G1253" t="s">
        <v>141</v>
      </c>
      <c r="H1253" t="s">
        <v>237</v>
      </c>
      <c r="I1253" t="s">
        <v>237</v>
      </c>
      <c r="J1253" s="24">
        <v>45931</v>
      </c>
      <c r="K1253" t="s">
        <v>253</v>
      </c>
      <c r="L1253">
        <v>3</v>
      </c>
      <c r="M1253" t="s">
        <v>429</v>
      </c>
      <c r="N1253" t="s">
        <v>145</v>
      </c>
      <c r="O1253" t="s">
        <v>155</v>
      </c>
      <c r="P1253" t="s">
        <v>146</v>
      </c>
      <c r="Q1253">
        <v>690</v>
      </c>
      <c r="R1253">
        <v>647</v>
      </c>
      <c r="S1253">
        <v>9600</v>
      </c>
      <c r="T1253">
        <v>111.56</v>
      </c>
      <c r="U1253">
        <v>103</v>
      </c>
      <c r="V1253">
        <v>31</v>
      </c>
      <c r="W1253">
        <v>460</v>
      </c>
      <c r="X1253">
        <v>460</v>
      </c>
      <c r="Y1253">
        <v>0</v>
      </c>
      <c r="Z1253">
        <v>0</v>
      </c>
      <c r="AA1253">
        <v>8798.44</v>
      </c>
      <c r="AB1253">
        <v>0</v>
      </c>
      <c r="AC1253">
        <v>0</v>
      </c>
      <c r="AD1253">
        <v>31</v>
      </c>
      <c r="AE1253">
        <v>0</v>
      </c>
      <c r="AF1253">
        <v>592</v>
      </c>
      <c r="AG1253">
        <v>0</v>
      </c>
      <c r="AH1253">
        <v>7</v>
      </c>
      <c r="AI1253">
        <v>47</v>
      </c>
      <c r="AJ1253">
        <v>0</v>
      </c>
      <c r="AK1253">
        <v>0</v>
      </c>
      <c r="AL1253">
        <v>0</v>
      </c>
      <c r="AM1253">
        <v>0</v>
      </c>
      <c r="AN1253">
        <v>0</v>
      </c>
      <c r="AO1253">
        <v>368</v>
      </c>
      <c r="AP1253">
        <v>1814</v>
      </c>
      <c r="AQ1253">
        <v>401</v>
      </c>
      <c r="AR1253">
        <v>0</v>
      </c>
      <c r="AS1253">
        <v>176</v>
      </c>
      <c r="AT1253">
        <v>94</v>
      </c>
      <c r="AU1253">
        <v>34</v>
      </c>
      <c r="AV1253">
        <v>20</v>
      </c>
      <c r="AW1253">
        <v>1</v>
      </c>
      <c r="AX1253">
        <v>0</v>
      </c>
      <c r="AY1253">
        <v>241</v>
      </c>
      <c r="AZ1253">
        <v>395</v>
      </c>
      <c r="BA1253">
        <v>228</v>
      </c>
      <c r="BB1253">
        <v>71</v>
      </c>
      <c r="BC1253">
        <v>29</v>
      </c>
      <c r="BD1253">
        <v>16</v>
      </c>
      <c r="BE1253">
        <v>1</v>
      </c>
      <c r="BF1253">
        <v>637</v>
      </c>
      <c r="BG1253">
        <v>690</v>
      </c>
      <c r="BH1253">
        <v>1</v>
      </c>
      <c r="BI1253">
        <v>102</v>
      </c>
      <c r="BJ1253" s="25">
        <v>45944</v>
      </c>
      <c r="BK1253">
        <v>0</v>
      </c>
      <c r="BL1253" s="27" t="str">
        <f>VLOOKUP(O1253,DropDownList!$H$1:$I$7,2,FALSE)</f>
        <v>2022/23</v>
      </c>
      <c r="BM1253" s="27" t="str">
        <f t="shared" si="19"/>
        <v>VSUR</v>
      </c>
    </row>
    <row r="1254" spans="1:65" x14ac:dyDescent="0.2">
      <c r="A1254">
        <v>2025</v>
      </c>
      <c r="B1254">
        <v>10</v>
      </c>
      <c r="C1254" t="s">
        <v>231</v>
      </c>
      <c r="D1254" t="s">
        <v>249</v>
      </c>
      <c r="E1254" t="s">
        <v>50</v>
      </c>
      <c r="F1254">
        <v>9853</v>
      </c>
      <c r="G1254" t="s">
        <v>158</v>
      </c>
      <c r="H1254" t="s">
        <v>237</v>
      </c>
      <c r="I1254" t="s">
        <v>237</v>
      </c>
      <c r="J1254" s="24">
        <v>45931</v>
      </c>
      <c r="K1254" t="s">
        <v>253</v>
      </c>
      <c r="L1254">
        <v>3</v>
      </c>
      <c r="M1254" t="s">
        <v>429</v>
      </c>
      <c r="N1254" t="s">
        <v>145</v>
      </c>
      <c r="O1254" t="s">
        <v>156</v>
      </c>
      <c r="P1254" t="s">
        <v>161</v>
      </c>
      <c r="Q1254">
        <v>668.5</v>
      </c>
      <c r="R1254">
        <v>295</v>
      </c>
      <c r="S1254">
        <v>11140</v>
      </c>
      <c r="T1254">
        <v>305</v>
      </c>
      <c r="U1254">
        <v>74</v>
      </c>
      <c r="V1254">
        <v>11</v>
      </c>
      <c r="W1254">
        <v>336.56</v>
      </c>
      <c r="X1254">
        <v>336.56</v>
      </c>
      <c r="Y1254">
        <v>0</v>
      </c>
      <c r="Z1254">
        <v>0</v>
      </c>
      <c r="AA1254">
        <v>10166.5</v>
      </c>
      <c r="AB1254">
        <v>0</v>
      </c>
      <c r="AC1254">
        <v>0</v>
      </c>
      <c r="AD1254">
        <v>10</v>
      </c>
      <c r="AE1254">
        <v>1</v>
      </c>
      <c r="AF1254">
        <v>260</v>
      </c>
      <c r="AG1254">
        <v>3</v>
      </c>
      <c r="AH1254">
        <v>11</v>
      </c>
      <c r="AI1254">
        <v>21</v>
      </c>
      <c r="AJ1254">
        <v>0</v>
      </c>
      <c r="AK1254">
        <v>0</v>
      </c>
      <c r="AL1254">
        <v>0</v>
      </c>
      <c r="AM1254">
        <v>0</v>
      </c>
      <c r="AN1254">
        <v>0</v>
      </c>
      <c r="AO1254">
        <v>177</v>
      </c>
      <c r="AP1254">
        <v>720</v>
      </c>
      <c r="AQ1254">
        <v>188</v>
      </c>
      <c r="AR1254">
        <v>0</v>
      </c>
      <c r="AS1254">
        <v>70</v>
      </c>
      <c r="AT1254">
        <v>46</v>
      </c>
      <c r="AU1254">
        <v>10</v>
      </c>
      <c r="AV1254">
        <v>3</v>
      </c>
      <c r="AW1254">
        <v>7</v>
      </c>
      <c r="AX1254">
        <v>0</v>
      </c>
      <c r="AY1254">
        <v>113</v>
      </c>
      <c r="AZ1254">
        <v>152</v>
      </c>
      <c r="BA1254">
        <v>58</v>
      </c>
      <c r="BB1254">
        <v>27</v>
      </c>
      <c r="BC1254">
        <v>11</v>
      </c>
      <c r="BD1254">
        <v>2</v>
      </c>
      <c r="BE1254">
        <v>2</v>
      </c>
      <c r="BF1254">
        <v>285</v>
      </c>
      <c r="BG1254">
        <v>650</v>
      </c>
      <c r="BH1254">
        <v>0</v>
      </c>
      <c r="BI1254">
        <v>72</v>
      </c>
      <c r="BJ1254" s="25">
        <v>45944</v>
      </c>
      <c r="BK1254">
        <v>0</v>
      </c>
      <c r="BL1254" s="27" t="str">
        <f>VLOOKUP(O1254,DropDownList!$H$1:$I$7,2,FALSE)</f>
        <v>2023/24</v>
      </c>
      <c r="BM1254" s="27" t="str">
        <f t="shared" si="19"/>
        <v>VSUR</v>
      </c>
    </row>
    <row r="1255" spans="1:65" x14ac:dyDescent="0.2">
      <c r="A1255">
        <v>2025</v>
      </c>
      <c r="B1255">
        <v>10</v>
      </c>
      <c r="C1255" t="s">
        <v>231</v>
      </c>
      <c r="D1255" t="s">
        <v>249</v>
      </c>
      <c r="E1255" t="s">
        <v>50</v>
      </c>
      <c r="F1255">
        <v>9853</v>
      </c>
      <c r="G1255" t="s">
        <v>158</v>
      </c>
      <c r="H1255" t="s">
        <v>237</v>
      </c>
      <c r="I1255" t="s">
        <v>237</v>
      </c>
      <c r="J1255" s="24">
        <v>45931</v>
      </c>
      <c r="K1255" t="s">
        <v>253</v>
      </c>
      <c r="L1255">
        <v>3</v>
      </c>
      <c r="M1255" t="s">
        <v>429</v>
      </c>
      <c r="N1255" t="s">
        <v>145</v>
      </c>
      <c r="O1255" t="s">
        <v>147</v>
      </c>
      <c r="P1255" t="s">
        <v>161</v>
      </c>
      <c r="Q1255">
        <v>2014.31</v>
      </c>
      <c r="R1255">
        <v>375</v>
      </c>
      <c r="S1255">
        <v>10795</v>
      </c>
      <c r="T1255">
        <v>190</v>
      </c>
      <c r="U1255">
        <v>178</v>
      </c>
      <c r="V1255">
        <v>25</v>
      </c>
      <c r="W1255">
        <v>1090</v>
      </c>
      <c r="X1255">
        <v>1090</v>
      </c>
      <c r="Y1255">
        <v>0</v>
      </c>
      <c r="Z1255">
        <v>0</v>
      </c>
      <c r="AA1255">
        <v>8590.69</v>
      </c>
      <c r="AB1255">
        <v>0</v>
      </c>
      <c r="AC1255">
        <v>0</v>
      </c>
      <c r="AD1255">
        <v>24</v>
      </c>
      <c r="AE1255">
        <v>1</v>
      </c>
      <c r="AF1255">
        <v>296</v>
      </c>
      <c r="AG1255">
        <v>6</v>
      </c>
      <c r="AH1255">
        <v>7</v>
      </c>
      <c r="AI1255">
        <v>66</v>
      </c>
      <c r="AJ1255">
        <v>0</v>
      </c>
      <c r="AK1255">
        <v>0</v>
      </c>
      <c r="AL1255">
        <v>0</v>
      </c>
      <c r="AM1255">
        <v>0</v>
      </c>
      <c r="AN1255">
        <v>0</v>
      </c>
      <c r="AO1255">
        <v>242</v>
      </c>
      <c r="AP1255">
        <v>803</v>
      </c>
      <c r="AQ1255">
        <v>250</v>
      </c>
      <c r="AR1255">
        <v>0</v>
      </c>
      <c r="AS1255">
        <v>51</v>
      </c>
      <c r="AT1255">
        <v>48</v>
      </c>
      <c r="AU1255">
        <v>14</v>
      </c>
      <c r="AV1255">
        <v>7</v>
      </c>
      <c r="AW1255">
        <v>5</v>
      </c>
      <c r="AX1255">
        <v>0</v>
      </c>
      <c r="AY1255">
        <v>113</v>
      </c>
      <c r="AZ1255">
        <v>184</v>
      </c>
      <c r="BA1255">
        <v>67</v>
      </c>
      <c r="BB1255">
        <v>14</v>
      </c>
      <c r="BC1255">
        <v>2</v>
      </c>
      <c r="BD1255">
        <v>4</v>
      </c>
      <c r="BE1255">
        <v>1</v>
      </c>
      <c r="BF1255">
        <v>368</v>
      </c>
      <c r="BG1255">
        <v>1910</v>
      </c>
      <c r="BH1255">
        <v>0</v>
      </c>
      <c r="BI1255">
        <v>176</v>
      </c>
      <c r="BJ1255" s="25">
        <v>45944</v>
      </c>
      <c r="BK1255">
        <v>0</v>
      </c>
      <c r="BL1255" s="27" t="str">
        <f>VLOOKUP(O1255,DropDownList!$H$1:$I$7,2,FALSE)</f>
        <v>2024/25</v>
      </c>
      <c r="BM1255" s="27" t="str">
        <f t="shared" si="19"/>
        <v>VSUR</v>
      </c>
    </row>
    <row r="1256" spans="1:65" x14ac:dyDescent="0.2">
      <c r="A1256">
        <v>2025</v>
      </c>
      <c r="B1256">
        <v>10</v>
      </c>
      <c r="C1256" t="s">
        <v>231</v>
      </c>
      <c r="D1256" t="s">
        <v>249</v>
      </c>
      <c r="E1256" t="s">
        <v>50</v>
      </c>
      <c r="F1256">
        <v>9853</v>
      </c>
      <c r="G1256" t="s">
        <v>158</v>
      </c>
      <c r="H1256" t="s">
        <v>237</v>
      </c>
      <c r="I1256" t="s">
        <v>237</v>
      </c>
      <c r="J1256" s="24">
        <v>45931</v>
      </c>
      <c r="K1256" t="s">
        <v>253</v>
      </c>
      <c r="L1256">
        <v>3</v>
      </c>
      <c r="M1256" t="s">
        <v>429</v>
      </c>
      <c r="N1256" t="s">
        <v>145</v>
      </c>
      <c r="O1256" t="s">
        <v>155</v>
      </c>
      <c r="P1256" t="s">
        <v>159</v>
      </c>
      <c r="Q1256">
        <v>0</v>
      </c>
      <c r="R1256">
        <v>4</v>
      </c>
      <c r="S1256">
        <v>44781</v>
      </c>
      <c r="T1256">
        <v>2474.1799999999998</v>
      </c>
      <c r="U1256">
        <v>0</v>
      </c>
      <c r="V1256">
        <v>0</v>
      </c>
      <c r="W1256">
        <v>0</v>
      </c>
      <c r="X1256">
        <v>0</v>
      </c>
      <c r="Y1256">
        <v>0</v>
      </c>
      <c r="Z1256">
        <v>0</v>
      </c>
      <c r="AA1256">
        <v>42306.82</v>
      </c>
      <c r="AB1256">
        <v>0</v>
      </c>
      <c r="AC1256">
        <v>0</v>
      </c>
      <c r="AD1256">
        <v>0</v>
      </c>
      <c r="AE1256">
        <v>0</v>
      </c>
      <c r="AF1256">
        <v>1</v>
      </c>
      <c r="AG1256">
        <v>0</v>
      </c>
      <c r="AH1256">
        <v>0</v>
      </c>
      <c r="AI1256">
        <v>0</v>
      </c>
      <c r="AJ1256">
        <v>0</v>
      </c>
      <c r="AK1256">
        <v>0</v>
      </c>
      <c r="AL1256">
        <v>0</v>
      </c>
      <c r="AM1256">
        <v>0</v>
      </c>
      <c r="AN1256">
        <v>0</v>
      </c>
      <c r="AO1256">
        <v>1</v>
      </c>
      <c r="AP1256">
        <v>1</v>
      </c>
      <c r="AQ1256">
        <v>1</v>
      </c>
      <c r="AR1256">
        <v>0</v>
      </c>
      <c r="AS1256">
        <v>0</v>
      </c>
      <c r="AT1256">
        <v>0</v>
      </c>
      <c r="AU1256">
        <v>0</v>
      </c>
      <c r="AV1256">
        <v>0</v>
      </c>
      <c r="AW1256">
        <v>0</v>
      </c>
      <c r="AX1256">
        <v>0</v>
      </c>
      <c r="AY1256">
        <v>0</v>
      </c>
      <c r="AZ1256">
        <v>0</v>
      </c>
      <c r="BA1256">
        <v>0</v>
      </c>
      <c r="BB1256">
        <v>0</v>
      </c>
      <c r="BC1256">
        <v>0</v>
      </c>
      <c r="BD1256">
        <v>0</v>
      </c>
      <c r="BE1256">
        <v>0</v>
      </c>
      <c r="BF1256">
        <v>0</v>
      </c>
      <c r="BG1256">
        <v>0</v>
      </c>
      <c r="BH1256">
        <v>3</v>
      </c>
      <c r="BI1256">
        <v>0</v>
      </c>
      <c r="BJ1256" s="25">
        <v>45944</v>
      </c>
      <c r="BK1256">
        <v>0</v>
      </c>
      <c r="BL1256" s="27" t="str">
        <f>VLOOKUP(O1256,DropDownList!$H$1:$I$7,2,FALSE)</f>
        <v>2022/23</v>
      </c>
      <c r="BM1256" s="27" t="str">
        <f t="shared" si="19"/>
        <v>CONF</v>
      </c>
    </row>
    <row r="1257" spans="1:65" x14ac:dyDescent="0.2">
      <c r="A1257">
        <v>2025</v>
      </c>
      <c r="B1257">
        <v>10</v>
      </c>
      <c r="C1257" t="s">
        <v>231</v>
      </c>
      <c r="D1257" t="s">
        <v>249</v>
      </c>
      <c r="E1257" t="s">
        <v>50</v>
      </c>
      <c r="F1257">
        <v>9853</v>
      </c>
      <c r="G1257" t="s">
        <v>158</v>
      </c>
      <c r="H1257" t="s">
        <v>237</v>
      </c>
      <c r="I1257" t="s">
        <v>237</v>
      </c>
      <c r="J1257" s="24">
        <v>45931</v>
      </c>
      <c r="K1257" t="s">
        <v>253</v>
      </c>
      <c r="L1257">
        <v>3</v>
      </c>
      <c r="M1257" t="s">
        <v>429</v>
      </c>
      <c r="N1257" t="s">
        <v>145</v>
      </c>
      <c r="O1257" t="s">
        <v>147</v>
      </c>
      <c r="P1257" t="s">
        <v>160</v>
      </c>
      <c r="Q1257">
        <v>88479.75</v>
      </c>
      <c r="R1257">
        <v>389</v>
      </c>
      <c r="S1257">
        <v>242051.14</v>
      </c>
      <c r="T1257">
        <v>4075</v>
      </c>
      <c r="U1257">
        <v>188</v>
      </c>
      <c r="V1257">
        <v>64</v>
      </c>
      <c r="W1257">
        <v>29734.48</v>
      </c>
      <c r="X1257">
        <v>35994.480000000003</v>
      </c>
      <c r="Y1257">
        <v>0</v>
      </c>
      <c r="Z1257">
        <v>0</v>
      </c>
      <c r="AA1257">
        <v>149496.39000000001</v>
      </c>
      <c r="AB1257">
        <v>11781.43</v>
      </c>
      <c r="AC1257">
        <v>129064.27</v>
      </c>
      <c r="AD1257">
        <v>23</v>
      </c>
      <c r="AE1257">
        <v>41</v>
      </c>
      <c r="AF1257">
        <v>193</v>
      </c>
      <c r="AG1257">
        <v>124</v>
      </c>
      <c r="AH1257">
        <v>7</v>
      </c>
      <c r="AI1257">
        <v>64</v>
      </c>
      <c r="AJ1257">
        <v>0</v>
      </c>
      <c r="AK1257">
        <v>0</v>
      </c>
      <c r="AL1257">
        <v>0</v>
      </c>
      <c r="AM1257">
        <v>0</v>
      </c>
      <c r="AN1257">
        <v>0</v>
      </c>
      <c r="AO1257">
        <v>251</v>
      </c>
      <c r="AP1257">
        <v>838</v>
      </c>
      <c r="AQ1257">
        <v>256</v>
      </c>
      <c r="AR1257">
        <v>0</v>
      </c>
      <c r="AS1257">
        <v>52</v>
      </c>
      <c r="AT1257">
        <v>52</v>
      </c>
      <c r="AU1257">
        <v>16</v>
      </c>
      <c r="AV1257">
        <v>8</v>
      </c>
      <c r="AW1257">
        <v>5</v>
      </c>
      <c r="AX1257">
        <v>0</v>
      </c>
      <c r="AY1257">
        <v>118</v>
      </c>
      <c r="AZ1257">
        <v>193</v>
      </c>
      <c r="BA1257">
        <v>70</v>
      </c>
      <c r="BB1257">
        <v>14</v>
      </c>
      <c r="BC1257">
        <v>2</v>
      </c>
      <c r="BD1257">
        <v>4</v>
      </c>
      <c r="BE1257">
        <v>1</v>
      </c>
      <c r="BF1257">
        <v>381</v>
      </c>
      <c r="BG1257">
        <v>44864.65</v>
      </c>
      <c r="BH1257">
        <v>1</v>
      </c>
      <c r="BI1257">
        <v>185</v>
      </c>
      <c r="BJ1257" s="25">
        <v>45944</v>
      </c>
      <c r="BK1257">
        <v>0</v>
      </c>
      <c r="BL1257" s="27" t="str">
        <f>VLOOKUP(O1257,DropDownList!$H$1:$I$7,2,FALSE)</f>
        <v>2024/25</v>
      </c>
      <c r="BM1257" s="27" t="str">
        <f t="shared" si="19"/>
        <v>SC COURT</v>
      </c>
    </row>
    <row r="1258" spans="1:65" x14ac:dyDescent="0.2">
      <c r="A1258">
        <v>2025</v>
      </c>
      <c r="B1258">
        <v>10</v>
      </c>
      <c r="C1258" t="s">
        <v>231</v>
      </c>
      <c r="D1258" t="s">
        <v>249</v>
      </c>
      <c r="E1258" t="s">
        <v>50</v>
      </c>
      <c r="F1258">
        <v>9853</v>
      </c>
      <c r="G1258" t="s">
        <v>158</v>
      </c>
      <c r="H1258" t="s">
        <v>237</v>
      </c>
      <c r="I1258" t="s">
        <v>237</v>
      </c>
      <c r="J1258" s="24">
        <v>45931</v>
      </c>
      <c r="K1258" t="s">
        <v>253</v>
      </c>
      <c r="L1258">
        <v>3</v>
      </c>
      <c r="M1258" t="s">
        <v>429</v>
      </c>
      <c r="N1258" t="s">
        <v>145</v>
      </c>
      <c r="O1258" t="s">
        <v>155</v>
      </c>
      <c r="P1258" t="s">
        <v>160</v>
      </c>
      <c r="Q1258">
        <v>30614.33</v>
      </c>
      <c r="R1258">
        <v>376</v>
      </c>
      <c r="S1258">
        <v>202463.29</v>
      </c>
      <c r="T1258">
        <v>19935.419999999998</v>
      </c>
      <c r="U1258">
        <v>77</v>
      </c>
      <c r="V1258">
        <v>28</v>
      </c>
      <c r="W1258">
        <v>12959.27</v>
      </c>
      <c r="X1258">
        <v>13829.27</v>
      </c>
      <c r="Y1258">
        <v>0</v>
      </c>
      <c r="Z1258">
        <v>0</v>
      </c>
      <c r="AA1258">
        <v>151913.54</v>
      </c>
      <c r="AB1258">
        <v>7537.48</v>
      </c>
      <c r="AC1258">
        <v>136562.63</v>
      </c>
      <c r="AD1258">
        <v>18</v>
      </c>
      <c r="AE1258">
        <v>10</v>
      </c>
      <c r="AF1258">
        <v>264</v>
      </c>
      <c r="AG1258">
        <v>52</v>
      </c>
      <c r="AH1258">
        <v>25</v>
      </c>
      <c r="AI1258">
        <v>25</v>
      </c>
      <c r="AJ1258">
        <v>0</v>
      </c>
      <c r="AK1258">
        <v>0</v>
      </c>
      <c r="AL1258">
        <v>0</v>
      </c>
      <c r="AM1258">
        <v>0</v>
      </c>
      <c r="AN1258">
        <v>0</v>
      </c>
      <c r="AO1258">
        <v>230</v>
      </c>
      <c r="AP1258">
        <v>1224</v>
      </c>
      <c r="AQ1258">
        <v>221</v>
      </c>
      <c r="AR1258">
        <v>1</v>
      </c>
      <c r="AS1258">
        <v>97</v>
      </c>
      <c r="AT1258">
        <v>100</v>
      </c>
      <c r="AU1258">
        <v>29</v>
      </c>
      <c r="AV1258">
        <v>14</v>
      </c>
      <c r="AW1258">
        <v>18</v>
      </c>
      <c r="AX1258">
        <v>0</v>
      </c>
      <c r="AY1258">
        <v>208</v>
      </c>
      <c r="AZ1258">
        <v>276</v>
      </c>
      <c r="BA1258">
        <v>137</v>
      </c>
      <c r="BB1258">
        <v>23</v>
      </c>
      <c r="BC1258">
        <v>13</v>
      </c>
      <c r="BD1258">
        <v>9</v>
      </c>
      <c r="BE1258">
        <v>1</v>
      </c>
      <c r="BF1258">
        <v>355</v>
      </c>
      <c r="BG1258">
        <v>13490</v>
      </c>
      <c r="BH1258">
        <v>10</v>
      </c>
      <c r="BI1258">
        <v>69</v>
      </c>
      <c r="BJ1258" s="25">
        <v>45944</v>
      </c>
      <c r="BK1258">
        <v>0</v>
      </c>
      <c r="BL1258" s="27" t="str">
        <f>VLOOKUP(O1258,DropDownList!$H$1:$I$7,2,FALSE)</f>
        <v>2022/23</v>
      </c>
      <c r="BM1258" s="27" t="str">
        <f t="shared" si="19"/>
        <v>SC COURT</v>
      </c>
    </row>
    <row r="1259" spans="1:65" x14ac:dyDescent="0.2">
      <c r="A1259">
        <v>2025</v>
      </c>
      <c r="B1259">
        <v>10</v>
      </c>
      <c r="C1259" t="s">
        <v>231</v>
      </c>
      <c r="D1259" t="s">
        <v>249</v>
      </c>
      <c r="E1259" t="s">
        <v>50</v>
      </c>
      <c r="F1259">
        <v>9853</v>
      </c>
      <c r="G1259" t="s">
        <v>158</v>
      </c>
      <c r="H1259" t="s">
        <v>237</v>
      </c>
      <c r="I1259" t="s">
        <v>237</v>
      </c>
      <c r="J1259" s="24">
        <v>45931</v>
      </c>
      <c r="K1259" t="s">
        <v>253</v>
      </c>
      <c r="L1259">
        <v>3</v>
      </c>
      <c r="M1259" t="s">
        <v>429</v>
      </c>
      <c r="N1259" t="s">
        <v>145</v>
      </c>
      <c r="O1259" t="s">
        <v>147</v>
      </c>
      <c r="P1259" t="s">
        <v>159</v>
      </c>
      <c r="Q1259">
        <v>22575</v>
      </c>
      <c r="R1259">
        <v>8</v>
      </c>
      <c r="S1259">
        <v>126682.5</v>
      </c>
      <c r="T1259">
        <v>1317.33</v>
      </c>
      <c r="U1259">
        <v>2</v>
      </c>
      <c r="V1259">
        <v>2</v>
      </c>
      <c r="W1259">
        <v>22575</v>
      </c>
      <c r="X1259">
        <v>22575</v>
      </c>
      <c r="Y1259">
        <v>0</v>
      </c>
      <c r="Z1259">
        <v>0</v>
      </c>
      <c r="AA1259">
        <v>102790.17</v>
      </c>
      <c r="AB1259">
        <v>0</v>
      </c>
      <c r="AC1259">
        <v>0</v>
      </c>
      <c r="AD1259">
        <v>2</v>
      </c>
      <c r="AE1259">
        <v>0</v>
      </c>
      <c r="AF1259">
        <v>2</v>
      </c>
      <c r="AG1259">
        <v>0</v>
      </c>
      <c r="AH1259">
        <v>0</v>
      </c>
      <c r="AI1259">
        <v>2</v>
      </c>
      <c r="AJ1259">
        <v>0</v>
      </c>
      <c r="AK1259">
        <v>0</v>
      </c>
      <c r="AL1259">
        <v>0</v>
      </c>
      <c r="AM1259">
        <v>0</v>
      </c>
      <c r="AN1259">
        <v>0</v>
      </c>
      <c r="AO1259">
        <v>5</v>
      </c>
      <c r="AP1259">
        <v>7</v>
      </c>
      <c r="AQ1259">
        <v>5</v>
      </c>
      <c r="AR1259">
        <v>0</v>
      </c>
      <c r="AS1259">
        <v>0</v>
      </c>
      <c r="AT1259">
        <v>0</v>
      </c>
      <c r="AU1259">
        <v>0</v>
      </c>
      <c r="AV1259">
        <v>0</v>
      </c>
      <c r="AW1259">
        <v>0</v>
      </c>
      <c r="AX1259">
        <v>0</v>
      </c>
      <c r="AY1259">
        <v>0</v>
      </c>
      <c r="AZ1259">
        <v>0</v>
      </c>
      <c r="BA1259">
        <v>0</v>
      </c>
      <c r="BB1259">
        <v>0</v>
      </c>
      <c r="BC1259">
        <v>0</v>
      </c>
      <c r="BD1259">
        <v>0</v>
      </c>
      <c r="BE1259">
        <v>0</v>
      </c>
      <c r="BF1259">
        <v>0</v>
      </c>
      <c r="BG1259">
        <v>22575</v>
      </c>
      <c r="BH1259">
        <v>4</v>
      </c>
      <c r="BI1259">
        <v>0</v>
      </c>
      <c r="BJ1259" s="25">
        <v>45944</v>
      </c>
      <c r="BK1259">
        <v>0</v>
      </c>
      <c r="BL1259" s="27" t="str">
        <f>VLOOKUP(O1259,DropDownList!$H$1:$I$7,2,FALSE)</f>
        <v>2024/25</v>
      </c>
      <c r="BM1259" s="27" t="str">
        <f t="shared" si="19"/>
        <v>CONF</v>
      </c>
    </row>
    <row r="1260" spans="1:65" x14ac:dyDescent="0.2">
      <c r="A1260">
        <v>2025</v>
      </c>
      <c r="B1260">
        <v>10</v>
      </c>
      <c r="C1260" t="s">
        <v>231</v>
      </c>
      <c r="D1260" t="s">
        <v>249</v>
      </c>
      <c r="E1260" t="s">
        <v>50</v>
      </c>
      <c r="F1260">
        <v>9853</v>
      </c>
      <c r="G1260" t="s">
        <v>158</v>
      </c>
      <c r="H1260" t="s">
        <v>237</v>
      </c>
      <c r="I1260" t="s">
        <v>237</v>
      </c>
      <c r="J1260" s="24">
        <v>45931</v>
      </c>
      <c r="K1260" t="s">
        <v>253</v>
      </c>
      <c r="L1260">
        <v>3</v>
      </c>
      <c r="M1260" t="s">
        <v>429</v>
      </c>
      <c r="N1260" t="s">
        <v>145</v>
      </c>
      <c r="O1260" t="s">
        <v>156</v>
      </c>
      <c r="P1260" t="s">
        <v>160</v>
      </c>
      <c r="Q1260">
        <v>37239.32</v>
      </c>
      <c r="R1260">
        <v>321</v>
      </c>
      <c r="S1260">
        <v>233024.11</v>
      </c>
      <c r="T1260">
        <v>6441.57</v>
      </c>
      <c r="U1260">
        <v>83</v>
      </c>
      <c r="V1260">
        <v>26</v>
      </c>
      <c r="W1260">
        <v>15372.33</v>
      </c>
      <c r="X1260">
        <v>16082.33</v>
      </c>
      <c r="Y1260">
        <v>0</v>
      </c>
      <c r="Z1260">
        <v>0</v>
      </c>
      <c r="AA1260">
        <v>189343.22</v>
      </c>
      <c r="AB1260">
        <v>16184.32</v>
      </c>
      <c r="AC1260">
        <v>162952.4</v>
      </c>
      <c r="AD1260">
        <v>9</v>
      </c>
      <c r="AE1260">
        <v>17</v>
      </c>
      <c r="AF1260">
        <v>225</v>
      </c>
      <c r="AG1260">
        <v>63</v>
      </c>
      <c r="AH1260">
        <v>10</v>
      </c>
      <c r="AI1260">
        <v>20</v>
      </c>
      <c r="AJ1260">
        <v>0</v>
      </c>
      <c r="AK1260">
        <v>0</v>
      </c>
      <c r="AL1260">
        <v>0</v>
      </c>
      <c r="AM1260">
        <v>0</v>
      </c>
      <c r="AN1260">
        <v>0</v>
      </c>
      <c r="AO1260">
        <v>193</v>
      </c>
      <c r="AP1260">
        <v>776</v>
      </c>
      <c r="AQ1260">
        <v>198</v>
      </c>
      <c r="AR1260">
        <v>0</v>
      </c>
      <c r="AS1260">
        <v>74</v>
      </c>
      <c r="AT1260">
        <v>48</v>
      </c>
      <c r="AU1260">
        <v>10</v>
      </c>
      <c r="AV1260">
        <v>3</v>
      </c>
      <c r="AW1260">
        <v>7</v>
      </c>
      <c r="AX1260">
        <v>0</v>
      </c>
      <c r="AY1260">
        <v>131</v>
      </c>
      <c r="AZ1260">
        <v>171</v>
      </c>
      <c r="BA1260">
        <v>58</v>
      </c>
      <c r="BB1260">
        <v>27</v>
      </c>
      <c r="BC1260">
        <v>11</v>
      </c>
      <c r="BD1260">
        <v>2</v>
      </c>
      <c r="BE1260">
        <v>2</v>
      </c>
      <c r="BF1260">
        <v>311</v>
      </c>
      <c r="BG1260">
        <v>14355</v>
      </c>
      <c r="BH1260">
        <v>3</v>
      </c>
      <c r="BI1260">
        <v>81</v>
      </c>
      <c r="BJ1260" s="25">
        <v>45944</v>
      </c>
      <c r="BK1260">
        <v>0</v>
      </c>
      <c r="BL1260" s="27" t="str">
        <f>VLOOKUP(O1260,DropDownList!$H$1:$I$7,2,FALSE)</f>
        <v>2023/24</v>
      </c>
      <c r="BM1260" s="27" t="str">
        <f t="shared" si="19"/>
        <v>SC COURT</v>
      </c>
    </row>
    <row r="1261" spans="1:65" x14ac:dyDescent="0.2">
      <c r="A1261">
        <v>2025</v>
      </c>
      <c r="B1261">
        <v>10</v>
      </c>
      <c r="C1261" t="s">
        <v>231</v>
      </c>
      <c r="D1261" t="s">
        <v>249</v>
      </c>
      <c r="E1261" t="s">
        <v>50</v>
      </c>
      <c r="F1261">
        <v>9853</v>
      </c>
      <c r="G1261" t="s">
        <v>158</v>
      </c>
      <c r="H1261" t="s">
        <v>237</v>
      </c>
      <c r="I1261" t="s">
        <v>237</v>
      </c>
      <c r="J1261" s="24">
        <v>45931</v>
      </c>
      <c r="K1261" t="s">
        <v>253</v>
      </c>
      <c r="L1261">
        <v>3</v>
      </c>
      <c r="M1261" t="s">
        <v>429</v>
      </c>
      <c r="N1261" t="s">
        <v>145</v>
      </c>
      <c r="O1261" t="s">
        <v>149</v>
      </c>
      <c r="P1261" t="s">
        <v>160</v>
      </c>
      <c r="Q1261">
        <v>26764.12</v>
      </c>
      <c r="R1261">
        <v>94</v>
      </c>
      <c r="S1261">
        <v>50870</v>
      </c>
      <c r="T1261">
        <v>520</v>
      </c>
      <c r="U1261">
        <v>59</v>
      </c>
      <c r="V1261">
        <v>21</v>
      </c>
      <c r="W1261">
        <v>5320</v>
      </c>
      <c r="X1261">
        <v>9265</v>
      </c>
      <c r="Y1261">
        <v>0</v>
      </c>
      <c r="Z1261">
        <v>0</v>
      </c>
      <c r="AA1261">
        <v>23585.88</v>
      </c>
      <c r="AB1261">
        <v>1485.87</v>
      </c>
      <c r="AC1261">
        <v>20505.009999999998</v>
      </c>
      <c r="AD1261">
        <v>10</v>
      </c>
      <c r="AE1261">
        <v>11</v>
      </c>
      <c r="AF1261">
        <v>34</v>
      </c>
      <c r="AG1261">
        <v>34</v>
      </c>
      <c r="AH1261">
        <v>1</v>
      </c>
      <c r="AI1261">
        <v>25</v>
      </c>
      <c r="AJ1261">
        <v>0</v>
      </c>
      <c r="AK1261">
        <v>0</v>
      </c>
      <c r="AL1261">
        <v>0</v>
      </c>
      <c r="AM1261">
        <v>0</v>
      </c>
      <c r="AN1261">
        <v>0</v>
      </c>
      <c r="AO1261">
        <v>46</v>
      </c>
      <c r="AP1261">
        <v>113</v>
      </c>
      <c r="AQ1261">
        <v>44</v>
      </c>
      <c r="AR1261">
        <v>0</v>
      </c>
      <c r="AS1261">
        <v>4</v>
      </c>
      <c r="AT1261">
        <v>5</v>
      </c>
      <c r="AU1261">
        <v>0</v>
      </c>
      <c r="AV1261">
        <v>0</v>
      </c>
      <c r="AW1261">
        <v>1</v>
      </c>
      <c r="AX1261">
        <v>0</v>
      </c>
      <c r="AY1261">
        <v>21</v>
      </c>
      <c r="AZ1261">
        <v>27</v>
      </c>
      <c r="BA1261">
        <v>4</v>
      </c>
      <c r="BB1261">
        <v>2</v>
      </c>
      <c r="BC1261">
        <v>2</v>
      </c>
      <c r="BD1261">
        <v>0</v>
      </c>
      <c r="BE1261">
        <v>0</v>
      </c>
      <c r="BF1261">
        <v>90</v>
      </c>
      <c r="BG1261">
        <v>14890</v>
      </c>
      <c r="BH1261">
        <v>0</v>
      </c>
      <c r="BI1261">
        <v>58</v>
      </c>
      <c r="BJ1261" s="25">
        <v>45944</v>
      </c>
      <c r="BK1261">
        <v>0</v>
      </c>
      <c r="BL1261" s="27" t="str">
        <f>VLOOKUP(O1261,DropDownList!$H$1:$I$7,2,FALSE)</f>
        <v>2025/26</v>
      </c>
      <c r="BM1261" s="27" t="str">
        <f t="shared" si="19"/>
        <v>SC COURT</v>
      </c>
    </row>
    <row r="1262" spans="1:65" x14ac:dyDescent="0.2">
      <c r="A1262">
        <v>2025</v>
      </c>
      <c r="B1262">
        <v>10</v>
      </c>
      <c r="C1262" t="s">
        <v>231</v>
      </c>
      <c r="D1262" t="s">
        <v>249</v>
      </c>
      <c r="E1262" t="s">
        <v>50</v>
      </c>
      <c r="F1262">
        <v>9853</v>
      </c>
      <c r="G1262" t="s">
        <v>158</v>
      </c>
      <c r="H1262" t="s">
        <v>237</v>
      </c>
      <c r="I1262" t="s">
        <v>237</v>
      </c>
      <c r="J1262" s="24">
        <v>45931</v>
      </c>
      <c r="K1262" t="s">
        <v>253</v>
      </c>
      <c r="L1262">
        <v>3</v>
      </c>
      <c r="M1262" t="s">
        <v>429</v>
      </c>
      <c r="N1262" t="s">
        <v>145</v>
      </c>
      <c r="O1262" t="s">
        <v>156</v>
      </c>
      <c r="P1262" t="s">
        <v>159</v>
      </c>
      <c r="Q1262">
        <v>7341.77</v>
      </c>
      <c r="R1262">
        <v>4</v>
      </c>
      <c r="S1262">
        <v>81790.14</v>
      </c>
      <c r="T1262">
        <v>317.08999999999997</v>
      </c>
      <c r="U1262">
        <v>1</v>
      </c>
      <c r="V1262">
        <v>1</v>
      </c>
      <c r="W1262">
        <v>4458.0200000000004</v>
      </c>
      <c r="X1262">
        <v>7341.77</v>
      </c>
      <c r="Y1262">
        <v>0</v>
      </c>
      <c r="Z1262">
        <v>0</v>
      </c>
      <c r="AA1262">
        <v>74131.28</v>
      </c>
      <c r="AB1262">
        <v>0</v>
      </c>
      <c r="AC1262">
        <v>0</v>
      </c>
      <c r="AD1262">
        <v>0</v>
      </c>
      <c r="AE1262">
        <v>1</v>
      </c>
      <c r="AF1262">
        <v>1</v>
      </c>
      <c r="AG1262">
        <v>1</v>
      </c>
      <c r="AH1262">
        <v>0</v>
      </c>
      <c r="AI1262">
        <v>0</v>
      </c>
      <c r="AJ1262">
        <v>0</v>
      </c>
      <c r="AK1262">
        <v>0</v>
      </c>
      <c r="AL1262">
        <v>0</v>
      </c>
      <c r="AM1262">
        <v>0</v>
      </c>
      <c r="AN1262">
        <v>0</v>
      </c>
      <c r="AO1262">
        <v>3</v>
      </c>
      <c r="AP1262">
        <v>6</v>
      </c>
      <c r="AQ1262">
        <v>5</v>
      </c>
      <c r="AR1262">
        <v>0</v>
      </c>
      <c r="AS1262">
        <v>0</v>
      </c>
      <c r="AT1262">
        <v>0</v>
      </c>
      <c r="AU1262">
        <v>1</v>
      </c>
      <c r="AV1262">
        <v>0</v>
      </c>
      <c r="AW1262">
        <v>0</v>
      </c>
      <c r="AX1262">
        <v>0</v>
      </c>
      <c r="AY1262">
        <v>0</v>
      </c>
      <c r="AZ1262">
        <v>0</v>
      </c>
      <c r="BA1262">
        <v>0</v>
      </c>
      <c r="BB1262">
        <v>0</v>
      </c>
      <c r="BC1262">
        <v>0</v>
      </c>
      <c r="BD1262">
        <v>0</v>
      </c>
      <c r="BE1262">
        <v>0</v>
      </c>
      <c r="BF1262">
        <v>0</v>
      </c>
      <c r="BG1262">
        <v>0</v>
      </c>
      <c r="BH1262">
        <v>2</v>
      </c>
      <c r="BI1262">
        <v>0</v>
      </c>
      <c r="BJ1262" s="25">
        <v>45944</v>
      </c>
      <c r="BK1262">
        <v>0</v>
      </c>
      <c r="BL1262" s="27" t="str">
        <f>VLOOKUP(O1262,DropDownList!$H$1:$I$7,2,FALSE)</f>
        <v>2023/24</v>
      </c>
      <c r="BM1262" s="27" t="str">
        <f t="shared" si="19"/>
        <v>CONF</v>
      </c>
    </row>
    <row r="1263" spans="1:65" x14ac:dyDescent="0.2">
      <c r="A1263">
        <v>2025</v>
      </c>
      <c r="B1263">
        <v>10</v>
      </c>
      <c r="C1263" t="s">
        <v>231</v>
      </c>
      <c r="D1263" t="s">
        <v>249</v>
      </c>
      <c r="E1263" t="s">
        <v>50</v>
      </c>
      <c r="F1263">
        <v>9853</v>
      </c>
      <c r="G1263" t="s">
        <v>158</v>
      </c>
      <c r="H1263" t="s">
        <v>237</v>
      </c>
      <c r="I1263" t="s">
        <v>237</v>
      </c>
      <c r="J1263" s="24">
        <v>45931</v>
      </c>
      <c r="K1263" t="s">
        <v>253</v>
      </c>
      <c r="L1263">
        <v>3</v>
      </c>
      <c r="M1263" t="s">
        <v>429</v>
      </c>
      <c r="N1263" t="s">
        <v>145</v>
      </c>
      <c r="O1263" t="s">
        <v>149</v>
      </c>
      <c r="P1263" t="s">
        <v>161</v>
      </c>
      <c r="Q1263">
        <v>615</v>
      </c>
      <c r="R1263">
        <v>86</v>
      </c>
      <c r="S1263">
        <v>2230</v>
      </c>
      <c r="T1263">
        <v>20</v>
      </c>
      <c r="U1263">
        <v>53</v>
      </c>
      <c r="V1263">
        <v>10</v>
      </c>
      <c r="W1263">
        <v>200</v>
      </c>
      <c r="X1263">
        <v>200</v>
      </c>
      <c r="Y1263">
        <v>0</v>
      </c>
      <c r="Z1263">
        <v>0</v>
      </c>
      <c r="AA1263">
        <v>1595</v>
      </c>
      <c r="AB1263">
        <v>0</v>
      </c>
      <c r="AC1263">
        <v>0</v>
      </c>
      <c r="AD1263">
        <v>10</v>
      </c>
      <c r="AE1263">
        <v>0</v>
      </c>
      <c r="AF1263">
        <v>60</v>
      </c>
      <c r="AG1263">
        <v>0</v>
      </c>
      <c r="AH1263">
        <v>1</v>
      </c>
      <c r="AI1263">
        <v>25</v>
      </c>
      <c r="AJ1263">
        <v>0</v>
      </c>
      <c r="AK1263">
        <v>0</v>
      </c>
      <c r="AL1263">
        <v>0</v>
      </c>
      <c r="AM1263">
        <v>0</v>
      </c>
      <c r="AN1263">
        <v>0</v>
      </c>
      <c r="AO1263">
        <v>41</v>
      </c>
      <c r="AP1263">
        <v>97</v>
      </c>
      <c r="AQ1263">
        <v>39</v>
      </c>
      <c r="AR1263">
        <v>0</v>
      </c>
      <c r="AS1263">
        <v>4</v>
      </c>
      <c r="AT1263">
        <v>4</v>
      </c>
      <c r="AU1263">
        <v>0</v>
      </c>
      <c r="AV1263">
        <v>0</v>
      </c>
      <c r="AW1263">
        <v>1</v>
      </c>
      <c r="AX1263">
        <v>0</v>
      </c>
      <c r="AY1263">
        <v>18</v>
      </c>
      <c r="AZ1263">
        <v>22</v>
      </c>
      <c r="BA1263">
        <v>3</v>
      </c>
      <c r="BB1263">
        <v>2</v>
      </c>
      <c r="BC1263">
        <v>2</v>
      </c>
      <c r="BD1263">
        <v>0</v>
      </c>
      <c r="BE1263">
        <v>0</v>
      </c>
      <c r="BF1263">
        <v>82</v>
      </c>
      <c r="BG1263">
        <v>615</v>
      </c>
      <c r="BH1263">
        <v>0</v>
      </c>
      <c r="BI1263">
        <v>52</v>
      </c>
      <c r="BJ1263" s="25">
        <v>45944</v>
      </c>
      <c r="BK1263">
        <v>0</v>
      </c>
      <c r="BL1263" s="27" t="str">
        <f>VLOOKUP(O1263,DropDownList!$H$1:$I$7,2,FALSE)</f>
        <v>2025/26</v>
      </c>
      <c r="BM1263" s="27" t="str">
        <f t="shared" si="19"/>
        <v>VSUR</v>
      </c>
    </row>
    <row r="1264" spans="1:65" x14ac:dyDescent="0.2">
      <c r="A1264">
        <v>2025</v>
      </c>
      <c r="B1264">
        <v>10</v>
      </c>
      <c r="C1264" t="s">
        <v>231</v>
      </c>
      <c r="D1264" t="s">
        <v>249</v>
      </c>
      <c r="E1264" t="s">
        <v>50</v>
      </c>
      <c r="F1264">
        <v>9853</v>
      </c>
      <c r="G1264" t="s">
        <v>158</v>
      </c>
      <c r="H1264" t="s">
        <v>237</v>
      </c>
      <c r="I1264" t="s">
        <v>237</v>
      </c>
      <c r="J1264" s="24">
        <v>45931</v>
      </c>
      <c r="K1264" t="s">
        <v>253</v>
      </c>
      <c r="L1264">
        <v>3</v>
      </c>
      <c r="M1264" t="s">
        <v>429</v>
      </c>
      <c r="N1264" t="s">
        <v>145</v>
      </c>
      <c r="O1264" t="s">
        <v>155</v>
      </c>
      <c r="P1264" t="s">
        <v>161</v>
      </c>
      <c r="Q1264">
        <v>591.57000000000005</v>
      </c>
      <c r="R1264">
        <v>344</v>
      </c>
      <c r="S1264">
        <v>9110</v>
      </c>
      <c r="T1264">
        <v>775</v>
      </c>
      <c r="U1264">
        <v>68</v>
      </c>
      <c r="V1264">
        <v>17</v>
      </c>
      <c r="W1264">
        <v>311.58</v>
      </c>
      <c r="X1264">
        <v>311.58</v>
      </c>
      <c r="Y1264">
        <v>0</v>
      </c>
      <c r="Z1264">
        <v>0</v>
      </c>
      <c r="AA1264">
        <v>7743.43</v>
      </c>
      <c r="AB1264">
        <v>0</v>
      </c>
      <c r="AC1264">
        <v>0</v>
      </c>
      <c r="AD1264">
        <v>15</v>
      </c>
      <c r="AE1264">
        <v>2</v>
      </c>
      <c r="AF1264">
        <v>292</v>
      </c>
      <c r="AG1264">
        <v>3</v>
      </c>
      <c r="AH1264">
        <v>25</v>
      </c>
      <c r="AI1264">
        <v>24</v>
      </c>
      <c r="AJ1264">
        <v>0</v>
      </c>
      <c r="AK1264">
        <v>0</v>
      </c>
      <c r="AL1264">
        <v>0</v>
      </c>
      <c r="AM1264">
        <v>0</v>
      </c>
      <c r="AN1264">
        <v>0</v>
      </c>
      <c r="AO1264">
        <v>212</v>
      </c>
      <c r="AP1264">
        <v>1146</v>
      </c>
      <c r="AQ1264">
        <v>212</v>
      </c>
      <c r="AR1264">
        <v>1</v>
      </c>
      <c r="AS1264">
        <v>93</v>
      </c>
      <c r="AT1264">
        <v>96</v>
      </c>
      <c r="AU1264">
        <v>29</v>
      </c>
      <c r="AV1264">
        <v>14</v>
      </c>
      <c r="AW1264">
        <v>17</v>
      </c>
      <c r="AX1264">
        <v>0</v>
      </c>
      <c r="AY1264">
        <v>199</v>
      </c>
      <c r="AZ1264">
        <v>265</v>
      </c>
      <c r="BA1264">
        <v>135</v>
      </c>
      <c r="BB1264">
        <v>22</v>
      </c>
      <c r="BC1264">
        <v>12</v>
      </c>
      <c r="BD1264">
        <v>9</v>
      </c>
      <c r="BE1264">
        <v>1</v>
      </c>
      <c r="BF1264">
        <v>324</v>
      </c>
      <c r="BG1264">
        <v>540</v>
      </c>
      <c r="BH1264">
        <v>0</v>
      </c>
      <c r="BI1264">
        <v>66</v>
      </c>
      <c r="BJ1264" s="25">
        <v>45944</v>
      </c>
      <c r="BK1264">
        <v>0</v>
      </c>
      <c r="BL1264" s="27" t="str">
        <f>VLOOKUP(O1264,DropDownList!$H$1:$I$7,2,FALSE)</f>
        <v>2022/23</v>
      </c>
      <c r="BM1264" s="27" t="str">
        <f t="shared" si="19"/>
        <v>VSUR</v>
      </c>
    </row>
    <row r="1265" spans="1:65" x14ac:dyDescent="0.2">
      <c r="A1265">
        <v>2025</v>
      </c>
      <c r="B1265">
        <v>10</v>
      </c>
      <c r="C1265" t="s">
        <v>231</v>
      </c>
      <c r="D1265" t="s">
        <v>250</v>
      </c>
      <c r="E1265" t="s">
        <v>51</v>
      </c>
      <c r="F1265">
        <v>9372</v>
      </c>
      <c r="G1265" t="s">
        <v>141</v>
      </c>
      <c r="H1265" t="s">
        <v>233</v>
      </c>
      <c r="I1265" t="s">
        <v>234</v>
      </c>
      <c r="J1265" s="24">
        <v>45931</v>
      </c>
      <c r="K1265" t="s">
        <v>253</v>
      </c>
      <c r="L1265">
        <v>3</v>
      </c>
      <c r="M1265" t="s">
        <v>429</v>
      </c>
      <c r="N1265" t="s">
        <v>145</v>
      </c>
      <c r="O1265" t="s">
        <v>149</v>
      </c>
      <c r="P1265" t="s">
        <v>146</v>
      </c>
      <c r="Q1265">
        <v>240</v>
      </c>
      <c r="R1265">
        <v>86</v>
      </c>
      <c r="S1265">
        <v>990</v>
      </c>
      <c r="T1265">
        <v>0</v>
      </c>
      <c r="U1265">
        <v>25</v>
      </c>
      <c r="V1265">
        <v>17</v>
      </c>
      <c r="W1265">
        <v>190</v>
      </c>
      <c r="X1265">
        <v>190</v>
      </c>
      <c r="Y1265">
        <v>0</v>
      </c>
      <c r="Z1265">
        <v>0</v>
      </c>
      <c r="AA1265">
        <v>750</v>
      </c>
      <c r="AB1265">
        <v>0</v>
      </c>
      <c r="AC1265">
        <v>0</v>
      </c>
      <c r="AD1265">
        <v>17</v>
      </c>
      <c r="AE1265">
        <v>0</v>
      </c>
      <c r="AF1265">
        <v>66</v>
      </c>
      <c r="AG1265">
        <v>0</v>
      </c>
      <c r="AH1265">
        <v>0</v>
      </c>
      <c r="AI1265">
        <v>20</v>
      </c>
      <c r="AJ1265">
        <v>0</v>
      </c>
      <c r="AK1265">
        <v>0</v>
      </c>
      <c r="AL1265">
        <v>0</v>
      </c>
      <c r="AM1265">
        <v>0</v>
      </c>
      <c r="AN1265">
        <v>0</v>
      </c>
      <c r="AO1265">
        <v>30</v>
      </c>
      <c r="AP1265">
        <v>62</v>
      </c>
      <c r="AQ1265">
        <v>28</v>
      </c>
      <c r="AR1265">
        <v>0</v>
      </c>
      <c r="AS1265">
        <v>8</v>
      </c>
      <c r="AT1265">
        <v>9</v>
      </c>
      <c r="AU1265">
        <v>0</v>
      </c>
      <c r="AV1265">
        <v>0</v>
      </c>
      <c r="AW1265">
        <v>0</v>
      </c>
      <c r="AX1265">
        <v>0</v>
      </c>
      <c r="AY1265">
        <v>2</v>
      </c>
      <c r="AZ1265">
        <v>7</v>
      </c>
      <c r="BA1265">
        <v>2</v>
      </c>
      <c r="BB1265">
        <v>1</v>
      </c>
      <c r="BC1265">
        <v>0</v>
      </c>
      <c r="BD1265">
        <v>1</v>
      </c>
      <c r="BE1265">
        <v>0</v>
      </c>
      <c r="BF1265">
        <v>86</v>
      </c>
      <c r="BG1265">
        <v>240</v>
      </c>
      <c r="BH1265">
        <v>0</v>
      </c>
      <c r="BI1265">
        <v>24</v>
      </c>
      <c r="BJ1265" s="25">
        <v>45944</v>
      </c>
      <c r="BK1265">
        <v>0</v>
      </c>
      <c r="BL1265" s="27" t="str">
        <f>VLOOKUP(O1265,DropDownList!$H$1:$I$7,2,FALSE)</f>
        <v>2025/26</v>
      </c>
      <c r="BM1265" s="27" t="str">
        <f t="shared" si="19"/>
        <v>VSUR</v>
      </c>
    </row>
    <row r="1266" spans="1:65" x14ac:dyDescent="0.2">
      <c r="A1266">
        <v>2025</v>
      </c>
      <c r="B1266">
        <v>10</v>
      </c>
      <c r="C1266" t="s">
        <v>231</v>
      </c>
      <c r="D1266" t="s">
        <v>250</v>
      </c>
      <c r="E1266" t="s">
        <v>51</v>
      </c>
      <c r="F1266">
        <v>9372</v>
      </c>
      <c r="G1266" t="s">
        <v>141</v>
      </c>
      <c r="H1266" t="s">
        <v>233</v>
      </c>
      <c r="I1266" t="s">
        <v>234</v>
      </c>
      <c r="J1266" s="24">
        <v>45931</v>
      </c>
      <c r="K1266" t="s">
        <v>253</v>
      </c>
      <c r="L1266">
        <v>3</v>
      </c>
      <c r="M1266" t="s">
        <v>429</v>
      </c>
      <c r="N1266" t="s">
        <v>145</v>
      </c>
      <c r="O1266" t="s">
        <v>156</v>
      </c>
      <c r="P1266" t="s">
        <v>153</v>
      </c>
      <c r="Q1266">
        <v>0</v>
      </c>
      <c r="R1266">
        <v>1</v>
      </c>
      <c r="S1266">
        <v>150</v>
      </c>
      <c r="T1266">
        <v>0</v>
      </c>
      <c r="U1266">
        <v>0</v>
      </c>
      <c r="V1266">
        <v>0</v>
      </c>
      <c r="W1266">
        <v>0</v>
      </c>
      <c r="X1266">
        <v>0</v>
      </c>
      <c r="Y1266">
        <v>0</v>
      </c>
      <c r="Z1266">
        <v>0</v>
      </c>
      <c r="AA1266">
        <v>150</v>
      </c>
      <c r="AB1266">
        <v>0</v>
      </c>
      <c r="AC1266">
        <v>150</v>
      </c>
      <c r="AD1266">
        <v>0</v>
      </c>
      <c r="AE1266">
        <v>0</v>
      </c>
      <c r="AF1266">
        <v>1</v>
      </c>
      <c r="AG1266">
        <v>0</v>
      </c>
      <c r="AH1266">
        <v>0</v>
      </c>
      <c r="AI1266">
        <v>0</v>
      </c>
      <c r="AJ1266">
        <v>0</v>
      </c>
      <c r="AK1266">
        <v>0</v>
      </c>
      <c r="AL1266">
        <v>0</v>
      </c>
      <c r="AM1266">
        <v>0</v>
      </c>
      <c r="AN1266">
        <v>0</v>
      </c>
      <c r="AO1266">
        <v>0</v>
      </c>
      <c r="AP1266">
        <v>0</v>
      </c>
      <c r="AQ1266">
        <v>0</v>
      </c>
      <c r="AR1266">
        <v>0</v>
      </c>
      <c r="AS1266">
        <v>0</v>
      </c>
      <c r="AT1266">
        <v>0</v>
      </c>
      <c r="AU1266">
        <v>0</v>
      </c>
      <c r="AV1266">
        <v>0</v>
      </c>
      <c r="AW1266">
        <v>0</v>
      </c>
      <c r="AX1266">
        <v>0</v>
      </c>
      <c r="AY1266">
        <v>0</v>
      </c>
      <c r="AZ1266">
        <v>0</v>
      </c>
      <c r="BA1266">
        <v>0</v>
      </c>
      <c r="BB1266">
        <v>0</v>
      </c>
      <c r="BC1266">
        <v>0</v>
      </c>
      <c r="BD1266">
        <v>0</v>
      </c>
      <c r="BE1266">
        <v>0</v>
      </c>
      <c r="BF1266">
        <v>0</v>
      </c>
      <c r="BG1266">
        <v>0</v>
      </c>
      <c r="BH1266">
        <v>0</v>
      </c>
      <c r="BI1266">
        <v>0</v>
      </c>
      <c r="BJ1266" s="25">
        <v>45944</v>
      </c>
      <c r="BK1266">
        <v>0</v>
      </c>
      <c r="BL1266" s="27" t="str">
        <f>VLOOKUP(O1266,DropDownList!$H$1:$I$7,2,FALSE)</f>
        <v>2023/24</v>
      </c>
      <c r="BM1266" s="27" t="str">
        <f t="shared" si="19"/>
        <v>PREG</v>
      </c>
    </row>
    <row r="1267" spans="1:65" x14ac:dyDescent="0.2">
      <c r="A1267">
        <v>2025</v>
      </c>
      <c r="B1267">
        <v>10</v>
      </c>
      <c r="C1267" t="s">
        <v>231</v>
      </c>
      <c r="D1267" t="s">
        <v>250</v>
      </c>
      <c r="E1267" t="s">
        <v>51</v>
      </c>
      <c r="F1267">
        <v>9372</v>
      </c>
      <c r="G1267" t="s">
        <v>141</v>
      </c>
      <c r="H1267" t="s">
        <v>233</v>
      </c>
      <c r="I1267" t="s">
        <v>234</v>
      </c>
      <c r="J1267" s="24">
        <v>45931</v>
      </c>
      <c r="K1267" t="s">
        <v>253</v>
      </c>
      <c r="L1267">
        <v>3</v>
      </c>
      <c r="M1267" t="s">
        <v>429</v>
      </c>
      <c r="N1267" t="s">
        <v>145</v>
      </c>
      <c r="O1267" t="s">
        <v>155</v>
      </c>
      <c r="P1267" t="s">
        <v>146</v>
      </c>
      <c r="Q1267">
        <v>385.03</v>
      </c>
      <c r="R1267">
        <v>215</v>
      </c>
      <c r="S1267">
        <v>3180</v>
      </c>
      <c r="T1267">
        <v>20</v>
      </c>
      <c r="U1267">
        <v>50</v>
      </c>
      <c r="V1267">
        <v>11</v>
      </c>
      <c r="W1267">
        <v>150</v>
      </c>
      <c r="X1267">
        <v>150</v>
      </c>
      <c r="Y1267">
        <v>0</v>
      </c>
      <c r="Z1267">
        <v>0</v>
      </c>
      <c r="AA1267">
        <v>2774.97</v>
      </c>
      <c r="AB1267">
        <v>0</v>
      </c>
      <c r="AC1267">
        <v>0</v>
      </c>
      <c r="AD1267">
        <v>11</v>
      </c>
      <c r="AE1267">
        <v>0</v>
      </c>
      <c r="AF1267">
        <v>190</v>
      </c>
      <c r="AG1267">
        <v>1</v>
      </c>
      <c r="AH1267">
        <v>1</v>
      </c>
      <c r="AI1267">
        <v>23</v>
      </c>
      <c r="AJ1267">
        <v>0</v>
      </c>
      <c r="AK1267">
        <v>0</v>
      </c>
      <c r="AL1267">
        <v>0</v>
      </c>
      <c r="AM1267">
        <v>0</v>
      </c>
      <c r="AN1267">
        <v>0</v>
      </c>
      <c r="AO1267">
        <v>123</v>
      </c>
      <c r="AP1267">
        <v>717</v>
      </c>
      <c r="AQ1267">
        <v>133</v>
      </c>
      <c r="AR1267">
        <v>0</v>
      </c>
      <c r="AS1267">
        <v>62</v>
      </c>
      <c r="AT1267">
        <v>58</v>
      </c>
      <c r="AU1267">
        <v>15</v>
      </c>
      <c r="AV1267">
        <v>9</v>
      </c>
      <c r="AW1267">
        <v>0</v>
      </c>
      <c r="AX1267">
        <v>0</v>
      </c>
      <c r="AY1267">
        <v>109</v>
      </c>
      <c r="AZ1267">
        <v>152</v>
      </c>
      <c r="BA1267">
        <v>79</v>
      </c>
      <c r="BB1267">
        <v>29</v>
      </c>
      <c r="BC1267">
        <v>10</v>
      </c>
      <c r="BD1267">
        <v>0</v>
      </c>
      <c r="BE1267">
        <v>1</v>
      </c>
      <c r="BF1267">
        <v>215</v>
      </c>
      <c r="BG1267">
        <v>380</v>
      </c>
      <c r="BH1267">
        <v>0</v>
      </c>
      <c r="BI1267">
        <v>49</v>
      </c>
      <c r="BJ1267" s="25">
        <v>45944</v>
      </c>
      <c r="BK1267">
        <v>0</v>
      </c>
      <c r="BL1267" s="27" t="str">
        <f>VLOOKUP(O1267,DropDownList!$H$1:$I$7,2,FALSE)</f>
        <v>2022/23</v>
      </c>
      <c r="BM1267" s="27" t="str">
        <f t="shared" si="19"/>
        <v>VSUR</v>
      </c>
    </row>
    <row r="1268" spans="1:65" x14ac:dyDescent="0.2">
      <c r="A1268">
        <v>2025</v>
      </c>
      <c r="B1268">
        <v>10</v>
      </c>
      <c r="C1268" t="s">
        <v>231</v>
      </c>
      <c r="D1268" t="s">
        <v>250</v>
      </c>
      <c r="E1268" t="s">
        <v>51</v>
      </c>
      <c r="F1268">
        <v>9372</v>
      </c>
      <c r="G1268" t="s">
        <v>141</v>
      </c>
      <c r="H1268" t="s">
        <v>233</v>
      </c>
      <c r="I1268" t="s">
        <v>234</v>
      </c>
      <c r="J1268" s="24">
        <v>45931</v>
      </c>
      <c r="K1268" t="s">
        <v>253</v>
      </c>
      <c r="L1268">
        <v>3</v>
      </c>
      <c r="M1268" t="s">
        <v>429</v>
      </c>
      <c r="N1268" t="s">
        <v>145</v>
      </c>
      <c r="O1268" t="s">
        <v>156</v>
      </c>
      <c r="P1268" t="s">
        <v>146</v>
      </c>
      <c r="Q1268">
        <v>258.58999999999997</v>
      </c>
      <c r="R1268">
        <v>131</v>
      </c>
      <c r="S1268">
        <v>2180</v>
      </c>
      <c r="T1268">
        <v>10</v>
      </c>
      <c r="U1268">
        <v>41</v>
      </c>
      <c r="V1268">
        <v>3</v>
      </c>
      <c r="W1268">
        <v>40</v>
      </c>
      <c r="X1268">
        <v>40</v>
      </c>
      <c r="Y1268">
        <v>0</v>
      </c>
      <c r="Z1268">
        <v>0</v>
      </c>
      <c r="AA1268">
        <v>1911.41</v>
      </c>
      <c r="AB1268">
        <v>0</v>
      </c>
      <c r="AC1268">
        <v>0</v>
      </c>
      <c r="AD1268">
        <v>3</v>
      </c>
      <c r="AE1268">
        <v>0</v>
      </c>
      <c r="AF1268">
        <v>112</v>
      </c>
      <c r="AG1268">
        <v>2</v>
      </c>
      <c r="AH1268">
        <v>1</v>
      </c>
      <c r="AI1268">
        <v>16</v>
      </c>
      <c r="AJ1268">
        <v>0</v>
      </c>
      <c r="AK1268">
        <v>0</v>
      </c>
      <c r="AL1268">
        <v>0</v>
      </c>
      <c r="AM1268">
        <v>0</v>
      </c>
      <c r="AN1268">
        <v>0</v>
      </c>
      <c r="AO1268">
        <v>79</v>
      </c>
      <c r="AP1268">
        <v>353</v>
      </c>
      <c r="AQ1268">
        <v>82</v>
      </c>
      <c r="AR1268">
        <v>0</v>
      </c>
      <c r="AS1268">
        <v>44</v>
      </c>
      <c r="AT1268">
        <v>15</v>
      </c>
      <c r="AU1268">
        <v>5</v>
      </c>
      <c r="AV1268">
        <v>2</v>
      </c>
      <c r="AW1268">
        <v>0</v>
      </c>
      <c r="AX1268">
        <v>0</v>
      </c>
      <c r="AY1268">
        <v>64</v>
      </c>
      <c r="AZ1268">
        <v>86</v>
      </c>
      <c r="BA1268">
        <v>30</v>
      </c>
      <c r="BB1268">
        <v>9</v>
      </c>
      <c r="BC1268">
        <v>2</v>
      </c>
      <c r="BD1268">
        <v>0</v>
      </c>
      <c r="BE1268">
        <v>1</v>
      </c>
      <c r="BF1268">
        <v>130</v>
      </c>
      <c r="BG1268">
        <v>240</v>
      </c>
      <c r="BH1268">
        <v>0</v>
      </c>
      <c r="BI1268">
        <v>41</v>
      </c>
      <c r="BJ1268" s="25">
        <v>45944</v>
      </c>
      <c r="BK1268">
        <v>0</v>
      </c>
      <c r="BL1268" s="27" t="str">
        <f>VLOOKUP(O1268,DropDownList!$H$1:$I$7,2,FALSE)</f>
        <v>2023/24</v>
      </c>
      <c r="BM1268" s="27" t="str">
        <f t="shared" si="19"/>
        <v>VSUR</v>
      </c>
    </row>
    <row r="1269" spans="1:65" x14ac:dyDescent="0.2">
      <c r="A1269">
        <v>2025</v>
      </c>
      <c r="B1269">
        <v>10</v>
      </c>
      <c r="C1269" t="s">
        <v>231</v>
      </c>
      <c r="D1269" t="s">
        <v>250</v>
      </c>
      <c r="E1269" t="s">
        <v>51</v>
      </c>
      <c r="F1269">
        <v>9372</v>
      </c>
      <c r="G1269" t="s">
        <v>141</v>
      </c>
      <c r="H1269" t="s">
        <v>233</v>
      </c>
      <c r="I1269" t="s">
        <v>234</v>
      </c>
      <c r="J1269" s="24">
        <v>45931</v>
      </c>
      <c r="K1269" t="s">
        <v>253</v>
      </c>
      <c r="L1269">
        <v>3</v>
      </c>
      <c r="M1269" t="s">
        <v>429</v>
      </c>
      <c r="N1269" t="s">
        <v>145</v>
      </c>
      <c r="O1269" t="s">
        <v>156</v>
      </c>
      <c r="P1269" t="s">
        <v>154</v>
      </c>
      <c r="Q1269">
        <v>9289.48</v>
      </c>
      <c r="R1269">
        <v>133</v>
      </c>
      <c r="S1269">
        <v>38747.040000000001</v>
      </c>
      <c r="T1269">
        <v>110</v>
      </c>
      <c r="U1269">
        <v>42</v>
      </c>
      <c r="V1269">
        <v>12</v>
      </c>
      <c r="W1269">
        <v>2343.44</v>
      </c>
      <c r="X1269">
        <v>2682.44</v>
      </c>
      <c r="Y1269">
        <v>0</v>
      </c>
      <c r="Z1269">
        <v>0</v>
      </c>
      <c r="AA1269">
        <v>29347.56</v>
      </c>
      <c r="AB1269">
        <v>829.51</v>
      </c>
      <c r="AC1269">
        <v>26606.639999999999</v>
      </c>
      <c r="AD1269">
        <v>4</v>
      </c>
      <c r="AE1269">
        <v>8</v>
      </c>
      <c r="AF1269">
        <v>90</v>
      </c>
      <c r="AG1269">
        <v>28</v>
      </c>
      <c r="AH1269">
        <v>1</v>
      </c>
      <c r="AI1269">
        <v>14</v>
      </c>
      <c r="AJ1269">
        <v>0</v>
      </c>
      <c r="AK1269">
        <v>0</v>
      </c>
      <c r="AL1269">
        <v>0</v>
      </c>
      <c r="AM1269">
        <v>0</v>
      </c>
      <c r="AN1269">
        <v>0</v>
      </c>
      <c r="AO1269">
        <v>81</v>
      </c>
      <c r="AP1269">
        <v>361</v>
      </c>
      <c r="AQ1269">
        <v>83</v>
      </c>
      <c r="AR1269">
        <v>0</v>
      </c>
      <c r="AS1269">
        <v>45</v>
      </c>
      <c r="AT1269">
        <v>16</v>
      </c>
      <c r="AU1269">
        <v>5</v>
      </c>
      <c r="AV1269">
        <v>2</v>
      </c>
      <c r="AW1269">
        <v>0</v>
      </c>
      <c r="AX1269">
        <v>0</v>
      </c>
      <c r="AY1269">
        <v>65</v>
      </c>
      <c r="AZ1269">
        <v>88</v>
      </c>
      <c r="BA1269">
        <v>32</v>
      </c>
      <c r="BB1269">
        <v>9</v>
      </c>
      <c r="BC1269">
        <v>2</v>
      </c>
      <c r="BD1269">
        <v>0</v>
      </c>
      <c r="BE1269">
        <v>1</v>
      </c>
      <c r="BF1269">
        <v>132</v>
      </c>
      <c r="BG1269">
        <v>4080</v>
      </c>
      <c r="BH1269">
        <v>0</v>
      </c>
      <c r="BI1269">
        <v>42</v>
      </c>
      <c r="BJ1269" s="25">
        <v>45944</v>
      </c>
      <c r="BK1269">
        <v>0</v>
      </c>
      <c r="BL1269" s="27" t="str">
        <f>VLOOKUP(O1269,DropDownList!$H$1:$I$7,2,FALSE)</f>
        <v>2023/24</v>
      </c>
      <c r="BM1269" s="27" t="str">
        <f t="shared" si="19"/>
        <v>JP COURT</v>
      </c>
    </row>
    <row r="1270" spans="1:65" x14ac:dyDescent="0.2">
      <c r="A1270">
        <v>2025</v>
      </c>
      <c r="B1270">
        <v>10</v>
      </c>
      <c r="C1270" t="s">
        <v>231</v>
      </c>
      <c r="D1270" t="s">
        <v>250</v>
      </c>
      <c r="E1270" t="s">
        <v>51</v>
      </c>
      <c r="F1270">
        <v>9372</v>
      </c>
      <c r="G1270" t="s">
        <v>141</v>
      </c>
      <c r="H1270" t="s">
        <v>233</v>
      </c>
      <c r="I1270" t="s">
        <v>234</v>
      </c>
      <c r="J1270" s="24">
        <v>45931</v>
      </c>
      <c r="K1270" t="s">
        <v>253</v>
      </c>
      <c r="L1270">
        <v>3</v>
      </c>
      <c r="M1270" t="s">
        <v>429</v>
      </c>
      <c r="N1270" t="s">
        <v>145</v>
      </c>
      <c r="O1270" t="s">
        <v>155</v>
      </c>
      <c r="P1270" t="s">
        <v>150</v>
      </c>
      <c r="Q1270">
        <v>5012.76</v>
      </c>
      <c r="R1270">
        <v>235</v>
      </c>
      <c r="S1270">
        <v>34796.65</v>
      </c>
      <c r="T1270">
        <v>6844.12</v>
      </c>
      <c r="U1270">
        <v>44</v>
      </c>
      <c r="V1270">
        <v>21</v>
      </c>
      <c r="W1270">
        <v>3086.37</v>
      </c>
      <c r="X1270">
        <v>3086.37</v>
      </c>
      <c r="Y1270">
        <v>205</v>
      </c>
      <c r="Z1270">
        <v>27952.53</v>
      </c>
      <c r="AA1270">
        <v>22939.77</v>
      </c>
      <c r="AB1270">
        <v>4273.96</v>
      </c>
      <c r="AC1270">
        <v>18665.810000000001</v>
      </c>
      <c r="AD1270">
        <v>17</v>
      </c>
      <c r="AE1270">
        <v>4</v>
      </c>
      <c r="AF1270">
        <v>158</v>
      </c>
      <c r="AG1270">
        <v>20</v>
      </c>
      <c r="AH1270">
        <v>30</v>
      </c>
      <c r="AI1270">
        <v>24</v>
      </c>
      <c r="AJ1270">
        <v>43</v>
      </c>
      <c r="AK1270">
        <v>30</v>
      </c>
      <c r="AL1270">
        <v>8</v>
      </c>
      <c r="AM1270">
        <v>13</v>
      </c>
      <c r="AN1270">
        <v>1</v>
      </c>
      <c r="AO1270">
        <v>147</v>
      </c>
      <c r="AP1270">
        <v>768</v>
      </c>
      <c r="AQ1270">
        <v>168</v>
      </c>
      <c r="AR1270">
        <v>13</v>
      </c>
      <c r="AS1270">
        <v>56</v>
      </c>
      <c r="AT1270">
        <v>43</v>
      </c>
      <c r="AU1270">
        <v>0</v>
      </c>
      <c r="AV1270">
        <v>0</v>
      </c>
      <c r="AW1270">
        <v>0</v>
      </c>
      <c r="AX1270">
        <v>0</v>
      </c>
      <c r="AY1270">
        <v>135</v>
      </c>
      <c r="AZ1270">
        <v>203</v>
      </c>
      <c r="BA1270">
        <v>100</v>
      </c>
      <c r="BB1270">
        <v>17</v>
      </c>
      <c r="BC1270">
        <v>4</v>
      </c>
      <c r="BD1270">
        <v>1</v>
      </c>
      <c r="BE1270">
        <v>0</v>
      </c>
      <c r="BF1270">
        <v>145</v>
      </c>
      <c r="BG1270">
        <v>3012.5</v>
      </c>
      <c r="BH1270">
        <v>3</v>
      </c>
      <c r="BI1270">
        <v>44</v>
      </c>
      <c r="BJ1270" s="25">
        <v>45944</v>
      </c>
      <c r="BK1270">
        <v>0</v>
      </c>
      <c r="BL1270" s="27" t="str">
        <f>VLOOKUP(O1270,DropDownList!$H$1:$I$7,2,FALSE)</f>
        <v>2022/23</v>
      </c>
      <c r="BM1270" s="27" t="str">
        <f t="shared" si="19"/>
        <v>FISCAL FINES</v>
      </c>
    </row>
    <row r="1271" spans="1:65" x14ac:dyDescent="0.2">
      <c r="A1271">
        <v>2025</v>
      </c>
      <c r="B1271">
        <v>10</v>
      </c>
      <c r="C1271" t="s">
        <v>231</v>
      </c>
      <c r="D1271" t="s">
        <v>250</v>
      </c>
      <c r="E1271" t="s">
        <v>51</v>
      </c>
      <c r="F1271">
        <v>9372</v>
      </c>
      <c r="G1271" t="s">
        <v>141</v>
      </c>
      <c r="H1271" t="s">
        <v>233</v>
      </c>
      <c r="I1271" t="s">
        <v>234</v>
      </c>
      <c r="J1271" s="24">
        <v>45931</v>
      </c>
      <c r="K1271" t="s">
        <v>253</v>
      </c>
      <c r="L1271">
        <v>3</v>
      </c>
      <c r="M1271" t="s">
        <v>429</v>
      </c>
      <c r="N1271" t="s">
        <v>145</v>
      </c>
      <c r="O1271" t="s">
        <v>147</v>
      </c>
      <c r="P1271" t="s">
        <v>154</v>
      </c>
      <c r="Q1271">
        <v>19466</v>
      </c>
      <c r="R1271">
        <v>218</v>
      </c>
      <c r="S1271">
        <v>58850.23</v>
      </c>
      <c r="T1271">
        <v>690</v>
      </c>
      <c r="U1271">
        <v>67</v>
      </c>
      <c r="V1271">
        <v>33</v>
      </c>
      <c r="W1271">
        <v>11327.23</v>
      </c>
      <c r="X1271">
        <v>12767.23</v>
      </c>
      <c r="Y1271">
        <v>0</v>
      </c>
      <c r="Z1271">
        <v>0</v>
      </c>
      <c r="AA1271">
        <v>38694.230000000003</v>
      </c>
      <c r="AB1271">
        <v>649.39</v>
      </c>
      <c r="AC1271">
        <v>35519.839999999997</v>
      </c>
      <c r="AD1271">
        <v>20</v>
      </c>
      <c r="AE1271">
        <v>13</v>
      </c>
      <c r="AF1271">
        <v>149</v>
      </c>
      <c r="AG1271">
        <v>32</v>
      </c>
      <c r="AH1271">
        <v>2</v>
      </c>
      <c r="AI1271">
        <v>35</v>
      </c>
      <c r="AJ1271">
        <v>0</v>
      </c>
      <c r="AK1271">
        <v>0</v>
      </c>
      <c r="AL1271">
        <v>0</v>
      </c>
      <c r="AM1271">
        <v>0</v>
      </c>
      <c r="AN1271">
        <v>0</v>
      </c>
      <c r="AO1271">
        <v>126</v>
      </c>
      <c r="AP1271">
        <v>456</v>
      </c>
      <c r="AQ1271">
        <v>135</v>
      </c>
      <c r="AR1271">
        <v>0</v>
      </c>
      <c r="AS1271">
        <v>49</v>
      </c>
      <c r="AT1271">
        <v>22</v>
      </c>
      <c r="AU1271">
        <v>1</v>
      </c>
      <c r="AV1271">
        <v>1</v>
      </c>
      <c r="AW1271">
        <v>0</v>
      </c>
      <c r="AX1271">
        <v>0</v>
      </c>
      <c r="AY1271">
        <v>53</v>
      </c>
      <c r="AZ1271">
        <v>107</v>
      </c>
      <c r="BA1271">
        <v>49</v>
      </c>
      <c r="BB1271">
        <v>12</v>
      </c>
      <c r="BC1271">
        <v>2</v>
      </c>
      <c r="BD1271">
        <v>2</v>
      </c>
      <c r="BE1271">
        <v>0</v>
      </c>
      <c r="BF1271">
        <v>218</v>
      </c>
      <c r="BG1271">
        <v>11620</v>
      </c>
      <c r="BH1271">
        <v>0</v>
      </c>
      <c r="BI1271">
        <v>67</v>
      </c>
      <c r="BJ1271" s="25">
        <v>45944</v>
      </c>
      <c r="BK1271">
        <v>0</v>
      </c>
      <c r="BL1271" s="27" t="str">
        <f>VLOOKUP(O1271,DropDownList!$H$1:$I$7,2,FALSE)</f>
        <v>2024/25</v>
      </c>
      <c r="BM1271" s="27" t="str">
        <f t="shared" si="19"/>
        <v>JP COURT</v>
      </c>
    </row>
    <row r="1272" spans="1:65" x14ac:dyDescent="0.2">
      <c r="A1272">
        <v>2025</v>
      </c>
      <c r="B1272">
        <v>10</v>
      </c>
      <c r="C1272" t="s">
        <v>231</v>
      </c>
      <c r="D1272" t="s">
        <v>250</v>
      </c>
      <c r="E1272" t="s">
        <v>51</v>
      </c>
      <c r="F1272">
        <v>9372</v>
      </c>
      <c r="G1272" t="s">
        <v>141</v>
      </c>
      <c r="H1272" t="s">
        <v>233</v>
      </c>
      <c r="I1272" t="s">
        <v>234</v>
      </c>
      <c r="J1272" s="24">
        <v>45931</v>
      </c>
      <c r="K1272" t="s">
        <v>253</v>
      </c>
      <c r="L1272">
        <v>3</v>
      </c>
      <c r="M1272" t="s">
        <v>429</v>
      </c>
      <c r="N1272" t="s">
        <v>145</v>
      </c>
      <c r="O1272" t="s">
        <v>156</v>
      </c>
      <c r="P1272" t="s">
        <v>152</v>
      </c>
      <c r="Q1272">
        <v>0</v>
      </c>
      <c r="R1272">
        <v>13</v>
      </c>
      <c r="S1272">
        <v>520</v>
      </c>
      <c r="T1272">
        <v>200</v>
      </c>
      <c r="U1272">
        <v>0</v>
      </c>
      <c r="V1272">
        <v>0</v>
      </c>
      <c r="W1272">
        <v>0</v>
      </c>
      <c r="X1272">
        <v>0</v>
      </c>
      <c r="Y1272">
        <v>0</v>
      </c>
      <c r="Z1272">
        <v>0</v>
      </c>
      <c r="AA1272">
        <v>320</v>
      </c>
      <c r="AB1272">
        <v>0</v>
      </c>
      <c r="AC1272">
        <v>320</v>
      </c>
      <c r="AD1272">
        <v>0</v>
      </c>
      <c r="AE1272">
        <v>0</v>
      </c>
      <c r="AF1272">
        <v>8</v>
      </c>
      <c r="AG1272">
        <v>0</v>
      </c>
      <c r="AH1272">
        <v>5</v>
      </c>
      <c r="AI1272">
        <v>0</v>
      </c>
      <c r="AJ1272">
        <v>0</v>
      </c>
      <c r="AK1272">
        <v>0</v>
      </c>
      <c r="AL1272">
        <v>0</v>
      </c>
      <c r="AM1272">
        <v>0</v>
      </c>
      <c r="AN1272">
        <v>0</v>
      </c>
      <c r="AO1272">
        <v>0</v>
      </c>
      <c r="AP1272">
        <v>0</v>
      </c>
      <c r="AQ1272">
        <v>0</v>
      </c>
      <c r="AR1272">
        <v>0</v>
      </c>
      <c r="AS1272">
        <v>0</v>
      </c>
      <c r="AT1272">
        <v>0</v>
      </c>
      <c r="AU1272">
        <v>0</v>
      </c>
      <c r="AV1272">
        <v>0</v>
      </c>
      <c r="AW1272">
        <v>0</v>
      </c>
      <c r="AX1272">
        <v>0</v>
      </c>
      <c r="AY1272">
        <v>0</v>
      </c>
      <c r="AZ1272">
        <v>0</v>
      </c>
      <c r="BA1272">
        <v>0</v>
      </c>
      <c r="BB1272">
        <v>0</v>
      </c>
      <c r="BC1272">
        <v>0</v>
      </c>
      <c r="BD1272">
        <v>0</v>
      </c>
      <c r="BE1272">
        <v>0</v>
      </c>
      <c r="BF1272">
        <v>0</v>
      </c>
      <c r="BG1272">
        <v>0</v>
      </c>
      <c r="BH1272">
        <v>0</v>
      </c>
      <c r="BI1272">
        <v>0</v>
      </c>
      <c r="BJ1272" s="25">
        <v>45944</v>
      </c>
      <c r="BK1272">
        <v>0</v>
      </c>
      <c r="BL1272" s="27" t="str">
        <f>VLOOKUP(O1272,DropDownList!$H$1:$I$7,2,FALSE)</f>
        <v>2023/24</v>
      </c>
      <c r="BM1272" s="27" t="str">
        <f t="shared" si="19"/>
        <v>PCOA</v>
      </c>
    </row>
    <row r="1273" spans="1:65" x14ac:dyDescent="0.2">
      <c r="A1273">
        <v>2025</v>
      </c>
      <c r="B1273">
        <v>10</v>
      </c>
      <c r="C1273" t="s">
        <v>231</v>
      </c>
      <c r="D1273" t="s">
        <v>250</v>
      </c>
      <c r="E1273" t="s">
        <v>51</v>
      </c>
      <c r="F1273">
        <v>9372</v>
      </c>
      <c r="G1273" t="s">
        <v>141</v>
      </c>
      <c r="H1273" t="s">
        <v>233</v>
      </c>
      <c r="I1273" t="s">
        <v>234</v>
      </c>
      <c r="J1273" s="24">
        <v>45931</v>
      </c>
      <c r="K1273" t="s">
        <v>253</v>
      </c>
      <c r="L1273">
        <v>3</v>
      </c>
      <c r="M1273" t="s">
        <v>429</v>
      </c>
      <c r="N1273" t="s">
        <v>145</v>
      </c>
      <c r="O1273" t="s">
        <v>147</v>
      </c>
      <c r="P1273" t="s">
        <v>152</v>
      </c>
      <c r="Q1273">
        <v>0</v>
      </c>
      <c r="R1273">
        <v>24</v>
      </c>
      <c r="S1273">
        <v>960</v>
      </c>
      <c r="T1273">
        <v>480</v>
      </c>
      <c r="U1273">
        <v>0</v>
      </c>
      <c r="V1273">
        <v>0</v>
      </c>
      <c r="W1273">
        <v>0</v>
      </c>
      <c r="X1273">
        <v>0</v>
      </c>
      <c r="Y1273">
        <v>0</v>
      </c>
      <c r="Z1273">
        <v>0</v>
      </c>
      <c r="AA1273">
        <v>480</v>
      </c>
      <c r="AB1273">
        <v>0</v>
      </c>
      <c r="AC1273">
        <v>480</v>
      </c>
      <c r="AD1273">
        <v>0</v>
      </c>
      <c r="AE1273">
        <v>0</v>
      </c>
      <c r="AF1273">
        <v>12</v>
      </c>
      <c r="AG1273">
        <v>0</v>
      </c>
      <c r="AH1273">
        <v>12</v>
      </c>
      <c r="AI1273">
        <v>0</v>
      </c>
      <c r="AJ1273">
        <v>0</v>
      </c>
      <c r="AK1273">
        <v>0</v>
      </c>
      <c r="AL1273">
        <v>0</v>
      </c>
      <c r="AM1273">
        <v>0</v>
      </c>
      <c r="AN1273">
        <v>0</v>
      </c>
      <c r="AO1273">
        <v>0</v>
      </c>
      <c r="AP1273">
        <v>0</v>
      </c>
      <c r="AQ1273">
        <v>0</v>
      </c>
      <c r="AR1273">
        <v>0</v>
      </c>
      <c r="AS1273">
        <v>0</v>
      </c>
      <c r="AT1273">
        <v>0</v>
      </c>
      <c r="AU1273">
        <v>0</v>
      </c>
      <c r="AV1273">
        <v>0</v>
      </c>
      <c r="AW1273">
        <v>0</v>
      </c>
      <c r="AX1273">
        <v>0</v>
      </c>
      <c r="AY1273">
        <v>0</v>
      </c>
      <c r="AZ1273">
        <v>0</v>
      </c>
      <c r="BA1273">
        <v>0</v>
      </c>
      <c r="BB1273">
        <v>0</v>
      </c>
      <c r="BC1273">
        <v>0</v>
      </c>
      <c r="BD1273">
        <v>0</v>
      </c>
      <c r="BE1273">
        <v>0</v>
      </c>
      <c r="BF1273">
        <v>0</v>
      </c>
      <c r="BG1273">
        <v>0</v>
      </c>
      <c r="BH1273">
        <v>0</v>
      </c>
      <c r="BI1273">
        <v>0</v>
      </c>
      <c r="BJ1273" s="25">
        <v>45944</v>
      </c>
      <c r="BK1273">
        <v>0</v>
      </c>
      <c r="BL1273" s="27" t="str">
        <f>VLOOKUP(O1273,DropDownList!$H$1:$I$7,2,FALSE)</f>
        <v>2024/25</v>
      </c>
      <c r="BM1273" s="27" t="str">
        <f t="shared" si="19"/>
        <v>PCOA</v>
      </c>
    </row>
    <row r="1274" spans="1:65" x14ac:dyDescent="0.2">
      <c r="A1274">
        <v>2025</v>
      </c>
      <c r="B1274">
        <v>10</v>
      </c>
      <c r="C1274" t="s">
        <v>231</v>
      </c>
      <c r="D1274" t="s">
        <v>250</v>
      </c>
      <c r="E1274" t="s">
        <v>51</v>
      </c>
      <c r="F1274">
        <v>9372</v>
      </c>
      <c r="G1274" t="s">
        <v>141</v>
      </c>
      <c r="H1274" t="s">
        <v>233</v>
      </c>
      <c r="I1274" t="s">
        <v>234</v>
      </c>
      <c r="J1274" s="24">
        <v>45931</v>
      </c>
      <c r="K1274" t="s">
        <v>253</v>
      </c>
      <c r="L1274">
        <v>3</v>
      </c>
      <c r="M1274" t="s">
        <v>429</v>
      </c>
      <c r="N1274" t="s">
        <v>145</v>
      </c>
      <c r="O1274" t="s">
        <v>155</v>
      </c>
      <c r="P1274" t="s">
        <v>154</v>
      </c>
      <c r="Q1274">
        <v>11243.87</v>
      </c>
      <c r="R1274">
        <v>216</v>
      </c>
      <c r="S1274">
        <v>56428.86</v>
      </c>
      <c r="T1274">
        <v>535.15</v>
      </c>
      <c r="U1274">
        <v>50</v>
      </c>
      <c r="V1274">
        <v>24</v>
      </c>
      <c r="W1274">
        <v>5068.21</v>
      </c>
      <c r="X1274">
        <v>5068.21</v>
      </c>
      <c r="Y1274">
        <v>0</v>
      </c>
      <c r="Z1274">
        <v>0</v>
      </c>
      <c r="AA1274">
        <v>44649.84</v>
      </c>
      <c r="AB1274">
        <v>1051.69</v>
      </c>
      <c r="AC1274">
        <v>40803.18</v>
      </c>
      <c r="AD1274">
        <v>11</v>
      </c>
      <c r="AE1274">
        <v>13</v>
      </c>
      <c r="AF1274">
        <v>164</v>
      </c>
      <c r="AG1274">
        <v>28</v>
      </c>
      <c r="AH1274">
        <v>1</v>
      </c>
      <c r="AI1274">
        <v>22</v>
      </c>
      <c r="AJ1274">
        <v>0</v>
      </c>
      <c r="AK1274">
        <v>0</v>
      </c>
      <c r="AL1274">
        <v>0</v>
      </c>
      <c r="AM1274">
        <v>0</v>
      </c>
      <c r="AN1274">
        <v>0</v>
      </c>
      <c r="AO1274">
        <v>124</v>
      </c>
      <c r="AP1274">
        <v>709</v>
      </c>
      <c r="AQ1274">
        <v>135</v>
      </c>
      <c r="AR1274">
        <v>0</v>
      </c>
      <c r="AS1274">
        <v>61</v>
      </c>
      <c r="AT1274">
        <v>57</v>
      </c>
      <c r="AU1274">
        <v>15</v>
      </c>
      <c r="AV1274">
        <v>9</v>
      </c>
      <c r="AW1274">
        <v>0</v>
      </c>
      <c r="AX1274">
        <v>0</v>
      </c>
      <c r="AY1274">
        <v>106</v>
      </c>
      <c r="AZ1274">
        <v>150</v>
      </c>
      <c r="BA1274">
        <v>78</v>
      </c>
      <c r="BB1274">
        <v>29</v>
      </c>
      <c r="BC1274">
        <v>10</v>
      </c>
      <c r="BD1274">
        <v>0</v>
      </c>
      <c r="BE1274">
        <v>1</v>
      </c>
      <c r="BF1274">
        <v>216</v>
      </c>
      <c r="BG1274">
        <v>6401.5</v>
      </c>
      <c r="BH1274">
        <v>1</v>
      </c>
      <c r="BI1274">
        <v>49</v>
      </c>
      <c r="BJ1274" s="25">
        <v>45944</v>
      </c>
      <c r="BK1274">
        <v>0</v>
      </c>
      <c r="BL1274" s="27" t="str">
        <f>VLOOKUP(O1274,DropDownList!$H$1:$I$7,2,FALSE)</f>
        <v>2022/23</v>
      </c>
      <c r="BM1274" s="27" t="str">
        <f t="shared" si="19"/>
        <v>JP COURT</v>
      </c>
    </row>
    <row r="1275" spans="1:65" x14ac:dyDescent="0.2">
      <c r="A1275">
        <v>2025</v>
      </c>
      <c r="B1275">
        <v>10</v>
      </c>
      <c r="C1275" t="s">
        <v>231</v>
      </c>
      <c r="D1275" t="s">
        <v>250</v>
      </c>
      <c r="E1275" t="s">
        <v>51</v>
      </c>
      <c r="F1275">
        <v>9372</v>
      </c>
      <c r="G1275" t="s">
        <v>141</v>
      </c>
      <c r="H1275" t="s">
        <v>233</v>
      </c>
      <c r="I1275" t="s">
        <v>234</v>
      </c>
      <c r="J1275" s="24">
        <v>45931</v>
      </c>
      <c r="K1275" t="s">
        <v>253</v>
      </c>
      <c r="L1275">
        <v>3</v>
      </c>
      <c r="M1275" t="s">
        <v>429</v>
      </c>
      <c r="N1275" t="s">
        <v>145</v>
      </c>
      <c r="O1275" t="s">
        <v>147</v>
      </c>
      <c r="P1275" t="s">
        <v>148</v>
      </c>
      <c r="Q1275">
        <v>400.64</v>
      </c>
      <c r="R1275">
        <v>12</v>
      </c>
      <c r="S1275">
        <v>720</v>
      </c>
      <c r="T1275">
        <v>0</v>
      </c>
      <c r="U1275">
        <v>8</v>
      </c>
      <c r="V1275">
        <v>3</v>
      </c>
      <c r="W1275">
        <v>180</v>
      </c>
      <c r="X1275">
        <v>180</v>
      </c>
      <c r="Y1275">
        <v>0</v>
      </c>
      <c r="Z1275">
        <v>0</v>
      </c>
      <c r="AA1275">
        <v>319.36</v>
      </c>
      <c r="AB1275">
        <v>0</v>
      </c>
      <c r="AC1275">
        <v>319.36</v>
      </c>
      <c r="AD1275">
        <v>3</v>
      </c>
      <c r="AE1275">
        <v>0</v>
      </c>
      <c r="AF1275">
        <v>4</v>
      </c>
      <c r="AG1275">
        <v>2</v>
      </c>
      <c r="AH1275">
        <v>0</v>
      </c>
      <c r="AI1275">
        <v>6</v>
      </c>
      <c r="AJ1275">
        <v>0</v>
      </c>
      <c r="AK1275">
        <v>0</v>
      </c>
      <c r="AL1275">
        <v>0</v>
      </c>
      <c r="AM1275">
        <v>0</v>
      </c>
      <c r="AN1275">
        <v>0</v>
      </c>
      <c r="AO1275">
        <v>10</v>
      </c>
      <c r="AP1275">
        <v>41</v>
      </c>
      <c r="AQ1275">
        <v>10</v>
      </c>
      <c r="AR1275">
        <v>4</v>
      </c>
      <c r="AS1275">
        <v>2</v>
      </c>
      <c r="AT1275">
        <v>2</v>
      </c>
      <c r="AU1275">
        <v>0</v>
      </c>
      <c r="AV1275">
        <v>0</v>
      </c>
      <c r="AW1275">
        <v>0</v>
      </c>
      <c r="AX1275">
        <v>0</v>
      </c>
      <c r="AY1275">
        <v>6</v>
      </c>
      <c r="AZ1275">
        <v>10</v>
      </c>
      <c r="BA1275">
        <v>4</v>
      </c>
      <c r="BB1275">
        <v>1</v>
      </c>
      <c r="BC1275">
        <v>0</v>
      </c>
      <c r="BD1275">
        <v>0</v>
      </c>
      <c r="BE1275">
        <v>0</v>
      </c>
      <c r="BF1275">
        <v>11</v>
      </c>
      <c r="BG1275">
        <v>360</v>
      </c>
      <c r="BH1275">
        <v>0</v>
      </c>
      <c r="BI1275">
        <v>8</v>
      </c>
      <c r="BJ1275" s="25">
        <v>45944</v>
      </c>
      <c r="BK1275">
        <v>0</v>
      </c>
      <c r="BL1275" s="27" t="str">
        <f>VLOOKUP(O1275,DropDownList!$H$1:$I$7,2,FALSE)</f>
        <v>2024/25</v>
      </c>
      <c r="BM1275" s="27" t="str">
        <f t="shared" si="19"/>
        <v>PRAS</v>
      </c>
    </row>
    <row r="1276" spans="1:65" x14ac:dyDescent="0.2">
      <c r="A1276">
        <v>2025</v>
      </c>
      <c r="B1276">
        <v>10</v>
      </c>
      <c r="C1276" t="s">
        <v>231</v>
      </c>
      <c r="D1276" t="s">
        <v>250</v>
      </c>
      <c r="E1276" t="s">
        <v>51</v>
      </c>
      <c r="F1276">
        <v>9372</v>
      </c>
      <c r="G1276" t="s">
        <v>141</v>
      </c>
      <c r="H1276" t="s">
        <v>233</v>
      </c>
      <c r="I1276" t="s">
        <v>234</v>
      </c>
      <c r="J1276" s="24">
        <v>45931</v>
      </c>
      <c r="K1276" t="s">
        <v>253</v>
      </c>
      <c r="L1276">
        <v>3</v>
      </c>
      <c r="M1276" t="s">
        <v>429</v>
      </c>
      <c r="N1276" t="s">
        <v>145</v>
      </c>
      <c r="O1276" t="s">
        <v>147</v>
      </c>
      <c r="P1276" t="s">
        <v>150</v>
      </c>
      <c r="Q1276">
        <v>13271.91</v>
      </c>
      <c r="R1276">
        <v>219</v>
      </c>
      <c r="S1276">
        <v>35571.18</v>
      </c>
      <c r="T1276">
        <v>4801.2700000000004</v>
      </c>
      <c r="U1276">
        <v>91</v>
      </c>
      <c r="V1276">
        <v>41</v>
      </c>
      <c r="W1276">
        <v>4924.54</v>
      </c>
      <c r="X1276">
        <v>4924.54</v>
      </c>
      <c r="Y1276">
        <v>187</v>
      </c>
      <c r="Z1276">
        <v>30769.91</v>
      </c>
      <c r="AA1276">
        <v>17498</v>
      </c>
      <c r="AB1276">
        <v>6133.65</v>
      </c>
      <c r="AC1276">
        <v>11364.35</v>
      </c>
      <c r="AD1276">
        <v>29</v>
      </c>
      <c r="AE1276">
        <v>12</v>
      </c>
      <c r="AF1276">
        <v>96</v>
      </c>
      <c r="AG1276">
        <v>38</v>
      </c>
      <c r="AH1276">
        <v>32</v>
      </c>
      <c r="AI1276">
        <v>53</v>
      </c>
      <c r="AJ1276">
        <v>39</v>
      </c>
      <c r="AK1276">
        <v>28</v>
      </c>
      <c r="AL1276">
        <v>14</v>
      </c>
      <c r="AM1276">
        <v>8</v>
      </c>
      <c r="AN1276">
        <v>2</v>
      </c>
      <c r="AO1276">
        <v>143</v>
      </c>
      <c r="AP1276">
        <v>514</v>
      </c>
      <c r="AQ1276">
        <v>150</v>
      </c>
      <c r="AR1276">
        <v>33</v>
      </c>
      <c r="AS1276">
        <v>25</v>
      </c>
      <c r="AT1276">
        <v>19</v>
      </c>
      <c r="AU1276">
        <v>1</v>
      </c>
      <c r="AV1276">
        <v>1</v>
      </c>
      <c r="AW1276">
        <v>0</v>
      </c>
      <c r="AX1276">
        <v>0</v>
      </c>
      <c r="AY1276">
        <v>72</v>
      </c>
      <c r="AZ1276">
        <v>120</v>
      </c>
      <c r="BA1276">
        <v>54</v>
      </c>
      <c r="BB1276">
        <v>15</v>
      </c>
      <c r="BC1276">
        <v>1</v>
      </c>
      <c r="BD1276">
        <v>1</v>
      </c>
      <c r="BE1276">
        <v>0</v>
      </c>
      <c r="BF1276">
        <v>137</v>
      </c>
      <c r="BG1276">
        <v>7033.81</v>
      </c>
      <c r="BH1276">
        <v>0</v>
      </c>
      <c r="BI1276">
        <v>90</v>
      </c>
      <c r="BJ1276" s="25">
        <v>45944</v>
      </c>
      <c r="BK1276">
        <v>0</v>
      </c>
      <c r="BL1276" s="27" t="str">
        <f>VLOOKUP(O1276,DropDownList!$H$1:$I$7,2,FALSE)</f>
        <v>2024/25</v>
      </c>
      <c r="BM1276" s="27" t="str">
        <f t="shared" si="19"/>
        <v>FISCAL FINES</v>
      </c>
    </row>
    <row r="1277" spans="1:65" x14ac:dyDescent="0.2">
      <c r="A1277">
        <v>2025</v>
      </c>
      <c r="B1277">
        <v>10</v>
      </c>
      <c r="C1277" t="s">
        <v>231</v>
      </c>
      <c r="D1277" t="s">
        <v>250</v>
      </c>
      <c r="E1277" t="s">
        <v>51</v>
      </c>
      <c r="F1277">
        <v>9372</v>
      </c>
      <c r="G1277" t="s">
        <v>141</v>
      </c>
      <c r="H1277" t="s">
        <v>233</v>
      </c>
      <c r="I1277" t="s">
        <v>234</v>
      </c>
      <c r="J1277" s="24">
        <v>45931</v>
      </c>
      <c r="K1277" t="s">
        <v>253</v>
      </c>
      <c r="L1277">
        <v>3</v>
      </c>
      <c r="M1277" t="s">
        <v>429</v>
      </c>
      <c r="N1277" t="s">
        <v>145</v>
      </c>
      <c r="O1277" t="s">
        <v>149</v>
      </c>
      <c r="P1277" t="s">
        <v>148</v>
      </c>
      <c r="Q1277">
        <v>0</v>
      </c>
      <c r="R1277">
        <v>1</v>
      </c>
      <c r="S1277">
        <v>60</v>
      </c>
      <c r="T1277">
        <v>0</v>
      </c>
      <c r="U1277">
        <v>0</v>
      </c>
      <c r="V1277">
        <v>0</v>
      </c>
      <c r="W1277">
        <v>0</v>
      </c>
      <c r="X1277">
        <v>0</v>
      </c>
      <c r="Y1277">
        <v>0</v>
      </c>
      <c r="Z1277">
        <v>0</v>
      </c>
      <c r="AA1277">
        <v>60</v>
      </c>
      <c r="AB1277">
        <v>0</v>
      </c>
      <c r="AC1277">
        <v>60</v>
      </c>
      <c r="AD1277">
        <v>0</v>
      </c>
      <c r="AE1277">
        <v>0</v>
      </c>
      <c r="AF1277">
        <v>1</v>
      </c>
      <c r="AG1277">
        <v>0</v>
      </c>
      <c r="AH1277">
        <v>0</v>
      </c>
      <c r="AI1277">
        <v>0</v>
      </c>
      <c r="AJ1277">
        <v>0</v>
      </c>
      <c r="AK1277">
        <v>0</v>
      </c>
      <c r="AL1277">
        <v>0</v>
      </c>
      <c r="AM1277">
        <v>0</v>
      </c>
      <c r="AN1277">
        <v>0</v>
      </c>
      <c r="AO1277">
        <v>1</v>
      </c>
      <c r="AP1277">
        <v>1</v>
      </c>
      <c r="AQ1277">
        <v>1</v>
      </c>
      <c r="AR1277">
        <v>0</v>
      </c>
      <c r="AS1277">
        <v>0</v>
      </c>
      <c r="AT1277">
        <v>0</v>
      </c>
      <c r="AU1277">
        <v>0</v>
      </c>
      <c r="AV1277">
        <v>0</v>
      </c>
      <c r="AW1277">
        <v>0</v>
      </c>
      <c r="AX1277">
        <v>0</v>
      </c>
      <c r="AY1277">
        <v>0</v>
      </c>
      <c r="AZ1277">
        <v>0</v>
      </c>
      <c r="BA1277">
        <v>0</v>
      </c>
      <c r="BB1277">
        <v>0</v>
      </c>
      <c r="BC1277">
        <v>0</v>
      </c>
      <c r="BD1277">
        <v>0</v>
      </c>
      <c r="BE1277">
        <v>0</v>
      </c>
      <c r="BF1277">
        <v>1</v>
      </c>
      <c r="BG1277">
        <v>0</v>
      </c>
      <c r="BH1277">
        <v>0</v>
      </c>
      <c r="BI1277">
        <v>0</v>
      </c>
      <c r="BJ1277" s="25">
        <v>45944</v>
      </c>
      <c r="BK1277">
        <v>0</v>
      </c>
      <c r="BL1277" s="27" t="str">
        <f>VLOOKUP(O1277,DropDownList!$H$1:$I$7,2,FALSE)</f>
        <v>2025/26</v>
      </c>
      <c r="BM1277" s="27" t="str">
        <f t="shared" si="19"/>
        <v>PRAS</v>
      </c>
    </row>
    <row r="1278" spans="1:65" x14ac:dyDescent="0.2">
      <c r="A1278">
        <v>2025</v>
      </c>
      <c r="B1278">
        <v>10</v>
      </c>
      <c r="C1278" t="s">
        <v>231</v>
      </c>
      <c r="D1278" t="s">
        <v>250</v>
      </c>
      <c r="E1278" t="s">
        <v>51</v>
      </c>
      <c r="F1278">
        <v>9372</v>
      </c>
      <c r="G1278" t="s">
        <v>141</v>
      </c>
      <c r="H1278" t="s">
        <v>233</v>
      </c>
      <c r="I1278" t="s">
        <v>234</v>
      </c>
      <c r="J1278" s="24">
        <v>45931</v>
      </c>
      <c r="K1278" t="s">
        <v>253</v>
      </c>
      <c r="L1278">
        <v>3</v>
      </c>
      <c r="M1278" t="s">
        <v>429</v>
      </c>
      <c r="N1278" t="s">
        <v>145</v>
      </c>
      <c r="O1278" t="s">
        <v>149</v>
      </c>
      <c r="P1278" t="s">
        <v>152</v>
      </c>
      <c r="Q1278">
        <v>0</v>
      </c>
      <c r="R1278">
        <v>13</v>
      </c>
      <c r="S1278">
        <v>520</v>
      </c>
      <c r="T1278">
        <v>40</v>
      </c>
      <c r="U1278">
        <v>0</v>
      </c>
      <c r="V1278">
        <v>0</v>
      </c>
      <c r="W1278">
        <v>0</v>
      </c>
      <c r="X1278">
        <v>0</v>
      </c>
      <c r="Y1278">
        <v>0</v>
      </c>
      <c r="Z1278">
        <v>0</v>
      </c>
      <c r="AA1278">
        <v>480</v>
      </c>
      <c r="AB1278">
        <v>0</v>
      </c>
      <c r="AC1278">
        <v>480</v>
      </c>
      <c r="AD1278">
        <v>0</v>
      </c>
      <c r="AE1278">
        <v>0</v>
      </c>
      <c r="AF1278">
        <v>12</v>
      </c>
      <c r="AG1278">
        <v>0</v>
      </c>
      <c r="AH1278">
        <v>1</v>
      </c>
      <c r="AI1278">
        <v>0</v>
      </c>
      <c r="AJ1278">
        <v>0</v>
      </c>
      <c r="AK1278">
        <v>0</v>
      </c>
      <c r="AL1278">
        <v>0</v>
      </c>
      <c r="AM1278">
        <v>0</v>
      </c>
      <c r="AN1278">
        <v>0</v>
      </c>
      <c r="AO1278">
        <v>0</v>
      </c>
      <c r="AP1278">
        <v>0</v>
      </c>
      <c r="AQ1278">
        <v>0</v>
      </c>
      <c r="AR1278">
        <v>0</v>
      </c>
      <c r="AS1278">
        <v>0</v>
      </c>
      <c r="AT1278">
        <v>0</v>
      </c>
      <c r="AU1278">
        <v>0</v>
      </c>
      <c r="AV1278">
        <v>0</v>
      </c>
      <c r="AW1278">
        <v>0</v>
      </c>
      <c r="AX1278">
        <v>0</v>
      </c>
      <c r="AY1278">
        <v>0</v>
      </c>
      <c r="AZ1278">
        <v>0</v>
      </c>
      <c r="BA1278">
        <v>0</v>
      </c>
      <c r="BB1278">
        <v>0</v>
      </c>
      <c r="BC1278">
        <v>0</v>
      </c>
      <c r="BD1278">
        <v>0</v>
      </c>
      <c r="BE1278">
        <v>0</v>
      </c>
      <c r="BF1278">
        <v>0</v>
      </c>
      <c r="BG1278">
        <v>0</v>
      </c>
      <c r="BH1278">
        <v>0</v>
      </c>
      <c r="BI1278">
        <v>0</v>
      </c>
      <c r="BJ1278" s="25">
        <v>45944</v>
      </c>
      <c r="BK1278">
        <v>0</v>
      </c>
      <c r="BL1278" s="27" t="str">
        <f>VLOOKUP(O1278,DropDownList!$H$1:$I$7,2,FALSE)</f>
        <v>2025/26</v>
      </c>
      <c r="BM1278" s="27" t="str">
        <f t="shared" si="19"/>
        <v>PCOA</v>
      </c>
    </row>
    <row r="1279" spans="1:65" x14ac:dyDescent="0.2">
      <c r="A1279">
        <v>2025</v>
      </c>
      <c r="B1279">
        <v>10</v>
      </c>
      <c r="C1279" t="s">
        <v>231</v>
      </c>
      <c r="D1279" t="s">
        <v>250</v>
      </c>
      <c r="E1279" t="s">
        <v>51</v>
      </c>
      <c r="F1279">
        <v>9372</v>
      </c>
      <c r="G1279" t="s">
        <v>141</v>
      </c>
      <c r="H1279" t="s">
        <v>233</v>
      </c>
      <c r="I1279" t="s">
        <v>234</v>
      </c>
      <c r="J1279" s="24">
        <v>45931</v>
      </c>
      <c r="K1279" t="s">
        <v>253</v>
      </c>
      <c r="L1279">
        <v>3</v>
      </c>
      <c r="M1279" t="s">
        <v>429</v>
      </c>
      <c r="N1279" t="s">
        <v>145</v>
      </c>
      <c r="O1279" t="s">
        <v>149</v>
      </c>
      <c r="P1279" t="s">
        <v>154</v>
      </c>
      <c r="Q1279">
        <v>4990</v>
      </c>
      <c r="R1279">
        <v>86</v>
      </c>
      <c r="S1279">
        <v>15585</v>
      </c>
      <c r="T1279">
        <v>0</v>
      </c>
      <c r="U1279">
        <v>25</v>
      </c>
      <c r="V1279">
        <v>20</v>
      </c>
      <c r="W1279">
        <v>2780</v>
      </c>
      <c r="X1279">
        <v>3510</v>
      </c>
      <c r="Y1279">
        <v>0</v>
      </c>
      <c r="Z1279">
        <v>0</v>
      </c>
      <c r="AA1279">
        <v>10595</v>
      </c>
      <c r="AB1279">
        <v>0</v>
      </c>
      <c r="AC1279">
        <v>9835</v>
      </c>
      <c r="AD1279">
        <v>17</v>
      </c>
      <c r="AE1279">
        <v>3</v>
      </c>
      <c r="AF1279">
        <v>61</v>
      </c>
      <c r="AG1279">
        <v>5</v>
      </c>
      <c r="AH1279">
        <v>0</v>
      </c>
      <c r="AI1279">
        <v>20</v>
      </c>
      <c r="AJ1279">
        <v>0</v>
      </c>
      <c r="AK1279">
        <v>0</v>
      </c>
      <c r="AL1279">
        <v>0</v>
      </c>
      <c r="AM1279">
        <v>0</v>
      </c>
      <c r="AN1279">
        <v>0</v>
      </c>
      <c r="AO1279">
        <v>30</v>
      </c>
      <c r="AP1279">
        <v>59</v>
      </c>
      <c r="AQ1279">
        <v>28</v>
      </c>
      <c r="AR1279">
        <v>0</v>
      </c>
      <c r="AS1279">
        <v>8</v>
      </c>
      <c r="AT1279">
        <v>8</v>
      </c>
      <c r="AU1279">
        <v>0</v>
      </c>
      <c r="AV1279">
        <v>0</v>
      </c>
      <c r="AW1279">
        <v>0</v>
      </c>
      <c r="AX1279">
        <v>0</v>
      </c>
      <c r="AY1279">
        <v>2</v>
      </c>
      <c r="AZ1279">
        <v>6</v>
      </c>
      <c r="BA1279">
        <v>1</v>
      </c>
      <c r="BB1279">
        <v>1</v>
      </c>
      <c r="BC1279">
        <v>0</v>
      </c>
      <c r="BD1279">
        <v>1</v>
      </c>
      <c r="BE1279">
        <v>0</v>
      </c>
      <c r="BF1279">
        <v>86</v>
      </c>
      <c r="BG1279">
        <v>4290</v>
      </c>
      <c r="BH1279">
        <v>0</v>
      </c>
      <c r="BI1279">
        <v>24</v>
      </c>
      <c r="BJ1279" s="25">
        <v>45944</v>
      </c>
      <c r="BK1279">
        <v>0</v>
      </c>
      <c r="BL1279" s="27" t="str">
        <f>VLOOKUP(O1279,DropDownList!$H$1:$I$7,2,FALSE)</f>
        <v>2025/26</v>
      </c>
      <c r="BM1279" s="27" t="str">
        <f t="shared" si="19"/>
        <v>JP COURT</v>
      </c>
    </row>
    <row r="1280" spans="1:65" x14ac:dyDescent="0.2">
      <c r="A1280">
        <v>2025</v>
      </c>
      <c r="B1280">
        <v>10</v>
      </c>
      <c r="C1280" t="s">
        <v>231</v>
      </c>
      <c r="D1280" t="s">
        <v>250</v>
      </c>
      <c r="E1280" t="s">
        <v>51</v>
      </c>
      <c r="F1280">
        <v>9372</v>
      </c>
      <c r="G1280" t="s">
        <v>141</v>
      </c>
      <c r="H1280" t="s">
        <v>233</v>
      </c>
      <c r="I1280" t="s">
        <v>234</v>
      </c>
      <c r="J1280" s="24">
        <v>45931</v>
      </c>
      <c r="K1280" t="s">
        <v>253</v>
      </c>
      <c r="L1280">
        <v>3</v>
      </c>
      <c r="M1280" t="s">
        <v>429</v>
      </c>
      <c r="N1280" t="s">
        <v>145</v>
      </c>
      <c r="O1280" t="s">
        <v>156</v>
      </c>
      <c r="P1280" t="s">
        <v>150</v>
      </c>
      <c r="Q1280">
        <v>7574.39</v>
      </c>
      <c r="R1280">
        <v>251</v>
      </c>
      <c r="S1280">
        <v>34786.800000000003</v>
      </c>
      <c r="T1280">
        <v>3886.69</v>
      </c>
      <c r="U1280">
        <v>65</v>
      </c>
      <c r="V1280">
        <v>23</v>
      </c>
      <c r="W1280">
        <v>3111.31</v>
      </c>
      <c r="X1280">
        <v>3111.31</v>
      </c>
      <c r="Y1280">
        <v>226</v>
      </c>
      <c r="Z1280">
        <v>30900.11</v>
      </c>
      <c r="AA1280">
        <v>23325.72</v>
      </c>
      <c r="AB1280">
        <v>5260.36</v>
      </c>
      <c r="AC1280">
        <v>18065.36</v>
      </c>
      <c r="AD1280">
        <v>19</v>
      </c>
      <c r="AE1280">
        <v>4</v>
      </c>
      <c r="AF1280">
        <v>159</v>
      </c>
      <c r="AG1280">
        <v>28</v>
      </c>
      <c r="AH1280">
        <v>25</v>
      </c>
      <c r="AI1280">
        <v>37</v>
      </c>
      <c r="AJ1280">
        <v>53</v>
      </c>
      <c r="AK1280">
        <v>29</v>
      </c>
      <c r="AL1280">
        <v>11</v>
      </c>
      <c r="AM1280">
        <v>6</v>
      </c>
      <c r="AN1280">
        <v>4</v>
      </c>
      <c r="AO1280">
        <v>164</v>
      </c>
      <c r="AP1280">
        <v>705</v>
      </c>
      <c r="AQ1280">
        <v>182</v>
      </c>
      <c r="AR1280">
        <v>16</v>
      </c>
      <c r="AS1280">
        <v>64</v>
      </c>
      <c r="AT1280">
        <v>28</v>
      </c>
      <c r="AU1280">
        <v>6</v>
      </c>
      <c r="AV1280">
        <v>3</v>
      </c>
      <c r="AW1280">
        <v>0</v>
      </c>
      <c r="AX1280">
        <v>0</v>
      </c>
      <c r="AY1280">
        <v>125</v>
      </c>
      <c r="AZ1280">
        <v>178</v>
      </c>
      <c r="BA1280">
        <v>65</v>
      </c>
      <c r="BB1280">
        <v>10</v>
      </c>
      <c r="BC1280">
        <v>1</v>
      </c>
      <c r="BD1280">
        <v>1</v>
      </c>
      <c r="BE1280">
        <v>0</v>
      </c>
      <c r="BF1280">
        <v>155</v>
      </c>
      <c r="BG1280">
        <v>5018.8900000000003</v>
      </c>
      <c r="BH1280">
        <v>2</v>
      </c>
      <c r="BI1280">
        <v>65</v>
      </c>
      <c r="BJ1280" s="25">
        <v>45944</v>
      </c>
      <c r="BK1280">
        <v>0</v>
      </c>
      <c r="BL1280" s="27" t="str">
        <f>VLOOKUP(O1280,DropDownList!$H$1:$I$7,2,FALSE)</f>
        <v>2023/24</v>
      </c>
      <c r="BM1280" s="27" t="str">
        <f t="shared" si="19"/>
        <v>FISCAL FINES</v>
      </c>
    </row>
    <row r="1281" spans="1:65" x14ac:dyDescent="0.2">
      <c r="A1281">
        <v>2025</v>
      </c>
      <c r="B1281">
        <v>10</v>
      </c>
      <c r="C1281" t="s">
        <v>231</v>
      </c>
      <c r="D1281" t="s">
        <v>250</v>
      </c>
      <c r="E1281" t="s">
        <v>51</v>
      </c>
      <c r="F1281">
        <v>9372</v>
      </c>
      <c r="G1281" t="s">
        <v>141</v>
      </c>
      <c r="H1281" t="s">
        <v>233</v>
      </c>
      <c r="I1281" t="s">
        <v>234</v>
      </c>
      <c r="J1281" s="24">
        <v>45931</v>
      </c>
      <c r="K1281" t="s">
        <v>253</v>
      </c>
      <c r="L1281">
        <v>3</v>
      </c>
      <c r="M1281" t="s">
        <v>429</v>
      </c>
      <c r="N1281" t="s">
        <v>145</v>
      </c>
      <c r="O1281" t="s">
        <v>155</v>
      </c>
      <c r="P1281" t="s">
        <v>152</v>
      </c>
      <c r="Q1281">
        <v>0</v>
      </c>
      <c r="R1281">
        <v>18</v>
      </c>
      <c r="S1281">
        <v>720</v>
      </c>
      <c r="T1281">
        <v>400</v>
      </c>
      <c r="U1281">
        <v>0</v>
      </c>
      <c r="V1281">
        <v>0</v>
      </c>
      <c r="W1281">
        <v>0</v>
      </c>
      <c r="X1281">
        <v>0</v>
      </c>
      <c r="Y1281">
        <v>0</v>
      </c>
      <c r="Z1281">
        <v>0</v>
      </c>
      <c r="AA1281">
        <v>320</v>
      </c>
      <c r="AB1281">
        <v>0</v>
      </c>
      <c r="AC1281">
        <v>320</v>
      </c>
      <c r="AD1281">
        <v>0</v>
      </c>
      <c r="AE1281">
        <v>0</v>
      </c>
      <c r="AF1281">
        <v>8</v>
      </c>
      <c r="AG1281">
        <v>0</v>
      </c>
      <c r="AH1281">
        <v>10</v>
      </c>
      <c r="AI1281">
        <v>0</v>
      </c>
      <c r="AJ1281">
        <v>0</v>
      </c>
      <c r="AK1281">
        <v>0</v>
      </c>
      <c r="AL1281">
        <v>0</v>
      </c>
      <c r="AM1281">
        <v>0</v>
      </c>
      <c r="AN1281">
        <v>0</v>
      </c>
      <c r="AO1281">
        <v>0</v>
      </c>
      <c r="AP1281">
        <v>0</v>
      </c>
      <c r="AQ1281">
        <v>0</v>
      </c>
      <c r="AR1281">
        <v>0</v>
      </c>
      <c r="AS1281">
        <v>0</v>
      </c>
      <c r="AT1281">
        <v>0</v>
      </c>
      <c r="AU1281">
        <v>0</v>
      </c>
      <c r="AV1281">
        <v>0</v>
      </c>
      <c r="AW1281">
        <v>0</v>
      </c>
      <c r="AX1281">
        <v>0</v>
      </c>
      <c r="AY1281">
        <v>0</v>
      </c>
      <c r="AZ1281">
        <v>0</v>
      </c>
      <c r="BA1281">
        <v>0</v>
      </c>
      <c r="BB1281">
        <v>0</v>
      </c>
      <c r="BC1281">
        <v>0</v>
      </c>
      <c r="BD1281">
        <v>0</v>
      </c>
      <c r="BE1281">
        <v>0</v>
      </c>
      <c r="BF1281">
        <v>0</v>
      </c>
      <c r="BG1281">
        <v>0</v>
      </c>
      <c r="BH1281">
        <v>0</v>
      </c>
      <c r="BI1281">
        <v>0</v>
      </c>
      <c r="BJ1281" s="25">
        <v>45944</v>
      </c>
      <c r="BK1281">
        <v>0</v>
      </c>
      <c r="BL1281" s="27" t="str">
        <f>VLOOKUP(O1281,DropDownList!$H$1:$I$7,2,FALSE)</f>
        <v>2022/23</v>
      </c>
      <c r="BM1281" s="27" t="str">
        <f t="shared" si="19"/>
        <v>PCOA</v>
      </c>
    </row>
    <row r="1282" spans="1:65" x14ac:dyDescent="0.2">
      <c r="A1282">
        <v>2025</v>
      </c>
      <c r="B1282">
        <v>10</v>
      </c>
      <c r="C1282" t="s">
        <v>231</v>
      </c>
      <c r="D1282" t="s">
        <v>250</v>
      </c>
      <c r="E1282" t="s">
        <v>51</v>
      </c>
      <c r="F1282">
        <v>9372</v>
      </c>
      <c r="G1282" t="s">
        <v>141</v>
      </c>
      <c r="H1282" t="s">
        <v>233</v>
      </c>
      <c r="I1282" t="s">
        <v>234</v>
      </c>
      <c r="J1282" s="24">
        <v>45931</v>
      </c>
      <c r="K1282" t="s">
        <v>253</v>
      </c>
      <c r="L1282">
        <v>3</v>
      </c>
      <c r="M1282" t="s">
        <v>429</v>
      </c>
      <c r="N1282" t="s">
        <v>145</v>
      </c>
      <c r="O1282" t="s">
        <v>155</v>
      </c>
      <c r="P1282" t="s">
        <v>148</v>
      </c>
      <c r="Q1282">
        <v>290</v>
      </c>
      <c r="R1282">
        <v>10</v>
      </c>
      <c r="S1282">
        <v>600</v>
      </c>
      <c r="T1282">
        <v>60</v>
      </c>
      <c r="U1282">
        <v>5</v>
      </c>
      <c r="V1282">
        <v>2</v>
      </c>
      <c r="W1282">
        <v>120</v>
      </c>
      <c r="X1282">
        <v>120</v>
      </c>
      <c r="Y1282">
        <v>0</v>
      </c>
      <c r="Z1282">
        <v>0</v>
      </c>
      <c r="AA1282">
        <v>250</v>
      </c>
      <c r="AB1282">
        <v>0</v>
      </c>
      <c r="AC1282">
        <v>250</v>
      </c>
      <c r="AD1282">
        <v>2</v>
      </c>
      <c r="AE1282">
        <v>0</v>
      </c>
      <c r="AF1282">
        <v>4</v>
      </c>
      <c r="AG1282">
        <v>1</v>
      </c>
      <c r="AH1282">
        <v>1</v>
      </c>
      <c r="AI1282">
        <v>4</v>
      </c>
      <c r="AJ1282">
        <v>0</v>
      </c>
      <c r="AK1282">
        <v>0</v>
      </c>
      <c r="AL1282">
        <v>0</v>
      </c>
      <c r="AM1282">
        <v>0</v>
      </c>
      <c r="AN1282">
        <v>0</v>
      </c>
      <c r="AO1282">
        <v>8</v>
      </c>
      <c r="AP1282">
        <v>86</v>
      </c>
      <c r="AQ1282">
        <v>10</v>
      </c>
      <c r="AR1282">
        <v>0</v>
      </c>
      <c r="AS1282">
        <v>7</v>
      </c>
      <c r="AT1282">
        <v>2</v>
      </c>
      <c r="AU1282">
        <v>0</v>
      </c>
      <c r="AV1282">
        <v>0</v>
      </c>
      <c r="AW1282">
        <v>0</v>
      </c>
      <c r="AX1282">
        <v>0</v>
      </c>
      <c r="AY1282">
        <v>18</v>
      </c>
      <c r="AZ1282">
        <v>28</v>
      </c>
      <c r="BA1282">
        <v>17</v>
      </c>
      <c r="BB1282">
        <v>1</v>
      </c>
      <c r="BC1282">
        <v>0</v>
      </c>
      <c r="BD1282">
        <v>0</v>
      </c>
      <c r="BE1282">
        <v>0</v>
      </c>
      <c r="BF1282">
        <v>8</v>
      </c>
      <c r="BG1282">
        <v>240</v>
      </c>
      <c r="BH1282">
        <v>0</v>
      </c>
      <c r="BI1282">
        <v>5</v>
      </c>
      <c r="BJ1282" s="25">
        <v>45944</v>
      </c>
      <c r="BK1282">
        <v>0</v>
      </c>
      <c r="BL1282" s="27" t="str">
        <f>VLOOKUP(O1282,DropDownList!$H$1:$I$7,2,FALSE)</f>
        <v>2022/23</v>
      </c>
      <c r="BM1282" s="27" t="str">
        <f t="shared" si="19"/>
        <v>PRAS</v>
      </c>
    </row>
    <row r="1283" spans="1:65" x14ac:dyDescent="0.2">
      <c r="A1283">
        <v>2025</v>
      </c>
      <c r="B1283">
        <v>10</v>
      </c>
      <c r="C1283" t="s">
        <v>231</v>
      </c>
      <c r="D1283" t="s">
        <v>250</v>
      </c>
      <c r="E1283" t="s">
        <v>51</v>
      </c>
      <c r="F1283">
        <v>9372</v>
      </c>
      <c r="G1283" t="s">
        <v>141</v>
      </c>
      <c r="H1283" t="s">
        <v>233</v>
      </c>
      <c r="I1283" t="s">
        <v>234</v>
      </c>
      <c r="J1283" s="24">
        <v>45931</v>
      </c>
      <c r="K1283" t="s">
        <v>253</v>
      </c>
      <c r="L1283">
        <v>3</v>
      </c>
      <c r="M1283" t="s">
        <v>429</v>
      </c>
      <c r="N1283" t="s">
        <v>145</v>
      </c>
      <c r="O1283" t="s">
        <v>155</v>
      </c>
      <c r="P1283" t="s">
        <v>153</v>
      </c>
      <c r="Q1283">
        <v>0</v>
      </c>
      <c r="R1283">
        <v>2</v>
      </c>
      <c r="S1283">
        <v>90</v>
      </c>
      <c r="T1283">
        <v>0</v>
      </c>
      <c r="U1283">
        <v>0</v>
      </c>
      <c r="V1283">
        <v>0</v>
      </c>
      <c r="W1283">
        <v>0</v>
      </c>
      <c r="X1283">
        <v>0</v>
      </c>
      <c r="Y1283">
        <v>0</v>
      </c>
      <c r="Z1283">
        <v>0</v>
      </c>
      <c r="AA1283">
        <v>90</v>
      </c>
      <c r="AB1283">
        <v>0</v>
      </c>
      <c r="AC1283">
        <v>90</v>
      </c>
      <c r="AD1283">
        <v>0</v>
      </c>
      <c r="AE1283">
        <v>0</v>
      </c>
      <c r="AF1283">
        <v>2</v>
      </c>
      <c r="AG1283">
        <v>0</v>
      </c>
      <c r="AH1283">
        <v>0</v>
      </c>
      <c r="AI1283">
        <v>0</v>
      </c>
      <c r="AJ1283">
        <v>0</v>
      </c>
      <c r="AK1283">
        <v>0</v>
      </c>
      <c r="AL1283">
        <v>0</v>
      </c>
      <c r="AM1283">
        <v>0</v>
      </c>
      <c r="AN1283">
        <v>0</v>
      </c>
      <c r="AO1283">
        <v>0</v>
      </c>
      <c r="AP1283">
        <v>0</v>
      </c>
      <c r="AQ1283">
        <v>0</v>
      </c>
      <c r="AR1283">
        <v>0</v>
      </c>
      <c r="AS1283">
        <v>0</v>
      </c>
      <c r="AT1283">
        <v>0</v>
      </c>
      <c r="AU1283">
        <v>0</v>
      </c>
      <c r="AV1283">
        <v>0</v>
      </c>
      <c r="AW1283">
        <v>0</v>
      </c>
      <c r="AX1283">
        <v>0</v>
      </c>
      <c r="AY1283">
        <v>0</v>
      </c>
      <c r="AZ1283">
        <v>0</v>
      </c>
      <c r="BA1283">
        <v>0</v>
      </c>
      <c r="BB1283">
        <v>0</v>
      </c>
      <c r="BC1283">
        <v>0</v>
      </c>
      <c r="BD1283">
        <v>0</v>
      </c>
      <c r="BE1283">
        <v>0</v>
      </c>
      <c r="BF1283">
        <v>0</v>
      </c>
      <c r="BG1283">
        <v>0</v>
      </c>
      <c r="BH1283">
        <v>0</v>
      </c>
      <c r="BI1283">
        <v>0</v>
      </c>
      <c r="BJ1283" s="25">
        <v>45944</v>
      </c>
      <c r="BK1283">
        <v>0</v>
      </c>
      <c r="BL1283" s="27" t="str">
        <f>VLOOKUP(O1283,DropDownList!$H$1:$I$7,2,FALSE)</f>
        <v>2022/23</v>
      </c>
      <c r="BM1283" s="27" t="str">
        <f t="shared" ref="BM1283:BM1346" si="20">IF(RIGHT(P1283,4)="VSUR","VSUR",IF(RIGHT(P1283,4)="CONF","CONF",P1283))</f>
        <v>PREG</v>
      </c>
    </row>
    <row r="1284" spans="1:65" x14ac:dyDescent="0.2">
      <c r="A1284">
        <v>2025</v>
      </c>
      <c r="B1284">
        <v>10</v>
      </c>
      <c r="C1284" t="s">
        <v>231</v>
      </c>
      <c r="D1284" t="s">
        <v>250</v>
      </c>
      <c r="E1284" t="s">
        <v>51</v>
      </c>
      <c r="F1284">
        <v>9372</v>
      </c>
      <c r="G1284" t="s">
        <v>141</v>
      </c>
      <c r="H1284" t="s">
        <v>233</v>
      </c>
      <c r="I1284" t="s">
        <v>234</v>
      </c>
      <c r="J1284" s="24">
        <v>45931</v>
      </c>
      <c r="K1284" t="s">
        <v>253</v>
      </c>
      <c r="L1284">
        <v>3</v>
      </c>
      <c r="M1284" t="s">
        <v>429</v>
      </c>
      <c r="N1284" t="s">
        <v>145</v>
      </c>
      <c r="O1284" t="s">
        <v>156</v>
      </c>
      <c r="P1284" t="s">
        <v>148</v>
      </c>
      <c r="Q1284">
        <v>60</v>
      </c>
      <c r="R1284">
        <v>5</v>
      </c>
      <c r="S1284">
        <v>300</v>
      </c>
      <c r="T1284">
        <v>0</v>
      </c>
      <c r="U1284">
        <v>1</v>
      </c>
      <c r="V1284">
        <v>0</v>
      </c>
      <c r="W1284">
        <v>0</v>
      </c>
      <c r="X1284">
        <v>0</v>
      </c>
      <c r="Y1284">
        <v>0</v>
      </c>
      <c r="Z1284">
        <v>0</v>
      </c>
      <c r="AA1284">
        <v>240</v>
      </c>
      <c r="AB1284">
        <v>0</v>
      </c>
      <c r="AC1284">
        <v>240</v>
      </c>
      <c r="AD1284">
        <v>0</v>
      </c>
      <c r="AE1284">
        <v>0</v>
      </c>
      <c r="AF1284">
        <v>4</v>
      </c>
      <c r="AG1284">
        <v>0</v>
      </c>
      <c r="AH1284">
        <v>0</v>
      </c>
      <c r="AI1284">
        <v>1</v>
      </c>
      <c r="AJ1284">
        <v>0</v>
      </c>
      <c r="AK1284">
        <v>0</v>
      </c>
      <c r="AL1284">
        <v>0</v>
      </c>
      <c r="AM1284">
        <v>0</v>
      </c>
      <c r="AN1284">
        <v>0</v>
      </c>
      <c r="AO1284">
        <v>4</v>
      </c>
      <c r="AP1284">
        <v>13</v>
      </c>
      <c r="AQ1284">
        <v>4</v>
      </c>
      <c r="AR1284">
        <v>1</v>
      </c>
      <c r="AS1284">
        <v>0</v>
      </c>
      <c r="AT1284">
        <v>0</v>
      </c>
      <c r="AU1284">
        <v>0</v>
      </c>
      <c r="AV1284">
        <v>0</v>
      </c>
      <c r="AW1284">
        <v>0</v>
      </c>
      <c r="AX1284">
        <v>0</v>
      </c>
      <c r="AY1284">
        <v>3</v>
      </c>
      <c r="AZ1284">
        <v>4</v>
      </c>
      <c r="BA1284">
        <v>1</v>
      </c>
      <c r="BB1284">
        <v>0</v>
      </c>
      <c r="BC1284">
        <v>0</v>
      </c>
      <c r="BD1284">
        <v>0</v>
      </c>
      <c r="BE1284">
        <v>0</v>
      </c>
      <c r="BF1284">
        <v>4</v>
      </c>
      <c r="BG1284">
        <v>60</v>
      </c>
      <c r="BH1284">
        <v>0</v>
      </c>
      <c r="BI1284">
        <v>1</v>
      </c>
      <c r="BJ1284" s="25">
        <v>45944</v>
      </c>
      <c r="BK1284">
        <v>0</v>
      </c>
      <c r="BL1284" s="27" t="str">
        <f>VLOOKUP(O1284,DropDownList!$H$1:$I$7,2,FALSE)</f>
        <v>2023/24</v>
      </c>
      <c r="BM1284" s="27" t="str">
        <f t="shared" si="20"/>
        <v>PRAS</v>
      </c>
    </row>
    <row r="1285" spans="1:65" x14ac:dyDescent="0.2">
      <c r="A1285">
        <v>2025</v>
      </c>
      <c r="B1285">
        <v>10</v>
      </c>
      <c r="C1285" t="s">
        <v>231</v>
      </c>
      <c r="D1285" t="s">
        <v>250</v>
      </c>
      <c r="E1285" t="s">
        <v>51</v>
      </c>
      <c r="F1285">
        <v>9372</v>
      </c>
      <c r="G1285" t="s">
        <v>141</v>
      </c>
      <c r="H1285" t="s">
        <v>233</v>
      </c>
      <c r="I1285" t="s">
        <v>234</v>
      </c>
      <c r="J1285" s="24">
        <v>45931</v>
      </c>
      <c r="K1285" t="s">
        <v>253</v>
      </c>
      <c r="L1285">
        <v>3</v>
      </c>
      <c r="M1285" t="s">
        <v>429</v>
      </c>
      <c r="N1285" t="s">
        <v>145</v>
      </c>
      <c r="O1285" t="s">
        <v>147</v>
      </c>
      <c r="P1285" t="s">
        <v>146</v>
      </c>
      <c r="Q1285">
        <v>690</v>
      </c>
      <c r="R1285">
        <v>218</v>
      </c>
      <c r="S1285">
        <v>3245</v>
      </c>
      <c r="T1285">
        <v>30</v>
      </c>
      <c r="U1285">
        <v>67</v>
      </c>
      <c r="V1285">
        <v>24</v>
      </c>
      <c r="W1285">
        <v>455</v>
      </c>
      <c r="X1285">
        <v>455</v>
      </c>
      <c r="Y1285">
        <v>0</v>
      </c>
      <c r="Z1285">
        <v>0</v>
      </c>
      <c r="AA1285">
        <v>2525</v>
      </c>
      <c r="AB1285">
        <v>0</v>
      </c>
      <c r="AC1285">
        <v>0</v>
      </c>
      <c r="AD1285">
        <v>22</v>
      </c>
      <c r="AE1285">
        <v>2</v>
      </c>
      <c r="AF1285">
        <v>175</v>
      </c>
      <c r="AG1285">
        <v>3</v>
      </c>
      <c r="AH1285">
        <v>2</v>
      </c>
      <c r="AI1285">
        <v>38</v>
      </c>
      <c r="AJ1285">
        <v>0</v>
      </c>
      <c r="AK1285">
        <v>0</v>
      </c>
      <c r="AL1285">
        <v>0</v>
      </c>
      <c r="AM1285">
        <v>0</v>
      </c>
      <c r="AN1285">
        <v>0</v>
      </c>
      <c r="AO1285">
        <v>126</v>
      </c>
      <c r="AP1285">
        <v>456</v>
      </c>
      <c r="AQ1285">
        <v>135</v>
      </c>
      <c r="AR1285">
        <v>0</v>
      </c>
      <c r="AS1285">
        <v>49</v>
      </c>
      <c r="AT1285">
        <v>22</v>
      </c>
      <c r="AU1285">
        <v>1</v>
      </c>
      <c r="AV1285">
        <v>1</v>
      </c>
      <c r="AW1285">
        <v>0</v>
      </c>
      <c r="AX1285">
        <v>0</v>
      </c>
      <c r="AY1285">
        <v>53</v>
      </c>
      <c r="AZ1285">
        <v>107</v>
      </c>
      <c r="BA1285">
        <v>49</v>
      </c>
      <c r="BB1285">
        <v>12</v>
      </c>
      <c r="BC1285">
        <v>2</v>
      </c>
      <c r="BD1285">
        <v>2</v>
      </c>
      <c r="BE1285">
        <v>0</v>
      </c>
      <c r="BF1285">
        <v>218</v>
      </c>
      <c r="BG1285">
        <v>655</v>
      </c>
      <c r="BH1285">
        <v>0</v>
      </c>
      <c r="BI1285">
        <v>67</v>
      </c>
      <c r="BJ1285" s="25">
        <v>45944</v>
      </c>
      <c r="BK1285">
        <v>0</v>
      </c>
      <c r="BL1285" s="27" t="str">
        <f>VLOOKUP(O1285,DropDownList!$H$1:$I$7,2,FALSE)</f>
        <v>2024/25</v>
      </c>
      <c r="BM1285" s="27" t="str">
        <f t="shared" si="20"/>
        <v>VSUR</v>
      </c>
    </row>
    <row r="1286" spans="1:65" x14ac:dyDescent="0.2">
      <c r="A1286">
        <v>2025</v>
      </c>
      <c r="B1286">
        <v>10</v>
      </c>
      <c r="C1286" t="s">
        <v>231</v>
      </c>
      <c r="D1286" t="s">
        <v>250</v>
      </c>
      <c r="E1286" t="s">
        <v>51</v>
      </c>
      <c r="F1286">
        <v>9372</v>
      </c>
      <c r="G1286" t="s">
        <v>141</v>
      </c>
      <c r="H1286" t="s">
        <v>233</v>
      </c>
      <c r="I1286" t="s">
        <v>234</v>
      </c>
      <c r="J1286" s="24">
        <v>45931</v>
      </c>
      <c r="K1286" t="s">
        <v>253</v>
      </c>
      <c r="L1286">
        <v>3</v>
      </c>
      <c r="M1286" t="s">
        <v>429</v>
      </c>
      <c r="N1286" t="s">
        <v>145</v>
      </c>
      <c r="O1286" t="s">
        <v>147</v>
      </c>
      <c r="P1286" t="s">
        <v>153</v>
      </c>
      <c r="Q1286">
        <v>45</v>
      </c>
      <c r="R1286">
        <v>4</v>
      </c>
      <c r="S1286">
        <v>180</v>
      </c>
      <c r="T1286">
        <v>0</v>
      </c>
      <c r="U1286">
        <v>1</v>
      </c>
      <c r="V1286">
        <v>1</v>
      </c>
      <c r="W1286">
        <v>45</v>
      </c>
      <c r="X1286">
        <v>45</v>
      </c>
      <c r="Y1286">
        <v>0</v>
      </c>
      <c r="Z1286">
        <v>0</v>
      </c>
      <c r="AA1286">
        <v>135</v>
      </c>
      <c r="AB1286">
        <v>0</v>
      </c>
      <c r="AC1286">
        <v>135</v>
      </c>
      <c r="AD1286">
        <v>1</v>
      </c>
      <c r="AE1286">
        <v>0</v>
      </c>
      <c r="AF1286">
        <v>3</v>
      </c>
      <c r="AG1286">
        <v>0</v>
      </c>
      <c r="AH1286">
        <v>0</v>
      </c>
      <c r="AI1286">
        <v>1</v>
      </c>
      <c r="AJ1286">
        <v>0</v>
      </c>
      <c r="AK1286">
        <v>0</v>
      </c>
      <c r="AL1286">
        <v>0</v>
      </c>
      <c r="AM1286">
        <v>0</v>
      </c>
      <c r="AN1286">
        <v>0</v>
      </c>
      <c r="AO1286">
        <v>3</v>
      </c>
      <c r="AP1286">
        <v>4</v>
      </c>
      <c r="AQ1286">
        <v>3</v>
      </c>
      <c r="AR1286">
        <v>0</v>
      </c>
      <c r="AS1286">
        <v>0</v>
      </c>
      <c r="AT1286">
        <v>0</v>
      </c>
      <c r="AU1286">
        <v>0</v>
      </c>
      <c r="AV1286">
        <v>0</v>
      </c>
      <c r="AW1286">
        <v>0</v>
      </c>
      <c r="AX1286">
        <v>0</v>
      </c>
      <c r="AY1286">
        <v>0</v>
      </c>
      <c r="AZ1286">
        <v>1</v>
      </c>
      <c r="BA1286">
        <v>0</v>
      </c>
      <c r="BB1286">
        <v>0</v>
      </c>
      <c r="BC1286">
        <v>0</v>
      </c>
      <c r="BD1286">
        <v>0</v>
      </c>
      <c r="BE1286">
        <v>0</v>
      </c>
      <c r="BF1286">
        <v>1</v>
      </c>
      <c r="BG1286">
        <v>45</v>
      </c>
      <c r="BH1286">
        <v>0</v>
      </c>
      <c r="BI1286">
        <v>1</v>
      </c>
      <c r="BJ1286" s="25">
        <v>45944</v>
      </c>
      <c r="BK1286">
        <v>0</v>
      </c>
      <c r="BL1286" s="27" t="str">
        <f>VLOOKUP(O1286,DropDownList!$H$1:$I$7,2,FALSE)</f>
        <v>2024/25</v>
      </c>
      <c r="BM1286" s="27" t="str">
        <f t="shared" si="20"/>
        <v>PREG</v>
      </c>
    </row>
    <row r="1287" spans="1:65" x14ac:dyDescent="0.2">
      <c r="A1287">
        <v>2025</v>
      </c>
      <c r="B1287">
        <v>10</v>
      </c>
      <c r="C1287" t="s">
        <v>231</v>
      </c>
      <c r="D1287" t="s">
        <v>250</v>
      </c>
      <c r="E1287" t="s">
        <v>51</v>
      </c>
      <c r="F1287">
        <v>9372</v>
      </c>
      <c r="G1287" t="s">
        <v>141</v>
      </c>
      <c r="H1287" t="s">
        <v>233</v>
      </c>
      <c r="I1287" t="s">
        <v>234</v>
      </c>
      <c r="J1287" s="24">
        <v>45931</v>
      </c>
      <c r="K1287" t="s">
        <v>253</v>
      </c>
      <c r="L1287">
        <v>3</v>
      </c>
      <c r="M1287" t="s">
        <v>429</v>
      </c>
      <c r="N1287" t="s">
        <v>145</v>
      </c>
      <c r="O1287" t="s">
        <v>149</v>
      </c>
      <c r="P1287" t="s">
        <v>150</v>
      </c>
      <c r="Q1287">
        <v>2483.33</v>
      </c>
      <c r="R1287">
        <v>36</v>
      </c>
      <c r="S1287">
        <v>5667.1</v>
      </c>
      <c r="T1287">
        <v>613.75</v>
      </c>
      <c r="U1287">
        <v>16</v>
      </c>
      <c r="V1287">
        <v>15</v>
      </c>
      <c r="W1287">
        <v>1522.5</v>
      </c>
      <c r="X1287">
        <v>2428.34</v>
      </c>
      <c r="Y1287">
        <v>31</v>
      </c>
      <c r="Z1287">
        <v>5053.3500000000004</v>
      </c>
      <c r="AA1287">
        <v>2570.02</v>
      </c>
      <c r="AB1287">
        <v>810.01</v>
      </c>
      <c r="AC1287">
        <v>1760.01</v>
      </c>
      <c r="AD1287">
        <v>10</v>
      </c>
      <c r="AE1287">
        <v>5</v>
      </c>
      <c r="AF1287">
        <v>15</v>
      </c>
      <c r="AG1287">
        <v>6</v>
      </c>
      <c r="AH1287">
        <v>5</v>
      </c>
      <c r="AI1287">
        <v>10</v>
      </c>
      <c r="AJ1287">
        <v>5</v>
      </c>
      <c r="AK1287">
        <v>4</v>
      </c>
      <c r="AL1287">
        <v>1</v>
      </c>
      <c r="AM1287">
        <v>3</v>
      </c>
      <c r="AN1287">
        <v>0</v>
      </c>
      <c r="AO1287">
        <v>20</v>
      </c>
      <c r="AP1287">
        <v>36</v>
      </c>
      <c r="AQ1287">
        <v>20</v>
      </c>
      <c r="AR1287">
        <v>1</v>
      </c>
      <c r="AS1287">
        <v>3</v>
      </c>
      <c r="AT1287">
        <v>3</v>
      </c>
      <c r="AU1287">
        <v>1</v>
      </c>
      <c r="AV1287">
        <v>1</v>
      </c>
      <c r="AW1287">
        <v>0</v>
      </c>
      <c r="AX1287">
        <v>0</v>
      </c>
      <c r="AY1287">
        <v>1</v>
      </c>
      <c r="AZ1287">
        <v>4</v>
      </c>
      <c r="BA1287">
        <v>0</v>
      </c>
      <c r="BB1287">
        <v>0</v>
      </c>
      <c r="BC1287">
        <v>0</v>
      </c>
      <c r="BD1287">
        <v>1</v>
      </c>
      <c r="BE1287">
        <v>0</v>
      </c>
      <c r="BF1287">
        <v>19</v>
      </c>
      <c r="BG1287">
        <v>1348.34</v>
      </c>
      <c r="BH1287">
        <v>0</v>
      </c>
      <c r="BI1287">
        <v>16</v>
      </c>
      <c r="BJ1287" s="25">
        <v>45944</v>
      </c>
      <c r="BK1287">
        <v>0</v>
      </c>
      <c r="BL1287" s="27" t="str">
        <f>VLOOKUP(O1287,DropDownList!$H$1:$I$7,2,FALSE)</f>
        <v>2025/26</v>
      </c>
      <c r="BM1287" s="27" t="str">
        <f t="shared" si="20"/>
        <v>FISCAL FINES</v>
      </c>
    </row>
    <row r="1288" spans="1:65" x14ac:dyDescent="0.2">
      <c r="A1288">
        <v>2025</v>
      </c>
      <c r="B1288">
        <v>10</v>
      </c>
      <c r="C1288" t="s">
        <v>231</v>
      </c>
      <c r="D1288" t="s">
        <v>251</v>
      </c>
      <c r="E1288" t="s">
        <v>51</v>
      </c>
      <c r="F1288">
        <v>9872</v>
      </c>
      <c r="G1288" t="s">
        <v>158</v>
      </c>
      <c r="H1288" t="s">
        <v>233</v>
      </c>
      <c r="I1288" t="s">
        <v>234</v>
      </c>
      <c r="J1288" s="24">
        <v>45931</v>
      </c>
      <c r="K1288" t="s">
        <v>253</v>
      </c>
      <c r="L1288">
        <v>3</v>
      </c>
      <c r="M1288" t="s">
        <v>429</v>
      </c>
      <c r="N1288" t="s">
        <v>145</v>
      </c>
      <c r="O1288" t="s">
        <v>155</v>
      </c>
      <c r="P1288" t="s">
        <v>161</v>
      </c>
      <c r="Q1288">
        <v>470</v>
      </c>
      <c r="R1288">
        <v>216</v>
      </c>
      <c r="S1288">
        <v>5800</v>
      </c>
      <c r="T1288">
        <v>70</v>
      </c>
      <c r="U1288">
        <v>54</v>
      </c>
      <c r="V1288">
        <v>5</v>
      </c>
      <c r="W1288">
        <v>110</v>
      </c>
      <c r="X1288">
        <v>110</v>
      </c>
      <c r="Y1288">
        <v>0</v>
      </c>
      <c r="Z1288">
        <v>0</v>
      </c>
      <c r="AA1288">
        <v>5260</v>
      </c>
      <c r="AB1288">
        <v>0</v>
      </c>
      <c r="AC1288">
        <v>0</v>
      </c>
      <c r="AD1288">
        <v>5</v>
      </c>
      <c r="AE1288">
        <v>0</v>
      </c>
      <c r="AF1288">
        <v>191</v>
      </c>
      <c r="AG1288">
        <v>0</v>
      </c>
      <c r="AH1288">
        <v>3</v>
      </c>
      <c r="AI1288">
        <v>22</v>
      </c>
      <c r="AJ1288">
        <v>0</v>
      </c>
      <c r="AK1288">
        <v>0</v>
      </c>
      <c r="AL1288">
        <v>0</v>
      </c>
      <c r="AM1288">
        <v>0</v>
      </c>
      <c r="AN1288">
        <v>0</v>
      </c>
      <c r="AO1288">
        <v>146</v>
      </c>
      <c r="AP1288">
        <v>792</v>
      </c>
      <c r="AQ1288">
        <v>146</v>
      </c>
      <c r="AR1288">
        <v>0</v>
      </c>
      <c r="AS1288">
        <v>53</v>
      </c>
      <c r="AT1288">
        <v>55</v>
      </c>
      <c r="AU1288">
        <v>12</v>
      </c>
      <c r="AV1288">
        <v>6</v>
      </c>
      <c r="AW1288">
        <v>10</v>
      </c>
      <c r="AX1288">
        <v>0</v>
      </c>
      <c r="AY1288">
        <v>151</v>
      </c>
      <c r="AZ1288">
        <v>198</v>
      </c>
      <c r="BA1288">
        <v>90</v>
      </c>
      <c r="BB1288">
        <v>13</v>
      </c>
      <c r="BC1288">
        <v>9</v>
      </c>
      <c r="BD1288">
        <v>3</v>
      </c>
      <c r="BE1288">
        <v>0</v>
      </c>
      <c r="BF1288">
        <v>203</v>
      </c>
      <c r="BG1288">
        <v>470</v>
      </c>
      <c r="BH1288">
        <v>0</v>
      </c>
      <c r="BI1288">
        <v>53</v>
      </c>
      <c r="BJ1288" s="25">
        <v>45944</v>
      </c>
      <c r="BK1288">
        <v>0</v>
      </c>
      <c r="BL1288" s="27" t="str">
        <f>VLOOKUP(O1288,DropDownList!$H$1:$I$7,2,FALSE)</f>
        <v>2022/23</v>
      </c>
      <c r="BM1288" s="27" t="str">
        <f t="shared" si="20"/>
        <v>VSUR</v>
      </c>
    </row>
    <row r="1289" spans="1:65" x14ac:dyDescent="0.2">
      <c r="A1289">
        <v>2025</v>
      </c>
      <c r="B1289">
        <v>10</v>
      </c>
      <c r="C1289" t="s">
        <v>231</v>
      </c>
      <c r="D1289" t="s">
        <v>251</v>
      </c>
      <c r="E1289" t="s">
        <v>51</v>
      </c>
      <c r="F1289">
        <v>9872</v>
      </c>
      <c r="G1289" t="s">
        <v>158</v>
      </c>
      <c r="H1289" t="s">
        <v>233</v>
      </c>
      <c r="I1289" t="s">
        <v>234</v>
      </c>
      <c r="J1289" s="24">
        <v>45931</v>
      </c>
      <c r="K1289" t="s">
        <v>253</v>
      </c>
      <c r="L1289">
        <v>3</v>
      </c>
      <c r="M1289" t="s">
        <v>429</v>
      </c>
      <c r="N1289" t="s">
        <v>145</v>
      </c>
      <c r="O1289" t="s">
        <v>147</v>
      </c>
      <c r="P1289" t="s">
        <v>159</v>
      </c>
      <c r="Q1289">
        <v>0</v>
      </c>
      <c r="R1289">
        <v>2</v>
      </c>
      <c r="S1289">
        <v>11814.89</v>
      </c>
      <c r="T1289">
        <v>61.39</v>
      </c>
      <c r="U1289">
        <v>0</v>
      </c>
      <c r="V1289">
        <v>0</v>
      </c>
      <c r="W1289">
        <v>0</v>
      </c>
      <c r="X1289">
        <v>0</v>
      </c>
      <c r="Y1289">
        <v>0</v>
      </c>
      <c r="Z1289">
        <v>0</v>
      </c>
      <c r="AA1289">
        <v>11753.5</v>
      </c>
      <c r="AB1289">
        <v>0</v>
      </c>
      <c r="AC1289">
        <v>0</v>
      </c>
      <c r="AD1289">
        <v>0</v>
      </c>
      <c r="AE1289">
        <v>0</v>
      </c>
      <c r="AF1289">
        <v>1</v>
      </c>
      <c r="AG1289">
        <v>0</v>
      </c>
      <c r="AH1289">
        <v>0</v>
      </c>
      <c r="AI1289">
        <v>0</v>
      </c>
      <c r="AJ1289">
        <v>0</v>
      </c>
      <c r="AK1289">
        <v>0</v>
      </c>
      <c r="AL1289">
        <v>0</v>
      </c>
      <c r="AM1289">
        <v>0</v>
      </c>
      <c r="AN1289">
        <v>0</v>
      </c>
      <c r="AO1289">
        <v>1</v>
      </c>
      <c r="AP1289">
        <v>1</v>
      </c>
      <c r="AQ1289">
        <v>1</v>
      </c>
      <c r="AR1289">
        <v>0</v>
      </c>
      <c r="AS1289">
        <v>0</v>
      </c>
      <c r="AT1289">
        <v>0</v>
      </c>
      <c r="AU1289">
        <v>0</v>
      </c>
      <c r="AV1289">
        <v>0</v>
      </c>
      <c r="AW1289">
        <v>0</v>
      </c>
      <c r="AX1289">
        <v>0</v>
      </c>
      <c r="AY1289">
        <v>0</v>
      </c>
      <c r="AZ1289">
        <v>0</v>
      </c>
      <c r="BA1289">
        <v>0</v>
      </c>
      <c r="BB1289">
        <v>0</v>
      </c>
      <c r="BC1289">
        <v>0</v>
      </c>
      <c r="BD1289">
        <v>0</v>
      </c>
      <c r="BE1289">
        <v>0</v>
      </c>
      <c r="BF1289">
        <v>0</v>
      </c>
      <c r="BG1289">
        <v>0</v>
      </c>
      <c r="BH1289">
        <v>1</v>
      </c>
      <c r="BI1289">
        <v>0</v>
      </c>
      <c r="BJ1289" s="25">
        <v>45944</v>
      </c>
      <c r="BK1289">
        <v>0</v>
      </c>
      <c r="BL1289" s="27" t="str">
        <f>VLOOKUP(O1289,DropDownList!$H$1:$I$7,2,FALSE)</f>
        <v>2024/25</v>
      </c>
      <c r="BM1289" s="27" t="str">
        <f t="shared" si="20"/>
        <v>CONF</v>
      </c>
    </row>
    <row r="1290" spans="1:65" x14ac:dyDescent="0.2">
      <c r="A1290">
        <v>2025</v>
      </c>
      <c r="B1290">
        <v>10</v>
      </c>
      <c r="C1290" t="s">
        <v>231</v>
      </c>
      <c r="D1290" t="s">
        <v>251</v>
      </c>
      <c r="E1290" t="s">
        <v>51</v>
      </c>
      <c r="F1290">
        <v>9872</v>
      </c>
      <c r="G1290" t="s">
        <v>158</v>
      </c>
      <c r="H1290" t="s">
        <v>233</v>
      </c>
      <c r="I1290" t="s">
        <v>234</v>
      </c>
      <c r="J1290" s="24">
        <v>45931</v>
      </c>
      <c r="K1290" t="s">
        <v>253</v>
      </c>
      <c r="L1290">
        <v>3</v>
      </c>
      <c r="M1290" t="s">
        <v>429</v>
      </c>
      <c r="N1290" t="s">
        <v>145</v>
      </c>
      <c r="O1290" t="s">
        <v>147</v>
      </c>
      <c r="P1290" t="s">
        <v>161</v>
      </c>
      <c r="Q1290">
        <v>600.66</v>
      </c>
      <c r="R1290">
        <v>189</v>
      </c>
      <c r="S1290">
        <v>11150</v>
      </c>
      <c r="T1290">
        <v>105</v>
      </c>
      <c r="U1290">
        <v>96</v>
      </c>
      <c r="V1290">
        <v>11</v>
      </c>
      <c r="W1290">
        <v>180</v>
      </c>
      <c r="X1290">
        <v>180</v>
      </c>
      <c r="Y1290">
        <v>0</v>
      </c>
      <c r="Z1290">
        <v>0</v>
      </c>
      <c r="AA1290">
        <v>10444.34</v>
      </c>
      <c r="AB1290">
        <v>0</v>
      </c>
      <c r="AC1290">
        <v>0</v>
      </c>
      <c r="AD1290">
        <v>10</v>
      </c>
      <c r="AE1290">
        <v>1</v>
      </c>
      <c r="AF1290">
        <v>150</v>
      </c>
      <c r="AG1290">
        <v>4</v>
      </c>
      <c r="AH1290">
        <v>2</v>
      </c>
      <c r="AI1290">
        <v>32</v>
      </c>
      <c r="AJ1290">
        <v>0</v>
      </c>
      <c r="AK1290">
        <v>0</v>
      </c>
      <c r="AL1290">
        <v>0</v>
      </c>
      <c r="AM1290">
        <v>0</v>
      </c>
      <c r="AN1290">
        <v>0</v>
      </c>
      <c r="AO1290">
        <v>119</v>
      </c>
      <c r="AP1290">
        <v>387</v>
      </c>
      <c r="AQ1290">
        <v>118</v>
      </c>
      <c r="AR1290">
        <v>0</v>
      </c>
      <c r="AS1290">
        <v>19</v>
      </c>
      <c r="AT1290">
        <v>16</v>
      </c>
      <c r="AU1290">
        <v>2</v>
      </c>
      <c r="AV1290">
        <v>2</v>
      </c>
      <c r="AW1290">
        <v>2</v>
      </c>
      <c r="AX1290">
        <v>0</v>
      </c>
      <c r="AY1290">
        <v>69</v>
      </c>
      <c r="AZ1290">
        <v>102</v>
      </c>
      <c r="BA1290">
        <v>28</v>
      </c>
      <c r="BB1290">
        <v>10</v>
      </c>
      <c r="BC1290">
        <v>7</v>
      </c>
      <c r="BD1290">
        <v>2</v>
      </c>
      <c r="BE1290">
        <v>0</v>
      </c>
      <c r="BF1290">
        <v>181</v>
      </c>
      <c r="BG1290">
        <v>580</v>
      </c>
      <c r="BH1290">
        <v>1</v>
      </c>
      <c r="BI1290">
        <v>93</v>
      </c>
      <c r="BJ1290" s="25">
        <v>45944</v>
      </c>
      <c r="BK1290">
        <v>0</v>
      </c>
      <c r="BL1290" s="27" t="str">
        <f>VLOOKUP(O1290,DropDownList!$H$1:$I$7,2,FALSE)</f>
        <v>2024/25</v>
      </c>
      <c r="BM1290" s="27" t="str">
        <f t="shared" si="20"/>
        <v>VSUR</v>
      </c>
    </row>
    <row r="1291" spans="1:65" x14ac:dyDescent="0.2">
      <c r="A1291">
        <v>2025</v>
      </c>
      <c r="B1291">
        <v>10</v>
      </c>
      <c r="C1291" t="s">
        <v>231</v>
      </c>
      <c r="D1291" t="s">
        <v>251</v>
      </c>
      <c r="E1291" t="s">
        <v>51</v>
      </c>
      <c r="F1291">
        <v>9872</v>
      </c>
      <c r="G1291" t="s">
        <v>158</v>
      </c>
      <c r="H1291" t="s">
        <v>233</v>
      </c>
      <c r="I1291" t="s">
        <v>234</v>
      </c>
      <c r="J1291" s="24">
        <v>45931</v>
      </c>
      <c r="K1291" t="s">
        <v>253</v>
      </c>
      <c r="L1291">
        <v>3</v>
      </c>
      <c r="M1291" t="s">
        <v>429</v>
      </c>
      <c r="N1291" t="s">
        <v>145</v>
      </c>
      <c r="O1291" t="s">
        <v>155</v>
      </c>
      <c r="P1291" t="s">
        <v>160</v>
      </c>
      <c r="Q1291">
        <v>21152.1</v>
      </c>
      <c r="R1291">
        <v>226</v>
      </c>
      <c r="S1291">
        <v>121674.96</v>
      </c>
      <c r="T1291">
        <v>2950.67</v>
      </c>
      <c r="U1291">
        <v>57</v>
      </c>
      <c r="V1291">
        <v>10</v>
      </c>
      <c r="W1291">
        <v>3853.68</v>
      </c>
      <c r="X1291">
        <v>3853.68</v>
      </c>
      <c r="Y1291">
        <v>0</v>
      </c>
      <c r="Z1291">
        <v>0</v>
      </c>
      <c r="AA1291">
        <v>97572.19</v>
      </c>
      <c r="AB1291">
        <v>4055.31</v>
      </c>
      <c r="AC1291">
        <v>88196.88</v>
      </c>
      <c r="AD1291">
        <v>5</v>
      </c>
      <c r="AE1291">
        <v>5</v>
      </c>
      <c r="AF1291">
        <v>160</v>
      </c>
      <c r="AG1291">
        <v>36</v>
      </c>
      <c r="AH1291">
        <v>4</v>
      </c>
      <c r="AI1291">
        <v>21</v>
      </c>
      <c r="AJ1291">
        <v>0</v>
      </c>
      <c r="AK1291">
        <v>0</v>
      </c>
      <c r="AL1291">
        <v>0</v>
      </c>
      <c r="AM1291">
        <v>0</v>
      </c>
      <c r="AN1291">
        <v>0</v>
      </c>
      <c r="AO1291">
        <v>156</v>
      </c>
      <c r="AP1291">
        <v>837</v>
      </c>
      <c r="AQ1291">
        <v>154</v>
      </c>
      <c r="AR1291">
        <v>0</v>
      </c>
      <c r="AS1291">
        <v>57</v>
      </c>
      <c r="AT1291">
        <v>60</v>
      </c>
      <c r="AU1291">
        <v>11</v>
      </c>
      <c r="AV1291">
        <v>6</v>
      </c>
      <c r="AW1291">
        <v>10</v>
      </c>
      <c r="AX1291">
        <v>0</v>
      </c>
      <c r="AY1291">
        <v>157</v>
      </c>
      <c r="AZ1291">
        <v>208</v>
      </c>
      <c r="BA1291">
        <v>96</v>
      </c>
      <c r="BB1291">
        <v>15</v>
      </c>
      <c r="BC1291">
        <v>10</v>
      </c>
      <c r="BD1291">
        <v>3</v>
      </c>
      <c r="BE1291">
        <v>0</v>
      </c>
      <c r="BF1291">
        <v>213</v>
      </c>
      <c r="BG1291">
        <v>8399.1299999999992</v>
      </c>
      <c r="BH1291">
        <v>5</v>
      </c>
      <c r="BI1291">
        <v>56</v>
      </c>
      <c r="BJ1291" s="25">
        <v>45944</v>
      </c>
      <c r="BK1291">
        <v>0</v>
      </c>
      <c r="BL1291" s="27" t="str">
        <f>VLOOKUP(O1291,DropDownList!$H$1:$I$7,2,FALSE)</f>
        <v>2022/23</v>
      </c>
      <c r="BM1291" s="27" t="str">
        <f t="shared" si="20"/>
        <v>SC COURT</v>
      </c>
    </row>
    <row r="1292" spans="1:65" x14ac:dyDescent="0.2">
      <c r="A1292">
        <v>2025</v>
      </c>
      <c r="B1292">
        <v>10</v>
      </c>
      <c r="C1292" t="s">
        <v>231</v>
      </c>
      <c r="D1292" t="s">
        <v>251</v>
      </c>
      <c r="E1292" t="s">
        <v>51</v>
      </c>
      <c r="F1292">
        <v>9872</v>
      </c>
      <c r="G1292" t="s">
        <v>158</v>
      </c>
      <c r="H1292" t="s">
        <v>233</v>
      </c>
      <c r="I1292" t="s">
        <v>234</v>
      </c>
      <c r="J1292" s="24">
        <v>45931</v>
      </c>
      <c r="K1292" t="s">
        <v>253</v>
      </c>
      <c r="L1292">
        <v>3</v>
      </c>
      <c r="M1292" t="s">
        <v>429</v>
      </c>
      <c r="N1292" t="s">
        <v>145</v>
      </c>
      <c r="O1292" t="s">
        <v>156</v>
      </c>
      <c r="P1292" t="s">
        <v>159</v>
      </c>
      <c r="Q1292">
        <v>0</v>
      </c>
      <c r="R1292">
        <v>6</v>
      </c>
      <c r="S1292">
        <v>11217.8</v>
      </c>
      <c r="T1292">
        <v>903.05</v>
      </c>
      <c r="U1292">
        <v>0</v>
      </c>
      <c r="V1292">
        <v>0</v>
      </c>
      <c r="W1292">
        <v>0</v>
      </c>
      <c r="X1292">
        <v>0</v>
      </c>
      <c r="Y1292">
        <v>0</v>
      </c>
      <c r="Z1292">
        <v>0</v>
      </c>
      <c r="AA1292">
        <v>10314.75</v>
      </c>
      <c r="AB1292">
        <v>0</v>
      </c>
      <c r="AC1292">
        <v>0</v>
      </c>
      <c r="AD1292">
        <v>0</v>
      </c>
      <c r="AE1292">
        <v>0</v>
      </c>
      <c r="AF1292">
        <v>1</v>
      </c>
      <c r="AG1292">
        <v>0</v>
      </c>
      <c r="AH1292">
        <v>0</v>
      </c>
      <c r="AI1292">
        <v>0</v>
      </c>
      <c r="AJ1292">
        <v>0</v>
      </c>
      <c r="AK1292">
        <v>0</v>
      </c>
      <c r="AL1292">
        <v>0</v>
      </c>
      <c r="AM1292">
        <v>0</v>
      </c>
      <c r="AN1292">
        <v>0</v>
      </c>
      <c r="AO1292">
        <v>5</v>
      </c>
      <c r="AP1292">
        <v>5</v>
      </c>
      <c r="AQ1292">
        <v>3</v>
      </c>
      <c r="AR1292">
        <v>0</v>
      </c>
      <c r="AS1292">
        <v>0</v>
      </c>
      <c r="AT1292">
        <v>0</v>
      </c>
      <c r="AU1292">
        <v>0</v>
      </c>
      <c r="AV1292">
        <v>0</v>
      </c>
      <c r="AW1292">
        <v>0</v>
      </c>
      <c r="AX1292">
        <v>0</v>
      </c>
      <c r="AY1292">
        <v>0</v>
      </c>
      <c r="AZ1292">
        <v>0</v>
      </c>
      <c r="BA1292">
        <v>0</v>
      </c>
      <c r="BB1292">
        <v>0</v>
      </c>
      <c r="BC1292">
        <v>0</v>
      </c>
      <c r="BD1292">
        <v>0</v>
      </c>
      <c r="BE1292">
        <v>0</v>
      </c>
      <c r="BF1292">
        <v>0</v>
      </c>
      <c r="BG1292">
        <v>0</v>
      </c>
      <c r="BH1292">
        <v>5</v>
      </c>
      <c r="BI1292">
        <v>0</v>
      </c>
      <c r="BJ1292" s="25">
        <v>45944</v>
      </c>
      <c r="BK1292">
        <v>0</v>
      </c>
      <c r="BL1292" s="27" t="str">
        <f>VLOOKUP(O1292,DropDownList!$H$1:$I$7,2,FALSE)</f>
        <v>2023/24</v>
      </c>
      <c r="BM1292" s="27" t="str">
        <f t="shared" si="20"/>
        <v>CONF</v>
      </c>
    </row>
    <row r="1293" spans="1:65" x14ac:dyDescent="0.2">
      <c r="A1293">
        <v>2025</v>
      </c>
      <c r="B1293">
        <v>10</v>
      </c>
      <c r="C1293" t="s">
        <v>231</v>
      </c>
      <c r="D1293" t="s">
        <v>251</v>
      </c>
      <c r="E1293" t="s">
        <v>51</v>
      </c>
      <c r="F1293">
        <v>9872</v>
      </c>
      <c r="G1293" t="s">
        <v>158</v>
      </c>
      <c r="H1293" t="s">
        <v>233</v>
      </c>
      <c r="I1293" t="s">
        <v>234</v>
      </c>
      <c r="J1293" s="24">
        <v>45931</v>
      </c>
      <c r="K1293" t="s">
        <v>253</v>
      </c>
      <c r="L1293">
        <v>3</v>
      </c>
      <c r="M1293" t="s">
        <v>429</v>
      </c>
      <c r="N1293" t="s">
        <v>145</v>
      </c>
      <c r="O1293" t="s">
        <v>147</v>
      </c>
      <c r="P1293" t="s">
        <v>160</v>
      </c>
      <c r="Q1293">
        <v>29624.32</v>
      </c>
      <c r="R1293">
        <v>193</v>
      </c>
      <c r="S1293">
        <v>105702</v>
      </c>
      <c r="T1293">
        <v>2465.66</v>
      </c>
      <c r="U1293">
        <v>98</v>
      </c>
      <c r="V1293">
        <v>36</v>
      </c>
      <c r="W1293">
        <v>8470</v>
      </c>
      <c r="X1293">
        <v>10635</v>
      </c>
      <c r="Y1293">
        <v>0</v>
      </c>
      <c r="Z1293">
        <v>0</v>
      </c>
      <c r="AA1293">
        <v>73612.02</v>
      </c>
      <c r="AB1293">
        <v>2467</v>
      </c>
      <c r="AC1293">
        <v>66700.679999999993</v>
      </c>
      <c r="AD1293">
        <v>10</v>
      </c>
      <c r="AE1293">
        <v>26</v>
      </c>
      <c r="AF1293">
        <v>91</v>
      </c>
      <c r="AG1293">
        <v>65</v>
      </c>
      <c r="AH1293">
        <v>2</v>
      </c>
      <c r="AI1293">
        <v>33</v>
      </c>
      <c r="AJ1293">
        <v>0</v>
      </c>
      <c r="AK1293">
        <v>0</v>
      </c>
      <c r="AL1293">
        <v>0</v>
      </c>
      <c r="AM1293">
        <v>0</v>
      </c>
      <c r="AN1293">
        <v>0</v>
      </c>
      <c r="AO1293">
        <v>122</v>
      </c>
      <c r="AP1293">
        <v>394</v>
      </c>
      <c r="AQ1293">
        <v>119</v>
      </c>
      <c r="AR1293">
        <v>0</v>
      </c>
      <c r="AS1293">
        <v>19</v>
      </c>
      <c r="AT1293">
        <v>17</v>
      </c>
      <c r="AU1293">
        <v>2</v>
      </c>
      <c r="AV1293">
        <v>2</v>
      </c>
      <c r="AW1293">
        <v>2</v>
      </c>
      <c r="AX1293">
        <v>0</v>
      </c>
      <c r="AY1293">
        <v>70</v>
      </c>
      <c r="AZ1293">
        <v>104</v>
      </c>
      <c r="BA1293">
        <v>30</v>
      </c>
      <c r="BB1293">
        <v>10</v>
      </c>
      <c r="BC1293">
        <v>7</v>
      </c>
      <c r="BD1293">
        <v>2</v>
      </c>
      <c r="BE1293">
        <v>0</v>
      </c>
      <c r="BF1293">
        <v>186</v>
      </c>
      <c r="BG1293">
        <v>11045</v>
      </c>
      <c r="BH1293">
        <v>2</v>
      </c>
      <c r="BI1293">
        <v>95</v>
      </c>
      <c r="BJ1293" s="25">
        <v>45944</v>
      </c>
      <c r="BK1293">
        <v>0</v>
      </c>
      <c r="BL1293" s="27" t="str">
        <f>VLOOKUP(O1293,DropDownList!$H$1:$I$7,2,FALSE)</f>
        <v>2024/25</v>
      </c>
      <c r="BM1293" s="27" t="str">
        <f t="shared" si="20"/>
        <v>SC COURT</v>
      </c>
    </row>
    <row r="1294" spans="1:65" x14ac:dyDescent="0.2">
      <c r="A1294">
        <v>2025</v>
      </c>
      <c r="B1294">
        <v>10</v>
      </c>
      <c r="C1294" t="s">
        <v>231</v>
      </c>
      <c r="D1294" t="s">
        <v>251</v>
      </c>
      <c r="E1294" t="s">
        <v>51</v>
      </c>
      <c r="F1294">
        <v>9872</v>
      </c>
      <c r="G1294" t="s">
        <v>158</v>
      </c>
      <c r="H1294" t="s">
        <v>233</v>
      </c>
      <c r="I1294" t="s">
        <v>234</v>
      </c>
      <c r="J1294" s="24">
        <v>45931</v>
      </c>
      <c r="K1294" t="s">
        <v>253</v>
      </c>
      <c r="L1294">
        <v>3</v>
      </c>
      <c r="M1294" t="s">
        <v>429</v>
      </c>
      <c r="N1294" t="s">
        <v>145</v>
      </c>
      <c r="O1294" t="s">
        <v>149</v>
      </c>
      <c r="P1294" t="s">
        <v>161</v>
      </c>
      <c r="Q1294">
        <v>40</v>
      </c>
      <c r="R1294">
        <v>31</v>
      </c>
      <c r="S1294">
        <v>850</v>
      </c>
      <c r="T1294">
        <v>20</v>
      </c>
      <c r="U1294">
        <v>9</v>
      </c>
      <c r="V1294">
        <v>3</v>
      </c>
      <c r="W1294">
        <v>40</v>
      </c>
      <c r="X1294">
        <v>40</v>
      </c>
      <c r="Y1294">
        <v>0</v>
      </c>
      <c r="Z1294">
        <v>0</v>
      </c>
      <c r="AA1294">
        <v>790</v>
      </c>
      <c r="AB1294">
        <v>0</v>
      </c>
      <c r="AC1294">
        <v>0</v>
      </c>
      <c r="AD1294">
        <v>3</v>
      </c>
      <c r="AE1294">
        <v>0</v>
      </c>
      <c r="AF1294">
        <v>27</v>
      </c>
      <c r="AG1294">
        <v>0</v>
      </c>
      <c r="AH1294">
        <v>1</v>
      </c>
      <c r="AI1294">
        <v>3</v>
      </c>
      <c r="AJ1294">
        <v>0</v>
      </c>
      <c r="AK1294">
        <v>0</v>
      </c>
      <c r="AL1294">
        <v>0</v>
      </c>
      <c r="AM1294">
        <v>0</v>
      </c>
      <c r="AN1294">
        <v>0</v>
      </c>
      <c r="AO1294">
        <v>11</v>
      </c>
      <c r="AP1294">
        <v>17</v>
      </c>
      <c r="AQ1294">
        <v>10</v>
      </c>
      <c r="AR1294">
        <v>0</v>
      </c>
      <c r="AS1294">
        <v>0</v>
      </c>
      <c r="AT1294">
        <v>1</v>
      </c>
      <c r="AU1294">
        <v>0</v>
      </c>
      <c r="AV1294">
        <v>0</v>
      </c>
      <c r="AW1294">
        <v>1</v>
      </c>
      <c r="AX1294">
        <v>0</v>
      </c>
      <c r="AY1294">
        <v>0</v>
      </c>
      <c r="AZ1294">
        <v>1</v>
      </c>
      <c r="BA1294">
        <v>1</v>
      </c>
      <c r="BB1294">
        <v>1</v>
      </c>
      <c r="BC1294">
        <v>1</v>
      </c>
      <c r="BD1294">
        <v>0</v>
      </c>
      <c r="BE1294">
        <v>0</v>
      </c>
      <c r="BF1294">
        <v>30</v>
      </c>
      <c r="BG1294">
        <v>40</v>
      </c>
      <c r="BH1294">
        <v>0</v>
      </c>
      <c r="BI1294">
        <v>8</v>
      </c>
      <c r="BJ1294" s="25">
        <v>45944</v>
      </c>
      <c r="BK1294">
        <v>0</v>
      </c>
      <c r="BL1294" s="27" t="str">
        <f>VLOOKUP(O1294,DropDownList!$H$1:$I$7,2,FALSE)</f>
        <v>2025/26</v>
      </c>
      <c r="BM1294" s="27" t="str">
        <f t="shared" si="20"/>
        <v>VSUR</v>
      </c>
    </row>
    <row r="1295" spans="1:65" x14ac:dyDescent="0.2">
      <c r="A1295">
        <v>2025</v>
      </c>
      <c r="B1295">
        <v>10</v>
      </c>
      <c r="C1295" t="s">
        <v>231</v>
      </c>
      <c r="D1295" t="s">
        <v>251</v>
      </c>
      <c r="E1295" t="s">
        <v>51</v>
      </c>
      <c r="F1295">
        <v>9872</v>
      </c>
      <c r="G1295" t="s">
        <v>158</v>
      </c>
      <c r="H1295" t="s">
        <v>233</v>
      </c>
      <c r="I1295" t="s">
        <v>234</v>
      </c>
      <c r="J1295" s="24">
        <v>45931</v>
      </c>
      <c r="K1295" t="s">
        <v>253</v>
      </c>
      <c r="L1295">
        <v>3</v>
      </c>
      <c r="M1295" t="s">
        <v>429</v>
      </c>
      <c r="N1295" t="s">
        <v>145</v>
      </c>
      <c r="O1295" t="s">
        <v>149</v>
      </c>
      <c r="P1295" t="s">
        <v>160</v>
      </c>
      <c r="Q1295">
        <v>5465</v>
      </c>
      <c r="R1295">
        <v>34</v>
      </c>
      <c r="S1295">
        <v>18050</v>
      </c>
      <c r="T1295">
        <v>290</v>
      </c>
      <c r="U1295">
        <v>12</v>
      </c>
      <c r="V1295">
        <v>7</v>
      </c>
      <c r="W1295">
        <v>900</v>
      </c>
      <c r="X1295">
        <v>2380</v>
      </c>
      <c r="Y1295">
        <v>0</v>
      </c>
      <c r="Z1295">
        <v>0</v>
      </c>
      <c r="AA1295">
        <v>12295</v>
      </c>
      <c r="AB1295">
        <v>1365</v>
      </c>
      <c r="AC1295">
        <v>10140</v>
      </c>
      <c r="AD1295">
        <v>2</v>
      </c>
      <c r="AE1295">
        <v>5</v>
      </c>
      <c r="AF1295">
        <v>21</v>
      </c>
      <c r="AG1295">
        <v>10</v>
      </c>
      <c r="AH1295">
        <v>1</v>
      </c>
      <c r="AI1295">
        <v>2</v>
      </c>
      <c r="AJ1295">
        <v>0</v>
      </c>
      <c r="AK1295">
        <v>0</v>
      </c>
      <c r="AL1295">
        <v>0</v>
      </c>
      <c r="AM1295">
        <v>0</v>
      </c>
      <c r="AN1295">
        <v>0</v>
      </c>
      <c r="AO1295">
        <v>14</v>
      </c>
      <c r="AP1295">
        <v>21</v>
      </c>
      <c r="AQ1295">
        <v>13</v>
      </c>
      <c r="AR1295">
        <v>0</v>
      </c>
      <c r="AS1295">
        <v>0</v>
      </c>
      <c r="AT1295">
        <v>1</v>
      </c>
      <c r="AU1295">
        <v>0</v>
      </c>
      <c r="AV1295">
        <v>0</v>
      </c>
      <c r="AW1295">
        <v>1</v>
      </c>
      <c r="AX1295">
        <v>0</v>
      </c>
      <c r="AY1295">
        <v>0</v>
      </c>
      <c r="AZ1295">
        <v>2</v>
      </c>
      <c r="BA1295">
        <v>1</v>
      </c>
      <c r="BB1295">
        <v>1</v>
      </c>
      <c r="BC1295">
        <v>1</v>
      </c>
      <c r="BD1295">
        <v>0</v>
      </c>
      <c r="BE1295">
        <v>0</v>
      </c>
      <c r="BF1295">
        <v>33</v>
      </c>
      <c r="BG1295">
        <v>460</v>
      </c>
      <c r="BH1295">
        <v>0</v>
      </c>
      <c r="BI1295">
        <v>11</v>
      </c>
      <c r="BJ1295" s="25">
        <v>45944</v>
      </c>
      <c r="BK1295">
        <v>0</v>
      </c>
      <c r="BL1295" s="27" t="str">
        <f>VLOOKUP(O1295,DropDownList!$H$1:$I$7,2,FALSE)</f>
        <v>2025/26</v>
      </c>
      <c r="BM1295" s="27" t="str">
        <f t="shared" si="20"/>
        <v>SC COURT</v>
      </c>
    </row>
    <row r="1296" spans="1:65" x14ac:dyDescent="0.2">
      <c r="A1296">
        <v>2025</v>
      </c>
      <c r="B1296">
        <v>10</v>
      </c>
      <c r="C1296" t="s">
        <v>231</v>
      </c>
      <c r="D1296" t="s">
        <v>251</v>
      </c>
      <c r="E1296" t="s">
        <v>51</v>
      </c>
      <c r="F1296">
        <v>9872</v>
      </c>
      <c r="G1296" t="s">
        <v>158</v>
      </c>
      <c r="H1296" t="s">
        <v>233</v>
      </c>
      <c r="I1296" t="s">
        <v>234</v>
      </c>
      <c r="J1296" s="24">
        <v>45931</v>
      </c>
      <c r="K1296" t="s">
        <v>253</v>
      </c>
      <c r="L1296">
        <v>3</v>
      </c>
      <c r="M1296" t="s">
        <v>429</v>
      </c>
      <c r="N1296" t="s">
        <v>145</v>
      </c>
      <c r="O1296" t="s">
        <v>156</v>
      </c>
      <c r="P1296" t="s">
        <v>160</v>
      </c>
      <c r="Q1296">
        <v>25297.15</v>
      </c>
      <c r="R1296">
        <v>218</v>
      </c>
      <c r="S1296">
        <v>126181.19</v>
      </c>
      <c r="T1296">
        <v>3429.79</v>
      </c>
      <c r="U1296">
        <v>55</v>
      </c>
      <c r="V1296">
        <v>21</v>
      </c>
      <c r="W1296">
        <v>11907.31</v>
      </c>
      <c r="X1296">
        <v>12737.31</v>
      </c>
      <c r="Y1296">
        <v>0</v>
      </c>
      <c r="Z1296">
        <v>0</v>
      </c>
      <c r="AA1296">
        <v>97454.25</v>
      </c>
      <c r="AB1296">
        <v>12826.29</v>
      </c>
      <c r="AC1296">
        <v>79308.59</v>
      </c>
      <c r="AD1296">
        <v>9</v>
      </c>
      <c r="AE1296">
        <v>12</v>
      </c>
      <c r="AF1296">
        <v>153</v>
      </c>
      <c r="AG1296">
        <v>34</v>
      </c>
      <c r="AH1296">
        <v>4</v>
      </c>
      <c r="AI1296">
        <v>21</v>
      </c>
      <c r="AJ1296">
        <v>0</v>
      </c>
      <c r="AK1296">
        <v>0</v>
      </c>
      <c r="AL1296">
        <v>0</v>
      </c>
      <c r="AM1296">
        <v>0</v>
      </c>
      <c r="AN1296">
        <v>0</v>
      </c>
      <c r="AO1296">
        <v>120</v>
      </c>
      <c r="AP1296">
        <v>466</v>
      </c>
      <c r="AQ1296">
        <v>118</v>
      </c>
      <c r="AR1296">
        <v>0</v>
      </c>
      <c r="AS1296">
        <v>30</v>
      </c>
      <c r="AT1296">
        <v>25</v>
      </c>
      <c r="AU1296">
        <v>2</v>
      </c>
      <c r="AV1296">
        <v>1</v>
      </c>
      <c r="AW1296">
        <v>3</v>
      </c>
      <c r="AX1296">
        <v>0</v>
      </c>
      <c r="AY1296">
        <v>82</v>
      </c>
      <c r="AZ1296">
        <v>123</v>
      </c>
      <c r="BA1296">
        <v>49</v>
      </c>
      <c r="BB1296">
        <v>10</v>
      </c>
      <c r="BC1296">
        <v>3</v>
      </c>
      <c r="BD1296">
        <v>4</v>
      </c>
      <c r="BE1296">
        <v>1</v>
      </c>
      <c r="BF1296">
        <v>210</v>
      </c>
      <c r="BG1296">
        <v>12843</v>
      </c>
      <c r="BH1296">
        <v>6</v>
      </c>
      <c r="BI1296">
        <v>53</v>
      </c>
      <c r="BJ1296" s="25">
        <v>45944</v>
      </c>
      <c r="BK1296">
        <v>0</v>
      </c>
      <c r="BL1296" s="27" t="str">
        <f>VLOOKUP(O1296,DropDownList!$H$1:$I$7,2,FALSE)</f>
        <v>2023/24</v>
      </c>
      <c r="BM1296" s="27" t="str">
        <f t="shared" si="20"/>
        <v>SC COURT</v>
      </c>
    </row>
    <row r="1297" spans="1:65" x14ac:dyDescent="0.2">
      <c r="A1297">
        <v>2025</v>
      </c>
      <c r="B1297">
        <v>10</v>
      </c>
      <c r="C1297" t="s">
        <v>231</v>
      </c>
      <c r="D1297" t="s">
        <v>251</v>
      </c>
      <c r="E1297" t="s">
        <v>51</v>
      </c>
      <c r="F1297">
        <v>9872</v>
      </c>
      <c r="G1297" t="s">
        <v>158</v>
      </c>
      <c r="H1297" t="s">
        <v>233</v>
      </c>
      <c r="I1297" t="s">
        <v>234</v>
      </c>
      <c r="J1297" s="24">
        <v>45931</v>
      </c>
      <c r="K1297" t="s">
        <v>253</v>
      </c>
      <c r="L1297">
        <v>3</v>
      </c>
      <c r="M1297" t="s">
        <v>429</v>
      </c>
      <c r="N1297" t="s">
        <v>145</v>
      </c>
      <c r="O1297" t="s">
        <v>155</v>
      </c>
      <c r="P1297" t="s">
        <v>159</v>
      </c>
      <c r="Q1297">
        <v>0</v>
      </c>
      <c r="R1297">
        <v>1</v>
      </c>
      <c r="S1297">
        <v>400</v>
      </c>
      <c r="T1297">
        <v>0</v>
      </c>
      <c r="U1297">
        <v>0</v>
      </c>
      <c r="V1297">
        <v>0</v>
      </c>
      <c r="W1297">
        <v>0</v>
      </c>
      <c r="X1297">
        <v>0</v>
      </c>
      <c r="Y1297">
        <v>0</v>
      </c>
      <c r="Z1297">
        <v>0</v>
      </c>
      <c r="AA1297">
        <v>400</v>
      </c>
      <c r="AB1297">
        <v>0</v>
      </c>
      <c r="AC1297">
        <v>0</v>
      </c>
      <c r="AD1297">
        <v>0</v>
      </c>
      <c r="AE1297">
        <v>0</v>
      </c>
      <c r="AF1297">
        <v>1</v>
      </c>
      <c r="AG1297">
        <v>0</v>
      </c>
      <c r="AH1297">
        <v>0</v>
      </c>
      <c r="AI1297">
        <v>0</v>
      </c>
      <c r="AJ1297">
        <v>0</v>
      </c>
      <c r="AK1297">
        <v>0</v>
      </c>
      <c r="AL1297">
        <v>0</v>
      </c>
      <c r="AM1297">
        <v>0</v>
      </c>
      <c r="AN1297">
        <v>0</v>
      </c>
      <c r="AO1297">
        <v>0</v>
      </c>
      <c r="AP1297">
        <v>0</v>
      </c>
      <c r="AQ1297">
        <v>0</v>
      </c>
      <c r="AR1297">
        <v>0</v>
      </c>
      <c r="AS1297">
        <v>0</v>
      </c>
      <c r="AT1297">
        <v>0</v>
      </c>
      <c r="AU1297">
        <v>0</v>
      </c>
      <c r="AV1297">
        <v>0</v>
      </c>
      <c r="AW1297">
        <v>0</v>
      </c>
      <c r="AX1297">
        <v>0</v>
      </c>
      <c r="AY1297">
        <v>0</v>
      </c>
      <c r="AZ1297">
        <v>0</v>
      </c>
      <c r="BA1297">
        <v>0</v>
      </c>
      <c r="BB1297">
        <v>0</v>
      </c>
      <c r="BC1297">
        <v>0</v>
      </c>
      <c r="BD1297">
        <v>0</v>
      </c>
      <c r="BE1297">
        <v>0</v>
      </c>
      <c r="BF1297">
        <v>0</v>
      </c>
      <c r="BG1297">
        <v>0</v>
      </c>
      <c r="BH1297">
        <v>0</v>
      </c>
      <c r="BI1297">
        <v>0</v>
      </c>
      <c r="BJ1297" s="25">
        <v>45944</v>
      </c>
      <c r="BK1297">
        <v>0</v>
      </c>
      <c r="BL1297" s="27" t="str">
        <f>VLOOKUP(O1297,DropDownList!$H$1:$I$7,2,FALSE)</f>
        <v>2022/23</v>
      </c>
      <c r="BM1297" s="27" t="str">
        <f t="shared" si="20"/>
        <v>CONF</v>
      </c>
    </row>
    <row r="1298" spans="1:65" x14ac:dyDescent="0.2">
      <c r="A1298">
        <v>2025</v>
      </c>
      <c r="B1298">
        <v>10</v>
      </c>
      <c r="C1298" t="s">
        <v>231</v>
      </c>
      <c r="D1298" t="s">
        <v>251</v>
      </c>
      <c r="E1298" t="s">
        <v>51</v>
      </c>
      <c r="F1298">
        <v>9872</v>
      </c>
      <c r="G1298" t="s">
        <v>158</v>
      </c>
      <c r="H1298" t="s">
        <v>233</v>
      </c>
      <c r="I1298" t="s">
        <v>234</v>
      </c>
      <c r="J1298" s="24">
        <v>45931</v>
      </c>
      <c r="K1298" t="s">
        <v>253</v>
      </c>
      <c r="L1298">
        <v>3</v>
      </c>
      <c r="M1298" t="s">
        <v>429</v>
      </c>
      <c r="N1298" t="s">
        <v>145</v>
      </c>
      <c r="O1298" t="s">
        <v>156</v>
      </c>
      <c r="P1298" t="s">
        <v>161</v>
      </c>
      <c r="Q1298">
        <v>935.63</v>
      </c>
      <c r="R1298">
        <v>213</v>
      </c>
      <c r="S1298">
        <v>6325</v>
      </c>
      <c r="T1298">
        <v>100</v>
      </c>
      <c r="U1298">
        <v>52</v>
      </c>
      <c r="V1298">
        <v>9</v>
      </c>
      <c r="W1298">
        <v>355</v>
      </c>
      <c r="X1298">
        <v>355</v>
      </c>
      <c r="Y1298">
        <v>0</v>
      </c>
      <c r="Z1298">
        <v>0</v>
      </c>
      <c r="AA1298">
        <v>5289.37</v>
      </c>
      <c r="AB1298">
        <v>0</v>
      </c>
      <c r="AC1298">
        <v>0</v>
      </c>
      <c r="AD1298">
        <v>9</v>
      </c>
      <c r="AE1298">
        <v>0</v>
      </c>
      <c r="AF1298">
        <v>186</v>
      </c>
      <c r="AG1298">
        <v>1</v>
      </c>
      <c r="AH1298">
        <v>4</v>
      </c>
      <c r="AI1298">
        <v>22</v>
      </c>
      <c r="AJ1298">
        <v>0</v>
      </c>
      <c r="AK1298">
        <v>0</v>
      </c>
      <c r="AL1298">
        <v>0</v>
      </c>
      <c r="AM1298">
        <v>0</v>
      </c>
      <c r="AN1298">
        <v>0</v>
      </c>
      <c r="AO1298">
        <v>116</v>
      </c>
      <c r="AP1298">
        <v>455</v>
      </c>
      <c r="AQ1298">
        <v>117</v>
      </c>
      <c r="AR1298">
        <v>0</v>
      </c>
      <c r="AS1298">
        <v>29</v>
      </c>
      <c r="AT1298">
        <v>27</v>
      </c>
      <c r="AU1298">
        <v>1</v>
      </c>
      <c r="AV1298">
        <v>0</v>
      </c>
      <c r="AW1298">
        <v>3</v>
      </c>
      <c r="AX1298">
        <v>0</v>
      </c>
      <c r="AY1298">
        <v>81</v>
      </c>
      <c r="AZ1298">
        <v>120</v>
      </c>
      <c r="BA1298">
        <v>47</v>
      </c>
      <c r="BB1298">
        <v>9</v>
      </c>
      <c r="BC1298">
        <v>3</v>
      </c>
      <c r="BD1298">
        <v>4</v>
      </c>
      <c r="BE1298">
        <v>1</v>
      </c>
      <c r="BF1298">
        <v>205</v>
      </c>
      <c r="BG1298">
        <v>935</v>
      </c>
      <c r="BH1298">
        <v>0</v>
      </c>
      <c r="BI1298">
        <v>50</v>
      </c>
      <c r="BJ1298" s="25">
        <v>45944</v>
      </c>
      <c r="BK1298">
        <v>0</v>
      </c>
      <c r="BL1298" s="27" t="str">
        <f>VLOOKUP(O1298,DropDownList!$H$1:$I$7,2,FALSE)</f>
        <v>2023/24</v>
      </c>
      <c r="BM1298" s="27" t="str">
        <f t="shared" si="20"/>
        <v>VSUR</v>
      </c>
    </row>
    <row r="1299" spans="1:65" x14ac:dyDescent="0.2">
      <c r="A1299">
        <v>2025</v>
      </c>
      <c r="B1299">
        <v>7</v>
      </c>
      <c r="C1299" t="s">
        <v>139</v>
      </c>
      <c r="D1299" t="s">
        <v>140</v>
      </c>
      <c r="E1299" t="s">
        <v>8</v>
      </c>
      <c r="F1299">
        <v>9295</v>
      </c>
      <c r="G1299" t="s">
        <v>141</v>
      </c>
      <c r="H1299" t="s">
        <v>139</v>
      </c>
      <c r="I1299" t="s">
        <v>142</v>
      </c>
      <c r="J1299" s="24">
        <v>45839</v>
      </c>
      <c r="K1299" t="s">
        <v>143</v>
      </c>
      <c r="L1299">
        <v>2</v>
      </c>
      <c r="M1299" t="s">
        <v>144</v>
      </c>
      <c r="N1299" t="s">
        <v>145</v>
      </c>
      <c r="O1299" t="s">
        <v>147</v>
      </c>
      <c r="P1299" t="s">
        <v>154</v>
      </c>
      <c r="Q1299">
        <v>145329.54999999999</v>
      </c>
      <c r="R1299">
        <v>1787</v>
      </c>
      <c r="S1299">
        <v>543379.4</v>
      </c>
      <c r="T1299">
        <v>8766.56</v>
      </c>
      <c r="U1299">
        <v>565</v>
      </c>
      <c r="V1299">
        <v>263</v>
      </c>
      <c r="W1299">
        <v>69729.7</v>
      </c>
      <c r="X1299">
        <v>75023.199999999997</v>
      </c>
      <c r="Y1299">
        <v>0</v>
      </c>
      <c r="Z1299">
        <v>0</v>
      </c>
      <c r="AA1299">
        <v>389283.29</v>
      </c>
      <c r="AB1299">
        <v>4179.7299999999996</v>
      </c>
      <c r="AC1299">
        <v>358728.65</v>
      </c>
      <c r="AD1299">
        <v>102</v>
      </c>
      <c r="AE1299">
        <v>161</v>
      </c>
      <c r="AF1299">
        <v>1190</v>
      </c>
      <c r="AG1299">
        <v>362</v>
      </c>
      <c r="AH1299">
        <v>23</v>
      </c>
      <c r="AI1299">
        <v>203</v>
      </c>
      <c r="AJ1299">
        <v>0</v>
      </c>
      <c r="AK1299">
        <v>0</v>
      </c>
      <c r="AL1299">
        <v>0</v>
      </c>
      <c r="AM1299">
        <v>0</v>
      </c>
      <c r="AN1299">
        <v>0</v>
      </c>
      <c r="AO1299">
        <v>1186</v>
      </c>
      <c r="AP1299">
        <v>4525</v>
      </c>
      <c r="AQ1299">
        <v>1315</v>
      </c>
      <c r="AR1299">
        <v>0</v>
      </c>
      <c r="AS1299">
        <v>531</v>
      </c>
      <c r="AT1299">
        <v>501</v>
      </c>
      <c r="AU1299">
        <v>76</v>
      </c>
      <c r="AV1299">
        <v>36</v>
      </c>
      <c r="AW1299">
        <v>9</v>
      </c>
      <c r="AX1299">
        <v>0</v>
      </c>
      <c r="AY1299">
        <v>447</v>
      </c>
      <c r="AZ1299">
        <v>903</v>
      </c>
      <c r="BA1299">
        <v>481</v>
      </c>
      <c r="BB1299">
        <v>68</v>
      </c>
      <c r="BC1299">
        <v>27</v>
      </c>
      <c r="BD1299">
        <v>13</v>
      </c>
      <c r="BE1299">
        <v>1</v>
      </c>
      <c r="BF1299">
        <v>1768</v>
      </c>
      <c r="BG1299">
        <v>67266</v>
      </c>
      <c r="BH1299">
        <v>9</v>
      </c>
      <c r="BI1299">
        <v>559</v>
      </c>
      <c r="BJ1299" s="25">
        <v>45853</v>
      </c>
      <c r="BK1299">
        <v>5</v>
      </c>
      <c r="BL1299" s="27" t="str">
        <f>VLOOKUP(O1299,DropDownList!$H$1:$I$7,2,FALSE)</f>
        <v>2024/25</v>
      </c>
      <c r="BM1299" s="27" t="str">
        <f t="shared" si="20"/>
        <v>JP COURT</v>
      </c>
    </row>
    <row r="1300" spans="1:65" x14ac:dyDescent="0.2">
      <c r="A1300">
        <v>2025</v>
      </c>
      <c r="B1300">
        <v>7</v>
      </c>
      <c r="C1300" t="s">
        <v>139</v>
      </c>
      <c r="D1300" t="s">
        <v>140</v>
      </c>
      <c r="E1300" t="s">
        <v>8</v>
      </c>
      <c r="F1300">
        <v>9295</v>
      </c>
      <c r="G1300" t="s">
        <v>141</v>
      </c>
      <c r="H1300" t="s">
        <v>139</v>
      </c>
      <c r="I1300" t="s">
        <v>142</v>
      </c>
      <c r="J1300" s="24">
        <v>45839</v>
      </c>
      <c r="K1300" t="s">
        <v>143</v>
      </c>
      <c r="L1300">
        <v>2</v>
      </c>
      <c r="M1300" t="s">
        <v>144</v>
      </c>
      <c r="N1300" t="s">
        <v>145</v>
      </c>
      <c r="O1300" t="s">
        <v>149</v>
      </c>
      <c r="P1300" t="s">
        <v>151</v>
      </c>
      <c r="Q1300">
        <v>0</v>
      </c>
      <c r="R1300">
        <v>2</v>
      </c>
      <c r="S1300">
        <v>60</v>
      </c>
      <c r="T1300">
        <v>0</v>
      </c>
      <c r="U1300">
        <v>0</v>
      </c>
      <c r="V1300">
        <v>0</v>
      </c>
      <c r="W1300">
        <v>0</v>
      </c>
      <c r="X1300">
        <v>0</v>
      </c>
      <c r="Y1300">
        <v>0</v>
      </c>
      <c r="Z1300">
        <v>0</v>
      </c>
      <c r="AA1300">
        <v>60</v>
      </c>
      <c r="AB1300">
        <v>0</v>
      </c>
      <c r="AC1300">
        <v>60</v>
      </c>
      <c r="AD1300">
        <v>0</v>
      </c>
      <c r="AE1300">
        <v>0</v>
      </c>
      <c r="AF1300">
        <v>2</v>
      </c>
      <c r="AG1300">
        <v>0</v>
      </c>
      <c r="AH1300">
        <v>0</v>
      </c>
      <c r="AI1300">
        <v>0</v>
      </c>
      <c r="AJ1300">
        <v>0</v>
      </c>
      <c r="AK1300">
        <v>0</v>
      </c>
      <c r="AL1300">
        <v>0</v>
      </c>
      <c r="AM1300">
        <v>0</v>
      </c>
      <c r="AN1300">
        <v>0</v>
      </c>
      <c r="AO1300">
        <v>0</v>
      </c>
      <c r="AP1300">
        <v>0</v>
      </c>
      <c r="AQ1300">
        <v>0</v>
      </c>
      <c r="AR1300">
        <v>0</v>
      </c>
      <c r="AS1300">
        <v>0</v>
      </c>
      <c r="AT1300">
        <v>0</v>
      </c>
      <c r="AU1300">
        <v>0</v>
      </c>
      <c r="AV1300">
        <v>0</v>
      </c>
      <c r="AW1300">
        <v>0</v>
      </c>
      <c r="AX1300">
        <v>0</v>
      </c>
      <c r="AY1300">
        <v>0</v>
      </c>
      <c r="AZ1300">
        <v>0</v>
      </c>
      <c r="BA1300">
        <v>0</v>
      </c>
      <c r="BB1300">
        <v>0</v>
      </c>
      <c r="BC1300">
        <v>0</v>
      </c>
      <c r="BD1300">
        <v>0</v>
      </c>
      <c r="BE1300">
        <v>0</v>
      </c>
      <c r="BF1300">
        <v>0</v>
      </c>
      <c r="BG1300">
        <v>0</v>
      </c>
      <c r="BH1300">
        <v>0</v>
      </c>
      <c r="BI1300">
        <v>0</v>
      </c>
      <c r="BJ1300" s="25">
        <v>45853</v>
      </c>
      <c r="BK1300">
        <v>0</v>
      </c>
      <c r="BL1300" s="27" t="str">
        <f>VLOOKUP(O1300,DropDownList!$H$1:$I$7,2,FALSE)</f>
        <v>2025/26</v>
      </c>
      <c r="BM1300" s="27" t="str">
        <f t="shared" si="20"/>
        <v>PCPF</v>
      </c>
    </row>
    <row r="1301" spans="1:65" x14ac:dyDescent="0.2">
      <c r="A1301">
        <v>2025</v>
      </c>
      <c r="B1301">
        <v>7</v>
      </c>
      <c r="C1301" t="s">
        <v>139</v>
      </c>
      <c r="D1301" t="s">
        <v>140</v>
      </c>
      <c r="E1301" t="s">
        <v>8</v>
      </c>
      <c r="F1301">
        <v>9295</v>
      </c>
      <c r="G1301" t="s">
        <v>141</v>
      </c>
      <c r="H1301" t="s">
        <v>139</v>
      </c>
      <c r="I1301" t="s">
        <v>142</v>
      </c>
      <c r="J1301" s="24">
        <v>45839</v>
      </c>
      <c r="K1301" t="s">
        <v>143</v>
      </c>
      <c r="L1301">
        <v>2</v>
      </c>
      <c r="M1301" t="s">
        <v>144</v>
      </c>
      <c r="N1301" t="s">
        <v>145</v>
      </c>
      <c r="O1301" t="s">
        <v>147</v>
      </c>
      <c r="P1301" t="s">
        <v>152</v>
      </c>
      <c r="Q1301">
        <v>0</v>
      </c>
      <c r="R1301">
        <v>1790</v>
      </c>
      <c r="S1301">
        <v>71600</v>
      </c>
      <c r="T1301">
        <v>44920</v>
      </c>
      <c r="U1301">
        <v>0</v>
      </c>
      <c r="V1301">
        <v>0</v>
      </c>
      <c r="W1301">
        <v>0</v>
      </c>
      <c r="X1301">
        <v>0</v>
      </c>
      <c r="Y1301">
        <v>0</v>
      </c>
      <c r="Z1301">
        <v>0</v>
      </c>
      <c r="AA1301">
        <v>26680</v>
      </c>
      <c r="AB1301">
        <v>0</v>
      </c>
      <c r="AC1301">
        <v>26680</v>
      </c>
      <c r="AD1301">
        <v>0</v>
      </c>
      <c r="AE1301">
        <v>0</v>
      </c>
      <c r="AF1301">
        <v>667</v>
      </c>
      <c r="AG1301">
        <v>0</v>
      </c>
      <c r="AH1301">
        <v>1123</v>
      </c>
      <c r="AI1301">
        <v>0</v>
      </c>
      <c r="AJ1301">
        <v>0</v>
      </c>
      <c r="AK1301">
        <v>0</v>
      </c>
      <c r="AL1301">
        <v>0</v>
      </c>
      <c r="AM1301">
        <v>5</v>
      </c>
      <c r="AN1301">
        <v>0</v>
      </c>
      <c r="AO1301">
        <v>0</v>
      </c>
      <c r="AP1301">
        <v>0</v>
      </c>
      <c r="AQ1301">
        <v>0</v>
      </c>
      <c r="AR1301">
        <v>0</v>
      </c>
      <c r="AS1301">
        <v>0</v>
      </c>
      <c r="AT1301">
        <v>0</v>
      </c>
      <c r="AU1301">
        <v>0</v>
      </c>
      <c r="AV1301">
        <v>0</v>
      </c>
      <c r="AW1301">
        <v>0</v>
      </c>
      <c r="AX1301">
        <v>0</v>
      </c>
      <c r="AY1301">
        <v>0</v>
      </c>
      <c r="AZ1301">
        <v>0</v>
      </c>
      <c r="BA1301">
        <v>0</v>
      </c>
      <c r="BB1301">
        <v>0</v>
      </c>
      <c r="BC1301">
        <v>0</v>
      </c>
      <c r="BD1301">
        <v>0</v>
      </c>
      <c r="BE1301">
        <v>0</v>
      </c>
      <c r="BF1301">
        <v>0</v>
      </c>
      <c r="BG1301">
        <v>0</v>
      </c>
      <c r="BH1301">
        <v>0</v>
      </c>
      <c r="BI1301">
        <v>0</v>
      </c>
      <c r="BJ1301" s="25">
        <v>45853</v>
      </c>
      <c r="BK1301">
        <v>0</v>
      </c>
      <c r="BL1301" s="27" t="str">
        <f>VLOOKUP(O1301,DropDownList!$H$1:$I$7,2,FALSE)</f>
        <v>2024/25</v>
      </c>
      <c r="BM1301" s="27" t="str">
        <f t="shared" si="20"/>
        <v>PCOA</v>
      </c>
    </row>
    <row r="1302" spans="1:65" x14ac:dyDescent="0.2">
      <c r="A1302">
        <v>2025</v>
      </c>
      <c r="B1302">
        <v>7</v>
      </c>
      <c r="C1302" t="s">
        <v>139</v>
      </c>
      <c r="D1302" t="s">
        <v>140</v>
      </c>
      <c r="E1302" t="s">
        <v>8</v>
      </c>
      <c r="F1302">
        <v>9295</v>
      </c>
      <c r="G1302" t="s">
        <v>141</v>
      </c>
      <c r="H1302" t="s">
        <v>139</v>
      </c>
      <c r="I1302" t="s">
        <v>142</v>
      </c>
      <c r="J1302" s="24">
        <v>45839</v>
      </c>
      <c r="K1302" t="s">
        <v>143</v>
      </c>
      <c r="L1302">
        <v>2</v>
      </c>
      <c r="M1302" t="s">
        <v>144</v>
      </c>
      <c r="N1302" t="s">
        <v>145</v>
      </c>
      <c r="O1302" t="s">
        <v>147</v>
      </c>
      <c r="P1302" t="s">
        <v>151</v>
      </c>
      <c r="Q1302">
        <v>0</v>
      </c>
      <c r="R1302">
        <v>19</v>
      </c>
      <c r="S1302">
        <v>570</v>
      </c>
      <c r="T1302">
        <v>60</v>
      </c>
      <c r="U1302">
        <v>0</v>
      </c>
      <c r="V1302">
        <v>0</v>
      </c>
      <c r="W1302">
        <v>0</v>
      </c>
      <c r="X1302">
        <v>0</v>
      </c>
      <c r="Y1302">
        <v>0</v>
      </c>
      <c r="Z1302">
        <v>0</v>
      </c>
      <c r="AA1302">
        <v>510</v>
      </c>
      <c r="AB1302">
        <v>0</v>
      </c>
      <c r="AC1302">
        <v>510</v>
      </c>
      <c r="AD1302">
        <v>0</v>
      </c>
      <c r="AE1302">
        <v>0</v>
      </c>
      <c r="AF1302">
        <v>17</v>
      </c>
      <c r="AG1302">
        <v>0</v>
      </c>
      <c r="AH1302">
        <v>2</v>
      </c>
      <c r="AI1302">
        <v>0</v>
      </c>
      <c r="AJ1302">
        <v>0</v>
      </c>
      <c r="AK1302">
        <v>0</v>
      </c>
      <c r="AL1302">
        <v>0</v>
      </c>
      <c r="AM1302">
        <v>0</v>
      </c>
      <c r="AN1302">
        <v>0</v>
      </c>
      <c r="AO1302">
        <v>0</v>
      </c>
      <c r="AP1302">
        <v>0</v>
      </c>
      <c r="AQ1302">
        <v>0</v>
      </c>
      <c r="AR1302">
        <v>0</v>
      </c>
      <c r="AS1302">
        <v>0</v>
      </c>
      <c r="AT1302">
        <v>0</v>
      </c>
      <c r="AU1302">
        <v>0</v>
      </c>
      <c r="AV1302">
        <v>0</v>
      </c>
      <c r="AW1302">
        <v>0</v>
      </c>
      <c r="AX1302">
        <v>0</v>
      </c>
      <c r="AY1302">
        <v>0</v>
      </c>
      <c r="AZ1302">
        <v>0</v>
      </c>
      <c r="BA1302">
        <v>0</v>
      </c>
      <c r="BB1302">
        <v>0</v>
      </c>
      <c r="BC1302">
        <v>0</v>
      </c>
      <c r="BD1302">
        <v>0</v>
      </c>
      <c r="BE1302">
        <v>0</v>
      </c>
      <c r="BF1302">
        <v>0</v>
      </c>
      <c r="BG1302">
        <v>0</v>
      </c>
      <c r="BH1302">
        <v>0</v>
      </c>
      <c r="BI1302">
        <v>0</v>
      </c>
      <c r="BJ1302" s="25">
        <v>45853</v>
      </c>
      <c r="BK1302">
        <v>0</v>
      </c>
      <c r="BL1302" s="27" t="str">
        <f>VLOOKUP(O1302,DropDownList!$H$1:$I$7,2,FALSE)</f>
        <v>2024/25</v>
      </c>
      <c r="BM1302" s="27" t="str">
        <f t="shared" si="20"/>
        <v>PCPF</v>
      </c>
    </row>
    <row r="1303" spans="1:65" x14ac:dyDescent="0.2">
      <c r="A1303">
        <v>2025</v>
      </c>
      <c r="B1303">
        <v>7</v>
      </c>
      <c r="C1303" t="s">
        <v>139</v>
      </c>
      <c r="D1303" t="s">
        <v>140</v>
      </c>
      <c r="E1303" t="s">
        <v>8</v>
      </c>
      <c r="F1303">
        <v>9295</v>
      </c>
      <c r="G1303" t="s">
        <v>141</v>
      </c>
      <c r="H1303" t="s">
        <v>139</v>
      </c>
      <c r="I1303" t="s">
        <v>142</v>
      </c>
      <c r="J1303" s="24">
        <v>45839</v>
      </c>
      <c r="K1303" t="s">
        <v>143</v>
      </c>
      <c r="L1303">
        <v>2</v>
      </c>
      <c r="M1303" t="s">
        <v>144</v>
      </c>
      <c r="N1303" t="s">
        <v>145</v>
      </c>
      <c r="O1303" t="s">
        <v>147</v>
      </c>
      <c r="P1303" t="s">
        <v>153</v>
      </c>
      <c r="Q1303">
        <v>135</v>
      </c>
      <c r="R1303">
        <v>13</v>
      </c>
      <c r="S1303">
        <v>1500</v>
      </c>
      <c r="T1303">
        <v>150</v>
      </c>
      <c r="U1303">
        <v>3</v>
      </c>
      <c r="V1303">
        <v>3</v>
      </c>
      <c r="W1303">
        <v>135</v>
      </c>
      <c r="X1303">
        <v>135</v>
      </c>
      <c r="Y1303">
        <v>0</v>
      </c>
      <c r="Z1303">
        <v>0</v>
      </c>
      <c r="AA1303">
        <v>1215</v>
      </c>
      <c r="AB1303">
        <v>0</v>
      </c>
      <c r="AC1303">
        <v>1215</v>
      </c>
      <c r="AD1303">
        <v>3</v>
      </c>
      <c r="AE1303">
        <v>0</v>
      </c>
      <c r="AF1303">
        <v>9</v>
      </c>
      <c r="AG1303">
        <v>0</v>
      </c>
      <c r="AH1303">
        <v>1</v>
      </c>
      <c r="AI1303">
        <v>3</v>
      </c>
      <c r="AJ1303">
        <v>0</v>
      </c>
      <c r="AK1303">
        <v>0</v>
      </c>
      <c r="AL1303">
        <v>0</v>
      </c>
      <c r="AM1303">
        <v>0</v>
      </c>
      <c r="AN1303">
        <v>0</v>
      </c>
      <c r="AO1303">
        <v>3</v>
      </c>
      <c r="AP1303">
        <v>5</v>
      </c>
      <c r="AQ1303">
        <v>4</v>
      </c>
      <c r="AR1303">
        <v>0</v>
      </c>
      <c r="AS1303">
        <v>0</v>
      </c>
      <c r="AT1303">
        <v>1</v>
      </c>
      <c r="AU1303">
        <v>0</v>
      </c>
      <c r="AV1303">
        <v>0</v>
      </c>
      <c r="AW1303">
        <v>0</v>
      </c>
      <c r="AX1303">
        <v>0</v>
      </c>
      <c r="AY1303">
        <v>0</v>
      </c>
      <c r="AZ1303">
        <v>0</v>
      </c>
      <c r="BA1303">
        <v>0</v>
      </c>
      <c r="BB1303">
        <v>0</v>
      </c>
      <c r="BC1303">
        <v>0</v>
      </c>
      <c r="BD1303">
        <v>0</v>
      </c>
      <c r="BE1303">
        <v>0</v>
      </c>
      <c r="BF1303">
        <v>7</v>
      </c>
      <c r="BG1303">
        <v>135</v>
      </c>
      <c r="BH1303">
        <v>0</v>
      </c>
      <c r="BI1303">
        <v>3</v>
      </c>
      <c r="BJ1303" s="25">
        <v>45853</v>
      </c>
      <c r="BK1303">
        <v>0</v>
      </c>
      <c r="BL1303" s="27" t="str">
        <f>VLOOKUP(O1303,DropDownList!$H$1:$I$7,2,FALSE)</f>
        <v>2024/25</v>
      </c>
      <c r="BM1303" s="27" t="str">
        <f t="shared" si="20"/>
        <v>PREG</v>
      </c>
    </row>
    <row r="1304" spans="1:65" x14ac:dyDescent="0.2">
      <c r="A1304">
        <v>2025</v>
      </c>
      <c r="B1304">
        <v>7</v>
      </c>
      <c r="C1304" t="s">
        <v>139</v>
      </c>
      <c r="D1304" t="s">
        <v>140</v>
      </c>
      <c r="E1304" t="s">
        <v>8</v>
      </c>
      <c r="F1304">
        <v>9295</v>
      </c>
      <c r="G1304" t="s">
        <v>141</v>
      </c>
      <c r="H1304" t="s">
        <v>139</v>
      </c>
      <c r="I1304" t="s">
        <v>142</v>
      </c>
      <c r="J1304" s="24">
        <v>45839</v>
      </c>
      <c r="K1304" t="s">
        <v>143</v>
      </c>
      <c r="L1304">
        <v>2</v>
      </c>
      <c r="M1304" t="s">
        <v>144</v>
      </c>
      <c r="N1304" t="s">
        <v>145</v>
      </c>
      <c r="O1304" t="s">
        <v>149</v>
      </c>
      <c r="P1304" t="s">
        <v>150</v>
      </c>
      <c r="Q1304">
        <v>247195.56</v>
      </c>
      <c r="R1304">
        <v>2910</v>
      </c>
      <c r="S1304">
        <v>436884.34</v>
      </c>
      <c r="T1304">
        <v>42331.839999999997</v>
      </c>
      <c r="U1304">
        <v>1693</v>
      </c>
      <c r="V1304">
        <v>1160</v>
      </c>
      <c r="W1304">
        <v>156225.37</v>
      </c>
      <c r="X1304">
        <v>179988.95</v>
      </c>
      <c r="Y1304">
        <v>2590</v>
      </c>
      <c r="Z1304">
        <v>394552.5</v>
      </c>
      <c r="AA1304">
        <v>147356.94</v>
      </c>
      <c r="AB1304">
        <v>30818.94</v>
      </c>
      <c r="AC1304">
        <v>116538</v>
      </c>
      <c r="AD1304">
        <v>982</v>
      </c>
      <c r="AE1304">
        <v>178</v>
      </c>
      <c r="AF1304">
        <v>892</v>
      </c>
      <c r="AG1304">
        <v>379</v>
      </c>
      <c r="AH1304">
        <v>320</v>
      </c>
      <c r="AI1304">
        <v>1314</v>
      </c>
      <c r="AJ1304">
        <v>424</v>
      </c>
      <c r="AK1304">
        <v>212</v>
      </c>
      <c r="AL1304">
        <v>48</v>
      </c>
      <c r="AM1304">
        <v>167</v>
      </c>
      <c r="AN1304">
        <v>23</v>
      </c>
      <c r="AO1304">
        <v>2043</v>
      </c>
      <c r="AP1304">
        <v>5916</v>
      </c>
      <c r="AQ1304">
        <v>2114</v>
      </c>
      <c r="AR1304">
        <v>3</v>
      </c>
      <c r="AS1304">
        <v>388</v>
      </c>
      <c r="AT1304">
        <v>431</v>
      </c>
      <c r="AU1304">
        <v>15</v>
      </c>
      <c r="AV1304">
        <v>8</v>
      </c>
      <c r="AW1304">
        <v>0</v>
      </c>
      <c r="AX1304">
        <v>0</v>
      </c>
      <c r="AY1304">
        <v>637</v>
      </c>
      <c r="AZ1304">
        <v>1466</v>
      </c>
      <c r="BA1304">
        <v>692</v>
      </c>
      <c r="BB1304">
        <v>27</v>
      </c>
      <c r="BC1304">
        <v>4</v>
      </c>
      <c r="BD1304">
        <v>15</v>
      </c>
      <c r="BE1304">
        <v>0</v>
      </c>
      <c r="BF1304">
        <v>2147</v>
      </c>
      <c r="BG1304">
        <v>203030.98</v>
      </c>
      <c r="BH1304">
        <v>5</v>
      </c>
      <c r="BI1304">
        <v>1691</v>
      </c>
      <c r="BJ1304" s="25">
        <v>45853</v>
      </c>
      <c r="BK1304">
        <v>0</v>
      </c>
      <c r="BL1304" s="27" t="str">
        <f>VLOOKUP(O1304,DropDownList!$H$1:$I$7,2,FALSE)</f>
        <v>2025/26</v>
      </c>
      <c r="BM1304" s="27" t="str">
        <f t="shared" si="20"/>
        <v>FISCAL FINES</v>
      </c>
    </row>
    <row r="1305" spans="1:65" x14ac:dyDescent="0.2">
      <c r="A1305">
        <v>2025</v>
      </c>
      <c r="B1305">
        <v>7</v>
      </c>
      <c r="C1305" t="s">
        <v>139</v>
      </c>
      <c r="D1305" t="s">
        <v>140</v>
      </c>
      <c r="E1305" t="s">
        <v>8</v>
      </c>
      <c r="F1305">
        <v>9295</v>
      </c>
      <c r="G1305" t="s">
        <v>141</v>
      </c>
      <c r="H1305" t="s">
        <v>139</v>
      </c>
      <c r="I1305" t="s">
        <v>142</v>
      </c>
      <c r="J1305" s="24">
        <v>45839</v>
      </c>
      <c r="K1305" t="s">
        <v>143</v>
      </c>
      <c r="L1305">
        <v>2</v>
      </c>
      <c r="M1305" t="s">
        <v>144</v>
      </c>
      <c r="N1305" t="s">
        <v>145</v>
      </c>
      <c r="O1305" t="s">
        <v>147</v>
      </c>
      <c r="P1305" t="s">
        <v>146</v>
      </c>
      <c r="Q1305">
        <v>3905.09</v>
      </c>
      <c r="R1305">
        <v>1768</v>
      </c>
      <c r="S1305">
        <v>30490</v>
      </c>
      <c r="T1305">
        <v>330</v>
      </c>
      <c r="U1305">
        <v>562</v>
      </c>
      <c r="V1305">
        <v>108</v>
      </c>
      <c r="W1305">
        <v>1990.39</v>
      </c>
      <c r="X1305">
        <v>2030.39</v>
      </c>
      <c r="Y1305">
        <v>0</v>
      </c>
      <c r="Z1305">
        <v>0</v>
      </c>
      <c r="AA1305">
        <v>26254.91</v>
      </c>
      <c r="AB1305">
        <v>0</v>
      </c>
      <c r="AC1305">
        <v>0</v>
      </c>
      <c r="AD1305">
        <v>101</v>
      </c>
      <c r="AE1305">
        <v>7</v>
      </c>
      <c r="AF1305">
        <v>1530</v>
      </c>
      <c r="AG1305">
        <v>14</v>
      </c>
      <c r="AH1305">
        <v>20</v>
      </c>
      <c r="AI1305">
        <v>204</v>
      </c>
      <c r="AJ1305">
        <v>0</v>
      </c>
      <c r="AK1305">
        <v>0</v>
      </c>
      <c r="AL1305">
        <v>0</v>
      </c>
      <c r="AM1305">
        <v>0</v>
      </c>
      <c r="AN1305">
        <v>0</v>
      </c>
      <c r="AO1305">
        <v>1173</v>
      </c>
      <c r="AP1305">
        <v>4486</v>
      </c>
      <c r="AQ1305">
        <v>1310</v>
      </c>
      <c r="AR1305">
        <v>0</v>
      </c>
      <c r="AS1305">
        <v>525</v>
      </c>
      <c r="AT1305">
        <v>494</v>
      </c>
      <c r="AU1305">
        <v>71</v>
      </c>
      <c r="AV1305">
        <v>33</v>
      </c>
      <c r="AW1305">
        <v>7</v>
      </c>
      <c r="AX1305">
        <v>0</v>
      </c>
      <c r="AY1305">
        <v>445</v>
      </c>
      <c r="AZ1305">
        <v>895</v>
      </c>
      <c r="BA1305">
        <v>479</v>
      </c>
      <c r="BB1305">
        <v>69</v>
      </c>
      <c r="BC1305">
        <v>28</v>
      </c>
      <c r="BD1305">
        <v>13</v>
      </c>
      <c r="BE1305">
        <v>1</v>
      </c>
      <c r="BF1305">
        <v>1752</v>
      </c>
      <c r="BG1305">
        <v>3760</v>
      </c>
      <c r="BH1305">
        <v>0</v>
      </c>
      <c r="BI1305">
        <v>556</v>
      </c>
      <c r="BJ1305" s="25">
        <v>45853</v>
      </c>
      <c r="BK1305">
        <v>5</v>
      </c>
      <c r="BL1305" s="27" t="str">
        <f>VLOOKUP(O1305,DropDownList!$H$1:$I$7,2,FALSE)</f>
        <v>2024/25</v>
      </c>
      <c r="BM1305" s="27" t="str">
        <f t="shared" si="20"/>
        <v>VSUR</v>
      </c>
    </row>
    <row r="1306" spans="1:65" x14ac:dyDescent="0.2">
      <c r="A1306">
        <v>2025</v>
      </c>
      <c r="B1306">
        <v>7</v>
      </c>
      <c r="C1306" t="s">
        <v>139</v>
      </c>
      <c r="D1306" t="s">
        <v>140</v>
      </c>
      <c r="E1306" t="s">
        <v>8</v>
      </c>
      <c r="F1306">
        <v>9295</v>
      </c>
      <c r="G1306" t="s">
        <v>141</v>
      </c>
      <c r="H1306" t="s">
        <v>139</v>
      </c>
      <c r="I1306" t="s">
        <v>142</v>
      </c>
      <c r="J1306" s="24">
        <v>45839</v>
      </c>
      <c r="K1306" t="s">
        <v>143</v>
      </c>
      <c r="L1306">
        <v>2</v>
      </c>
      <c r="M1306" t="s">
        <v>144</v>
      </c>
      <c r="N1306" t="s">
        <v>145</v>
      </c>
      <c r="O1306" t="s">
        <v>149</v>
      </c>
      <c r="P1306" t="s">
        <v>154</v>
      </c>
      <c r="Q1306">
        <v>226370.9</v>
      </c>
      <c r="R1306">
        <v>2088</v>
      </c>
      <c r="S1306">
        <v>566712.15</v>
      </c>
      <c r="T1306">
        <v>4410</v>
      </c>
      <c r="U1306">
        <v>974</v>
      </c>
      <c r="V1306">
        <v>619</v>
      </c>
      <c r="W1306">
        <v>110435.05</v>
      </c>
      <c r="X1306">
        <v>147470.65</v>
      </c>
      <c r="Y1306">
        <v>0</v>
      </c>
      <c r="Z1306">
        <v>0</v>
      </c>
      <c r="AA1306">
        <v>335931.25</v>
      </c>
      <c r="AB1306">
        <v>4379.32</v>
      </c>
      <c r="AC1306">
        <v>305421.93</v>
      </c>
      <c r="AD1306">
        <v>295</v>
      </c>
      <c r="AE1306">
        <v>324</v>
      </c>
      <c r="AF1306">
        <v>1099</v>
      </c>
      <c r="AG1306">
        <v>556</v>
      </c>
      <c r="AH1306">
        <v>14</v>
      </c>
      <c r="AI1306">
        <v>418</v>
      </c>
      <c r="AJ1306">
        <v>0</v>
      </c>
      <c r="AK1306">
        <v>0</v>
      </c>
      <c r="AL1306">
        <v>0</v>
      </c>
      <c r="AM1306">
        <v>0</v>
      </c>
      <c r="AN1306">
        <v>0</v>
      </c>
      <c r="AO1306">
        <v>1317</v>
      </c>
      <c r="AP1306">
        <v>3459</v>
      </c>
      <c r="AQ1306">
        <v>1374</v>
      </c>
      <c r="AR1306">
        <v>0</v>
      </c>
      <c r="AS1306">
        <v>407</v>
      </c>
      <c r="AT1306">
        <v>252</v>
      </c>
      <c r="AU1306">
        <v>33</v>
      </c>
      <c r="AV1306">
        <v>16</v>
      </c>
      <c r="AW1306">
        <v>8</v>
      </c>
      <c r="AX1306">
        <v>0</v>
      </c>
      <c r="AY1306">
        <v>310</v>
      </c>
      <c r="AZ1306">
        <v>646</v>
      </c>
      <c r="BA1306">
        <v>287</v>
      </c>
      <c r="BB1306">
        <v>35</v>
      </c>
      <c r="BC1306">
        <v>5</v>
      </c>
      <c r="BD1306">
        <v>12</v>
      </c>
      <c r="BE1306">
        <v>0</v>
      </c>
      <c r="BF1306">
        <v>2078</v>
      </c>
      <c r="BG1306">
        <v>117764.1</v>
      </c>
      <c r="BH1306">
        <v>1</v>
      </c>
      <c r="BI1306">
        <v>972</v>
      </c>
      <c r="BJ1306" s="25">
        <v>45853</v>
      </c>
      <c r="BK1306">
        <v>0</v>
      </c>
      <c r="BL1306" s="27" t="str">
        <f>VLOOKUP(O1306,DropDownList!$H$1:$I$7,2,FALSE)</f>
        <v>2025/26</v>
      </c>
      <c r="BM1306" s="27" t="str">
        <f t="shared" si="20"/>
        <v>JP COURT</v>
      </c>
    </row>
    <row r="1307" spans="1:65" x14ac:dyDescent="0.2">
      <c r="A1307">
        <v>2025</v>
      </c>
      <c r="B1307">
        <v>7</v>
      </c>
      <c r="C1307" t="s">
        <v>139</v>
      </c>
      <c r="D1307" t="s">
        <v>140</v>
      </c>
      <c r="E1307" t="s">
        <v>8</v>
      </c>
      <c r="F1307">
        <v>9295</v>
      </c>
      <c r="G1307" t="s">
        <v>141</v>
      </c>
      <c r="H1307" t="s">
        <v>139</v>
      </c>
      <c r="I1307" t="s">
        <v>142</v>
      </c>
      <c r="J1307" s="24">
        <v>45839</v>
      </c>
      <c r="K1307" t="s">
        <v>143</v>
      </c>
      <c r="L1307">
        <v>2</v>
      </c>
      <c r="M1307" t="s">
        <v>144</v>
      </c>
      <c r="N1307" t="s">
        <v>145</v>
      </c>
      <c r="O1307" t="s">
        <v>156</v>
      </c>
      <c r="P1307" t="s">
        <v>150</v>
      </c>
      <c r="Q1307">
        <v>159232.01</v>
      </c>
      <c r="R1307">
        <v>3985</v>
      </c>
      <c r="S1307">
        <v>569896.93000000005</v>
      </c>
      <c r="T1307">
        <v>88855.35</v>
      </c>
      <c r="U1307">
        <v>1204</v>
      </c>
      <c r="V1307">
        <v>652</v>
      </c>
      <c r="W1307">
        <v>96781.29</v>
      </c>
      <c r="X1307">
        <v>99688.36</v>
      </c>
      <c r="Y1307">
        <v>3366</v>
      </c>
      <c r="Z1307">
        <v>481041.58</v>
      </c>
      <c r="AA1307">
        <v>321809.57</v>
      </c>
      <c r="AB1307">
        <v>78949.39</v>
      </c>
      <c r="AC1307">
        <v>242860.18</v>
      </c>
      <c r="AD1307">
        <v>532</v>
      </c>
      <c r="AE1307">
        <v>120</v>
      </c>
      <c r="AF1307">
        <v>2122</v>
      </c>
      <c r="AG1307">
        <v>361</v>
      </c>
      <c r="AH1307">
        <v>619</v>
      </c>
      <c r="AI1307">
        <v>843</v>
      </c>
      <c r="AJ1307">
        <v>589</v>
      </c>
      <c r="AK1307">
        <v>275</v>
      </c>
      <c r="AL1307">
        <v>73</v>
      </c>
      <c r="AM1307">
        <v>306</v>
      </c>
      <c r="AN1307">
        <v>37</v>
      </c>
      <c r="AO1307">
        <v>2712</v>
      </c>
      <c r="AP1307">
        <v>15011</v>
      </c>
      <c r="AQ1307">
        <v>3222</v>
      </c>
      <c r="AR1307">
        <v>7</v>
      </c>
      <c r="AS1307">
        <v>1382</v>
      </c>
      <c r="AT1307">
        <v>1825</v>
      </c>
      <c r="AU1307">
        <v>128</v>
      </c>
      <c r="AV1307">
        <v>51</v>
      </c>
      <c r="AW1307">
        <v>0</v>
      </c>
      <c r="AX1307">
        <v>0</v>
      </c>
      <c r="AY1307">
        <v>1740</v>
      </c>
      <c r="AZ1307">
        <v>3715</v>
      </c>
      <c r="BA1307">
        <v>2364</v>
      </c>
      <c r="BB1307">
        <v>128</v>
      </c>
      <c r="BC1307">
        <v>47</v>
      </c>
      <c r="BD1307">
        <v>49</v>
      </c>
      <c r="BE1307">
        <v>0</v>
      </c>
      <c r="BF1307">
        <v>2824</v>
      </c>
      <c r="BG1307">
        <v>117949.64</v>
      </c>
      <c r="BH1307">
        <v>40</v>
      </c>
      <c r="BI1307">
        <v>1204</v>
      </c>
      <c r="BJ1307" s="25">
        <v>45853</v>
      </c>
      <c r="BK1307">
        <v>0</v>
      </c>
      <c r="BL1307" s="27" t="str">
        <f>VLOOKUP(O1307,DropDownList!$H$1:$I$7,2,FALSE)</f>
        <v>2023/24</v>
      </c>
      <c r="BM1307" s="27" t="str">
        <f t="shared" si="20"/>
        <v>FISCAL FINES</v>
      </c>
    </row>
    <row r="1308" spans="1:65" x14ac:dyDescent="0.2">
      <c r="A1308">
        <v>2025</v>
      </c>
      <c r="B1308">
        <v>7</v>
      </c>
      <c r="C1308" t="s">
        <v>139</v>
      </c>
      <c r="D1308" t="s">
        <v>140</v>
      </c>
      <c r="E1308" t="s">
        <v>8</v>
      </c>
      <c r="F1308">
        <v>9295</v>
      </c>
      <c r="G1308" t="s">
        <v>141</v>
      </c>
      <c r="H1308" t="s">
        <v>139</v>
      </c>
      <c r="I1308" t="s">
        <v>142</v>
      </c>
      <c r="J1308" s="24">
        <v>45839</v>
      </c>
      <c r="K1308" t="s">
        <v>143</v>
      </c>
      <c r="L1308">
        <v>2</v>
      </c>
      <c r="M1308" t="s">
        <v>144</v>
      </c>
      <c r="N1308" t="s">
        <v>145</v>
      </c>
      <c r="O1308" t="s">
        <v>149</v>
      </c>
      <c r="P1308" t="s">
        <v>152</v>
      </c>
      <c r="Q1308">
        <v>0</v>
      </c>
      <c r="R1308">
        <v>1777</v>
      </c>
      <c r="S1308">
        <v>71080</v>
      </c>
      <c r="T1308">
        <v>42760</v>
      </c>
      <c r="U1308">
        <v>0</v>
      </c>
      <c r="V1308">
        <v>0</v>
      </c>
      <c r="W1308">
        <v>0</v>
      </c>
      <c r="X1308">
        <v>0</v>
      </c>
      <c r="Y1308">
        <v>0</v>
      </c>
      <c r="Z1308">
        <v>0</v>
      </c>
      <c r="AA1308">
        <v>28320</v>
      </c>
      <c r="AB1308">
        <v>0</v>
      </c>
      <c r="AC1308">
        <v>28320</v>
      </c>
      <c r="AD1308">
        <v>0</v>
      </c>
      <c r="AE1308">
        <v>0</v>
      </c>
      <c r="AF1308">
        <v>708</v>
      </c>
      <c r="AG1308">
        <v>0</v>
      </c>
      <c r="AH1308">
        <v>1069</v>
      </c>
      <c r="AI1308">
        <v>0</v>
      </c>
      <c r="AJ1308">
        <v>0</v>
      </c>
      <c r="AK1308">
        <v>0</v>
      </c>
      <c r="AL1308">
        <v>0</v>
      </c>
      <c r="AM1308">
        <v>6</v>
      </c>
      <c r="AN1308">
        <v>0</v>
      </c>
      <c r="AO1308">
        <v>0</v>
      </c>
      <c r="AP1308">
        <v>0</v>
      </c>
      <c r="AQ1308">
        <v>0</v>
      </c>
      <c r="AR1308">
        <v>0</v>
      </c>
      <c r="AS1308">
        <v>0</v>
      </c>
      <c r="AT1308">
        <v>0</v>
      </c>
      <c r="AU1308">
        <v>0</v>
      </c>
      <c r="AV1308">
        <v>0</v>
      </c>
      <c r="AW1308">
        <v>0</v>
      </c>
      <c r="AX1308">
        <v>0</v>
      </c>
      <c r="AY1308">
        <v>0</v>
      </c>
      <c r="AZ1308">
        <v>0</v>
      </c>
      <c r="BA1308">
        <v>0</v>
      </c>
      <c r="BB1308">
        <v>0</v>
      </c>
      <c r="BC1308">
        <v>0</v>
      </c>
      <c r="BD1308">
        <v>0</v>
      </c>
      <c r="BE1308">
        <v>0</v>
      </c>
      <c r="BF1308">
        <v>0</v>
      </c>
      <c r="BG1308">
        <v>0</v>
      </c>
      <c r="BH1308">
        <v>0</v>
      </c>
      <c r="BI1308">
        <v>0</v>
      </c>
      <c r="BJ1308" s="25">
        <v>45853</v>
      </c>
      <c r="BK1308">
        <v>0</v>
      </c>
      <c r="BL1308" s="27" t="str">
        <f>VLOOKUP(O1308,DropDownList!$H$1:$I$7,2,FALSE)</f>
        <v>2025/26</v>
      </c>
      <c r="BM1308" s="27" t="str">
        <f t="shared" si="20"/>
        <v>PCOA</v>
      </c>
    </row>
    <row r="1309" spans="1:65" x14ac:dyDescent="0.2">
      <c r="A1309">
        <v>2025</v>
      </c>
      <c r="B1309">
        <v>7</v>
      </c>
      <c r="C1309" t="s">
        <v>139</v>
      </c>
      <c r="D1309" t="s">
        <v>140</v>
      </c>
      <c r="E1309" t="s">
        <v>8</v>
      </c>
      <c r="F1309">
        <v>9295</v>
      </c>
      <c r="G1309" t="s">
        <v>141</v>
      </c>
      <c r="H1309" t="s">
        <v>139</v>
      </c>
      <c r="I1309" t="s">
        <v>142</v>
      </c>
      <c r="J1309" s="24">
        <v>45839</v>
      </c>
      <c r="K1309" t="s">
        <v>143</v>
      </c>
      <c r="L1309">
        <v>2</v>
      </c>
      <c r="M1309" t="s">
        <v>144</v>
      </c>
      <c r="N1309" t="s">
        <v>145</v>
      </c>
      <c r="O1309" t="s">
        <v>156</v>
      </c>
      <c r="P1309" t="s">
        <v>154</v>
      </c>
      <c r="Q1309">
        <v>114416.95</v>
      </c>
      <c r="R1309">
        <v>1946</v>
      </c>
      <c r="S1309">
        <v>529808.69999999995</v>
      </c>
      <c r="T1309">
        <v>7316.18</v>
      </c>
      <c r="U1309">
        <v>466</v>
      </c>
      <c r="V1309">
        <v>234</v>
      </c>
      <c r="W1309">
        <v>57746.79</v>
      </c>
      <c r="X1309">
        <v>58776.79</v>
      </c>
      <c r="Y1309">
        <v>0</v>
      </c>
      <c r="Z1309">
        <v>0</v>
      </c>
      <c r="AA1309">
        <v>408075.57</v>
      </c>
      <c r="AB1309">
        <v>2728.06</v>
      </c>
      <c r="AC1309">
        <v>378575.82</v>
      </c>
      <c r="AD1309">
        <v>97</v>
      </c>
      <c r="AE1309">
        <v>137</v>
      </c>
      <c r="AF1309">
        <v>1450</v>
      </c>
      <c r="AG1309">
        <v>286</v>
      </c>
      <c r="AH1309">
        <v>22</v>
      </c>
      <c r="AI1309">
        <v>180</v>
      </c>
      <c r="AJ1309">
        <v>0</v>
      </c>
      <c r="AK1309">
        <v>0</v>
      </c>
      <c r="AL1309">
        <v>0</v>
      </c>
      <c r="AM1309">
        <v>0</v>
      </c>
      <c r="AN1309">
        <v>0</v>
      </c>
      <c r="AO1309">
        <v>1335</v>
      </c>
      <c r="AP1309">
        <v>6282</v>
      </c>
      <c r="AQ1309">
        <v>1586</v>
      </c>
      <c r="AR1309">
        <v>1</v>
      </c>
      <c r="AS1309">
        <v>885</v>
      </c>
      <c r="AT1309">
        <v>691</v>
      </c>
      <c r="AU1309">
        <v>106</v>
      </c>
      <c r="AV1309">
        <v>54</v>
      </c>
      <c r="AW1309">
        <v>5</v>
      </c>
      <c r="AX1309">
        <v>0</v>
      </c>
      <c r="AY1309">
        <v>561</v>
      </c>
      <c r="AZ1309">
        <v>1199</v>
      </c>
      <c r="BA1309">
        <v>752</v>
      </c>
      <c r="BB1309">
        <v>127</v>
      </c>
      <c r="BC1309">
        <v>52</v>
      </c>
      <c r="BD1309">
        <v>40</v>
      </c>
      <c r="BE1309">
        <v>1</v>
      </c>
      <c r="BF1309">
        <v>1932</v>
      </c>
      <c r="BG1309">
        <v>57097</v>
      </c>
      <c r="BH1309">
        <v>8</v>
      </c>
      <c r="BI1309">
        <v>458</v>
      </c>
      <c r="BJ1309" s="25">
        <v>45853</v>
      </c>
      <c r="BK1309">
        <v>7</v>
      </c>
      <c r="BL1309" s="27" t="str">
        <f>VLOOKUP(O1309,DropDownList!$H$1:$I$7,2,FALSE)</f>
        <v>2023/24</v>
      </c>
      <c r="BM1309" s="27" t="str">
        <f t="shared" si="20"/>
        <v>JP COURT</v>
      </c>
    </row>
    <row r="1310" spans="1:65" x14ac:dyDescent="0.2">
      <c r="A1310">
        <v>2025</v>
      </c>
      <c r="B1310">
        <v>7</v>
      </c>
      <c r="C1310" t="s">
        <v>139</v>
      </c>
      <c r="D1310" t="s">
        <v>140</v>
      </c>
      <c r="E1310" t="s">
        <v>8</v>
      </c>
      <c r="F1310">
        <v>9295</v>
      </c>
      <c r="G1310" t="s">
        <v>141</v>
      </c>
      <c r="H1310" t="s">
        <v>139</v>
      </c>
      <c r="I1310" t="s">
        <v>142</v>
      </c>
      <c r="J1310" s="24">
        <v>45839</v>
      </c>
      <c r="K1310" t="s">
        <v>143</v>
      </c>
      <c r="L1310">
        <v>2</v>
      </c>
      <c r="M1310" t="s">
        <v>144</v>
      </c>
      <c r="N1310" t="s">
        <v>145</v>
      </c>
      <c r="O1310" t="s">
        <v>149</v>
      </c>
      <c r="P1310" t="s">
        <v>148</v>
      </c>
      <c r="Q1310">
        <v>39314.61</v>
      </c>
      <c r="R1310">
        <v>1051</v>
      </c>
      <c r="S1310">
        <v>63060</v>
      </c>
      <c r="T1310">
        <v>1555</v>
      </c>
      <c r="U1310">
        <v>701</v>
      </c>
      <c r="V1310">
        <v>478</v>
      </c>
      <c r="W1310">
        <v>27910.77</v>
      </c>
      <c r="X1310">
        <v>27920.77</v>
      </c>
      <c r="Y1310">
        <v>0</v>
      </c>
      <c r="Z1310">
        <v>0</v>
      </c>
      <c r="AA1310">
        <v>22190.39</v>
      </c>
      <c r="AB1310">
        <v>0</v>
      </c>
      <c r="AC1310">
        <v>22190.39</v>
      </c>
      <c r="AD1310">
        <v>452</v>
      </c>
      <c r="AE1310">
        <v>26</v>
      </c>
      <c r="AF1310">
        <v>324</v>
      </c>
      <c r="AG1310">
        <v>81</v>
      </c>
      <c r="AH1310">
        <v>25</v>
      </c>
      <c r="AI1310">
        <v>620</v>
      </c>
      <c r="AJ1310">
        <v>0</v>
      </c>
      <c r="AK1310">
        <v>0</v>
      </c>
      <c r="AL1310">
        <v>0</v>
      </c>
      <c r="AM1310">
        <v>0</v>
      </c>
      <c r="AN1310">
        <v>0</v>
      </c>
      <c r="AO1310">
        <v>860</v>
      </c>
      <c r="AP1310">
        <v>2390</v>
      </c>
      <c r="AQ1310">
        <v>918</v>
      </c>
      <c r="AR1310">
        <v>0</v>
      </c>
      <c r="AS1310">
        <v>101</v>
      </c>
      <c r="AT1310">
        <v>152</v>
      </c>
      <c r="AU1310">
        <v>2</v>
      </c>
      <c r="AV1310">
        <v>0</v>
      </c>
      <c r="AW1310">
        <v>0</v>
      </c>
      <c r="AX1310">
        <v>0</v>
      </c>
      <c r="AY1310">
        <v>315</v>
      </c>
      <c r="AZ1310">
        <v>601</v>
      </c>
      <c r="BA1310">
        <v>269</v>
      </c>
      <c r="BB1310">
        <v>1</v>
      </c>
      <c r="BC1310">
        <v>0</v>
      </c>
      <c r="BD1310">
        <v>3</v>
      </c>
      <c r="BE1310">
        <v>0</v>
      </c>
      <c r="BF1310">
        <v>892</v>
      </c>
      <c r="BG1310">
        <v>37200</v>
      </c>
      <c r="BH1310">
        <v>1</v>
      </c>
      <c r="BI1310">
        <v>701</v>
      </c>
      <c r="BJ1310" s="25">
        <v>45853</v>
      </c>
      <c r="BK1310">
        <v>0</v>
      </c>
      <c r="BL1310" s="27" t="str">
        <f>VLOOKUP(O1310,DropDownList!$H$1:$I$7,2,FALSE)</f>
        <v>2025/26</v>
      </c>
      <c r="BM1310" s="27" t="str">
        <f t="shared" si="20"/>
        <v>PRAS</v>
      </c>
    </row>
    <row r="1311" spans="1:65" x14ac:dyDescent="0.2">
      <c r="A1311">
        <v>2025</v>
      </c>
      <c r="B1311">
        <v>7</v>
      </c>
      <c r="C1311" t="s">
        <v>139</v>
      </c>
      <c r="D1311" t="s">
        <v>140</v>
      </c>
      <c r="E1311" t="s">
        <v>8</v>
      </c>
      <c r="F1311">
        <v>9295</v>
      </c>
      <c r="G1311" t="s">
        <v>141</v>
      </c>
      <c r="H1311" t="s">
        <v>139</v>
      </c>
      <c r="I1311" t="s">
        <v>142</v>
      </c>
      <c r="J1311" s="24">
        <v>45839</v>
      </c>
      <c r="K1311" t="s">
        <v>143</v>
      </c>
      <c r="L1311">
        <v>2</v>
      </c>
      <c r="M1311" t="s">
        <v>144</v>
      </c>
      <c r="N1311" t="s">
        <v>145</v>
      </c>
      <c r="O1311" t="s">
        <v>147</v>
      </c>
      <c r="P1311" t="s">
        <v>150</v>
      </c>
      <c r="Q1311">
        <v>209495.08</v>
      </c>
      <c r="R1311">
        <v>3854</v>
      </c>
      <c r="S1311">
        <v>604836.9</v>
      </c>
      <c r="T1311">
        <v>87368.05</v>
      </c>
      <c r="U1311">
        <v>1471</v>
      </c>
      <c r="V1311">
        <v>750</v>
      </c>
      <c r="W1311">
        <v>120126.84</v>
      </c>
      <c r="X1311">
        <v>122015.64</v>
      </c>
      <c r="Y1311">
        <v>3295</v>
      </c>
      <c r="Z1311">
        <v>517468.85</v>
      </c>
      <c r="AA1311">
        <v>307973.77</v>
      </c>
      <c r="AB1311">
        <v>63212.54</v>
      </c>
      <c r="AC1311">
        <v>244761.23</v>
      </c>
      <c r="AD1311">
        <v>612</v>
      </c>
      <c r="AE1311">
        <v>138</v>
      </c>
      <c r="AF1311">
        <v>1811</v>
      </c>
      <c r="AG1311">
        <v>510</v>
      </c>
      <c r="AH1311">
        <v>559</v>
      </c>
      <c r="AI1311">
        <v>961</v>
      </c>
      <c r="AJ1311">
        <v>573</v>
      </c>
      <c r="AK1311">
        <v>291</v>
      </c>
      <c r="AL1311">
        <v>71</v>
      </c>
      <c r="AM1311">
        <v>294</v>
      </c>
      <c r="AN1311">
        <v>34</v>
      </c>
      <c r="AO1311">
        <v>2610</v>
      </c>
      <c r="AP1311">
        <v>11565</v>
      </c>
      <c r="AQ1311">
        <v>2926</v>
      </c>
      <c r="AR1311">
        <v>0</v>
      </c>
      <c r="AS1311">
        <v>986</v>
      </c>
      <c r="AT1311">
        <v>1232</v>
      </c>
      <c r="AU1311">
        <v>84</v>
      </c>
      <c r="AV1311">
        <v>34</v>
      </c>
      <c r="AW1311">
        <v>0</v>
      </c>
      <c r="AX1311">
        <v>0</v>
      </c>
      <c r="AY1311">
        <v>1414</v>
      </c>
      <c r="AZ1311">
        <v>2916</v>
      </c>
      <c r="BA1311">
        <v>1607</v>
      </c>
      <c r="BB1311">
        <v>77</v>
      </c>
      <c r="BC1311">
        <v>32</v>
      </c>
      <c r="BD1311">
        <v>14</v>
      </c>
      <c r="BE1311">
        <v>0</v>
      </c>
      <c r="BF1311">
        <v>2742</v>
      </c>
      <c r="BG1311">
        <v>150083.14000000001</v>
      </c>
      <c r="BH1311">
        <v>13</v>
      </c>
      <c r="BI1311">
        <v>1470</v>
      </c>
      <c r="BJ1311" s="25">
        <v>45853</v>
      </c>
      <c r="BK1311">
        <v>0</v>
      </c>
      <c r="BL1311" s="27" t="str">
        <f>VLOOKUP(O1311,DropDownList!$H$1:$I$7,2,FALSE)</f>
        <v>2024/25</v>
      </c>
      <c r="BM1311" s="27" t="str">
        <f t="shared" si="20"/>
        <v>FISCAL FINES</v>
      </c>
    </row>
    <row r="1312" spans="1:65" x14ac:dyDescent="0.2">
      <c r="A1312">
        <v>2025</v>
      </c>
      <c r="B1312">
        <v>7</v>
      </c>
      <c r="C1312" t="s">
        <v>139</v>
      </c>
      <c r="D1312" t="s">
        <v>140</v>
      </c>
      <c r="E1312" t="s">
        <v>8</v>
      </c>
      <c r="F1312">
        <v>9295</v>
      </c>
      <c r="G1312" t="s">
        <v>141</v>
      </c>
      <c r="H1312" t="s">
        <v>139</v>
      </c>
      <c r="I1312" t="s">
        <v>142</v>
      </c>
      <c r="J1312" s="24">
        <v>45839</v>
      </c>
      <c r="K1312" t="s">
        <v>143</v>
      </c>
      <c r="L1312">
        <v>2</v>
      </c>
      <c r="M1312" t="s">
        <v>144</v>
      </c>
      <c r="N1312" t="s">
        <v>145</v>
      </c>
      <c r="O1312" t="s">
        <v>156</v>
      </c>
      <c r="P1312" t="s">
        <v>146</v>
      </c>
      <c r="Q1312">
        <v>3300.81</v>
      </c>
      <c r="R1312">
        <v>1907</v>
      </c>
      <c r="S1312">
        <v>30350</v>
      </c>
      <c r="T1312">
        <v>340</v>
      </c>
      <c r="U1312">
        <v>455</v>
      </c>
      <c r="V1312">
        <v>105</v>
      </c>
      <c r="W1312">
        <v>1729.18</v>
      </c>
      <c r="X1312">
        <v>1729.18</v>
      </c>
      <c r="Y1312">
        <v>0</v>
      </c>
      <c r="Z1312">
        <v>0</v>
      </c>
      <c r="AA1312">
        <v>26709.19</v>
      </c>
      <c r="AB1312">
        <v>0</v>
      </c>
      <c r="AC1312">
        <v>0</v>
      </c>
      <c r="AD1312">
        <v>98</v>
      </c>
      <c r="AE1312">
        <v>7</v>
      </c>
      <c r="AF1312">
        <v>1692</v>
      </c>
      <c r="AG1312">
        <v>13</v>
      </c>
      <c r="AH1312">
        <v>22</v>
      </c>
      <c r="AI1312">
        <v>180</v>
      </c>
      <c r="AJ1312">
        <v>0</v>
      </c>
      <c r="AK1312">
        <v>0</v>
      </c>
      <c r="AL1312">
        <v>0</v>
      </c>
      <c r="AM1312">
        <v>0</v>
      </c>
      <c r="AN1312">
        <v>0</v>
      </c>
      <c r="AO1312">
        <v>1304</v>
      </c>
      <c r="AP1312">
        <v>6169</v>
      </c>
      <c r="AQ1312">
        <v>1557</v>
      </c>
      <c r="AR1312">
        <v>1</v>
      </c>
      <c r="AS1312">
        <v>869</v>
      </c>
      <c r="AT1312">
        <v>675</v>
      </c>
      <c r="AU1312">
        <v>102</v>
      </c>
      <c r="AV1312">
        <v>51</v>
      </c>
      <c r="AW1312">
        <v>5</v>
      </c>
      <c r="AX1312">
        <v>0</v>
      </c>
      <c r="AY1312">
        <v>547</v>
      </c>
      <c r="AZ1312">
        <v>1179</v>
      </c>
      <c r="BA1312">
        <v>744</v>
      </c>
      <c r="BB1312">
        <v>127</v>
      </c>
      <c r="BC1312">
        <v>52</v>
      </c>
      <c r="BD1312">
        <v>39</v>
      </c>
      <c r="BE1312">
        <v>1</v>
      </c>
      <c r="BF1312">
        <v>1893</v>
      </c>
      <c r="BG1312">
        <v>3175</v>
      </c>
      <c r="BH1312">
        <v>0</v>
      </c>
      <c r="BI1312">
        <v>447</v>
      </c>
      <c r="BJ1312" s="25">
        <v>45853</v>
      </c>
      <c r="BK1312">
        <v>7</v>
      </c>
      <c r="BL1312" s="27" t="str">
        <f>VLOOKUP(O1312,DropDownList!$H$1:$I$7,2,FALSE)</f>
        <v>2023/24</v>
      </c>
      <c r="BM1312" s="27" t="str">
        <f t="shared" si="20"/>
        <v>VSUR</v>
      </c>
    </row>
    <row r="1313" spans="1:65" x14ac:dyDescent="0.2">
      <c r="A1313">
        <v>2025</v>
      </c>
      <c r="B1313">
        <v>7</v>
      </c>
      <c r="C1313" t="s">
        <v>139</v>
      </c>
      <c r="D1313" t="s">
        <v>140</v>
      </c>
      <c r="E1313" t="s">
        <v>8</v>
      </c>
      <c r="F1313">
        <v>9295</v>
      </c>
      <c r="G1313" t="s">
        <v>141</v>
      </c>
      <c r="H1313" t="s">
        <v>139</v>
      </c>
      <c r="I1313" t="s">
        <v>142</v>
      </c>
      <c r="J1313" s="24">
        <v>45839</v>
      </c>
      <c r="K1313" t="s">
        <v>143</v>
      </c>
      <c r="L1313">
        <v>2</v>
      </c>
      <c r="M1313" t="s">
        <v>144</v>
      </c>
      <c r="N1313" t="s">
        <v>145</v>
      </c>
      <c r="O1313" t="s">
        <v>149</v>
      </c>
      <c r="P1313" t="s">
        <v>146</v>
      </c>
      <c r="Q1313">
        <v>7130</v>
      </c>
      <c r="R1313">
        <v>2082</v>
      </c>
      <c r="S1313">
        <v>33370</v>
      </c>
      <c r="T1313">
        <v>230</v>
      </c>
      <c r="U1313">
        <v>972</v>
      </c>
      <c r="V1313">
        <v>303</v>
      </c>
      <c r="W1313">
        <v>5035</v>
      </c>
      <c r="X1313">
        <v>5035</v>
      </c>
      <c r="Y1313">
        <v>0</v>
      </c>
      <c r="Z1313">
        <v>0</v>
      </c>
      <c r="AA1313">
        <v>26010</v>
      </c>
      <c r="AB1313">
        <v>0</v>
      </c>
      <c r="AC1313">
        <v>0</v>
      </c>
      <c r="AD1313">
        <v>300</v>
      </c>
      <c r="AE1313">
        <v>3</v>
      </c>
      <c r="AF1313">
        <v>1637</v>
      </c>
      <c r="AG1313">
        <v>7</v>
      </c>
      <c r="AH1313">
        <v>13</v>
      </c>
      <c r="AI1313">
        <v>425</v>
      </c>
      <c r="AJ1313">
        <v>0</v>
      </c>
      <c r="AK1313">
        <v>0</v>
      </c>
      <c r="AL1313">
        <v>0</v>
      </c>
      <c r="AM1313">
        <v>0</v>
      </c>
      <c r="AN1313">
        <v>0</v>
      </c>
      <c r="AO1313">
        <v>1313</v>
      </c>
      <c r="AP1313">
        <v>3467</v>
      </c>
      <c r="AQ1313">
        <v>1378</v>
      </c>
      <c r="AR1313">
        <v>0</v>
      </c>
      <c r="AS1313">
        <v>408</v>
      </c>
      <c r="AT1313">
        <v>251</v>
      </c>
      <c r="AU1313">
        <v>33</v>
      </c>
      <c r="AV1313">
        <v>16</v>
      </c>
      <c r="AW1313">
        <v>7</v>
      </c>
      <c r="AX1313">
        <v>0</v>
      </c>
      <c r="AY1313">
        <v>310</v>
      </c>
      <c r="AZ1313">
        <v>649</v>
      </c>
      <c r="BA1313">
        <v>288</v>
      </c>
      <c r="BB1313">
        <v>35</v>
      </c>
      <c r="BC1313">
        <v>5</v>
      </c>
      <c r="BD1313">
        <v>12</v>
      </c>
      <c r="BE1313">
        <v>0</v>
      </c>
      <c r="BF1313">
        <v>2073</v>
      </c>
      <c r="BG1313">
        <v>7060</v>
      </c>
      <c r="BH1313">
        <v>0</v>
      </c>
      <c r="BI1313">
        <v>970</v>
      </c>
      <c r="BJ1313" s="25">
        <v>45853</v>
      </c>
      <c r="BK1313">
        <v>0</v>
      </c>
      <c r="BL1313" s="27" t="str">
        <f>VLOOKUP(O1313,DropDownList!$H$1:$I$7,2,FALSE)</f>
        <v>2025/26</v>
      </c>
      <c r="BM1313" s="27" t="str">
        <f t="shared" si="20"/>
        <v>VSUR</v>
      </c>
    </row>
    <row r="1314" spans="1:65" x14ac:dyDescent="0.2">
      <c r="A1314">
        <v>2025</v>
      </c>
      <c r="B1314">
        <v>7</v>
      </c>
      <c r="C1314" t="s">
        <v>139</v>
      </c>
      <c r="D1314" t="s">
        <v>140</v>
      </c>
      <c r="E1314" t="s">
        <v>8</v>
      </c>
      <c r="F1314">
        <v>9295</v>
      </c>
      <c r="G1314" t="s">
        <v>141</v>
      </c>
      <c r="H1314" t="s">
        <v>139</v>
      </c>
      <c r="I1314" t="s">
        <v>142</v>
      </c>
      <c r="J1314" s="24">
        <v>45839</v>
      </c>
      <c r="K1314" t="s">
        <v>143</v>
      </c>
      <c r="L1314">
        <v>2</v>
      </c>
      <c r="M1314" t="s">
        <v>144</v>
      </c>
      <c r="N1314" t="s">
        <v>145</v>
      </c>
      <c r="O1314" t="s">
        <v>156</v>
      </c>
      <c r="P1314" t="s">
        <v>153</v>
      </c>
      <c r="Q1314">
        <v>281.56</v>
      </c>
      <c r="R1314">
        <v>14</v>
      </c>
      <c r="S1314">
        <v>765</v>
      </c>
      <c r="T1314">
        <v>90</v>
      </c>
      <c r="U1314">
        <v>6</v>
      </c>
      <c r="V1314">
        <v>5</v>
      </c>
      <c r="W1314">
        <v>225</v>
      </c>
      <c r="X1314">
        <v>225</v>
      </c>
      <c r="Y1314">
        <v>0</v>
      </c>
      <c r="Z1314">
        <v>0</v>
      </c>
      <c r="AA1314">
        <v>393.44</v>
      </c>
      <c r="AB1314">
        <v>0</v>
      </c>
      <c r="AC1314">
        <v>393.44</v>
      </c>
      <c r="AD1314">
        <v>5</v>
      </c>
      <c r="AE1314">
        <v>0</v>
      </c>
      <c r="AF1314">
        <v>6</v>
      </c>
      <c r="AG1314">
        <v>1</v>
      </c>
      <c r="AH1314">
        <v>2</v>
      </c>
      <c r="AI1314">
        <v>5</v>
      </c>
      <c r="AJ1314">
        <v>0</v>
      </c>
      <c r="AK1314">
        <v>0</v>
      </c>
      <c r="AL1314">
        <v>0</v>
      </c>
      <c r="AM1314">
        <v>0</v>
      </c>
      <c r="AN1314">
        <v>0</v>
      </c>
      <c r="AO1314">
        <v>10</v>
      </c>
      <c r="AP1314">
        <v>26</v>
      </c>
      <c r="AQ1314">
        <v>12</v>
      </c>
      <c r="AR1314">
        <v>1</v>
      </c>
      <c r="AS1314">
        <v>1</v>
      </c>
      <c r="AT1314">
        <v>5</v>
      </c>
      <c r="AU1314">
        <v>0</v>
      </c>
      <c r="AV1314">
        <v>0</v>
      </c>
      <c r="AW1314">
        <v>0</v>
      </c>
      <c r="AX1314">
        <v>0</v>
      </c>
      <c r="AY1314">
        <v>2</v>
      </c>
      <c r="AZ1314">
        <v>3</v>
      </c>
      <c r="BA1314">
        <v>1</v>
      </c>
      <c r="BB1314">
        <v>0</v>
      </c>
      <c r="BC1314">
        <v>0</v>
      </c>
      <c r="BD1314">
        <v>0</v>
      </c>
      <c r="BE1314">
        <v>0</v>
      </c>
      <c r="BF1314">
        <v>11</v>
      </c>
      <c r="BG1314">
        <v>225</v>
      </c>
      <c r="BH1314">
        <v>0</v>
      </c>
      <c r="BI1314">
        <v>6</v>
      </c>
      <c r="BJ1314" s="25">
        <v>45853</v>
      </c>
      <c r="BK1314">
        <v>0</v>
      </c>
      <c r="BL1314" s="27" t="str">
        <f>VLOOKUP(O1314,DropDownList!$H$1:$I$7,2,FALSE)</f>
        <v>2023/24</v>
      </c>
      <c r="BM1314" s="27" t="str">
        <f t="shared" si="20"/>
        <v>PREG</v>
      </c>
    </row>
    <row r="1315" spans="1:65" x14ac:dyDescent="0.2">
      <c r="A1315">
        <v>2025</v>
      </c>
      <c r="B1315">
        <v>7</v>
      </c>
      <c r="C1315" t="s">
        <v>139</v>
      </c>
      <c r="D1315" t="s">
        <v>140</v>
      </c>
      <c r="E1315" t="s">
        <v>8</v>
      </c>
      <c r="F1315">
        <v>9295</v>
      </c>
      <c r="G1315" t="s">
        <v>141</v>
      </c>
      <c r="H1315" t="s">
        <v>139</v>
      </c>
      <c r="I1315" t="s">
        <v>142</v>
      </c>
      <c r="J1315" s="24">
        <v>45839</v>
      </c>
      <c r="K1315" t="s">
        <v>143</v>
      </c>
      <c r="L1315">
        <v>2</v>
      </c>
      <c r="M1315" t="s">
        <v>144</v>
      </c>
      <c r="N1315" t="s">
        <v>145</v>
      </c>
      <c r="O1315" t="s">
        <v>156</v>
      </c>
      <c r="P1315" t="s">
        <v>151</v>
      </c>
      <c r="Q1315">
        <v>0</v>
      </c>
      <c r="R1315">
        <v>181</v>
      </c>
      <c r="S1315">
        <v>5430</v>
      </c>
      <c r="T1315">
        <v>1200</v>
      </c>
      <c r="U1315">
        <v>0</v>
      </c>
      <c r="V1315">
        <v>0</v>
      </c>
      <c r="W1315">
        <v>0</v>
      </c>
      <c r="X1315">
        <v>0</v>
      </c>
      <c r="Y1315">
        <v>0</v>
      </c>
      <c r="Z1315">
        <v>0</v>
      </c>
      <c r="AA1315">
        <v>4230</v>
      </c>
      <c r="AB1315">
        <v>0</v>
      </c>
      <c r="AC1315">
        <v>4230</v>
      </c>
      <c r="AD1315">
        <v>0</v>
      </c>
      <c r="AE1315">
        <v>0</v>
      </c>
      <c r="AF1315">
        <v>141</v>
      </c>
      <c r="AG1315">
        <v>0</v>
      </c>
      <c r="AH1315">
        <v>40</v>
      </c>
      <c r="AI1315">
        <v>0</v>
      </c>
      <c r="AJ1315">
        <v>0</v>
      </c>
      <c r="AK1315">
        <v>0</v>
      </c>
      <c r="AL1315">
        <v>0</v>
      </c>
      <c r="AM1315">
        <v>3</v>
      </c>
      <c r="AN1315">
        <v>0</v>
      </c>
      <c r="AO1315">
        <v>0</v>
      </c>
      <c r="AP1315">
        <v>0</v>
      </c>
      <c r="AQ1315">
        <v>0</v>
      </c>
      <c r="AR1315">
        <v>0</v>
      </c>
      <c r="AS1315">
        <v>0</v>
      </c>
      <c r="AT1315">
        <v>0</v>
      </c>
      <c r="AU1315">
        <v>0</v>
      </c>
      <c r="AV1315">
        <v>0</v>
      </c>
      <c r="AW1315">
        <v>0</v>
      </c>
      <c r="AX1315">
        <v>0</v>
      </c>
      <c r="AY1315">
        <v>0</v>
      </c>
      <c r="AZ1315">
        <v>0</v>
      </c>
      <c r="BA1315">
        <v>0</v>
      </c>
      <c r="BB1315">
        <v>0</v>
      </c>
      <c r="BC1315">
        <v>0</v>
      </c>
      <c r="BD1315">
        <v>0</v>
      </c>
      <c r="BE1315">
        <v>0</v>
      </c>
      <c r="BF1315">
        <v>0</v>
      </c>
      <c r="BG1315">
        <v>0</v>
      </c>
      <c r="BH1315">
        <v>0</v>
      </c>
      <c r="BI1315">
        <v>0</v>
      </c>
      <c r="BJ1315" s="25">
        <v>45853</v>
      </c>
      <c r="BK1315">
        <v>0</v>
      </c>
      <c r="BL1315" s="27" t="str">
        <f>VLOOKUP(O1315,DropDownList!$H$1:$I$7,2,FALSE)</f>
        <v>2023/24</v>
      </c>
      <c r="BM1315" s="27" t="str">
        <f t="shared" si="20"/>
        <v>PCPF</v>
      </c>
    </row>
    <row r="1316" spans="1:65" x14ac:dyDescent="0.2">
      <c r="A1316">
        <v>2025</v>
      </c>
      <c r="B1316">
        <v>7</v>
      </c>
      <c r="C1316" t="s">
        <v>139</v>
      </c>
      <c r="D1316" t="s">
        <v>140</v>
      </c>
      <c r="E1316" t="s">
        <v>8</v>
      </c>
      <c r="F1316">
        <v>9295</v>
      </c>
      <c r="G1316" t="s">
        <v>141</v>
      </c>
      <c r="H1316" t="s">
        <v>139</v>
      </c>
      <c r="I1316" t="s">
        <v>142</v>
      </c>
      <c r="J1316" s="24">
        <v>45839</v>
      </c>
      <c r="K1316" t="s">
        <v>143</v>
      </c>
      <c r="L1316">
        <v>2</v>
      </c>
      <c r="M1316" t="s">
        <v>144</v>
      </c>
      <c r="N1316" t="s">
        <v>145</v>
      </c>
      <c r="O1316" t="s">
        <v>156</v>
      </c>
      <c r="P1316" t="s">
        <v>148</v>
      </c>
      <c r="Q1316">
        <v>29130.85</v>
      </c>
      <c r="R1316">
        <v>1381</v>
      </c>
      <c r="S1316">
        <v>82860</v>
      </c>
      <c r="T1316">
        <v>5588.05</v>
      </c>
      <c r="U1316">
        <v>528</v>
      </c>
      <c r="V1316">
        <v>299</v>
      </c>
      <c r="W1316">
        <v>17286.509999999998</v>
      </c>
      <c r="X1316">
        <v>17286.509999999998</v>
      </c>
      <c r="Y1316">
        <v>0</v>
      </c>
      <c r="Z1316">
        <v>0</v>
      </c>
      <c r="AA1316">
        <v>48141.1</v>
      </c>
      <c r="AB1316">
        <v>0</v>
      </c>
      <c r="AC1316">
        <v>48141.1</v>
      </c>
      <c r="AD1316">
        <v>275</v>
      </c>
      <c r="AE1316">
        <v>24</v>
      </c>
      <c r="AF1316">
        <v>755</v>
      </c>
      <c r="AG1316">
        <v>80</v>
      </c>
      <c r="AH1316">
        <v>89</v>
      </c>
      <c r="AI1316">
        <v>448</v>
      </c>
      <c r="AJ1316">
        <v>0</v>
      </c>
      <c r="AK1316">
        <v>0</v>
      </c>
      <c r="AL1316">
        <v>0</v>
      </c>
      <c r="AM1316">
        <v>0</v>
      </c>
      <c r="AN1316">
        <v>0</v>
      </c>
      <c r="AO1316">
        <v>1124</v>
      </c>
      <c r="AP1316">
        <v>6343</v>
      </c>
      <c r="AQ1316">
        <v>1320</v>
      </c>
      <c r="AR1316">
        <v>0</v>
      </c>
      <c r="AS1316">
        <v>450</v>
      </c>
      <c r="AT1316">
        <v>814</v>
      </c>
      <c r="AU1316">
        <v>28</v>
      </c>
      <c r="AV1316">
        <v>10</v>
      </c>
      <c r="AW1316">
        <v>0</v>
      </c>
      <c r="AX1316">
        <v>0</v>
      </c>
      <c r="AY1316">
        <v>771</v>
      </c>
      <c r="AZ1316">
        <v>1733</v>
      </c>
      <c r="BA1316">
        <v>1115</v>
      </c>
      <c r="BB1316">
        <v>20</v>
      </c>
      <c r="BC1316">
        <v>10</v>
      </c>
      <c r="BD1316">
        <v>14</v>
      </c>
      <c r="BE1316">
        <v>0</v>
      </c>
      <c r="BF1316">
        <v>1167</v>
      </c>
      <c r="BG1316">
        <v>26880</v>
      </c>
      <c r="BH1316">
        <v>9</v>
      </c>
      <c r="BI1316">
        <v>528</v>
      </c>
      <c r="BJ1316" s="25">
        <v>45853</v>
      </c>
      <c r="BK1316">
        <v>0</v>
      </c>
      <c r="BL1316" s="27" t="str">
        <f>VLOOKUP(O1316,DropDownList!$H$1:$I$7,2,FALSE)</f>
        <v>2023/24</v>
      </c>
      <c r="BM1316" s="27" t="str">
        <f t="shared" si="20"/>
        <v>PRAS</v>
      </c>
    </row>
    <row r="1317" spans="1:65" x14ac:dyDescent="0.2">
      <c r="A1317">
        <v>2025</v>
      </c>
      <c r="B1317">
        <v>7</v>
      </c>
      <c r="C1317" t="s">
        <v>139</v>
      </c>
      <c r="D1317" t="s">
        <v>140</v>
      </c>
      <c r="E1317" t="s">
        <v>8</v>
      </c>
      <c r="F1317">
        <v>9295</v>
      </c>
      <c r="G1317" t="s">
        <v>141</v>
      </c>
      <c r="H1317" t="s">
        <v>139</v>
      </c>
      <c r="I1317" t="s">
        <v>142</v>
      </c>
      <c r="J1317" s="24">
        <v>45839</v>
      </c>
      <c r="K1317" t="s">
        <v>143</v>
      </c>
      <c r="L1317">
        <v>2</v>
      </c>
      <c r="M1317" t="s">
        <v>144</v>
      </c>
      <c r="N1317" t="s">
        <v>145</v>
      </c>
      <c r="O1317" t="s">
        <v>156</v>
      </c>
      <c r="P1317" t="s">
        <v>152</v>
      </c>
      <c r="Q1317">
        <v>0</v>
      </c>
      <c r="R1317">
        <v>2256</v>
      </c>
      <c r="S1317">
        <v>90240</v>
      </c>
      <c r="T1317">
        <v>53280</v>
      </c>
      <c r="U1317">
        <v>0</v>
      </c>
      <c r="V1317">
        <v>0</v>
      </c>
      <c r="W1317">
        <v>0</v>
      </c>
      <c r="X1317">
        <v>0</v>
      </c>
      <c r="Y1317">
        <v>0</v>
      </c>
      <c r="Z1317">
        <v>0</v>
      </c>
      <c r="AA1317">
        <v>36960</v>
      </c>
      <c r="AB1317">
        <v>0</v>
      </c>
      <c r="AC1317">
        <v>36960</v>
      </c>
      <c r="AD1317">
        <v>0</v>
      </c>
      <c r="AE1317">
        <v>0</v>
      </c>
      <c r="AF1317">
        <v>924</v>
      </c>
      <c r="AG1317">
        <v>0</v>
      </c>
      <c r="AH1317">
        <v>1332</v>
      </c>
      <c r="AI1317">
        <v>0</v>
      </c>
      <c r="AJ1317">
        <v>0</v>
      </c>
      <c r="AK1317">
        <v>0</v>
      </c>
      <c r="AL1317">
        <v>0</v>
      </c>
      <c r="AM1317">
        <v>2</v>
      </c>
      <c r="AN1317">
        <v>0</v>
      </c>
      <c r="AO1317">
        <v>0</v>
      </c>
      <c r="AP1317">
        <v>0</v>
      </c>
      <c r="AQ1317">
        <v>0</v>
      </c>
      <c r="AR1317">
        <v>0</v>
      </c>
      <c r="AS1317">
        <v>0</v>
      </c>
      <c r="AT1317">
        <v>0</v>
      </c>
      <c r="AU1317">
        <v>0</v>
      </c>
      <c r="AV1317">
        <v>0</v>
      </c>
      <c r="AW1317">
        <v>0</v>
      </c>
      <c r="AX1317">
        <v>0</v>
      </c>
      <c r="AY1317">
        <v>0</v>
      </c>
      <c r="AZ1317">
        <v>0</v>
      </c>
      <c r="BA1317">
        <v>0</v>
      </c>
      <c r="BB1317">
        <v>0</v>
      </c>
      <c r="BC1317">
        <v>0</v>
      </c>
      <c r="BD1317">
        <v>0</v>
      </c>
      <c r="BE1317">
        <v>0</v>
      </c>
      <c r="BF1317">
        <v>0</v>
      </c>
      <c r="BG1317">
        <v>0</v>
      </c>
      <c r="BH1317">
        <v>0</v>
      </c>
      <c r="BI1317">
        <v>0</v>
      </c>
      <c r="BJ1317" s="25">
        <v>45853</v>
      </c>
      <c r="BK1317">
        <v>0</v>
      </c>
      <c r="BL1317" s="27" t="str">
        <f>VLOOKUP(O1317,DropDownList!$H$1:$I$7,2,FALSE)</f>
        <v>2023/24</v>
      </c>
      <c r="BM1317" s="27" t="str">
        <f t="shared" si="20"/>
        <v>PCOA</v>
      </c>
    </row>
    <row r="1318" spans="1:65" x14ac:dyDescent="0.2">
      <c r="A1318">
        <v>2025</v>
      </c>
      <c r="B1318">
        <v>7</v>
      </c>
      <c r="C1318" t="s">
        <v>139</v>
      </c>
      <c r="D1318" t="s">
        <v>140</v>
      </c>
      <c r="E1318" t="s">
        <v>8</v>
      </c>
      <c r="F1318">
        <v>9295</v>
      </c>
      <c r="G1318" t="s">
        <v>141</v>
      </c>
      <c r="H1318" t="s">
        <v>139</v>
      </c>
      <c r="I1318" t="s">
        <v>142</v>
      </c>
      <c r="J1318" s="24">
        <v>45839</v>
      </c>
      <c r="K1318" t="s">
        <v>143</v>
      </c>
      <c r="L1318">
        <v>2</v>
      </c>
      <c r="M1318" t="s">
        <v>144</v>
      </c>
      <c r="N1318" t="s">
        <v>145</v>
      </c>
      <c r="O1318" t="s">
        <v>149</v>
      </c>
      <c r="P1318" t="s">
        <v>153</v>
      </c>
      <c r="Q1318">
        <v>1755</v>
      </c>
      <c r="R1318">
        <v>29</v>
      </c>
      <c r="S1318">
        <v>2895</v>
      </c>
      <c r="T1318">
        <v>195</v>
      </c>
      <c r="U1318">
        <v>17</v>
      </c>
      <c r="V1318">
        <v>16</v>
      </c>
      <c r="W1318">
        <v>1710</v>
      </c>
      <c r="X1318">
        <v>1710</v>
      </c>
      <c r="Y1318">
        <v>0</v>
      </c>
      <c r="Z1318">
        <v>0</v>
      </c>
      <c r="AA1318">
        <v>945</v>
      </c>
      <c r="AB1318">
        <v>0</v>
      </c>
      <c r="AC1318">
        <v>945</v>
      </c>
      <c r="AD1318">
        <v>16</v>
      </c>
      <c r="AE1318">
        <v>0</v>
      </c>
      <c r="AF1318">
        <v>9</v>
      </c>
      <c r="AG1318">
        <v>0</v>
      </c>
      <c r="AH1318">
        <v>3</v>
      </c>
      <c r="AI1318">
        <v>17</v>
      </c>
      <c r="AJ1318">
        <v>0</v>
      </c>
      <c r="AK1318">
        <v>0</v>
      </c>
      <c r="AL1318">
        <v>0</v>
      </c>
      <c r="AM1318">
        <v>0</v>
      </c>
      <c r="AN1318">
        <v>0</v>
      </c>
      <c r="AO1318">
        <v>17</v>
      </c>
      <c r="AP1318">
        <v>24</v>
      </c>
      <c r="AQ1318">
        <v>18</v>
      </c>
      <c r="AR1318">
        <v>0</v>
      </c>
      <c r="AS1318">
        <v>1</v>
      </c>
      <c r="AT1318">
        <v>1</v>
      </c>
      <c r="AU1318">
        <v>0</v>
      </c>
      <c r="AV1318">
        <v>0</v>
      </c>
      <c r="AW1318">
        <v>0</v>
      </c>
      <c r="AX1318">
        <v>0</v>
      </c>
      <c r="AY1318">
        <v>0</v>
      </c>
      <c r="AZ1318">
        <v>2</v>
      </c>
      <c r="BA1318">
        <v>2</v>
      </c>
      <c r="BB1318">
        <v>0</v>
      </c>
      <c r="BC1318">
        <v>0</v>
      </c>
      <c r="BD1318">
        <v>0</v>
      </c>
      <c r="BE1318">
        <v>0</v>
      </c>
      <c r="BF1318">
        <v>18</v>
      </c>
      <c r="BG1318">
        <v>1755</v>
      </c>
      <c r="BH1318">
        <v>0</v>
      </c>
      <c r="BI1318">
        <v>16</v>
      </c>
      <c r="BJ1318" s="25">
        <v>45853</v>
      </c>
      <c r="BK1318">
        <v>0</v>
      </c>
      <c r="BL1318" s="27" t="str">
        <f>VLOOKUP(O1318,DropDownList!$H$1:$I$7,2,FALSE)</f>
        <v>2025/26</v>
      </c>
      <c r="BM1318" s="27" t="str">
        <f t="shared" si="20"/>
        <v>PREG</v>
      </c>
    </row>
    <row r="1319" spans="1:65" x14ac:dyDescent="0.2">
      <c r="A1319">
        <v>2025</v>
      </c>
      <c r="B1319">
        <v>7</v>
      </c>
      <c r="C1319" t="s">
        <v>139</v>
      </c>
      <c r="D1319" t="s">
        <v>140</v>
      </c>
      <c r="E1319" t="s">
        <v>8</v>
      </c>
      <c r="F1319">
        <v>9295</v>
      </c>
      <c r="G1319" t="s">
        <v>141</v>
      </c>
      <c r="H1319" t="s">
        <v>139</v>
      </c>
      <c r="I1319" t="s">
        <v>142</v>
      </c>
      <c r="J1319" s="24">
        <v>45839</v>
      </c>
      <c r="K1319" t="s">
        <v>143</v>
      </c>
      <c r="L1319">
        <v>2</v>
      </c>
      <c r="M1319" t="s">
        <v>144</v>
      </c>
      <c r="N1319" t="s">
        <v>145</v>
      </c>
      <c r="O1319" t="s">
        <v>147</v>
      </c>
      <c r="P1319" t="s">
        <v>148</v>
      </c>
      <c r="Q1319">
        <v>26902.53</v>
      </c>
      <c r="R1319">
        <v>1112</v>
      </c>
      <c r="S1319">
        <v>66720</v>
      </c>
      <c r="T1319">
        <v>3528.5</v>
      </c>
      <c r="U1319">
        <v>494</v>
      </c>
      <c r="V1319">
        <v>243</v>
      </c>
      <c r="W1319">
        <v>13990.89</v>
      </c>
      <c r="X1319">
        <v>13990.89</v>
      </c>
      <c r="Y1319">
        <v>0</v>
      </c>
      <c r="Z1319">
        <v>0</v>
      </c>
      <c r="AA1319">
        <v>36288.97</v>
      </c>
      <c r="AB1319">
        <v>0</v>
      </c>
      <c r="AC1319">
        <v>36288.97</v>
      </c>
      <c r="AD1319">
        <v>224</v>
      </c>
      <c r="AE1319">
        <v>19</v>
      </c>
      <c r="AF1319">
        <v>556</v>
      </c>
      <c r="AG1319">
        <v>84</v>
      </c>
      <c r="AH1319">
        <v>56</v>
      </c>
      <c r="AI1319">
        <v>410</v>
      </c>
      <c r="AJ1319">
        <v>0</v>
      </c>
      <c r="AK1319">
        <v>0</v>
      </c>
      <c r="AL1319">
        <v>0</v>
      </c>
      <c r="AM1319">
        <v>0</v>
      </c>
      <c r="AN1319">
        <v>0</v>
      </c>
      <c r="AO1319">
        <v>910</v>
      </c>
      <c r="AP1319">
        <v>3957</v>
      </c>
      <c r="AQ1319">
        <v>1016</v>
      </c>
      <c r="AR1319">
        <v>0</v>
      </c>
      <c r="AS1319">
        <v>215</v>
      </c>
      <c r="AT1319">
        <v>429</v>
      </c>
      <c r="AU1319">
        <v>10</v>
      </c>
      <c r="AV1319">
        <v>4</v>
      </c>
      <c r="AW1319">
        <v>0</v>
      </c>
      <c r="AX1319">
        <v>0</v>
      </c>
      <c r="AY1319">
        <v>596</v>
      </c>
      <c r="AZ1319">
        <v>1089</v>
      </c>
      <c r="BA1319">
        <v>552</v>
      </c>
      <c r="BB1319">
        <v>6</v>
      </c>
      <c r="BC1319">
        <v>4</v>
      </c>
      <c r="BD1319">
        <v>4</v>
      </c>
      <c r="BE1319">
        <v>0</v>
      </c>
      <c r="BF1319">
        <v>954</v>
      </c>
      <c r="BG1319">
        <v>24600</v>
      </c>
      <c r="BH1319">
        <v>6</v>
      </c>
      <c r="BI1319">
        <v>494</v>
      </c>
      <c r="BJ1319" s="25">
        <v>45853</v>
      </c>
      <c r="BK1319">
        <v>0</v>
      </c>
      <c r="BL1319" s="27" t="str">
        <f>VLOOKUP(O1319,DropDownList!$H$1:$I$7,2,FALSE)</f>
        <v>2024/25</v>
      </c>
      <c r="BM1319" s="27" t="str">
        <f t="shared" si="20"/>
        <v>PRAS</v>
      </c>
    </row>
    <row r="1320" spans="1:65" x14ac:dyDescent="0.2">
      <c r="A1320">
        <v>2025</v>
      </c>
      <c r="B1320">
        <v>7</v>
      </c>
      <c r="C1320" t="s">
        <v>139</v>
      </c>
      <c r="D1320" t="s">
        <v>157</v>
      </c>
      <c r="E1320" t="s">
        <v>8</v>
      </c>
      <c r="F1320">
        <v>9761</v>
      </c>
      <c r="G1320" t="s">
        <v>158</v>
      </c>
      <c r="H1320" t="s">
        <v>139</v>
      </c>
      <c r="I1320" t="s">
        <v>142</v>
      </c>
      <c r="J1320" s="24">
        <v>45839</v>
      </c>
      <c r="K1320" t="s">
        <v>143</v>
      </c>
      <c r="L1320">
        <v>2</v>
      </c>
      <c r="M1320" t="s">
        <v>144</v>
      </c>
      <c r="N1320" t="s">
        <v>145</v>
      </c>
      <c r="O1320" t="s">
        <v>147</v>
      </c>
      <c r="P1320" t="s">
        <v>161</v>
      </c>
      <c r="Q1320">
        <v>6077.39</v>
      </c>
      <c r="R1320">
        <v>2017</v>
      </c>
      <c r="S1320">
        <v>48850</v>
      </c>
      <c r="T1320">
        <v>1670</v>
      </c>
      <c r="U1320">
        <v>771</v>
      </c>
      <c r="V1320">
        <v>163</v>
      </c>
      <c r="W1320">
        <v>3186.56</v>
      </c>
      <c r="X1320">
        <v>3196.56</v>
      </c>
      <c r="Y1320">
        <v>0</v>
      </c>
      <c r="Z1320">
        <v>0</v>
      </c>
      <c r="AA1320">
        <v>41102.61</v>
      </c>
      <c r="AB1320">
        <v>0</v>
      </c>
      <c r="AC1320">
        <v>0</v>
      </c>
      <c r="AD1320">
        <v>158</v>
      </c>
      <c r="AE1320">
        <v>5</v>
      </c>
      <c r="AF1320">
        <v>1626</v>
      </c>
      <c r="AG1320">
        <v>18</v>
      </c>
      <c r="AH1320">
        <v>73</v>
      </c>
      <c r="AI1320">
        <v>300</v>
      </c>
      <c r="AJ1320">
        <v>0</v>
      </c>
      <c r="AK1320">
        <v>0</v>
      </c>
      <c r="AL1320">
        <v>0</v>
      </c>
      <c r="AM1320">
        <v>0</v>
      </c>
      <c r="AN1320">
        <v>0</v>
      </c>
      <c r="AO1320">
        <v>1376</v>
      </c>
      <c r="AP1320">
        <v>5351</v>
      </c>
      <c r="AQ1320">
        <v>1487</v>
      </c>
      <c r="AR1320">
        <v>8</v>
      </c>
      <c r="AS1320">
        <v>549</v>
      </c>
      <c r="AT1320">
        <v>523</v>
      </c>
      <c r="AU1320">
        <v>125</v>
      </c>
      <c r="AV1320">
        <v>53</v>
      </c>
      <c r="AW1320">
        <v>60</v>
      </c>
      <c r="AX1320">
        <v>0</v>
      </c>
      <c r="AY1320">
        <v>638</v>
      </c>
      <c r="AZ1320">
        <v>1107</v>
      </c>
      <c r="BA1320">
        <v>535</v>
      </c>
      <c r="BB1320">
        <v>72</v>
      </c>
      <c r="BC1320">
        <v>35</v>
      </c>
      <c r="BD1320">
        <v>22</v>
      </c>
      <c r="BE1320">
        <v>0</v>
      </c>
      <c r="BF1320">
        <v>1943</v>
      </c>
      <c r="BG1320">
        <v>5870</v>
      </c>
      <c r="BH1320">
        <v>0</v>
      </c>
      <c r="BI1320">
        <v>763</v>
      </c>
      <c r="BJ1320" s="25">
        <v>45853</v>
      </c>
      <c r="BK1320">
        <v>4</v>
      </c>
      <c r="BL1320" s="27" t="str">
        <f>VLOOKUP(O1320,DropDownList!$H$1:$I$7,2,FALSE)</f>
        <v>2024/25</v>
      </c>
      <c r="BM1320" s="27" t="str">
        <f t="shared" si="20"/>
        <v>VSUR</v>
      </c>
    </row>
    <row r="1321" spans="1:65" x14ac:dyDescent="0.2">
      <c r="A1321">
        <v>2025</v>
      </c>
      <c r="B1321">
        <v>7</v>
      </c>
      <c r="C1321" t="s">
        <v>139</v>
      </c>
      <c r="D1321" t="s">
        <v>157</v>
      </c>
      <c r="E1321" t="s">
        <v>8</v>
      </c>
      <c r="F1321">
        <v>9761</v>
      </c>
      <c r="G1321" t="s">
        <v>158</v>
      </c>
      <c r="H1321" t="s">
        <v>139</v>
      </c>
      <c r="I1321" t="s">
        <v>142</v>
      </c>
      <c r="J1321" s="24">
        <v>45839</v>
      </c>
      <c r="K1321" t="s">
        <v>143</v>
      </c>
      <c r="L1321">
        <v>2</v>
      </c>
      <c r="M1321" t="s">
        <v>144</v>
      </c>
      <c r="N1321" t="s">
        <v>145</v>
      </c>
      <c r="O1321" t="s">
        <v>147</v>
      </c>
      <c r="P1321" t="s">
        <v>159</v>
      </c>
      <c r="Q1321">
        <v>0</v>
      </c>
      <c r="R1321">
        <v>52</v>
      </c>
      <c r="S1321">
        <v>1054132.3999999999</v>
      </c>
      <c r="T1321">
        <v>365226.9</v>
      </c>
      <c r="U1321">
        <v>0</v>
      </c>
      <c r="V1321">
        <v>0</v>
      </c>
      <c r="W1321">
        <v>0</v>
      </c>
      <c r="X1321">
        <v>0</v>
      </c>
      <c r="Y1321">
        <v>0</v>
      </c>
      <c r="Z1321">
        <v>0</v>
      </c>
      <c r="AA1321">
        <v>688905.5</v>
      </c>
      <c r="AB1321">
        <v>0</v>
      </c>
      <c r="AC1321">
        <v>0</v>
      </c>
      <c r="AD1321">
        <v>0</v>
      </c>
      <c r="AE1321">
        <v>0</v>
      </c>
      <c r="AF1321">
        <v>39</v>
      </c>
      <c r="AG1321">
        <v>0</v>
      </c>
      <c r="AH1321">
        <v>0</v>
      </c>
      <c r="AI1321">
        <v>0</v>
      </c>
      <c r="AJ1321">
        <v>0</v>
      </c>
      <c r="AK1321">
        <v>0</v>
      </c>
      <c r="AL1321">
        <v>0</v>
      </c>
      <c r="AM1321">
        <v>0</v>
      </c>
      <c r="AN1321">
        <v>0</v>
      </c>
      <c r="AO1321">
        <v>21</v>
      </c>
      <c r="AP1321">
        <v>33</v>
      </c>
      <c r="AQ1321">
        <v>13</v>
      </c>
      <c r="AR1321">
        <v>2</v>
      </c>
      <c r="AS1321">
        <v>0</v>
      </c>
      <c r="AT1321">
        <v>0</v>
      </c>
      <c r="AU1321">
        <v>1</v>
      </c>
      <c r="AV1321">
        <v>0</v>
      </c>
      <c r="AW1321">
        <v>0</v>
      </c>
      <c r="AX1321">
        <v>0</v>
      </c>
      <c r="AY1321">
        <v>0</v>
      </c>
      <c r="AZ1321">
        <v>0</v>
      </c>
      <c r="BA1321">
        <v>0</v>
      </c>
      <c r="BB1321">
        <v>0</v>
      </c>
      <c r="BC1321">
        <v>0</v>
      </c>
      <c r="BD1321">
        <v>0</v>
      </c>
      <c r="BE1321">
        <v>0</v>
      </c>
      <c r="BF1321">
        <v>0</v>
      </c>
      <c r="BG1321">
        <v>0</v>
      </c>
      <c r="BH1321">
        <v>13</v>
      </c>
      <c r="BI1321">
        <v>0</v>
      </c>
      <c r="BJ1321" s="25">
        <v>45853</v>
      </c>
      <c r="BK1321">
        <v>0</v>
      </c>
      <c r="BL1321" s="27" t="str">
        <f>VLOOKUP(O1321,DropDownList!$H$1:$I$7,2,FALSE)</f>
        <v>2024/25</v>
      </c>
      <c r="BM1321" s="27" t="str">
        <f t="shared" si="20"/>
        <v>CONF</v>
      </c>
    </row>
    <row r="1322" spans="1:65" x14ac:dyDescent="0.2">
      <c r="A1322">
        <v>2025</v>
      </c>
      <c r="B1322">
        <v>7</v>
      </c>
      <c r="C1322" t="s">
        <v>139</v>
      </c>
      <c r="D1322" t="s">
        <v>157</v>
      </c>
      <c r="E1322" t="s">
        <v>8</v>
      </c>
      <c r="F1322">
        <v>9761</v>
      </c>
      <c r="G1322" t="s">
        <v>158</v>
      </c>
      <c r="H1322" t="s">
        <v>139</v>
      </c>
      <c r="I1322" t="s">
        <v>142</v>
      </c>
      <c r="J1322" s="24">
        <v>45839</v>
      </c>
      <c r="K1322" t="s">
        <v>143</v>
      </c>
      <c r="L1322">
        <v>2</v>
      </c>
      <c r="M1322" t="s">
        <v>144</v>
      </c>
      <c r="N1322" t="s">
        <v>145</v>
      </c>
      <c r="O1322" t="s">
        <v>149</v>
      </c>
      <c r="P1322" t="s">
        <v>160</v>
      </c>
      <c r="Q1322">
        <v>478392.55</v>
      </c>
      <c r="R1322">
        <v>2510</v>
      </c>
      <c r="S1322">
        <v>1169382.03</v>
      </c>
      <c r="T1322">
        <v>62037</v>
      </c>
      <c r="U1322">
        <v>1391</v>
      </c>
      <c r="V1322">
        <v>792</v>
      </c>
      <c r="W1322">
        <v>207139.92</v>
      </c>
      <c r="X1322">
        <v>292486.92</v>
      </c>
      <c r="Y1322">
        <v>0</v>
      </c>
      <c r="Z1322">
        <v>0</v>
      </c>
      <c r="AA1322">
        <v>628952.48</v>
      </c>
      <c r="AB1322">
        <v>86098.41</v>
      </c>
      <c r="AC1322">
        <v>502297.1</v>
      </c>
      <c r="AD1322">
        <v>371</v>
      </c>
      <c r="AE1322">
        <v>421</v>
      </c>
      <c r="AF1322">
        <v>994</v>
      </c>
      <c r="AG1322">
        <v>819</v>
      </c>
      <c r="AH1322">
        <v>121</v>
      </c>
      <c r="AI1322">
        <v>572</v>
      </c>
      <c r="AJ1322">
        <v>0</v>
      </c>
      <c r="AK1322">
        <v>0</v>
      </c>
      <c r="AL1322">
        <v>0</v>
      </c>
      <c r="AM1322">
        <v>0</v>
      </c>
      <c r="AN1322">
        <v>0</v>
      </c>
      <c r="AO1322">
        <v>1708</v>
      </c>
      <c r="AP1322">
        <v>4353</v>
      </c>
      <c r="AQ1322">
        <v>1670</v>
      </c>
      <c r="AR1322">
        <v>0</v>
      </c>
      <c r="AS1322">
        <v>345</v>
      </c>
      <c r="AT1322">
        <v>335</v>
      </c>
      <c r="AU1322">
        <v>35</v>
      </c>
      <c r="AV1322">
        <v>13</v>
      </c>
      <c r="AW1322">
        <v>106</v>
      </c>
      <c r="AX1322">
        <v>0</v>
      </c>
      <c r="AY1322">
        <v>497</v>
      </c>
      <c r="AZ1322">
        <v>893</v>
      </c>
      <c r="BA1322">
        <v>295</v>
      </c>
      <c r="BB1322">
        <v>43</v>
      </c>
      <c r="BC1322">
        <v>12</v>
      </c>
      <c r="BD1322">
        <v>14</v>
      </c>
      <c r="BE1322">
        <v>1</v>
      </c>
      <c r="BF1322">
        <v>2395</v>
      </c>
      <c r="BG1322">
        <v>223932.25</v>
      </c>
      <c r="BH1322">
        <v>4</v>
      </c>
      <c r="BI1322">
        <v>1379</v>
      </c>
      <c r="BJ1322" s="25">
        <v>45853</v>
      </c>
      <c r="BK1322">
        <v>0</v>
      </c>
      <c r="BL1322" s="27" t="str">
        <f>VLOOKUP(O1322,DropDownList!$H$1:$I$7,2,FALSE)</f>
        <v>2025/26</v>
      </c>
      <c r="BM1322" s="27" t="str">
        <f t="shared" si="20"/>
        <v>SC COURT</v>
      </c>
    </row>
    <row r="1323" spans="1:65" x14ac:dyDescent="0.2">
      <c r="A1323">
        <v>2025</v>
      </c>
      <c r="B1323">
        <v>7</v>
      </c>
      <c r="C1323" t="s">
        <v>139</v>
      </c>
      <c r="D1323" t="s">
        <v>157</v>
      </c>
      <c r="E1323" t="s">
        <v>8</v>
      </c>
      <c r="F1323">
        <v>9761</v>
      </c>
      <c r="G1323" t="s">
        <v>158</v>
      </c>
      <c r="H1323" t="s">
        <v>139</v>
      </c>
      <c r="I1323" t="s">
        <v>142</v>
      </c>
      <c r="J1323" s="24">
        <v>45839</v>
      </c>
      <c r="K1323" t="s">
        <v>143</v>
      </c>
      <c r="L1323">
        <v>2</v>
      </c>
      <c r="M1323" t="s">
        <v>144</v>
      </c>
      <c r="N1323" t="s">
        <v>145</v>
      </c>
      <c r="O1323" t="s">
        <v>156</v>
      </c>
      <c r="P1323" t="s">
        <v>160</v>
      </c>
      <c r="Q1323">
        <v>208194.64</v>
      </c>
      <c r="R1323">
        <v>2305</v>
      </c>
      <c r="S1323">
        <v>992529.45</v>
      </c>
      <c r="T1323">
        <v>53180.99</v>
      </c>
      <c r="U1323">
        <v>639</v>
      </c>
      <c r="V1323">
        <v>280</v>
      </c>
      <c r="W1323">
        <v>105663.39</v>
      </c>
      <c r="X1323">
        <v>114347.39</v>
      </c>
      <c r="Y1323">
        <v>0</v>
      </c>
      <c r="Z1323">
        <v>0</v>
      </c>
      <c r="AA1323">
        <v>731153.82</v>
      </c>
      <c r="AB1323">
        <v>112083.2</v>
      </c>
      <c r="AC1323">
        <v>582465.41</v>
      </c>
      <c r="AD1323">
        <v>134</v>
      </c>
      <c r="AE1323">
        <v>146</v>
      </c>
      <c r="AF1323">
        <v>1506</v>
      </c>
      <c r="AG1323">
        <v>381</v>
      </c>
      <c r="AH1323">
        <v>133</v>
      </c>
      <c r="AI1323">
        <v>258</v>
      </c>
      <c r="AJ1323">
        <v>0</v>
      </c>
      <c r="AK1323">
        <v>0</v>
      </c>
      <c r="AL1323">
        <v>0</v>
      </c>
      <c r="AM1323">
        <v>0</v>
      </c>
      <c r="AN1323">
        <v>0</v>
      </c>
      <c r="AO1323">
        <v>1666</v>
      </c>
      <c r="AP1323">
        <v>7860</v>
      </c>
      <c r="AQ1323">
        <v>1822</v>
      </c>
      <c r="AR1323">
        <v>3</v>
      </c>
      <c r="AS1323">
        <v>812</v>
      </c>
      <c r="AT1323">
        <v>1011</v>
      </c>
      <c r="AU1323">
        <v>185</v>
      </c>
      <c r="AV1323">
        <v>74</v>
      </c>
      <c r="AW1323">
        <v>101</v>
      </c>
      <c r="AX1323">
        <v>0</v>
      </c>
      <c r="AY1323">
        <v>864</v>
      </c>
      <c r="AZ1323">
        <v>1581</v>
      </c>
      <c r="BA1323">
        <v>917</v>
      </c>
      <c r="BB1323">
        <v>121</v>
      </c>
      <c r="BC1323">
        <v>42</v>
      </c>
      <c r="BD1323">
        <v>46</v>
      </c>
      <c r="BE1323">
        <v>0</v>
      </c>
      <c r="BF1323">
        <v>2178</v>
      </c>
      <c r="BG1323">
        <v>99120.66</v>
      </c>
      <c r="BH1323">
        <v>27</v>
      </c>
      <c r="BI1323">
        <v>611</v>
      </c>
      <c r="BJ1323" s="25">
        <v>45853</v>
      </c>
      <c r="BK1323">
        <v>14</v>
      </c>
      <c r="BL1323" s="27" t="str">
        <f>VLOOKUP(O1323,DropDownList!$H$1:$I$7,2,FALSE)</f>
        <v>2023/24</v>
      </c>
      <c r="BM1323" s="27" t="str">
        <f t="shared" si="20"/>
        <v>SC COURT</v>
      </c>
    </row>
    <row r="1324" spans="1:65" x14ac:dyDescent="0.2">
      <c r="A1324">
        <v>2025</v>
      </c>
      <c r="B1324">
        <v>7</v>
      </c>
      <c r="C1324" t="s">
        <v>139</v>
      </c>
      <c r="D1324" t="s">
        <v>157</v>
      </c>
      <c r="E1324" t="s">
        <v>8</v>
      </c>
      <c r="F1324">
        <v>9761</v>
      </c>
      <c r="G1324" t="s">
        <v>158</v>
      </c>
      <c r="H1324" t="s">
        <v>139</v>
      </c>
      <c r="I1324" t="s">
        <v>142</v>
      </c>
      <c r="J1324" s="24">
        <v>45839</v>
      </c>
      <c r="K1324" t="s">
        <v>143</v>
      </c>
      <c r="L1324">
        <v>2</v>
      </c>
      <c r="M1324" t="s">
        <v>144</v>
      </c>
      <c r="N1324" t="s">
        <v>145</v>
      </c>
      <c r="O1324" t="s">
        <v>156</v>
      </c>
      <c r="P1324" t="s">
        <v>161</v>
      </c>
      <c r="Q1324">
        <v>5291.54</v>
      </c>
      <c r="R1324">
        <v>2041</v>
      </c>
      <c r="S1324">
        <v>43175</v>
      </c>
      <c r="T1324">
        <v>1518.25</v>
      </c>
      <c r="U1324">
        <v>578</v>
      </c>
      <c r="V1324">
        <v>133</v>
      </c>
      <c r="W1324">
        <v>2970.81</v>
      </c>
      <c r="X1324">
        <v>2970.81</v>
      </c>
      <c r="Y1324">
        <v>0</v>
      </c>
      <c r="Z1324">
        <v>0</v>
      </c>
      <c r="AA1324">
        <v>36365.21</v>
      </c>
      <c r="AB1324">
        <v>0</v>
      </c>
      <c r="AC1324">
        <v>0</v>
      </c>
      <c r="AD1324">
        <v>125</v>
      </c>
      <c r="AE1324">
        <v>8</v>
      </c>
      <c r="AF1324">
        <v>1696</v>
      </c>
      <c r="AG1324">
        <v>19</v>
      </c>
      <c r="AH1324">
        <v>77</v>
      </c>
      <c r="AI1324">
        <v>247</v>
      </c>
      <c r="AJ1324">
        <v>0</v>
      </c>
      <c r="AK1324">
        <v>0</v>
      </c>
      <c r="AL1324">
        <v>0</v>
      </c>
      <c r="AM1324">
        <v>0</v>
      </c>
      <c r="AN1324">
        <v>0</v>
      </c>
      <c r="AO1324">
        <v>1470</v>
      </c>
      <c r="AP1324">
        <v>7206</v>
      </c>
      <c r="AQ1324">
        <v>1684</v>
      </c>
      <c r="AR1324">
        <v>3</v>
      </c>
      <c r="AS1324">
        <v>754</v>
      </c>
      <c r="AT1324">
        <v>920</v>
      </c>
      <c r="AU1324">
        <v>170</v>
      </c>
      <c r="AV1324">
        <v>68</v>
      </c>
      <c r="AW1324">
        <v>46</v>
      </c>
      <c r="AX1324">
        <v>0</v>
      </c>
      <c r="AY1324">
        <v>794</v>
      </c>
      <c r="AZ1324">
        <v>1472</v>
      </c>
      <c r="BA1324">
        <v>851</v>
      </c>
      <c r="BB1324">
        <v>114</v>
      </c>
      <c r="BC1324">
        <v>38</v>
      </c>
      <c r="BD1324">
        <v>41</v>
      </c>
      <c r="BE1324">
        <v>0</v>
      </c>
      <c r="BF1324">
        <v>1975</v>
      </c>
      <c r="BG1324">
        <v>5040</v>
      </c>
      <c r="BH1324">
        <v>2</v>
      </c>
      <c r="BI1324">
        <v>554</v>
      </c>
      <c r="BJ1324" s="25">
        <v>45853</v>
      </c>
      <c r="BK1324">
        <v>13</v>
      </c>
      <c r="BL1324" s="27" t="str">
        <f>VLOOKUP(O1324,DropDownList!$H$1:$I$7,2,FALSE)</f>
        <v>2023/24</v>
      </c>
      <c r="BM1324" s="27" t="str">
        <f t="shared" si="20"/>
        <v>VSUR</v>
      </c>
    </row>
    <row r="1325" spans="1:65" x14ac:dyDescent="0.2">
      <c r="A1325">
        <v>2025</v>
      </c>
      <c r="B1325">
        <v>7</v>
      </c>
      <c r="C1325" t="s">
        <v>139</v>
      </c>
      <c r="D1325" t="s">
        <v>157</v>
      </c>
      <c r="E1325" t="s">
        <v>8</v>
      </c>
      <c r="F1325">
        <v>9761</v>
      </c>
      <c r="G1325" t="s">
        <v>158</v>
      </c>
      <c r="H1325" t="s">
        <v>139</v>
      </c>
      <c r="I1325" t="s">
        <v>142</v>
      </c>
      <c r="J1325" s="24">
        <v>45839</v>
      </c>
      <c r="K1325" t="s">
        <v>143</v>
      </c>
      <c r="L1325">
        <v>2</v>
      </c>
      <c r="M1325" t="s">
        <v>144</v>
      </c>
      <c r="N1325" t="s">
        <v>145</v>
      </c>
      <c r="O1325" t="s">
        <v>147</v>
      </c>
      <c r="P1325" t="s">
        <v>160</v>
      </c>
      <c r="Q1325">
        <v>260023.1</v>
      </c>
      <c r="R1325">
        <v>2141</v>
      </c>
      <c r="S1325">
        <v>940724.37</v>
      </c>
      <c r="T1325">
        <v>45437.65</v>
      </c>
      <c r="U1325">
        <v>807</v>
      </c>
      <c r="V1325">
        <v>351</v>
      </c>
      <c r="W1325">
        <v>119949.11</v>
      </c>
      <c r="X1325">
        <v>141745.09</v>
      </c>
      <c r="Y1325">
        <v>0</v>
      </c>
      <c r="Z1325">
        <v>0</v>
      </c>
      <c r="AA1325">
        <v>635263.62</v>
      </c>
      <c r="AB1325">
        <v>74956.88</v>
      </c>
      <c r="AC1325">
        <v>522159.65</v>
      </c>
      <c r="AD1325">
        <v>152</v>
      </c>
      <c r="AE1325">
        <v>199</v>
      </c>
      <c r="AF1325">
        <v>1223</v>
      </c>
      <c r="AG1325">
        <v>513</v>
      </c>
      <c r="AH1325">
        <v>93</v>
      </c>
      <c r="AI1325">
        <v>294</v>
      </c>
      <c r="AJ1325">
        <v>0</v>
      </c>
      <c r="AK1325">
        <v>0</v>
      </c>
      <c r="AL1325">
        <v>0</v>
      </c>
      <c r="AM1325">
        <v>0</v>
      </c>
      <c r="AN1325">
        <v>0</v>
      </c>
      <c r="AO1325">
        <v>1472</v>
      </c>
      <c r="AP1325">
        <v>5611</v>
      </c>
      <c r="AQ1325">
        <v>1555</v>
      </c>
      <c r="AR1325">
        <v>8</v>
      </c>
      <c r="AS1325">
        <v>568</v>
      </c>
      <c r="AT1325">
        <v>547</v>
      </c>
      <c r="AU1325">
        <v>126</v>
      </c>
      <c r="AV1325">
        <v>53</v>
      </c>
      <c r="AW1325">
        <v>79</v>
      </c>
      <c r="AX1325">
        <v>0</v>
      </c>
      <c r="AY1325">
        <v>667</v>
      </c>
      <c r="AZ1325">
        <v>1169</v>
      </c>
      <c r="BA1325">
        <v>568</v>
      </c>
      <c r="BB1325">
        <v>75</v>
      </c>
      <c r="BC1325">
        <v>35</v>
      </c>
      <c r="BD1325">
        <v>21</v>
      </c>
      <c r="BE1325">
        <v>1</v>
      </c>
      <c r="BF1325">
        <v>2047</v>
      </c>
      <c r="BG1325">
        <v>107026</v>
      </c>
      <c r="BH1325">
        <v>18</v>
      </c>
      <c r="BI1325">
        <v>800</v>
      </c>
      <c r="BJ1325" s="25">
        <v>45853</v>
      </c>
      <c r="BK1325">
        <v>4</v>
      </c>
      <c r="BL1325" s="27" t="str">
        <f>VLOOKUP(O1325,DropDownList!$H$1:$I$7,2,FALSE)</f>
        <v>2024/25</v>
      </c>
      <c r="BM1325" s="27" t="str">
        <f t="shared" si="20"/>
        <v>SC COURT</v>
      </c>
    </row>
    <row r="1326" spans="1:65" x14ac:dyDescent="0.2">
      <c r="A1326">
        <v>2025</v>
      </c>
      <c r="B1326">
        <v>7</v>
      </c>
      <c r="C1326" t="s">
        <v>139</v>
      </c>
      <c r="D1326" t="s">
        <v>157</v>
      </c>
      <c r="E1326" t="s">
        <v>8</v>
      </c>
      <c r="F1326">
        <v>9761</v>
      </c>
      <c r="G1326" t="s">
        <v>158</v>
      </c>
      <c r="H1326" t="s">
        <v>139</v>
      </c>
      <c r="I1326" t="s">
        <v>142</v>
      </c>
      <c r="J1326" s="24">
        <v>45839</v>
      </c>
      <c r="K1326" t="s">
        <v>143</v>
      </c>
      <c r="L1326">
        <v>2</v>
      </c>
      <c r="M1326" t="s">
        <v>144</v>
      </c>
      <c r="N1326" t="s">
        <v>145</v>
      </c>
      <c r="O1326" t="s">
        <v>149</v>
      </c>
      <c r="P1326" t="s">
        <v>161</v>
      </c>
      <c r="Q1326">
        <v>23628.01</v>
      </c>
      <c r="R1326">
        <v>2311</v>
      </c>
      <c r="S1326">
        <v>117869.98</v>
      </c>
      <c r="T1326">
        <v>1425</v>
      </c>
      <c r="U1326">
        <v>1310</v>
      </c>
      <c r="V1326">
        <v>376</v>
      </c>
      <c r="W1326">
        <v>19786.09</v>
      </c>
      <c r="X1326">
        <v>19839.09</v>
      </c>
      <c r="Y1326">
        <v>0</v>
      </c>
      <c r="Z1326">
        <v>0</v>
      </c>
      <c r="AA1326">
        <v>92816.97</v>
      </c>
      <c r="AB1326">
        <v>0</v>
      </c>
      <c r="AC1326">
        <v>0</v>
      </c>
      <c r="AD1326">
        <v>363</v>
      </c>
      <c r="AE1326">
        <v>13</v>
      </c>
      <c r="AF1326">
        <v>1658</v>
      </c>
      <c r="AG1326">
        <v>25</v>
      </c>
      <c r="AH1326">
        <v>64</v>
      </c>
      <c r="AI1326">
        <v>564</v>
      </c>
      <c r="AJ1326">
        <v>0</v>
      </c>
      <c r="AK1326">
        <v>0</v>
      </c>
      <c r="AL1326">
        <v>0</v>
      </c>
      <c r="AM1326">
        <v>0</v>
      </c>
      <c r="AN1326">
        <v>0</v>
      </c>
      <c r="AO1326">
        <v>1558</v>
      </c>
      <c r="AP1326">
        <v>4115</v>
      </c>
      <c r="AQ1326">
        <v>1600</v>
      </c>
      <c r="AR1326">
        <v>0</v>
      </c>
      <c r="AS1326">
        <v>341</v>
      </c>
      <c r="AT1326">
        <v>310</v>
      </c>
      <c r="AU1326">
        <v>29</v>
      </c>
      <c r="AV1326">
        <v>12</v>
      </c>
      <c r="AW1326">
        <v>50</v>
      </c>
      <c r="AX1326">
        <v>0</v>
      </c>
      <c r="AY1326">
        <v>469</v>
      </c>
      <c r="AZ1326">
        <v>859</v>
      </c>
      <c r="BA1326">
        <v>290</v>
      </c>
      <c r="BB1326">
        <v>41</v>
      </c>
      <c r="BC1326">
        <v>12</v>
      </c>
      <c r="BD1326">
        <v>14</v>
      </c>
      <c r="BE1326">
        <v>1</v>
      </c>
      <c r="BF1326">
        <v>2249</v>
      </c>
      <c r="BG1326">
        <v>23325</v>
      </c>
      <c r="BH1326">
        <v>0</v>
      </c>
      <c r="BI1326">
        <v>1297</v>
      </c>
      <c r="BJ1326" s="25">
        <v>45853</v>
      </c>
      <c r="BK1326">
        <v>0</v>
      </c>
      <c r="BL1326" s="27" t="str">
        <f>VLOOKUP(O1326,DropDownList!$H$1:$I$7,2,FALSE)</f>
        <v>2025/26</v>
      </c>
      <c r="BM1326" s="27" t="str">
        <f t="shared" si="20"/>
        <v>VSUR</v>
      </c>
    </row>
    <row r="1327" spans="1:65" x14ac:dyDescent="0.2">
      <c r="A1327">
        <v>2025</v>
      </c>
      <c r="B1327">
        <v>7</v>
      </c>
      <c r="C1327" t="s">
        <v>139</v>
      </c>
      <c r="D1327" t="s">
        <v>157</v>
      </c>
      <c r="E1327" t="s">
        <v>8</v>
      </c>
      <c r="F1327">
        <v>9761</v>
      </c>
      <c r="G1327" t="s">
        <v>158</v>
      </c>
      <c r="H1327" t="s">
        <v>139</v>
      </c>
      <c r="I1327" t="s">
        <v>142</v>
      </c>
      <c r="J1327" s="24">
        <v>45839</v>
      </c>
      <c r="K1327" t="s">
        <v>143</v>
      </c>
      <c r="L1327">
        <v>2</v>
      </c>
      <c r="M1327" t="s">
        <v>144</v>
      </c>
      <c r="N1327" t="s">
        <v>145</v>
      </c>
      <c r="O1327" t="s">
        <v>149</v>
      </c>
      <c r="P1327" t="s">
        <v>150</v>
      </c>
      <c r="Q1327">
        <v>0</v>
      </c>
      <c r="R1327">
        <v>3</v>
      </c>
      <c r="S1327">
        <v>500</v>
      </c>
      <c r="T1327">
        <v>100</v>
      </c>
      <c r="U1327">
        <v>0</v>
      </c>
      <c r="V1327">
        <v>0</v>
      </c>
      <c r="W1327">
        <v>0</v>
      </c>
      <c r="X1327">
        <v>0</v>
      </c>
      <c r="Y1327">
        <v>2</v>
      </c>
      <c r="Z1327">
        <v>400</v>
      </c>
      <c r="AA1327">
        <v>400</v>
      </c>
      <c r="AB1327">
        <v>400</v>
      </c>
      <c r="AC1327">
        <v>0</v>
      </c>
      <c r="AD1327">
        <v>0</v>
      </c>
      <c r="AE1327">
        <v>0</v>
      </c>
      <c r="AF1327">
        <v>2</v>
      </c>
      <c r="AG1327">
        <v>0</v>
      </c>
      <c r="AH1327">
        <v>1</v>
      </c>
      <c r="AI1327">
        <v>0</v>
      </c>
      <c r="AJ1327">
        <v>2</v>
      </c>
      <c r="AK1327">
        <v>0</v>
      </c>
      <c r="AL1327">
        <v>1</v>
      </c>
      <c r="AM1327">
        <v>0</v>
      </c>
      <c r="AN1327">
        <v>0</v>
      </c>
      <c r="AO1327">
        <v>0</v>
      </c>
      <c r="AP1327">
        <v>0</v>
      </c>
      <c r="AQ1327">
        <v>0</v>
      </c>
      <c r="AR1327">
        <v>0</v>
      </c>
      <c r="AS1327">
        <v>0</v>
      </c>
      <c r="AT1327">
        <v>0</v>
      </c>
      <c r="AU1327">
        <v>0</v>
      </c>
      <c r="AV1327">
        <v>0</v>
      </c>
      <c r="AW1327">
        <v>0</v>
      </c>
      <c r="AX1327">
        <v>0</v>
      </c>
      <c r="AY1327">
        <v>0</v>
      </c>
      <c r="AZ1327">
        <v>0</v>
      </c>
      <c r="BA1327">
        <v>0</v>
      </c>
      <c r="BB1327">
        <v>0</v>
      </c>
      <c r="BC1327">
        <v>0</v>
      </c>
      <c r="BD1327">
        <v>0</v>
      </c>
      <c r="BE1327">
        <v>0</v>
      </c>
      <c r="BF1327">
        <v>0</v>
      </c>
      <c r="BG1327">
        <v>0</v>
      </c>
      <c r="BH1327">
        <v>0</v>
      </c>
      <c r="BI1327">
        <v>0</v>
      </c>
      <c r="BJ1327" s="25">
        <v>45853</v>
      </c>
      <c r="BK1327">
        <v>0</v>
      </c>
      <c r="BL1327" s="27" t="str">
        <f>VLOOKUP(O1327,DropDownList!$H$1:$I$7,2,FALSE)</f>
        <v>2025/26</v>
      </c>
      <c r="BM1327" s="27" t="str">
        <f t="shared" si="20"/>
        <v>FISCAL FINES</v>
      </c>
    </row>
    <row r="1328" spans="1:65" x14ac:dyDescent="0.2">
      <c r="A1328">
        <v>2025</v>
      </c>
      <c r="B1328">
        <v>7</v>
      </c>
      <c r="C1328" t="s">
        <v>139</v>
      </c>
      <c r="D1328" t="s">
        <v>157</v>
      </c>
      <c r="E1328" t="s">
        <v>8</v>
      </c>
      <c r="F1328">
        <v>9761</v>
      </c>
      <c r="G1328" t="s">
        <v>158</v>
      </c>
      <c r="H1328" t="s">
        <v>139</v>
      </c>
      <c r="I1328" t="s">
        <v>142</v>
      </c>
      <c r="J1328" s="24">
        <v>45839</v>
      </c>
      <c r="K1328" t="s">
        <v>143</v>
      </c>
      <c r="L1328">
        <v>2</v>
      </c>
      <c r="M1328" t="s">
        <v>144</v>
      </c>
      <c r="N1328" t="s">
        <v>145</v>
      </c>
      <c r="O1328" t="s">
        <v>147</v>
      </c>
      <c r="P1328" t="s">
        <v>150</v>
      </c>
      <c r="Q1328">
        <v>0</v>
      </c>
      <c r="R1328">
        <v>3</v>
      </c>
      <c r="S1328">
        <v>500</v>
      </c>
      <c r="T1328">
        <v>100</v>
      </c>
      <c r="U1328">
        <v>0</v>
      </c>
      <c r="V1328">
        <v>0</v>
      </c>
      <c r="W1328">
        <v>0</v>
      </c>
      <c r="X1328">
        <v>0</v>
      </c>
      <c r="Y1328">
        <v>2</v>
      </c>
      <c r="Z1328">
        <v>400</v>
      </c>
      <c r="AA1328">
        <v>400</v>
      </c>
      <c r="AB1328">
        <v>0</v>
      </c>
      <c r="AC1328">
        <v>400</v>
      </c>
      <c r="AD1328">
        <v>0</v>
      </c>
      <c r="AE1328">
        <v>0</v>
      </c>
      <c r="AF1328">
        <v>2</v>
      </c>
      <c r="AG1328">
        <v>0</v>
      </c>
      <c r="AH1328">
        <v>1</v>
      </c>
      <c r="AI1328">
        <v>0</v>
      </c>
      <c r="AJ1328">
        <v>2</v>
      </c>
      <c r="AK1328">
        <v>0</v>
      </c>
      <c r="AL1328">
        <v>0</v>
      </c>
      <c r="AM1328">
        <v>0</v>
      </c>
      <c r="AN1328">
        <v>0</v>
      </c>
      <c r="AO1328">
        <v>0</v>
      </c>
      <c r="AP1328">
        <v>0</v>
      </c>
      <c r="AQ1328">
        <v>0</v>
      </c>
      <c r="AR1328">
        <v>0</v>
      </c>
      <c r="AS1328">
        <v>0</v>
      </c>
      <c r="AT1328">
        <v>0</v>
      </c>
      <c r="AU1328">
        <v>0</v>
      </c>
      <c r="AV1328">
        <v>0</v>
      </c>
      <c r="AW1328">
        <v>0</v>
      </c>
      <c r="AX1328">
        <v>0</v>
      </c>
      <c r="AY1328">
        <v>0</v>
      </c>
      <c r="AZ1328">
        <v>0</v>
      </c>
      <c r="BA1328">
        <v>0</v>
      </c>
      <c r="BB1328">
        <v>0</v>
      </c>
      <c r="BC1328">
        <v>0</v>
      </c>
      <c r="BD1328">
        <v>0</v>
      </c>
      <c r="BE1328">
        <v>0</v>
      </c>
      <c r="BF1328">
        <v>0</v>
      </c>
      <c r="BG1328">
        <v>0</v>
      </c>
      <c r="BH1328">
        <v>0</v>
      </c>
      <c r="BI1328">
        <v>0</v>
      </c>
      <c r="BJ1328" s="25">
        <v>45853</v>
      </c>
      <c r="BK1328">
        <v>0</v>
      </c>
      <c r="BL1328" s="27" t="str">
        <f>VLOOKUP(O1328,DropDownList!$H$1:$I$7,2,FALSE)</f>
        <v>2024/25</v>
      </c>
      <c r="BM1328" s="27" t="str">
        <f t="shared" si="20"/>
        <v>FISCAL FINES</v>
      </c>
    </row>
    <row r="1329" spans="1:65" x14ac:dyDescent="0.2">
      <c r="A1329">
        <v>2025</v>
      </c>
      <c r="B1329">
        <v>7</v>
      </c>
      <c r="C1329" t="s">
        <v>139</v>
      </c>
      <c r="D1329" t="s">
        <v>157</v>
      </c>
      <c r="E1329" t="s">
        <v>8</v>
      </c>
      <c r="F1329">
        <v>9761</v>
      </c>
      <c r="G1329" t="s">
        <v>158</v>
      </c>
      <c r="H1329" t="s">
        <v>139</v>
      </c>
      <c r="I1329" t="s">
        <v>142</v>
      </c>
      <c r="J1329" s="24">
        <v>45839</v>
      </c>
      <c r="K1329" t="s">
        <v>143</v>
      </c>
      <c r="L1329">
        <v>2</v>
      </c>
      <c r="M1329" t="s">
        <v>144</v>
      </c>
      <c r="N1329" t="s">
        <v>145</v>
      </c>
      <c r="O1329" t="s">
        <v>156</v>
      </c>
      <c r="P1329" t="s">
        <v>159</v>
      </c>
      <c r="Q1329">
        <v>159778.13</v>
      </c>
      <c r="R1329">
        <v>36</v>
      </c>
      <c r="S1329">
        <v>782913.64</v>
      </c>
      <c r="T1329">
        <v>7201.73</v>
      </c>
      <c r="U1329">
        <v>3</v>
      </c>
      <c r="V1329">
        <v>3</v>
      </c>
      <c r="W1329">
        <v>38954.300000000003</v>
      </c>
      <c r="X1329">
        <v>159778.13</v>
      </c>
      <c r="Y1329">
        <v>0</v>
      </c>
      <c r="Z1329">
        <v>0</v>
      </c>
      <c r="AA1329">
        <v>615933.78</v>
      </c>
      <c r="AB1329">
        <v>0</v>
      </c>
      <c r="AC1329">
        <v>0</v>
      </c>
      <c r="AD1329">
        <v>1</v>
      </c>
      <c r="AE1329">
        <v>2</v>
      </c>
      <c r="AF1329">
        <v>29</v>
      </c>
      <c r="AG1329">
        <v>2</v>
      </c>
      <c r="AH1329">
        <v>0</v>
      </c>
      <c r="AI1329">
        <v>1</v>
      </c>
      <c r="AJ1329">
        <v>0</v>
      </c>
      <c r="AK1329">
        <v>0</v>
      </c>
      <c r="AL1329">
        <v>0</v>
      </c>
      <c r="AM1329">
        <v>0</v>
      </c>
      <c r="AN1329">
        <v>0</v>
      </c>
      <c r="AO1329">
        <v>15</v>
      </c>
      <c r="AP1329">
        <v>23</v>
      </c>
      <c r="AQ1329">
        <v>10</v>
      </c>
      <c r="AR1329">
        <v>1</v>
      </c>
      <c r="AS1329">
        <v>0</v>
      </c>
      <c r="AT1329">
        <v>0</v>
      </c>
      <c r="AU1329">
        <v>1</v>
      </c>
      <c r="AV1329">
        <v>0</v>
      </c>
      <c r="AW1329">
        <v>0</v>
      </c>
      <c r="AX1329">
        <v>0</v>
      </c>
      <c r="AY1329">
        <v>0</v>
      </c>
      <c r="AZ1329">
        <v>0</v>
      </c>
      <c r="BA1329">
        <v>0</v>
      </c>
      <c r="BB1329">
        <v>0</v>
      </c>
      <c r="BC1329">
        <v>0</v>
      </c>
      <c r="BD1329">
        <v>0</v>
      </c>
      <c r="BE1329">
        <v>0</v>
      </c>
      <c r="BF1329">
        <v>0</v>
      </c>
      <c r="BG1329">
        <v>1</v>
      </c>
      <c r="BH1329">
        <v>4</v>
      </c>
      <c r="BI1329">
        <v>0</v>
      </c>
      <c r="BJ1329" s="25">
        <v>45853</v>
      </c>
      <c r="BK1329">
        <v>0</v>
      </c>
      <c r="BL1329" s="27" t="str">
        <f>VLOOKUP(O1329,DropDownList!$H$1:$I$7,2,FALSE)</f>
        <v>2023/24</v>
      </c>
      <c r="BM1329" s="27" t="str">
        <f t="shared" si="20"/>
        <v>CONF</v>
      </c>
    </row>
    <row r="1330" spans="1:65" x14ac:dyDescent="0.2">
      <c r="A1330">
        <v>2025</v>
      </c>
      <c r="B1330">
        <v>7</v>
      </c>
      <c r="C1330" t="s">
        <v>139</v>
      </c>
      <c r="D1330" t="s">
        <v>157</v>
      </c>
      <c r="E1330" t="s">
        <v>8</v>
      </c>
      <c r="F1330">
        <v>9761</v>
      </c>
      <c r="G1330" t="s">
        <v>158</v>
      </c>
      <c r="H1330" t="s">
        <v>139</v>
      </c>
      <c r="I1330" t="s">
        <v>142</v>
      </c>
      <c r="J1330" s="24">
        <v>45839</v>
      </c>
      <c r="K1330" t="s">
        <v>143</v>
      </c>
      <c r="L1330">
        <v>2</v>
      </c>
      <c r="M1330" t="s">
        <v>144</v>
      </c>
      <c r="N1330" t="s">
        <v>145</v>
      </c>
      <c r="O1330" t="s">
        <v>149</v>
      </c>
      <c r="P1330" t="s">
        <v>159</v>
      </c>
      <c r="Q1330">
        <v>320398.03999999998</v>
      </c>
      <c r="R1330">
        <v>42</v>
      </c>
      <c r="S1330">
        <v>1962216.7</v>
      </c>
      <c r="T1330">
        <v>3770</v>
      </c>
      <c r="U1330">
        <v>8</v>
      </c>
      <c r="V1330">
        <v>1</v>
      </c>
      <c r="W1330">
        <v>56605.15</v>
      </c>
      <c r="X1330">
        <v>56605.15</v>
      </c>
      <c r="Y1330">
        <v>0</v>
      </c>
      <c r="Z1330">
        <v>0</v>
      </c>
      <c r="AA1330">
        <v>1638048.66</v>
      </c>
      <c r="AB1330">
        <v>0</v>
      </c>
      <c r="AC1330">
        <v>0</v>
      </c>
      <c r="AD1330">
        <v>1</v>
      </c>
      <c r="AE1330">
        <v>0</v>
      </c>
      <c r="AF1330">
        <v>32</v>
      </c>
      <c r="AG1330">
        <v>5</v>
      </c>
      <c r="AH1330">
        <v>0</v>
      </c>
      <c r="AI1330">
        <v>3</v>
      </c>
      <c r="AJ1330">
        <v>0</v>
      </c>
      <c r="AK1330">
        <v>0</v>
      </c>
      <c r="AL1330">
        <v>0</v>
      </c>
      <c r="AM1330">
        <v>0</v>
      </c>
      <c r="AN1330">
        <v>0</v>
      </c>
      <c r="AO1330">
        <v>14</v>
      </c>
      <c r="AP1330">
        <v>18</v>
      </c>
      <c r="AQ1330">
        <v>4</v>
      </c>
      <c r="AR1330">
        <v>0</v>
      </c>
      <c r="AS1330">
        <v>0</v>
      </c>
      <c r="AT1330">
        <v>0</v>
      </c>
      <c r="AU1330">
        <v>1</v>
      </c>
      <c r="AV1330">
        <v>0</v>
      </c>
      <c r="AW1330">
        <v>0</v>
      </c>
      <c r="AX1330">
        <v>0</v>
      </c>
      <c r="AY1330">
        <v>0</v>
      </c>
      <c r="AZ1330">
        <v>0</v>
      </c>
      <c r="BA1330">
        <v>0</v>
      </c>
      <c r="BB1330">
        <v>0</v>
      </c>
      <c r="BC1330">
        <v>0</v>
      </c>
      <c r="BD1330">
        <v>0</v>
      </c>
      <c r="BE1330">
        <v>0</v>
      </c>
      <c r="BF1330">
        <v>0</v>
      </c>
      <c r="BG1330">
        <v>236206.61</v>
      </c>
      <c r="BH1330">
        <v>2</v>
      </c>
      <c r="BI1330">
        <v>0</v>
      </c>
      <c r="BJ1330" s="25">
        <v>45853</v>
      </c>
      <c r="BK1330">
        <v>0</v>
      </c>
      <c r="BL1330" s="27" t="str">
        <f>VLOOKUP(O1330,DropDownList!$H$1:$I$7,2,FALSE)</f>
        <v>2025/26</v>
      </c>
      <c r="BM1330" s="27" t="str">
        <f t="shared" si="20"/>
        <v>CONF</v>
      </c>
    </row>
    <row r="1331" spans="1:65" x14ac:dyDescent="0.2">
      <c r="A1331">
        <v>2025</v>
      </c>
      <c r="B1331">
        <v>7</v>
      </c>
      <c r="C1331" t="s">
        <v>162</v>
      </c>
      <c r="D1331" t="s">
        <v>163</v>
      </c>
      <c r="E1331" t="s">
        <v>10</v>
      </c>
      <c r="F1331">
        <v>9251</v>
      </c>
      <c r="G1331" t="s">
        <v>141</v>
      </c>
      <c r="H1331" t="s">
        <v>164</v>
      </c>
      <c r="I1331" t="s">
        <v>164</v>
      </c>
      <c r="J1331" s="24">
        <v>45839</v>
      </c>
      <c r="K1331" t="s">
        <v>143</v>
      </c>
      <c r="L1331">
        <v>2</v>
      </c>
      <c r="M1331" t="s">
        <v>144</v>
      </c>
      <c r="N1331" t="s">
        <v>145</v>
      </c>
      <c r="O1331" t="s">
        <v>147</v>
      </c>
      <c r="P1331" t="s">
        <v>146</v>
      </c>
      <c r="Q1331">
        <v>1174.8399999999999</v>
      </c>
      <c r="R1331">
        <v>704</v>
      </c>
      <c r="S1331">
        <v>11880</v>
      </c>
      <c r="T1331">
        <v>300</v>
      </c>
      <c r="U1331">
        <v>158</v>
      </c>
      <c r="V1331">
        <v>35</v>
      </c>
      <c r="W1331">
        <v>560.41999999999996</v>
      </c>
      <c r="X1331">
        <v>560.41999999999996</v>
      </c>
      <c r="Y1331">
        <v>0</v>
      </c>
      <c r="Z1331">
        <v>0</v>
      </c>
      <c r="AA1331">
        <v>10405.16</v>
      </c>
      <c r="AB1331">
        <v>0</v>
      </c>
      <c r="AC1331">
        <v>0</v>
      </c>
      <c r="AD1331">
        <v>33</v>
      </c>
      <c r="AE1331">
        <v>2</v>
      </c>
      <c r="AF1331">
        <v>616</v>
      </c>
      <c r="AG1331">
        <v>3</v>
      </c>
      <c r="AH1331">
        <v>18</v>
      </c>
      <c r="AI1331">
        <v>67</v>
      </c>
      <c r="AJ1331">
        <v>0</v>
      </c>
      <c r="AK1331">
        <v>0</v>
      </c>
      <c r="AL1331">
        <v>0</v>
      </c>
      <c r="AM1331">
        <v>0</v>
      </c>
      <c r="AN1331">
        <v>0</v>
      </c>
      <c r="AO1331">
        <v>394</v>
      </c>
      <c r="AP1331">
        <v>1479</v>
      </c>
      <c r="AQ1331">
        <v>415</v>
      </c>
      <c r="AR1331">
        <v>0</v>
      </c>
      <c r="AS1331">
        <v>213</v>
      </c>
      <c r="AT1331">
        <v>150</v>
      </c>
      <c r="AU1331">
        <v>24</v>
      </c>
      <c r="AV1331">
        <v>12</v>
      </c>
      <c r="AW1331">
        <v>5</v>
      </c>
      <c r="AX1331">
        <v>0</v>
      </c>
      <c r="AY1331">
        <v>157</v>
      </c>
      <c r="AZ1331">
        <v>232</v>
      </c>
      <c r="BA1331">
        <v>101</v>
      </c>
      <c r="BB1331">
        <v>73</v>
      </c>
      <c r="BC1331">
        <v>31</v>
      </c>
      <c r="BD1331">
        <v>11</v>
      </c>
      <c r="BE1331">
        <v>0</v>
      </c>
      <c r="BF1331">
        <v>698</v>
      </c>
      <c r="BG1331">
        <v>1150</v>
      </c>
      <c r="BH1331">
        <v>0</v>
      </c>
      <c r="BI1331">
        <v>157</v>
      </c>
      <c r="BJ1331" s="25">
        <v>45853</v>
      </c>
      <c r="BK1331">
        <v>0</v>
      </c>
      <c r="BL1331" s="27" t="str">
        <f>VLOOKUP(O1331,DropDownList!$H$1:$I$7,2,FALSE)</f>
        <v>2024/25</v>
      </c>
      <c r="BM1331" s="27" t="str">
        <f t="shared" si="20"/>
        <v>VSUR</v>
      </c>
    </row>
    <row r="1332" spans="1:65" x14ac:dyDescent="0.2">
      <c r="A1332">
        <v>2025</v>
      </c>
      <c r="B1332">
        <v>7</v>
      </c>
      <c r="C1332" t="s">
        <v>162</v>
      </c>
      <c r="D1332" t="s">
        <v>163</v>
      </c>
      <c r="E1332" t="s">
        <v>10</v>
      </c>
      <c r="F1332">
        <v>9251</v>
      </c>
      <c r="G1332" t="s">
        <v>141</v>
      </c>
      <c r="H1332" t="s">
        <v>164</v>
      </c>
      <c r="I1332" t="s">
        <v>164</v>
      </c>
      <c r="J1332" s="24">
        <v>45839</v>
      </c>
      <c r="K1332" t="s">
        <v>143</v>
      </c>
      <c r="L1332">
        <v>2</v>
      </c>
      <c r="M1332" t="s">
        <v>144</v>
      </c>
      <c r="N1332" t="s">
        <v>145</v>
      </c>
      <c r="O1332" t="s">
        <v>156</v>
      </c>
      <c r="P1332" t="s">
        <v>153</v>
      </c>
      <c r="Q1332">
        <v>45</v>
      </c>
      <c r="R1332">
        <v>21</v>
      </c>
      <c r="S1332">
        <v>1515</v>
      </c>
      <c r="T1332">
        <v>660</v>
      </c>
      <c r="U1332">
        <v>1</v>
      </c>
      <c r="V1332">
        <v>1</v>
      </c>
      <c r="W1332">
        <v>45</v>
      </c>
      <c r="X1332">
        <v>45</v>
      </c>
      <c r="Y1332">
        <v>0</v>
      </c>
      <c r="Z1332">
        <v>0</v>
      </c>
      <c r="AA1332">
        <v>810</v>
      </c>
      <c r="AB1332">
        <v>0</v>
      </c>
      <c r="AC1332">
        <v>810</v>
      </c>
      <c r="AD1332">
        <v>1</v>
      </c>
      <c r="AE1332">
        <v>0</v>
      </c>
      <c r="AF1332">
        <v>10</v>
      </c>
      <c r="AG1332">
        <v>0</v>
      </c>
      <c r="AH1332">
        <v>10</v>
      </c>
      <c r="AI1332">
        <v>1</v>
      </c>
      <c r="AJ1332">
        <v>0</v>
      </c>
      <c r="AK1332">
        <v>0</v>
      </c>
      <c r="AL1332">
        <v>0</v>
      </c>
      <c r="AM1332">
        <v>0</v>
      </c>
      <c r="AN1332">
        <v>0</v>
      </c>
      <c r="AO1332">
        <v>16</v>
      </c>
      <c r="AP1332">
        <v>53</v>
      </c>
      <c r="AQ1332">
        <v>16</v>
      </c>
      <c r="AR1332">
        <v>0</v>
      </c>
      <c r="AS1332">
        <v>10</v>
      </c>
      <c r="AT1332">
        <v>5</v>
      </c>
      <c r="AU1332">
        <v>0</v>
      </c>
      <c r="AV1332">
        <v>0</v>
      </c>
      <c r="AW1332">
        <v>0</v>
      </c>
      <c r="AX1332">
        <v>0</v>
      </c>
      <c r="AY1332">
        <v>2</v>
      </c>
      <c r="AZ1332">
        <v>6</v>
      </c>
      <c r="BA1332">
        <v>3</v>
      </c>
      <c r="BB1332">
        <v>4</v>
      </c>
      <c r="BC1332">
        <v>2</v>
      </c>
      <c r="BD1332">
        <v>0</v>
      </c>
      <c r="BE1332">
        <v>0</v>
      </c>
      <c r="BF1332">
        <v>16</v>
      </c>
      <c r="BG1332">
        <v>45</v>
      </c>
      <c r="BH1332">
        <v>0</v>
      </c>
      <c r="BI1332">
        <v>1</v>
      </c>
      <c r="BJ1332" s="25">
        <v>45853</v>
      </c>
      <c r="BK1332">
        <v>0</v>
      </c>
      <c r="BL1332" s="27" t="str">
        <f>VLOOKUP(O1332,DropDownList!$H$1:$I$7,2,FALSE)</f>
        <v>2023/24</v>
      </c>
      <c r="BM1332" s="27" t="str">
        <f t="shared" si="20"/>
        <v>PREG</v>
      </c>
    </row>
    <row r="1333" spans="1:65" x14ac:dyDescent="0.2">
      <c r="A1333">
        <v>2025</v>
      </c>
      <c r="B1333">
        <v>7</v>
      </c>
      <c r="C1333" t="s">
        <v>162</v>
      </c>
      <c r="D1333" t="s">
        <v>163</v>
      </c>
      <c r="E1333" t="s">
        <v>10</v>
      </c>
      <c r="F1333">
        <v>9251</v>
      </c>
      <c r="G1333" t="s">
        <v>141</v>
      </c>
      <c r="H1333" t="s">
        <v>164</v>
      </c>
      <c r="I1333" t="s">
        <v>164</v>
      </c>
      <c r="J1333" s="24">
        <v>45839</v>
      </c>
      <c r="K1333" t="s">
        <v>143</v>
      </c>
      <c r="L1333">
        <v>2</v>
      </c>
      <c r="M1333" t="s">
        <v>144</v>
      </c>
      <c r="N1333" t="s">
        <v>145</v>
      </c>
      <c r="O1333" t="s">
        <v>149</v>
      </c>
      <c r="P1333" t="s">
        <v>150</v>
      </c>
      <c r="Q1333">
        <v>61504.67</v>
      </c>
      <c r="R1333">
        <v>589</v>
      </c>
      <c r="S1333">
        <v>109907.47</v>
      </c>
      <c r="T1333">
        <v>8384.4699999999993</v>
      </c>
      <c r="U1333">
        <v>338</v>
      </c>
      <c r="V1333">
        <v>211</v>
      </c>
      <c r="W1333">
        <v>33673.879999999997</v>
      </c>
      <c r="X1333">
        <v>38383.33</v>
      </c>
      <c r="Y1333">
        <v>540</v>
      </c>
      <c r="Z1333">
        <v>101523</v>
      </c>
      <c r="AA1333">
        <v>40018.33</v>
      </c>
      <c r="AB1333">
        <v>18247.27</v>
      </c>
      <c r="AC1333">
        <v>21771.06</v>
      </c>
      <c r="AD1333">
        <v>176</v>
      </c>
      <c r="AE1333">
        <v>35</v>
      </c>
      <c r="AF1333">
        <v>200</v>
      </c>
      <c r="AG1333">
        <v>105</v>
      </c>
      <c r="AH1333">
        <v>49</v>
      </c>
      <c r="AI1333">
        <v>233</v>
      </c>
      <c r="AJ1333">
        <v>89</v>
      </c>
      <c r="AK1333">
        <v>25</v>
      </c>
      <c r="AL1333">
        <v>8</v>
      </c>
      <c r="AM1333">
        <v>20</v>
      </c>
      <c r="AN1333">
        <v>5</v>
      </c>
      <c r="AO1333">
        <v>420</v>
      </c>
      <c r="AP1333">
        <v>1387</v>
      </c>
      <c r="AQ1333">
        <v>462</v>
      </c>
      <c r="AR1333">
        <v>39</v>
      </c>
      <c r="AS1333">
        <v>108</v>
      </c>
      <c r="AT1333">
        <v>140</v>
      </c>
      <c r="AU1333">
        <v>9</v>
      </c>
      <c r="AV1333">
        <v>5</v>
      </c>
      <c r="AW1333">
        <v>0</v>
      </c>
      <c r="AX1333">
        <v>0</v>
      </c>
      <c r="AY1333">
        <v>128</v>
      </c>
      <c r="AZ1333">
        <v>271</v>
      </c>
      <c r="BA1333">
        <v>128</v>
      </c>
      <c r="BB1333">
        <v>32</v>
      </c>
      <c r="BC1333">
        <v>15</v>
      </c>
      <c r="BD1333">
        <v>2</v>
      </c>
      <c r="BE1333">
        <v>0</v>
      </c>
      <c r="BF1333">
        <v>412</v>
      </c>
      <c r="BG1333">
        <v>43983.24</v>
      </c>
      <c r="BH1333">
        <v>2</v>
      </c>
      <c r="BI1333">
        <v>334</v>
      </c>
      <c r="BJ1333" s="25">
        <v>45853</v>
      </c>
      <c r="BK1333">
        <v>0</v>
      </c>
      <c r="BL1333" s="27" t="str">
        <f>VLOOKUP(O1333,DropDownList!$H$1:$I$7,2,FALSE)</f>
        <v>2025/26</v>
      </c>
      <c r="BM1333" s="27" t="str">
        <f t="shared" si="20"/>
        <v>FISCAL FINES</v>
      </c>
    </row>
    <row r="1334" spans="1:65" x14ac:dyDescent="0.2">
      <c r="A1334">
        <v>2025</v>
      </c>
      <c r="B1334">
        <v>7</v>
      </c>
      <c r="C1334" t="s">
        <v>162</v>
      </c>
      <c r="D1334" t="s">
        <v>163</v>
      </c>
      <c r="E1334" t="s">
        <v>10</v>
      </c>
      <c r="F1334">
        <v>9251</v>
      </c>
      <c r="G1334" t="s">
        <v>141</v>
      </c>
      <c r="H1334" t="s">
        <v>164</v>
      </c>
      <c r="I1334" t="s">
        <v>164</v>
      </c>
      <c r="J1334" s="24">
        <v>45839</v>
      </c>
      <c r="K1334" t="s">
        <v>143</v>
      </c>
      <c r="L1334">
        <v>2</v>
      </c>
      <c r="M1334" t="s">
        <v>144</v>
      </c>
      <c r="N1334" t="s">
        <v>145</v>
      </c>
      <c r="O1334" t="s">
        <v>149</v>
      </c>
      <c r="P1334" t="s">
        <v>146</v>
      </c>
      <c r="Q1334">
        <v>2571.63</v>
      </c>
      <c r="R1334">
        <v>1064</v>
      </c>
      <c r="S1334">
        <v>15280</v>
      </c>
      <c r="T1334">
        <v>120</v>
      </c>
      <c r="U1334">
        <v>361</v>
      </c>
      <c r="V1334">
        <v>121</v>
      </c>
      <c r="W1334">
        <v>1868.34</v>
      </c>
      <c r="X1334">
        <v>1868.34</v>
      </c>
      <c r="Y1334">
        <v>0</v>
      </c>
      <c r="Z1334">
        <v>0</v>
      </c>
      <c r="AA1334">
        <v>12588.37</v>
      </c>
      <c r="AB1334">
        <v>0</v>
      </c>
      <c r="AC1334">
        <v>0</v>
      </c>
      <c r="AD1334">
        <v>120</v>
      </c>
      <c r="AE1334">
        <v>1</v>
      </c>
      <c r="AF1334">
        <v>881</v>
      </c>
      <c r="AG1334">
        <v>2</v>
      </c>
      <c r="AH1334">
        <v>7</v>
      </c>
      <c r="AI1334">
        <v>174</v>
      </c>
      <c r="AJ1334">
        <v>0</v>
      </c>
      <c r="AK1334">
        <v>0</v>
      </c>
      <c r="AL1334">
        <v>0</v>
      </c>
      <c r="AM1334">
        <v>0</v>
      </c>
      <c r="AN1334">
        <v>0</v>
      </c>
      <c r="AO1334">
        <v>565</v>
      </c>
      <c r="AP1334">
        <v>1509</v>
      </c>
      <c r="AQ1334">
        <v>565</v>
      </c>
      <c r="AR1334">
        <v>0</v>
      </c>
      <c r="AS1334">
        <v>221</v>
      </c>
      <c r="AT1334">
        <v>186</v>
      </c>
      <c r="AU1334">
        <v>17</v>
      </c>
      <c r="AV1334">
        <v>8</v>
      </c>
      <c r="AW1334">
        <v>7</v>
      </c>
      <c r="AX1334">
        <v>0</v>
      </c>
      <c r="AY1334">
        <v>109</v>
      </c>
      <c r="AZ1334">
        <v>198</v>
      </c>
      <c r="BA1334">
        <v>69</v>
      </c>
      <c r="BB1334">
        <v>61</v>
      </c>
      <c r="BC1334">
        <v>15</v>
      </c>
      <c r="BD1334">
        <v>2</v>
      </c>
      <c r="BE1334">
        <v>0</v>
      </c>
      <c r="BF1334">
        <v>1055</v>
      </c>
      <c r="BG1334">
        <v>2560</v>
      </c>
      <c r="BH1334">
        <v>0</v>
      </c>
      <c r="BI1334">
        <v>360</v>
      </c>
      <c r="BJ1334" s="25">
        <v>45853</v>
      </c>
      <c r="BK1334">
        <v>0</v>
      </c>
      <c r="BL1334" s="27" t="str">
        <f>VLOOKUP(O1334,DropDownList!$H$1:$I$7,2,FALSE)</f>
        <v>2025/26</v>
      </c>
      <c r="BM1334" s="27" t="str">
        <f t="shared" si="20"/>
        <v>VSUR</v>
      </c>
    </row>
    <row r="1335" spans="1:65" x14ac:dyDescent="0.2">
      <c r="A1335">
        <v>2025</v>
      </c>
      <c r="B1335">
        <v>7</v>
      </c>
      <c r="C1335" t="s">
        <v>162</v>
      </c>
      <c r="D1335" t="s">
        <v>163</v>
      </c>
      <c r="E1335" t="s">
        <v>10</v>
      </c>
      <c r="F1335">
        <v>9251</v>
      </c>
      <c r="G1335" t="s">
        <v>141</v>
      </c>
      <c r="H1335" t="s">
        <v>164</v>
      </c>
      <c r="I1335" t="s">
        <v>164</v>
      </c>
      <c r="J1335" s="24">
        <v>45839</v>
      </c>
      <c r="K1335" t="s">
        <v>143</v>
      </c>
      <c r="L1335">
        <v>2</v>
      </c>
      <c r="M1335" t="s">
        <v>144</v>
      </c>
      <c r="N1335" t="s">
        <v>145</v>
      </c>
      <c r="O1335" t="s">
        <v>147</v>
      </c>
      <c r="P1335" t="s">
        <v>150</v>
      </c>
      <c r="Q1335">
        <v>53833.91</v>
      </c>
      <c r="R1335">
        <v>852</v>
      </c>
      <c r="S1335">
        <v>159594.76999999999</v>
      </c>
      <c r="T1335">
        <v>16326.95</v>
      </c>
      <c r="U1335">
        <v>276</v>
      </c>
      <c r="V1335">
        <v>162</v>
      </c>
      <c r="W1335">
        <v>31296.35</v>
      </c>
      <c r="X1335">
        <v>32282.6</v>
      </c>
      <c r="Y1335">
        <v>742</v>
      </c>
      <c r="Z1335">
        <v>143267.82</v>
      </c>
      <c r="AA1335">
        <v>89433.91</v>
      </c>
      <c r="AB1335">
        <v>37996.1</v>
      </c>
      <c r="AC1335">
        <v>51437.81</v>
      </c>
      <c r="AD1335">
        <v>130</v>
      </c>
      <c r="AE1335">
        <v>32</v>
      </c>
      <c r="AF1335">
        <v>459</v>
      </c>
      <c r="AG1335">
        <v>105</v>
      </c>
      <c r="AH1335">
        <v>110</v>
      </c>
      <c r="AI1335">
        <v>171</v>
      </c>
      <c r="AJ1335">
        <v>148</v>
      </c>
      <c r="AK1335">
        <v>63</v>
      </c>
      <c r="AL1335">
        <v>9</v>
      </c>
      <c r="AM1335">
        <v>39</v>
      </c>
      <c r="AN1335">
        <v>11</v>
      </c>
      <c r="AO1335">
        <v>570</v>
      </c>
      <c r="AP1335">
        <v>2682</v>
      </c>
      <c r="AQ1335">
        <v>645</v>
      </c>
      <c r="AR1335">
        <v>0</v>
      </c>
      <c r="AS1335">
        <v>327</v>
      </c>
      <c r="AT1335">
        <v>360</v>
      </c>
      <c r="AU1335">
        <v>11</v>
      </c>
      <c r="AV1335">
        <v>6</v>
      </c>
      <c r="AW1335">
        <v>0</v>
      </c>
      <c r="AX1335">
        <v>0</v>
      </c>
      <c r="AY1335">
        <v>299</v>
      </c>
      <c r="AZ1335">
        <v>508</v>
      </c>
      <c r="BA1335">
        <v>269</v>
      </c>
      <c r="BB1335">
        <v>76</v>
      </c>
      <c r="BC1335">
        <v>25</v>
      </c>
      <c r="BD1335">
        <v>9</v>
      </c>
      <c r="BE1335">
        <v>0</v>
      </c>
      <c r="BF1335">
        <v>571</v>
      </c>
      <c r="BG1335">
        <v>35826.910000000003</v>
      </c>
      <c r="BH1335">
        <v>7</v>
      </c>
      <c r="BI1335">
        <v>275</v>
      </c>
      <c r="BJ1335" s="25">
        <v>45853</v>
      </c>
      <c r="BK1335">
        <v>0</v>
      </c>
      <c r="BL1335" s="27" t="str">
        <f>VLOOKUP(O1335,DropDownList!$H$1:$I$7,2,FALSE)</f>
        <v>2024/25</v>
      </c>
      <c r="BM1335" s="27" t="str">
        <f t="shared" si="20"/>
        <v>FISCAL FINES</v>
      </c>
    </row>
    <row r="1336" spans="1:65" x14ac:dyDescent="0.2">
      <c r="A1336">
        <v>2025</v>
      </c>
      <c r="B1336">
        <v>7</v>
      </c>
      <c r="C1336" t="s">
        <v>162</v>
      </c>
      <c r="D1336" t="s">
        <v>163</v>
      </c>
      <c r="E1336" t="s">
        <v>10</v>
      </c>
      <c r="F1336">
        <v>9251</v>
      </c>
      <c r="G1336" t="s">
        <v>141</v>
      </c>
      <c r="H1336" t="s">
        <v>164</v>
      </c>
      <c r="I1336" t="s">
        <v>164</v>
      </c>
      <c r="J1336" s="24">
        <v>45839</v>
      </c>
      <c r="K1336" t="s">
        <v>143</v>
      </c>
      <c r="L1336">
        <v>2</v>
      </c>
      <c r="M1336" t="s">
        <v>144</v>
      </c>
      <c r="N1336" t="s">
        <v>145</v>
      </c>
      <c r="O1336" t="s">
        <v>156</v>
      </c>
      <c r="P1336" t="s">
        <v>146</v>
      </c>
      <c r="Q1336">
        <v>1052.55</v>
      </c>
      <c r="R1336">
        <v>1080</v>
      </c>
      <c r="S1336">
        <v>16010</v>
      </c>
      <c r="T1336">
        <v>385</v>
      </c>
      <c r="U1336">
        <v>135</v>
      </c>
      <c r="V1336">
        <v>46</v>
      </c>
      <c r="W1336">
        <v>694.68</v>
      </c>
      <c r="X1336">
        <v>694.68</v>
      </c>
      <c r="Y1336">
        <v>0</v>
      </c>
      <c r="Z1336">
        <v>0</v>
      </c>
      <c r="AA1336">
        <v>14572.45</v>
      </c>
      <c r="AB1336">
        <v>0</v>
      </c>
      <c r="AC1336">
        <v>0</v>
      </c>
      <c r="AD1336">
        <v>44</v>
      </c>
      <c r="AE1336">
        <v>2</v>
      </c>
      <c r="AF1336">
        <v>982</v>
      </c>
      <c r="AG1336">
        <v>6</v>
      </c>
      <c r="AH1336">
        <v>24</v>
      </c>
      <c r="AI1336">
        <v>67</v>
      </c>
      <c r="AJ1336">
        <v>0</v>
      </c>
      <c r="AK1336">
        <v>0</v>
      </c>
      <c r="AL1336">
        <v>0</v>
      </c>
      <c r="AM1336">
        <v>0</v>
      </c>
      <c r="AN1336">
        <v>0</v>
      </c>
      <c r="AO1336">
        <v>575</v>
      </c>
      <c r="AP1336">
        <v>2698</v>
      </c>
      <c r="AQ1336">
        <v>581</v>
      </c>
      <c r="AR1336">
        <v>0</v>
      </c>
      <c r="AS1336">
        <v>428</v>
      </c>
      <c r="AT1336">
        <v>268</v>
      </c>
      <c r="AU1336">
        <v>47</v>
      </c>
      <c r="AV1336">
        <v>20</v>
      </c>
      <c r="AW1336">
        <v>10</v>
      </c>
      <c r="AX1336">
        <v>0</v>
      </c>
      <c r="AY1336">
        <v>264</v>
      </c>
      <c r="AZ1336">
        <v>372</v>
      </c>
      <c r="BA1336">
        <v>237</v>
      </c>
      <c r="BB1336">
        <v>184</v>
      </c>
      <c r="BC1336">
        <v>95</v>
      </c>
      <c r="BD1336">
        <v>21</v>
      </c>
      <c r="BE1336">
        <v>0</v>
      </c>
      <c r="BF1336">
        <v>1064</v>
      </c>
      <c r="BG1336">
        <v>950</v>
      </c>
      <c r="BH1336">
        <v>1</v>
      </c>
      <c r="BI1336">
        <v>130</v>
      </c>
      <c r="BJ1336" s="25">
        <v>45853</v>
      </c>
      <c r="BK1336">
        <v>1</v>
      </c>
      <c r="BL1336" s="27" t="str">
        <f>VLOOKUP(O1336,DropDownList!$H$1:$I$7,2,FALSE)</f>
        <v>2023/24</v>
      </c>
      <c r="BM1336" s="27" t="str">
        <f t="shared" si="20"/>
        <v>VSUR</v>
      </c>
    </row>
    <row r="1337" spans="1:65" x14ac:dyDescent="0.2">
      <c r="A1337">
        <v>2025</v>
      </c>
      <c r="B1337">
        <v>7</v>
      </c>
      <c r="C1337" t="s">
        <v>162</v>
      </c>
      <c r="D1337" t="s">
        <v>163</v>
      </c>
      <c r="E1337" t="s">
        <v>10</v>
      </c>
      <c r="F1337">
        <v>9251</v>
      </c>
      <c r="G1337" t="s">
        <v>141</v>
      </c>
      <c r="H1337" t="s">
        <v>164</v>
      </c>
      <c r="I1337" t="s">
        <v>164</v>
      </c>
      <c r="J1337" s="24">
        <v>45839</v>
      </c>
      <c r="K1337" t="s">
        <v>143</v>
      </c>
      <c r="L1337">
        <v>2</v>
      </c>
      <c r="M1337" t="s">
        <v>144</v>
      </c>
      <c r="N1337" t="s">
        <v>145</v>
      </c>
      <c r="O1337" t="s">
        <v>147</v>
      </c>
      <c r="P1337" t="s">
        <v>154</v>
      </c>
      <c r="Q1337">
        <v>35753.54</v>
      </c>
      <c r="R1337">
        <v>705</v>
      </c>
      <c r="S1337">
        <v>197470</v>
      </c>
      <c r="T1337">
        <v>5003.79</v>
      </c>
      <c r="U1337">
        <v>158</v>
      </c>
      <c r="V1337">
        <v>69</v>
      </c>
      <c r="W1337">
        <v>16416.91</v>
      </c>
      <c r="X1337">
        <v>16693.91</v>
      </c>
      <c r="Y1337">
        <v>0</v>
      </c>
      <c r="Z1337">
        <v>0</v>
      </c>
      <c r="AA1337">
        <v>156712.67000000001</v>
      </c>
      <c r="AB1337">
        <v>574.33000000000004</v>
      </c>
      <c r="AC1337">
        <v>145733.18</v>
      </c>
      <c r="AD1337">
        <v>32</v>
      </c>
      <c r="AE1337">
        <v>37</v>
      </c>
      <c r="AF1337">
        <v>526</v>
      </c>
      <c r="AG1337">
        <v>93</v>
      </c>
      <c r="AH1337">
        <v>18</v>
      </c>
      <c r="AI1337">
        <v>65</v>
      </c>
      <c r="AJ1337">
        <v>0</v>
      </c>
      <c r="AK1337">
        <v>0</v>
      </c>
      <c r="AL1337">
        <v>0</v>
      </c>
      <c r="AM1337">
        <v>0</v>
      </c>
      <c r="AN1337">
        <v>0</v>
      </c>
      <c r="AO1337">
        <v>394</v>
      </c>
      <c r="AP1337">
        <v>1472</v>
      </c>
      <c r="AQ1337">
        <v>413</v>
      </c>
      <c r="AR1337">
        <v>0</v>
      </c>
      <c r="AS1337">
        <v>213</v>
      </c>
      <c r="AT1337">
        <v>151</v>
      </c>
      <c r="AU1337">
        <v>24</v>
      </c>
      <c r="AV1337">
        <v>12</v>
      </c>
      <c r="AW1337">
        <v>5</v>
      </c>
      <c r="AX1337">
        <v>0</v>
      </c>
      <c r="AY1337">
        <v>154</v>
      </c>
      <c r="AZ1337">
        <v>230</v>
      </c>
      <c r="BA1337">
        <v>100</v>
      </c>
      <c r="BB1337">
        <v>73</v>
      </c>
      <c r="BC1337">
        <v>31</v>
      </c>
      <c r="BD1337">
        <v>11</v>
      </c>
      <c r="BE1337">
        <v>0</v>
      </c>
      <c r="BF1337">
        <v>699</v>
      </c>
      <c r="BG1337">
        <v>19765</v>
      </c>
      <c r="BH1337">
        <v>3</v>
      </c>
      <c r="BI1337">
        <v>157</v>
      </c>
      <c r="BJ1337" s="25">
        <v>45853</v>
      </c>
      <c r="BK1337">
        <v>0</v>
      </c>
      <c r="BL1337" s="27" t="str">
        <f>VLOOKUP(O1337,DropDownList!$H$1:$I$7,2,FALSE)</f>
        <v>2024/25</v>
      </c>
      <c r="BM1337" s="27" t="str">
        <f t="shared" si="20"/>
        <v>JP COURT</v>
      </c>
    </row>
    <row r="1338" spans="1:65" x14ac:dyDescent="0.2">
      <c r="A1338">
        <v>2025</v>
      </c>
      <c r="B1338">
        <v>7</v>
      </c>
      <c r="C1338" t="s">
        <v>162</v>
      </c>
      <c r="D1338" t="s">
        <v>163</v>
      </c>
      <c r="E1338" t="s">
        <v>10</v>
      </c>
      <c r="F1338">
        <v>9251</v>
      </c>
      <c r="G1338" t="s">
        <v>141</v>
      </c>
      <c r="H1338" t="s">
        <v>164</v>
      </c>
      <c r="I1338" t="s">
        <v>164</v>
      </c>
      <c r="J1338" s="24">
        <v>45839</v>
      </c>
      <c r="K1338" t="s">
        <v>143</v>
      </c>
      <c r="L1338">
        <v>2</v>
      </c>
      <c r="M1338" t="s">
        <v>144</v>
      </c>
      <c r="N1338" t="s">
        <v>145</v>
      </c>
      <c r="O1338" t="s">
        <v>149</v>
      </c>
      <c r="P1338" t="s">
        <v>148</v>
      </c>
      <c r="Q1338">
        <v>1441.45</v>
      </c>
      <c r="R1338">
        <v>67</v>
      </c>
      <c r="S1338">
        <v>4020</v>
      </c>
      <c r="T1338">
        <v>80</v>
      </c>
      <c r="U1338">
        <v>28</v>
      </c>
      <c r="V1338">
        <v>20</v>
      </c>
      <c r="W1338">
        <v>1150</v>
      </c>
      <c r="X1338">
        <v>1150</v>
      </c>
      <c r="Y1338">
        <v>0</v>
      </c>
      <c r="Z1338">
        <v>0</v>
      </c>
      <c r="AA1338">
        <v>2498.5500000000002</v>
      </c>
      <c r="AB1338">
        <v>0</v>
      </c>
      <c r="AC1338">
        <v>2498.5500000000002</v>
      </c>
      <c r="AD1338">
        <v>19</v>
      </c>
      <c r="AE1338">
        <v>1</v>
      </c>
      <c r="AF1338">
        <v>37</v>
      </c>
      <c r="AG1338">
        <v>5</v>
      </c>
      <c r="AH1338">
        <v>1</v>
      </c>
      <c r="AI1338">
        <v>23</v>
      </c>
      <c r="AJ1338">
        <v>0</v>
      </c>
      <c r="AK1338">
        <v>0</v>
      </c>
      <c r="AL1338">
        <v>0</v>
      </c>
      <c r="AM1338">
        <v>0</v>
      </c>
      <c r="AN1338">
        <v>0</v>
      </c>
      <c r="AO1338">
        <v>44</v>
      </c>
      <c r="AP1338">
        <v>143</v>
      </c>
      <c r="AQ1338">
        <v>49</v>
      </c>
      <c r="AR1338">
        <v>4</v>
      </c>
      <c r="AS1338">
        <v>5</v>
      </c>
      <c r="AT1338">
        <v>17</v>
      </c>
      <c r="AU1338">
        <v>0</v>
      </c>
      <c r="AV1338">
        <v>0</v>
      </c>
      <c r="AW1338">
        <v>0</v>
      </c>
      <c r="AX1338">
        <v>0</v>
      </c>
      <c r="AY1338">
        <v>12</v>
      </c>
      <c r="AZ1338">
        <v>33</v>
      </c>
      <c r="BA1338">
        <v>17</v>
      </c>
      <c r="BB1338">
        <v>1</v>
      </c>
      <c r="BC1338">
        <v>0</v>
      </c>
      <c r="BD1338">
        <v>0</v>
      </c>
      <c r="BE1338">
        <v>0</v>
      </c>
      <c r="BF1338">
        <v>44</v>
      </c>
      <c r="BG1338">
        <v>1380</v>
      </c>
      <c r="BH1338">
        <v>1</v>
      </c>
      <c r="BI1338">
        <v>28</v>
      </c>
      <c r="BJ1338" s="25">
        <v>45853</v>
      </c>
      <c r="BK1338">
        <v>0</v>
      </c>
      <c r="BL1338" s="27" t="str">
        <f>VLOOKUP(O1338,DropDownList!$H$1:$I$7,2,FALSE)</f>
        <v>2025/26</v>
      </c>
      <c r="BM1338" s="27" t="str">
        <f t="shared" si="20"/>
        <v>PRAS</v>
      </c>
    </row>
    <row r="1339" spans="1:65" x14ac:dyDescent="0.2">
      <c r="A1339">
        <v>2025</v>
      </c>
      <c r="B1339">
        <v>7</v>
      </c>
      <c r="C1339" t="s">
        <v>162</v>
      </c>
      <c r="D1339" t="s">
        <v>163</v>
      </c>
      <c r="E1339" t="s">
        <v>10</v>
      </c>
      <c r="F1339">
        <v>9251</v>
      </c>
      <c r="G1339" t="s">
        <v>141</v>
      </c>
      <c r="H1339" t="s">
        <v>164</v>
      </c>
      <c r="I1339" t="s">
        <v>164</v>
      </c>
      <c r="J1339" s="24">
        <v>45839</v>
      </c>
      <c r="K1339" t="s">
        <v>143</v>
      </c>
      <c r="L1339">
        <v>2</v>
      </c>
      <c r="M1339" t="s">
        <v>144</v>
      </c>
      <c r="N1339" t="s">
        <v>145</v>
      </c>
      <c r="O1339" t="s">
        <v>149</v>
      </c>
      <c r="P1339" t="s">
        <v>151</v>
      </c>
      <c r="Q1339">
        <v>0</v>
      </c>
      <c r="R1339">
        <v>154</v>
      </c>
      <c r="S1339">
        <v>4620</v>
      </c>
      <c r="T1339">
        <v>1080</v>
      </c>
      <c r="U1339">
        <v>0</v>
      </c>
      <c r="V1339">
        <v>0</v>
      </c>
      <c r="W1339">
        <v>0</v>
      </c>
      <c r="X1339">
        <v>0</v>
      </c>
      <c r="Y1339">
        <v>0</v>
      </c>
      <c r="Z1339">
        <v>0</v>
      </c>
      <c r="AA1339">
        <v>3540</v>
      </c>
      <c r="AB1339">
        <v>0</v>
      </c>
      <c r="AC1339">
        <v>3540</v>
      </c>
      <c r="AD1339">
        <v>0</v>
      </c>
      <c r="AE1339">
        <v>0</v>
      </c>
      <c r="AF1339">
        <v>118</v>
      </c>
      <c r="AG1339">
        <v>0</v>
      </c>
      <c r="AH1339">
        <v>36</v>
      </c>
      <c r="AI1339">
        <v>0</v>
      </c>
      <c r="AJ1339">
        <v>0</v>
      </c>
      <c r="AK1339">
        <v>0</v>
      </c>
      <c r="AL1339">
        <v>0</v>
      </c>
      <c r="AM1339">
        <v>11</v>
      </c>
      <c r="AN1339">
        <v>0</v>
      </c>
      <c r="AO1339">
        <v>0</v>
      </c>
      <c r="AP1339">
        <v>0</v>
      </c>
      <c r="AQ1339">
        <v>0</v>
      </c>
      <c r="AR1339">
        <v>0</v>
      </c>
      <c r="AS1339">
        <v>0</v>
      </c>
      <c r="AT1339">
        <v>0</v>
      </c>
      <c r="AU1339">
        <v>0</v>
      </c>
      <c r="AV1339">
        <v>0</v>
      </c>
      <c r="AW1339">
        <v>0</v>
      </c>
      <c r="AX1339">
        <v>0</v>
      </c>
      <c r="AY1339">
        <v>0</v>
      </c>
      <c r="AZ1339">
        <v>0</v>
      </c>
      <c r="BA1339">
        <v>0</v>
      </c>
      <c r="BB1339">
        <v>0</v>
      </c>
      <c r="BC1339">
        <v>0</v>
      </c>
      <c r="BD1339">
        <v>0</v>
      </c>
      <c r="BE1339">
        <v>0</v>
      </c>
      <c r="BF1339">
        <v>0</v>
      </c>
      <c r="BG1339">
        <v>0</v>
      </c>
      <c r="BH1339">
        <v>0</v>
      </c>
      <c r="BI1339">
        <v>0</v>
      </c>
      <c r="BJ1339" s="25">
        <v>45853</v>
      </c>
      <c r="BK1339">
        <v>0</v>
      </c>
      <c r="BL1339" s="27" t="str">
        <f>VLOOKUP(O1339,DropDownList!$H$1:$I$7,2,FALSE)</f>
        <v>2025/26</v>
      </c>
      <c r="BM1339" s="27" t="str">
        <f t="shared" si="20"/>
        <v>PCPF</v>
      </c>
    </row>
    <row r="1340" spans="1:65" x14ac:dyDescent="0.2">
      <c r="A1340">
        <v>2025</v>
      </c>
      <c r="B1340">
        <v>7</v>
      </c>
      <c r="C1340" t="s">
        <v>162</v>
      </c>
      <c r="D1340" t="s">
        <v>163</v>
      </c>
      <c r="E1340" t="s">
        <v>10</v>
      </c>
      <c r="F1340">
        <v>9251</v>
      </c>
      <c r="G1340" t="s">
        <v>141</v>
      </c>
      <c r="H1340" t="s">
        <v>164</v>
      </c>
      <c r="I1340" t="s">
        <v>164</v>
      </c>
      <c r="J1340" s="24">
        <v>45839</v>
      </c>
      <c r="K1340" t="s">
        <v>143</v>
      </c>
      <c r="L1340">
        <v>2</v>
      </c>
      <c r="M1340" t="s">
        <v>144</v>
      </c>
      <c r="N1340" t="s">
        <v>145</v>
      </c>
      <c r="O1340" t="s">
        <v>149</v>
      </c>
      <c r="P1340" t="s">
        <v>153</v>
      </c>
      <c r="Q1340">
        <v>315</v>
      </c>
      <c r="R1340">
        <v>17</v>
      </c>
      <c r="S1340">
        <v>1095</v>
      </c>
      <c r="T1340">
        <v>525</v>
      </c>
      <c r="U1340">
        <v>7</v>
      </c>
      <c r="V1340">
        <v>7</v>
      </c>
      <c r="W1340">
        <v>315</v>
      </c>
      <c r="X1340">
        <v>315</v>
      </c>
      <c r="Y1340">
        <v>0</v>
      </c>
      <c r="Z1340">
        <v>0</v>
      </c>
      <c r="AA1340">
        <v>255</v>
      </c>
      <c r="AB1340">
        <v>0</v>
      </c>
      <c r="AC1340">
        <v>255</v>
      </c>
      <c r="AD1340">
        <v>7</v>
      </c>
      <c r="AE1340">
        <v>0</v>
      </c>
      <c r="AF1340">
        <v>5</v>
      </c>
      <c r="AG1340">
        <v>0</v>
      </c>
      <c r="AH1340">
        <v>5</v>
      </c>
      <c r="AI1340">
        <v>7</v>
      </c>
      <c r="AJ1340">
        <v>0</v>
      </c>
      <c r="AK1340">
        <v>0</v>
      </c>
      <c r="AL1340">
        <v>0</v>
      </c>
      <c r="AM1340">
        <v>0</v>
      </c>
      <c r="AN1340">
        <v>0</v>
      </c>
      <c r="AO1340">
        <v>11</v>
      </c>
      <c r="AP1340">
        <v>15</v>
      </c>
      <c r="AQ1340">
        <v>11</v>
      </c>
      <c r="AR1340">
        <v>2</v>
      </c>
      <c r="AS1340">
        <v>2</v>
      </c>
      <c r="AT1340">
        <v>0</v>
      </c>
      <c r="AU1340">
        <v>0</v>
      </c>
      <c r="AV1340">
        <v>0</v>
      </c>
      <c r="AW1340">
        <v>0</v>
      </c>
      <c r="AX1340">
        <v>0</v>
      </c>
      <c r="AY1340">
        <v>0</v>
      </c>
      <c r="AZ1340">
        <v>0</v>
      </c>
      <c r="BA1340">
        <v>0</v>
      </c>
      <c r="BB1340">
        <v>0</v>
      </c>
      <c r="BC1340">
        <v>0</v>
      </c>
      <c r="BD1340">
        <v>0</v>
      </c>
      <c r="BE1340">
        <v>0</v>
      </c>
      <c r="BF1340">
        <v>11</v>
      </c>
      <c r="BG1340">
        <v>315</v>
      </c>
      <c r="BH1340">
        <v>0</v>
      </c>
      <c r="BI1340">
        <v>7</v>
      </c>
      <c r="BJ1340" s="25">
        <v>45853</v>
      </c>
      <c r="BK1340">
        <v>0</v>
      </c>
      <c r="BL1340" s="27" t="str">
        <f>VLOOKUP(O1340,DropDownList!$H$1:$I$7,2,FALSE)</f>
        <v>2025/26</v>
      </c>
      <c r="BM1340" s="27" t="str">
        <f t="shared" si="20"/>
        <v>PREG</v>
      </c>
    </row>
    <row r="1341" spans="1:65" x14ac:dyDescent="0.2">
      <c r="A1341">
        <v>2025</v>
      </c>
      <c r="B1341">
        <v>7</v>
      </c>
      <c r="C1341" t="s">
        <v>162</v>
      </c>
      <c r="D1341" t="s">
        <v>163</v>
      </c>
      <c r="E1341" t="s">
        <v>10</v>
      </c>
      <c r="F1341">
        <v>9251</v>
      </c>
      <c r="G1341" t="s">
        <v>141</v>
      </c>
      <c r="H1341" t="s">
        <v>164</v>
      </c>
      <c r="I1341" t="s">
        <v>164</v>
      </c>
      <c r="J1341" s="24">
        <v>45839</v>
      </c>
      <c r="K1341" t="s">
        <v>143</v>
      </c>
      <c r="L1341">
        <v>2</v>
      </c>
      <c r="M1341" t="s">
        <v>144</v>
      </c>
      <c r="N1341" t="s">
        <v>145</v>
      </c>
      <c r="O1341" t="s">
        <v>156</v>
      </c>
      <c r="P1341" t="s">
        <v>152</v>
      </c>
      <c r="Q1341">
        <v>0</v>
      </c>
      <c r="R1341">
        <v>426</v>
      </c>
      <c r="S1341">
        <v>17040</v>
      </c>
      <c r="T1341">
        <v>7520</v>
      </c>
      <c r="U1341">
        <v>0</v>
      </c>
      <c r="V1341">
        <v>0</v>
      </c>
      <c r="W1341">
        <v>0</v>
      </c>
      <c r="X1341">
        <v>0</v>
      </c>
      <c r="Y1341">
        <v>0</v>
      </c>
      <c r="Z1341">
        <v>0</v>
      </c>
      <c r="AA1341">
        <v>9520</v>
      </c>
      <c r="AB1341">
        <v>0</v>
      </c>
      <c r="AC1341">
        <v>9520</v>
      </c>
      <c r="AD1341">
        <v>0</v>
      </c>
      <c r="AE1341">
        <v>0</v>
      </c>
      <c r="AF1341">
        <v>238</v>
      </c>
      <c r="AG1341">
        <v>0</v>
      </c>
      <c r="AH1341">
        <v>188</v>
      </c>
      <c r="AI1341">
        <v>0</v>
      </c>
      <c r="AJ1341">
        <v>0</v>
      </c>
      <c r="AK1341">
        <v>0</v>
      </c>
      <c r="AL1341">
        <v>0</v>
      </c>
      <c r="AM1341">
        <v>2</v>
      </c>
      <c r="AN1341">
        <v>0</v>
      </c>
      <c r="AO1341">
        <v>0</v>
      </c>
      <c r="AP1341">
        <v>0</v>
      </c>
      <c r="AQ1341">
        <v>0</v>
      </c>
      <c r="AR1341">
        <v>0</v>
      </c>
      <c r="AS1341">
        <v>0</v>
      </c>
      <c r="AT1341">
        <v>0</v>
      </c>
      <c r="AU1341">
        <v>0</v>
      </c>
      <c r="AV1341">
        <v>0</v>
      </c>
      <c r="AW1341">
        <v>0</v>
      </c>
      <c r="AX1341">
        <v>0</v>
      </c>
      <c r="AY1341">
        <v>0</v>
      </c>
      <c r="AZ1341">
        <v>0</v>
      </c>
      <c r="BA1341">
        <v>0</v>
      </c>
      <c r="BB1341">
        <v>0</v>
      </c>
      <c r="BC1341">
        <v>0</v>
      </c>
      <c r="BD1341">
        <v>0</v>
      </c>
      <c r="BE1341">
        <v>0</v>
      </c>
      <c r="BF1341">
        <v>0</v>
      </c>
      <c r="BG1341">
        <v>0</v>
      </c>
      <c r="BH1341">
        <v>0</v>
      </c>
      <c r="BI1341">
        <v>0</v>
      </c>
      <c r="BJ1341" s="25">
        <v>45853</v>
      </c>
      <c r="BK1341">
        <v>0</v>
      </c>
      <c r="BL1341" s="27" t="str">
        <f>VLOOKUP(O1341,DropDownList!$H$1:$I$7,2,FALSE)</f>
        <v>2023/24</v>
      </c>
      <c r="BM1341" s="27" t="str">
        <f t="shared" si="20"/>
        <v>PCOA</v>
      </c>
    </row>
    <row r="1342" spans="1:65" x14ac:dyDescent="0.2">
      <c r="A1342">
        <v>2025</v>
      </c>
      <c r="B1342">
        <v>7</v>
      </c>
      <c r="C1342" t="s">
        <v>162</v>
      </c>
      <c r="D1342" t="s">
        <v>163</v>
      </c>
      <c r="E1342" t="s">
        <v>10</v>
      </c>
      <c r="F1342">
        <v>9251</v>
      </c>
      <c r="G1342" t="s">
        <v>141</v>
      </c>
      <c r="H1342" t="s">
        <v>164</v>
      </c>
      <c r="I1342" t="s">
        <v>164</v>
      </c>
      <c r="J1342" s="24">
        <v>45839</v>
      </c>
      <c r="K1342" t="s">
        <v>143</v>
      </c>
      <c r="L1342">
        <v>2</v>
      </c>
      <c r="M1342" t="s">
        <v>144</v>
      </c>
      <c r="N1342" t="s">
        <v>145</v>
      </c>
      <c r="O1342" t="s">
        <v>147</v>
      </c>
      <c r="P1342" t="s">
        <v>153</v>
      </c>
      <c r="Q1342">
        <v>225</v>
      </c>
      <c r="R1342">
        <v>8</v>
      </c>
      <c r="S1342">
        <v>615</v>
      </c>
      <c r="T1342">
        <v>0</v>
      </c>
      <c r="U1342">
        <v>5</v>
      </c>
      <c r="V1342">
        <v>5</v>
      </c>
      <c r="W1342">
        <v>225</v>
      </c>
      <c r="X1342">
        <v>225</v>
      </c>
      <c r="Y1342">
        <v>0</v>
      </c>
      <c r="Z1342">
        <v>0</v>
      </c>
      <c r="AA1342">
        <v>390</v>
      </c>
      <c r="AB1342">
        <v>0</v>
      </c>
      <c r="AC1342">
        <v>390</v>
      </c>
      <c r="AD1342">
        <v>5</v>
      </c>
      <c r="AE1342">
        <v>0</v>
      </c>
      <c r="AF1342">
        <v>3</v>
      </c>
      <c r="AG1342">
        <v>0</v>
      </c>
      <c r="AH1342">
        <v>0</v>
      </c>
      <c r="AI1342">
        <v>5</v>
      </c>
      <c r="AJ1342">
        <v>0</v>
      </c>
      <c r="AK1342">
        <v>0</v>
      </c>
      <c r="AL1342">
        <v>0</v>
      </c>
      <c r="AM1342">
        <v>0</v>
      </c>
      <c r="AN1342">
        <v>0</v>
      </c>
      <c r="AO1342">
        <v>7</v>
      </c>
      <c r="AP1342">
        <v>20</v>
      </c>
      <c r="AQ1342">
        <v>7</v>
      </c>
      <c r="AR1342">
        <v>0</v>
      </c>
      <c r="AS1342">
        <v>0</v>
      </c>
      <c r="AT1342">
        <v>9</v>
      </c>
      <c r="AU1342">
        <v>0</v>
      </c>
      <c r="AV1342">
        <v>0</v>
      </c>
      <c r="AW1342">
        <v>0</v>
      </c>
      <c r="AX1342">
        <v>0</v>
      </c>
      <c r="AY1342">
        <v>1</v>
      </c>
      <c r="AZ1342">
        <v>1</v>
      </c>
      <c r="BA1342">
        <v>0</v>
      </c>
      <c r="BB1342">
        <v>0</v>
      </c>
      <c r="BC1342">
        <v>0</v>
      </c>
      <c r="BD1342">
        <v>0</v>
      </c>
      <c r="BE1342">
        <v>0</v>
      </c>
      <c r="BF1342">
        <v>7</v>
      </c>
      <c r="BG1342">
        <v>225</v>
      </c>
      <c r="BH1342">
        <v>0</v>
      </c>
      <c r="BI1342">
        <v>5</v>
      </c>
      <c r="BJ1342" s="25">
        <v>45853</v>
      </c>
      <c r="BK1342">
        <v>0</v>
      </c>
      <c r="BL1342" s="27" t="str">
        <f>VLOOKUP(O1342,DropDownList!$H$1:$I$7,2,FALSE)</f>
        <v>2024/25</v>
      </c>
      <c r="BM1342" s="27" t="str">
        <f t="shared" si="20"/>
        <v>PREG</v>
      </c>
    </row>
    <row r="1343" spans="1:65" x14ac:dyDescent="0.2">
      <c r="A1343">
        <v>2025</v>
      </c>
      <c r="B1343">
        <v>7</v>
      </c>
      <c r="C1343" t="s">
        <v>162</v>
      </c>
      <c r="D1343" t="s">
        <v>163</v>
      </c>
      <c r="E1343" t="s">
        <v>10</v>
      </c>
      <c r="F1343">
        <v>9251</v>
      </c>
      <c r="G1343" t="s">
        <v>141</v>
      </c>
      <c r="H1343" t="s">
        <v>164</v>
      </c>
      <c r="I1343" t="s">
        <v>164</v>
      </c>
      <c r="J1343" s="24">
        <v>45839</v>
      </c>
      <c r="K1343" t="s">
        <v>143</v>
      </c>
      <c r="L1343">
        <v>2</v>
      </c>
      <c r="M1343" t="s">
        <v>144</v>
      </c>
      <c r="N1343" t="s">
        <v>145</v>
      </c>
      <c r="O1343" t="s">
        <v>147</v>
      </c>
      <c r="P1343" t="s">
        <v>151</v>
      </c>
      <c r="Q1343">
        <v>0</v>
      </c>
      <c r="R1343">
        <v>58</v>
      </c>
      <c r="S1343">
        <v>1740</v>
      </c>
      <c r="T1343">
        <v>330</v>
      </c>
      <c r="U1343">
        <v>0</v>
      </c>
      <c r="V1343">
        <v>0</v>
      </c>
      <c r="W1343">
        <v>0</v>
      </c>
      <c r="X1343">
        <v>0</v>
      </c>
      <c r="Y1343">
        <v>0</v>
      </c>
      <c r="Z1343">
        <v>0</v>
      </c>
      <c r="AA1343">
        <v>1410</v>
      </c>
      <c r="AB1343">
        <v>0</v>
      </c>
      <c r="AC1343">
        <v>1410</v>
      </c>
      <c r="AD1343">
        <v>0</v>
      </c>
      <c r="AE1343">
        <v>0</v>
      </c>
      <c r="AF1343">
        <v>47</v>
      </c>
      <c r="AG1343">
        <v>0</v>
      </c>
      <c r="AH1343">
        <v>11</v>
      </c>
      <c r="AI1343">
        <v>0</v>
      </c>
      <c r="AJ1343">
        <v>0</v>
      </c>
      <c r="AK1343">
        <v>0</v>
      </c>
      <c r="AL1343">
        <v>0</v>
      </c>
      <c r="AM1343">
        <v>1</v>
      </c>
      <c r="AN1343">
        <v>0</v>
      </c>
      <c r="AO1343">
        <v>0</v>
      </c>
      <c r="AP1343">
        <v>0</v>
      </c>
      <c r="AQ1343">
        <v>0</v>
      </c>
      <c r="AR1343">
        <v>0</v>
      </c>
      <c r="AS1343">
        <v>0</v>
      </c>
      <c r="AT1343">
        <v>0</v>
      </c>
      <c r="AU1343">
        <v>0</v>
      </c>
      <c r="AV1343">
        <v>0</v>
      </c>
      <c r="AW1343">
        <v>0</v>
      </c>
      <c r="AX1343">
        <v>0</v>
      </c>
      <c r="AY1343">
        <v>0</v>
      </c>
      <c r="AZ1343">
        <v>0</v>
      </c>
      <c r="BA1343">
        <v>0</v>
      </c>
      <c r="BB1343">
        <v>0</v>
      </c>
      <c r="BC1343">
        <v>0</v>
      </c>
      <c r="BD1343">
        <v>0</v>
      </c>
      <c r="BE1343">
        <v>0</v>
      </c>
      <c r="BF1343">
        <v>0</v>
      </c>
      <c r="BG1343">
        <v>0</v>
      </c>
      <c r="BH1343">
        <v>0</v>
      </c>
      <c r="BI1343">
        <v>0</v>
      </c>
      <c r="BJ1343" s="25">
        <v>45853</v>
      </c>
      <c r="BK1343">
        <v>0</v>
      </c>
      <c r="BL1343" s="27" t="str">
        <f>VLOOKUP(O1343,DropDownList!$H$1:$I$7,2,FALSE)</f>
        <v>2024/25</v>
      </c>
      <c r="BM1343" s="27" t="str">
        <f t="shared" si="20"/>
        <v>PCPF</v>
      </c>
    </row>
    <row r="1344" spans="1:65" x14ac:dyDescent="0.2">
      <c r="A1344">
        <v>2025</v>
      </c>
      <c r="B1344">
        <v>7</v>
      </c>
      <c r="C1344" t="s">
        <v>162</v>
      </c>
      <c r="D1344" t="s">
        <v>163</v>
      </c>
      <c r="E1344" t="s">
        <v>10</v>
      </c>
      <c r="F1344">
        <v>9251</v>
      </c>
      <c r="G1344" t="s">
        <v>141</v>
      </c>
      <c r="H1344" t="s">
        <v>164</v>
      </c>
      <c r="I1344" t="s">
        <v>164</v>
      </c>
      <c r="J1344" s="24">
        <v>45839</v>
      </c>
      <c r="K1344" t="s">
        <v>143</v>
      </c>
      <c r="L1344">
        <v>2</v>
      </c>
      <c r="M1344" t="s">
        <v>144</v>
      </c>
      <c r="N1344" t="s">
        <v>145</v>
      </c>
      <c r="O1344" t="s">
        <v>147</v>
      </c>
      <c r="P1344" t="s">
        <v>152</v>
      </c>
      <c r="Q1344">
        <v>0</v>
      </c>
      <c r="R1344">
        <v>270</v>
      </c>
      <c r="S1344">
        <v>10800</v>
      </c>
      <c r="T1344">
        <v>4560</v>
      </c>
      <c r="U1344">
        <v>0</v>
      </c>
      <c r="V1344">
        <v>0</v>
      </c>
      <c r="W1344">
        <v>0</v>
      </c>
      <c r="X1344">
        <v>0</v>
      </c>
      <c r="Y1344">
        <v>0</v>
      </c>
      <c r="Z1344">
        <v>0</v>
      </c>
      <c r="AA1344">
        <v>6240</v>
      </c>
      <c r="AB1344">
        <v>0</v>
      </c>
      <c r="AC1344">
        <v>6240</v>
      </c>
      <c r="AD1344">
        <v>0</v>
      </c>
      <c r="AE1344">
        <v>0</v>
      </c>
      <c r="AF1344">
        <v>156</v>
      </c>
      <c r="AG1344">
        <v>0</v>
      </c>
      <c r="AH1344">
        <v>114</v>
      </c>
      <c r="AI1344">
        <v>0</v>
      </c>
      <c r="AJ1344">
        <v>0</v>
      </c>
      <c r="AK1344">
        <v>0</v>
      </c>
      <c r="AL1344">
        <v>0</v>
      </c>
      <c r="AM1344">
        <v>3</v>
      </c>
      <c r="AN1344">
        <v>0</v>
      </c>
      <c r="AO1344">
        <v>0</v>
      </c>
      <c r="AP1344">
        <v>0</v>
      </c>
      <c r="AQ1344">
        <v>0</v>
      </c>
      <c r="AR1344">
        <v>0</v>
      </c>
      <c r="AS1344">
        <v>0</v>
      </c>
      <c r="AT1344">
        <v>0</v>
      </c>
      <c r="AU1344">
        <v>0</v>
      </c>
      <c r="AV1344">
        <v>0</v>
      </c>
      <c r="AW1344">
        <v>0</v>
      </c>
      <c r="AX1344">
        <v>0</v>
      </c>
      <c r="AY1344">
        <v>0</v>
      </c>
      <c r="AZ1344">
        <v>0</v>
      </c>
      <c r="BA1344">
        <v>0</v>
      </c>
      <c r="BB1344">
        <v>0</v>
      </c>
      <c r="BC1344">
        <v>0</v>
      </c>
      <c r="BD1344">
        <v>0</v>
      </c>
      <c r="BE1344">
        <v>0</v>
      </c>
      <c r="BF1344">
        <v>0</v>
      </c>
      <c r="BG1344">
        <v>0</v>
      </c>
      <c r="BH1344">
        <v>0</v>
      </c>
      <c r="BI1344">
        <v>0</v>
      </c>
      <c r="BJ1344" s="25">
        <v>45853</v>
      </c>
      <c r="BK1344">
        <v>0</v>
      </c>
      <c r="BL1344" s="27" t="str">
        <f>VLOOKUP(O1344,DropDownList!$H$1:$I$7,2,FALSE)</f>
        <v>2024/25</v>
      </c>
      <c r="BM1344" s="27" t="str">
        <f t="shared" si="20"/>
        <v>PCOA</v>
      </c>
    </row>
    <row r="1345" spans="1:65" x14ac:dyDescent="0.2">
      <c r="A1345">
        <v>2025</v>
      </c>
      <c r="B1345">
        <v>7</v>
      </c>
      <c r="C1345" t="s">
        <v>162</v>
      </c>
      <c r="D1345" t="s">
        <v>163</v>
      </c>
      <c r="E1345" t="s">
        <v>10</v>
      </c>
      <c r="F1345">
        <v>9251</v>
      </c>
      <c r="G1345" t="s">
        <v>141</v>
      </c>
      <c r="H1345" t="s">
        <v>164</v>
      </c>
      <c r="I1345" t="s">
        <v>164</v>
      </c>
      <c r="J1345" s="24">
        <v>45839</v>
      </c>
      <c r="K1345" t="s">
        <v>143</v>
      </c>
      <c r="L1345">
        <v>2</v>
      </c>
      <c r="M1345" t="s">
        <v>144</v>
      </c>
      <c r="N1345" t="s">
        <v>145</v>
      </c>
      <c r="O1345" t="s">
        <v>147</v>
      </c>
      <c r="P1345" t="s">
        <v>148</v>
      </c>
      <c r="Q1345">
        <v>1325</v>
      </c>
      <c r="R1345">
        <v>110</v>
      </c>
      <c r="S1345">
        <v>6600</v>
      </c>
      <c r="T1345">
        <v>983.12</v>
      </c>
      <c r="U1345">
        <v>23</v>
      </c>
      <c r="V1345">
        <v>16</v>
      </c>
      <c r="W1345">
        <v>960</v>
      </c>
      <c r="X1345">
        <v>960</v>
      </c>
      <c r="Y1345">
        <v>0</v>
      </c>
      <c r="Z1345">
        <v>0</v>
      </c>
      <c r="AA1345">
        <v>4291.88</v>
      </c>
      <c r="AB1345">
        <v>0</v>
      </c>
      <c r="AC1345">
        <v>4291.88</v>
      </c>
      <c r="AD1345">
        <v>16</v>
      </c>
      <c r="AE1345">
        <v>0</v>
      </c>
      <c r="AF1345">
        <v>70</v>
      </c>
      <c r="AG1345">
        <v>2</v>
      </c>
      <c r="AH1345">
        <v>16</v>
      </c>
      <c r="AI1345">
        <v>21</v>
      </c>
      <c r="AJ1345">
        <v>0</v>
      </c>
      <c r="AK1345">
        <v>0</v>
      </c>
      <c r="AL1345">
        <v>0</v>
      </c>
      <c r="AM1345">
        <v>0</v>
      </c>
      <c r="AN1345">
        <v>0</v>
      </c>
      <c r="AO1345">
        <v>76</v>
      </c>
      <c r="AP1345">
        <v>316</v>
      </c>
      <c r="AQ1345">
        <v>83</v>
      </c>
      <c r="AR1345">
        <v>0</v>
      </c>
      <c r="AS1345">
        <v>25</v>
      </c>
      <c r="AT1345">
        <v>40</v>
      </c>
      <c r="AU1345">
        <v>1</v>
      </c>
      <c r="AV1345">
        <v>0</v>
      </c>
      <c r="AW1345">
        <v>0</v>
      </c>
      <c r="AX1345">
        <v>0</v>
      </c>
      <c r="AY1345">
        <v>42</v>
      </c>
      <c r="AZ1345">
        <v>67</v>
      </c>
      <c r="BA1345">
        <v>32</v>
      </c>
      <c r="BB1345">
        <v>8</v>
      </c>
      <c r="BC1345">
        <v>4</v>
      </c>
      <c r="BD1345">
        <v>0</v>
      </c>
      <c r="BE1345">
        <v>0</v>
      </c>
      <c r="BF1345">
        <v>76</v>
      </c>
      <c r="BG1345">
        <v>1260</v>
      </c>
      <c r="BH1345">
        <v>1</v>
      </c>
      <c r="BI1345">
        <v>23</v>
      </c>
      <c r="BJ1345" s="25">
        <v>45853</v>
      </c>
      <c r="BK1345">
        <v>0</v>
      </c>
      <c r="BL1345" s="27" t="str">
        <f>VLOOKUP(O1345,DropDownList!$H$1:$I$7,2,FALSE)</f>
        <v>2024/25</v>
      </c>
      <c r="BM1345" s="27" t="str">
        <f t="shared" si="20"/>
        <v>PRAS</v>
      </c>
    </row>
    <row r="1346" spans="1:65" x14ac:dyDescent="0.2">
      <c r="A1346">
        <v>2025</v>
      </c>
      <c r="B1346">
        <v>7</v>
      </c>
      <c r="C1346" t="s">
        <v>162</v>
      </c>
      <c r="D1346" t="s">
        <v>163</v>
      </c>
      <c r="E1346" t="s">
        <v>10</v>
      </c>
      <c r="F1346">
        <v>9251</v>
      </c>
      <c r="G1346" t="s">
        <v>141</v>
      </c>
      <c r="H1346" t="s">
        <v>164</v>
      </c>
      <c r="I1346" t="s">
        <v>164</v>
      </c>
      <c r="J1346" s="24">
        <v>45839</v>
      </c>
      <c r="K1346" t="s">
        <v>143</v>
      </c>
      <c r="L1346">
        <v>2</v>
      </c>
      <c r="M1346" t="s">
        <v>144</v>
      </c>
      <c r="N1346" t="s">
        <v>145</v>
      </c>
      <c r="O1346" t="s">
        <v>156</v>
      </c>
      <c r="P1346" t="s">
        <v>154</v>
      </c>
      <c r="Q1346">
        <v>30436.47</v>
      </c>
      <c r="R1346">
        <v>1094</v>
      </c>
      <c r="S1346">
        <v>258615</v>
      </c>
      <c r="T1346">
        <v>8241.19</v>
      </c>
      <c r="U1346">
        <v>139</v>
      </c>
      <c r="V1346">
        <v>77</v>
      </c>
      <c r="W1346">
        <v>18167.47</v>
      </c>
      <c r="X1346">
        <v>18547.47</v>
      </c>
      <c r="Y1346">
        <v>0</v>
      </c>
      <c r="Z1346">
        <v>0</v>
      </c>
      <c r="AA1346">
        <v>219937.34</v>
      </c>
      <c r="AB1346">
        <v>1430</v>
      </c>
      <c r="AC1346">
        <v>203844.89</v>
      </c>
      <c r="AD1346">
        <v>46</v>
      </c>
      <c r="AE1346">
        <v>31</v>
      </c>
      <c r="AF1346">
        <v>920</v>
      </c>
      <c r="AG1346">
        <v>69</v>
      </c>
      <c r="AH1346">
        <v>24</v>
      </c>
      <c r="AI1346">
        <v>70</v>
      </c>
      <c r="AJ1346">
        <v>0</v>
      </c>
      <c r="AK1346">
        <v>0</v>
      </c>
      <c r="AL1346">
        <v>0</v>
      </c>
      <c r="AM1346">
        <v>0</v>
      </c>
      <c r="AN1346">
        <v>0</v>
      </c>
      <c r="AO1346">
        <v>585</v>
      </c>
      <c r="AP1346">
        <v>2708</v>
      </c>
      <c r="AQ1346">
        <v>581</v>
      </c>
      <c r="AR1346">
        <v>0</v>
      </c>
      <c r="AS1346">
        <v>431</v>
      </c>
      <c r="AT1346">
        <v>266</v>
      </c>
      <c r="AU1346">
        <v>47</v>
      </c>
      <c r="AV1346">
        <v>21</v>
      </c>
      <c r="AW1346">
        <v>11</v>
      </c>
      <c r="AX1346">
        <v>0</v>
      </c>
      <c r="AY1346">
        <v>270</v>
      </c>
      <c r="AZ1346">
        <v>373</v>
      </c>
      <c r="BA1346">
        <v>237</v>
      </c>
      <c r="BB1346">
        <v>184</v>
      </c>
      <c r="BC1346">
        <v>96</v>
      </c>
      <c r="BD1346">
        <v>20</v>
      </c>
      <c r="BE1346">
        <v>0</v>
      </c>
      <c r="BF1346">
        <v>1077</v>
      </c>
      <c r="BG1346">
        <v>16795</v>
      </c>
      <c r="BH1346">
        <v>11</v>
      </c>
      <c r="BI1346">
        <v>134</v>
      </c>
      <c r="BJ1346" s="25">
        <v>45853</v>
      </c>
      <c r="BK1346">
        <v>1</v>
      </c>
      <c r="BL1346" s="27" t="str">
        <f>VLOOKUP(O1346,DropDownList!$H$1:$I$7,2,FALSE)</f>
        <v>2023/24</v>
      </c>
      <c r="BM1346" s="27" t="str">
        <f t="shared" si="20"/>
        <v>JP COURT</v>
      </c>
    </row>
    <row r="1347" spans="1:65" x14ac:dyDescent="0.2">
      <c r="A1347">
        <v>2025</v>
      </c>
      <c r="B1347">
        <v>7</v>
      </c>
      <c r="C1347" t="s">
        <v>162</v>
      </c>
      <c r="D1347" t="s">
        <v>163</v>
      </c>
      <c r="E1347" t="s">
        <v>10</v>
      </c>
      <c r="F1347">
        <v>9251</v>
      </c>
      <c r="G1347" t="s">
        <v>141</v>
      </c>
      <c r="H1347" t="s">
        <v>164</v>
      </c>
      <c r="I1347" t="s">
        <v>164</v>
      </c>
      <c r="J1347" s="24">
        <v>45839</v>
      </c>
      <c r="K1347" t="s">
        <v>143</v>
      </c>
      <c r="L1347">
        <v>2</v>
      </c>
      <c r="M1347" t="s">
        <v>144</v>
      </c>
      <c r="N1347" t="s">
        <v>145</v>
      </c>
      <c r="O1347" t="s">
        <v>149</v>
      </c>
      <c r="P1347" t="s">
        <v>152</v>
      </c>
      <c r="Q1347">
        <v>0</v>
      </c>
      <c r="R1347">
        <v>156</v>
      </c>
      <c r="S1347">
        <v>6240</v>
      </c>
      <c r="T1347">
        <v>2760</v>
      </c>
      <c r="U1347">
        <v>0</v>
      </c>
      <c r="V1347">
        <v>0</v>
      </c>
      <c r="W1347">
        <v>0</v>
      </c>
      <c r="X1347">
        <v>0</v>
      </c>
      <c r="Y1347">
        <v>0</v>
      </c>
      <c r="Z1347">
        <v>0</v>
      </c>
      <c r="AA1347">
        <v>3480</v>
      </c>
      <c r="AB1347">
        <v>0</v>
      </c>
      <c r="AC1347">
        <v>3480</v>
      </c>
      <c r="AD1347">
        <v>0</v>
      </c>
      <c r="AE1347">
        <v>0</v>
      </c>
      <c r="AF1347">
        <v>87</v>
      </c>
      <c r="AG1347">
        <v>0</v>
      </c>
      <c r="AH1347">
        <v>69</v>
      </c>
      <c r="AI1347">
        <v>0</v>
      </c>
      <c r="AJ1347">
        <v>0</v>
      </c>
      <c r="AK1347">
        <v>0</v>
      </c>
      <c r="AL1347">
        <v>0</v>
      </c>
      <c r="AM1347">
        <v>3</v>
      </c>
      <c r="AN1347">
        <v>0</v>
      </c>
      <c r="AO1347">
        <v>0</v>
      </c>
      <c r="AP1347">
        <v>0</v>
      </c>
      <c r="AQ1347">
        <v>0</v>
      </c>
      <c r="AR1347">
        <v>0</v>
      </c>
      <c r="AS1347">
        <v>0</v>
      </c>
      <c r="AT1347">
        <v>0</v>
      </c>
      <c r="AU1347">
        <v>0</v>
      </c>
      <c r="AV1347">
        <v>0</v>
      </c>
      <c r="AW1347">
        <v>0</v>
      </c>
      <c r="AX1347">
        <v>0</v>
      </c>
      <c r="AY1347">
        <v>0</v>
      </c>
      <c r="AZ1347">
        <v>0</v>
      </c>
      <c r="BA1347">
        <v>0</v>
      </c>
      <c r="BB1347">
        <v>0</v>
      </c>
      <c r="BC1347">
        <v>0</v>
      </c>
      <c r="BD1347">
        <v>0</v>
      </c>
      <c r="BE1347">
        <v>0</v>
      </c>
      <c r="BF1347">
        <v>0</v>
      </c>
      <c r="BG1347">
        <v>0</v>
      </c>
      <c r="BH1347">
        <v>0</v>
      </c>
      <c r="BI1347">
        <v>0</v>
      </c>
      <c r="BJ1347" s="25">
        <v>45853</v>
      </c>
      <c r="BK1347">
        <v>0</v>
      </c>
      <c r="BL1347" s="27" t="str">
        <f>VLOOKUP(O1347,DropDownList!$H$1:$I$7,2,FALSE)</f>
        <v>2025/26</v>
      </c>
      <c r="BM1347" s="27" t="str">
        <f t="shared" ref="BM1347:BM1410" si="21">IF(RIGHT(P1347,4)="VSUR","VSUR",IF(RIGHT(P1347,4)="CONF","CONF",P1347))</f>
        <v>PCOA</v>
      </c>
    </row>
    <row r="1348" spans="1:65" x14ac:dyDescent="0.2">
      <c r="A1348">
        <v>2025</v>
      </c>
      <c r="B1348">
        <v>7</v>
      </c>
      <c r="C1348" t="s">
        <v>162</v>
      </c>
      <c r="D1348" t="s">
        <v>163</v>
      </c>
      <c r="E1348" t="s">
        <v>10</v>
      </c>
      <c r="F1348">
        <v>9251</v>
      </c>
      <c r="G1348" t="s">
        <v>141</v>
      </c>
      <c r="H1348" t="s">
        <v>164</v>
      </c>
      <c r="I1348" t="s">
        <v>164</v>
      </c>
      <c r="J1348" s="24">
        <v>45839</v>
      </c>
      <c r="K1348" t="s">
        <v>143</v>
      </c>
      <c r="L1348">
        <v>2</v>
      </c>
      <c r="M1348" t="s">
        <v>144</v>
      </c>
      <c r="N1348" t="s">
        <v>145</v>
      </c>
      <c r="O1348" t="s">
        <v>156</v>
      </c>
      <c r="P1348" t="s">
        <v>150</v>
      </c>
      <c r="Q1348">
        <v>34182.06</v>
      </c>
      <c r="R1348">
        <v>994</v>
      </c>
      <c r="S1348">
        <v>158921.63</v>
      </c>
      <c r="T1348">
        <v>27293.96</v>
      </c>
      <c r="U1348">
        <v>220</v>
      </c>
      <c r="V1348">
        <v>136</v>
      </c>
      <c r="W1348">
        <v>21343.040000000001</v>
      </c>
      <c r="X1348">
        <v>21700.15</v>
      </c>
      <c r="Y1348">
        <v>831</v>
      </c>
      <c r="Z1348">
        <v>131627.67000000001</v>
      </c>
      <c r="AA1348">
        <v>97445.61</v>
      </c>
      <c r="AB1348">
        <v>32145.34</v>
      </c>
      <c r="AC1348">
        <v>65300.27</v>
      </c>
      <c r="AD1348">
        <v>95</v>
      </c>
      <c r="AE1348">
        <v>41</v>
      </c>
      <c r="AF1348">
        <v>590</v>
      </c>
      <c r="AG1348">
        <v>93</v>
      </c>
      <c r="AH1348">
        <v>163</v>
      </c>
      <c r="AI1348">
        <v>127</v>
      </c>
      <c r="AJ1348">
        <v>159</v>
      </c>
      <c r="AK1348">
        <v>80</v>
      </c>
      <c r="AL1348">
        <v>15</v>
      </c>
      <c r="AM1348">
        <v>48</v>
      </c>
      <c r="AN1348">
        <v>19</v>
      </c>
      <c r="AO1348">
        <v>694</v>
      </c>
      <c r="AP1348">
        <v>3886</v>
      </c>
      <c r="AQ1348">
        <v>779</v>
      </c>
      <c r="AR1348">
        <v>0</v>
      </c>
      <c r="AS1348">
        <v>551</v>
      </c>
      <c r="AT1348">
        <v>538</v>
      </c>
      <c r="AU1348">
        <v>26</v>
      </c>
      <c r="AV1348">
        <v>9</v>
      </c>
      <c r="AW1348">
        <v>0</v>
      </c>
      <c r="AX1348">
        <v>0</v>
      </c>
      <c r="AY1348">
        <v>432</v>
      </c>
      <c r="AZ1348">
        <v>715</v>
      </c>
      <c r="BA1348">
        <v>476</v>
      </c>
      <c r="BB1348">
        <v>92</v>
      </c>
      <c r="BC1348">
        <v>42</v>
      </c>
      <c r="BD1348">
        <v>16</v>
      </c>
      <c r="BE1348">
        <v>0</v>
      </c>
      <c r="BF1348">
        <v>695</v>
      </c>
      <c r="BG1348">
        <v>21446.47</v>
      </c>
      <c r="BH1348">
        <v>21</v>
      </c>
      <c r="BI1348">
        <v>218</v>
      </c>
      <c r="BJ1348" s="25">
        <v>45853</v>
      </c>
      <c r="BK1348">
        <v>0</v>
      </c>
      <c r="BL1348" s="27" t="str">
        <f>VLOOKUP(O1348,DropDownList!$H$1:$I$7,2,FALSE)</f>
        <v>2023/24</v>
      </c>
      <c r="BM1348" s="27" t="str">
        <f t="shared" si="21"/>
        <v>FISCAL FINES</v>
      </c>
    </row>
    <row r="1349" spans="1:65" x14ac:dyDescent="0.2">
      <c r="A1349">
        <v>2025</v>
      </c>
      <c r="B1349">
        <v>7</v>
      </c>
      <c r="C1349" t="s">
        <v>162</v>
      </c>
      <c r="D1349" t="s">
        <v>163</v>
      </c>
      <c r="E1349" t="s">
        <v>10</v>
      </c>
      <c r="F1349">
        <v>9251</v>
      </c>
      <c r="G1349" t="s">
        <v>141</v>
      </c>
      <c r="H1349" t="s">
        <v>164</v>
      </c>
      <c r="I1349" t="s">
        <v>164</v>
      </c>
      <c r="J1349" s="24">
        <v>45839</v>
      </c>
      <c r="K1349" t="s">
        <v>143</v>
      </c>
      <c r="L1349">
        <v>2</v>
      </c>
      <c r="M1349" t="s">
        <v>144</v>
      </c>
      <c r="N1349" t="s">
        <v>145</v>
      </c>
      <c r="O1349" t="s">
        <v>149</v>
      </c>
      <c r="P1349" t="s">
        <v>154</v>
      </c>
      <c r="Q1349">
        <v>68797.37</v>
      </c>
      <c r="R1349">
        <v>1064</v>
      </c>
      <c r="S1349">
        <v>237832.75</v>
      </c>
      <c r="T1349">
        <v>1825</v>
      </c>
      <c r="U1349">
        <v>359</v>
      </c>
      <c r="V1349">
        <v>234</v>
      </c>
      <c r="W1349">
        <v>37272.01</v>
      </c>
      <c r="X1349">
        <v>47787.01</v>
      </c>
      <c r="Y1349">
        <v>0</v>
      </c>
      <c r="Z1349">
        <v>0</v>
      </c>
      <c r="AA1349">
        <v>167210.38</v>
      </c>
      <c r="AB1349">
        <v>310</v>
      </c>
      <c r="AC1349">
        <v>154262.01</v>
      </c>
      <c r="AD1349">
        <v>120</v>
      </c>
      <c r="AE1349">
        <v>114</v>
      </c>
      <c r="AF1349">
        <v>698</v>
      </c>
      <c r="AG1349">
        <v>185</v>
      </c>
      <c r="AH1349">
        <v>7</v>
      </c>
      <c r="AI1349">
        <v>174</v>
      </c>
      <c r="AJ1349">
        <v>0</v>
      </c>
      <c r="AK1349">
        <v>0</v>
      </c>
      <c r="AL1349">
        <v>0</v>
      </c>
      <c r="AM1349">
        <v>0</v>
      </c>
      <c r="AN1349">
        <v>0</v>
      </c>
      <c r="AO1349">
        <v>565</v>
      </c>
      <c r="AP1349">
        <v>1501</v>
      </c>
      <c r="AQ1349">
        <v>562</v>
      </c>
      <c r="AR1349">
        <v>0</v>
      </c>
      <c r="AS1349">
        <v>219</v>
      </c>
      <c r="AT1349">
        <v>181</v>
      </c>
      <c r="AU1349">
        <v>17</v>
      </c>
      <c r="AV1349">
        <v>8</v>
      </c>
      <c r="AW1349">
        <v>7</v>
      </c>
      <c r="AX1349">
        <v>0</v>
      </c>
      <c r="AY1349">
        <v>110</v>
      </c>
      <c r="AZ1349">
        <v>199</v>
      </c>
      <c r="BA1349">
        <v>69</v>
      </c>
      <c r="BB1349">
        <v>61</v>
      </c>
      <c r="BC1349">
        <v>15</v>
      </c>
      <c r="BD1349">
        <v>2</v>
      </c>
      <c r="BE1349">
        <v>0</v>
      </c>
      <c r="BF1349">
        <v>1055</v>
      </c>
      <c r="BG1349">
        <v>39951</v>
      </c>
      <c r="BH1349">
        <v>0</v>
      </c>
      <c r="BI1349">
        <v>358</v>
      </c>
      <c r="BJ1349" s="25">
        <v>45853</v>
      </c>
      <c r="BK1349">
        <v>0</v>
      </c>
      <c r="BL1349" s="27" t="str">
        <f>VLOOKUP(O1349,DropDownList!$H$1:$I$7,2,FALSE)</f>
        <v>2025/26</v>
      </c>
      <c r="BM1349" s="27" t="str">
        <f t="shared" si="21"/>
        <v>JP COURT</v>
      </c>
    </row>
    <row r="1350" spans="1:65" x14ac:dyDescent="0.2">
      <c r="A1350">
        <v>2025</v>
      </c>
      <c r="B1350">
        <v>7</v>
      </c>
      <c r="C1350" t="s">
        <v>162</v>
      </c>
      <c r="D1350" t="s">
        <v>163</v>
      </c>
      <c r="E1350" t="s">
        <v>10</v>
      </c>
      <c r="F1350">
        <v>9251</v>
      </c>
      <c r="G1350" t="s">
        <v>141</v>
      </c>
      <c r="H1350" t="s">
        <v>164</v>
      </c>
      <c r="I1350" t="s">
        <v>164</v>
      </c>
      <c r="J1350" s="24">
        <v>45839</v>
      </c>
      <c r="K1350" t="s">
        <v>143</v>
      </c>
      <c r="L1350">
        <v>2</v>
      </c>
      <c r="M1350" t="s">
        <v>144</v>
      </c>
      <c r="N1350" t="s">
        <v>145</v>
      </c>
      <c r="O1350" t="s">
        <v>156</v>
      </c>
      <c r="P1350" t="s">
        <v>151</v>
      </c>
      <c r="Q1350">
        <v>0</v>
      </c>
      <c r="R1350">
        <v>180</v>
      </c>
      <c r="S1350">
        <v>5400</v>
      </c>
      <c r="T1350">
        <v>1110</v>
      </c>
      <c r="U1350">
        <v>0</v>
      </c>
      <c r="V1350">
        <v>0</v>
      </c>
      <c r="W1350">
        <v>0</v>
      </c>
      <c r="X1350">
        <v>0</v>
      </c>
      <c r="Y1350">
        <v>0</v>
      </c>
      <c r="Z1350">
        <v>0</v>
      </c>
      <c r="AA1350">
        <v>4290</v>
      </c>
      <c r="AB1350">
        <v>0</v>
      </c>
      <c r="AC1350">
        <v>4290</v>
      </c>
      <c r="AD1350">
        <v>0</v>
      </c>
      <c r="AE1350">
        <v>0</v>
      </c>
      <c r="AF1350">
        <v>143</v>
      </c>
      <c r="AG1350">
        <v>0</v>
      </c>
      <c r="AH1350">
        <v>37</v>
      </c>
      <c r="AI1350">
        <v>0</v>
      </c>
      <c r="AJ1350">
        <v>0</v>
      </c>
      <c r="AK1350">
        <v>0</v>
      </c>
      <c r="AL1350">
        <v>0</v>
      </c>
      <c r="AM1350">
        <v>3</v>
      </c>
      <c r="AN1350">
        <v>0</v>
      </c>
      <c r="AO1350">
        <v>0</v>
      </c>
      <c r="AP1350">
        <v>0</v>
      </c>
      <c r="AQ1350">
        <v>0</v>
      </c>
      <c r="AR1350">
        <v>0</v>
      </c>
      <c r="AS1350">
        <v>0</v>
      </c>
      <c r="AT1350">
        <v>0</v>
      </c>
      <c r="AU1350">
        <v>0</v>
      </c>
      <c r="AV1350">
        <v>0</v>
      </c>
      <c r="AW1350">
        <v>0</v>
      </c>
      <c r="AX1350">
        <v>0</v>
      </c>
      <c r="AY1350">
        <v>0</v>
      </c>
      <c r="AZ1350">
        <v>0</v>
      </c>
      <c r="BA1350">
        <v>0</v>
      </c>
      <c r="BB1350">
        <v>0</v>
      </c>
      <c r="BC1350">
        <v>0</v>
      </c>
      <c r="BD1350">
        <v>0</v>
      </c>
      <c r="BE1350">
        <v>0</v>
      </c>
      <c r="BF1350">
        <v>0</v>
      </c>
      <c r="BG1350">
        <v>0</v>
      </c>
      <c r="BH1350">
        <v>0</v>
      </c>
      <c r="BI1350">
        <v>0</v>
      </c>
      <c r="BJ1350" s="25">
        <v>45853</v>
      </c>
      <c r="BK1350">
        <v>0</v>
      </c>
      <c r="BL1350" s="27" t="str">
        <f>VLOOKUP(O1350,DropDownList!$H$1:$I$7,2,FALSE)</f>
        <v>2023/24</v>
      </c>
      <c r="BM1350" s="27" t="str">
        <f t="shared" si="21"/>
        <v>PCPF</v>
      </c>
    </row>
    <row r="1351" spans="1:65" x14ac:dyDescent="0.2">
      <c r="A1351">
        <v>2025</v>
      </c>
      <c r="B1351">
        <v>7</v>
      </c>
      <c r="C1351" t="s">
        <v>162</v>
      </c>
      <c r="D1351" t="s">
        <v>163</v>
      </c>
      <c r="E1351" t="s">
        <v>10</v>
      </c>
      <c r="F1351">
        <v>9251</v>
      </c>
      <c r="G1351" t="s">
        <v>141</v>
      </c>
      <c r="H1351" t="s">
        <v>164</v>
      </c>
      <c r="I1351" t="s">
        <v>164</v>
      </c>
      <c r="J1351" s="24">
        <v>45839</v>
      </c>
      <c r="K1351" t="s">
        <v>143</v>
      </c>
      <c r="L1351">
        <v>2</v>
      </c>
      <c r="M1351" t="s">
        <v>144</v>
      </c>
      <c r="N1351" t="s">
        <v>145</v>
      </c>
      <c r="O1351" t="s">
        <v>156</v>
      </c>
      <c r="P1351" t="s">
        <v>148</v>
      </c>
      <c r="Q1351">
        <v>1225.42</v>
      </c>
      <c r="R1351">
        <v>197</v>
      </c>
      <c r="S1351">
        <v>11820</v>
      </c>
      <c r="T1351">
        <v>2037.51</v>
      </c>
      <c r="U1351">
        <v>23</v>
      </c>
      <c r="V1351">
        <v>13</v>
      </c>
      <c r="W1351">
        <v>755</v>
      </c>
      <c r="X1351">
        <v>755</v>
      </c>
      <c r="Y1351">
        <v>0</v>
      </c>
      <c r="Z1351">
        <v>0</v>
      </c>
      <c r="AA1351">
        <v>8557.07</v>
      </c>
      <c r="AB1351">
        <v>0</v>
      </c>
      <c r="AC1351">
        <v>8557.07</v>
      </c>
      <c r="AD1351">
        <v>12</v>
      </c>
      <c r="AE1351">
        <v>1</v>
      </c>
      <c r="AF1351">
        <v>135</v>
      </c>
      <c r="AG1351">
        <v>5</v>
      </c>
      <c r="AH1351">
        <v>32</v>
      </c>
      <c r="AI1351">
        <v>18</v>
      </c>
      <c r="AJ1351">
        <v>0</v>
      </c>
      <c r="AK1351">
        <v>0</v>
      </c>
      <c r="AL1351">
        <v>0</v>
      </c>
      <c r="AM1351">
        <v>0</v>
      </c>
      <c r="AN1351">
        <v>0</v>
      </c>
      <c r="AO1351">
        <v>134</v>
      </c>
      <c r="AP1351">
        <v>652</v>
      </c>
      <c r="AQ1351">
        <v>139</v>
      </c>
      <c r="AR1351">
        <v>0</v>
      </c>
      <c r="AS1351">
        <v>72</v>
      </c>
      <c r="AT1351">
        <v>77</v>
      </c>
      <c r="AU1351">
        <v>0</v>
      </c>
      <c r="AV1351">
        <v>0</v>
      </c>
      <c r="AW1351">
        <v>0</v>
      </c>
      <c r="AX1351">
        <v>0</v>
      </c>
      <c r="AY1351">
        <v>93</v>
      </c>
      <c r="AZ1351">
        <v>138</v>
      </c>
      <c r="BA1351">
        <v>87</v>
      </c>
      <c r="BB1351">
        <v>8</v>
      </c>
      <c r="BC1351">
        <v>3</v>
      </c>
      <c r="BD1351">
        <v>3</v>
      </c>
      <c r="BE1351">
        <v>0</v>
      </c>
      <c r="BF1351">
        <v>134</v>
      </c>
      <c r="BG1351">
        <v>1080</v>
      </c>
      <c r="BH1351">
        <v>7</v>
      </c>
      <c r="BI1351">
        <v>22</v>
      </c>
      <c r="BJ1351" s="25">
        <v>45853</v>
      </c>
      <c r="BK1351">
        <v>0</v>
      </c>
      <c r="BL1351" s="27" t="str">
        <f>VLOOKUP(O1351,DropDownList!$H$1:$I$7,2,FALSE)</f>
        <v>2023/24</v>
      </c>
      <c r="BM1351" s="27" t="str">
        <f t="shared" si="21"/>
        <v>PRAS</v>
      </c>
    </row>
    <row r="1352" spans="1:65" x14ac:dyDescent="0.2">
      <c r="A1352">
        <v>2025</v>
      </c>
      <c r="B1352">
        <v>7</v>
      </c>
      <c r="C1352" t="s">
        <v>162</v>
      </c>
      <c r="D1352" t="s">
        <v>165</v>
      </c>
      <c r="E1352" t="s">
        <v>10</v>
      </c>
      <c r="F1352">
        <v>9701</v>
      </c>
      <c r="G1352" t="s">
        <v>158</v>
      </c>
      <c r="H1352" t="s">
        <v>164</v>
      </c>
      <c r="I1352" t="s">
        <v>164</v>
      </c>
      <c r="J1352" s="24">
        <v>45839</v>
      </c>
      <c r="K1352" t="s">
        <v>143</v>
      </c>
      <c r="L1352">
        <v>2</v>
      </c>
      <c r="M1352" t="s">
        <v>144</v>
      </c>
      <c r="N1352" t="s">
        <v>145</v>
      </c>
      <c r="O1352" t="s">
        <v>149</v>
      </c>
      <c r="P1352" t="s">
        <v>161</v>
      </c>
      <c r="Q1352">
        <v>22851.17</v>
      </c>
      <c r="R1352">
        <v>1195</v>
      </c>
      <c r="S1352">
        <v>68200</v>
      </c>
      <c r="T1352">
        <v>1565</v>
      </c>
      <c r="U1352">
        <v>656</v>
      </c>
      <c r="V1352">
        <v>143</v>
      </c>
      <c r="W1352">
        <v>3400.9</v>
      </c>
      <c r="X1352">
        <v>3400.9</v>
      </c>
      <c r="Y1352">
        <v>0</v>
      </c>
      <c r="Z1352">
        <v>0</v>
      </c>
      <c r="AA1352">
        <v>43783.83</v>
      </c>
      <c r="AB1352">
        <v>0</v>
      </c>
      <c r="AC1352">
        <v>0</v>
      </c>
      <c r="AD1352">
        <v>137</v>
      </c>
      <c r="AE1352">
        <v>6</v>
      </c>
      <c r="AF1352">
        <v>856</v>
      </c>
      <c r="AG1352">
        <v>17</v>
      </c>
      <c r="AH1352">
        <v>61</v>
      </c>
      <c r="AI1352">
        <v>260</v>
      </c>
      <c r="AJ1352">
        <v>0</v>
      </c>
      <c r="AK1352">
        <v>0</v>
      </c>
      <c r="AL1352">
        <v>0</v>
      </c>
      <c r="AM1352">
        <v>0</v>
      </c>
      <c r="AN1352">
        <v>0</v>
      </c>
      <c r="AO1352">
        <v>789</v>
      </c>
      <c r="AP1352">
        <v>2238</v>
      </c>
      <c r="AQ1352">
        <v>740</v>
      </c>
      <c r="AR1352">
        <v>7</v>
      </c>
      <c r="AS1352">
        <v>180</v>
      </c>
      <c r="AT1352">
        <v>313</v>
      </c>
      <c r="AU1352">
        <v>19</v>
      </c>
      <c r="AV1352">
        <v>13</v>
      </c>
      <c r="AW1352">
        <v>69</v>
      </c>
      <c r="AX1352">
        <v>0</v>
      </c>
      <c r="AY1352">
        <v>279</v>
      </c>
      <c r="AZ1352">
        <v>370</v>
      </c>
      <c r="BA1352">
        <v>86</v>
      </c>
      <c r="BB1352">
        <v>65</v>
      </c>
      <c r="BC1352">
        <v>30</v>
      </c>
      <c r="BD1352">
        <v>8</v>
      </c>
      <c r="BE1352">
        <v>0</v>
      </c>
      <c r="BF1352">
        <v>1109</v>
      </c>
      <c r="BG1352">
        <v>22700</v>
      </c>
      <c r="BH1352">
        <v>1</v>
      </c>
      <c r="BI1352">
        <v>622</v>
      </c>
      <c r="BJ1352" s="25">
        <v>45853</v>
      </c>
      <c r="BK1352">
        <v>0</v>
      </c>
      <c r="BL1352" s="27" t="str">
        <f>VLOOKUP(O1352,DropDownList!$H$1:$I$7,2,FALSE)</f>
        <v>2025/26</v>
      </c>
      <c r="BM1352" s="27" t="str">
        <f t="shared" si="21"/>
        <v>VSUR</v>
      </c>
    </row>
    <row r="1353" spans="1:65" x14ac:dyDescent="0.2">
      <c r="A1353">
        <v>2025</v>
      </c>
      <c r="B1353">
        <v>7</v>
      </c>
      <c r="C1353" t="s">
        <v>162</v>
      </c>
      <c r="D1353" t="s">
        <v>165</v>
      </c>
      <c r="E1353" t="s">
        <v>10</v>
      </c>
      <c r="F1353">
        <v>9701</v>
      </c>
      <c r="G1353" t="s">
        <v>158</v>
      </c>
      <c r="H1353" t="s">
        <v>164</v>
      </c>
      <c r="I1353" t="s">
        <v>164</v>
      </c>
      <c r="J1353" s="24">
        <v>45839</v>
      </c>
      <c r="K1353" t="s">
        <v>143</v>
      </c>
      <c r="L1353">
        <v>2</v>
      </c>
      <c r="M1353" t="s">
        <v>144</v>
      </c>
      <c r="N1353" t="s">
        <v>145</v>
      </c>
      <c r="O1353" t="s">
        <v>156</v>
      </c>
      <c r="P1353" t="s">
        <v>160</v>
      </c>
      <c r="Q1353">
        <v>70074.34</v>
      </c>
      <c r="R1353">
        <v>1440</v>
      </c>
      <c r="S1353">
        <v>673490.87</v>
      </c>
      <c r="T1353">
        <v>56990.26</v>
      </c>
      <c r="U1353">
        <v>235</v>
      </c>
      <c r="V1353">
        <v>111</v>
      </c>
      <c r="W1353">
        <v>36726.49</v>
      </c>
      <c r="X1353">
        <v>39481.199999999997</v>
      </c>
      <c r="Y1353">
        <v>0</v>
      </c>
      <c r="Z1353">
        <v>0</v>
      </c>
      <c r="AA1353">
        <v>546426.27</v>
      </c>
      <c r="AB1353">
        <v>14418.59</v>
      </c>
      <c r="AC1353">
        <v>503116.74</v>
      </c>
      <c r="AD1353">
        <v>45</v>
      </c>
      <c r="AE1353">
        <v>66</v>
      </c>
      <c r="AF1353">
        <v>1019</v>
      </c>
      <c r="AG1353">
        <v>144</v>
      </c>
      <c r="AH1353">
        <v>146</v>
      </c>
      <c r="AI1353">
        <v>91</v>
      </c>
      <c r="AJ1353">
        <v>0</v>
      </c>
      <c r="AK1353">
        <v>0</v>
      </c>
      <c r="AL1353">
        <v>0</v>
      </c>
      <c r="AM1353">
        <v>0</v>
      </c>
      <c r="AN1353">
        <v>0</v>
      </c>
      <c r="AO1353">
        <v>1011</v>
      </c>
      <c r="AP1353">
        <v>4227</v>
      </c>
      <c r="AQ1353">
        <v>925</v>
      </c>
      <c r="AR1353">
        <v>0</v>
      </c>
      <c r="AS1353">
        <v>547</v>
      </c>
      <c r="AT1353">
        <v>360</v>
      </c>
      <c r="AU1353">
        <v>84</v>
      </c>
      <c r="AV1353">
        <v>39</v>
      </c>
      <c r="AW1353">
        <v>79</v>
      </c>
      <c r="AX1353">
        <v>0</v>
      </c>
      <c r="AY1353">
        <v>558</v>
      </c>
      <c r="AZ1353">
        <v>657</v>
      </c>
      <c r="BA1353">
        <v>361</v>
      </c>
      <c r="BB1353">
        <v>194</v>
      </c>
      <c r="BC1353">
        <v>116</v>
      </c>
      <c r="BD1353">
        <v>75</v>
      </c>
      <c r="BE1353">
        <v>1</v>
      </c>
      <c r="BF1353">
        <v>1340</v>
      </c>
      <c r="BG1353">
        <v>32390.87</v>
      </c>
      <c r="BH1353">
        <v>40</v>
      </c>
      <c r="BI1353">
        <v>223</v>
      </c>
      <c r="BJ1353" s="25">
        <v>45853</v>
      </c>
      <c r="BK1353">
        <v>1</v>
      </c>
      <c r="BL1353" s="27" t="str">
        <f>VLOOKUP(O1353,DropDownList!$H$1:$I$7,2,FALSE)</f>
        <v>2023/24</v>
      </c>
      <c r="BM1353" s="27" t="str">
        <f t="shared" si="21"/>
        <v>SC COURT</v>
      </c>
    </row>
    <row r="1354" spans="1:65" x14ac:dyDescent="0.2">
      <c r="A1354">
        <v>2025</v>
      </c>
      <c r="B1354">
        <v>7</v>
      </c>
      <c r="C1354" t="s">
        <v>162</v>
      </c>
      <c r="D1354" t="s">
        <v>165</v>
      </c>
      <c r="E1354" t="s">
        <v>10</v>
      </c>
      <c r="F1354">
        <v>9701</v>
      </c>
      <c r="G1354" t="s">
        <v>158</v>
      </c>
      <c r="H1354" t="s">
        <v>164</v>
      </c>
      <c r="I1354" t="s">
        <v>164</v>
      </c>
      <c r="J1354" s="24">
        <v>45839</v>
      </c>
      <c r="K1354" t="s">
        <v>143</v>
      </c>
      <c r="L1354">
        <v>2</v>
      </c>
      <c r="M1354" t="s">
        <v>144</v>
      </c>
      <c r="N1354" t="s">
        <v>145</v>
      </c>
      <c r="O1354" t="s">
        <v>156</v>
      </c>
      <c r="P1354" t="s">
        <v>159</v>
      </c>
      <c r="Q1354">
        <v>27080</v>
      </c>
      <c r="R1354">
        <v>29</v>
      </c>
      <c r="S1354">
        <v>125837.84</v>
      </c>
      <c r="T1354">
        <v>3206.7</v>
      </c>
      <c r="U1354">
        <v>2</v>
      </c>
      <c r="V1354">
        <v>1</v>
      </c>
      <c r="W1354">
        <v>27080</v>
      </c>
      <c r="X1354">
        <v>27080</v>
      </c>
      <c r="Y1354">
        <v>0</v>
      </c>
      <c r="Z1354">
        <v>0</v>
      </c>
      <c r="AA1354">
        <v>95551.14</v>
      </c>
      <c r="AB1354">
        <v>0</v>
      </c>
      <c r="AC1354">
        <v>0</v>
      </c>
      <c r="AD1354">
        <v>1</v>
      </c>
      <c r="AE1354">
        <v>0</v>
      </c>
      <c r="AF1354">
        <v>24</v>
      </c>
      <c r="AG1354">
        <v>0</v>
      </c>
      <c r="AH1354">
        <v>0</v>
      </c>
      <c r="AI1354">
        <v>1</v>
      </c>
      <c r="AJ1354">
        <v>0</v>
      </c>
      <c r="AK1354">
        <v>0</v>
      </c>
      <c r="AL1354">
        <v>0</v>
      </c>
      <c r="AM1354">
        <v>0</v>
      </c>
      <c r="AN1354">
        <v>0</v>
      </c>
      <c r="AO1354">
        <v>4</v>
      </c>
      <c r="AP1354">
        <v>13</v>
      </c>
      <c r="AQ1354">
        <v>2</v>
      </c>
      <c r="AR1354">
        <v>0</v>
      </c>
      <c r="AS1354">
        <v>1</v>
      </c>
      <c r="AT1354">
        <v>0</v>
      </c>
      <c r="AU1354">
        <v>2</v>
      </c>
      <c r="AV1354">
        <v>1</v>
      </c>
      <c r="AW1354">
        <v>0</v>
      </c>
      <c r="AX1354">
        <v>0</v>
      </c>
      <c r="AY1354">
        <v>1</v>
      </c>
      <c r="AZ1354">
        <v>2</v>
      </c>
      <c r="BA1354">
        <v>2</v>
      </c>
      <c r="BB1354">
        <v>0</v>
      </c>
      <c r="BC1354">
        <v>0</v>
      </c>
      <c r="BD1354">
        <v>0</v>
      </c>
      <c r="BE1354">
        <v>0</v>
      </c>
      <c r="BF1354">
        <v>1</v>
      </c>
      <c r="BG1354">
        <v>27080</v>
      </c>
      <c r="BH1354">
        <v>4</v>
      </c>
      <c r="BI1354">
        <v>1</v>
      </c>
      <c r="BJ1354" s="25">
        <v>45853</v>
      </c>
      <c r="BK1354">
        <v>0</v>
      </c>
      <c r="BL1354" s="27" t="str">
        <f>VLOOKUP(O1354,DropDownList!$H$1:$I$7,2,FALSE)</f>
        <v>2023/24</v>
      </c>
      <c r="BM1354" s="27" t="str">
        <f t="shared" si="21"/>
        <v>CONF</v>
      </c>
    </row>
    <row r="1355" spans="1:65" x14ac:dyDescent="0.2">
      <c r="A1355">
        <v>2025</v>
      </c>
      <c r="B1355">
        <v>7</v>
      </c>
      <c r="C1355" t="s">
        <v>162</v>
      </c>
      <c r="D1355" t="s">
        <v>165</v>
      </c>
      <c r="E1355" t="s">
        <v>10</v>
      </c>
      <c r="F1355">
        <v>9701</v>
      </c>
      <c r="G1355" t="s">
        <v>158</v>
      </c>
      <c r="H1355" t="s">
        <v>164</v>
      </c>
      <c r="I1355" t="s">
        <v>164</v>
      </c>
      <c r="J1355" s="24">
        <v>45839</v>
      </c>
      <c r="K1355" t="s">
        <v>143</v>
      </c>
      <c r="L1355">
        <v>2</v>
      </c>
      <c r="M1355" t="s">
        <v>144</v>
      </c>
      <c r="N1355" t="s">
        <v>145</v>
      </c>
      <c r="O1355" t="s">
        <v>147</v>
      </c>
      <c r="P1355" t="s">
        <v>160</v>
      </c>
      <c r="Q1355">
        <v>120970.45</v>
      </c>
      <c r="R1355">
        <v>1246</v>
      </c>
      <c r="S1355">
        <v>676095.48</v>
      </c>
      <c r="T1355">
        <v>46378.79</v>
      </c>
      <c r="U1355">
        <v>330</v>
      </c>
      <c r="V1355">
        <v>163</v>
      </c>
      <c r="W1355">
        <v>56729.79</v>
      </c>
      <c r="X1355">
        <v>67331.59</v>
      </c>
      <c r="Y1355">
        <v>0</v>
      </c>
      <c r="Z1355">
        <v>0</v>
      </c>
      <c r="AA1355">
        <v>508746.23999999999</v>
      </c>
      <c r="AB1355">
        <v>28560.35</v>
      </c>
      <c r="AC1355">
        <v>455374.48</v>
      </c>
      <c r="AD1355">
        <v>67</v>
      </c>
      <c r="AE1355">
        <v>96</v>
      </c>
      <c r="AF1355">
        <v>773</v>
      </c>
      <c r="AG1355">
        <v>209</v>
      </c>
      <c r="AH1355">
        <v>131</v>
      </c>
      <c r="AI1355">
        <v>121</v>
      </c>
      <c r="AJ1355">
        <v>0</v>
      </c>
      <c r="AK1355">
        <v>0</v>
      </c>
      <c r="AL1355">
        <v>0</v>
      </c>
      <c r="AM1355">
        <v>0</v>
      </c>
      <c r="AN1355">
        <v>0</v>
      </c>
      <c r="AO1355">
        <v>821</v>
      </c>
      <c r="AP1355">
        <v>3016</v>
      </c>
      <c r="AQ1355">
        <v>738</v>
      </c>
      <c r="AR1355">
        <v>1</v>
      </c>
      <c r="AS1355">
        <v>359</v>
      </c>
      <c r="AT1355">
        <v>373</v>
      </c>
      <c r="AU1355">
        <v>60</v>
      </c>
      <c r="AV1355">
        <v>30</v>
      </c>
      <c r="AW1355">
        <v>108</v>
      </c>
      <c r="AX1355">
        <v>0</v>
      </c>
      <c r="AY1355">
        <v>318</v>
      </c>
      <c r="AZ1355">
        <v>447</v>
      </c>
      <c r="BA1355">
        <v>215</v>
      </c>
      <c r="BB1355">
        <v>121</v>
      </c>
      <c r="BC1355">
        <v>82</v>
      </c>
      <c r="BD1355">
        <v>22</v>
      </c>
      <c r="BE1355">
        <v>0</v>
      </c>
      <c r="BF1355">
        <v>1117</v>
      </c>
      <c r="BG1355">
        <v>49128</v>
      </c>
      <c r="BH1355">
        <v>12</v>
      </c>
      <c r="BI1355">
        <v>311</v>
      </c>
      <c r="BJ1355" s="25">
        <v>45853</v>
      </c>
      <c r="BK1355">
        <v>0</v>
      </c>
      <c r="BL1355" s="27" t="str">
        <f>VLOOKUP(O1355,DropDownList!$H$1:$I$7,2,FALSE)</f>
        <v>2024/25</v>
      </c>
      <c r="BM1355" s="27" t="str">
        <f t="shared" si="21"/>
        <v>SC COURT</v>
      </c>
    </row>
    <row r="1356" spans="1:65" x14ac:dyDescent="0.2">
      <c r="A1356">
        <v>2025</v>
      </c>
      <c r="B1356">
        <v>7</v>
      </c>
      <c r="C1356" t="s">
        <v>162</v>
      </c>
      <c r="D1356" t="s">
        <v>165</v>
      </c>
      <c r="E1356" t="s">
        <v>10</v>
      </c>
      <c r="F1356">
        <v>9701</v>
      </c>
      <c r="G1356" t="s">
        <v>158</v>
      </c>
      <c r="H1356" t="s">
        <v>164</v>
      </c>
      <c r="I1356" t="s">
        <v>164</v>
      </c>
      <c r="J1356" s="24">
        <v>45839</v>
      </c>
      <c r="K1356" t="s">
        <v>143</v>
      </c>
      <c r="L1356">
        <v>2</v>
      </c>
      <c r="M1356" t="s">
        <v>144</v>
      </c>
      <c r="N1356" t="s">
        <v>145</v>
      </c>
      <c r="O1356" t="s">
        <v>147</v>
      </c>
      <c r="P1356" t="s">
        <v>161</v>
      </c>
      <c r="Q1356">
        <v>2505.2399999999998</v>
      </c>
      <c r="R1356">
        <v>1181</v>
      </c>
      <c r="S1356">
        <v>39310</v>
      </c>
      <c r="T1356">
        <v>1975</v>
      </c>
      <c r="U1356">
        <v>313</v>
      </c>
      <c r="V1356">
        <v>61</v>
      </c>
      <c r="W1356">
        <v>1485</v>
      </c>
      <c r="X1356">
        <v>1485</v>
      </c>
      <c r="Y1356">
        <v>0</v>
      </c>
      <c r="Z1356">
        <v>0</v>
      </c>
      <c r="AA1356">
        <v>34829.760000000002</v>
      </c>
      <c r="AB1356">
        <v>0</v>
      </c>
      <c r="AC1356">
        <v>0</v>
      </c>
      <c r="AD1356">
        <v>59</v>
      </c>
      <c r="AE1356">
        <v>2</v>
      </c>
      <c r="AF1356">
        <v>949</v>
      </c>
      <c r="AG1356">
        <v>8</v>
      </c>
      <c r="AH1356">
        <v>111</v>
      </c>
      <c r="AI1356">
        <v>113</v>
      </c>
      <c r="AJ1356">
        <v>0</v>
      </c>
      <c r="AK1356">
        <v>0</v>
      </c>
      <c r="AL1356">
        <v>0</v>
      </c>
      <c r="AM1356">
        <v>0</v>
      </c>
      <c r="AN1356">
        <v>0</v>
      </c>
      <c r="AO1356">
        <v>772</v>
      </c>
      <c r="AP1356">
        <v>2946</v>
      </c>
      <c r="AQ1356">
        <v>721</v>
      </c>
      <c r="AR1356">
        <v>1</v>
      </c>
      <c r="AS1356">
        <v>349</v>
      </c>
      <c r="AT1356">
        <v>379</v>
      </c>
      <c r="AU1356">
        <v>59</v>
      </c>
      <c r="AV1356">
        <v>28</v>
      </c>
      <c r="AW1356">
        <v>86</v>
      </c>
      <c r="AX1356">
        <v>0</v>
      </c>
      <c r="AY1356">
        <v>306</v>
      </c>
      <c r="AZ1356">
        <v>439</v>
      </c>
      <c r="BA1356">
        <v>213</v>
      </c>
      <c r="BB1356">
        <v>119</v>
      </c>
      <c r="BC1356">
        <v>81</v>
      </c>
      <c r="BD1356">
        <v>22</v>
      </c>
      <c r="BE1356">
        <v>0</v>
      </c>
      <c r="BF1356">
        <v>1077</v>
      </c>
      <c r="BG1356">
        <v>2435</v>
      </c>
      <c r="BH1356">
        <v>0</v>
      </c>
      <c r="BI1356">
        <v>297</v>
      </c>
      <c r="BJ1356" s="25">
        <v>45853</v>
      </c>
      <c r="BK1356">
        <v>0</v>
      </c>
      <c r="BL1356" s="27" t="str">
        <f>VLOOKUP(O1356,DropDownList!$H$1:$I$7,2,FALSE)</f>
        <v>2024/25</v>
      </c>
      <c r="BM1356" s="27" t="str">
        <f t="shared" si="21"/>
        <v>VSUR</v>
      </c>
    </row>
    <row r="1357" spans="1:65" x14ac:dyDescent="0.2">
      <c r="A1357">
        <v>2025</v>
      </c>
      <c r="B1357">
        <v>7</v>
      </c>
      <c r="C1357" t="s">
        <v>162</v>
      </c>
      <c r="D1357" t="s">
        <v>165</v>
      </c>
      <c r="E1357" t="s">
        <v>10</v>
      </c>
      <c r="F1357">
        <v>9701</v>
      </c>
      <c r="G1357" t="s">
        <v>158</v>
      </c>
      <c r="H1357" t="s">
        <v>164</v>
      </c>
      <c r="I1357" t="s">
        <v>164</v>
      </c>
      <c r="J1357" s="24">
        <v>45839</v>
      </c>
      <c r="K1357" t="s">
        <v>143</v>
      </c>
      <c r="L1357">
        <v>2</v>
      </c>
      <c r="M1357" t="s">
        <v>144</v>
      </c>
      <c r="N1357" t="s">
        <v>145</v>
      </c>
      <c r="O1357" t="s">
        <v>149</v>
      </c>
      <c r="P1357" t="s">
        <v>160</v>
      </c>
      <c r="Q1357">
        <v>258777.33</v>
      </c>
      <c r="R1357">
        <v>1258</v>
      </c>
      <c r="S1357">
        <v>724089.46</v>
      </c>
      <c r="T1357">
        <v>48542.86</v>
      </c>
      <c r="U1357">
        <v>683</v>
      </c>
      <c r="V1357">
        <v>330</v>
      </c>
      <c r="W1357">
        <v>89590.36</v>
      </c>
      <c r="X1357">
        <v>135163.32</v>
      </c>
      <c r="Y1357">
        <v>0</v>
      </c>
      <c r="Z1357">
        <v>0</v>
      </c>
      <c r="AA1357">
        <v>416769.27</v>
      </c>
      <c r="AB1357">
        <v>19814.41</v>
      </c>
      <c r="AC1357">
        <v>371116.03</v>
      </c>
      <c r="AD1357">
        <v>144</v>
      </c>
      <c r="AE1357">
        <v>186</v>
      </c>
      <c r="AF1357">
        <v>481</v>
      </c>
      <c r="AG1357">
        <v>415</v>
      </c>
      <c r="AH1357">
        <v>85</v>
      </c>
      <c r="AI1357">
        <v>268</v>
      </c>
      <c r="AJ1357">
        <v>0</v>
      </c>
      <c r="AK1357">
        <v>0</v>
      </c>
      <c r="AL1357">
        <v>0</v>
      </c>
      <c r="AM1357">
        <v>0</v>
      </c>
      <c r="AN1357">
        <v>0</v>
      </c>
      <c r="AO1357">
        <v>834</v>
      </c>
      <c r="AP1357">
        <v>2289</v>
      </c>
      <c r="AQ1357">
        <v>753</v>
      </c>
      <c r="AR1357">
        <v>7</v>
      </c>
      <c r="AS1357">
        <v>183</v>
      </c>
      <c r="AT1357">
        <v>318</v>
      </c>
      <c r="AU1357">
        <v>17</v>
      </c>
      <c r="AV1357">
        <v>11</v>
      </c>
      <c r="AW1357">
        <v>96</v>
      </c>
      <c r="AX1357">
        <v>0</v>
      </c>
      <c r="AY1357">
        <v>281</v>
      </c>
      <c r="AZ1357">
        <v>374</v>
      </c>
      <c r="BA1357">
        <v>88</v>
      </c>
      <c r="BB1357">
        <v>63</v>
      </c>
      <c r="BC1357">
        <v>28</v>
      </c>
      <c r="BD1357">
        <v>9</v>
      </c>
      <c r="BE1357">
        <v>0</v>
      </c>
      <c r="BF1357">
        <v>1142</v>
      </c>
      <c r="BG1357">
        <v>111317.46</v>
      </c>
      <c r="BH1357">
        <v>9</v>
      </c>
      <c r="BI1357">
        <v>642</v>
      </c>
      <c r="BJ1357" s="25">
        <v>45853</v>
      </c>
      <c r="BK1357">
        <v>0</v>
      </c>
      <c r="BL1357" s="27" t="str">
        <f>VLOOKUP(O1357,DropDownList!$H$1:$I$7,2,FALSE)</f>
        <v>2025/26</v>
      </c>
      <c r="BM1357" s="27" t="str">
        <f t="shared" si="21"/>
        <v>SC COURT</v>
      </c>
    </row>
    <row r="1358" spans="1:65" x14ac:dyDescent="0.2">
      <c r="A1358">
        <v>2025</v>
      </c>
      <c r="B1358">
        <v>7</v>
      </c>
      <c r="C1358" t="s">
        <v>162</v>
      </c>
      <c r="D1358" t="s">
        <v>165</v>
      </c>
      <c r="E1358" t="s">
        <v>10</v>
      </c>
      <c r="F1358">
        <v>9701</v>
      </c>
      <c r="G1358" t="s">
        <v>158</v>
      </c>
      <c r="H1358" t="s">
        <v>164</v>
      </c>
      <c r="I1358" t="s">
        <v>164</v>
      </c>
      <c r="J1358" s="24">
        <v>45839</v>
      </c>
      <c r="K1358" t="s">
        <v>143</v>
      </c>
      <c r="L1358">
        <v>2</v>
      </c>
      <c r="M1358" t="s">
        <v>144</v>
      </c>
      <c r="N1358" t="s">
        <v>145</v>
      </c>
      <c r="O1358" t="s">
        <v>147</v>
      </c>
      <c r="P1358" t="s">
        <v>159</v>
      </c>
      <c r="Q1358">
        <v>0</v>
      </c>
      <c r="R1358">
        <v>28</v>
      </c>
      <c r="S1358">
        <v>238691.24</v>
      </c>
      <c r="T1358">
        <v>1199.28</v>
      </c>
      <c r="U1358">
        <v>1</v>
      </c>
      <c r="V1358">
        <v>0</v>
      </c>
      <c r="W1358">
        <v>0</v>
      </c>
      <c r="X1358">
        <v>0</v>
      </c>
      <c r="Y1358">
        <v>0</v>
      </c>
      <c r="Z1358">
        <v>0</v>
      </c>
      <c r="AA1358">
        <v>237491.96</v>
      </c>
      <c r="AB1358">
        <v>0</v>
      </c>
      <c r="AC1358">
        <v>0</v>
      </c>
      <c r="AD1358">
        <v>0</v>
      </c>
      <c r="AE1358">
        <v>0</v>
      </c>
      <c r="AF1358">
        <v>23</v>
      </c>
      <c r="AG1358">
        <v>0</v>
      </c>
      <c r="AH1358">
        <v>1</v>
      </c>
      <c r="AI1358">
        <v>0</v>
      </c>
      <c r="AJ1358">
        <v>0</v>
      </c>
      <c r="AK1358">
        <v>0</v>
      </c>
      <c r="AL1358">
        <v>0</v>
      </c>
      <c r="AM1358">
        <v>0</v>
      </c>
      <c r="AN1358">
        <v>0</v>
      </c>
      <c r="AO1358">
        <v>5</v>
      </c>
      <c r="AP1358">
        <v>13</v>
      </c>
      <c r="AQ1358">
        <v>1</v>
      </c>
      <c r="AR1358">
        <v>0</v>
      </c>
      <c r="AS1358">
        <v>1</v>
      </c>
      <c r="AT1358">
        <v>1</v>
      </c>
      <c r="AU1358">
        <v>3</v>
      </c>
      <c r="AV1358">
        <v>1</v>
      </c>
      <c r="AW1358">
        <v>0</v>
      </c>
      <c r="AX1358">
        <v>0</v>
      </c>
      <c r="AY1358">
        <v>1</v>
      </c>
      <c r="AZ1358">
        <v>1</v>
      </c>
      <c r="BA1358">
        <v>0</v>
      </c>
      <c r="BB1358">
        <v>0</v>
      </c>
      <c r="BC1358">
        <v>0</v>
      </c>
      <c r="BD1358">
        <v>1</v>
      </c>
      <c r="BE1358">
        <v>0</v>
      </c>
      <c r="BF1358">
        <v>1</v>
      </c>
      <c r="BG1358">
        <v>0</v>
      </c>
      <c r="BH1358">
        <v>4</v>
      </c>
      <c r="BI1358">
        <v>1</v>
      </c>
      <c r="BJ1358" s="25">
        <v>45853</v>
      </c>
      <c r="BK1358">
        <v>0</v>
      </c>
      <c r="BL1358" s="27" t="str">
        <f>VLOOKUP(O1358,DropDownList!$H$1:$I$7,2,FALSE)</f>
        <v>2024/25</v>
      </c>
      <c r="BM1358" s="27" t="str">
        <f t="shared" si="21"/>
        <v>CONF</v>
      </c>
    </row>
    <row r="1359" spans="1:65" x14ac:dyDescent="0.2">
      <c r="A1359">
        <v>2025</v>
      </c>
      <c r="B1359">
        <v>7</v>
      </c>
      <c r="C1359" t="s">
        <v>162</v>
      </c>
      <c r="D1359" t="s">
        <v>165</v>
      </c>
      <c r="E1359" t="s">
        <v>10</v>
      </c>
      <c r="F1359">
        <v>9701</v>
      </c>
      <c r="G1359" t="s">
        <v>158</v>
      </c>
      <c r="H1359" t="s">
        <v>164</v>
      </c>
      <c r="I1359" t="s">
        <v>164</v>
      </c>
      <c r="J1359" s="24">
        <v>45839</v>
      </c>
      <c r="K1359" t="s">
        <v>143</v>
      </c>
      <c r="L1359">
        <v>2</v>
      </c>
      <c r="M1359" t="s">
        <v>144</v>
      </c>
      <c r="N1359" t="s">
        <v>145</v>
      </c>
      <c r="O1359" t="s">
        <v>156</v>
      </c>
      <c r="P1359" t="s">
        <v>161</v>
      </c>
      <c r="Q1359">
        <v>1760.86</v>
      </c>
      <c r="R1359">
        <v>1342</v>
      </c>
      <c r="S1359">
        <v>32860</v>
      </c>
      <c r="T1359">
        <v>2248.1999999999998</v>
      </c>
      <c r="U1359">
        <v>219</v>
      </c>
      <c r="V1359">
        <v>45</v>
      </c>
      <c r="W1359">
        <v>1018.97</v>
      </c>
      <c r="X1359">
        <v>1018.97</v>
      </c>
      <c r="Y1359">
        <v>0</v>
      </c>
      <c r="Z1359">
        <v>0</v>
      </c>
      <c r="AA1359">
        <v>28850.94</v>
      </c>
      <c r="AB1359">
        <v>0</v>
      </c>
      <c r="AC1359">
        <v>0</v>
      </c>
      <c r="AD1359">
        <v>42</v>
      </c>
      <c r="AE1359">
        <v>3</v>
      </c>
      <c r="AF1359">
        <v>1126</v>
      </c>
      <c r="AG1359">
        <v>6</v>
      </c>
      <c r="AH1359">
        <v>124</v>
      </c>
      <c r="AI1359">
        <v>84</v>
      </c>
      <c r="AJ1359">
        <v>0</v>
      </c>
      <c r="AK1359">
        <v>0</v>
      </c>
      <c r="AL1359">
        <v>0</v>
      </c>
      <c r="AM1359">
        <v>0</v>
      </c>
      <c r="AN1359">
        <v>0</v>
      </c>
      <c r="AO1359">
        <v>947</v>
      </c>
      <c r="AP1359">
        <v>3972</v>
      </c>
      <c r="AQ1359">
        <v>882</v>
      </c>
      <c r="AR1359">
        <v>0</v>
      </c>
      <c r="AS1359">
        <v>526</v>
      </c>
      <c r="AT1359">
        <v>337</v>
      </c>
      <c r="AU1359">
        <v>75</v>
      </c>
      <c r="AV1359">
        <v>35</v>
      </c>
      <c r="AW1359">
        <v>63</v>
      </c>
      <c r="AX1359">
        <v>0</v>
      </c>
      <c r="AY1359">
        <v>518</v>
      </c>
      <c r="AZ1359">
        <v>614</v>
      </c>
      <c r="BA1359">
        <v>338</v>
      </c>
      <c r="BB1359">
        <v>184</v>
      </c>
      <c r="BC1359">
        <v>110</v>
      </c>
      <c r="BD1359">
        <v>71</v>
      </c>
      <c r="BE1359">
        <v>1</v>
      </c>
      <c r="BF1359">
        <v>1267</v>
      </c>
      <c r="BG1359">
        <v>1725</v>
      </c>
      <c r="BH1359">
        <v>2</v>
      </c>
      <c r="BI1359">
        <v>208</v>
      </c>
      <c r="BJ1359" s="25">
        <v>45853</v>
      </c>
      <c r="BK1359">
        <v>1</v>
      </c>
      <c r="BL1359" s="27" t="str">
        <f>VLOOKUP(O1359,DropDownList!$H$1:$I$7,2,FALSE)</f>
        <v>2023/24</v>
      </c>
      <c r="BM1359" s="27" t="str">
        <f t="shared" si="21"/>
        <v>VSUR</v>
      </c>
    </row>
    <row r="1360" spans="1:65" x14ac:dyDescent="0.2">
      <c r="A1360">
        <v>2025</v>
      </c>
      <c r="B1360">
        <v>7</v>
      </c>
      <c r="C1360" t="s">
        <v>162</v>
      </c>
      <c r="D1360" t="s">
        <v>165</v>
      </c>
      <c r="E1360" t="s">
        <v>10</v>
      </c>
      <c r="F1360">
        <v>9701</v>
      </c>
      <c r="G1360" t="s">
        <v>158</v>
      </c>
      <c r="H1360" t="s">
        <v>164</v>
      </c>
      <c r="I1360" t="s">
        <v>164</v>
      </c>
      <c r="J1360" s="24">
        <v>45839</v>
      </c>
      <c r="K1360" t="s">
        <v>143</v>
      </c>
      <c r="L1360">
        <v>2</v>
      </c>
      <c r="M1360" t="s">
        <v>144</v>
      </c>
      <c r="N1360" t="s">
        <v>145</v>
      </c>
      <c r="O1360" t="s">
        <v>149</v>
      </c>
      <c r="P1360" t="s">
        <v>159</v>
      </c>
      <c r="Q1360">
        <v>105939.65</v>
      </c>
      <c r="R1360">
        <v>36</v>
      </c>
      <c r="S1360">
        <v>414642.03</v>
      </c>
      <c r="T1360">
        <v>110</v>
      </c>
      <c r="U1360">
        <v>10</v>
      </c>
      <c r="V1360">
        <v>1</v>
      </c>
      <c r="W1360">
        <v>53870</v>
      </c>
      <c r="X1360">
        <v>53870</v>
      </c>
      <c r="Y1360">
        <v>0</v>
      </c>
      <c r="Z1360">
        <v>0</v>
      </c>
      <c r="AA1360">
        <v>308592.38</v>
      </c>
      <c r="AB1360">
        <v>0</v>
      </c>
      <c r="AC1360">
        <v>0</v>
      </c>
      <c r="AD1360">
        <v>1</v>
      </c>
      <c r="AE1360">
        <v>0</v>
      </c>
      <c r="AF1360">
        <v>24</v>
      </c>
      <c r="AG1360">
        <v>4</v>
      </c>
      <c r="AH1360">
        <v>0</v>
      </c>
      <c r="AI1360">
        <v>6</v>
      </c>
      <c r="AJ1360">
        <v>0</v>
      </c>
      <c r="AK1360">
        <v>0</v>
      </c>
      <c r="AL1360">
        <v>0</v>
      </c>
      <c r="AM1360">
        <v>0</v>
      </c>
      <c r="AN1360">
        <v>0</v>
      </c>
      <c r="AO1360">
        <v>5</v>
      </c>
      <c r="AP1360">
        <v>10</v>
      </c>
      <c r="AQ1360">
        <v>4</v>
      </c>
      <c r="AR1360">
        <v>0</v>
      </c>
      <c r="AS1360">
        <v>0</v>
      </c>
      <c r="AT1360">
        <v>0</v>
      </c>
      <c r="AU1360">
        <v>2</v>
      </c>
      <c r="AV1360">
        <v>1</v>
      </c>
      <c r="AW1360">
        <v>0</v>
      </c>
      <c r="AX1360">
        <v>0</v>
      </c>
      <c r="AY1360">
        <v>0</v>
      </c>
      <c r="AZ1360">
        <v>0</v>
      </c>
      <c r="BA1360">
        <v>0</v>
      </c>
      <c r="BB1360">
        <v>0</v>
      </c>
      <c r="BC1360">
        <v>0</v>
      </c>
      <c r="BD1360">
        <v>0</v>
      </c>
      <c r="BE1360">
        <v>0</v>
      </c>
      <c r="BF1360">
        <v>0</v>
      </c>
      <c r="BG1360">
        <v>79700</v>
      </c>
      <c r="BH1360">
        <v>2</v>
      </c>
      <c r="BI1360">
        <v>0</v>
      </c>
      <c r="BJ1360" s="25">
        <v>45853</v>
      </c>
      <c r="BK1360">
        <v>0</v>
      </c>
      <c r="BL1360" s="27" t="str">
        <f>VLOOKUP(O1360,DropDownList!$H$1:$I$7,2,FALSE)</f>
        <v>2025/26</v>
      </c>
      <c r="BM1360" s="27" t="str">
        <f t="shared" si="21"/>
        <v>CONF</v>
      </c>
    </row>
    <row r="1361" spans="1:65" x14ac:dyDescent="0.2">
      <c r="A1361">
        <v>2025</v>
      </c>
      <c r="B1361">
        <v>7</v>
      </c>
      <c r="C1361" t="s">
        <v>162</v>
      </c>
      <c r="D1361" t="s">
        <v>166</v>
      </c>
      <c r="E1361" t="s">
        <v>11</v>
      </c>
      <c r="F1361">
        <v>9252</v>
      </c>
      <c r="G1361" t="s">
        <v>141</v>
      </c>
      <c r="H1361" t="s">
        <v>164</v>
      </c>
      <c r="I1361" t="s">
        <v>164</v>
      </c>
      <c r="J1361" s="24">
        <v>45839</v>
      </c>
      <c r="K1361" t="s">
        <v>143</v>
      </c>
      <c r="L1361">
        <v>2</v>
      </c>
      <c r="M1361" t="s">
        <v>144</v>
      </c>
      <c r="N1361" t="s">
        <v>145</v>
      </c>
      <c r="O1361" t="s">
        <v>149</v>
      </c>
      <c r="P1361" t="s">
        <v>150</v>
      </c>
      <c r="Q1361">
        <v>3600.25</v>
      </c>
      <c r="R1361">
        <v>41</v>
      </c>
      <c r="S1361">
        <v>8133.56</v>
      </c>
      <c r="T1361">
        <v>710.4</v>
      </c>
      <c r="U1361">
        <v>18</v>
      </c>
      <c r="V1361">
        <v>13</v>
      </c>
      <c r="W1361">
        <v>2087.09</v>
      </c>
      <c r="X1361">
        <v>2197.83</v>
      </c>
      <c r="Y1361">
        <v>38</v>
      </c>
      <c r="Z1361">
        <v>7423.16</v>
      </c>
      <c r="AA1361">
        <v>3822.91</v>
      </c>
      <c r="AB1361">
        <v>1929.9</v>
      </c>
      <c r="AC1361">
        <v>1893.01</v>
      </c>
      <c r="AD1361">
        <v>11</v>
      </c>
      <c r="AE1361">
        <v>2</v>
      </c>
      <c r="AF1361">
        <v>20</v>
      </c>
      <c r="AG1361">
        <v>6</v>
      </c>
      <c r="AH1361">
        <v>3</v>
      </c>
      <c r="AI1361">
        <v>12</v>
      </c>
      <c r="AJ1361">
        <v>10</v>
      </c>
      <c r="AK1361">
        <v>5</v>
      </c>
      <c r="AL1361">
        <v>1</v>
      </c>
      <c r="AM1361">
        <v>1</v>
      </c>
      <c r="AN1361">
        <v>0</v>
      </c>
      <c r="AO1361">
        <v>23</v>
      </c>
      <c r="AP1361">
        <v>76</v>
      </c>
      <c r="AQ1361">
        <v>24</v>
      </c>
      <c r="AR1361">
        <v>0</v>
      </c>
      <c r="AS1361">
        <v>7</v>
      </c>
      <c r="AT1361">
        <v>9</v>
      </c>
      <c r="AU1361">
        <v>0</v>
      </c>
      <c r="AV1361">
        <v>0</v>
      </c>
      <c r="AW1361">
        <v>0</v>
      </c>
      <c r="AX1361">
        <v>0</v>
      </c>
      <c r="AY1361">
        <v>8</v>
      </c>
      <c r="AZ1361">
        <v>15</v>
      </c>
      <c r="BA1361">
        <v>8</v>
      </c>
      <c r="BB1361">
        <v>3</v>
      </c>
      <c r="BC1361">
        <v>2</v>
      </c>
      <c r="BD1361">
        <v>0</v>
      </c>
      <c r="BE1361">
        <v>0</v>
      </c>
      <c r="BF1361">
        <v>24</v>
      </c>
      <c r="BG1361">
        <v>2262.4899999999998</v>
      </c>
      <c r="BH1361">
        <v>0</v>
      </c>
      <c r="BI1361">
        <v>18</v>
      </c>
      <c r="BJ1361" s="25">
        <v>45853</v>
      </c>
      <c r="BK1361">
        <v>0</v>
      </c>
      <c r="BL1361" s="27" t="str">
        <f>VLOOKUP(O1361,DropDownList!$H$1:$I$7,2,FALSE)</f>
        <v>2025/26</v>
      </c>
      <c r="BM1361" s="27" t="str">
        <f t="shared" si="21"/>
        <v>FISCAL FINES</v>
      </c>
    </row>
    <row r="1362" spans="1:65" x14ac:dyDescent="0.2">
      <c r="A1362">
        <v>2025</v>
      </c>
      <c r="B1362">
        <v>7</v>
      </c>
      <c r="C1362" t="s">
        <v>162</v>
      </c>
      <c r="D1362" t="s">
        <v>166</v>
      </c>
      <c r="E1362" t="s">
        <v>11</v>
      </c>
      <c r="F1362">
        <v>9252</v>
      </c>
      <c r="G1362" t="s">
        <v>141</v>
      </c>
      <c r="H1362" t="s">
        <v>164</v>
      </c>
      <c r="I1362" t="s">
        <v>164</v>
      </c>
      <c r="J1362" s="24">
        <v>45839</v>
      </c>
      <c r="K1362" t="s">
        <v>143</v>
      </c>
      <c r="L1362">
        <v>2</v>
      </c>
      <c r="M1362" t="s">
        <v>144</v>
      </c>
      <c r="N1362" t="s">
        <v>145</v>
      </c>
      <c r="O1362" t="s">
        <v>147</v>
      </c>
      <c r="P1362" t="s">
        <v>153</v>
      </c>
      <c r="Q1362">
        <v>0</v>
      </c>
      <c r="R1362">
        <v>4</v>
      </c>
      <c r="S1362">
        <v>180</v>
      </c>
      <c r="T1362">
        <v>90</v>
      </c>
      <c r="U1362">
        <v>0</v>
      </c>
      <c r="V1362">
        <v>0</v>
      </c>
      <c r="W1362">
        <v>0</v>
      </c>
      <c r="X1362">
        <v>0</v>
      </c>
      <c r="Y1362">
        <v>0</v>
      </c>
      <c r="Z1362">
        <v>0</v>
      </c>
      <c r="AA1362">
        <v>90</v>
      </c>
      <c r="AB1362">
        <v>0</v>
      </c>
      <c r="AC1362">
        <v>90</v>
      </c>
      <c r="AD1362">
        <v>0</v>
      </c>
      <c r="AE1362">
        <v>0</v>
      </c>
      <c r="AF1362">
        <v>2</v>
      </c>
      <c r="AG1362">
        <v>0</v>
      </c>
      <c r="AH1362">
        <v>2</v>
      </c>
      <c r="AI1362">
        <v>0</v>
      </c>
      <c r="AJ1362">
        <v>0</v>
      </c>
      <c r="AK1362">
        <v>0</v>
      </c>
      <c r="AL1362">
        <v>0</v>
      </c>
      <c r="AM1362">
        <v>0</v>
      </c>
      <c r="AN1362">
        <v>0</v>
      </c>
      <c r="AO1362">
        <v>2</v>
      </c>
      <c r="AP1362">
        <v>2</v>
      </c>
      <c r="AQ1362">
        <v>2</v>
      </c>
      <c r="AR1362">
        <v>0</v>
      </c>
      <c r="AS1362">
        <v>0</v>
      </c>
      <c r="AT1362">
        <v>0</v>
      </c>
      <c r="AU1362">
        <v>0</v>
      </c>
      <c r="AV1362">
        <v>0</v>
      </c>
      <c r="AW1362">
        <v>0</v>
      </c>
      <c r="AX1362">
        <v>0</v>
      </c>
      <c r="AY1362">
        <v>0</v>
      </c>
      <c r="AZ1362">
        <v>0</v>
      </c>
      <c r="BA1362">
        <v>0</v>
      </c>
      <c r="BB1362">
        <v>0</v>
      </c>
      <c r="BC1362">
        <v>0</v>
      </c>
      <c r="BD1362">
        <v>0</v>
      </c>
      <c r="BE1362">
        <v>0</v>
      </c>
      <c r="BF1362">
        <v>2</v>
      </c>
      <c r="BG1362">
        <v>0</v>
      </c>
      <c r="BH1362">
        <v>0</v>
      </c>
      <c r="BI1362">
        <v>0</v>
      </c>
      <c r="BJ1362" s="25">
        <v>45853</v>
      </c>
      <c r="BK1362">
        <v>0</v>
      </c>
      <c r="BL1362" s="27" t="str">
        <f>VLOOKUP(O1362,DropDownList!$H$1:$I$7,2,FALSE)</f>
        <v>2024/25</v>
      </c>
      <c r="BM1362" s="27" t="str">
        <f t="shared" si="21"/>
        <v>PREG</v>
      </c>
    </row>
    <row r="1363" spans="1:65" x14ac:dyDescent="0.2">
      <c r="A1363">
        <v>2025</v>
      </c>
      <c r="B1363">
        <v>7</v>
      </c>
      <c r="C1363" t="s">
        <v>162</v>
      </c>
      <c r="D1363" t="s">
        <v>166</v>
      </c>
      <c r="E1363" t="s">
        <v>11</v>
      </c>
      <c r="F1363">
        <v>9252</v>
      </c>
      <c r="G1363" t="s">
        <v>141</v>
      </c>
      <c r="H1363" t="s">
        <v>164</v>
      </c>
      <c r="I1363" t="s">
        <v>164</v>
      </c>
      <c r="J1363" s="24">
        <v>45839</v>
      </c>
      <c r="K1363" t="s">
        <v>143</v>
      </c>
      <c r="L1363">
        <v>2</v>
      </c>
      <c r="M1363" t="s">
        <v>144</v>
      </c>
      <c r="N1363" t="s">
        <v>145</v>
      </c>
      <c r="O1363" t="s">
        <v>147</v>
      </c>
      <c r="P1363" t="s">
        <v>151</v>
      </c>
      <c r="Q1363">
        <v>0</v>
      </c>
      <c r="R1363">
        <v>3</v>
      </c>
      <c r="S1363">
        <v>90</v>
      </c>
      <c r="T1363">
        <v>90</v>
      </c>
      <c r="U1363">
        <v>0</v>
      </c>
      <c r="V1363">
        <v>0</v>
      </c>
      <c r="W1363">
        <v>0</v>
      </c>
      <c r="X1363">
        <v>0</v>
      </c>
      <c r="Y1363">
        <v>0</v>
      </c>
      <c r="Z1363">
        <v>0</v>
      </c>
      <c r="AA1363">
        <v>0</v>
      </c>
      <c r="AB1363">
        <v>0</v>
      </c>
      <c r="AC1363">
        <v>0</v>
      </c>
      <c r="AD1363">
        <v>0</v>
      </c>
      <c r="AE1363">
        <v>0</v>
      </c>
      <c r="AF1363">
        <v>0</v>
      </c>
      <c r="AG1363">
        <v>0</v>
      </c>
      <c r="AH1363">
        <v>3</v>
      </c>
      <c r="AI1363">
        <v>0</v>
      </c>
      <c r="AJ1363">
        <v>0</v>
      </c>
      <c r="AK1363">
        <v>0</v>
      </c>
      <c r="AL1363">
        <v>0</v>
      </c>
      <c r="AM1363">
        <v>0</v>
      </c>
      <c r="AN1363">
        <v>0</v>
      </c>
      <c r="AO1363">
        <v>0</v>
      </c>
      <c r="AP1363">
        <v>0</v>
      </c>
      <c r="AQ1363">
        <v>0</v>
      </c>
      <c r="AR1363">
        <v>0</v>
      </c>
      <c r="AS1363">
        <v>0</v>
      </c>
      <c r="AT1363">
        <v>0</v>
      </c>
      <c r="AU1363">
        <v>0</v>
      </c>
      <c r="AV1363">
        <v>0</v>
      </c>
      <c r="AW1363">
        <v>0</v>
      </c>
      <c r="AX1363">
        <v>0</v>
      </c>
      <c r="AY1363">
        <v>0</v>
      </c>
      <c r="AZ1363">
        <v>0</v>
      </c>
      <c r="BA1363">
        <v>0</v>
      </c>
      <c r="BB1363">
        <v>0</v>
      </c>
      <c r="BC1363">
        <v>0</v>
      </c>
      <c r="BD1363">
        <v>0</v>
      </c>
      <c r="BE1363">
        <v>0</v>
      </c>
      <c r="BF1363">
        <v>0</v>
      </c>
      <c r="BG1363">
        <v>0</v>
      </c>
      <c r="BH1363">
        <v>0</v>
      </c>
      <c r="BI1363">
        <v>0</v>
      </c>
      <c r="BJ1363" s="25">
        <v>45853</v>
      </c>
      <c r="BK1363">
        <v>0</v>
      </c>
      <c r="BL1363" s="27" t="str">
        <f>VLOOKUP(O1363,DropDownList!$H$1:$I$7,2,FALSE)</f>
        <v>2024/25</v>
      </c>
      <c r="BM1363" s="27" t="str">
        <f t="shared" si="21"/>
        <v>PCPF</v>
      </c>
    </row>
    <row r="1364" spans="1:65" x14ac:dyDescent="0.2">
      <c r="A1364">
        <v>2025</v>
      </c>
      <c r="B1364">
        <v>7</v>
      </c>
      <c r="C1364" t="s">
        <v>162</v>
      </c>
      <c r="D1364" t="s">
        <v>166</v>
      </c>
      <c r="E1364" t="s">
        <v>11</v>
      </c>
      <c r="F1364">
        <v>9252</v>
      </c>
      <c r="G1364" t="s">
        <v>141</v>
      </c>
      <c r="H1364" t="s">
        <v>164</v>
      </c>
      <c r="I1364" t="s">
        <v>164</v>
      </c>
      <c r="J1364" s="24">
        <v>45839</v>
      </c>
      <c r="K1364" t="s">
        <v>143</v>
      </c>
      <c r="L1364">
        <v>2</v>
      </c>
      <c r="M1364" t="s">
        <v>144</v>
      </c>
      <c r="N1364" t="s">
        <v>145</v>
      </c>
      <c r="O1364" t="s">
        <v>147</v>
      </c>
      <c r="P1364" t="s">
        <v>152</v>
      </c>
      <c r="Q1364">
        <v>0</v>
      </c>
      <c r="R1364">
        <v>9</v>
      </c>
      <c r="S1364">
        <v>360</v>
      </c>
      <c r="T1364">
        <v>240</v>
      </c>
      <c r="U1364">
        <v>0</v>
      </c>
      <c r="V1364">
        <v>0</v>
      </c>
      <c r="W1364">
        <v>0</v>
      </c>
      <c r="X1364">
        <v>0</v>
      </c>
      <c r="Y1364">
        <v>0</v>
      </c>
      <c r="Z1364">
        <v>0</v>
      </c>
      <c r="AA1364">
        <v>120</v>
      </c>
      <c r="AB1364">
        <v>0</v>
      </c>
      <c r="AC1364">
        <v>120</v>
      </c>
      <c r="AD1364">
        <v>0</v>
      </c>
      <c r="AE1364">
        <v>0</v>
      </c>
      <c r="AF1364">
        <v>3</v>
      </c>
      <c r="AG1364">
        <v>0</v>
      </c>
      <c r="AH1364">
        <v>6</v>
      </c>
      <c r="AI1364">
        <v>0</v>
      </c>
      <c r="AJ1364">
        <v>0</v>
      </c>
      <c r="AK1364">
        <v>0</v>
      </c>
      <c r="AL1364">
        <v>0</v>
      </c>
      <c r="AM1364">
        <v>0</v>
      </c>
      <c r="AN1364">
        <v>0</v>
      </c>
      <c r="AO1364">
        <v>0</v>
      </c>
      <c r="AP1364">
        <v>0</v>
      </c>
      <c r="AQ1364">
        <v>0</v>
      </c>
      <c r="AR1364">
        <v>0</v>
      </c>
      <c r="AS1364">
        <v>0</v>
      </c>
      <c r="AT1364">
        <v>0</v>
      </c>
      <c r="AU1364">
        <v>0</v>
      </c>
      <c r="AV1364">
        <v>0</v>
      </c>
      <c r="AW1364">
        <v>0</v>
      </c>
      <c r="AX1364">
        <v>0</v>
      </c>
      <c r="AY1364">
        <v>0</v>
      </c>
      <c r="AZ1364">
        <v>0</v>
      </c>
      <c r="BA1364">
        <v>0</v>
      </c>
      <c r="BB1364">
        <v>0</v>
      </c>
      <c r="BC1364">
        <v>0</v>
      </c>
      <c r="BD1364">
        <v>0</v>
      </c>
      <c r="BE1364">
        <v>0</v>
      </c>
      <c r="BF1364">
        <v>0</v>
      </c>
      <c r="BG1364">
        <v>0</v>
      </c>
      <c r="BH1364">
        <v>0</v>
      </c>
      <c r="BI1364">
        <v>0</v>
      </c>
      <c r="BJ1364" s="25">
        <v>45853</v>
      </c>
      <c r="BK1364">
        <v>0</v>
      </c>
      <c r="BL1364" s="27" t="str">
        <f>VLOOKUP(O1364,DropDownList!$H$1:$I$7,2,FALSE)</f>
        <v>2024/25</v>
      </c>
      <c r="BM1364" s="27" t="str">
        <f t="shared" si="21"/>
        <v>PCOA</v>
      </c>
    </row>
    <row r="1365" spans="1:65" x14ac:dyDescent="0.2">
      <c r="A1365">
        <v>2025</v>
      </c>
      <c r="B1365">
        <v>7</v>
      </c>
      <c r="C1365" t="s">
        <v>162</v>
      </c>
      <c r="D1365" t="s">
        <v>166</v>
      </c>
      <c r="E1365" t="s">
        <v>11</v>
      </c>
      <c r="F1365">
        <v>9252</v>
      </c>
      <c r="G1365" t="s">
        <v>141</v>
      </c>
      <c r="H1365" t="s">
        <v>164</v>
      </c>
      <c r="I1365" t="s">
        <v>164</v>
      </c>
      <c r="J1365" s="24">
        <v>45839</v>
      </c>
      <c r="K1365" t="s">
        <v>143</v>
      </c>
      <c r="L1365">
        <v>2</v>
      </c>
      <c r="M1365" t="s">
        <v>144</v>
      </c>
      <c r="N1365" t="s">
        <v>145</v>
      </c>
      <c r="O1365" t="s">
        <v>147</v>
      </c>
      <c r="P1365" t="s">
        <v>148</v>
      </c>
      <c r="Q1365">
        <v>125.22</v>
      </c>
      <c r="R1365">
        <v>6</v>
      </c>
      <c r="S1365">
        <v>360</v>
      </c>
      <c r="T1365">
        <v>0</v>
      </c>
      <c r="U1365">
        <v>3</v>
      </c>
      <c r="V1365">
        <v>2</v>
      </c>
      <c r="W1365">
        <v>80.67</v>
      </c>
      <c r="X1365">
        <v>80.67</v>
      </c>
      <c r="Y1365">
        <v>0</v>
      </c>
      <c r="Z1365">
        <v>0</v>
      </c>
      <c r="AA1365">
        <v>234.78</v>
      </c>
      <c r="AB1365">
        <v>0</v>
      </c>
      <c r="AC1365">
        <v>234.78</v>
      </c>
      <c r="AD1365">
        <v>1</v>
      </c>
      <c r="AE1365">
        <v>1</v>
      </c>
      <c r="AF1365">
        <v>3</v>
      </c>
      <c r="AG1365">
        <v>2</v>
      </c>
      <c r="AH1365">
        <v>0</v>
      </c>
      <c r="AI1365">
        <v>1</v>
      </c>
      <c r="AJ1365">
        <v>0</v>
      </c>
      <c r="AK1365">
        <v>0</v>
      </c>
      <c r="AL1365">
        <v>0</v>
      </c>
      <c r="AM1365">
        <v>0</v>
      </c>
      <c r="AN1365">
        <v>0</v>
      </c>
      <c r="AO1365">
        <v>4</v>
      </c>
      <c r="AP1365">
        <v>16</v>
      </c>
      <c r="AQ1365">
        <v>4</v>
      </c>
      <c r="AR1365">
        <v>0</v>
      </c>
      <c r="AS1365">
        <v>3</v>
      </c>
      <c r="AT1365">
        <v>1</v>
      </c>
      <c r="AU1365">
        <v>0</v>
      </c>
      <c r="AV1365">
        <v>0</v>
      </c>
      <c r="AW1365">
        <v>0</v>
      </c>
      <c r="AX1365">
        <v>0</v>
      </c>
      <c r="AY1365">
        <v>3</v>
      </c>
      <c r="AZ1365">
        <v>3</v>
      </c>
      <c r="BA1365">
        <v>2</v>
      </c>
      <c r="BB1365">
        <v>0</v>
      </c>
      <c r="BC1365">
        <v>0</v>
      </c>
      <c r="BD1365">
        <v>0</v>
      </c>
      <c r="BE1365">
        <v>0</v>
      </c>
      <c r="BF1365">
        <v>4</v>
      </c>
      <c r="BG1365">
        <v>60</v>
      </c>
      <c r="BH1365">
        <v>0</v>
      </c>
      <c r="BI1365">
        <v>3</v>
      </c>
      <c r="BJ1365" s="25">
        <v>45853</v>
      </c>
      <c r="BK1365">
        <v>0</v>
      </c>
      <c r="BL1365" s="27" t="str">
        <f>VLOOKUP(O1365,DropDownList!$H$1:$I$7,2,FALSE)</f>
        <v>2024/25</v>
      </c>
      <c r="BM1365" s="27" t="str">
        <f t="shared" si="21"/>
        <v>PRAS</v>
      </c>
    </row>
    <row r="1366" spans="1:65" x14ac:dyDescent="0.2">
      <c r="A1366">
        <v>2025</v>
      </c>
      <c r="B1366">
        <v>7</v>
      </c>
      <c r="C1366" t="s">
        <v>162</v>
      </c>
      <c r="D1366" t="s">
        <v>166</v>
      </c>
      <c r="E1366" t="s">
        <v>11</v>
      </c>
      <c r="F1366">
        <v>9252</v>
      </c>
      <c r="G1366" t="s">
        <v>141</v>
      </c>
      <c r="H1366" t="s">
        <v>164</v>
      </c>
      <c r="I1366" t="s">
        <v>164</v>
      </c>
      <c r="J1366" s="24">
        <v>45839</v>
      </c>
      <c r="K1366" t="s">
        <v>143</v>
      </c>
      <c r="L1366">
        <v>2</v>
      </c>
      <c r="M1366" t="s">
        <v>144</v>
      </c>
      <c r="N1366" t="s">
        <v>145</v>
      </c>
      <c r="O1366" t="s">
        <v>156</v>
      </c>
      <c r="P1366" t="s">
        <v>154</v>
      </c>
      <c r="Q1366">
        <v>2072.96</v>
      </c>
      <c r="R1366">
        <v>42</v>
      </c>
      <c r="S1366">
        <v>10270</v>
      </c>
      <c r="T1366">
        <v>865.3</v>
      </c>
      <c r="U1366">
        <v>8</v>
      </c>
      <c r="V1366">
        <v>3</v>
      </c>
      <c r="W1366">
        <v>820</v>
      </c>
      <c r="X1366">
        <v>820</v>
      </c>
      <c r="Y1366">
        <v>0</v>
      </c>
      <c r="Z1366">
        <v>0</v>
      </c>
      <c r="AA1366">
        <v>7331.74</v>
      </c>
      <c r="AB1366">
        <v>100</v>
      </c>
      <c r="AC1366">
        <v>6661.74</v>
      </c>
      <c r="AD1366">
        <v>1</v>
      </c>
      <c r="AE1366">
        <v>2</v>
      </c>
      <c r="AF1366">
        <v>31</v>
      </c>
      <c r="AG1366">
        <v>4</v>
      </c>
      <c r="AH1366">
        <v>0</v>
      </c>
      <c r="AI1366">
        <v>4</v>
      </c>
      <c r="AJ1366">
        <v>0</v>
      </c>
      <c r="AK1366">
        <v>0</v>
      </c>
      <c r="AL1366">
        <v>0</v>
      </c>
      <c r="AM1366">
        <v>0</v>
      </c>
      <c r="AN1366">
        <v>0</v>
      </c>
      <c r="AO1366">
        <v>28</v>
      </c>
      <c r="AP1366">
        <v>174</v>
      </c>
      <c r="AQ1366">
        <v>26</v>
      </c>
      <c r="AR1366">
        <v>0</v>
      </c>
      <c r="AS1366">
        <v>36</v>
      </c>
      <c r="AT1366">
        <v>10</v>
      </c>
      <c r="AU1366">
        <v>11</v>
      </c>
      <c r="AV1366">
        <v>0</v>
      </c>
      <c r="AW1366">
        <v>1</v>
      </c>
      <c r="AX1366">
        <v>0</v>
      </c>
      <c r="AY1366">
        <v>17</v>
      </c>
      <c r="AZ1366">
        <v>31</v>
      </c>
      <c r="BA1366">
        <v>22</v>
      </c>
      <c r="BB1366">
        <v>4</v>
      </c>
      <c r="BC1366">
        <v>2</v>
      </c>
      <c r="BD1366">
        <v>1</v>
      </c>
      <c r="BE1366">
        <v>0</v>
      </c>
      <c r="BF1366">
        <v>41</v>
      </c>
      <c r="BG1366">
        <v>1300</v>
      </c>
      <c r="BH1366">
        <v>3</v>
      </c>
      <c r="BI1366">
        <v>8</v>
      </c>
      <c r="BJ1366" s="25">
        <v>45853</v>
      </c>
      <c r="BK1366">
        <v>0</v>
      </c>
      <c r="BL1366" s="27" t="str">
        <f>VLOOKUP(O1366,DropDownList!$H$1:$I$7,2,FALSE)</f>
        <v>2023/24</v>
      </c>
      <c r="BM1366" s="27" t="str">
        <f t="shared" si="21"/>
        <v>JP COURT</v>
      </c>
    </row>
    <row r="1367" spans="1:65" x14ac:dyDescent="0.2">
      <c r="A1367">
        <v>2025</v>
      </c>
      <c r="B1367">
        <v>7</v>
      </c>
      <c r="C1367" t="s">
        <v>162</v>
      </c>
      <c r="D1367" t="s">
        <v>166</v>
      </c>
      <c r="E1367" t="s">
        <v>11</v>
      </c>
      <c r="F1367">
        <v>9252</v>
      </c>
      <c r="G1367" t="s">
        <v>141</v>
      </c>
      <c r="H1367" t="s">
        <v>164</v>
      </c>
      <c r="I1367" t="s">
        <v>164</v>
      </c>
      <c r="J1367" s="24">
        <v>45839</v>
      </c>
      <c r="K1367" t="s">
        <v>143</v>
      </c>
      <c r="L1367">
        <v>2</v>
      </c>
      <c r="M1367" t="s">
        <v>144</v>
      </c>
      <c r="N1367" t="s">
        <v>145</v>
      </c>
      <c r="O1367" t="s">
        <v>156</v>
      </c>
      <c r="P1367" t="s">
        <v>150</v>
      </c>
      <c r="Q1367">
        <v>1408.5</v>
      </c>
      <c r="R1367">
        <v>64</v>
      </c>
      <c r="S1367">
        <v>9324.85</v>
      </c>
      <c r="T1367">
        <v>955</v>
      </c>
      <c r="U1367">
        <v>14</v>
      </c>
      <c r="V1367">
        <v>9</v>
      </c>
      <c r="W1367">
        <v>1069.53</v>
      </c>
      <c r="X1367">
        <v>1069.53</v>
      </c>
      <c r="Y1367">
        <v>56</v>
      </c>
      <c r="Z1367">
        <v>8369.85</v>
      </c>
      <c r="AA1367">
        <v>6961.35</v>
      </c>
      <c r="AB1367">
        <v>2724.83</v>
      </c>
      <c r="AC1367">
        <v>4236.5200000000004</v>
      </c>
      <c r="AD1367">
        <v>6</v>
      </c>
      <c r="AE1367">
        <v>3</v>
      </c>
      <c r="AF1367">
        <v>42</v>
      </c>
      <c r="AG1367">
        <v>6</v>
      </c>
      <c r="AH1367">
        <v>8</v>
      </c>
      <c r="AI1367">
        <v>8</v>
      </c>
      <c r="AJ1367">
        <v>12</v>
      </c>
      <c r="AK1367">
        <v>6</v>
      </c>
      <c r="AL1367">
        <v>3</v>
      </c>
      <c r="AM1367">
        <v>3</v>
      </c>
      <c r="AN1367">
        <v>0</v>
      </c>
      <c r="AO1367">
        <v>42</v>
      </c>
      <c r="AP1367">
        <v>261</v>
      </c>
      <c r="AQ1367">
        <v>47</v>
      </c>
      <c r="AR1367">
        <v>0</v>
      </c>
      <c r="AS1367">
        <v>35</v>
      </c>
      <c r="AT1367">
        <v>16</v>
      </c>
      <c r="AU1367">
        <v>4</v>
      </c>
      <c r="AV1367">
        <v>1</v>
      </c>
      <c r="AW1367">
        <v>0</v>
      </c>
      <c r="AX1367">
        <v>0</v>
      </c>
      <c r="AY1367">
        <v>31</v>
      </c>
      <c r="AZ1367">
        <v>65</v>
      </c>
      <c r="BA1367">
        <v>45</v>
      </c>
      <c r="BB1367">
        <v>4</v>
      </c>
      <c r="BC1367">
        <v>3</v>
      </c>
      <c r="BD1367">
        <v>1</v>
      </c>
      <c r="BE1367">
        <v>0</v>
      </c>
      <c r="BF1367">
        <v>42</v>
      </c>
      <c r="BG1367">
        <v>1170.02</v>
      </c>
      <c r="BH1367">
        <v>0</v>
      </c>
      <c r="BI1367">
        <v>14</v>
      </c>
      <c r="BJ1367" s="25">
        <v>45853</v>
      </c>
      <c r="BK1367">
        <v>0</v>
      </c>
      <c r="BL1367" s="27" t="str">
        <f>VLOOKUP(O1367,DropDownList!$H$1:$I$7,2,FALSE)</f>
        <v>2023/24</v>
      </c>
      <c r="BM1367" s="27" t="str">
        <f t="shared" si="21"/>
        <v>FISCAL FINES</v>
      </c>
    </row>
    <row r="1368" spans="1:65" x14ac:dyDescent="0.2">
      <c r="A1368">
        <v>2025</v>
      </c>
      <c r="B1368">
        <v>7</v>
      </c>
      <c r="C1368" t="s">
        <v>162</v>
      </c>
      <c r="D1368" t="s">
        <v>166</v>
      </c>
      <c r="E1368" t="s">
        <v>11</v>
      </c>
      <c r="F1368">
        <v>9252</v>
      </c>
      <c r="G1368" t="s">
        <v>141</v>
      </c>
      <c r="H1368" t="s">
        <v>164</v>
      </c>
      <c r="I1368" t="s">
        <v>164</v>
      </c>
      <c r="J1368" s="24">
        <v>45839</v>
      </c>
      <c r="K1368" t="s">
        <v>143</v>
      </c>
      <c r="L1368">
        <v>2</v>
      </c>
      <c r="M1368" t="s">
        <v>144</v>
      </c>
      <c r="N1368" t="s">
        <v>145</v>
      </c>
      <c r="O1368" t="s">
        <v>149</v>
      </c>
      <c r="P1368" t="s">
        <v>152</v>
      </c>
      <c r="Q1368">
        <v>0</v>
      </c>
      <c r="R1368">
        <v>1</v>
      </c>
      <c r="S1368">
        <v>40</v>
      </c>
      <c r="T1368">
        <v>0</v>
      </c>
      <c r="U1368">
        <v>0</v>
      </c>
      <c r="V1368">
        <v>0</v>
      </c>
      <c r="W1368">
        <v>0</v>
      </c>
      <c r="X1368">
        <v>0</v>
      </c>
      <c r="Y1368">
        <v>0</v>
      </c>
      <c r="Z1368">
        <v>0</v>
      </c>
      <c r="AA1368">
        <v>40</v>
      </c>
      <c r="AB1368">
        <v>0</v>
      </c>
      <c r="AC1368">
        <v>40</v>
      </c>
      <c r="AD1368">
        <v>0</v>
      </c>
      <c r="AE1368">
        <v>0</v>
      </c>
      <c r="AF1368">
        <v>1</v>
      </c>
      <c r="AG1368">
        <v>0</v>
      </c>
      <c r="AH1368">
        <v>0</v>
      </c>
      <c r="AI1368">
        <v>0</v>
      </c>
      <c r="AJ1368">
        <v>0</v>
      </c>
      <c r="AK1368">
        <v>0</v>
      </c>
      <c r="AL1368">
        <v>0</v>
      </c>
      <c r="AM1368">
        <v>0</v>
      </c>
      <c r="AN1368">
        <v>0</v>
      </c>
      <c r="AO1368">
        <v>0</v>
      </c>
      <c r="AP1368">
        <v>0</v>
      </c>
      <c r="AQ1368">
        <v>0</v>
      </c>
      <c r="AR1368">
        <v>0</v>
      </c>
      <c r="AS1368">
        <v>0</v>
      </c>
      <c r="AT1368">
        <v>0</v>
      </c>
      <c r="AU1368">
        <v>0</v>
      </c>
      <c r="AV1368">
        <v>0</v>
      </c>
      <c r="AW1368">
        <v>0</v>
      </c>
      <c r="AX1368">
        <v>0</v>
      </c>
      <c r="AY1368">
        <v>0</v>
      </c>
      <c r="AZ1368">
        <v>0</v>
      </c>
      <c r="BA1368">
        <v>0</v>
      </c>
      <c r="BB1368">
        <v>0</v>
      </c>
      <c r="BC1368">
        <v>0</v>
      </c>
      <c r="BD1368">
        <v>0</v>
      </c>
      <c r="BE1368">
        <v>0</v>
      </c>
      <c r="BF1368">
        <v>0</v>
      </c>
      <c r="BG1368">
        <v>0</v>
      </c>
      <c r="BH1368">
        <v>0</v>
      </c>
      <c r="BI1368">
        <v>0</v>
      </c>
      <c r="BJ1368" s="25">
        <v>45853</v>
      </c>
      <c r="BK1368">
        <v>0</v>
      </c>
      <c r="BL1368" s="27" t="str">
        <f>VLOOKUP(O1368,DropDownList!$H$1:$I$7,2,FALSE)</f>
        <v>2025/26</v>
      </c>
      <c r="BM1368" s="27" t="str">
        <f t="shared" si="21"/>
        <v>PCOA</v>
      </c>
    </row>
    <row r="1369" spans="1:65" x14ac:dyDescent="0.2">
      <c r="A1369">
        <v>2025</v>
      </c>
      <c r="B1369">
        <v>7</v>
      </c>
      <c r="C1369" t="s">
        <v>162</v>
      </c>
      <c r="D1369" t="s">
        <v>166</v>
      </c>
      <c r="E1369" t="s">
        <v>11</v>
      </c>
      <c r="F1369">
        <v>9252</v>
      </c>
      <c r="G1369" t="s">
        <v>141</v>
      </c>
      <c r="H1369" t="s">
        <v>164</v>
      </c>
      <c r="I1369" t="s">
        <v>164</v>
      </c>
      <c r="J1369" s="24">
        <v>45839</v>
      </c>
      <c r="K1369" t="s">
        <v>143</v>
      </c>
      <c r="L1369">
        <v>2</v>
      </c>
      <c r="M1369" t="s">
        <v>144</v>
      </c>
      <c r="N1369" t="s">
        <v>145</v>
      </c>
      <c r="O1369" t="s">
        <v>149</v>
      </c>
      <c r="P1369" t="s">
        <v>154</v>
      </c>
      <c r="Q1369">
        <v>5457.8</v>
      </c>
      <c r="R1369">
        <v>41</v>
      </c>
      <c r="S1369">
        <v>9185</v>
      </c>
      <c r="T1369">
        <v>0</v>
      </c>
      <c r="U1369">
        <v>26</v>
      </c>
      <c r="V1369">
        <v>13</v>
      </c>
      <c r="W1369">
        <v>2370</v>
      </c>
      <c r="X1369">
        <v>2560</v>
      </c>
      <c r="Y1369">
        <v>0</v>
      </c>
      <c r="Z1369">
        <v>0</v>
      </c>
      <c r="AA1369">
        <v>3727.2</v>
      </c>
      <c r="AB1369">
        <v>0</v>
      </c>
      <c r="AC1369">
        <v>3357.2</v>
      </c>
      <c r="AD1369">
        <v>8</v>
      </c>
      <c r="AE1369">
        <v>5</v>
      </c>
      <c r="AF1369">
        <v>15</v>
      </c>
      <c r="AG1369">
        <v>12</v>
      </c>
      <c r="AH1369">
        <v>0</v>
      </c>
      <c r="AI1369">
        <v>14</v>
      </c>
      <c r="AJ1369">
        <v>0</v>
      </c>
      <c r="AK1369">
        <v>0</v>
      </c>
      <c r="AL1369">
        <v>0</v>
      </c>
      <c r="AM1369">
        <v>0</v>
      </c>
      <c r="AN1369">
        <v>0</v>
      </c>
      <c r="AO1369">
        <v>29</v>
      </c>
      <c r="AP1369">
        <v>127</v>
      </c>
      <c r="AQ1369">
        <v>28</v>
      </c>
      <c r="AR1369">
        <v>0</v>
      </c>
      <c r="AS1369">
        <v>10</v>
      </c>
      <c r="AT1369">
        <v>9</v>
      </c>
      <c r="AU1369">
        <v>6</v>
      </c>
      <c r="AV1369">
        <v>3</v>
      </c>
      <c r="AW1369">
        <v>0</v>
      </c>
      <c r="AX1369">
        <v>0</v>
      </c>
      <c r="AY1369">
        <v>15</v>
      </c>
      <c r="AZ1369">
        <v>31</v>
      </c>
      <c r="BA1369">
        <v>14</v>
      </c>
      <c r="BB1369">
        <v>2</v>
      </c>
      <c r="BC1369">
        <v>1</v>
      </c>
      <c r="BD1369">
        <v>0</v>
      </c>
      <c r="BE1369">
        <v>0</v>
      </c>
      <c r="BF1369">
        <v>41</v>
      </c>
      <c r="BG1369">
        <v>3180</v>
      </c>
      <c r="BH1369">
        <v>0</v>
      </c>
      <c r="BI1369">
        <v>26</v>
      </c>
      <c r="BJ1369" s="25">
        <v>45853</v>
      </c>
      <c r="BK1369">
        <v>0</v>
      </c>
      <c r="BL1369" s="27" t="str">
        <f>VLOOKUP(O1369,DropDownList!$H$1:$I$7,2,FALSE)</f>
        <v>2025/26</v>
      </c>
      <c r="BM1369" s="27" t="str">
        <f t="shared" si="21"/>
        <v>JP COURT</v>
      </c>
    </row>
    <row r="1370" spans="1:65" x14ac:dyDescent="0.2">
      <c r="A1370">
        <v>2025</v>
      </c>
      <c r="B1370">
        <v>7</v>
      </c>
      <c r="C1370" t="s">
        <v>162</v>
      </c>
      <c r="D1370" t="s">
        <v>166</v>
      </c>
      <c r="E1370" t="s">
        <v>11</v>
      </c>
      <c r="F1370">
        <v>9252</v>
      </c>
      <c r="G1370" t="s">
        <v>141</v>
      </c>
      <c r="H1370" t="s">
        <v>164</v>
      </c>
      <c r="I1370" t="s">
        <v>164</v>
      </c>
      <c r="J1370" s="24">
        <v>45839</v>
      </c>
      <c r="K1370" t="s">
        <v>143</v>
      </c>
      <c r="L1370">
        <v>2</v>
      </c>
      <c r="M1370" t="s">
        <v>144</v>
      </c>
      <c r="N1370" t="s">
        <v>145</v>
      </c>
      <c r="O1370" t="s">
        <v>147</v>
      </c>
      <c r="P1370" t="s">
        <v>146</v>
      </c>
      <c r="Q1370">
        <v>80</v>
      </c>
      <c r="R1370">
        <v>37</v>
      </c>
      <c r="S1370">
        <v>540</v>
      </c>
      <c r="T1370">
        <v>20</v>
      </c>
      <c r="U1370">
        <v>9</v>
      </c>
      <c r="V1370">
        <v>3</v>
      </c>
      <c r="W1370">
        <v>60</v>
      </c>
      <c r="X1370">
        <v>60</v>
      </c>
      <c r="Y1370">
        <v>0</v>
      </c>
      <c r="Z1370">
        <v>0</v>
      </c>
      <c r="AA1370">
        <v>440</v>
      </c>
      <c r="AB1370">
        <v>0</v>
      </c>
      <c r="AC1370">
        <v>0</v>
      </c>
      <c r="AD1370">
        <v>3</v>
      </c>
      <c r="AE1370">
        <v>0</v>
      </c>
      <c r="AF1370">
        <v>32</v>
      </c>
      <c r="AG1370">
        <v>0</v>
      </c>
      <c r="AH1370">
        <v>1</v>
      </c>
      <c r="AI1370">
        <v>4</v>
      </c>
      <c r="AJ1370">
        <v>0</v>
      </c>
      <c r="AK1370">
        <v>0</v>
      </c>
      <c r="AL1370">
        <v>0</v>
      </c>
      <c r="AM1370">
        <v>0</v>
      </c>
      <c r="AN1370">
        <v>0</v>
      </c>
      <c r="AO1370">
        <v>18</v>
      </c>
      <c r="AP1370">
        <v>93</v>
      </c>
      <c r="AQ1370">
        <v>21</v>
      </c>
      <c r="AR1370">
        <v>0</v>
      </c>
      <c r="AS1370">
        <v>13</v>
      </c>
      <c r="AT1370">
        <v>3</v>
      </c>
      <c r="AU1370">
        <v>4</v>
      </c>
      <c r="AV1370">
        <v>2</v>
      </c>
      <c r="AW1370">
        <v>0</v>
      </c>
      <c r="AX1370">
        <v>0</v>
      </c>
      <c r="AY1370">
        <v>9</v>
      </c>
      <c r="AZ1370">
        <v>17</v>
      </c>
      <c r="BA1370">
        <v>11</v>
      </c>
      <c r="BB1370">
        <v>4</v>
      </c>
      <c r="BC1370">
        <v>3</v>
      </c>
      <c r="BD1370">
        <v>3</v>
      </c>
      <c r="BE1370">
        <v>0</v>
      </c>
      <c r="BF1370">
        <v>37</v>
      </c>
      <c r="BG1370">
        <v>80</v>
      </c>
      <c r="BH1370">
        <v>0</v>
      </c>
      <c r="BI1370">
        <v>9</v>
      </c>
      <c r="BJ1370" s="25">
        <v>45853</v>
      </c>
      <c r="BK1370">
        <v>0</v>
      </c>
      <c r="BL1370" s="27" t="str">
        <f>VLOOKUP(O1370,DropDownList!$H$1:$I$7,2,FALSE)</f>
        <v>2024/25</v>
      </c>
      <c r="BM1370" s="27" t="str">
        <f t="shared" si="21"/>
        <v>VSUR</v>
      </c>
    </row>
    <row r="1371" spans="1:65" x14ac:dyDescent="0.2">
      <c r="A1371">
        <v>2025</v>
      </c>
      <c r="B1371">
        <v>7</v>
      </c>
      <c r="C1371" t="s">
        <v>162</v>
      </c>
      <c r="D1371" t="s">
        <v>166</v>
      </c>
      <c r="E1371" t="s">
        <v>11</v>
      </c>
      <c r="F1371">
        <v>9252</v>
      </c>
      <c r="G1371" t="s">
        <v>141</v>
      </c>
      <c r="H1371" t="s">
        <v>164</v>
      </c>
      <c r="I1371" t="s">
        <v>164</v>
      </c>
      <c r="J1371" s="24">
        <v>45839</v>
      </c>
      <c r="K1371" t="s">
        <v>143</v>
      </c>
      <c r="L1371">
        <v>2</v>
      </c>
      <c r="M1371" t="s">
        <v>144</v>
      </c>
      <c r="N1371" t="s">
        <v>145</v>
      </c>
      <c r="O1371" t="s">
        <v>156</v>
      </c>
      <c r="P1371" t="s">
        <v>148</v>
      </c>
      <c r="Q1371">
        <v>60</v>
      </c>
      <c r="R1371">
        <v>2</v>
      </c>
      <c r="S1371">
        <v>120</v>
      </c>
      <c r="T1371">
        <v>0</v>
      </c>
      <c r="U1371">
        <v>1</v>
      </c>
      <c r="V1371">
        <v>0</v>
      </c>
      <c r="W1371">
        <v>0</v>
      </c>
      <c r="X1371">
        <v>0</v>
      </c>
      <c r="Y1371">
        <v>0</v>
      </c>
      <c r="Z1371">
        <v>0</v>
      </c>
      <c r="AA1371">
        <v>60</v>
      </c>
      <c r="AB1371">
        <v>0</v>
      </c>
      <c r="AC1371">
        <v>60</v>
      </c>
      <c r="AD1371">
        <v>0</v>
      </c>
      <c r="AE1371">
        <v>0</v>
      </c>
      <c r="AF1371">
        <v>1</v>
      </c>
      <c r="AG1371">
        <v>0</v>
      </c>
      <c r="AH1371">
        <v>0</v>
      </c>
      <c r="AI1371">
        <v>1</v>
      </c>
      <c r="AJ1371">
        <v>0</v>
      </c>
      <c r="AK1371">
        <v>0</v>
      </c>
      <c r="AL1371">
        <v>0</v>
      </c>
      <c r="AM1371">
        <v>0</v>
      </c>
      <c r="AN1371">
        <v>0</v>
      </c>
      <c r="AO1371">
        <v>2</v>
      </c>
      <c r="AP1371">
        <v>14</v>
      </c>
      <c r="AQ1371">
        <v>2</v>
      </c>
      <c r="AR1371">
        <v>0</v>
      </c>
      <c r="AS1371">
        <v>0</v>
      </c>
      <c r="AT1371">
        <v>2</v>
      </c>
      <c r="AU1371">
        <v>1</v>
      </c>
      <c r="AV1371">
        <v>0</v>
      </c>
      <c r="AW1371">
        <v>0</v>
      </c>
      <c r="AX1371">
        <v>0</v>
      </c>
      <c r="AY1371">
        <v>3</v>
      </c>
      <c r="AZ1371">
        <v>3</v>
      </c>
      <c r="BA1371">
        <v>1</v>
      </c>
      <c r="BB1371">
        <v>0</v>
      </c>
      <c r="BC1371">
        <v>0</v>
      </c>
      <c r="BD1371">
        <v>0</v>
      </c>
      <c r="BE1371">
        <v>0</v>
      </c>
      <c r="BF1371">
        <v>2</v>
      </c>
      <c r="BG1371">
        <v>60</v>
      </c>
      <c r="BH1371">
        <v>0</v>
      </c>
      <c r="BI1371">
        <v>1</v>
      </c>
      <c r="BJ1371" s="25">
        <v>45853</v>
      </c>
      <c r="BK1371">
        <v>0</v>
      </c>
      <c r="BL1371" s="27" t="str">
        <f>VLOOKUP(O1371,DropDownList!$H$1:$I$7,2,FALSE)</f>
        <v>2023/24</v>
      </c>
      <c r="BM1371" s="27" t="str">
        <f t="shared" si="21"/>
        <v>PRAS</v>
      </c>
    </row>
    <row r="1372" spans="1:65" x14ac:dyDescent="0.2">
      <c r="A1372">
        <v>2025</v>
      </c>
      <c r="B1372">
        <v>7</v>
      </c>
      <c r="C1372" t="s">
        <v>162</v>
      </c>
      <c r="D1372" t="s">
        <v>166</v>
      </c>
      <c r="E1372" t="s">
        <v>11</v>
      </c>
      <c r="F1372">
        <v>9252</v>
      </c>
      <c r="G1372" t="s">
        <v>141</v>
      </c>
      <c r="H1372" t="s">
        <v>164</v>
      </c>
      <c r="I1372" t="s">
        <v>164</v>
      </c>
      <c r="J1372" s="24">
        <v>45839</v>
      </c>
      <c r="K1372" t="s">
        <v>143</v>
      </c>
      <c r="L1372">
        <v>2</v>
      </c>
      <c r="M1372" t="s">
        <v>144</v>
      </c>
      <c r="N1372" t="s">
        <v>145</v>
      </c>
      <c r="O1372" t="s">
        <v>149</v>
      </c>
      <c r="P1372" t="s">
        <v>146</v>
      </c>
      <c r="Q1372">
        <v>210</v>
      </c>
      <c r="R1372">
        <v>41</v>
      </c>
      <c r="S1372">
        <v>580</v>
      </c>
      <c r="T1372">
        <v>0</v>
      </c>
      <c r="U1372">
        <v>26</v>
      </c>
      <c r="V1372">
        <v>8</v>
      </c>
      <c r="W1372">
        <v>110</v>
      </c>
      <c r="X1372">
        <v>110</v>
      </c>
      <c r="Y1372">
        <v>0</v>
      </c>
      <c r="Z1372">
        <v>0</v>
      </c>
      <c r="AA1372">
        <v>370</v>
      </c>
      <c r="AB1372">
        <v>0</v>
      </c>
      <c r="AC1372">
        <v>0</v>
      </c>
      <c r="AD1372">
        <v>8</v>
      </c>
      <c r="AE1372">
        <v>0</v>
      </c>
      <c r="AF1372">
        <v>27</v>
      </c>
      <c r="AG1372">
        <v>0</v>
      </c>
      <c r="AH1372">
        <v>0</v>
      </c>
      <c r="AI1372">
        <v>14</v>
      </c>
      <c r="AJ1372">
        <v>0</v>
      </c>
      <c r="AK1372">
        <v>0</v>
      </c>
      <c r="AL1372">
        <v>0</v>
      </c>
      <c r="AM1372">
        <v>0</v>
      </c>
      <c r="AN1372">
        <v>0</v>
      </c>
      <c r="AO1372">
        <v>29</v>
      </c>
      <c r="AP1372">
        <v>127</v>
      </c>
      <c r="AQ1372">
        <v>28</v>
      </c>
      <c r="AR1372">
        <v>0</v>
      </c>
      <c r="AS1372">
        <v>10</v>
      </c>
      <c r="AT1372">
        <v>9</v>
      </c>
      <c r="AU1372">
        <v>6</v>
      </c>
      <c r="AV1372">
        <v>3</v>
      </c>
      <c r="AW1372">
        <v>0</v>
      </c>
      <c r="AX1372">
        <v>0</v>
      </c>
      <c r="AY1372">
        <v>15</v>
      </c>
      <c r="AZ1372">
        <v>31</v>
      </c>
      <c r="BA1372">
        <v>14</v>
      </c>
      <c r="BB1372">
        <v>2</v>
      </c>
      <c r="BC1372">
        <v>1</v>
      </c>
      <c r="BD1372">
        <v>0</v>
      </c>
      <c r="BE1372">
        <v>0</v>
      </c>
      <c r="BF1372">
        <v>41</v>
      </c>
      <c r="BG1372">
        <v>210</v>
      </c>
      <c r="BH1372">
        <v>0</v>
      </c>
      <c r="BI1372">
        <v>26</v>
      </c>
      <c r="BJ1372" s="25">
        <v>45853</v>
      </c>
      <c r="BK1372">
        <v>0</v>
      </c>
      <c r="BL1372" s="27" t="str">
        <f>VLOOKUP(O1372,DropDownList!$H$1:$I$7,2,FALSE)</f>
        <v>2025/26</v>
      </c>
      <c r="BM1372" s="27" t="str">
        <f t="shared" si="21"/>
        <v>VSUR</v>
      </c>
    </row>
    <row r="1373" spans="1:65" x14ac:dyDescent="0.2">
      <c r="A1373">
        <v>2025</v>
      </c>
      <c r="B1373">
        <v>7</v>
      </c>
      <c r="C1373" t="s">
        <v>162</v>
      </c>
      <c r="D1373" t="s">
        <v>166</v>
      </c>
      <c r="E1373" t="s">
        <v>11</v>
      </c>
      <c r="F1373">
        <v>9252</v>
      </c>
      <c r="G1373" t="s">
        <v>141</v>
      </c>
      <c r="H1373" t="s">
        <v>164</v>
      </c>
      <c r="I1373" t="s">
        <v>164</v>
      </c>
      <c r="J1373" s="24">
        <v>45839</v>
      </c>
      <c r="K1373" t="s">
        <v>143</v>
      </c>
      <c r="L1373">
        <v>2</v>
      </c>
      <c r="M1373" t="s">
        <v>144</v>
      </c>
      <c r="N1373" t="s">
        <v>145</v>
      </c>
      <c r="O1373" t="s">
        <v>156</v>
      </c>
      <c r="P1373" t="s">
        <v>152</v>
      </c>
      <c r="Q1373">
        <v>0</v>
      </c>
      <c r="R1373">
        <v>5</v>
      </c>
      <c r="S1373">
        <v>200</v>
      </c>
      <c r="T1373">
        <v>40</v>
      </c>
      <c r="U1373">
        <v>0</v>
      </c>
      <c r="V1373">
        <v>0</v>
      </c>
      <c r="W1373">
        <v>0</v>
      </c>
      <c r="X1373">
        <v>0</v>
      </c>
      <c r="Y1373">
        <v>0</v>
      </c>
      <c r="Z1373">
        <v>0</v>
      </c>
      <c r="AA1373">
        <v>160</v>
      </c>
      <c r="AB1373">
        <v>0</v>
      </c>
      <c r="AC1373">
        <v>160</v>
      </c>
      <c r="AD1373">
        <v>0</v>
      </c>
      <c r="AE1373">
        <v>0</v>
      </c>
      <c r="AF1373">
        <v>4</v>
      </c>
      <c r="AG1373">
        <v>0</v>
      </c>
      <c r="AH1373">
        <v>1</v>
      </c>
      <c r="AI1373">
        <v>0</v>
      </c>
      <c r="AJ1373">
        <v>0</v>
      </c>
      <c r="AK1373">
        <v>0</v>
      </c>
      <c r="AL1373">
        <v>0</v>
      </c>
      <c r="AM1373">
        <v>0</v>
      </c>
      <c r="AN1373">
        <v>0</v>
      </c>
      <c r="AO1373">
        <v>0</v>
      </c>
      <c r="AP1373">
        <v>0</v>
      </c>
      <c r="AQ1373">
        <v>0</v>
      </c>
      <c r="AR1373">
        <v>0</v>
      </c>
      <c r="AS1373">
        <v>0</v>
      </c>
      <c r="AT1373">
        <v>0</v>
      </c>
      <c r="AU1373">
        <v>0</v>
      </c>
      <c r="AV1373">
        <v>0</v>
      </c>
      <c r="AW1373">
        <v>0</v>
      </c>
      <c r="AX1373">
        <v>0</v>
      </c>
      <c r="AY1373">
        <v>0</v>
      </c>
      <c r="AZ1373">
        <v>0</v>
      </c>
      <c r="BA1373">
        <v>0</v>
      </c>
      <c r="BB1373">
        <v>0</v>
      </c>
      <c r="BC1373">
        <v>0</v>
      </c>
      <c r="BD1373">
        <v>0</v>
      </c>
      <c r="BE1373">
        <v>0</v>
      </c>
      <c r="BF1373">
        <v>0</v>
      </c>
      <c r="BG1373">
        <v>0</v>
      </c>
      <c r="BH1373">
        <v>0</v>
      </c>
      <c r="BI1373">
        <v>0</v>
      </c>
      <c r="BJ1373" s="25">
        <v>45853</v>
      </c>
      <c r="BK1373">
        <v>0</v>
      </c>
      <c r="BL1373" s="27" t="str">
        <f>VLOOKUP(O1373,DropDownList!$H$1:$I$7,2,FALSE)</f>
        <v>2023/24</v>
      </c>
      <c r="BM1373" s="27" t="str">
        <f t="shared" si="21"/>
        <v>PCOA</v>
      </c>
    </row>
    <row r="1374" spans="1:65" x14ac:dyDescent="0.2">
      <c r="A1374">
        <v>2025</v>
      </c>
      <c r="B1374">
        <v>7</v>
      </c>
      <c r="C1374" t="s">
        <v>162</v>
      </c>
      <c r="D1374" t="s">
        <v>166</v>
      </c>
      <c r="E1374" t="s">
        <v>11</v>
      </c>
      <c r="F1374">
        <v>9252</v>
      </c>
      <c r="G1374" t="s">
        <v>141</v>
      </c>
      <c r="H1374" t="s">
        <v>164</v>
      </c>
      <c r="I1374" t="s">
        <v>164</v>
      </c>
      <c r="J1374" s="24">
        <v>45839</v>
      </c>
      <c r="K1374" t="s">
        <v>143</v>
      </c>
      <c r="L1374">
        <v>2</v>
      </c>
      <c r="M1374" t="s">
        <v>144</v>
      </c>
      <c r="N1374" t="s">
        <v>145</v>
      </c>
      <c r="O1374" t="s">
        <v>149</v>
      </c>
      <c r="P1374" t="s">
        <v>153</v>
      </c>
      <c r="Q1374">
        <v>135</v>
      </c>
      <c r="R1374">
        <v>3</v>
      </c>
      <c r="S1374">
        <v>135</v>
      </c>
      <c r="T1374">
        <v>0</v>
      </c>
      <c r="U1374">
        <v>3</v>
      </c>
      <c r="V1374">
        <v>3</v>
      </c>
      <c r="W1374">
        <v>135</v>
      </c>
      <c r="X1374">
        <v>135</v>
      </c>
      <c r="Y1374">
        <v>0</v>
      </c>
      <c r="Z1374">
        <v>0</v>
      </c>
      <c r="AA1374">
        <v>0</v>
      </c>
      <c r="AB1374">
        <v>0</v>
      </c>
      <c r="AC1374">
        <v>0</v>
      </c>
      <c r="AD1374">
        <v>3</v>
      </c>
      <c r="AE1374">
        <v>0</v>
      </c>
      <c r="AF1374">
        <v>0</v>
      </c>
      <c r="AG1374">
        <v>0</v>
      </c>
      <c r="AH1374">
        <v>0</v>
      </c>
      <c r="AI1374">
        <v>3</v>
      </c>
      <c r="AJ1374">
        <v>0</v>
      </c>
      <c r="AK1374">
        <v>0</v>
      </c>
      <c r="AL1374">
        <v>0</v>
      </c>
      <c r="AM1374">
        <v>0</v>
      </c>
      <c r="AN1374">
        <v>0</v>
      </c>
      <c r="AO1374">
        <v>3</v>
      </c>
      <c r="AP1374">
        <v>3</v>
      </c>
      <c r="AQ1374">
        <v>3</v>
      </c>
      <c r="AR1374">
        <v>0</v>
      </c>
      <c r="AS1374">
        <v>0</v>
      </c>
      <c r="AT1374">
        <v>0</v>
      </c>
      <c r="AU1374">
        <v>0</v>
      </c>
      <c r="AV1374">
        <v>0</v>
      </c>
      <c r="AW1374">
        <v>0</v>
      </c>
      <c r="AX1374">
        <v>0</v>
      </c>
      <c r="AY1374">
        <v>0</v>
      </c>
      <c r="AZ1374">
        <v>0</v>
      </c>
      <c r="BA1374">
        <v>0</v>
      </c>
      <c r="BB1374">
        <v>0</v>
      </c>
      <c r="BC1374">
        <v>0</v>
      </c>
      <c r="BD1374">
        <v>0</v>
      </c>
      <c r="BE1374">
        <v>0</v>
      </c>
      <c r="BF1374">
        <v>3</v>
      </c>
      <c r="BG1374">
        <v>135</v>
      </c>
      <c r="BH1374">
        <v>0</v>
      </c>
      <c r="BI1374">
        <v>3</v>
      </c>
      <c r="BJ1374" s="25">
        <v>45853</v>
      </c>
      <c r="BK1374">
        <v>0</v>
      </c>
      <c r="BL1374" s="27" t="str">
        <f>VLOOKUP(O1374,DropDownList!$H$1:$I$7,2,FALSE)</f>
        <v>2025/26</v>
      </c>
      <c r="BM1374" s="27" t="str">
        <f t="shared" si="21"/>
        <v>PREG</v>
      </c>
    </row>
    <row r="1375" spans="1:65" x14ac:dyDescent="0.2">
      <c r="A1375">
        <v>2025</v>
      </c>
      <c r="B1375">
        <v>7</v>
      </c>
      <c r="C1375" t="s">
        <v>162</v>
      </c>
      <c r="D1375" t="s">
        <v>166</v>
      </c>
      <c r="E1375" t="s">
        <v>11</v>
      </c>
      <c r="F1375">
        <v>9252</v>
      </c>
      <c r="G1375" t="s">
        <v>141</v>
      </c>
      <c r="H1375" t="s">
        <v>164</v>
      </c>
      <c r="I1375" t="s">
        <v>164</v>
      </c>
      <c r="J1375" s="24">
        <v>45839</v>
      </c>
      <c r="K1375" t="s">
        <v>143</v>
      </c>
      <c r="L1375">
        <v>2</v>
      </c>
      <c r="M1375" t="s">
        <v>144</v>
      </c>
      <c r="N1375" t="s">
        <v>145</v>
      </c>
      <c r="O1375" t="s">
        <v>149</v>
      </c>
      <c r="P1375" t="s">
        <v>151</v>
      </c>
      <c r="Q1375">
        <v>0</v>
      </c>
      <c r="R1375">
        <v>3</v>
      </c>
      <c r="S1375">
        <v>90</v>
      </c>
      <c r="T1375">
        <v>0</v>
      </c>
      <c r="U1375">
        <v>0</v>
      </c>
      <c r="V1375">
        <v>0</v>
      </c>
      <c r="W1375">
        <v>0</v>
      </c>
      <c r="X1375">
        <v>0</v>
      </c>
      <c r="Y1375">
        <v>0</v>
      </c>
      <c r="Z1375">
        <v>0</v>
      </c>
      <c r="AA1375">
        <v>90</v>
      </c>
      <c r="AB1375">
        <v>0</v>
      </c>
      <c r="AC1375">
        <v>90</v>
      </c>
      <c r="AD1375">
        <v>0</v>
      </c>
      <c r="AE1375">
        <v>0</v>
      </c>
      <c r="AF1375">
        <v>3</v>
      </c>
      <c r="AG1375">
        <v>0</v>
      </c>
      <c r="AH1375">
        <v>0</v>
      </c>
      <c r="AI1375">
        <v>0</v>
      </c>
      <c r="AJ1375">
        <v>0</v>
      </c>
      <c r="AK1375">
        <v>0</v>
      </c>
      <c r="AL1375">
        <v>0</v>
      </c>
      <c r="AM1375">
        <v>0</v>
      </c>
      <c r="AN1375">
        <v>0</v>
      </c>
      <c r="AO1375">
        <v>0</v>
      </c>
      <c r="AP1375">
        <v>0</v>
      </c>
      <c r="AQ1375">
        <v>0</v>
      </c>
      <c r="AR1375">
        <v>0</v>
      </c>
      <c r="AS1375">
        <v>0</v>
      </c>
      <c r="AT1375">
        <v>0</v>
      </c>
      <c r="AU1375">
        <v>0</v>
      </c>
      <c r="AV1375">
        <v>0</v>
      </c>
      <c r="AW1375">
        <v>0</v>
      </c>
      <c r="AX1375">
        <v>0</v>
      </c>
      <c r="AY1375">
        <v>0</v>
      </c>
      <c r="AZ1375">
        <v>0</v>
      </c>
      <c r="BA1375">
        <v>0</v>
      </c>
      <c r="BB1375">
        <v>0</v>
      </c>
      <c r="BC1375">
        <v>0</v>
      </c>
      <c r="BD1375">
        <v>0</v>
      </c>
      <c r="BE1375">
        <v>0</v>
      </c>
      <c r="BF1375">
        <v>0</v>
      </c>
      <c r="BG1375">
        <v>0</v>
      </c>
      <c r="BH1375">
        <v>0</v>
      </c>
      <c r="BI1375">
        <v>0</v>
      </c>
      <c r="BJ1375" s="25">
        <v>45853</v>
      </c>
      <c r="BK1375">
        <v>0</v>
      </c>
      <c r="BL1375" s="27" t="str">
        <f>VLOOKUP(O1375,DropDownList!$H$1:$I$7,2,FALSE)</f>
        <v>2025/26</v>
      </c>
      <c r="BM1375" s="27" t="str">
        <f t="shared" si="21"/>
        <v>PCPF</v>
      </c>
    </row>
    <row r="1376" spans="1:65" x14ac:dyDescent="0.2">
      <c r="A1376">
        <v>2025</v>
      </c>
      <c r="B1376">
        <v>7</v>
      </c>
      <c r="C1376" t="s">
        <v>162</v>
      </c>
      <c r="D1376" t="s">
        <v>166</v>
      </c>
      <c r="E1376" t="s">
        <v>11</v>
      </c>
      <c r="F1376">
        <v>9252</v>
      </c>
      <c r="G1376" t="s">
        <v>141</v>
      </c>
      <c r="H1376" t="s">
        <v>164</v>
      </c>
      <c r="I1376" t="s">
        <v>164</v>
      </c>
      <c r="J1376" s="24">
        <v>45839</v>
      </c>
      <c r="K1376" t="s">
        <v>143</v>
      </c>
      <c r="L1376">
        <v>2</v>
      </c>
      <c r="M1376" t="s">
        <v>144</v>
      </c>
      <c r="N1376" t="s">
        <v>145</v>
      </c>
      <c r="O1376" t="s">
        <v>147</v>
      </c>
      <c r="P1376" t="s">
        <v>154</v>
      </c>
      <c r="Q1376">
        <v>1868.29</v>
      </c>
      <c r="R1376">
        <v>39</v>
      </c>
      <c r="S1376">
        <v>9030</v>
      </c>
      <c r="T1376">
        <v>784.68</v>
      </c>
      <c r="U1376">
        <v>9</v>
      </c>
      <c r="V1376">
        <v>4</v>
      </c>
      <c r="W1376">
        <v>1160</v>
      </c>
      <c r="X1376">
        <v>1160</v>
      </c>
      <c r="Y1376">
        <v>0</v>
      </c>
      <c r="Z1376">
        <v>0</v>
      </c>
      <c r="AA1376">
        <v>6377.03</v>
      </c>
      <c r="AB1376">
        <v>0</v>
      </c>
      <c r="AC1376">
        <v>5937.03</v>
      </c>
      <c r="AD1376">
        <v>3</v>
      </c>
      <c r="AE1376">
        <v>1</v>
      </c>
      <c r="AF1376">
        <v>27</v>
      </c>
      <c r="AG1376">
        <v>5</v>
      </c>
      <c r="AH1376">
        <v>2</v>
      </c>
      <c r="AI1376">
        <v>4</v>
      </c>
      <c r="AJ1376">
        <v>0</v>
      </c>
      <c r="AK1376">
        <v>0</v>
      </c>
      <c r="AL1376">
        <v>0</v>
      </c>
      <c r="AM1376">
        <v>0</v>
      </c>
      <c r="AN1376">
        <v>0</v>
      </c>
      <c r="AO1376">
        <v>20</v>
      </c>
      <c r="AP1376">
        <v>95</v>
      </c>
      <c r="AQ1376">
        <v>22</v>
      </c>
      <c r="AR1376">
        <v>0</v>
      </c>
      <c r="AS1376">
        <v>13</v>
      </c>
      <c r="AT1376">
        <v>3</v>
      </c>
      <c r="AU1376">
        <v>4</v>
      </c>
      <c r="AV1376">
        <v>2</v>
      </c>
      <c r="AW1376">
        <v>1</v>
      </c>
      <c r="AX1376">
        <v>0</v>
      </c>
      <c r="AY1376">
        <v>9</v>
      </c>
      <c r="AZ1376">
        <v>17</v>
      </c>
      <c r="BA1376">
        <v>11</v>
      </c>
      <c r="BB1376">
        <v>4</v>
      </c>
      <c r="BC1376">
        <v>3</v>
      </c>
      <c r="BD1376">
        <v>3</v>
      </c>
      <c r="BE1376">
        <v>0</v>
      </c>
      <c r="BF1376">
        <v>38</v>
      </c>
      <c r="BG1376">
        <v>1370</v>
      </c>
      <c r="BH1376">
        <v>1</v>
      </c>
      <c r="BI1376">
        <v>9</v>
      </c>
      <c r="BJ1376" s="25">
        <v>45853</v>
      </c>
      <c r="BK1376">
        <v>0</v>
      </c>
      <c r="BL1376" s="27" t="str">
        <f>VLOOKUP(O1376,DropDownList!$H$1:$I$7,2,FALSE)</f>
        <v>2024/25</v>
      </c>
      <c r="BM1376" s="27" t="str">
        <f t="shared" si="21"/>
        <v>JP COURT</v>
      </c>
    </row>
    <row r="1377" spans="1:65" x14ac:dyDescent="0.2">
      <c r="A1377">
        <v>2025</v>
      </c>
      <c r="B1377">
        <v>7</v>
      </c>
      <c r="C1377" t="s">
        <v>162</v>
      </c>
      <c r="D1377" t="s">
        <v>166</v>
      </c>
      <c r="E1377" t="s">
        <v>11</v>
      </c>
      <c r="F1377">
        <v>9252</v>
      </c>
      <c r="G1377" t="s">
        <v>141</v>
      </c>
      <c r="H1377" t="s">
        <v>164</v>
      </c>
      <c r="I1377" t="s">
        <v>164</v>
      </c>
      <c r="J1377" s="24">
        <v>45839</v>
      </c>
      <c r="K1377" t="s">
        <v>143</v>
      </c>
      <c r="L1377">
        <v>2</v>
      </c>
      <c r="M1377" t="s">
        <v>144</v>
      </c>
      <c r="N1377" t="s">
        <v>145</v>
      </c>
      <c r="O1377" t="s">
        <v>156</v>
      </c>
      <c r="P1377" t="s">
        <v>146</v>
      </c>
      <c r="Q1377">
        <v>70</v>
      </c>
      <c r="R1377">
        <v>43</v>
      </c>
      <c r="S1377">
        <v>640</v>
      </c>
      <c r="T1377">
        <v>0</v>
      </c>
      <c r="U1377">
        <v>8</v>
      </c>
      <c r="V1377">
        <v>1</v>
      </c>
      <c r="W1377">
        <v>20</v>
      </c>
      <c r="X1377">
        <v>20</v>
      </c>
      <c r="Y1377">
        <v>0</v>
      </c>
      <c r="Z1377">
        <v>0</v>
      </c>
      <c r="AA1377">
        <v>570</v>
      </c>
      <c r="AB1377">
        <v>0</v>
      </c>
      <c r="AC1377">
        <v>0</v>
      </c>
      <c r="AD1377">
        <v>1</v>
      </c>
      <c r="AE1377">
        <v>0</v>
      </c>
      <c r="AF1377">
        <v>39</v>
      </c>
      <c r="AG1377">
        <v>0</v>
      </c>
      <c r="AH1377">
        <v>0</v>
      </c>
      <c r="AI1377">
        <v>4</v>
      </c>
      <c r="AJ1377">
        <v>0</v>
      </c>
      <c r="AK1377">
        <v>0</v>
      </c>
      <c r="AL1377">
        <v>0</v>
      </c>
      <c r="AM1377">
        <v>0</v>
      </c>
      <c r="AN1377">
        <v>0</v>
      </c>
      <c r="AO1377">
        <v>29</v>
      </c>
      <c r="AP1377">
        <v>190</v>
      </c>
      <c r="AQ1377">
        <v>28</v>
      </c>
      <c r="AR1377">
        <v>0</v>
      </c>
      <c r="AS1377">
        <v>37</v>
      </c>
      <c r="AT1377">
        <v>11</v>
      </c>
      <c r="AU1377">
        <v>13</v>
      </c>
      <c r="AV1377">
        <v>0</v>
      </c>
      <c r="AW1377">
        <v>2</v>
      </c>
      <c r="AX1377">
        <v>0</v>
      </c>
      <c r="AY1377">
        <v>19</v>
      </c>
      <c r="AZ1377">
        <v>34</v>
      </c>
      <c r="BA1377">
        <v>24</v>
      </c>
      <c r="BB1377">
        <v>4</v>
      </c>
      <c r="BC1377">
        <v>2</v>
      </c>
      <c r="BD1377">
        <v>1</v>
      </c>
      <c r="BE1377">
        <v>0</v>
      </c>
      <c r="BF1377">
        <v>41</v>
      </c>
      <c r="BG1377">
        <v>70</v>
      </c>
      <c r="BH1377">
        <v>0</v>
      </c>
      <c r="BI1377">
        <v>8</v>
      </c>
      <c r="BJ1377" s="25">
        <v>45853</v>
      </c>
      <c r="BK1377">
        <v>0</v>
      </c>
      <c r="BL1377" s="27" t="str">
        <f>VLOOKUP(O1377,DropDownList!$H$1:$I$7,2,FALSE)</f>
        <v>2023/24</v>
      </c>
      <c r="BM1377" s="27" t="str">
        <f t="shared" si="21"/>
        <v>VSUR</v>
      </c>
    </row>
    <row r="1378" spans="1:65" x14ac:dyDescent="0.2">
      <c r="A1378">
        <v>2025</v>
      </c>
      <c r="B1378">
        <v>7</v>
      </c>
      <c r="C1378" t="s">
        <v>162</v>
      </c>
      <c r="D1378" t="s">
        <v>166</v>
      </c>
      <c r="E1378" t="s">
        <v>11</v>
      </c>
      <c r="F1378">
        <v>9252</v>
      </c>
      <c r="G1378" t="s">
        <v>141</v>
      </c>
      <c r="H1378" t="s">
        <v>164</v>
      </c>
      <c r="I1378" t="s">
        <v>164</v>
      </c>
      <c r="J1378" s="24">
        <v>45839</v>
      </c>
      <c r="K1378" t="s">
        <v>143</v>
      </c>
      <c r="L1378">
        <v>2</v>
      </c>
      <c r="M1378" t="s">
        <v>144</v>
      </c>
      <c r="N1378" t="s">
        <v>145</v>
      </c>
      <c r="O1378" t="s">
        <v>147</v>
      </c>
      <c r="P1378" t="s">
        <v>150</v>
      </c>
      <c r="Q1378">
        <v>1265.6199999999999</v>
      </c>
      <c r="R1378">
        <v>53</v>
      </c>
      <c r="S1378">
        <v>7339.63</v>
      </c>
      <c r="T1378">
        <v>613.35</v>
      </c>
      <c r="U1378">
        <v>8</v>
      </c>
      <c r="V1378">
        <v>3</v>
      </c>
      <c r="W1378">
        <v>273.33999999999997</v>
      </c>
      <c r="X1378">
        <v>273.33999999999997</v>
      </c>
      <c r="Y1378">
        <v>49</v>
      </c>
      <c r="Z1378">
        <v>6726.28</v>
      </c>
      <c r="AA1378">
        <v>5460.66</v>
      </c>
      <c r="AB1378">
        <v>969.78</v>
      </c>
      <c r="AC1378">
        <v>4490.88</v>
      </c>
      <c r="AD1378">
        <v>3</v>
      </c>
      <c r="AE1378">
        <v>0</v>
      </c>
      <c r="AF1378">
        <v>40</v>
      </c>
      <c r="AG1378">
        <v>4</v>
      </c>
      <c r="AH1378">
        <v>4</v>
      </c>
      <c r="AI1378">
        <v>4</v>
      </c>
      <c r="AJ1378">
        <v>13</v>
      </c>
      <c r="AK1378">
        <v>3</v>
      </c>
      <c r="AL1378">
        <v>1</v>
      </c>
      <c r="AM1378">
        <v>1</v>
      </c>
      <c r="AN1378">
        <v>1</v>
      </c>
      <c r="AO1378">
        <v>32</v>
      </c>
      <c r="AP1378">
        <v>110</v>
      </c>
      <c r="AQ1378">
        <v>32</v>
      </c>
      <c r="AR1378">
        <v>0</v>
      </c>
      <c r="AS1378">
        <v>10</v>
      </c>
      <c r="AT1378">
        <v>2</v>
      </c>
      <c r="AU1378">
        <v>3</v>
      </c>
      <c r="AV1378">
        <v>1</v>
      </c>
      <c r="AW1378">
        <v>0</v>
      </c>
      <c r="AX1378">
        <v>0</v>
      </c>
      <c r="AY1378">
        <v>20</v>
      </c>
      <c r="AZ1378">
        <v>27</v>
      </c>
      <c r="BA1378">
        <v>8</v>
      </c>
      <c r="BB1378">
        <v>3</v>
      </c>
      <c r="BC1378">
        <v>2</v>
      </c>
      <c r="BD1378">
        <v>0</v>
      </c>
      <c r="BE1378">
        <v>0</v>
      </c>
      <c r="BF1378">
        <v>32</v>
      </c>
      <c r="BG1378">
        <v>473.34</v>
      </c>
      <c r="BH1378">
        <v>1</v>
      </c>
      <c r="BI1378">
        <v>8</v>
      </c>
      <c r="BJ1378" s="25">
        <v>45853</v>
      </c>
      <c r="BK1378">
        <v>0</v>
      </c>
      <c r="BL1378" s="27" t="str">
        <f>VLOOKUP(O1378,DropDownList!$H$1:$I$7,2,FALSE)</f>
        <v>2024/25</v>
      </c>
      <c r="BM1378" s="27" t="str">
        <f t="shared" si="21"/>
        <v>FISCAL FINES</v>
      </c>
    </row>
    <row r="1379" spans="1:65" x14ac:dyDescent="0.2">
      <c r="A1379">
        <v>2025</v>
      </c>
      <c r="B1379">
        <v>7</v>
      </c>
      <c r="C1379" t="s">
        <v>162</v>
      </c>
      <c r="D1379" t="s">
        <v>166</v>
      </c>
      <c r="E1379" t="s">
        <v>11</v>
      </c>
      <c r="F1379">
        <v>9252</v>
      </c>
      <c r="G1379" t="s">
        <v>141</v>
      </c>
      <c r="H1379" t="s">
        <v>164</v>
      </c>
      <c r="I1379" t="s">
        <v>164</v>
      </c>
      <c r="J1379" s="24">
        <v>45839</v>
      </c>
      <c r="K1379" t="s">
        <v>143</v>
      </c>
      <c r="L1379">
        <v>2</v>
      </c>
      <c r="M1379" t="s">
        <v>144</v>
      </c>
      <c r="N1379" t="s">
        <v>145</v>
      </c>
      <c r="O1379" t="s">
        <v>156</v>
      </c>
      <c r="P1379" t="s">
        <v>153</v>
      </c>
      <c r="Q1379">
        <v>0</v>
      </c>
      <c r="R1379">
        <v>3</v>
      </c>
      <c r="S1379">
        <v>135</v>
      </c>
      <c r="T1379">
        <v>135</v>
      </c>
      <c r="U1379">
        <v>0</v>
      </c>
      <c r="V1379">
        <v>0</v>
      </c>
      <c r="W1379">
        <v>0</v>
      </c>
      <c r="X1379">
        <v>0</v>
      </c>
      <c r="Y1379">
        <v>0</v>
      </c>
      <c r="Z1379">
        <v>0</v>
      </c>
      <c r="AA1379">
        <v>0</v>
      </c>
      <c r="AB1379">
        <v>0</v>
      </c>
      <c r="AC1379">
        <v>0</v>
      </c>
      <c r="AD1379">
        <v>0</v>
      </c>
      <c r="AE1379">
        <v>0</v>
      </c>
      <c r="AF1379">
        <v>0</v>
      </c>
      <c r="AG1379">
        <v>0</v>
      </c>
      <c r="AH1379">
        <v>3</v>
      </c>
      <c r="AI1379">
        <v>0</v>
      </c>
      <c r="AJ1379">
        <v>0</v>
      </c>
      <c r="AK1379">
        <v>0</v>
      </c>
      <c r="AL1379">
        <v>0</v>
      </c>
      <c r="AM1379">
        <v>0</v>
      </c>
      <c r="AN1379">
        <v>0</v>
      </c>
      <c r="AO1379">
        <v>3</v>
      </c>
      <c r="AP1379">
        <v>3</v>
      </c>
      <c r="AQ1379">
        <v>3</v>
      </c>
      <c r="AR1379">
        <v>0</v>
      </c>
      <c r="AS1379">
        <v>0</v>
      </c>
      <c r="AT1379">
        <v>0</v>
      </c>
      <c r="AU1379">
        <v>0</v>
      </c>
      <c r="AV1379">
        <v>0</v>
      </c>
      <c r="AW1379">
        <v>0</v>
      </c>
      <c r="AX1379">
        <v>0</v>
      </c>
      <c r="AY1379">
        <v>0</v>
      </c>
      <c r="AZ1379">
        <v>0</v>
      </c>
      <c r="BA1379">
        <v>0</v>
      </c>
      <c r="BB1379">
        <v>0</v>
      </c>
      <c r="BC1379">
        <v>0</v>
      </c>
      <c r="BD1379">
        <v>0</v>
      </c>
      <c r="BE1379">
        <v>0</v>
      </c>
      <c r="BF1379">
        <v>3</v>
      </c>
      <c r="BG1379">
        <v>0</v>
      </c>
      <c r="BH1379">
        <v>0</v>
      </c>
      <c r="BI1379">
        <v>0</v>
      </c>
      <c r="BJ1379" s="25">
        <v>45853</v>
      </c>
      <c r="BK1379">
        <v>0</v>
      </c>
      <c r="BL1379" s="27" t="str">
        <f>VLOOKUP(O1379,DropDownList!$H$1:$I$7,2,FALSE)</f>
        <v>2023/24</v>
      </c>
      <c r="BM1379" s="27" t="str">
        <f t="shared" si="21"/>
        <v>PREG</v>
      </c>
    </row>
    <row r="1380" spans="1:65" x14ac:dyDescent="0.2">
      <c r="A1380">
        <v>2025</v>
      </c>
      <c r="B1380">
        <v>7</v>
      </c>
      <c r="C1380" t="s">
        <v>162</v>
      </c>
      <c r="D1380" t="s">
        <v>166</v>
      </c>
      <c r="E1380" t="s">
        <v>11</v>
      </c>
      <c r="F1380">
        <v>9252</v>
      </c>
      <c r="G1380" t="s">
        <v>141</v>
      </c>
      <c r="H1380" t="s">
        <v>164</v>
      </c>
      <c r="I1380" t="s">
        <v>164</v>
      </c>
      <c r="J1380" s="24">
        <v>45839</v>
      </c>
      <c r="K1380" t="s">
        <v>143</v>
      </c>
      <c r="L1380">
        <v>2</v>
      </c>
      <c r="M1380" t="s">
        <v>144</v>
      </c>
      <c r="N1380" t="s">
        <v>145</v>
      </c>
      <c r="O1380" t="s">
        <v>156</v>
      </c>
      <c r="P1380" t="s">
        <v>151</v>
      </c>
      <c r="Q1380">
        <v>0</v>
      </c>
      <c r="R1380">
        <v>21</v>
      </c>
      <c r="S1380">
        <v>630</v>
      </c>
      <c r="T1380">
        <v>60</v>
      </c>
      <c r="U1380">
        <v>0</v>
      </c>
      <c r="V1380">
        <v>0</v>
      </c>
      <c r="W1380">
        <v>0</v>
      </c>
      <c r="X1380">
        <v>0</v>
      </c>
      <c r="Y1380">
        <v>0</v>
      </c>
      <c r="Z1380">
        <v>0</v>
      </c>
      <c r="AA1380">
        <v>570</v>
      </c>
      <c r="AB1380">
        <v>0</v>
      </c>
      <c r="AC1380">
        <v>570</v>
      </c>
      <c r="AD1380">
        <v>0</v>
      </c>
      <c r="AE1380">
        <v>0</v>
      </c>
      <c r="AF1380">
        <v>19</v>
      </c>
      <c r="AG1380">
        <v>0</v>
      </c>
      <c r="AH1380">
        <v>2</v>
      </c>
      <c r="AI1380">
        <v>0</v>
      </c>
      <c r="AJ1380">
        <v>0</v>
      </c>
      <c r="AK1380">
        <v>0</v>
      </c>
      <c r="AL1380">
        <v>0</v>
      </c>
      <c r="AM1380">
        <v>0</v>
      </c>
      <c r="AN1380">
        <v>0</v>
      </c>
      <c r="AO1380">
        <v>0</v>
      </c>
      <c r="AP1380">
        <v>0</v>
      </c>
      <c r="AQ1380">
        <v>0</v>
      </c>
      <c r="AR1380">
        <v>0</v>
      </c>
      <c r="AS1380">
        <v>0</v>
      </c>
      <c r="AT1380">
        <v>0</v>
      </c>
      <c r="AU1380">
        <v>0</v>
      </c>
      <c r="AV1380">
        <v>0</v>
      </c>
      <c r="AW1380">
        <v>0</v>
      </c>
      <c r="AX1380">
        <v>0</v>
      </c>
      <c r="AY1380">
        <v>0</v>
      </c>
      <c r="AZ1380">
        <v>0</v>
      </c>
      <c r="BA1380">
        <v>0</v>
      </c>
      <c r="BB1380">
        <v>0</v>
      </c>
      <c r="BC1380">
        <v>0</v>
      </c>
      <c r="BD1380">
        <v>0</v>
      </c>
      <c r="BE1380">
        <v>0</v>
      </c>
      <c r="BF1380">
        <v>0</v>
      </c>
      <c r="BG1380">
        <v>0</v>
      </c>
      <c r="BH1380">
        <v>0</v>
      </c>
      <c r="BI1380">
        <v>0</v>
      </c>
      <c r="BJ1380" s="25">
        <v>45853</v>
      </c>
      <c r="BK1380">
        <v>0</v>
      </c>
      <c r="BL1380" s="27" t="str">
        <f>VLOOKUP(O1380,DropDownList!$H$1:$I$7,2,FALSE)</f>
        <v>2023/24</v>
      </c>
      <c r="BM1380" s="27" t="str">
        <f t="shared" si="21"/>
        <v>PCPF</v>
      </c>
    </row>
    <row r="1381" spans="1:65" x14ac:dyDescent="0.2">
      <c r="A1381">
        <v>2025</v>
      </c>
      <c r="B1381">
        <v>7</v>
      </c>
      <c r="C1381" t="s">
        <v>162</v>
      </c>
      <c r="D1381" t="s">
        <v>167</v>
      </c>
      <c r="E1381" t="s">
        <v>11</v>
      </c>
      <c r="F1381">
        <v>9711</v>
      </c>
      <c r="G1381" t="s">
        <v>158</v>
      </c>
      <c r="H1381" t="s">
        <v>164</v>
      </c>
      <c r="I1381" t="s">
        <v>164</v>
      </c>
      <c r="J1381" s="24">
        <v>45839</v>
      </c>
      <c r="K1381" t="s">
        <v>143</v>
      </c>
      <c r="L1381">
        <v>2</v>
      </c>
      <c r="M1381" t="s">
        <v>144</v>
      </c>
      <c r="N1381" t="s">
        <v>145</v>
      </c>
      <c r="O1381" t="s">
        <v>147</v>
      </c>
      <c r="P1381" t="s">
        <v>161</v>
      </c>
      <c r="Q1381">
        <v>30</v>
      </c>
      <c r="R1381">
        <v>54</v>
      </c>
      <c r="S1381">
        <v>1445</v>
      </c>
      <c r="T1381">
        <v>40</v>
      </c>
      <c r="U1381">
        <v>12</v>
      </c>
      <c r="V1381">
        <v>2</v>
      </c>
      <c r="W1381">
        <v>30</v>
      </c>
      <c r="X1381">
        <v>30</v>
      </c>
      <c r="Y1381">
        <v>0</v>
      </c>
      <c r="Z1381">
        <v>0</v>
      </c>
      <c r="AA1381">
        <v>1375</v>
      </c>
      <c r="AB1381">
        <v>0</v>
      </c>
      <c r="AC1381">
        <v>0</v>
      </c>
      <c r="AD1381">
        <v>2</v>
      </c>
      <c r="AE1381">
        <v>0</v>
      </c>
      <c r="AF1381">
        <v>51</v>
      </c>
      <c r="AG1381">
        <v>0</v>
      </c>
      <c r="AH1381">
        <v>1</v>
      </c>
      <c r="AI1381">
        <v>2</v>
      </c>
      <c r="AJ1381">
        <v>0</v>
      </c>
      <c r="AK1381">
        <v>0</v>
      </c>
      <c r="AL1381">
        <v>0</v>
      </c>
      <c r="AM1381">
        <v>0</v>
      </c>
      <c r="AN1381">
        <v>0</v>
      </c>
      <c r="AO1381">
        <v>38</v>
      </c>
      <c r="AP1381">
        <v>141</v>
      </c>
      <c r="AQ1381">
        <v>46</v>
      </c>
      <c r="AR1381">
        <v>0</v>
      </c>
      <c r="AS1381">
        <v>16</v>
      </c>
      <c r="AT1381">
        <v>2</v>
      </c>
      <c r="AU1381">
        <v>5</v>
      </c>
      <c r="AV1381">
        <v>3</v>
      </c>
      <c r="AW1381">
        <v>1</v>
      </c>
      <c r="AX1381">
        <v>0</v>
      </c>
      <c r="AY1381">
        <v>19</v>
      </c>
      <c r="AZ1381">
        <v>28</v>
      </c>
      <c r="BA1381">
        <v>13</v>
      </c>
      <c r="BB1381">
        <v>4</v>
      </c>
      <c r="BC1381">
        <v>3</v>
      </c>
      <c r="BD1381">
        <v>1</v>
      </c>
      <c r="BE1381">
        <v>0</v>
      </c>
      <c r="BF1381">
        <v>53</v>
      </c>
      <c r="BG1381">
        <v>30</v>
      </c>
      <c r="BH1381">
        <v>0</v>
      </c>
      <c r="BI1381">
        <v>12</v>
      </c>
      <c r="BJ1381" s="25">
        <v>45853</v>
      </c>
      <c r="BK1381">
        <v>0</v>
      </c>
      <c r="BL1381" s="27" t="str">
        <f>VLOOKUP(O1381,DropDownList!$H$1:$I$7,2,FALSE)</f>
        <v>2024/25</v>
      </c>
      <c r="BM1381" s="27" t="str">
        <f t="shared" si="21"/>
        <v>VSUR</v>
      </c>
    </row>
    <row r="1382" spans="1:65" x14ac:dyDescent="0.2">
      <c r="A1382">
        <v>2025</v>
      </c>
      <c r="B1382">
        <v>7</v>
      </c>
      <c r="C1382" t="s">
        <v>162</v>
      </c>
      <c r="D1382" t="s">
        <v>167</v>
      </c>
      <c r="E1382" t="s">
        <v>11</v>
      </c>
      <c r="F1382">
        <v>9711</v>
      </c>
      <c r="G1382" t="s">
        <v>158</v>
      </c>
      <c r="H1382" t="s">
        <v>164</v>
      </c>
      <c r="I1382" t="s">
        <v>164</v>
      </c>
      <c r="J1382" s="24">
        <v>45839</v>
      </c>
      <c r="K1382" t="s">
        <v>143</v>
      </c>
      <c r="L1382">
        <v>2</v>
      </c>
      <c r="M1382" t="s">
        <v>144</v>
      </c>
      <c r="N1382" t="s">
        <v>145</v>
      </c>
      <c r="O1382" t="s">
        <v>156</v>
      </c>
      <c r="P1382" t="s">
        <v>160</v>
      </c>
      <c r="Q1382">
        <v>8160.35</v>
      </c>
      <c r="R1382">
        <v>69</v>
      </c>
      <c r="S1382">
        <v>39365</v>
      </c>
      <c r="T1382">
        <v>1508.85</v>
      </c>
      <c r="U1382">
        <v>16</v>
      </c>
      <c r="V1382">
        <v>9</v>
      </c>
      <c r="W1382">
        <v>5927.28</v>
      </c>
      <c r="X1382">
        <v>5927.28</v>
      </c>
      <c r="Y1382">
        <v>0</v>
      </c>
      <c r="Z1382">
        <v>0</v>
      </c>
      <c r="AA1382">
        <v>29695.8</v>
      </c>
      <c r="AB1382">
        <v>2164.7800000000002</v>
      </c>
      <c r="AC1382">
        <v>25876.02</v>
      </c>
      <c r="AD1382">
        <v>2</v>
      </c>
      <c r="AE1382">
        <v>7</v>
      </c>
      <c r="AF1382">
        <v>49</v>
      </c>
      <c r="AG1382">
        <v>12</v>
      </c>
      <c r="AH1382">
        <v>3</v>
      </c>
      <c r="AI1382">
        <v>4</v>
      </c>
      <c r="AJ1382">
        <v>0</v>
      </c>
      <c r="AK1382">
        <v>0</v>
      </c>
      <c r="AL1382">
        <v>0</v>
      </c>
      <c r="AM1382">
        <v>0</v>
      </c>
      <c r="AN1382">
        <v>0</v>
      </c>
      <c r="AO1382">
        <v>42</v>
      </c>
      <c r="AP1382">
        <v>200</v>
      </c>
      <c r="AQ1382">
        <v>51</v>
      </c>
      <c r="AR1382">
        <v>0</v>
      </c>
      <c r="AS1382">
        <v>23</v>
      </c>
      <c r="AT1382">
        <v>4</v>
      </c>
      <c r="AU1382">
        <v>9</v>
      </c>
      <c r="AV1382">
        <v>0</v>
      </c>
      <c r="AW1382">
        <v>4</v>
      </c>
      <c r="AX1382">
        <v>0</v>
      </c>
      <c r="AY1382">
        <v>22</v>
      </c>
      <c r="AZ1382">
        <v>35</v>
      </c>
      <c r="BA1382">
        <v>24</v>
      </c>
      <c r="BB1382">
        <v>6</v>
      </c>
      <c r="BC1382">
        <v>4</v>
      </c>
      <c r="BD1382">
        <v>1</v>
      </c>
      <c r="BE1382">
        <v>0</v>
      </c>
      <c r="BF1382">
        <v>62</v>
      </c>
      <c r="BG1382">
        <v>3245</v>
      </c>
      <c r="BH1382">
        <v>1</v>
      </c>
      <c r="BI1382">
        <v>11</v>
      </c>
      <c r="BJ1382" s="25">
        <v>45853</v>
      </c>
      <c r="BK1382">
        <v>2</v>
      </c>
      <c r="BL1382" s="27" t="str">
        <f>VLOOKUP(O1382,DropDownList!$H$1:$I$7,2,FALSE)</f>
        <v>2023/24</v>
      </c>
      <c r="BM1382" s="27" t="str">
        <f t="shared" si="21"/>
        <v>SC COURT</v>
      </c>
    </row>
    <row r="1383" spans="1:65" x14ac:dyDescent="0.2">
      <c r="A1383">
        <v>2025</v>
      </c>
      <c r="B1383">
        <v>7</v>
      </c>
      <c r="C1383" t="s">
        <v>162</v>
      </c>
      <c r="D1383" t="s">
        <v>167</v>
      </c>
      <c r="E1383" t="s">
        <v>11</v>
      </c>
      <c r="F1383">
        <v>9711</v>
      </c>
      <c r="G1383" t="s">
        <v>158</v>
      </c>
      <c r="H1383" t="s">
        <v>164</v>
      </c>
      <c r="I1383" t="s">
        <v>164</v>
      </c>
      <c r="J1383" s="24">
        <v>45839</v>
      </c>
      <c r="K1383" t="s">
        <v>143</v>
      </c>
      <c r="L1383">
        <v>2</v>
      </c>
      <c r="M1383" t="s">
        <v>144</v>
      </c>
      <c r="N1383" t="s">
        <v>145</v>
      </c>
      <c r="O1383" t="s">
        <v>147</v>
      </c>
      <c r="P1383" t="s">
        <v>160</v>
      </c>
      <c r="Q1383">
        <v>3367.34</v>
      </c>
      <c r="R1383">
        <v>58</v>
      </c>
      <c r="S1383">
        <v>30955</v>
      </c>
      <c r="T1383">
        <v>2660.46</v>
      </c>
      <c r="U1383">
        <v>14</v>
      </c>
      <c r="V1383">
        <v>5</v>
      </c>
      <c r="W1383">
        <v>1580.83</v>
      </c>
      <c r="X1383">
        <v>1580.83</v>
      </c>
      <c r="Y1383">
        <v>0</v>
      </c>
      <c r="Z1383">
        <v>0</v>
      </c>
      <c r="AA1383">
        <v>24927.200000000001</v>
      </c>
      <c r="AB1383">
        <v>50</v>
      </c>
      <c r="AC1383">
        <v>23502.2</v>
      </c>
      <c r="AD1383">
        <v>2</v>
      </c>
      <c r="AE1383">
        <v>3</v>
      </c>
      <c r="AF1383">
        <v>38</v>
      </c>
      <c r="AG1383">
        <v>12</v>
      </c>
      <c r="AH1383">
        <v>3</v>
      </c>
      <c r="AI1383">
        <v>2</v>
      </c>
      <c r="AJ1383">
        <v>0</v>
      </c>
      <c r="AK1383">
        <v>0</v>
      </c>
      <c r="AL1383">
        <v>0</v>
      </c>
      <c r="AM1383">
        <v>0</v>
      </c>
      <c r="AN1383">
        <v>0</v>
      </c>
      <c r="AO1383">
        <v>41</v>
      </c>
      <c r="AP1383">
        <v>134</v>
      </c>
      <c r="AQ1383">
        <v>46</v>
      </c>
      <c r="AR1383">
        <v>0</v>
      </c>
      <c r="AS1383">
        <v>14</v>
      </c>
      <c r="AT1383">
        <v>3</v>
      </c>
      <c r="AU1383">
        <v>3</v>
      </c>
      <c r="AV1383">
        <v>1</v>
      </c>
      <c r="AW1383">
        <v>2</v>
      </c>
      <c r="AX1383">
        <v>0</v>
      </c>
      <c r="AY1383">
        <v>20</v>
      </c>
      <c r="AZ1383">
        <v>27</v>
      </c>
      <c r="BA1383">
        <v>12</v>
      </c>
      <c r="BB1383">
        <v>3</v>
      </c>
      <c r="BC1383">
        <v>2</v>
      </c>
      <c r="BD1383">
        <v>1</v>
      </c>
      <c r="BE1383">
        <v>0</v>
      </c>
      <c r="BF1383">
        <v>54</v>
      </c>
      <c r="BG1383">
        <v>770</v>
      </c>
      <c r="BH1383">
        <v>3</v>
      </c>
      <c r="BI1383">
        <v>13</v>
      </c>
      <c r="BJ1383" s="25">
        <v>45853</v>
      </c>
      <c r="BK1383">
        <v>0</v>
      </c>
      <c r="BL1383" s="27" t="str">
        <f>VLOOKUP(O1383,DropDownList!$H$1:$I$7,2,FALSE)</f>
        <v>2024/25</v>
      </c>
      <c r="BM1383" s="27" t="str">
        <f t="shared" si="21"/>
        <v>SC COURT</v>
      </c>
    </row>
    <row r="1384" spans="1:65" x14ac:dyDescent="0.2">
      <c r="A1384">
        <v>2025</v>
      </c>
      <c r="B1384">
        <v>7</v>
      </c>
      <c r="C1384" t="s">
        <v>162</v>
      </c>
      <c r="D1384" t="s">
        <v>167</v>
      </c>
      <c r="E1384" t="s">
        <v>11</v>
      </c>
      <c r="F1384">
        <v>9711</v>
      </c>
      <c r="G1384" t="s">
        <v>158</v>
      </c>
      <c r="H1384" t="s">
        <v>164</v>
      </c>
      <c r="I1384" t="s">
        <v>164</v>
      </c>
      <c r="J1384" s="24">
        <v>45839</v>
      </c>
      <c r="K1384" t="s">
        <v>143</v>
      </c>
      <c r="L1384">
        <v>2</v>
      </c>
      <c r="M1384" t="s">
        <v>144</v>
      </c>
      <c r="N1384" t="s">
        <v>145</v>
      </c>
      <c r="O1384" t="s">
        <v>156</v>
      </c>
      <c r="P1384" t="s">
        <v>161</v>
      </c>
      <c r="Q1384">
        <v>145</v>
      </c>
      <c r="R1384">
        <v>64</v>
      </c>
      <c r="S1384">
        <v>1820</v>
      </c>
      <c r="T1384">
        <v>20</v>
      </c>
      <c r="U1384">
        <v>16</v>
      </c>
      <c r="V1384">
        <v>2</v>
      </c>
      <c r="W1384">
        <v>115</v>
      </c>
      <c r="X1384">
        <v>115</v>
      </c>
      <c r="Y1384">
        <v>0</v>
      </c>
      <c r="Z1384">
        <v>0</v>
      </c>
      <c r="AA1384">
        <v>1655</v>
      </c>
      <c r="AB1384">
        <v>0</v>
      </c>
      <c r="AC1384">
        <v>0</v>
      </c>
      <c r="AD1384">
        <v>2</v>
      </c>
      <c r="AE1384">
        <v>0</v>
      </c>
      <c r="AF1384">
        <v>59</v>
      </c>
      <c r="AG1384">
        <v>0</v>
      </c>
      <c r="AH1384">
        <v>1</v>
      </c>
      <c r="AI1384">
        <v>4</v>
      </c>
      <c r="AJ1384">
        <v>0</v>
      </c>
      <c r="AK1384">
        <v>0</v>
      </c>
      <c r="AL1384">
        <v>0</v>
      </c>
      <c r="AM1384">
        <v>0</v>
      </c>
      <c r="AN1384">
        <v>0</v>
      </c>
      <c r="AO1384">
        <v>38</v>
      </c>
      <c r="AP1384">
        <v>196</v>
      </c>
      <c r="AQ1384">
        <v>47</v>
      </c>
      <c r="AR1384">
        <v>0</v>
      </c>
      <c r="AS1384">
        <v>21</v>
      </c>
      <c r="AT1384">
        <v>3</v>
      </c>
      <c r="AU1384">
        <v>9</v>
      </c>
      <c r="AV1384">
        <v>0</v>
      </c>
      <c r="AW1384">
        <v>2</v>
      </c>
      <c r="AX1384">
        <v>0</v>
      </c>
      <c r="AY1384">
        <v>24</v>
      </c>
      <c r="AZ1384">
        <v>37</v>
      </c>
      <c r="BA1384">
        <v>25</v>
      </c>
      <c r="BB1384">
        <v>6</v>
      </c>
      <c r="BC1384">
        <v>4</v>
      </c>
      <c r="BD1384">
        <v>1</v>
      </c>
      <c r="BE1384">
        <v>0</v>
      </c>
      <c r="BF1384">
        <v>59</v>
      </c>
      <c r="BG1384">
        <v>145</v>
      </c>
      <c r="BH1384">
        <v>0</v>
      </c>
      <c r="BI1384">
        <v>11</v>
      </c>
      <c r="BJ1384" s="25">
        <v>45853</v>
      </c>
      <c r="BK1384">
        <v>2</v>
      </c>
      <c r="BL1384" s="27" t="str">
        <f>VLOOKUP(O1384,DropDownList!$H$1:$I$7,2,FALSE)</f>
        <v>2023/24</v>
      </c>
      <c r="BM1384" s="27" t="str">
        <f t="shared" si="21"/>
        <v>VSUR</v>
      </c>
    </row>
    <row r="1385" spans="1:65" x14ac:dyDescent="0.2">
      <c r="A1385">
        <v>2025</v>
      </c>
      <c r="B1385">
        <v>7</v>
      </c>
      <c r="C1385" t="s">
        <v>162</v>
      </c>
      <c r="D1385" t="s">
        <v>167</v>
      </c>
      <c r="E1385" t="s">
        <v>11</v>
      </c>
      <c r="F1385">
        <v>9711</v>
      </c>
      <c r="G1385" t="s">
        <v>158</v>
      </c>
      <c r="H1385" t="s">
        <v>164</v>
      </c>
      <c r="I1385" t="s">
        <v>164</v>
      </c>
      <c r="J1385" s="24">
        <v>45839</v>
      </c>
      <c r="K1385" t="s">
        <v>143</v>
      </c>
      <c r="L1385">
        <v>2</v>
      </c>
      <c r="M1385" t="s">
        <v>144</v>
      </c>
      <c r="N1385" t="s">
        <v>145</v>
      </c>
      <c r="O1385" t="s">
        <v>149</v>
      </c>
      <c r="P1385" t="s">
        <v>161</v>
      </c>
      <c r="Q1385">
        <v>200</v>
      </c>
      <c r="R1385">
        <v>72</v>
      </c>
      <c r="S1385">
        <v>1865</v>
      </c>
      <c r="T1385">
        <v>20</v>
      </c>
      <c r="U1385">
        <v>35</v>
      </c>
      <c r="V1385">
        <v>4</v>
      </c>
      <c r="W1385">
        <v>70</v>
      </c>
      <c r="X1385">
        <v>70</v>
      </c>
      <c r="Y1385">
        <v>0</v>
      </c>
      <c r="Z1385">
        <v>0</v>
      </c>
      <c r="AA1385">
        <v>1645</v>
      </c>
      <c r="AB1385">
        <v>0</v>
      </c>
      <c r="AC1385">
        <v>0</v>
      </c>
      <c r="AD1385">
        <v>3</v>
      </c>
      <c r="AE1385">
        <v>1</v>
      </c>
      <c r="AF1385">
        <v>60</v>
      </c>
      <c r="AG1385">
        <v>1</v>
      </c>
      <c r="AH1385">
        <v>1</v>
      </c>
      <c r="AI1385">
        <v>10</v>
      </c>
      <c r="AJ1385">
        <v>0</v>
      </c>
      <c r="AK1385">
        <v>0</v>
      </c>
      <c r="AL1385">
        <v>0</v>
      </c>
      <c r="AM1385">
        <v>0</v>
      </c>
      <c r="AN1385">
        <v>0</v>
      </c>
      <c r="AO1385">
        <v>40</v>
      </c>
      <c r="AP1385">
        <v>130</v>
      </c>
      <c r="AQ1385">
        <v>44</v>
      </c>
      <c r="AR1385">
        <v>0</v>
      </c>
      <c r="AS1385">
        <v>13</v>
      </c>
      <c r="AT1385">
        <v>6</v>
      </c>
      <c r="AU1385">
        <v>2</v>
      </c>
      <c r="AV1385">
        <v>0</v>
      </c>
      <c r="AW1385">
        <v>1</v>
      </c>
      <c r="AX1385">
        <v>0</v>
      </c>
      <c r="AY1385">
        <v>19</v>
      </c>
      <c r="AZ1385">
        <v>30</v>
      </c>
      <c r="BA1385">
        <v>12</v>
      </c>
      <c r="BB1385">
        <v>1</v>
      </c>
      <c r="BC1385">
        <v>0</v>
      </c>
      <c r="BD1385">
        <v>0</v>
      </c>
      <c r="BE1385">
        <v>0</v>
      </c>
      <c r="BF1385">
        <v>71</v>
      </c>
      <c r="BG1385">
        <v>180</v>
      </c>
      <c r="BH1385">
        <v>0</v>
      </c>
      <c r="BI1385">
        <v>35</v>
      </c>
      <c r="BJ1385" s="25">
        <v>45853</v>
      </c>
      <c r="BK1385">
        <v>0</v>
      </c>
      <c r="BL1385" s="27" t="str">
        <f>VLOOKUP(O1385,DropDownList!$H$1:$I$7,2,FALSE)</f>
        <v>2025/26</v>
      </c>
      <c r="BM1385" s="27" t="str">
        <f t="shared" si="21"/>
        <v>VSUR</v>
      </c>
    </row>
    <row r="1386" spans="1:65" x14ac:dyDescent="0.2">
      <c r="A1386">
        <v>2025</v>
      </c>
      <c r="B1386">
        <v>7</v>
      </c>
      <c r="C1386" t="s">
        <v>162</v>
      </c>
      <c r="D1386" t="s">
        <v>167</v>
      </c>
      <c r="E1386" t="s">
        <v>11</v>
      </c>
      <c r="F1386">
        <v>9711</v>
      </c>
      <c r="G1386" t="s">
        <v>158</v>
      </c>
      <c r="H1386" t="s">
        <v>164</v>
      </c>
      <c r="I1386" t="s">
        <v>164</v>
      </c>
      <c r="J1386" s="24">
        <v>45839</v>
      </c>
      <c r="K1386" t="s">
        <v>143</v>
      </c>
      <c r="L1386">
        <v>2</v>
      </c>
      <c r="M1386" t="s">
        <v>144</v>
      </c>
      <c r="N1386" t="s">
        <v>145</v>
      </c>
      <c r="O1386" t="s">
        <v>149</v>
      </c>
      <c r="P1386" t="s">
        <v>160</v>
      </c>
      <c r="Q1386">
        <v>12893.47</v>
      </c>
      <c r="R1386">
        <v>74</v>
      </c>
      <c r="S1386">
        <v>37470</v>
      </c>
      <c r="T1386">
        <v>1170</v>
      </c>
      <c r="U1386">
        <v>35</v>
      </c>
      <c r="V1386">
        <v>15</v>
      </c>
      <c r="W1386">
        <v>4605</v>
      </c>
      <c r="X1386">
        <v>6880</v>
      </c>
      <c r="Y1386">
        <v>0</v>
      </c>
      <c r="Z1386">
        <v>0</v>
      </c>
      <c r="AA1386">
        <v>23406.53</v>
      </c>
      <c r="AB1386">
        <v>175</v>
      </c>
      <c r="AC1386">
        <v>21566.53</v>
      </c>
      <c r="AD1386">
        <v>3</v>
      </c>
      <c r="AE1386">
        <v>12</v>
      </c>
      <c r="AF1386">
        <v>36</v>
      </c>
      <c r="AG1386">
        <v>25</v>
      </c>
      <c r="AH1386">
        <v>3</v>
      </c>
      <c r="AI1386">
        <v>10</v>
      </c>
      <c r="AJ1386">
        <v>0</v>
      </c>
      <c r="AK1386">
        <v>0</v>
      </c>
      <c r="AL1386">
        <v>0</v>
      </c>
      <c r="AM1386">
        <v>0</v>
      </c>
      <c r="AN1386">
        <v>0</v>
      </c>
      <c r="AO1386">
        <v>42</v>
      </c>
      <c r="AP1386">
        <v>124</v>
      </c>
      <c r="AQ1386">
        <v>42</v>
      </c>
      <c r="AR1386">
        <v>0</v>
      </c>
      <c r="AS1386">
        <v>12</v>
      </c>
      <c r="AT1386">
        <v>5</v>
      </c>
      <c r="AU1386">
        <v>2</v>
      </c>
      <c r="AV1386">
        <v>0</v>
      </c>
      <c r="AW1386">
        <v>3</v>
      </c>
      <c r="AX1386">
        <v>0</v>
      </c>
      <c r="AY1386">
        <v>18</v>
      </c>
      <c r="AZ1386">
        <v>28</v>
      </c>
      <c r="BA1386">
        <v>11</v>
      </c>
      <c r="BB1386">
        <v>1</v>
      </c>
      <c r="BC1386">
        <v>0</v>
      </c>
      <c r="BD1386">
        <v>0</v>
      </c>
      <c r="BE1386">
        <v>0</v>
      </c>
      <c r="BF1386">
        <v>71</v>
      </c>
      <c r="BG1386">
        <v>3465</v>
      </c>
      <c r="BH1386">
        <v>0</v>
      </c>
      <c r="BI1386">
        <v>35</v>
      </c>
      <c r="BJ1386" s="25">
        <v>45853</v>
      </c>
      <c r="BK1386">
        <v>0</v>
      </c>
      <c r="BL1386" s="27" t="str">
        <f>VLOOKUP(O1386,DropDownList!$H$1:$I$7,2,FALSE)</f>
        <v>2025/26</v>
      </c>
      <c r="BM1386" s="27" t="str">
        <f t="shared" si="21"/>
        <v>SC COURT</v>
      </c>
    </row>
    <row r="1387" spans="1:65" x14ac:dyDescent="0.2">
      <c r="A1387">
        <v>2025</v>
      </c>
      <c r="B1387">
        <v>7</v>
      </c>
      <c r="C1387" t="s">
        <v>162</v>
      </c>
      <c r="D1387" t="s">
        <v>168</v>
      </c>
      <c r="E1387" t="s">
        <v>12</v>
      </c>
      <c r="F1387">
        <v>9341</v>
      </c>
      <c r="G1387" t="s">
        <v>141</v>
      </c>
      <c r="H1387" t="s">
        <v>164</v>
      </c>
      <c r="I1387" t="s">
        <v>164</v>
      </c>
      <c r="J1387" s="24">
        <v>45839</v>
      </c>
      <c r="K1387" t="s">
        <v>143</v>
      </c>
      <c r="L1387">
        <v>2</v>
      </c>
      <c r="M1387" t="s">
        <v>144</v>
      </c>
      <c r="N1387" t="s">
        <v>145</v>
      </c>
      <c r="O1387" t="s">
        <v>149</v>
      </c>
      <c r="P1387" t="s">
        <v>150</v>
      </c>
      <c r="Q1387">
        <v>10292.290000000001</v>
      </c>
      <c r="R1387">
        <v>118</v>
      </c>
      <c r="S1387">
        <v>22232.35</v>
      </c>
      <c r="T1387">
        <v>2657.47</v>
      </c>
      <c r="U1387">
        <v>56</v>
      </c>
      <c r="V1387">
        <v>42</v>
      </c>
      <c r="W1387">
        <v>6480.1</v>
      </c>
      <c r="X1387">
        <v>8329.35</v>
      </c>
      <c r="Y1387">
        <v>108</v>
      </c>
      <c r="Z1387">
        <v>19574.88</v>
      </c>
      <c r="AA1387">
        <v>9282.59</v>
      </c>
      <c r="AB1387">
        <v>3558.25</v>
      </c>
      <c r="AC1387">
        <v>5724.34</v>
      </c>
      <c r="AD1387">
        <v>32</v>
      </c>
      <c r="AE1387">
        <v>10</v>
      </c>
      <c r="AF1387">
        <v>51</v>
      </c>
      <c r="AG1387">
        <v>19</v>
      </c>
      <c r="AH1387">
        <v>10</v>
      </c>
      <c r="AI1387">
        <v>37</v>
      </c>
      <c r="AJ1387">
        <v>24</v>
      </c>
      <c r="AK1387">
        <v>14</v>
      </c>
      <c r="AL1387">
        <v>2</v>
      </c>
      <c r="AM1387">
        <v>6</v>
      </c>
      <c r="AN1387">
        <v>1</v>
      </c>
      <c r="AO1387">
        <v>75</v>
      </c>
      <c r="AP1387">
        <v>200</v>
      </c>
      <c r="AQ1387">
        <v>81</v>
      </c>
      <c r="AR1387">
        <v>0</v>
      </c>
      <c r="AS1387">
        <v>34</v>
      </c>
      <c r="AT1387">
        <v>0</v>
      </c>
      <c r="AU1387">
        <v>1</v>
      </c>
      <c r="AV1387">
        <v>0</v>
      </c>
      <c r="AW1387">
        <v>0</v>
      </c>
      <c r="AX1387">
        <v>0</v>
      </c>
      <c r="AY1387">
        <v>14</v>
      </c>
      <c r="AZ1387">
        <v>40</v>
      </c>
      <c r="BA1387">
        <v>25</v>
      </c>
      <c r="BB1387">
        <v>1</v>
      </c>
      <c r="BC1387">
        <v>1</v>
      </c>
      <c r="BD1387">
        <v>1</v>
      </c>
      <c r="BE1387">
        <v>0</v>
      </c>
      <c r="BF1387">
        <v>77</v>
      </c>
      <c r="BG1387">
        <v>7542.17</v>
      </c>
      <c r="BH1387">
        <v>1</v>
      </c>
      <c r="BI1387">
        <v>54</v>
      </c>
      <c r="BJ1387" s="25">
        <v>45853</v>
      </c>
      <c r="BK1387">
        <v>0</v>
      </c>
      <c r="BL1387" s="27" t="str">
        <f>VLOOKUP(O1387,DropDownList!$H$1:$I$7,2,FALSE)</f>
        <v>2025/26</v>
      </c>
      <c r="BM1387" s="27" t="str">
        <f t="shared" si="21"/>
        <v>FISCAL FINES</v>
      </c>
    </row>
    <row r="1388" spans="1:65" x14ac:dyDescent="0.2">
      <c r="A1388">
        <v>2025</v>
      </c>
      <c r="B1388">
        <v>7</v>
      </c>
      <c r="C1388" t="s">
        <v>162</v>
      </c>
      <c r="D1388" t="s">
        <v>168</v>
      </c>
      <c r="E1388" t="s">
        <v>12</v>
      </c>
      <c r="F1388">
        <v>9341</v>
      </c>
      <c r="G1388" t="s">
        <v>141</v>
      </c>
      <c r="H1388" t="s">
        <v>164</v>
      </c>
      <c r="I1388" t="s">
        <v>164</v>
      </c>
      <c r="J1388" s="24">
        <v>45839</v>
      </c>
      <c r="K1388" t="s">
        <v>143</v>
      </c>
      <c r="L1388">
        <v>2</v>
      </c>
      <c r="M1388" t="s">
        <v>144</v>
      </c>
      <c r="N1388" t="s">
        <v>145</v>
      </c>
      <c r="O1388" t="s">
        <v>149</v>
      </c>
      <c r="P1388" t="s">
        <v>146</v>
      </c>
      <c r="Q1388">
        <v>720.33</v>
      </c>
      <c r="R1388">
        <v>154</v>
      </c>
      <c r="S1388">
        <v>2550</v>
      </c>
      <c r="T1388">
        <v>0</v>
      </c>
      <c r="U1388">
        <v>82</v>
      </c>
      <c r="V1388">
        <v>26</v>
      </c>
      <c r="W1388">
        <v>430</v>
      </c>
      <c r="X1388">
        <v>430</v>
      </c>
      <c r="Y1388">
        <v>0</v>
      </c>
      <c r="Z1388">
        <v>0</v>
      </c>
      <c r="AA1388">
        <v>1829.67</v>
      </c>
      <c r="AB1388">
        <v>0</v>
      </c>
      <c r="AC1388">
        <v>0</v>
      </c>
      <c r="AD1388">
        <v>26</v>
      </c>
      <c r="AE1388">
        <v>0</v>
      </c>
      <c r="AF1388">
        <v>109</v>
      </c>
      <c r="AG1388">
        <v>1</v>
      </c>
      <c r="AH1388">
        <v>0</v>
      </c>
      <c r="AI1388">
        <v>44</v>
      </c>
      <c r="AJ1388">
        <v>0</v>
      </c>
      <c r="AK1388">
        <v>0</v>
      </c>
      <c r="AL1388">
        <v>0</v>
      </c>
      <c r="AM1388">
        <v>0</v>
      </c>
      <c r="AN1388">
        <v>0</v>
      </c>
      <c r="AO1388">
        <v>107</v>
      </c>
      <c r="AP1388">
        <v>332</v>
      </c>
      <c r="AQ1388">
        <v>116</v>
      </c>
      <c r="AR1388">
        <v>0</v>
      </c>
      <c r="AS1388">
        <v>53</v>
      </c>
      <c r="AT1388">
        <v>0</v>
      </c>
      <c r="AU1388">
        <v>8</v>
      </c>
      <c r="AV1388">
        <v>2</v>
      </c>
      <c r="AW1388">
        <v>0</v>
      </c>
      <c r="AX1388">
        <v>0</v>
      </c>
      <c r="AY1388">
        <v>30</v>
      </c>
      <c r="AZ1388">
        <v>59</v>
      </c>
      <c r="BA1388">
        <v>28</v>
      </c>
      <c r="BB1388">
        <v>15</v>
      </c>
      <c r="BC1388">
        <v>6</v>
      </c>
      <c r="BD1388">
        <v>2</v>
      </c>
      <c r="BE1388">
        <v>0</v>
      </c>
      <c r="BF1388">
        <v>154</v>
      </c>
      <c r="BG1388">
        <v>720</v>
      </c>
      <c r="BH1388">
        <v>0</v>
      </c>
      <c r="BI1388">
        <v>82</v>
      </c>
      <c r="BJ1388" s="25">
        <v>45853</v>
      </c>
      <c r="BK1388">
        <v>0</v>
      </c>
      <c r="BL1388" s="27" t="str">
        <f>VLOOKUP(O1388,DropDownList!$H$1:$I$7,2,FALSE)</f>
        <v>2025/26</v>
      </c>
      <c r="BM1388" s="27" t="str">
        <f t="shared" si="21"/>
        <v>VSUR</v>
      </c>
    </row>
    <row r="1389" spans="1:65" x14ac:dyDescent="0.2">
      <c r="A1389">
        <v>2025</v>
      </c>
      <c r="B1389">
        <v>7</v>
      </c>
      <c r="C1389" t="s">
        <v>162</v>
      </c>
      <c r="D1389" t="s">
        <v>168</v>
      </c>
      <c r="E1389" t="s">
        <v>12</v>
      </c>
      <c r="F1389">
        <v>9341</v>
      </c>
      <c r="G1389" t="s">
        <v>141</v>
      </c>
      <c r="H1389" t="s">
        <v>164</v>
      </c>
      <c r="I1389" t="s">
        <v>164</v>
      </c>
      <c r="J1389" s="24">
        <v>45839</v>
      </c>
      <c r="K1389" t="s">
        <v>143</v>
      </c>
      <c r="L1389">
        <v>2</v>
      </c>
      <c r="M1389" t="s">
        <v>144</v>
      </c>
      <c r="N1389" t="s">
        <v>145</v>
      </c>
      <c r="O1389" t="s">
        <v>156</v>
      </c>
      <c r="P1389" t="s">
        <v>153</v>
      </c>
      <c r="Q1389">
        <v>0</v>
      </c>
      <c r="R1389">
        <v>32</v>
      </c>
      <c r="S1389">
        <v>1440</v>
      </c>
      <c r="T1389">
        <v>825</v>
      </c>
      <c r="U1389">
        <v>0</v>
      </c>
      <c r="V1389">
        <v>0</v>
      </c>
      <c r="W1389">
        <v>0</v>
      </c>
      <c r="X1389">
        <v>0</v>
      </c>
      <c r="Y1389">
        <v>0</v>
      </c>
      <c r="Z1389">
        <v>0</v>
      </c>
      <c r="AA1389">
        <v>615</v>
      </c>
      <c r="AB1389">
        <v>0</v>
      </c>
      <c r="AC1389">
        <v>615</v>
      </c>
      <c r="AD1389">
        <v>0</v>
      </c>
      <c r="AE1389">
        <v>0</v>
      </c>
      <c r="AF1389">
        <v>13</v>
      </c>
      <c r="AG1389">
        <v>0</v>
      </c>
      <c r="AH1389">
        <v>18</v>
      </c>
      <c r="AI1389">
        <v>0</v>
      </c>
      <c r="AJ1389">
        <v>0</v>
      </c>
      <c r="AK1389">
        <v>0</v>
      </c>
      <c r="AL1389">
        <v>0</v>
      </c>
      <c r="AM1389">
        <v>0</v>
      </c>
      <c r="AN1389">
        <v>0</v>
      </c>
      <c r="AO1389">
        <v>18</v>
      </c>
      <c r="AP1389">
        <v>19</v>
      </c>
      <c r="AQ1389">
        <v>18</v>
      </c>
      <c r="AR1389">
        <v>0</v>
      </c>
      <c r="AS1389">
        <v>1</v>
      </c>
      <c r="AT1389">
        <v>0</v>
      </c>
      <c r="AU1389">
        <v>0</v>
      </c>
      <c r="AV1389">
        <v>0</v>
      </c>
      <c r="AW1389">
        <v>0</v>
      </c>
      <c r="AX1389">
        <v>0</v>
      </c>
      <c r="AY1389">
        <v>0</v>
      </c>
      <c r="AZ1389">
        <v>0</v>
      </c>
      <c r="BA1389">
        <v>0</v>
      </c>
      <c r="BB1389">
        <v>0</v>
      </c>
      <c r="BC1389">
        <v>0</v>
      </c>
      <c r="BD1389">
        <v>0</v>
      </c>
      <c r="BE1389">
        <v>0</v>
      </c>
      <c r="BF1389">
        <v>19</v>
      </c>
      <c r="BG1389">
        <v>0</v>
      </c>
      <c r="BH1389">
        <v>1</v>
      </c>
      <c r="BI1389">
        <v>0</v>
      </c>
      <c r="BJ1389" s="25">
        <v>45853</v>
      </c>
      <c r="BK1389">
        <v>0</v>
      </c>
      <c r="BL1389" s="27" t="str">
        <f>VLOOKUP(O1389,DropDownList!$H$1:$I$7,2,FALSE)</f>
        <v>2023/24</v>
      </c>
      <c r="BM1389" s="27" t="str">
        <f t="shared" si="21"/>
        <v>PREG</v>
      </c>
    </row>
    <row r="1390" spans="1:65" x14ac:dyDescent="0.2">
      <c r="A1390">
        <v>2025</v>
      </c>
      <c r="B1390">
        <v>7</v>
      </c>
      <c r="C1390" t="s">
        <v>162</v>
      </c>
      <c r="D1390" t="s">
        <v>168</v>
      </c>
      <c r="E1390" t="s">
        <v>12</v>
      </c>
      <c r="F1390">
        <v>9341</v>
      </c>
      <c r="G1390" t="s">
        <v>141</v>
      </c>
      <c r="H1390" t="s">
        <v>164</v>
      </c>
      <c r="I1390" t="s">
        <v>164</v>
      </c>
      <c r="J1390" s="24">
        <v>45839</v>
      </c>
      <c r="K1390" t="s">
        <v>143</v>
      </c>
      <c r="L1390">
        <v>2</v>
      </c>
      <c r="M1390" t="s">
        <v>144</v>
      </c>
      <c r="N1390" t="s">
        <v>145</v>
      </c>
      <c r="O1390" t="s">
        <v>156</v>
      </c>
      <c r="P1390" t="s">
        <v>146</v>
      </c>
      <c r="Q1390">
        <v>265</v>
      </c>
      <c r="R1390">
        <v>178</v>
      </c>
      <c r="S1390">
        <v>2920</v>
      </c>
      <c r="T1390">
        <v>90</v>
      </c>
      <c r="U1390">
        <v>31</v>
      </c>
      <c r="V1390">
        <v>11</v>
      </c>
      <c r="W1390">
        <v>160</v>
      </c>
      <c r="X1390">
        <v>160</v>
      </c>
      <c r="Y1390">
        <v>0</v>
      </c>
      <c r="Z1390">
        <v>0</v>
      </c>
      <c r="AA1390">
        <v>2565</v>
      </c>
      <c r="AB1390">
        <v>0</v>
      </c>
      <c r="AC1390">
        <v>0</v>
      </c>
      <c r="AD1390">
        <v>11</v>
      </c>
      <c r="AE1390">
        <v>0</v>
      </c>
      <c r="AF1390">
        <v>154</v>
      </c>
      <c r="AG1390">
        <v>1</v>
      </c>
      <c r="AH1390">
        <v>4</v>
      </c>
      <c r="AI1390">
        <v>19</v>
      </c>
      <c r="AJ1390">
        <v>0</v>
      </c>
      <c r="AK1390">
        <v>0</v>
      </c>
      <c r="AL1390">
        <v>0</v>
      </c>
      <c r="AM1390">
        <v>0</v>
      </c>
      <c r="AN1390">
        <v>0</v>
      </c>
      <c r="AO1390">
        <v>99</v>
      </c>
      <c r="AP1390">
        <v>495</v>
      </c>
      <c r="AQ1390">
        <v>110</v>
      </c>
      <c r="AR1390">
        <v>0</v>
      </c>
      <c r="AS1390">
        <v>60</v>
      </c>
      <c r="AT1390">
        <v>16</v>
      </c>
      <c r="AU1390">
        <v>14</v>
      </c>
      <c r="AV1390">
        <v>5</v>
      </c>
      <c r="AW1390">
        <v>1</v>
      </c>
      <c r="AX1390">
        <v>0</v>
      </c>
      <c r="AY1390">
        <v>62</v>
      </c>
      <c r="AZ1390">
        <v>96</v>
      </c>
      <c r="BA1390">
        <v>59</v>
      </c>
      <c r="BB1390">
        <v>20</v>
      </c>
      <c r="BC1390">
        <v>15</v>
      </c>
      <c r="BD1390">
        <v>3</v>
      </c>
      <c r="BE1390">
        <v>1</v>
      </c>
      <c r="BF1390">
        <v>175</v>
      </c>
      <c r="BG1390">
        <v>260</v>
      </c>
      <c r="BH1390">
        <v>0</v>
      </c>
      <c r="BI1390">
        <v>30</v>
      </c>
      <c r="BJ1390" s="25">
        <v>45853</v>
      </c>
      <c r="BK1390">
        <v>0</v>
      </c>
      <c r="BL1390" s="27" t="str">
        <f>VLOOKUP(O1390,DropDownList!$H$1:$I$7,2,FALSE)</f>
        <v>2023/24</v>
      </c>
      <c r="BM1390" s="27" t="str">
        <f t="shared" si="21"/>
        <v>VSUR</v>
      </c>
    </row>
    <row r="1391" spans="1:65" x14ac:dyDescent="0.2">
      <c r="A1391">
        <v>2025</v>
      </c>
      <c r="B1391">
        <v>7</v>
      </c>
      <c r="C1391" t="s">
        <v>162</v>
      </c>
      <c r="D1391" t="s">
        <v>168</v>
      </c>
      <c r="E1391" t="s">
        <v>12</v>
      </c>
      <c r="F1391">
        <v>9341</v>
      </c>
      <c r="G1391" t="s">
        <v>141</v>
      </c>
      <c r="H1391" t="s">
        <v>164</v>
      </c>
      <c r="I1391" t="s">
        <v>164</v>
      </c>
      <c r="J1391" s="24">
        <v>45839</v>
      </c>
      <c r="K1391" t="s">
        <v>143</v>
      </c>
      <c r="L1391">
        <v>2</v>
      </c>
      <c r="M1391" t="s">
        <v>144</v>
      </c>
      <c r="N1391" t="s">
        <v>145</v>
      </c>
      <c r="O1391" t="s">
        <v>147</v>
      </c>
      <c r="P1391" t="s">
        <v>150</v>
      </c>
      <c r="Q1391">
        <v>7211.52</v>
      </c>
      <c r="R1391">
        <v>134</v>
      </c>
      <c r="S1391">
        <v>21967.21</v>
      </c>
      <c r="T1391">
        <v>748.34</v>
      </c>
      <c r="U1391">
        <v>48</v>
      </c>
      <c r="V1391">
        <v>26</v>
      </c>
      <c r="W1391">
        <v>4728.97</v>
      </c>
      <c r="X1391">
        <v>4728.97</v>
      </c>
      <c r="Y1391">
        <v>129</v>
      </c>
      <c r="Z1391">
        <v>21218.87</v>
      </c>
      <c r="AA1391">
        <v>14007.35</v>
      </c>
      <c r="AB1391">
        <v>4711.46</v>
      </c>
      <c r="AC1391">
        <v>9295.89</v>
      </c>
      <c r="AD1391">
        <v>21</v>
      </c>
      <c r="AE1391">
        <v>5</v>
      </c>
      <c r="AF1391">
        <v>81</v>
      </c>
      <c r="AG1391">
        <v>20</v>
      </c>
      <c r="AH1391">
        <v>5</v>
      </c>
      <c r="AI1391">
        <v>28</v>
      </c>
      <c r="AJ1391">
        <v>30</v>
      </c>
      <c r="AK1391">
        <v>17</v>
      </c>
      <c r="AL1391">
        <v>2</v>
      </c>
      <c r="AM1391">
        <v>1</v>
      </c>
      <c r="AN1391">
        <v>1</v>
      </c>
      <c r="AO1391">
        <v>86</v>
      </c>
      <c r="AP1391">
        <v>352</v>
      </c>
      <c r="AQ1391">
        <v>91</v>
      </c>
      <c r="AR1391">
        <v>0</v>
      </c>
      <c r="AS1391">
        <v>47</v>
      </c>
      <c r="AT1391">
        <v>0</v>
      </c>
      <c r="AU1391">
        <v>3</v>
      </c>
      <c r="AV1391">
        <v>2</v>
      </c>
      <c r="AW1391">
        <v>0</v>
      </c>
      <c r="AX1391">
        <v>0</v>
      </c>
      <c r="AY1391">
        <v>50</v>
      </c>
      <c r="AZ1391">
        <v>88</v>
      </c>
      <c r="BA1391">
        <v>53</v>
      </c>
      <c r="BB1391">
        <v>8</v>
      </c>
      <c r="BC1391">
        <v>2</v>
      </c>
      <c r="BD1391">
        <v>0</v>
      </c>
      <c r="BE1391">
        <v>0</v>
      </c>
      <c r="BF1391">
        <v>86</v>
      </c>
      <c r="BG1391">
        <v>5097.49</v>
      </c>
      <c r="BH1391">
        <v>0</v>
      </c>
      <c r="BI1391">
        <v>48</v>
      </c>
      <c r="BJ1391" s="25">
        <v>45853</v>
      </c>
      <c r="BK1391">
        <v>0</v>
      </c>
      <c r="BL1391" s="27" t="str">
        <f>VLOOKUP(O1391,DropDownList!$H$1:$I$7,2,FALSE)</f>
        <v>2024/25</v>
      </c>
      <c r="BM1391" s="27" t="str">
        <f t="shared" si="21"/>
        <v>FISCAL FINES</v>
      </c>
    </row>
    <row r="1392" spans="1:65" x14ac:dyDescent="0.2">
      <c r="A1392">
        <v>2025</v>
      </c>
      <c r="B1392">
        <v>7</v>
      </c>
      <c r="C1392" t="s">
        <v>162</v>
      </c>
      <c r="D1392" t="s">
        <v>168</v>
      </c>
      <c r="E1392" t="s">
        <v>12</v>
      </c>
      <c r="F1392">
        <v>9341</v>
      </c>
      <c r="G1392" t="s">
        <v>141</v>
      </c>
      <c r="H1392" t="s">
        <v>164</v>
      </c>
      <c r="I1392" t="s">
        <v>164</v>
      </c>
      <c r="J1392" s="24">
        <v>45839</v>
      </c>
      <c r="K1392" t="s">
        <v>143</v>
      </c>
      <c r="L1392">
        <v>2</v>
      </c>
      <c r="M1392" t="s">
        <v>144</v>
      </c>
      <c r="N1392" t="s">
        <v>145</v>
      </c>
      <c r="O1392" t="s">
        <v>147</v>
      </c>
      <c r="P1392" t="s">
        <v>154</v>
      </c>
      <c r="Q1392">
        <v>8334.77</v>
      </c>
      <c r="R1392">
        <v>151</v>
      </c>
      <c r="S1392">
        <v>44361.33</v>
      </c>
      <c r="T1392">
        <v>0</v>
      </c>
      <c r="U1392">
        <v>36</v>
      </c>
      <c r="V1392">
        <v>19</v>
      </c>
      <c r="W1392">
        <v>4435.1899999999996</v>
      </c>
      <c r="X1392">
        <v>4671.5200000000004</v>
      </c>
      <c r="Y1392">
        <v>0</v>
      </c>
      <c r="Z1392">
        <v>0</v>
      </c>
      <c r="AA1392">
        <v>36026.559999999998</v>
      </c>
      <c r="AB1392">
        <v>350</v>
      </c>
      <c r="AC1392">
        <v>33416.559999999998</v>
      </c>
      <c r="AD1392">
        <v>8</v>
      </c>
      <c r="AE1392">
        <v>11</v>
      </c>
      <c r="AF1392">
        <v>115</v>
      </c>
      <c r="AG1392">
        <v>20</v>
      </c>
      <c r="AH1392">
        <v>0</v>
      </c>
      <c r="AI1392">
        <v>16</v>
      </c>
      <c r="AJ1392">
        <v>0</v>
      </c>
      <c r="AK1392">
        <v>0</v>
      </c>
      <c r="AL1392">
        <v>0</v>
      </c>
      <c r="AM1392">
        <v>0</v>
      </c>
      <c r="AN1392">
        <v>0</v>
      </c>
      <c r="AO1392">
        <v>74</v>
      </c>
      <c r="AP1392">
        <v>288</v>
      </c>
      <c r="AQ1392">
        <v>76</v>
      </c>
      <c r="AR1392">
        <v>0</v>
      </c>
      <c r="AS1392">
        <v>46</v>
      </c>
      <c r="AT1392">
        <v>1</v>
      </c>
      <c r="AU1392">
        <v>7</v>
      </c>
      <c r="AV1392">
        <v>1</v>
      </c>
      <c r="AW1392">
        <v>0</v>
      </c>
      <c r="AX1392">
        <v>0</v>
      </c>
      <c r="AY1392">
        <v>31</v>
      </c>
      <c r="AZ1392">
        <v>58</v>
      </c>
      <c r="BA1392">
        <v>36</v>
      </c>
      <c r="BB1392">
        <v>13</v>
      </c>
      <c r="BC1392">
        <v>8</v>
      </c>
      <c r="BD1392">
        <v>0</v>
      </c>
      <c r="BE1392">
        <v>0</v>
      </c>
      <c r="BF1392">
        <v>149</v>
      </c>
      <c r="BG1392">
        <v>4595</v>
      </c>
      <c r="BH1392">
        <v>0</v>
      </c>
      <c r="BI1392">
        <v>35</v>
      </c>
      <c r="BJ1392" s="25">
        <v>45853</v>
      </c>
      <c r="BK1392">
        <v>0</v>
      </c>
      <c r="BL1392" s="27" t="str">
        <f>VLOOKUP(O1392,DropDownList!$H$1:$I$7,2,FALSE)</f>
        <v>2024/25</v>
      </c>
      <c r="BM1392" s="27" t="str">
        <f t="shared" si="21"/>
        <v>JP COURT</v>
      </c>
    </row>
    <row r="1393" spans="1:65" x14ac:dyDescent="0.2">
      <c r="A1393">
        <v>2025</v>
      </c>
      <c r="B1393">
        <v>7</v>
      </c>
      <c r="C1393" t="s">
        <v>162</v>
      </c>
      <c r="D1393" t="s">
        <v>168</v>
      </c>
      <c r="E1393" t="s">
        <v>12</v>
      </c>
      <c r="F1393">
        <v>9341</v>
      </c>
      <c r="G1393" t="s">
        <v>141</v>
      </c>
      <c r="H1393" t="s">
        <v>164</v>
      </c>
      <c r="I1393" t="s">
        <v>164</v>
      </c>
      <c r="J1393" s="24">
        <v>45839</v>
      </c>
      <c r="K1393" t="s">
        <v>143</v>
      </c>
      <c r="L1393">
        <v>2</v>
      </c>
      <c r="M1393" t="s">
        <v>144</v>
      </c>
      <c r="N1393" t="s">
        <v>145</v>
      </c>
      <c r="O1393" t="s">
        <v>149</v>
      </c>
      <c r="P1393" t="s">
        <v>148</v>
      </c>
      <c r="Q1393">
        <v>120</v>
      </c>
      <c r="R1393">
        <v>4</v>
      </c>
      <c r="S1393">
        <v>240</v>
      </c>
      <c r="T1393">
        <v>0</v>
      </c>
      <c r="U1393">
        <v>2</v>
      </c>
      <c r="V1393">
        <v>2</v>
      </c>
      <c r="W1393">
        <v>120</v>
      </c>
      <c r="X1393">
        <v>120</v>
      </c>
      <c r="Y1393">
        <v>0</v>
      </c>
      <c r="Z1393">
        <v>0</v>
      </c>
      <c r="AA1393">
        <v>120</v>
      </c>
      <c r="AB1393">
        <v>0</v>
      </c>
      <c r="AC1393">
        <v>120</v>
      </c>
      <c r="AD1393">
        <v>2</v>
      </c>
      <c r="AE1393">
        <v>0</v>
      </c>
      <c r="AF1393">
        <v>2</v>
      </c>
      <c r="AG1393">
        <v>0</v>
      </c>
      <c r="AH1393">
        <v>0</v>
      </c>
      <c r="AI1393">
        <v>2</v>
      </c>
      <c r="AJ1393">
        <v>0</v>
      </c>
      <c r="AK1393">
        <v>0</v>
      </c>
      <c r="AL1393">
        <v>0</v>
      </c>
      <c r="AM1393">
        <v>0</v>
      </c>
      <c r="AN1393">
        <v>0</v>
      </c>
      <c r="AO1393">
        <v>2</v>
      </c>
      <c r="AP1393">
        <v>7</v>
      </c>
      <c r="AQ1393">
        <v>2</v>
      </c>
      <c r="AR1393">
        <v>0</v>
      </c>
      <c r="AS1393">
        <v>1</v>
      </c>
      <c r="AT1393">
        <v>0</v>
      </c>
      <c r="AU1393">
        <v>0</v>
      </c>
      <c r="AV1393">
        <v>0</v>
      </c>
      <c r="AW1393">
        <v>0</v>
      </c>
      <c r="AX1393">
        <v>0</v>
      </c>
      <c r="AY1393">
        <v>0</v>
      </c>
      <c r="AZ1393">
        <v>2</v>
      </c>
      <c r="BA1393">
        <v>2</v>
      </c>
      <c r="BB1393">
        <v>0</v>
      </c>
      <c r="BC1393">
        <v>0</v>
      </c>
      <c r="BD1393">
        <v>0</v>
      </c>
      <c r="BE1393">
        <v>0</v>
      </c>
      <c r="BF1393">
        <v>2</v>
      </c>
      <c r="BG1393">
        <v>120</v>
      </c>
      <c r="BH1393">
        <v>0</v>
      </c>
      <c r="BI1393">
        <v>2</v>
      </c>
      <c r="BJ1393" s="25">
        <v>45853</v>
      </c>
      <c r="BK1393">
        <v>0</v>
      </c>
      <c r="BL1393" s="27" t="str">
        <f>VLOOKUP(O1393,DropDownList!$H$1:$I$7,2,FALSE)</f>
        <v>2025/26</v>
      </c>
      <c r="BM1393" s="27" t="str">
        <f t="shared" si="21"/>
        <v>PRAS</v>
      </c>
    </row>
    <row r="1394" spans="1:65" x14ac:dyDescent="0.2">
      <c r="A1394">
        <v>2025</v>
      </c>
      <c r="B1394">
        <v>7</v>
      </c>
      <c r="C1394" t="s">
        <v>162</v>
      </c>
      <c r="D1394" t="s">
        <v>168</v>
      </c>
      <c r="E1394" t="s">
        <v>12</v>
      </c>
      <c r="F1394">
        <v>9341</v>
      </c>
      <c r="G1394" t="s">
        <v>141</v>
      </c>
      <c r="H1394" t="s">
        <v>164</v>
      </c>
      <c r="I1394" t="s">
        <v>164</v>
      </c>
      <c r="J1394" s="24">
        <v>45839</v>
      </c>
      <c r="K1394" t="s">
        <v>143</v>
      </c>
      <c r="L1394">
        <v>2</v>
      </c>
      <c r="M1394" t="s">
        <v>144</v>
      </c>
      <c r="N1394" t="s">
        <v>145</v>
      </c>
      <c r="O1394" t="s">
        <v>149</v>
      </c>
      <c r="P1394" t="s">
        <v>151</v>
      </c>
      <c r="Q1394">
        <v>60</v>
      </c>
      <c r="R1394">
        <v>991</v>
      </c>
      <c r="S1394">
        <v>29750</v>
      </c>
      <c r="T1394">
        <v>5610</v>
      </c>
      <c r="U1394">
        <v>2</v>
      </c>
      <c r="V1394">
        <v>0</v>
      </c>
      <c r="W1394">
        <v>0</v>
      </c>
      <c r="X1394">
        <v>0</v>
      </c>
      <c r="Y1394">
        <v>0</v>
      </c>
      <c r="Z1394">
        <v>0</v>
      </c>
      <c r="AA1394">
        <v>24080</v>
      </c>
      <c r="AB1394">
        <v>0</v>
      </c>
      <c r="AC1394">
        <v>24080</v>
      </c>
      <c r="AD1394">
        <v>0</v>
      </c>
      <c r="AE1394">
        <v>0</v>
      </c>
      <c r="AF1394">
        <v>802</v>
      </c>
      <c r="AG1394">
        <v>0</v>
      </c>
      <c r="AH1394">
        <v>187</v>
      </c>
      <c r="AI1394">
        <v>2</v>
      </c>
      <c r="AJ1394">
        <v>0</v>
      </c>
      <c r="AK1394">
        <v>0</v>
      </c>
      <c r="AL1394">
        <v>0</v>
      </c>
      <c r="AM1394">
        <v>34</v>
      </c>
      <c r="AN1394">
        <v>0</v>
      </c>
      <c r="AO1394">
        <v>0</v>
      </c>
      <c r="AP1394">
        <v>0</v>
      </c>
      <c r="AQ1394">
        <v>0</v>
      </c>
      <c r="AR1394">
        <v>0</v>
      </c>
      <c r="AS1394">
        <v>0</v>
      </c>
      <c r="AT1394">
        <v>0</v>
      </c>
      <c r="AU1394">
        <v>0</v>
      </c>
      <c r="AV1394">
        <v>0</v>
      </c>
      <c r="AW1394">
        <v>0</v>
      </c>
      <c r="AX1394">
        <v>0</v>
      </c>
      <c r="AY1394">
        <v>0</v>
      </c>
      <c r="AZ1394">
        <v>0</v>
      </c>
      <c r="BA1394">
        <v>0</v>
      </c>
      <c r="BB1394">
        <v>0</v>
      </c>
      <c r="BC1394">
        <v>0</v>
      </c>
      <c r="BD1394">
        <v>0</v>
      </c>
      <c r="BE1394">
        <v>0</v>
      </c>
      <c r="BF1394">
        <v>0</v>
      </c>
      <c r="BG1394">
        <v>60</v>
      </c>
      <c r="BH1394">
        <v>0</v>
      </c>
      <c r="BI1394">
        <v>0</v>
      </c>
      <c r="BJ1394" s="25">
        <v>45853</v>
      </c>
      <c r="BK1394">
        <v>0</v>
      </c>
      <c r="BL1394" s="27" t="str">
        <f>VLOOKUP(O1394,DropDownList!$H$1:$I$7,2,FALSE)</f>
        <v>2025/26</v>
      </c>
      <c r="BM1394" s="27" t="str">
        <f t="shared" si="21"/>
        <v>PCPF</v>
      </c>
    </row>
    <row r="1395" spans="1:65" x14ac:dyDescent="0.2">
      <c r="A1395">
        <v>2025</v>
      </c>
      <c r="B1395">
        <v>7</v>
      </c>
      <c r="C1395" t="s">
        <v>162</v>
      </c>
      <c r="D1395" t="s">
        <v>168</v>
      </c>
      <c r="E1395" t="s">
        <v>12</v>
      </c>
      <c r="F1395">
        <v>9341</v>
      </c>
      <c r="G1395" t="s">
        <v>141</v>
      </c>
      <c r="H1395" t="s">
        <v>164</v>
      </c>
      <c r="I1395" t="s">
        <v>164</v>
      </c>
      <c r="J1395" s="24">
        <v>45839</v>
      </c>
      <c r="K1395" t="s">
        <v>143</v>
      </c>
      <c r="L1395">
        <v>2</v>
      </c>
      <c r="M1395" t="s">
        <v>144</v>
      </c>
      <c r="N1395" t="s">
        <v>145</v>
      </c>
      <c r="O1395" t="s">
        <v>147</v>
      </c>
      <c r="P1395" t="s">
        <v>153</v>
      </c>
      <c r="Q1395">
        <v>0</v>
      </c>
      <c r="R1395">
        <v>78</v>
      </c>
      <c r="S1395">
        <v>3510</v>
      </c>
      <c r="T1395">
        <v>2610</v>
      </c>
      <c r="U1395">
        <v>0</v>
      </c>
      <c r="V1395">
        <v>0</v>
      </c>
      <c r="W1395">
        <v>0</v>
      </c>
      <c r="X1395">
        <v>0</v>
      </c>
      <c r="Y1395">
        <v>0</v>
      </c>
      <c r="Z1395">
        <v>0</v>
      </c>
      <c r="AA1395">
        <v>900</v>
      </c>
      <c r="AB1395">
        <v>0</v>
      </c>
      <c r="AC1395">
        <v>900</v>
      </c>
      <c r="AD1395">
        <v>0</v>
      </c>
      <c r="AE1395">
        <v>0</v>
      </c>
      <c r="AF1395">
        <v>20</v>
      </c>
      <c r="AG1395">
        <v>0</v>
      </c>
      <c r="AH1395">
        <v>58</v>
      </c>
      <c r="AI1395">
        <v>0</v>
      </c>
      <c r="AJ1395">
        <v>0</v>
      </c>
      <c r="AK1395">
        <v>0</v>
      </c>
      <c r="AL1395">
        <v>0</v>
      </c>
      <c r="AM1395">
        <v>0</v>
      </c>
      <c r="AN1395">
        <v>0</v>
      </c>
      <c r="AO1395">
        <v>66</v>
      </c>
      <c r="AP1395">
        <v>67</v>
      </c>
      <c r="AQ1395">
        <v>67</v>
      </c>
      <c r="AR1395">
        <v>0</v>
      </c>
      <c r="AS1395">
        <v>0</v>
      </c>
      <c r="AT1395">
        <v>0</v>
      </c>
      <c r="AU1395">
        <v>0</v>
      </c>
      <c r="AV1395">
        <v>0</v>
      </c>
      <c r="AW1395">
        <v>0</v>
      </c>
      <c r="AX1395">
        <v>0</v>
      </c>
      <c r="AY1395">
        <v>0</v>
      </c>
      <c r="AZ1395">
        <v>0</v>
      </c>
      <c r="BA1395">
        <v>0</v>
      </c>
      <c r="BB1395">
        <v>0</v>
      </c>
      <c r="BC1395">
        <v>0</v>
      </c>
      <c r="BD1395">
        <v>0</v>
      </c>
      <c r="BE1395">
        <v>0</v>
      </c>
      <c r="BF1395">
        <v>66</v>
      </c>
      <c r="BG1395">
        <v>0</v>
      </c>
      <c r="BH1395">
        <v>0</v>
      </c>
      <c r="BI1395">
        <v>0</v>
      </c>
      <c r="BJ1395" s="25">
        <v>45853</v>
      </c>
      <c r="BK1395">
        <v>0</v>
      </c>
      <c r="BL1395" s="27" t="str">
        <f>VLOOKUP(O1395,DropDownList!$H$1:$I$7,2,FALSE)</f>
        <v>2024/25</v>
      </c>
      <c r="BM1395" s="27" t="str">
        <f t="shared" si="21"/>
        <v>PREG</v>
      </c>
    </row>
    <row r="1396" spans="1:65" x14ac:dyDescent="0.2">
      <c r="A1396">
        <v>2025</v>
      </c>
      <c r="B1396">
        <v>7</v>
      </c>
      <c r="C1396" t="s">
        <v>162</v>
      </c>
      <c r="D1396" t="s">
        <v>168</v>
      </c>
      <c r="E1396" t="s">
        <v>12</v>
      </c>
      <c r="F1396">
        <v>9341</v>
      </c>
      <c r="G1396" t="s">
        <v>141</v>
      </c>
      <c r="H1396" t="s">
        <v>164</v>
      </c>
      <c r="I1396" t="s">
        <v>164</v>
      </c>
      <c r="J1396" s="24">
        <v>45839</v>
      </c>
      <c r="K1396" t="s">
        <v>143</v>
      </c>
      <c r="L1396">
        <v>2</v>
      </c>
      <c r="M1396" t="s">
        <v>144</v>
      </c>
      <c r="N1396" t="s">
        <v>145</v>
      </c>
      <c r="O1396" t="s">
        <v>147</v>
      </c>
      <c r="P1396" t="s">
        <v>151</v>
      </c>
      <c r="Q1396">
        <v>0</v>
      </c>
      <c r="R1396">
        <v>247</v>
      </c>
      <c r="S1396">
        <v>7410</v>
      </c>
      <c r="T1396">
        <v>1410</v>
      </c>
      <c r="U1396">
        <v>0</v>
      </c>
      <c r="V1396">
        <v>0</v>
      </c>
      <c r="W1396">
        <v>0</v>
      </c>
      <c r="X1396">
        <v>0</v>
      </c>
      <c r="Y1396">
        <v>0</v>
      </c>
      <c r="Z1396">
        <v>0</v>
      </c>
      <c r="AA1396">
        <v>6000</v>
      </c>
      <c r="AB1396">
        <v>0</v>
      </c>
      <c r="AC1396">
        <v>6000</v>
      </c>
      <c r="AD1396">
        <v>0</v>
      </c>
      <c r="AE1396">
        <v>0</v>
      </c>
      <c r="AF1396">
        <v>200</v>
      </c>
      <c r="AG1396">
        <v>0</v>
      </c>
      <c r="AH1396">
        <v>47</v>
      </c>
      <c r="AI1396">
        <v>0</v>
      </c>
      <c r="AJ1396">
        <v>0</v>
      </c>
      <c r="AK1396">
        <v>0</v>
      </c>
      <c r="AL1396">
        <v>0</v>
      </c>
      <c r="AM1396">
        <v>6</v>
      </c>
      <c r="AN1396">
        <v>0</v>
      </c>
      <c r="AO1396">
        <v>0</v>
      </c>
      <c r="AP1396">
        <v>0</v>
      </c>
      <c r="AQ1396">
        <v>0</v>
      </c>
      <c r="AR1396">
        <v>0</v>
      </c>
      <c r="AS1396">
        <v>0</v>
      </c>
      <c r="AT1396">
        <v>0</v>
      </c>
      <c r="AU1396">
        <v>0</v>
      </c>
      <c r="AV1396">
        <v>0</v>
      </c>
      <c r="AW1396">
        <v>0</v>
      </c>
      <c r="AX1396">
        <v>0</v>
      </c>
      <c r="AY1396">
        <v>0</v>
      </c>
      <c r="AZ1396">
        <v>0</v>
      </c>
      <c r="BA1396">
        <v>0</v>
      </c>
      <c r="BB1396">
        <v>0</v>
      </c>
      <c r="BC1396">
        <v>0</v>
      </c>
      <c r="BD1396">
        <v>0</v>
      </c>
      <c r="BE1396">
        <v>0</v>
      </c>
      <c r="BF1396">
        <v>0</v>
      </c>
      <c r="BG1396">
        <v>0</v>
      </c>
      <c r="BH1396">
        <v>0</v>
      </c>
      <c r="BI1396">
        <v>0</v>
      </c>
      <c r="BJ1396" s="25">
        <v>45853</v>
      </c>
      <c r="BK1396">
        <v>0</v>
      </c>
      <c r="BL1396" s="27" t="str">
        <f>VLOOKUP(O1396,DropDownList!$H$1:$I$7,2,FALSE)</f>
        <v>2024/25</v>
      </c>
      <c r="BM1396" s="27" t="str">
        <f t="shared" si="21"/>
        <v>PCPF</v>
      </c>
    </row>
    <row r="1397" spans="1:65" x14ac:dyDescent="0.2">
      <c r="A1397">
        <v>2025</v>
      </c>
      <c r="B1397">
        <v>7</v>
      </c>
      <c r="C1397" t="s">
        <v>162</v>
      </c>
      <c r="D1397" t="s">
        <v>168</v>
      </c>
      <c r="E1397" t="s">
        <v>12</v>
      </c>
      <c r="F1397">
        <v>9341</v>
      </c>
      <c r="G1397" t="s">
        <v>141</v>
      </c>
      <c r="H1397" t="s">
        <v>164</v>
      </c>
      <c r="I1397" t="s">
        <v>164</v>
      </c>
      <c r="J1397" s="24">
        <v>45839</v>
      </c>
      <c r="K1397" t="s">
        <v>143</v>
      </c>
      <c r="L1397">
        <v>2</v>
      </c>
      <c r="M1397" t="s">
        <v>144</v>
      </c>
      <c r="N1397" t="s">
        <v>145</v>
      </c>
      <c r="O1397" t="s">
        <v>147</v>
      </c>
      <c r="P1397" t="s">
        <v>152</v>
      </c>
      <c r="Q1397">
        <v>0</v>
      </c>
      <c r="R1397">
        <v>39</v>
      </c>
      <c r="S1397">
        <v>1560</v>
      </c>
      <c r="T1397">
        <v>720</v>
      </c>
      <c r="U1397">
        <v>0</v>
      </c>
      <c r="V1397">
        <v>0</v>
      </c>
      <c r="W1397">
        <v>0</v>
      </c>
      <c r="X1397">
        <v>0</v>
      </c>
      <c r="Y1397">
        <v>0</v>
      </c>
      <c r="Z1397">
        <v>0</v>
      </c>
      <c r="AA1397">
        <v>840</v>
      </c>
      <c r="AB1397">
        <v>0</v>
      </c>
      <c r="AC1397">
        <v>840</v>
      </c>
      <c r="AD1397">
        <v>0</v>
      </c>
      <c r="AE1397">
        <v>0</v>
      </c>
      <c r="AF1397">
        <v>21</v>
      </c>
      <c r="AG1397">
        <v>0</v>
      </c>
      <c r="AH1397">
        <v>18</v>
      </c>
      <c r="AI1397">
        <v>0</v>
      </c>
      <c r="AJ1397">
        <v>0</v>
      </c>
      <c r="AK1397">
        <v>0</v>
      </c>
      <c r="AL1397">
        <v>0</v>
      </c>
      <c r="AM1397">
        <v>0</v>
      </c>
      <c r="AN1397">
        <v>0</v>
      </c>
      <c r="AO1397">
        <v>0</v>
      </c>
      <c r="AP1397">
        <v>0</v>
      </c>
      <c r="AQ1397">
        <v>0</v>
      </c>
      <c r="AR1397">
        <v>0</v>
      </c>
      <c r="AS1397">
        <v>0</v>
      </c>
      <c r="AT1397">
        <v>0</v>
      </c>
      <c r="AU1397">
        <v>0</v>
      </c>
      <c r="AV1397">
        <v>0</v>
      </c>
      <c r="AW1397">
        <v>0</v>
      </c>
      <c r="AX1397">
        <v>0</v>
      </c>
      <c r="AY1397">
        <v>0</v>
      </c>
      <c r="AZ1397">
        <v>0</v>
      </c>
      <c r="BA1397">
        <v>0</v>
      </c>
      <c r="BB1397">
        <v>0</v>
      </c>
      <c r="BC1397">
        <v>0</v>
      </c>
      <c r="BD1397">
        <v>0</v>
      </c>
      <c r="BE1397">
        <v>0</v>
      </c>
      <c r="BF1397">
        <v>0</v>
      </c>
      <c r="BG1397">
        <v>0</v>
      </c>
      <c r="BH1397">
        <v>0</v>
      </c>
      <c r="BI1397">
        <v>0</v>
      </c>
      <c r="BJ1397" s="25">
        <v>45853</v>
      </c>
      <c r="BK1397">
        <v>0</v>
      </c>
      <c r="BL1397" s="27" t="str">
        <f>VLOOKUP(O1397,DropDownList!$H$1:$I$7,2,FALSE)</f>
        <v>2024/25</v>
      </c>
      <c r="BM1397" s="27" t="str">
        <f t="shared" si="21"/>
        <v>PCOA</v>
      </c>
    </row>
    <row r="1398" spans="1:65" x14ac:dyDescent="0.2">
      <c r="A1398">
        <v>2025</v>
      </c>
      <c r="B1398">
        <v>7</v>
      </c>
      <c r="C1398" t="s">
        <v>162</v>
      </c>
      <c r="D1398" t="s">
        <v>168</v>
      </c>
      <c r="E1398" t="s">
        <v>12</v>
      </c>
      <c r="F1398">
        <v>9341</v>
      </c>
      <c r="G1398" t="s">
        <v>141</v>
      </c>
      <c r="H1398" t="s">
        <v>164</v>
      </c>
      <c r="I1398" t="s">
        <v>164</v>
      </c>
      <c r="J1398" s="24">
        <v>45839</v>
      </c>
      <c r="K1398" t="s">
        <v>143</v>
      </c>
      <c r="L1398">
        <v>2</v>
      </c>
      <c r="M1398" t="s">
        <v>144</v>
      </c>
      <c r="N1398" t="s">
        <v>145</v>
      </c>
      <c r="O1398" t="s">
        <v>147</v>
      </c>
      <c r="P1398" t="s">
        <v>148</v>
      </c>
      <c r="Q1398">
        <v>420</v>
      </c>
      <c r="R1398">
        <v>18</v>
      </c>
      <c r="S1398">
        <v>1080</v>
      </c>
      <c r="T1398">
        <v>60</v>
      </c>
      <c r="U1398">
        <v>7</v>
      </c>
      <c r="V1398">
        <v>5</v>
      </c>
      <c r="W1398">
        <v>300</v>
      </c>
      <c r="X1398">
        <v>300</v>
      </c>
      <c r="Y1398">
        <v>0</v>
      </c>
      <c r="Z1398">
        <v>0</v>
      </c>
      <c r="AA1398">
        <v>600</v>
      </c>
      <c r="AB1398">
        <v>0</v>
      </c>
      <c r="AC1398">
        <v>600</v>
      </c>
      <c r="AD1398">
        <v>5</v>
      </c>
      <c r="AE1398">
        <v>0</v>
      </c>
      <c r="AF1398">
        <v>10</v>
      </c>
      <c r="AG1398">
        <v>0</v>
      </c>
      <c r="AH1398">
        <v>1</v>
      </c>
      <c r="AI1398">
        <v>7</v>
      </c>
      <c r="AJ1398">
        <v>0</v>
      </c>
      <c r="AK1398">
        <v>0</v>
      </c>
      <c r="AL1398">
        <v>0</v>
      </c>
      <c r="AM1398">
        <v>0</v>
      </c>
      <c r="AN1398">
        <v>0</v>
      </c>
      <c r="AO1398">
        <v>14</v>
      </c>
      <c r="AP1398">
        <v>51</v>
      </c>
      <c r="AQ1398">
        <v>14</v>
      </c>
      <c r="AR1398">
        <v>0</v>
      </c>
      <c r="AS1398">
        <v>7</v>
      </c>
      <c r="AT1398">
        <v>0</v>
      </c>
      <c r="AU1398">
        <v>0</v>
      </c>
      <c r="AV1398">
        <v>0</v>
      </c>
      <c r="AW1398">
        <v>0</v>
      </c>
      <c r="AX1398">
        <v>0</v>
      </c>
      <c r="AY1398">
        <v>5</v>
      </c>
      <c r="AZ1398">
        <v>12</v>
      </c>
      <c r="BA1398">
        <v>7</v>
      </c>
      <c r="BB1398">
        <v>3</v>
      </c>
      <c r="BC1398">
        <v>3</v>
      </c>
      <c r="BD1398">
        <v>0</v>
      </c>
      <c r="BE1398">
        <v>0</v>
      </c>
      <c r="BF1398">
        <v>14</v>
      </c>
      <c r="BG1398">
        <v>420</v>
      </c>
      <c r="BH1398">
        <v>0</v>
      </c>
      <c r="BI1398">
        <v>7</v>
      </c>
      <c r="BJ1398" s="25">
        <v>45853</v>
      </c>
      <c r="BK1398">
        <v>0</v>
      </c>
      <c r="BL1398" s="27" t="str">
        <f>VLOOKUP(O1398,DropDownList!$H$1:$I$7,2,FALSE)</f>
        <v>2024/25</v>
      </c>
      <c r="BM1398" s="27" t="str">
        <f t="shared" si="21"/>
        <v>PRAS</v>
      </c>
    </row>
    <row r="1399" spans="1:65" x14ac:dyDescent="0.2">
      <c r="A1399">
        <v>2025</v>
      </c>
      <c r="B1399">
        <v>7</v>
      </c>
      <c r="C1399" t="s">
        <v>162</v>
      </c>
      <c r="D1399" t="s">
        <v>168</v>
      </c>
      <c r="E1399" t="s">
        <v>12</v>
      </c>
      <c r="F1399">
        <v>9341</v>
      </c>
      <c r="G1399" t="s">
        <v>141</v>
      </c>
      <c r="H1399" t="s">
        <v>164</v>
      </c>
      <c r="I1399" t="s">
        <v>164</v>
      </c>
      <c r="J1399" s="24">
        <v>45839</v>
      </c>
      <c r="K1399" t="s">
        <v>143</v>
      </c>
      <c r="L1399">
        <v>2</v>
      </c>
      <c r="M1399" t="s">
        <v>144</v>
      </c>
      <c r="N1399" t="s">
        <v>145</v>
      </c>
      <c r="O1399" t="s">
        <v>156</v>
      </c>
      <c r="P1399" t="s">
        <v>154</v>
      </c>
      <c r="Q1399">
        <v>8087.23</v>
      </c>
      <c r="R1399">
        <v>181</v>
      </c>
      <c r="S1399">
        <v>51911</v>
      </c>
      <c r="T1399">
        <v>2510.0300000000002</v>
      </c>
      <c r="U1399">
        <v>31</v>
      </c>
      <c r="V1399">
        <v>17</v>
      </c>
      <c r="W1399">
        <v>4162.9399999999996</v>
      </c>
      <c r="X1399">
        <v>5102.9399999999996</v>
      </c>
      <c r="Y1399">
        <v>0</v>
      </c>
      <c r="Z1399">
        <v>0</v>
      </c>
      <c r="AA1399">
        <v>41313.74</v>
      </c>
      <c r="AB1399">
        <v>581</v>
      </c>
      <c r="AC1399">
        <v>38127.74</v>
      </c>
      <c r="AD1399">
        <v>12</v>
      </c>
      <c r="AE1399">
        <v>5</v>
      </c>
      <c r="AF1399">
        <v>142</v>
      </c>
      <c r="AG1399">
        <v>12</v>
      </c>
      <c r="AH1399">
        <v>5</v>
      </c>
      <c r="AI1399">
        <v>19</v>
      </c>
      <c r="AJ1399">
        <v>0</v>
      </c>
      <c r="AK1399">
        <v>0</v>
      </c>
      <c r="AL1399">
        <v>0</v>
      </c>
      <c r="AM1399">
        <v>0</v>
      </c>
      <c r="AN1399">
        <v>0</v>
      </c>
      <c r="AO1399">
        <v>102</v>
      </c>
      <c r="AP1399">
        <v>490</v>
      </c>
      <c r="AQ1399">
        <v>109</v>
      </c>
      <c r="AR1399">
        <v>0</v>
      </c>
      <c r="AS1399">
        <v>58</v>
      </c>
      <c r="AT1399">
        <v>17</v>
      </c>
      <c r="AU1399">
        <v>16</v>
      </c>
      <c r="AV1399">
        <v>6</v>
      </c>
      <c r="AW1399">
        <v>2</v>
      </c>
      <c r="AX1399">
        <v>0</v>
      </c>
      <c r="AY1399">
        <v>61</v>
      </c>
      <c r="AZ1399">
        <v>95</v>
      </c>
      <c r="BA1399">
        <v>59</v>
      </c>
      <c r="BB1399">
        <v>18</v>
      </c>
      <c r="BC1399">
        <v>13</v>
      </c>
      <c r="BD1399">
        <v>4</v>
      </c>
      <c r="BE1399">
        <v>1</v>
      </c>
      <c r="BF1399">
        <v>177</v>
      </c>
      <c r="BG1399">
        <v>4730</v>
      </c>
      <c r="BH1399">
        <v>3</v>
      </c>
      <c r="BI1399">
        <v>30</v>
      </c>
      <c r="BJ1399" s="25">
        <v>45853</v>
      </c>
      <c r="BK1399">
        <v>0</v>
      </c>
      <c r="BL1399" s="27" t="str">
        <f>VLOOKUP(O1399,DropDownList!$H$1:$I$7,2,FALSE)</f>
        <v>2023/24</v>
      </c>
      <c r="BM1399" s="27" t="str">
        <f t="shared" si="21"/>
        <v>JP COURT</v>
      </c>
    </row>
    <row r="1400" spans="1:65" x14ac:dyDescent="0.2">
      <c r="A1400">
        <v>2025</v>
      </c>
      <c r="B1400">
        <v>7</v>
      </c>
      <c r="C1400" t="s">
        <v>162</v>
      </c>
      <c r="D1400" t="s">
        <v>168</v>
      </c>
      <c r="E1400" t="s">
        <v>12</v>
      </c>
      <c r="F1400">
        <v>9341</v>
      </c>
      <c r="G1400" t="s">
        <v>141</v>
      </c>
      <c r="H1400" t="s">
        <v>164</v>
      </c>
      <c r="I1400" t="s">
        <v>164</v>
      </c>
      <c r="J1400" s="24">
        <v>45839</v>
      </c>
      <c r="K1400" t="s">
        <v>143</v>
      </c>
      <c r="L1400">
        <v>2</v>
      </c>
      <c r="M1400" t="s">
        <v>144</v>
      </c>
      <c r="N1400" t="s">
        <v>145</v>
      </c>
      <c r="O1400" t="s">
        <v>156</v>
      </c>
      <c r="P1400" t="s">
        <v>150</v>
      </c>
      <c r="Q1400">
        <v>3635.12</v>
      </c>
      <c r="R1400">
        <v>161</v>
      </c>
      <c r="S1400">
        <v>27285.23</v>
      </c>
      <c r="T1400">
        <v>2234.13</v>
      </c>
      <c r="U1400">
        <v>27</v>
      </c>
      <c r="V1400">
        <v>11</v>
      </c>
      <c r="W1400">
        <v>1247.9100000000001</v>
      </c>
      <c r="X1400">
        <v>1247.9100000000001</v>
      </c>
      <c r="Y1400">
        <v>145</v>
      </c>
      <c r="Z1400">
        <v>25051.1</v>
      </c>
      <c r="AA1400">
        <v>21415.98</v>
      </c>
      <c r="AB1400">
        <v>8668.76</v>
      </c>
      <c r="AC1400">
        <v>12747.22</v>
      </c>
      <c r="AD1400">
        <v>8</v>
      </c>
      <c r="AE1400">
        <v>3</v>
      </c>
      <c r="AF1400">
        <v>117</v>
      </c>
      <c r="AG1400">
        <v>14</v>
      </c>
      <c r="AH1400">
        <v>16</v>
      </c>
      <c r="AI1400">
        <v>13</v>
      </c>
      <c r="AJ1400">
        <v>41</v>
      </c>
      <c r="AK1400">
        <v>17</v>
      </c>
      <c r="AL1400">
        <v>2</v>
      </c>
      <c r="AM1400">
        <v>10</v>
      </c>
      <c r="AN1400">
        <v>1</v>
      </c>
      <c r="AO1400">
        <v>95</v>
      </c>
      <c r="AP1400">
        <v>440</v>
      </c>
      <c r="AQ1400">
        <v>112</v>
      </c>
      <c r="AR1400">
        <v>0</v>
      </c>
      <c r="AS1400">
        <v>53</v>
      </c>
      <c r="AT1400">
        <v>12</v>
      </c>
      <c r="AU1400">
        <v>2</v>
      </c>
      <c r="AV1400">
        <v>2</v>
      </c>
      <c r="AW1400">
        <v>0</v>
      </c>
      <c r="AX1400">
        <v>0</v>
      </c>
      <c r="AY1400">
        <v>54</v>
      </c>
      <c r="AZ1400">
        <v>104</v>
      </c>
      <c r="BA1400">
        <v>67</v>
      </c>
      <c r="BB1400">
        <v>12</v>
      </c>
      <c r="BC1400">
        <v>7</v>
      </c>
      <c r="BD1400">
        <v>1</v>
      </c>
      <c r="BE1400">
        <v>0</v>
      </c>
      <c r="BF1400">
        <v>96</v>
      </c>
      <c r="BG1400">
        <v>1672.94</v>
      </c>
      <c r="BH1400">
        <v>1</v>
      </c>
      <c r="BI1400">
        <v>27</v>
      </c>
      <c r="BJ1400" s="25">
        <v>45853</v>
      </c>
      <c r="BK1400">
        <v>0</v>
      </c>
      <c r="BL1400" s="27" t="str">
        <f>VLOOKUP(O1400,DropDownList!$H$1:$I$7,2,FALSE)</f>
        <v>2023/24</v>
      </c>
      <c r="BM1400" s="27" t="str">
        <f t="shared" si="21"/>
        <v>FISCAL FINES</v>
      </c>
    </row>
    <row r="1401" spans="1:65" x14ac:dyDescent="0.2">
      <c r="A1401">
        <v>2025</v>
      </c>
      <c r="B1401">
        <v>7</v>
      </c>
      <c r="C1401" t="s">
        <v>162</v>
      </c>
      <c r="D1401" t="s">
        <v>168</v>
      </c>
      <c r="E1401" t="s">
        <v>12</v>
      </c>
      <c r="F1401">
        <v>9341</v>
      </c>
      <c r="G1401" t="s">
        <v>141</v>
      </c>
      <c r="H1401" t="s">
        <v>164</v>
      </c>
      <c r="I1401" t="s">
        <v>164</v>
      </c>
      <c r="J1401" s="24">
        <v>45839</v>
      </c>
      <c r="K1401" t="s">
        <v>143</v>
      </c>
      <c r="L1401">
        <v>2</v>
      </c>
      <c r="M1401" t="s">
        <v>144</v>
      </c>
      <c r="N1401" t="s">
        <v>145</v>
      </c>
      <c r="O1401" t="s">
        <v>149</v>
      </c>
      <c r="P1401" t="s">
        <v>152</v>
      </c>
      <c r="Q1401">
        <v>0</v>
      </c>
      <c r="R1401">
        <v>20</v>
      </c>
      <c r="S1401">
        <v>800</v>
      </c>
      <c r="T1401">
        <v>200</v>
      </c>
      <c r="U1401">
        <v>0</v>
      </c>
      <c r="V1401">
        <v>0</v>
      </c>
      <c r="W1401">
        <v>0</v>
      </c>
      <c r="X1401">
        <v>0</v>
      </c>
      <c r="Y1401">
        <v>0</v>
      </c>
      <c r="Z1401">
        <v>0</v>
      </c>
      <c r="AA1401">
        <v>600</v>
      </c>
      <c r="AB1401">
        <v>0</v>
      </c>
      <c r="AC1401">
        <v>600</v>
      </c>
      <c r="AD1401">
        <v>0</v>
      </c>
      <c r="AE1401">
        <v>0</v>
      </c>
      <c r="AF1401">
        <v>15</v>
      </c>
      <c r="AG1401">
        <v>0</v>
      </c>
      <c r="AH1401">
        <v>5</v>
      </c>
      <c r="AI1401">
        <v>0</v>
      </c>
      <c r="AJ1401">
        <v>0</v>
      </c>
      <c r="AK1401">
        <v>0</v>
      </c>
      <c r="AL1401">
        <v>0</v>
      </c>
      <c r="AM1401">
        <v>1</v>
      </c>
      <c r="AN1401">
        <v>0</v>
      </c>
      <c r="AO1401">
        <v>0</v>
      </c>
      <c r="AP1401">
        <v>0</v>
      </c>
      <c r="AQ1401">
        <v>0</v>
      </c>
      <c r="AR1401">
        <v>0</v>
      </c>
      <c r="AS1401">
        <v>0</v>
      </c>
      <c r="AT1401">
        <v>0</v>
      </c>
      <c r="AU1401">
        <v>0</v>
      </c>
      <c r="AV1401">
        <v>0</v>
      </c>
      <c r="AW1401">
        <v>0</v>
      </c>
      <c r="AX1401">
        <v>0</v>
      </c>
      <c r="AY1401">
        <v>0</v>
      </c>
      <c r="AZ1401">
        <v>0</v>
      </c>
      <c r="BA1401">
        <v>0</v>
      </c>
      <c r="BB1401">
        <v>0</v>
      </c>
      <c r="BC1401">
        <v>0</v>
      </c>
      <c r="BD1401">
        <v>0</v>
      </c>
      <c r="BE1401">
        <v>0</v>
      </c>
      <c r="BF1401">
        <v>0</v>
      </c>
      <c r="BG1401">
        <v>0</v>
      </c>
      <c r="BH1401">
        <v>0</v>
      </c>
      <c r="BI1401">
        <v>0</v>
      </c>
      <c r="BJ1401" s="25">
        <v>45853</v>
      </c>
      <c r="BK1401">
        <v>0</v>
      </c>
      <c r="BL1401" s="27" t="str">
        <f>VLOOKUP(O1401,DropDownList!$H$1:$I$7,2,FALSE)</f>
        <v>2025/26</v>
      </c>
      <c r="BM1401" s="27" t="str">
        <f t="shared" si="21"/>
        <v>PCOA</v>
      </c>
    </row>
    <row r="1402" spans="1:65" x14ac:dyDescent="0.2">
      <c r="A1402">
        <v>2025</v>
      </c>
      <c r="B1402">
        <v>7</v>
      </c>
      <c r="C1402" t="s">
        <v>162</v>
      </c>
      <c r="D1402" t="s">
        <v>168</v>
      </c>
      <c r="E1402" t="s">
        <v>12</v>
      </c>
      <c r="F1402">
        <v>9341</v>
      </c>
      <c r="G1402" t="s">
        <v>141</v>
      </c>
      <c r="H1402" t="s">
        <v>164</v>
      </c>
      <c r="I1402" t="s">
        <v>164</v>
      </c>
      <c r="J1402" s="24">
        <v>45839</v>
      </c>
      <c r="K1402" t="s">
        <v>143</v>
      </c>
      <c r="L1402">
        <v>2</v>
      </c>
      <c r="M1402" t="s">
        <v>144</v>
      </c>
      <c r="N1402" t="s">
        <v>145</v>
      </c>
      <c r="O1402" t="s">
        <v>149</v>
      </c>
      <c r="P1402" t="s">
        <v>154</v>
      </c>
      <c r="Q1402">
        <v>17311.080000000002</v>
      </c>
      <c r="R1402">
        <v>154</v>
      </c>
      <c r="S1402">
        <v>42720</v>
      </c>
      <c r="T1402">
        <v>0</v>
      </c>
      <c r="U1402">
        <v>82</v>
      </c>
      <c r="V1402">
        <v>47</v>
      </c>
      <c r="W1402">
        <v>8759.39</v>
      </c>
      <c r="X1402">
        <v>10059.39</v>
      </c>
      <c r="Y1402">
        <v>0</v>
      </c>
      <c r="Z1402">
        <v>0</v>
      </c>
      <c r="AA1402">
        <v>25408.92</v>
      </c>
      <c r="AB1402">
        <v>1080</v>
      </c>
      <c r="AC1402">
        <v>22499.25</v>
      </c>
      <c r="AD1402">
        <v>26</v>
      </c>
      <c r="AE1402">
        <v>21</v>
      </c>
      <c r="AF1402">
        <v>72</v>
      </c>
      <c r="AG1402">
        <v>38</v>
      </c>
      <c r="AH1402">
        <v>0</v>
      </c>
      <c r="AI1402">
        <v>44</v>
      </c>
      <c r="AJ1402">
        <v>0</v>
      </c>
      <c r="AK1402">
        <v>0</v>
      </c>
      <c r="AL1402">
        <v>0</v>
      </c>
      <c r="AM1402">
        <v>0</v>
      </c>
      <c r="AN1402">
        <v>0</v>
      </c>
      <c r="AO1402">
        <v>107</v>
      </c>
      <c r="AP1402">
        <v>332</v>
      </c>
      <c r="AQ1402">
        <v>116</v>
      </c>
      <c r="AR1402">
        <v>0</v>
      </c>
      <c r="AS1402">
        <v>53</v>
      </c>
      <c r="AT1402">
        <v>0</v>
      </c>
      <c r="AU1402">
        <v>8</v>
      </c>
      <c r="AV1402">
        <v>2</v>
      </c>
      <c r="AW1402">
        <v>0</v>
      </c>
      <c r="AX1402">
        <v>0</v>
      </c>
      <c r="AY1402">
        <v>30</v>
      </c>
      <c r="AZ1402">
        <v>59</v>
      </c>
      <c r="BA1402">
        <v>28</v>
      </c>
      <c r="BB1402">
        <v>15</v>
      </c>
      <c r="BC1402">
        <v>6</v>
      </c>
      <c r="BD1402">
        <v>2</v>
      </c>
      <c r="BE1402">
        <v>0</v>
      </c>
      <c r="BF1402">
        <v>154</v>
      </c>
      <c r="BG1402">
        <v>11520</v>
      </c>
      <c r="BH1402">
        <v>0</v>
      </c>
      <c r="BI1402">
        <v>82</v>
      </c>
      <c r="BJ1402" s="25">
        <v>45853</v>
      </c>
      <c r="BK1402">
        <v>0</v>
      </c>
      <c r="BL1402" s="27" t="str">
        <f>VLOOKUP(O1402,DropDownList!$H$1:$I$7,2,FALSE)</f>
        <v>2025/26</v>
      </c>
      <c r="BM1402" s="27" t="str">
        <f t="shared" si="21"/>
        <v>JP COURT</v>
      </c>
    </row>
    <row r="1403" spans="1:65" x14ac:dyDescent="0.2">
      <c r="A1403">
        <v>2025</v>
      </c>
      <c r="B1403">
        <v>7</v>
      </c>
      <c r="C1403" t="s">
        <v>162</v>
      </c>
      <c r="D1403" t="s">
        <v>168</v>
      </c>
      <c r="E1403" t="s">
        <v>12</v>
      </c>
      <c r="F1403">
        <v>9341</v>
      </c>
      <c r="G1403" t="s">
        <v>141</v>
      </c>
      <c r="H1403" t="s">
        <v>164</v>
      </c>
      <c r="I1403" t="s">
        <v>164</v>
      </c>
      <c r="J1403" s="24">
        <v>45839</v>
      </c>
      <c r="K1403" t="s">
        <v>143</v>
      </c>
      <c r="L1403">
        <v>2</v>
      </c>
      <c r="M1403" t="s">
        <v>144</v>
      </c>
      <c r="N1403" t="s">
        <v>145</v>
      </c>
      <c r="O1403" t="s">
        <v>147</v>
      </c>
      <c r="P1403" t="s">
        <v>146</v>
      </c>
      <c r="Q1403">
        <v>310</v>
      </c>
      <c r="R1403">
        <v>150</v>
      </c>
      <c r="S1403">
        <v>2570</v>
      </c>
      <c r="T1403">
        <v>0</v>
      </c>
      <c r="U1403">
        <v>35</v>
      </c>
      <c r="V1403">
        <v>9</v>
      </c>
      <c r="W1403">
        <v>160</v>
      </c>
      <c r="X1403">
        <v>160</v>
      </c>
      <c r="Y1403">
        <v>0</v>
      </c>
      <c r="Z1403">
        <v>0</v>
      </c>
      <c r="AA1403">
        <v>2260</v>
      </c>
      <c r="AB1403">
        <v>0</v>
      </c>
      <c r="AC1403">
        <v>0</v>
      </c>
      <c r="AD1403">
        <v>9</v>
      </c>
      <c r="AE1403">
        <v>0</v>
      </c>
      <c r="AF1403">
        <v>133</v>
      </c>
      <c r="AG1403">
        <v>0</v>
      </c>
      <c r="AH1403">
        <v>0</v>
      </c>
      <c r="AI1403">
        <v>17</v>
      </c>
      <c r="AJ1403">
        <v>0</v>
      </c>
      <c r="AK1403">
        <v>0</v>
      </c>
      <c r="AL1403">
        <v>0</v>
      </c>
      <c r="AM1403">
        <v>0</v>
      </c>
      <c r="AN1403">
        <v>0</v>
      </c>
      <c r="AO1403">
        <v>73</v>
      </c>
      <c r="AP1403">
        <v>281</v>
      </c>
      <c r="AQ1403">
        <v>75</v>
      </c>
      <c r="AR1403">
        <v>0</v>
      </c>
      <c r="AS1403">
        <v>45</v>
      </c>
      <c r="AT1403">
        <v>1</v>
      </c>
      <c r="AU1403">
        <v>7</v>
      </c>
      <c r="AV1403">
        <v>1</v>
      </c>
      <c r="AW1403">
        <v>0</v>
      </c>
      <c r="AX1403">
        <v>0</v>
      </c>
      <c r="AY1403">
        <v>31</v>
      </c>
      <c r="AZ1403">
        <v>57</v>
      </c>
      <c r="BA1403">
        <v>35</v>
      </c>
      <c r="BB1403">
        <v>12</v>
      </c>
      <c r="BC1403">
        <v>7</v>
      </c>
      <c r="BD1403">
        <v>0</v>
      </c>
      <c r="BE1403">
        <v>0</v>
      </c>
      <c r="BF1403">
        <v>148</v>
      </c>
      <c r="BG1403">
        <v>310</v>
      </c>
      <c r="BH1403">
        <v>0</v>
      </c>
      <c r="BI1403">
        <v>34</v>
      </c>
      <c r="BJ1403" s="25">
        <v>45853</v>
      </c>
      <c r="BK1403">
        <v>0</v>
      </c>
      <c r="BL1403" s="27" t="str">
        <f>VLOOKUP(O1403,DropDownList!$H$1:$I$7,2,FALSE)</f>
        <v>2024/25</v>
      </c>
      <c r="BM1403" s="27" t="str">
        <f t="shared" si="21"/>
        <v>VSUR</v>
      </c>
    </row>
    <row r="1404" spans="1:65" x14ac:dyDescent="0.2">
      <c r="A1404">
        <v>2025</v>
      </c>
      <c r="B1404">
        <v>7</v>
      </c>
      <c r="C1404" t="s">
        <v>162</v>
      </c>
      <c r="D1404" t="s">
        <v>168</v>
      </c>
      <c r="E1404" t="s">
        <v>12</v>
      </c>
      <c r="F1404">
        <v>9341</v>
      </c>
      <c r="G1404" t="s">
        <v>141</v>
      </c>
      <c r="H1404" t="s">
        <v>164</v>
      </c>
      <c r="I1404" t="s">
        <v>164</v>
      </c>
      <c r="J1404" s="24">
        <v>45839</v>
      </c>
      <c r="K1404" t="s">
        <v>143</v>
      </c>
      <c r="L1404">
        <v>2</v>
      </c>
      <c r="M1404" t="s">
        <v>144</v>
      </c>
      <c r="N1404" t="s">
        <v>145</v>
      </c>
      <c r="O1404" t="s">
        <v>156</v>
      </c>
      <c r="P1404" t="s">
        <v>148</v>
      </c>
      <c r="Q1404">
        <v>120</v>
      </c>
      <c r="R1404">
        <v>14</v>
      </c>
      <c r="S1404">
        <v>840</v>
      </c>
      <c r="T1404">
        <v>100</v>
      </c>
      <c r="U1404">
        <v>2</v>
      </c>
      <c r="V1404">
        <v>2</v>
      </c>
      <c r="W1404">
        <v>120</v>
      </c>
      <c r="X1404">
        <v>120</v>
      </c>
      <c r="Y1404">
        <v>0</v>
      </c>
      <c r="Z1404">
        <v>0</v>
      </c>
      <c r="AA1404">
        <v>620</v>
      </c>
      <c r="AB1404">
        <v>0</v>
      </c>
      <c r="AC1404">
        <v>620</v>
      </c>
      <c r="AD1404">
        <v>2</v>
      </c>
      <c r="AE1404">
        <v>0</v>
      </c>
      <c r="AF1404">
        <v>9</v>
      </c>
      <c r="AG1404">
        <v>0</v>
      </c>
      <c r="AH1404">
        <v>1</v>
      </c>
      <c r="AI1404">
        <v>2</v>
      </c>
      <c r="AJ1404">
        <v>0</v>
      </c>
      <c r="AK1404">
        <v>0</v>
      </c>
      <c r="AL1404">
        <v>0</v>
      </c>
      <c r="AM1404">
        <v>0</v>
      </c>
      <c r="AN1404">
        <v>0</v>
      </c>
      <c r="AO1404">
        <v>8</v>
      </c>
      <c r="AP1404">
        <v>42</v>
      </c>
      <c r="AQ1404">
        <v>8</v>
      </c>
      <c r="AR1404">
        <v>0</v>
      </c>
      <c r="AS1404">
        <v>3</v>
      </c>
      <c r="AT1404">
        <v>0</v>
      </c>
      <c r="AU1404">
        <v>1</v>
      </c>
      <c r="AV1404">
        <v>0</v>
      </c>
      <c r="AW1404">
        <v>0</v>
      </c>
      <c r="AX1404">
        <v>0</v>
      </c>
      <c r="AY1404">
        <v>5</v>
      </c>
      <c r="AZ1404">
        <v>11</v>
      </c>
      <c r="BA1404">
        <v>8</v>
      </c>
      <c r="BB1404">
        <v>2</v>
      </c>
      <c r="BC1404">
        <v>2</v>
      </c>
      <c r="BD1404">
        <v>0</v>
      </c>
      <c r="BE1404">
        <v>0</v>
      </c>
      <c r="BF1404">
        <v>7</v>
      </c>
      <c r="BG1404">
        <v>120</v>
      </c>
      <c r="BH1404">
        <v>2</v>
      </c>
      <c r="BI1404">
        <v>1</v>
      </c>
      <c r="BJ1404" s="25">
        <v>45853</v>
      </c>
      <c r="BK1404">
        <v>0</v>
      </c>
      <c r="BL1404" s="27" t="str">
        <f>VLOOKUP(O1404,DropDownList!$H$1:$I$7,2,FALSE)</f>
        <v>2023/24</v>
      </c>
      <c r="BM1404" s="27" t="str">
        <f t="shared" si="21"/>
        <v>PRAS</v>
      </c>
    </row>
    <row r="1405" spans="1:65" x14ac:dyDescent="0.2">
      <c r="A1405">
        <v>2025</v>
      </c>
      <c r="B1405">
        <v>7</v>
      </c>
      <c r="C1405" t="s">
        <v>162</v>
      </c>
      <c r="D1405" t="s">
        <v>168</v>
      </c>
      <c r="E1405" t="s">
        <v>12</v>
      </c>
      <c r="F1405">
        <v>9341</v>
      </c>
      <c r="G1405" t="s">
        <v>141</v>
      </c>
      <c r="H1405" t="s">
        <v>164</v>
      </c>
      <c r="I1405" t="s">
        <v>164</v>
      </c>
      <c r="J1405" s="24">
        <v>45839</v>
      </c>
      <c r="K1405" t="s">
        <v>143</v>
      </c>
      <c r="L1405">
        <v>2</v>
      </c>
      <c r="M1405" t="s">
        <v>144</v>
      </c>
      <c r="N1405" t="s">
        <v>145</v>
      </c>
      <c r="O1405" t="s">
        <v>156</v>
      </c>
      <c r="P1405" t="s">
        <v>151</v>
      </c>
      <c r="Q1405">
        <v>0</v>
      </c>
      <c r="R1405">
        <v>206</v>
      </c>
      <c r="S1405">
        <v>6180</v>
      </c>
      <c r="T1405">
        <v>1440</v>
      </c>
      <c r="U1405">
        <v>0</v>
      </c>
      <c r="V1405">
        <v>0</v>
      </c>
      <c r="W1405">
        <v>0</v>
      </c>
      <c r="X1405">
        <v>0</v>
      </c>
      <c r="Y1405">
        <v>0</v>
      </c>
      <c r="Z1405">
        <v>0</v>
      </c>
      <c r="AA1405">
        <v>4740</v>
      </c>
      <c r="AB1405">
        <v>0</v>
      </c>
      <c r="AC1405">
        <v>4740</v>
      </c>
      <c r="AD1405">
        <v>0</v>
      </c>
      <c r="AE1405">
        <v>0</v>
      </c>
      <c r="AF1405">
        <v>158</v>
      </c>
      <c r="AG1405">
        <v>0</v>
      </c>
      <c r="AH1405">
        <v>48</v>
      </c>
      <c r="AI1405">
        <v>0</v>
      </c>
      <c r="AJ1405">
        <v>0</v>
      </c>
      <c r="AK1405">
        <v>0</v>
      </c>
      <c r="AL1405">
        <v>0</v>
      </c>
      <c r="AM1405">
        <v>5</v>
      </c>
      <c r="AN1405">
        <v>0</v>
      </c>
      <c r="AO1405">
        <v>0</v>
      </c>
      <c r="AP1405">
        <v>0</v>
      </c>
      <c r="AQ1405">
        <v>0</v>
      </c>
      <c r="AR1405">
        <v>0</v>
      </c>
      <c r="AS1405">
        <v>0</v>
      </c>
      <c r="AT1405">
        <v>0</v>
      </c>
      <c r="AU1405">
        <v>0</v>
      </c>
      <c r="AV1405">
        <v>0</v>
      </c>
      <c r="AW1405">
        <v>0</v>
      </c>
      <c r="AX1405">
        <v>0</v>
      </c>
      <c r="AY1405">
        <v>0</v>
      </c>
      <c r="AZ1405">
        <v>0</v>
      </c>
      <c r="BA1405">
        <v>0</v>
      </c>
      <c r="BB1405">
        <v>0</v>
      </c>
      <c r="BC1405">
        <v>0</v>
      </c>
      <c r="BD1405">
        <v>0</v>
      </c>
      <c r="BE1405">
        <v>0</v>
      </c>
      <c r="BF1405">
        <v>0</v>
      </c>
      <c r="BG1405">
        <v>0</v>
      </c>
      <c r="BH1405">
        <v>0</v>
      </c>
      <c r="BI1405">
        <v>0</v>
      </c>
      <c r="BJ1405" s="25">
        <v>45853</v>
      </c>
      <c r="BK1405">
        <v>0</v>
      </c>
      <c r="BL1405" s="27" t="str">
        <f>VLOOKUP(O1405,DropDownList!$H$1:$I$7,2,FALSE)</f>
        <v>2023/24</v>
      </c>
      <c r="BM1405" s="27" t="str">
        <f t="shared" si="21"/>
        <v>PCPF</v>
      </c>
    </row>
    <row r="1406" spans="1:65" x14ac:dyDescent="0.2">
      <c r="A1406">
        <v>2025</v>
      </c>
      <c r="B1406">
        <v>7</v>
      </c>
      <c r="C1406" t="s">
        <v>162</v>
      </c>
      <c r="D1406" t="s">
        <v>168</v>
      </c>
      <c r="E1406" t="s">
        <v>12</v>
      </c>
      <c r="F1406">
        <v>9341</v>
      </c>
      <c r="G1406" t="s">
        <v>141</v>
      </c>
      <c r="H1406" t="s">
        <v>164</v>
      </c>
      <c r="I1406" t="s">
        <v>164</v>
      </c>
      <c r="J1406" s="24">
        <v>45839</v>
      </c>
      <c r="K1406" t="s">
        <v>143</v>
      </c>
      <c r="L1406">
        <v>2</v>
      </c>
      <c r="M1406" t="s">
        <v>144</v>
      </c>
      <c r="N1406" t="s">
        <v>145</v>
      </c>
      <c r="O1406" t="s">
        <v>156</v>
      </c>
      <c r="P1406" t="s">
        <v>152</v>
      </c>
      <c r="Q1406">
        <v>0</v>
      </c>
      <c r="R1406">
        <v>28</v>
      </c>
      <c r="S1406">
        <v>1120</v>
      </c>
      <c r="T1406">
        <v>560</v>
      </c>
      <c r="U1406">
        <v>0</v>
      </c>
      <c r="V1406">
        <v>0</v>
      </c>
      <c r="W1406">
        <v>0</v>
      </c>
      <c r="X1406">
        <v>0</v>
      </c>
      <c r="Y1406">
        <v>0</v>
      </c>
      <c r="Z1406">
        <v>0</v>
      </c>
      <c r="AA1406">
        <v>560</v>
      </c>
      <c r="AB1406">
        <v>0</v>
      </c>
      <c r="AC1406">
        <v>560</v>
      </c>
      <c r="AD1406">
        <v>0</v>
      </c>
      <c r="AE1406">
        <v>0</v>
      </c>
      <c r="AF1406">
        <v>14</v>
      </c>
      <c r="AG1406">
        <v>0</v>
      </c>
      <c r="AH1406">
        <v>14</v>
      </c>
      <c r="AI1406">
        <v>0</v>
      </c>
      <c r="AJ1406">
        <v>0</v>
      </c>
      <c r="AK1406">
        <v>0</v>
      </c>
      <c r="AL1406">
        <v>0</v>
      </c>
      <c r="AM1406">
        <v>0</v>
      </c>
      <c r="AN1406">
        <v>0</v>
      </c>
      <c r="AO1406">
        <v>0</v>
      </c>
      <c r="AP1406">
        <v>0</v>
      </c>
      <c r="AQ1406">
        <v>0</v>
      </c>
      <c r="AR1406">
        <v>0</v>
      </c>
      <c r="AS1406">
        <v>0</v>
      </c>
      <c r="AT1406">
        <v>0</v>
      </c>
      <c r="AU1406">
        <v>0</v>
      </c>
      <c r="AV1406">
        <v>0</v>
      </c>
      <c r="AW1406">
        <v>0</v>
      </c>
      <c r="AX1406">
        <v>0</v>
      </c>
      <c r="AY1406">
        <v>0</v>
      </c>
      <c r="AZ1406">
        <v>0</v>
      </c>
      <c r="BA1406">
        <v>0</v>
      </c>
      <c r="BB1406">
        <v>0</v>
      </c>
      <c r="BC1406">
        <v>0</v>
      </c>
      <c r="BD1406">
        <v>0</v>
      </c>
      <c r="BE1406">
        <v>0</v>
      </c>
      <c r="BF1406">
        <v>0</v>
      </c>
      <c r="BG1406">
        <v>0</v>
      </c>
      <c r="BH1406">
        <v>0</v>
      </c>
      <c r="BI1406">
        <v>0</v>
      </c>
      <c r="BJ1406" s="25">
        <v>45853</v>
      </c>
      <c r="BK1406">
        <v>0</v>
      </c>
      <c r="BL1406" s="27" t="str">
        <f>VLOOKUP(O1406,DropDownList!$H$1:$I$7,2,FALSE)</f>
        <v>2023/24</v>
      </c>
      <c r="BM1406" s="27" t="str">
        <f t="shared" si="21"/>
        <v>PCOA</v>
      </c>
    </row>
    <row r="1407" spans="1:65" x14ac:dyDescent="0.2">
      <c r="A1407">
        <v>2025</v>
      </c>
      <c r="B1407">
        <v>7</v>
      </c>
      <c r="C1407" t="s">
        <v>162</v>
      </c>
      <c r="D1407" t="s">
        <v>168</v>
      </c>
      <c r="E1407" t="s">
        <v>12</v>
      </c>
      <c r="F1407">
        <v>9341</v>
      </c>
      <c r="G1407" t="s">
        <v>141</v>
      </c>
      <c r="H1407" t="s">
        <v>164</v>
      </c>
      <c r="I1407" t="s">
        <v>164</v>
      </c>
      <c r="J1407" s="24">
        <v>45839</v>
      </c>
      <c r="K1407" t="s">
        <v>143</v>
      </c>
      <c r="L1407">
        <v>2</v>
      </c>
      <c r="M1407" t="s">
        <v>144</v>
      </c>
      <c r="N1407" t="s">
        <v>145</v>
      </c>
      <c r="O1407" t="s">
        <v>149</v>
      </c>
      <c r="P1407" t="s">
        <v>153</v>
      </c>
      <c r="Q1407">
        <v>330</v>
      </c>
      <c r="R1407">
        <v>72</v>
      </c>
      <c r="S1407">
        <v>3240</v>
      </c>
      <c r="T1407">
        <v>1755</v>
      </c>
      <c r="U1407">
        <v>8</v>
      </c>
      <c r="V1407">
        <v>8</v>
      </c>
      <c r="W1407">
        <v>330</v>
      </c>
      <c r="X1407">
        <v>330</v>
      </c>
      <c r="Y1407">
        <v>0</v>
      </c>
      <c r="Z1407">
        <v>0</v>
      </c>
      <c r="AA1407">
        <v>1155</v>
      </c>
      <c r="AB1407">
        <v>0</v>
      </c>
      <c r="AC1407">
        <v>1155</v>
      </c>
      <c r="AD1407">
        <v>7</v>
      </c>
      <c r="AE1407">
        <v>1</v>
      </c>
      <c r="AF1407">
        <v>25</v>
      </c>
      <c r="AG1407">
        <v>1</v>
      </c>
      <c r="AH1407">
        <v>39</v>
      </c>
      <c r="AI1407">
        <v>7</v>
      </c>
      <c r="AJ1407">
        <v>0</v>
      </c>
      <c r="AK1407">
        <v>0</v>
      </c>
      <c r="AL1407">
        <v>0</v>
      </c>
      <c r="AM1407">
        <v>0</v>
      </c>
      <c r="AN1407">
        <v>0</v>
      </c>
      <c r="AO1407">
        <v>53</v>
      </c>
      <c r="AP1407">
        <v>54</v>
      </c>
      <c r="AQ1407">
        <v>54</v>
      </c>
      <c r="AR1407">
        <v>0</v>
      </c>
      <c r="AS1407">
        <v>0</v>
      </c>
      <c r="AT1407">
        <v>0</v>
      </c>
      <c r="AU1407">
        <v>0</v>
      </c>
      <c r="AV1407">
        <v>0</v>
      </c>
      <c r="AW1407">
        <v>0</v>
      </c>
      <c r="AX1407">
        <v>0</v>
      </c>
      <c r="AY1407">
        <v>0</v>
      </c>
      <c r="AZ1407">
        <v>0</v>
      </c>
      <c r="BA1407">
        <v>0</v>
      </c>
      <c r="BB1407">
        <v>0</v>
      </c>
      <c r="BC1407">
        <v>0</v>
      </c>
      <c r="BD1407">
        <v>0</v>
      </c>
      <c r="BE1407">
        <v>0</v>
      </c>
      <c r="BF1407">
        <v>55</v>
      </c>
      <c r="BG1407">
        <v>315</v>
      </c>
      <c r="BH1407">
        <v>0</v>
      </c>
      <c r="BI1407">
        <v>6</v>
      </c>
      <c r="BJ1407" s="25">
        <v>45853</v>
      </c>
      <c r="BK1407">
        <v>0</v>
      </c>
      <c r="BL1407" s="27" t="str">
        <f>VLOOKUP(O1407,DropDownList!$H$1:$I$7,2,FALSE)</f>
        <v>2025/26</v>
      </c>
      <c r="BM1407" s="27" t="str">
        <f t="shared" si="21"/>
        <v>PREG</v>
      </c>
    </row>
    <row r="1408" spans="1:65" x14ac:dyDescent="0.2">
      <c r="A1408">
        <v>2025</v>
      </c>
      <c r="B1408">
        <v>7</v>
      </c>
      <c r="C1408" t="s">
        <v>162</v>
      </c>
      <c r="D1408" t="s">
        <v>169</v>
      </c>
      <c r="E1408" t="s">
        <v>12</v>
      </c>
      <c r="F1408">
        <v>9742</v>
      </c>
      <c r="G1408" t="s">
        <v>158</v>
      </c>
      <c r="H1408" t="s">
        <v>164</v>
      </c>
      <c r="I1408" t="s">
        <v>164</v>
      </c>
      <c r="J1408" s="24">
        <v>45839</v>
      </c>
      <c r="K1408" t="s">
        <v>143</v>
      </c>
      <c r="L1408">
        <v>2</v>
      </c>
      <c r="M1408" t="s">
        <v>144</v>
      </c>
      <c r="N1408" t="s">
        <v>145</v>
      </c>
      <c r="O1408" t="s">
        <v>156</v>
      </c>
      <c r="P1408" t="s">
        <v>161</v>
      </c>
      <c r="Q1408">
        <v>280.33</v>
      </c>
      <c r="R1408">
        <v>222</v>
      </c>
      <c r="S1408">
        <v>6150</v>
      </c>
      <c r="T1408">
        <v>374.81</v>
      </c>
      <c r="U1408">
        <v>51</v>
      </c>
      <c r="V1408">
        <v>5</v>
      </c>
      <c r="W1408">
        <v>130</v>
      </c>
      <c r="X1408">
        <v>130</v>
      </c>
      <c r="Y1408">
        <v>0</v>
      </c>
      <c r="Z1408">
        <v>0</v>
      </c>
      <c r="AA1408">
        <v>5494.86</v>
      </c>
      <c r="AB1408">
        <v>0</v>
      </c>
      <c r="AC1408">
        <v>0</v>
      </c>
      <c r="AD1408">
        <v>5</v>
      </c>
      <c r="AE1408">
        <v>0</v>
      </c>
      <c r="AF1408">
        <v>191</v>
      </c>
      <c r="AG1408">
        <v>1</v>
      </c>
      <c r="AH1408">
        <v>16</v>
      </c>
      <c r="AI1408">
        <v>13</v>
      </c>
      <c r="AJ1408">
        <v>0</v>
      </c>
      <c r="AK1408">
        <v>0</v>
      </c>
      <c r="AL1408">
        <v>0</v>
      </c>
      <c r="AM1408">
        <v>0</v>
      </c>
      <c r="AN1408">
        <v>0</v>
      </c>
      <c r="AO1408">
        <v>140</v>
      </c>
      <c r="AP1408">
        <v>576</v>
      </c>
      <c r="AQ1408">
        <v>149</v>
      </c>
      <c r="AR1408">
        <v>0</v>
      </c>
      <c r="AS1408">
        <v>74</v>
      </c>
      <c r="AT1408">
        <v>9</v>
      </c>
      <c r="AU1408">
        <v>15</v>
      </c>
      <c r="AV1408">
        <v>6</v>
      </c>
      <c r="AW1408">
        <v>9</v>
      </c>
      <c r="AX1408">
        <v>0</v>
      </c>
      <c r="AY1408">
        <v>77</v>
      </c>
      <c r="AZ1408">
        <v>120</v>
      </c>
      <c r="BA1408">
        <v>68</v>
      </c>
      <c r="BB1408">
        <v>15</v>
      </c>
      <c r="BC1408">
        <v>9</v>
      </c>
      <c r="BD1408">
        <v>4</v>
      </c>
      <c r="BE1408">
        <v>1</v>
      </c>
      <c r="BF1408">
        <v>213</v>
      </c>
      <c r="BG1408">
        <v>280</v>
      </c>
      <c r="BH1408">
        <v>1</v>
      </c>
      <c r="BI1408">
        <v>50</v>
      </c>
      <c r="BJ1408" s="25">
        <v>45853</v>
      </c>
      <c r="BK1408">
        <v>0</v>
      </c>
      <c r="BL1408" s="27" t="str">
        <f>VLOOKUP(O1408,DropDownList!$H$1:$I$7,2,FALSE)</f>
        <v>2023/24</v>
      </c>
      <c r="BM1408" s="27" t="str">
        <f t="shared" si="21"/>
        <v>VSUR</v>
      </c>
    </row>
    <row r="1409" spans="1:65" x14ac:dyDescent="0.2">
      <c r="A1409">
        <v>2025</v>
      </c>
      <c r="B1409">
        <v>7</v>
      </c>
      <c r="C1409" t="s">
        <v>162</v>
      </c>
      <c r="D1409" t="s">
        <v>169</v>
      </c>
      <c r="E1409" t="s">
        <v>12</v>
      </c>
      <c r="F1409">
        <v>9742</v>
      </c>
      <c r="G1409" t="s">
        <v>158</v>
      </c>
      <c r="H1409" t="s">
        <v>164</v>
      </c>
      <c r="I1409" t="s">
        <v>164</v>
      </c>
      <c r="J1409" s="24">
        <v>45839</v>
      </c>
      <c r="K1409" t="s">
        <v>143</v>
      </c>
      <c r="L1409">
        <v>2</v>
      </c>
      <c r="M1409" t="s">
        <v>144</v>
      </c>
      <c r="N1409" t="s">
        <v>145</v>
      </c>
      <c r="O1409" t="s">
        <v>147</v>
      </c>
      <c r="P1409" t="s">
        <v>160</v>
      </c>
      <c r="Q1409">
        <v>21050.5</v>
      </c>
      <c r="R1409">
        <v>194</v>
      </c>
      <c r="S1409">
        <v>113011</v>
      </c>
      <c r="T1409">
        <v>3706.56</v>
      </c>
      <c r="U1409">
        <v>53</v>
      </c>
      <c r="V1409">
        <v>25</v>
      </c>
      <c r="W1409">
        <v>12524.29</v>
      </c>
      <c r="X1409">
        <v>13054.29</v>
      </c>
      <c r="Y1409">
        <v>0</v>
      </c>
      <c r="Z1409">
        <v>0</v>
      </c>
      <c r="AA1409">
        <v>88253.94</v>
      </c>
      <c r="AB1409">
        <v>9738.35</v>
      </c>
      <c r="AC1409">
        <v>73417.149999999994</v>
      </c>
      <c r="AD1409">
        <v>14</v>
      </c>
      <c r="AE1409">
        <v>11</v>
      </c>
      <c r="AF1409">
        <v>132</v>
      </c>
      <c r="AG1409">
        <v>35</v>
      </c>
      <c r="AH1409">
        <v>8</v>
      </c>
      <c r="AI1409">
        <v>18</v>
      </c>
      <c r="AJ1409">
        <v>0</v>
      </c>
      <c r="AK1409">
        <v>0</v>
      </c>
      <c r="AL1409">
        <v>0</v>
      </c>
      <c r="AM1409">
        <v>0</v>
      </c>
      <c r="AN1409">
        <v>0</v>
      </c>
      <c r="AO1409">
        <v>94</v>
      </c>
      <c r="AP1409">
        <v>318</v>
      </c>
      <c r="AQ1409">
        <v>90</v>
      </c>
      <c r="AR1409">
        <v>0</v>
      </c>
      <c r="AS1409">
        <v>33</v>
      </c>
      <c r="AT1409">
        <v>3</v>
      </c>
      <c r="AU1409">
        <v>10</v>
      </c>
      <c r="AV1409">
        <v>4</v>
      </c>
      <c r="AW1409">
        <v>13</v>
      </c>
      <c r="AX1409">
        <v>0</v>
      </c>
      <c r="AY1409">
        <v>36</v>
      </c>
      <c r="AZ1409">
        <v>67</v>
      </c>
      <c r="BA1409">
        <v>34</v>
      </c>
      <c r="BB1409">
        <v>11</v>
      </c>
      <c r="BC1409">
        <v>8</v>
      </c>
      <c r="BD1409">
        <v>0</v>
      </c>
      <c r="BE1409">
        <v>0</v>
      </c>
      <c r="BF1409">
        <v>177</v>
      </c>
      <c r="BG1409">
        <v>9540</v>
      </c>
      <c r="BH1409">
        <v>1</v>
      </c>
      <c r="BI1409">
        <v>44</v>
      </c>
      <c r="BJ1409" s="25">
        <v>45853</v>
      </c>
      <c r="BK1409">
        <v>0</v>
      </c>
      <c r="BL1409" s="27" t="str">
        <f>VLOOKUP(O1409,DropDownList!$H$1:$I$7,2,FALSE)</f>
        <v>2024/25</v>
      </c>
      <c r="BM1409" s="27" t="str">
        <f t="shared" si="21"/>
        <v>SC COURT</v>
      </c>
    </row>
    <row r="1410" spans="1:65" x14ac:dyDescent="0.2">
      <c r="A1410">
        <v>2025</v>
      </c>
      <c r="B1410">
        <v>7</v>
      </c>
      <c r="C1410" t="s">
        <v>162</v>
      </c>
      <c r="D1410" t="s">
        <v>169</v>
      </c>
      <c r="E1410" t="s">
        <v>12</v>
      </c>
      <c r="F1410">
        <v>9742</v>
      </c>
      <c r="G1410" t="s">
        <v>158</v>
      </c>
      <c r="H1410" t="s">
        <v>164</v>
      </c>
      <c r="I1410" t="s">
        <v>164</v>
      </c>
      <c r="J1410" s="24">
        <v>45839</v>
      </c>
      <c r="K1410" t="s">
        <v>143</v>
      </c>
      <c r="L1410">
        <v>2</v>
      </c>
      <c r="M1410" t="s">
        <v>144</v>
      </c>
      <c r="N1410" t="s">
        <v>145</v>
      </c>
      <c r="O1410" t="s">
        <v>149</v>
      </c>
      <c r="P1410" t="s">
        <v>159</v>
      </c>
      <c r="Q1410">
        <v>0</v>
      </c>
      <c r="R1410">
        <v>2</v>
      </c>
      <c r="S1410">
        <v>3520</v>
      </c>
      <c r="T1410">
        <v>1760</v>
      </c>
      <c r="U1410">
        <v>0</v>
      </c>
      <c r="V1410">
        <v>0</v>
      </c>
      <c r="W1410">
        <v>0</v>
      </c>
      <c r="X1410">
        <v>0</v>
      </c>
      <c r="Y1410">
        <v>0</v>
      </c>
      <c r="Z1410">
        <v>0</v>
      </c>
      <c r="AA1410">
        <v>1760</v>
      </c>
      <c r="AB1410">
        <v>0</v>
      </c>
      <c r="AC1410">
        <v>0</v>
      </c>
      <c r="AD1410">
        <v>0</v>
      </c>
      <c r="AE1410">
        <v>0</v>
      </c>
      <c r="AF1410">
        <v>1</v>
      </c>
      <c r="AG1410">
        <v>0</v>
      </c>
      <c r="AH1410">
        <v>1</v>
      </c>
      <c r="AI1410">
        <v>0</v>
      </c>
      <c r="AJ1410">
        <v>0</v>
      </c>
      <c r="AK1410">
        <v>0</v>
      </c>
      <c r="AL1410">
        <v>0</v>
      </c>
      <c r="AM1410">
        <v>0</v>
      </c>
      <c r="AN1410">
        <v>0</v>
      </c>
      <c r="AO1410">
        <v>0</v>
      </c>
      <c r="AP1410">
        <v>0</v>
      </c>
      <c r="AQ1410">
        <v>0</v>
      </c>
      <c r="AR1410">
        <v>0</v>
      </c>
      <c r="AS1410">
        <v>0</v>
      </c>
      <c r="AT1410">
        <v>0</v>
      </c>
      <c r="AU1410">
        <v>0</v>
      </c>
      <c r="AV1410">
        <v>0</v>
      </c>
      <c r="AW1410">
        <v>0</v>
      </c>
      <c r="AX1410">
        <v>0</v>
      </c>
      <c r="AY1410">
        <v>0</v>
      </c>
      <c r="AZ1410">
        <v>0</v>
      </c>
      <c r="BA1410">
        <v>0</v>
      </c>
      <c r="BB1410">
        <v>0</v>
      </c>
      <c r="BC1410">
        <v>0</v>
      </c>
      <c r="BD1410">
        <v>0</v>
      </c>
      <c r="BE1410">
        <v>0</v>
      </c>
      <c r="BF1410">
        <v>0</v>
      </c>
      <c r="BG1410">
        <v>0</v>
      </c>
      <c r="BH1410">
        <v>0</v>
      </c>
      <c r="BI1410">
        <v>0</v>
      </c>
      <c r="BJ1410" s="25">
        <v>45853</v>
      </c>
      <c r="BK1410">
        <v>0</v>
      </c>
      <c r="BL1410" s="27" t="str">
        <f>VLOOKUP(O1410,DropDownList!$H$1:$I$7,2,FALSE)</f>
        <v>2025/26</v>
      </c>
      <c r="BM1410" s="27" t="str">
        <f t="shared" si="21"/>
        <v>CONF</v>
      </c>
    </row>
    <row r="1411" spans="1:65" x14ac:dyDescent="0.2">
      <c r="A1411">
        <v>2025</v>
      </c>
      <c r="B1411">
        <v>7</v>
      </c>
      <c r="C1411" t="s">
        <v>162</v>
      </c>
      <c r="D1411" t="s">
        <v>169</v>
      </c>
      <c r="E1411" t="s">
        <v>12</v>
      </c>
      <c r="F1411">
        <v>9742</v>
      </c>
      <c r="G1411" t="s">
        <v>158</v>
      </c>
      <c r="H1411" t="s">
        <v>164</v>
      </c>
      <c r="I1411" t="s">
        <v>164</v>
      </c>
      <c r="J1411" s="24">
        <v>45839</v>
      </c>
      <c r="K1411" t="s">
        <v>143</v>
      </c>
      <c r="L1411">
        <v>2</v>
      </c>
      <c r="M1411" t="s">
        <v>144</v>
      </c>
      <c r="N1411" t="s">
        <v>145</v>
      </c>
      <c r="O1411" t="s">
        <v>149</v>
      </c>
      <c r="P1411" t="s">
        <v>161</v>
      </c>
      <c r="Q1411">
        <v>800</v>
      </c>
      <c r="R1411">
        <v>175</v>
      </c>
      <c r="S1411">
        <v>5045</v>
      </c>
      <c r="T1411">
        <v>10</v>
      </c>
      <c r="U1411">
        <v>84</v>
      </c>
      <c r="V1411">
        <v>22</v>
      </c>
      <c r="W1411">
        <v>560</v>
      </c>
      <c r="X1411">
        <v>560</v>
      </c>
      <c r="Y1411">
        <v>0</v>
      </c>
      <c r="Z1411">
        <v>0</v>
      </c>
      <c r="AA1411">
        <v>4235</v>
      </c>
      <c r="AB1411">
        <v>0</v>
      </c>
      <c r="AC1411">
        <v>0</v>
      </c>
      <c r="AD1411">
        <v>18</v>
      </c>
      <c r="AE1411">
        <v>4</v>
      </c>
      <c r="AF1411">
        <v>141</v>
      </c>
      <c r="AG1411">
        <v>4</v>
      </c>
      <c r="AH1411">
        <v>1</v>
      </c>
      <c r="AI1411">
        <v>29</v>
      </c>
      <c r="AJ1411">
        <v>0</v>
      </c>
      <c r="AK1411">
        <v>0</v>
      </c>
      <c r="AL1411">
        <v>0</v>
      </c>
      <c r="AM1411">
        <v>0</v>
      </c>
      <c r="AN1411">
        <v>0</v>
      </c>
      <c r="AO1411">
        <v>95</v>
      </c>
      <c r="AP1411">
        <v>226</v>
      </c>
      <c r="AQ1411">
        <v>105</v>
      </c>
      <c r="AR1411">
        <v>0</v>
      </c>
      <c r="AS1411">
        <v>25</v>
      </c>
      <c r="AT1411">
        <v>0</v>
      </c>
      <c r="AU1411">
        <v>5</v>
      </c>
      <c r="AV1411">
        <v>3</v>
      </c>
      <c r="AW1411">
        <v>1</v>
      </c>
      <c r="AX1411">
        <v>0</v>
      </c>
      <c r="AY1411">
        <v>19</v>
      </c>
      <c r="AZ1411">
        <v>36</v>
      </c>
      <c r="BA1411">
        <v>15</v>
      </c>
      <c r="BB1411">
        <v>5</v>
      </c>
      <c r="BC1411">
        <v>4</v>
      </c>
      <c r="BD1411">
        <v>2</v>
      </c>
      <c r="BE1411">
        <v>0</v>
      </c>
      <c r="BF1411">
        <v>172</v>
      </c>
      <c r="BG1411">
        <v>735</v>
      </c>
      <c r="BH1411">
        <v>0</v>
      </c>
      <c r="BI1411">
        <v>81</v>
      </c>
      <c r="BJ1411" s="25">
        <v>45853</v>
      </c>
      <c r="BK1411">
        <v>1</v>
      </c>
      <c r="BL1411" s="27" t="str">
        <f>VLOOKUP(O1411,DropDownList!$H$1:$I$7,2,FALSE)</f>
        <v>2025/26</v>
      </c>
      <c r="BM1411" s="27" t="str">
        <f t="shared" ref="BM1411:BM1474" si="22">IF(RIGHT(P1411,4)="VSUR","VSUR",IF(RIGHT(P1411,4)="CONF","CONF",P1411))</f>
        <v>VSUR</v>
      </c>
    </row>
    <row r="1412" spans="1:65" x14ac:dyDescent="0.2">
      <c r="A1412">
        <v>2025</v>
      </c>
      <c r="B1412">
        <v>7</v>
      </c>
      <c r="C1412" t="s">
        <v>162</v>
      </c>
      <c r="D1412" t="s">
        <v>169</v>
      </c>
      <c r="E1412" t="s">
        <v>12</v>
      </c>
      <c r="F1412">
        <v>9742</v>
      </c>
      <c r="G1412" t="s">
        <v>158</v>
      </c>
      <c r="H1412" t="s">
        <v>164</v>
      </c>
      <c r="I1412" t="s">
        <v>164</v>
      </c>
      <c r="J1412" s="24">
        <v>45839</v>
      </c>
      <c r="K1412" t="s">
        <v>143</v>
      </c>
      <c r="L1412">
        <v>2</v>
      </c>
      <c r="M1412" t="s">
        <v>144</v>
      </c>
      <c r="N1412" t="s">
        <v>145</v>
      </c>
      <c r="O1412" t="s">
        <v>149</v>
      </c>
      <c r="P1412" t="s">
        <v>160</v>
      </c>
      <c r="Q1412">
        <v>36839.47</v>
      </c>
      <c r="R1412">
        <v>194</v>
      </c>
      <c r="S1412">
        <v>113640.79</v>
      </c>
      <c r="T1412">
        <v>2810</v>
      </c>
      <c r="U1412">
        <v>89</v>
      </c>
      <c r="V1412">
        <v>56</v>
      </c>
      <c r="W1412">
        <v>13935</v>
      </c>
      <c r="X1412">
        <v>26108</v>
      </c>
      <c r="Y1412">
        <v>0</v>
      </c>
      <c r="Z1412">
        <v>0</v>
      </c>
      <c r="AA1412">
        <v>73991.320000000007</v>
      </c>
      <c r="AB1412">
        <v>8798.7900000000009</v>
      </c>
      <c r="AC1412">
        <v>60957.53</v>
      </c>
      <c r="AD1412">
        <v>21</v>
      </c>
      <c r="AE1412">
        <v>35</v>
      </c>
      <c r="AF1412">
        <v>98</v>
      </c>
      <c r="AG1412">
        <v>57</v>
      </c>
      <c r="AH1412">
        <v>7</v>
      </c>
      <c r="AI1412">
        <v>32</v>
      </c>
      <c r="AJ1412">
        <v>0</v>
      </c>
      <c r="AK1412">
        <v>0</v>
      </c>
      <c r="AL1412">
        <v>0</v>
      </c>
      <c r="AM1412">
        <v>0</v>
      </c>
      <c r="AN1412">
        <v>0</v>
      </c>
      <c r="AO1412">
        <v>108</v>
      </c>
      <c r="AP1412">
        <v>253</v>
      </c>
      <c r="AQ1412">
        <v>111</v>
      </c>
      <c r="AR1412">
        <v>0</v>
      </c>
      <c r="AS1412">
        <v>28</v>
      </c>
      <c r="AT1412">
        <v>0</v>
      </c>
      <c r="AU1412">
        <v>6</v>
      </c>
      <c r="AV1412">
        <v>3</v>
      </c>
      <c r="AW1412">
        <v>9</v>
      </c>
      <c r="AX1412">
        <v>0</v>
      </c>
      <c r="AY1412">
        <v>21</v>
      </c>
      <c r="AZ1412">
        <v>39</v>
      </c>
      <c r="BA1412">
        <v>17</v>
      </c>
      <c r="BB1412">
        <v>6</v>
      </c>
      <c r="BC1412">
        <v>5</v>
      </c>
      <c r="BD1412">
        <v>2</v>
      </c>
      <c r="BE1412">
        <v>0</v>
      </c>
      <c r="BF1412">
        <v>181</v>
      </c>
      <c r="BG1412">
        <v>17561</v>
      </c>
      <c r="BH1412">
        <v>0</v>
      </c>
      <c r="BI1412">
        <v>84</v>
      </c>
      <c r="BJ1412" s="25">
        <v>45853</v>
      </c>
      <c r="BK1412">
        <v>1</v>
      </c>
      <c r="BL1412" s="27" t="str">
        <f>VLOOKUP(O1412,DropDownList!$H$1:$I$7,2,FALSE)</f>
        <v>2025/26</v>
      </c>
      <c r="BM1412" s="27" t="str">
        <f t="shared" si="22"/>
        <v>SC COURT</v>
      </c>
    </row>
    <row r="1413" spans="1:65" x14ac:dyDescent="0.2">
      <c r="A1413">
        <v>2025</v>
      </c>
      <c r="B1413">
        <v>7</v>
      </c>
      <c r="C1413" t="s">
        <v>162</v>
      </c>
      <c r="D1413" t="s">
        <v>169</v>
      </c>
      <c r="E1413" t="s">
        <v>12</v>
      </c>
      <c r="F1413">
        <v>9742</v>
      </c>
      <c r="G1413" t="s">
        <v>158</v>
      </c>
      <c r="H1413" t="s">
        <v>164</v>
      </c>
      <c r="I1413" t="s">
        <v>164</v>
      </c>
      <c r="J1413" s="24">
        <v>45839</v>
      </c>
      <c r="K1413" t="s">
        <v>143</v>
      </c>
      <c r="L1413">
        <v>2</v>
      </c>
      <c r="M1413" t="s">
        <v>144</v>
      </c>
      <c r="N1413" t="s">
        <v>145</v>
      </c>
      <c r="O1413" t="s">
        <v>156</v>
      </c>
      <c r="P1413" t="s">
        <v>160</v>
      </c>
      <c r="Q1413">
        <v>15739.68</v>
      </c>
      <c r="R1413">
        <v>241</v>
      </c>
      <c r="S1413">
        <v>127550</v>
      </c>
      <c r="T1413">
        <v>9141.81</v>
      </c>
      <c r="U1413">
        <v>52</v>
      </c>
      <c r="V1413">
        <v>12</v>
      </c>
      <c r="W1413">
        <v>4230</v>
      </c>
      <c r="X1413">
        <v>4410</v>
      </c>
      <c r="Y1413">
        <v>0</v>
      </c>
      <c r="Z1413">
        <v>0</v>
      </c>
      <c r="AA1413">
        <v>102668.51</v>
      </c>
      <c r="AB1413">
        <v>5707.35</v>
      </c>
      <c r="AC1413">
        <v>91456.3</v>
      </c>
      <c r="AD1413">
        <v>5</v>
      </c>
      <c r="AE1413">
        <v>7</v>
      </c>
      <c r="AF1413">
        <v>169</v>
      </c>
      <c r="AG1413">
        <v>39</v>
      </c>
      <c r="AH1413">
        <v>15</v>
      </c>
      <c r="AI1413">
        <v>13</v>
      </c>
      <c r="AJ1413">
        <v>0</v>
      </c>
      <c r="AK1413">
        <v>0</v>
      </c>
      <c r="AL1413">
        <v>0</v>
      </c>
      <c r="AM1413">
        <v>0</v>
      </c>
      <c r="AN1413">
        <v>0</v>
      </c>
      <c r="AO1413">
        <v>152</v>
      </c>
      <c r="AP1413">
        <v>624</v>
      </c>
      <c r="AQ1413">
        <v>159</v>
      </c>
      <c r="AR1413">
        <v>0</v>
      </c>
      <c r="AS1413">
        <v>80</v>
      </c>
      <c r="AT1413">
        <v>10</v>
      </c>
      <c r="AU1413">
        <v>19</v>
      </c>
      <c r="AV1413">
        <v>8</v>
      </c>
      <c r="AW1413">
        <v>10</v>
      </c>
      <c r="AX1413">
        <v>0</v>
      </c>
      <c r="AY1413">
        <v>82</v>
      </c>
      <c r="AZ1413">
        <v>129</v>
      </c>
      <c r="BA1413">
        <v>73</v>
      </c>
      <c r="BB1413">
        <v>15</v>
      </c>
      <c r="BC1413">
        <v>9</v>
      </c>
      <c r="BD1413">
        <v>5</v>
      </c>
      <c r="BE1413">
        <v>1</v>
      </c>
      <c r="BF1413">
        <v>231</v>
      </c>
      <c r="BG1413">
        <v>5100</v>
      </c>
      <c r="BH1413">
        <v>5</v>
      </c>
      <c r="BI1413">
        <v>51</v>
      </c>
      <c r="BJ1413" s="25">
        <v>45853</v>
      </c>
      <c r="BK1413">
        <v>0</v>
      </c>
      <c r="BL1413" s="27" t="str">
        <f>VLOOKUP(O1413,DropDownList!$H$1:$I$7,2,FALSE)</f>
        <v>2023/24</v>
      </c>
      <c r="BM1413" s="27" t="str">
        <f t="shared" si="22"/>
        <v>SC COURT</v>
      </c>
    </row>
    <row r="1414" spans="1:65" x14ac:dyDescent="0.2">
      <c r="A1414">
        <v>2025</v>
      </c>
      <c r="B1414">
        <v>7</v>
      </c>
      <c r="C1414" t="s">
        <v>162</v>
      </c>
      <c r="D1414" t="s">
        <v>169</v>
      </c>
      <c r="E1414" t="s">
        <v>12</v>
      </c>
      <c r="F1414">
        <v>9742</v>
      </c>
      <c r="G1414" t="s">
        <v>158</v>
      </c>
      <c r="H1414" t="s">
        <v>164</v>
      </c>
      <c r="I1414" t="s">
        <v>164</v>
      </c>
      <c r="J1414" s="24">
        <v>45839</v>
      </c>
      <c r="K1414" t="s">
        <v>143</v>
      </c>
      <c r="L1414">
        <v>2</v>
      </c>
      <c r="M1414" t="s">
        <v>144</v>
      </c>
      <c r="N1414" t="s">
        <v>145</v>
      </c>
      <c r="O1414" t="s">
        <v>147</v>
      </c>
      <c r="P1414" t="s">
        <v>161</v>
      </c>
      <c r="Q1414">
        <v>395</v>
      </c>
      <c r="R1414">
        <v>176</v>
      </c>
      <c r="S1414">
        <v>5120</v>
      </c>
      <c r="T1414">
        <v>126.56</v>
      </c>
      <c r="U1414">
        <v>48</v>
      </c>
      <c r="V1414">
        <v>11</v>
      </c>
      <c r="W1414">
        <v>315</v>
      </c>
      <c r="X1414">
        <v>315</v>
      </c>
      <c r="Y1414">
        <v>0</v>
      </c>
      <c r="Z1414">
        <v>0</v>
      </c>
      <c r="AA1414">
        <v>4598.4399999999996</v>
      </c>
      <c r="AB1414">
        <v>0</v>
      </c>
      <c r="AC1414">
        <v>0</v>
      </c>
      <c r="AD1414">
        <v>11</v>
      </c>
      <c r="AE1414">
        <v>0</v>
      </c>
      <c r="AF1414">
        <v>155</v>
      </c>
      <c r="AG1414">
        <v>0</v>
      </c>
      <c r="AH1414">
        <v>5</v>
      </c>
      <c r="AI1414">
        <v>15</v>
      </c>
      <c r="AJ1414">
        <v>0</v>
      </c>
      <c r="AK1414">
        <v>0</v>
      </c>
      <c r="AL1414">
        <v>0</v>
      </c>
      <c r="AM1414">
        <v>0</v>
      </c>
      <c r="AN1414">
        <v>0</v>
      </c>
      <c r="AO1414">
        <v>82</v>
      </c>
      <c r="AP1414">
        <v>295</v>
      </c>
      <c r="AQ1414">
        <v>83</v>
      </c>
      <c r="AR1414">
        <v>0</v>
      </c>
      <c r="AS1414">
        <v>33</v>
      </c>
      <c r="AT1414">
        <v>3</v>
      </c>
      <c r="AU1414">
        <v>10</v>
      </c>
      <c r="AV1414">
        <v>4</v>
      </c>
      <c r="AW1414">
        <v>7</v>
      </c>
      <c r="AX1414">
        <v>0</v>
      </c>
      <c r="AY1414">
        <v>33</v>
      </c>
      <c r="AZ1414">
        <v>62</v>
      </c>
      <c r="BA1414">
        <v>32</v>
      </c>
      <c r="BB1414">
        <v>11</v>
      </c>
      <c r="BC1414">
        <v>8</v>
      </c>
      <c r="BD1414">
        <v>0</v>
      </c>
      <c r="BE1414">
        <v>0</v>
      </c>
      <c r="BF1414">
        <v>167</v>
      </c>
      <c r="BG1414">
        <v>395</v>
      </c>
      <c r="BH1414">
        <v>1</v>
      </c>
      <c r="BI1414">
        <v>42</v>
      </c>
      <c r="BJ1414" s="25">
        <v>45853</v>
      </c>
      <c r="BK1414">
        <v>0</v>
      </c>
      <c r="BL1414" s="27" t="str">
        <f>VLOOKUP(O1414,DropDownList!$H$1:$I$7,2,FALSE)</f>
        <v>2024/25</v>
      </c>
      <c r="BM1414" s="27" t="str">
        <f t="shared" si="22"/>
        <v>VSUR</v>
      </c>
    </row>
    <row r="1415" spans="1:65" x14ac:dyDescent="0.2">
      <c r="A1415">
        <v>2025</v>
      </c>
      <c r="B1415">
        <v>7</v>
      </c>
      <c r="C1415" t="s">
        <v>162</v>
      </c>
      <c r="D1415" t="s">
        <v>170</v>
      </c>
      <c r="E1415" t="s">
        <v>13</v>
      </c>
      <c r="F1415">
        <v>9345</v>
      </c>
      <c r="G1415" t="s">
        <v>141</v>
      </c>
      <c r="H1415" t="s">
        <v>171</v>
      </c>
      <c r="I1415" t="s">
        <v>172</v>
      </c>
      <c r="J1415" s="24">
        <v>45839</v>
      </c>
      <c r="K1415" t="s">
        <v>143</v>
      </c>
      <c r="L1415">
        <v>2</v>
      </c>
      <c r="M1415" t="s">
        <v>144</v>
      </c>
      <c r="N1415" t="s">
        <v>145</v>
      </c>
      <c r="O1415" t="s">
        <v>147</v>
      </c>
      <c r="P1415" t="s">
        <v>148</v>
      </c>
      <c r="Q1415">
        <v>120</v>
      </c>
      <c r="R1415">
        <v>6</v>
      </c>
      <c r="S1415">
        <v>360</v>
      </c>
      <c r="T1415">
        <v>129.71</v>
      </c>
      <c r="U1415">
        <v>2</v>
      </c>
      <c r="V1415">
        <v>2</v>
      </c>
      <c r="W1415">
        <v>120</v>
      </c>
      <c r="X1415">
        <v>120</v>
      </c>
      <c r="Y1415">
        <v>0</v>
      </c>
      <c r="Z1415">
        <v>0</v>
      </c>
      <c r="AA1415">
        <v>110.29</v>
      </c>
      <c r="AB1415">
        <v>0</v>
      </c>
      <c r="AC1415">
        <v>110.29</v>
      </c>
      <c r="AD1415">
        <v>2</v>
      </c>
      <c r="AE1415">
        <v>0</v>
      </c>
      <c r="AF1415">
        <v>1</v>
      </c>
      <c r="AG1415">
        <v>0</v>
      </c>
      <c r="AH1415">
        <v>2</v>
      </c>
      <c r="AI1415">
        <v>2</v>
      </c>
      <c r="AJ1415">
        <v>0</v>
      </c>
      <c r="AK1415">
        <v>0</v>
      </c>
      <c r="AL1415">
        <v>0</v>
      </c>
      <c r="AM1415">
        <v>0</v>
      </c>
      <c r="AN1415">
        <v>0</v>
      </c>
      <c r="AO1415">
        <v>6</v>
      </c>
      <c r="AP1415">
        <v>31</v>
      </c>
      <c r="AQ1415">
        <v>7</v>
      </c>
      <c r="AR1415">
        <v>0</v>
      </c>
      <c r="AS1415">
        <v>3</v>
      </c>
      <c r="AT1415">
        <v>6</v>
      </c>
      <c r="AU1415">
        <v>0</v>
      </c>
      <c r="AV1415">
        <v>0</v>
      </c>
      <c r="AW1415">
        <v>0</v>
      </c>
      <c r="AX1415">
        <v>0</v>
      </c>
      <c r="AY1415">
        <v>1</v>
      </c>
      <c r="AZ1415">
        <v>5</v>
      </c>
      <c r="BA1415">
        <v>5</v>
      </c>
      <c r="BB1415">
        <v>1</v>
      </c>
      <c r="BC1415">
        <v>0</v>
      </c>
      <c r="BD1415">
        <v>0</v>
      </c>
      <c r="BE1415">
        <v>0</v>
      </c>
      <c r="BF1415">
        <v>6</v>
      </c>
      <c r="BG1415">
        <v>120</v>
      </c>
      <c r="BH1415">
        <v>1</v>
      </c>
      <c r="BI1415">
        <v>2</v>
      </c>
      <c r="BJ1415" s="25">
        <v>45853</v>
      </c>
      <c r="BK1415">
        <v>0</v>
      </c>
      <c r="BL1415" s="27" t="str">
        <f>VLOOKUP(O1415,DropDownList!$H$1:$I$7,2,FALSE)</f>
        <v>2024/25</v>
      </c>
      <c r="BM1415" s="27" t="str">
        <f t="shared" si="22"/>
        <v>PRAS</v>
      </c>
    </row>
    <row r="1416" spans="1:65" x14ac:dyDescent="0.2">
      <c r="A1416">
        <v>2025</v>
      </c>
      <c r="B1416">
        <v>7</v>
      </c>
      <c r="C1416" t="s">
        <v>162</v>
      </c>
      <c r="D1416" t="s">
        <v>170</v>
      </c>
      <c r="E1416" t="s">
        <v>13</v>
      </c>
      <c r="F1416">
        <v>9345</v>
      </c>
      <c r="G1416" t="s">
        <v>141</v>
      </c>
      <c r="H1416" t="s">
        <v>171</v>
      </c>
      <c r="I1416" t="s">
        <v>172</v>
      </c>
      <c r="J1416" s="24">
        <v>45839</v>
      </c>
      <c r="K1416" t="s">
        <v>143</v>
      </c>
      <c r="L1416">
        <v>2</v>
      </c>
      <c r="M1416" t="s">
        <v>144</v>
      </c>
      <c r="N1416" t="s">
        <v>145</v>
      </c>
      <c r="O1416" t="s">
        <v>156</v>
      </c>
      <c r="P1416" t="s">
        <v>154</v>
      </c>
      <c r="Q1416">
        <v>4940.0600000000004</v>
      </c>
      <c r="R1416">
        <v>82</v>
      </c>
      <c r="S1416">
        <v>24335</v>
      </c>
      <c r="T1416">
        <v>720</v>
      </c>
      <c r="U1416">
        <v>14</v>
      </c>
      <c r="V1416">
        <v>9</v>
      </c>
      <c r="W1416">
        <v>3194.89</v>
      </c>
      <c r="X1416">
        <v>3194.89</v>
      </c>
      <c r="Y1416">
        <v>0</v>
      </c>
      <c r="Z1416">
        <v>0</v>
      </c>
      <c r="AA1416">
        <v>18674.939999999999</v>
      </c>
      <c r="AB1416">
        <v>0</v>
      </c>
      <c r="AC1416">
        <v>17484.939999999999</v>
      </c>
      <c r="AD1416">
        <v>6</v>
      </c>
      <c r="AE1416">
        <v>3</v>
      </c>
      <c r="AF1416">
        <v>65</v>
      </c>
      <c r="AG1416">
        <v>7</v>
      </c>
      <c r="AH1416">
        <v>2</v>
      </c>
      <c r="AI1416">
        <v>7</v>
      </c>
      <c r="AJ1416">
        <v>0</v>
      </c>
      <c r="AK1416">
        <v>0</v>
      </c>
      <c r="AL1416">
        <v>0</v>
      </c>
      <c r="AM1416">
        <v>0</v>
      </c>
      <c r="AN1416">
        <v>0</v>
      </c>
      <c r="AO1416">
        <v>40</v>
      </c>
      <c r="AP1416">
        <v>215</v>
      </c>
      <c r="AQ1416">
        <v>42</v>
      </c>
      <c r="AR1416">
        <v>0</v>
      </c>
      <c r="AS1416">
        <v>33</v>
      </c>
      <c r="AT1416">
        <v>19</v>
      </c>
      <c r="AU1416">
        <v>8</v>
      </c>
      <c r="AV1416">
        <v>4</v>
      </c>
      <c r="AW1416">
        <v>0</v>
      </c>
      <c r="AX1416">
        <v>0</v>
      </c>
      <c r="AY1416">
        <v>20</v>
      </c>
      <c r="AZ1416">
        <v>36</v>
      </c>
      <c r="BA1416">
        <v>26</v>
      </c>
      <c r="BB1416">
        <v>8</v>
      </c>
      <c r="BC1416">
        <v>2</v>
      </c>
      <c r="BD1416">
        <v>0</v>
      </c>
      <c r="BE1416">
        <v>0</v>
      </c>
      <c r="BF1416">
        <v>80</v>
      </c>
      <c r="BG1416">
        <v>2880</v>
      </c>
      <c r="BH1416">
        <v>1</v>
      </c>
      <c r="BI1416">
        <v>14</v>
      </c>
      <c r="BJ1416" s="25">
        <v>45853</v>
      </c>
      <c r="BK1416">
        <v>0</v>
      </c>
      <c r="BL1416" s="27" t="str">
        <f>VLOOKUP(O1416,DropDownList!$H$1:$I$7,2,FALSE)</f>
        <v>2023/24</v>
      </c>
      <c r="BM1416" s="27" t="str">
        <f t="shared" si="22"/>
        <v>JP COURT</v>
      </c>
    </row>
    <row r="1417" spans="1:65" x14ac:dyDescent="0.2">
      <c r="A1417">
        <v>2025</v>
      </c>
      <c r="B1417">
        <v>7</v>
      </c>
      <c r="C1417" t="s">
        <v>162</v>
      </c>
      <c r="D1417" t="s">
        <v>170</v>
      </c>
      <c r="E1417" t="s">
        <v>13</v>
      </c>
      <c r="F1417">
        <v>9345</v>
      </c>
      <c r="G1417" t="s">
        <v>141</v>
      </c>
      <c r="H1417" t="s">
        <v>171</v>
      </c>
      <c r="I1417" t="s">
        <v>172</v>
      </c>
      <c r="J1417" s="24">
        <v>45839</v>
      </c>
      <c r="K1417" t="s">
        <v>143</v>
      </c>
      <c r="L1417">
        <v>2</v>
      </c>
      <c r="M1417" t="s">
        <v>144</v>
      </c>
      <c r="N1417" t="s">
        <v>145</v>
      </c>
      <c r="O1417" t="s">
        <v>156</v>
      </c>
      <c r="P1417" t="s">
        <v>146</v>
      </c>
      <c r="Q1417">
        <v>100</v>
      </c>
      <c r="R1417">
        <v>81</v>
      </c>
      <c r="S1417">
        <v>1320</v>
      </c>
      <c r="T1417">
        <v>30</v>
      </c>
      <c r="U1417">
        <v>13</v>
      </c>
      <c r="V1417">
        <v>6</v>
      </c>
      <c r="W1417">
        <v>100</v>
      </c>
      <c r="X1417">
        <v>100</v>
      </c>
      <c r="Y1417">
        <v>0</v>
      </c>
      <c r="Z1417">
        <v>0</v>
      </c>
      <c r="AA1417">
        <v>1190</v>
      </c>
      <c r="AB1417">
        <v>0</v>
      </c>
      <c r="AC1417">
        <v>0</v>
      </c>
      <c r="AD1417">
        <v>6</v>
      </c>
      <c r="AE1417">
        <v>0</v>
      </c>
      <c r="AF1417">
        <v>73</v>
      </c>
      <c r="AG1417">
        <v>0</v>
      </c>
      <c r="AH1417">
        <v>2</v>
      </c>
      <c r="AI1417">
        <v>6</v>
      </c>
      <c r="AJ1417">
        <v>0</v>
      </c>
      <c r="AK1417">
        <v>0</v>
      </c>
      <c r="AL1417">
        <v>0</v>
      </c>
      <c r="AM1417">
        <v>0</v>
      </c>
      <c r="AN1417">
        <v>0</v>
      </c>
      <c r="AO1417">
        <v>39</v>
      </c>
      <c r="AP1417">
        <v>212</v>
      </c>
      <c r="AQ1417">
        <v>41</v>
      </c>
      <c r="AR1417">
        <v>0</v>
      </c>
      <c r="AS1417">
        <v>33</v>
      </c>
      <c r="AT1417">
        <v>19</v>
      </c>
      <c r="AU1417">
        <v>8</v>
      </c>
      <c r="AV1417">
        <v>4</v>
      </c>
      <c r="AW1417">
        <v>0</v>
      </c>
      <c r="AX1417">
        <v>0</v>
      </c>
      <c r="AY1417">
        <v>19</v>
      </c>
      <c r="AZ1417">
        <v>35</v>
      </c>
      <c r="BA1417">
        <v>26</v>
      </c>
      <c r="BB1417">
        <v>8</v>
      </c>
      <c r="BC1417">
        <v>2</v>
      </c>
      <c r="BD1417">
        <v>0</v>
      </c>
      <c r="BE1417">
        <v>0</v>
      </c>
      <c r="BF1417">
        <v>79</v>
      </c>
      <c r="BG1417">
        <v>100</v>
      </c>
      <c r="BH1417">
        <v>0</v>
      </c>
      <c r="BI1417">
        <v>13</v>
      </c>
      <c r="BJ1417" s="25">
        <v>45853</v>
      </c>
      <c r="BK1417">
        <v>0</v>
      </c>
      <c r="BL1417" s="27" t="str">
        <f>VLOOKUP(O1417,DropDownList!$H$1:$I$7,2,FALSE)</f>
        <v>2023/24</v>
      </c>
      <c r="BM1417" s="27" t="str">
        <f t="shared" si="22"/>
        <v>VSUR</v>
      </c>
    </row>
    <row r="1418" spans="1:65" x14ac:dyDescent="0.2">
      <c r="A1418">
        <v>2025</v>
      </c>
      <c r="B1418">
        <v>7</v>
      </c>
      <c r="C1418" t="s">
        <v>162</v>
      </c>
      <c r="D1418" t="s">
        <v>170</v>
      </c>
      <c r="E1418" t="s">
        <v>13</v>
      </c>
      <c r="F1418">
        <v>9345</v>
      </c>
      <c r="G1418" t="s">
        <v>141</v>
      </c>
      <c r="H1418" t="s">
        <v>171</v>
      </c>
      <c r="I1418" t="s">
        <v>172</v>
      </c>
      <c r="J1418" s="24">
        <v>45839</v>
      </c>
      <c r="K1418" t="s">
        <v>143</v>
      </c>
      <c r="L1418">
        <v>2</v>
      </c>
      <c r="M1418" t="s">
        <v>144</v>
      </c>
      <c r="N1418" t="s">
        <v>145</v>
      </c>
      <c r="O1418" t="s">
        <v>147</v>
      </c>
      <c r="P1418" t="s">
        <v>154</v>
      </c>
      <c r="Q1418">
        <v>5636.07</v>
      </c>
      <c r="R1418">
        <v>67</v>
      </c>
      <c r="S1418">
        <v>22280</v>
      </c>
      <c r="T1418">
        <v>370</v>
      </c>
      <c r="U1418">
        <v>17</v>
      </c>
      <c r="V1418">
        <v>9</v>
      </c>
      <c r="W1418">
        <v>3820</v>
      </c>
      <c r="X1418">
        <v>3820</v>
      </c>
      <c r="Y1418">
        <v>0</v>
      </c>
      <c r="Z1418">
        <v>0</v>
      </c>
      <c r="AA1418">
        <v>16273.93</v>
      </c>
      <c r="AB1418">
        <v>200</v>
      </c>
      <c r="AC1418">
        <v>15063.93</v>
      </c>
      <c r="AD1418">
        <v>6</v>
      </c>
      <c r="AE1418">
        <v>3</v>
      </c>
      <c r="AF1418">
        <v>49</v>
      </c>
      <c r="AG1418">
        <v>9</v>
      </c>
      <c r="AH1418">
        <v>1</v>
      </c>
      <c r="AI1418">
        <v>8</v>
      </c>
      <c r="AJ1418">
        <v>0</v>
      </c>
      <c r="AK1418">
        <v>0</v>
      </c>
      <c r="AL1418">
        <v>0</v>
      </c>
      <c r="AM1418">
        <v>0</v>
      </c>
      <c r="AN1418">
        <v>0</v>
      </c>
      <c r="AO1418">
        <v>35</v>
      </c>
      <c r="AP1418">
        <v>133</v>
      </c>
      <c r="AQ1418">
        <v>34</v>
      </c>
      <c r="AR1418">
        <v>0</v>
      </c>
      <c r="AS1418">
        <v>27</v>
      </c>
      <c r="AT1418">
        <v>9</v>
      </c>
      <c r="AU1418">
        <v>3</v>
      </c>
      <c r="AV1418">
        <v>3</v>
      </c>
      <c r="AW1418">
        <v>1</v>
      </c>
      <c r="AX1418">
        <v>0</v>
      </c>
      <c r="AY1418">
        <v>11</v>
      </c>
      <c r="AZ1418">
        <v>21</v>
      </c>
      <c r="BA1418">
        <v>11</v>
      </c>
      <c r="BB1418">
        <v>3</v>
      </c>
      <c r="BC1418">
        <v>1</v>
      </c>
      <c r="BD1418">
        <v>1</v>
      </c>
      <c r="BE1418">
        <v>0</v>
      </c>
      <c r="BF1418">
        <v>66</v>
      </c>
      <c r="BG1418">
        <v>3645</v>
      </c>
      <c r="BH1418">
        <v>0</v>
      </c>
      <c r="BI1418">
        <v>16</v>
      </c>
      <c r="BJ1418" s="25">
        <v>45853</v>
      </c>
      <c r="BK1418">
        <v>0</v>
      </c>
      <c r="BL1418" s="27" t="str">
        <f>VLOOKUP(O1418,DropDownList!$H$1:$I$7,2,FALSE)</f>
        <v>2024/25</v>
      </c>
      <c r="BM1418" s="27" t="str">
        <f t="shared" si="22"/>
        <v>JP COURT</v>
      </c>
    </row>
    <row r="1419" spans="1:65" x14ac:dyDescent="0.2">
      <c r="A1419">
        <v>2025</v>
      </c>
      <c r="B1419">
        <v>7</v>
      </c>
      <c r="C1419" t="s">
        <v>162</v>
      </c>
      <c r="D1419" t="s">
        <v>170</v>
      </c>
      <c r="E1419" t="s">
        <v>13</v>
      </c>
      <c r="F1419">
        <v>9345</v>
      </c>
      <c r="G1419" t="s">
        <v>141</v>
      </c>
      <c r="H1419" t="s">
        <v>171</v>
      </c>
      <c r="I1419" t="s">
        <v>172</v>
      </c>
      <c r="J1419" s="24">
        <v>45839</v>
      </c>
      <c r="K1419" t="s">
        <v>143</v>
      </c>
      <c r="L1419">
        <v>2</v>
      </c>
      <c r="M1419" t="s">
        <v>144</v>
      </c>
      <c r="N1419" t="s">
        <v>145</v>
      </c>
      <c r="O1419" t="s">
        <v>149</v>
      </c>
      <c r="P1419" t="s">
        <v>148</v>
      </c>
      <c r="Q1419">
        <v>0</v>
      </c>
      <c r="R1419">
        <v>1</v>
      </c>
      <c r="S1419">
        <v>60</v>
      </c>
      <c r="T1419">
        <v>0</v>
      </c>
      <c r="U1419">
        <v>0</v>
      </c>
      <c r="V1419">
        <v>0</v>
      </c>
      <c r="W1419">
        <v>0</v>
      </c>
      <c r="X1419">
        <v>0</v>
      </c>
      <c r="Y1419">
        <v>0</v>
      </c>
      <c r="Z1419">
        <v>0</v>
      </c>
      <c r="AA1419">
        <v>60</v>
      </c>
      <c r="AB1419">
        <v>0</v>
      </c>
      <c r="AC1419">
        <v>60</v>
      </c>
      <c r="AD1419">
        <v>0</v>
      </c>
      <c r="AE1419">
        <v>0</v>
      </c>
      <c r="AF1419">
        <v>1</v>
      </c>
      <c r="AG1419">
        <v>0</v>
      </c>
      <c r="AH1419">
        <v>0</v>
      </c>
      <c r="AI1419">
        <v>0</v>
      </c>
      <c r="AJ1419">
        <v>0</v>
      </c>
      <c r="AK1419">
        <v>0</v>
      </c>
      <c r="AL1419">
        <v>0</v>
      </c>
      <c r="AM1419">
        <v>0</v>
      </c>
      <c r="AN1419">
        <v>0</v>
      </c>
      <c r="AO1419">
        <v>1</v>
      </c>
      <c r="AP1419">
        <v>1</v>
      </c>
      <c r="AQ1419">
        <v>1</v>
      </c>
      <c r="AR1419">
        <v>0</v>
      </c>
      <c r="AS1419">
        <v>0</v>
      </c>
      <c r="AT1419">
        <v>0</v>
      </c>
      <c r="AU1419">
        <v>0</v>
      </c>
      <c r="AV1419">
        <v>0</v>
      </c>
      <c r="AW1419">
        <v>0</v>
      </c>
      <c r="AX1419">
        <v>0</v>
      </c>
      <c r="AY1419">
        <v>0</v>
      </c>
      <c r="AZ1419">
        <v>0</v>
      </c>
      <c r="BA1419">
        <v>0</v>
      </c>
      <c r="BB1419">
        <v>0</v>
      </c>
      <c r="BC1419">
        <v>0</v>
      </c>
      <c r="BD1419">
        <v>0</v>
      </c>
      <c r="BE1419">
        <v>0</v>
      </c>
      <c r="BF1419">
        <v>1</v>
      </c>
      <c r="BG1419">
        <v>0</v>
      </c>
      <c r="BH1419">
        <v>0</v>
      </c>
      <c r="BI1419">
        <v>0</v>
      </c>
      <c r="BJ1419" s="25">
        <v>45853</v>
      </c>
      <c r="BK1419">
        <v>0</v>
      </c>
      <c r="BL1419" s="27" t="str">
        <f>VLOOKUP(O1419,DropDownList!$H$1:$I$7,2,FALSE)</f>
        <v>2025/26</v>
      </c>
      <c r="BM1419" s="27" t="str">
        <f t="shared" si="22"/>
        <v>PRAS</v>
      </c>
    </row>
    <row r="1420" spans="1:65" x14ac:dyDescent="0.2">
      <c r="A1420">
        <v>2025</v>
      </c>
      <c r="B1420">
        <v>7</v>
      </c>
      <c r="C1420" t="s">
        <v>162</v>
      </c>
      <c r="D1420" t="s">
        <v>170</v>
      </c>
      <c r="E1420" t="s">
        <v>13</v>
      </c>
      <c r="F1420">
        <v>9345</v>
      </c>
      <c r="G1420" t="s">
        <v>141</v>
      </c>
      <c r="H1420" t="s">
        <v>171</v>
      </c>
      <c r="I1420" t="s">
        <v>172</v>
      </c>
      <c r="J1420" s="24">
        <v>45839</v>
      </c>
      <c r="K1420" t="s">
        <v>143</v>
      </c>
      <c r="L1420">
        <v>2</v>
      </c>
      <c r="M1420" t="s">
        <v>144</v>
      </c>
      <c r="N1420" t="s">
        <v>145</v>
      </c>
      <c r="O1420" t="s">
        <v>149</v>
      </c>
      <c r="P1420" t="s">
        <v>152</v>
      </c>
      <c r="Q1420">
        <v>0</v>
      </c>
      <c r="R1420">
        <v>2</v>
      </c>
      <c r="S1420">
        <v>80</v>
      </c>
      <c r="T1420">
        <v>40</v>
      </c>
      <c r="U1420">
        <v>0</v>
      </c>
      <c r="V1420">
        <v>0</v>
      </c>
      <c r="W1420">
        <v>0</v>
      </c>
      <c r="X1420">
        <v>0</v>
      </c>
      <c r="Y1420">
        <v>0</v>
      </c>
      <c r="Z1420">
        <v>0</v>
      </c>
      <c r="AA1420">
        <v>40</v>
      </c>
      <c r="AB1420">
        <v>0</v>
      </c>
      <c r="AC1420">
        <v>40</v>
      </c>
      <c r="AD1420">
        <v>0</v>
      </c>
      <c r="AE1420">
        <v>0</v>
      </c>
      <c r="AF1420">
        <v>1</v>
      </c>
      <c r="AG1420">
        <v>0</v>
      </c>
      <c r="AH1420">
        <v>1</v>
      </c>
      <c r="AI1420">
        <v>0</v>
      </c>
      <c r="AJ1420">
        <v>0</v>
      </c>
      <c r="AK1420">
        <v>0</v>
      </c>
      <c r="AL1420">
        <v>0</v>
      </c>
      <c r="AM1420">
        <v>0</v>
      </c>
      <c r="AN1420">
        <v>0</v>
      </c>
      <c r="AO1420">
        <v>0</v>
      </c>
      <c r="AP1420">
        <v>0</v>
      </c>
      <c r="AQ1420">
        <v>0</v>
      </c>
      <c r="AR1420">
        <v>0</v>
      </c>
      <c r="AS1420">
        <v>0</v>
      </c>
      <c r="AT1420">
        <v>0</v>
      </c>
      <c r="AU1420">
        <v>0</v>
      </c>
      <c r="AV1420">
        <v>0</v>
      </c>
      <c r="AW1420">
        <v>0</v>
      </c>
      <c r="AX1420">
        <v>0</v>
      </c>
      <c r="AY1420">
        <v>0</v>
      </c>
      <c r="AZ1420">
        <v>0</v>
      </c>
      <c r="BA1420">
        <v>0</v>
      </c>
      <c r="BB1420">
        <v>0</v>
      </c>
      <c r="BC1420">
        <v>0</v>
      </c>
      <c r="BD1420">
        <v>0</v>
      </c>
      <c r="BE1420">
        <v>0</v>
      </c>
      <c r="BF1420">
        <v>0</v>
      </c>
      <c r="BG1420">
        <v>0</v>
      </c>
      <c r="BH1420">
        <v>0</v>
      </c>
      <c r="BI1420">
        <v>0</v>
      </c>
      <c r="BJ1420" s="25">
        <v>45853</v>
      </c>
      <c r="BK1420">
        <v>0</v>
      </c>
      <c r="BL1420" s="27" t="str">
        <f>VLOOKUP(O1420,DropDownList!$H$1:$I$7,2,FALSE)</f>
        <v>2025/26</v>
      </c>
      <c r="BM1420" s="27" t="str">
        <f t="shared" si="22"/>
        <v>PCOA</v>
      </c>
    </row>
    <row r="1421" spans="1:65" x14ac:dyDescent="0.2">
      <c r="A1421">
        <v>2025</v>
      </c>
      <c r="B1421">
        <v>7</v>
      </c>
      <c r="C1421" t="s">
        <v>162</v>
      </c>
      <c r="D1421" t="s">
        <v>170</v>
      </c>
      <c r="E1421" t="s">
        <v>13</v>
      </c>
      <c r="F1421">
        <v>9345</v>
      </c>
      <c r="G1421" t="s">
        <v>141</v>
      </c>
      <c r="H1421" t="s">
        <v>171</v>
      </c>
      <c r="I1421" t="s">
        <v>172</v>
      </c>
      <c r="J1421" s="24">
        <v>45839</v>
      </c>
      <c r="K1421" t="s">
        <v>143</v>
      </c>
      <c r="L1421">
        <v>2</v>
      </c>
      <c r="M1421" t="s">
        <v>144</v>
      </c>
      <c r="N1421" t="s">
        <v>145</v>
      </c>
      <c r="O1421" t="s">
        <v>149</v>
      </c>
      <c r="P1421" t="s">
        <v>154</v>
      </c>
      <c r="Q1421">
        <v>4087.59</v>
      </c>
      <c r="R1421">
        <v>52</v>
      </c>
      <c r="S1421">
        <v>15565</v>
      </c>
      <c r="T1421">
        <v>340</v>
      </c>
      <c r="U1421">
        <v>17</v>
      </c>
      <c r="V1421">
        <v>8</v>
      </c>
      <c r="W1421">
        <v>2405</v>
      </c>
      <c r="X1421">
        <v>2405</v>
      </c>
      <c r="Y1421">
        <v>0</v>
      </c>
      <c r="Z1421">
        <v>0</v>
      </c>
      <c r="AA1421">
        <v>11137.41</v>
      </c>
      <c r="AB1421">
        <v>0</v>
      </c>
      <c r="AC1421">
        <v>10367.41</v>
      </c>
      <c r="AD1421">
        <v>5</v>
      </c>
      <c r="AE1421">
        <v>3</v>
      </c>
      <c r="AF1421">
        <v>34</v>
      </c>
      <c r="AG1421">
        <v>9</v>
      </c>
      <c r="AH1421">
        <v>1</v>
      </c>
      <c r="AI1421">
        <v>8</v>
      </c>
      <c r="AJ1421">
        <v>0</v>
      </c>
      <c r="AK1421">
        <v>0</v>
      </c>
      <c r="AL1421">
        <v>0</v>
      </c>
      <c r="AM1421">
        <v>0</v>
      </c>
      <c r="AN1421">
        <v>0</v>
      </c>
      <c r="AO1421">
        <v>23</v>
      </c>
      <c r="AP1421">
        <v>75</v>
      </c>
      <c r="AQ1421">
        <v>22</v>
      </c>
      <c r="AR1421">
        <v>0</v>
      </c>
      <c r="AS1421">
        <v>12</v>
      </c>
      <c r="AT1421">
        <v>5</v>
      </c>
      <c r="AU1421">
        <v>0</v>
      </c>
      <c r="AV1421">
        <v>0</v>
      </c>
      <c r="AW1421">
        <v>1</v>
      </c>
      <c r="AX1421">
        <v>0</v>
      </c>
      <c r="AY1421">
        <v>9</v>
      </c>
      <c r="AZ1421">
        <v>15</v>
      </c>
      <c r="BA1421">
        <v>5</v>
      </c>
      <c r="BB1421">
        <v>2</v>
      </c>
      <c r="BC1421">
        <v>1</v>
      </c>
      <c r="BD1421">
        <v>0</v>
      </c>
      <c r="BE1421">
        <v>0</v>
      </c>
      <c r="BF1421">
        <v>50</v>
      </c>
      <c r="BG1421">
        <v>2075</v>
      </c>
      <c r="BH1421">
        <v>0</v>
      </c>
      <c r="BI1421">
        <v>16</v>
      </c>
      <c r="BJ1421" s="25">
        <v>45853</v>
      </c>
      <c r="BK1421">
        <v>0</v>
      </c>
      <c r="BL1421" s="27" t="str">
        <f>VLOOKUP(O1421,DropDownList!$H$1:$I$7,2,FALSE)</f>
        <v>2025/26</v>
      </c>
      <c r="BM1421" s="27" t="str">
        <f t="shared" si="22"/>
        <v>JP COURT</v>
      </c>
    </row>
    <row r="1422" spans="1:65" x14ac:dyDescent="0.2">
      <c r="A1422">
        <v>2025</v>
      </c>
      <c r="B1422">
        <v>7</v>
      </c>
      <c r="C1422" t="s">
        <v>162</v>
      </c>
      <c r="D1422" t="s">
        <v>170</v>
      </c>
      <c r="E1422" t="s">
        <v>13</v>
      </c>
      <c r="F1422">
        <v>9345</v>
      </c>
      <c r="G1422" t="s">
        <v>141</v>
      </c>
      <c r="H1422" t="s">
        <v>171</v>
      </c>
      <c r="I1422" t="s">
        <v>172</v>
      </c>
      <c r="J1422" s="24">
        <v>45839</v>
      </c>
      <c r="K1422" t="s">
        <v>143</v>
      </c>
      <c r="L1422">
        <v>2</v>
      </c>
      <c r="M1422" t="s">
        <v>144</v>
      </c>
      <c r="N1422" t="s">
        <v>145</v>
      </c>
      <c r="O1422" t="s">
        <v>147</v>
      </c>
      <c r="P1422" t="s">
        <v>146</v>
      </c>
      <c r="Q1422">
        <v>160</v>
      </c>
      <c r="R1422">
        <v>65</v>
      </c>
      <c r="S1422">
        <v>1190</v>
      </c>
      <c r="T1422">
        <v>20</v>
      </c>
      <c r="U1422">
        <v>16</v>
      </c>
      <c r="V1422">
        <v>5</v>
      </c>
      <c r="W1422">
        <v>130</v>
      </c>
      <c r="X1422">
        <v>130</v>
      </c>
      <c r="Y1422">
        <v>0</v>
      </c>
      <c r="Z1422">
        <v>0</v>
      </c>
      <c r="AA1422">
        <v>1010</v>
      </c>
      <c r="AB1422">
        <v>0</v>
      </c>
      <c r="AC1422">
        <v>0</v>
      </c>
      <c r="AD1422">
        <v>5</v>
      </c>
      <c r="AE1422">
        <v>0</v>
      </c>
      <c r="AF1422">
        <v>57</v>
      </c>
      <c r="AG1422">
        <v>0</v>
      </c>
      <c r="AH1422">
        <v>1</v>
      </c>
      <c r="AI1422">
        <v>7</v>
      </c>
      <c r="AJ1422">
        <v>0</v>
      </c>
      <c r="AK1422">
        <v>0</v>
      </c>
      <c r="AL1422">
        <v>0</v>
      </c>
      <c r="AM1422">
        <v>0</v>
      </c>
      <c r="AN1422">
        <v>0</v>
      </c>
      <c r="AO1422">
        <v>33</v>
      </c>
      <c r="AP1422">
        <v>131</v>
      </c>
      <c r="AQ1422">
        <v>33</v>
      </c>
      <c r="AR1422">
        <v>0</v>
      </c>
      <c r="AS1422">
        <v>27</v>
      </c>
      <c r="AT1422">
        <v>9</v>
      </c>
      <c r="AU1422">
        <v>3</v>
      </c>
      <c r="AV1422">
        <v>3</v>
      </c>
      <c r="AW1422">
        <v>0</v>
      </c>
      <c r="AX1422">
        <v>0</v>
      </c>
      <c r="AY1422">
        <v>11</v>
      </c>
      <c r="AZ1422">
        <v>21</v>
      </c>
      <c r="BA1422">
        <v>11</v>
      </c>
      <c r="BB1422">
        <v>3</v>
      </c>
      <c r="BC1422">
        <v>1</v>
      </c>
      <c r="BD1422">
        <v>1</v>
      </c>
      <c r="BE1422">
        <v>0</v>
      </c>
      <c r="BF1422">
        <v>65</v>
      </c>
      <c r="BG1422">
        <v>160</v>
      </c>
      <c r="BH1422">
        <v>0</v>
      </c>
      <c r="BI1422">
        <v>16</v>
      </c>
      <c r="BJ1422" s="25">
        <v>45853</v>
      </c>
      <c r="BK1422">
        <v>0</v>
      </c>
      <c r="BL1422" s="27" t="str">
        <f>VLOOKUP(O1422,DropDownList!$H$1:$I$7,2,FALSE)</f>
        <v>2024/25</v>
      </c>
      <c r="BM1422" s="27" t="str">
        <f t="shared" si="22"/>
        <v>VSUR</v>
      </c>
    </row>
    <row r="1423" spans="1:65" x14ac:dyDescent="0.2">
      <c r="A1423">
        <v>2025</v>
      </c>
      <c r="B1423">
        <v>7</v>
      </c>
      <c r="C1423" t="s">
        <v>162</v>
      </c>
      <c r="D1423" t="s">
        <v>170</v>
      </c>
      <c r="E1423" t="s">
        <v>13</v>
      </c>
      <c r="F1423">
        <v>9345</v>
      </c>
      <c r="G1423" t="s">
        <v>141</v>
      </c>
      <c r="H1423" t="s">
        <v>171</v>
      </c>
      <c r="I1423" t="s">
        <v>172</v>
      </c>
      <c r="J1423" s="24">
        <v>45839</v>
      </c>
      <c r="K1423" t="s">
        <v>143</v>
      </c>
      <c r="L1423">
        <v>2</v>
      </c>
      <c r="M1423" t="s">
        <v>144</v>
      </c>
      <c r="N1423" t="s">
        <v>145</v>
      </c>
      <c r="O1423" t="s">
        <v>149</v>
      </c>
      <c r="P1423" t="s">
        <v>150</v>
      </c>
      <c r="Q1423">
        <v>1550.12</v>
      </c>
      <c r="R1423">
        <v>31</v>
      </c>
      <c r="S1423">
        <v>4575.68</v>
      </c>
      <c r="T1423">
        <v>500.83</v>
      </c>
      <c r="U1423">
        <v>12</v>
      </c>
      <c r="V1423">
        <v>10</v>
      </c>
      <c r="W1423">
        <v>1160.93</v>
      </c>
      <c r="X1423">
        <v>1210.93</v>
      </c>
      <c r="Y1423">
        <v>28</v>
      </c>
      <c r="Z1423">
        <v>4074.85</v>
      </c>
      <c r="AA1423">
        <v>2524.73</v>
      </c>
      <c r="AB1423">
        <v>1227.73</v>
      </c>
      <c r="AC1423">
        <v>1297</v>
      </c>
      <c r="AD1423">
        <v>8</v>
      </c>
      <c r="AE1423">
        <v>2</v>
      </c>
      <c r="AF1423">
        <v>16</v>
      </c>
      <c r="AG1423">
        <v>2</v>
      </c>
      <c r="AH1423">
        <v>3</v>
      </c>
      <c r="AI1423">
        <v>10</v>
      </c>
      <c r="AJ1423">
        <v>12</v>
      </c>
      <c r="AK1423">
        <v>0</v>
      </c>
      <c r="AL1423">
        <v>0</v>
      </c>
      <c r="AM1423">
        <v>1</v>
      </c>
      <c r="AN1423">
        <v>0</v>
      </c>
      <c r="AO1423">
        <v>16</v>
      </c>
      <c r="AP1423">
        <v>54</v>
      </c>
      <c r="AQ1423">
        <v>16</v>
      </c>
      <c r="AR1423">
        <v>0</v>
      </c>
      <c r="AS1423">
        <v>8</v>
      </c>
      <c r="AT1423">
        <v>7</v>
      </c>
      <c r="AU1423">
        <v>0</v>
      </c>
      <c r="AV1423">
        <v>0</v>
      </c>
      <c r="AW1423">
        <v>0</v>
      </c>
      <c r="AX1423">
        <v>0</v>
      </c>
      <c r="AY1423">
        <v>2</v>
      </c>
      <c r="AZ1423">
        <v>10</v>
      </c>
      <c r="BA1423">
        <v>7</v>
      </c>
      <c r="BB1423">
        <v>0</v>
      </c>
      <c r="BC1423">
        <v>0</v>
      </c>
      <c r="BD1423">
        <v>0</v>
      </c>
      <c r="BE1423">
        <v>0</v>
      </c>
      <c r="BF1423">
        <v>16</v>
      </c>
      <c r="BG1423">
        <v>1357.12</v>
      </c>
      <c r="BH1423">
        <v>0</v>
      </c>
      <c r="BI1423">
        <v>12</v>
      </c>
      <c r="BJ1423" s="25">
        <v>45853</v>
      </c>
      <c r="BK1423">
        <v>0</v>
      </c>
      <c r="BL1423" s="27" t="str">
        <f>VLOOKUP(O1423,DropDownList!$H$1:$I$7,2,FALSE)</f>
        <v>2025/26</v>
      </c>
      <c r="BM1423" s="27" t="str">
        <f t="shared" si="22"/>
        <v>FISCAL FINES</v>
      </c>
    </row>
    <row r="1424" spans="1:65" x14ac:dyDescent="0.2">
      <c r="A1424">
        <v>2025</v>
      </c>
      <c r="B1424">
        <v>7</v>
      </c>
      <c r="C1424" t="s">
        <v>162</v>
      </c>
      <c r="D1424" t="s">
        <v>170</v>
      </c>
      <c r="E1424" t="s">
        <v>13</v>
      </c>
      <c r="F1424">
        <v>9345</v>
      </c>
      <c r="G1424" t="s">
        <v>141</v>
      </c>
      <c r="H1424" t="s">
        <v>171</v>
      </c>
      <c r="I1424" t="s">
        <v>172</v>
      </c>
      <c r="J1424" s="24">
        <v>45839</v>
      </c>
      <c r="K1424" t="s">
        <v>143</v>
      </c>
      <c r="L1424">
        <v>2</v>
      </c>
      <c r="M1424" t="s">
        <v>144</v>
      </c>
      <c r="N1424" t="s">
        <v>145</v>
      </c>
      <c r="O1424" t="s">
        <v>149</v>
      </c>
      <c r="P1424" t="s">
        <v>146</v>
      </c>
      <c r="Q1424">
        <v>130</v>
      </c>
      <c r="R1424">
        <v>52</v>
      </c>
      <c r="S1424">
        <v>920</v>
      </c>
      <c r="T1424">
        <v>20</v>
      </c>
      <c r="U1424">
        <v>17</v>
      </c>
      <c r="V1424">
        <v>5</v>
      </c>
      <c r="W1424">
        <v>90</v>
      </c>
      <c r="X1424">
        <v>90</v>
      </c>
      <c r="Y1424">
        <v>0</v>
      </c>
      <c r="Z1424">
        <v>0</v>
      </c>
      <c r="AA1424">
        <v>770</v>
      </c>
      <c r="AB1424">
        <v>0</v>
      </c>
      <c r="AC1424">
        <v>0</v>
      </c>
      <c r="AD1424">
        <v>5</v>
      </c>
      <c r="AE1424">
        <v>0</v>
      </c>
      <c r="AF1424">
        <v>43</v>
      </c>
      <c r="AG1424">
        <v>0</v>
      </c>
      <c r="AH1424">
        <v>1</v>
      </c>
      <c r="AI1424">
        <v>8</v>
      </c>
      <c r="AJ1424">
        <v>0</v>
      </c>
      <c r="AK1424">
        <v>0</v>
      </c>
      <c r="AL1424">
        <v>0</v>
      </c>
      <c r="AM1424">
        <v>0</v>
      </c>
      <c r="AN1424">
        <v>0</v>
      </c>
      <c r="AO1424">
        <v>23</v>
      </c>
      <c r="AP1424">
        <v>75</v>
      </c>
      <c r="AQ1424">
        <v>22</v>
      </c>
      <c r="AR1424">
        <v>0</v>
      </c>
      <c r="AS1424">
        <v>12</v>
      </c>
      <c r="AT1424">
        <v>5</v>
      </c>
      <c r="AU1424">
        <v>0</v>
      </c>
      <c r="AV1424">
        <v>0</v>
      </c>
      <c r="AW1424">
        <v>1</v>
      </c>
      <c r="AX1424">
        <v>0</v>
      </c>
      <c r="AY1424">
        <v>9</v>
      </c>
      <c r="AZ1424">
        <v>15</v>
      </c>
      <c r="BA1424">
        <v>5</v>
      </c>
      <c r="BB1424">
        <v>2</v>
      </c>
      <c r="BC1424">
        <v>1</v>
      </c>
      <c r="BD1424">
        <v>0</v>
      </c>
      <c r="BE1424">
        <v>0</v>
      </c>
      <c r="BF1424">
        <v>50</v>
      </c>
      <c r="BG1424">
        <v>130</v>
      </c>
      <c r="BH1424">
        <v>0</v>
      </c>
      <c r="BI1424">
        <v>16</v>
      </c>
      <c r="BJ1424" s="25">
        <v>45853</v>
      </c>
      <c r="BK1424">
        <v>0</v>
      </c>
      <c r="BL1424" s="27" t="str">
        <f>VLOOKUP(O1424,DropDownList!$H$1:$I$7,2,FALSE)</f>
        <v>2025/26</v>
      </c>
      <c r="BM1424" s="27" t="str">
        <f t="shared" si="22"/>
        <v>VSUR</v>
      </c>
    </row>
    <row r="1425" spans="1:65" x14ac:dyDescent="0.2">
      <c r="A1425">
        <v>2025</v>
      </c>
      <c r="B1425">
        <v>7</v>
      </c>
      <c r="C1425" t="s">
        <v>162</v>
      </c>
      <c r="D1425" t="s">
        <v>170</v>
      </c>
      <c r="E1425" t="s">
        <v>13</v>
      </c>
      <c r="F1425">
        <v>9345</v>
      </c>
      <c r="G1425" t="s">
        <v>141</v>
      </c>
      <c r="H1425" t="s">
        <v>171</v>
      </c>
      <c r="I1425" t="s">
        <v>172</v>
      </c>
      <c r="J1425" s="24">
        <v>45839</v>
      </c>
      <c r="K1425" t="s">
        <v>143</v>
      </c>
      <c r="L1425">
        <v>2</v>
      </c>
      <c r="M1425" t="s">
        <v>144</v>
      </c>
      <c r="N1425" t="s">
        <v>145</v>
      </c>
      <c r="O1425" t="s">
        <v>147</v>
      </c>
      <c r="P1425" t="s">
        <v>152</v>
      </c>
      <c r="Q1425">
        <v>0</v>
      </c>
      <c r="R1425">
        <v>8</v>
      </c>
      <c r="S1425">
        <v>320</v>
      </c>
      <c r="T1425">
        <v>200</v>
      </c>
      <c r="U1425">
        <v>1</v>
      </c>
      <c r="V1425">
        <v>0</v>
      </c>
      <c r="W1425">
        <v>0</v>
      </c>
      <c r="X1425">
        <v>0</v>
      </c>
      <c r="Y1425">
        <v>0</v>
      </c>
      <c r="Z1425">
        <v>0</v>
      </c>
      <c r="AA1425">
        <v>120</v>
      </c>
      <c r="AB1425">
        <v>0</v>
      </c>
      <c r="AC1425">
        <v>120</v>
      </c>
      <c r="AD1425">
        <v>0</v>
      </c>
      <c r="AE1425">
        <v>0</v>
      </c>
      <c r="AF1425">
        <v>3</v>
      </c>
      <c r="AG1425">
        <v>0</v>
      </c>
      <c r="AH1425">
        <v>5</v>
      </c>
      <c r="AI1425">
        <v>0</v>
      </c>
      <c r="AJ1425">
        <v>0</v>
      </c>
      <c r="AK1425">
        <v>0</v>
      </c>
      <c r="AL1425">
        <v>0</v>
      </c>
      <c r="AM1425">
        <v>0</v>
      </c>
      <c r="AN1425">
        <v>0</v>
      </c>
      <c r="AO1425">
        <v>0</v>
      </c>
      <c r="AP1425">
        <v>0</v>
      </c>
      <c r="AQ1425">
        <v>0</v>
      </c>
      <c r="AR1425">
        <v>0</v>
      </c>
      <c r="AS1425">
        <v>0</v>
      </c>
      <c r="AT1425">
        <v>0</v>
      </c>
      <c r="AU1425">
        <v>0</v>
      </c>
      <c r="AV1425">
        <v>0</v>
      </c>
      <c r="AW1425">
        <v>0</v>
      </c>
      <c r="AX1425">
        <v>0</v>
      </c>
      <c r="AY1425">
        <v>0</v>
      </c>
      <c r="AZ1425">
        <v>0</v>
      </c>
      <c r="BA1425">
        <v>0</v>
      </c>
      <c r="BB1425">
        <v>0</v>
      </c>
      <c r="BC1425">
        <v>0</v>
      </c>
      <c r="BD1425">
        <v>0</v>
      </c>
      <c r="BE1425">
        <v>0</v>
      </c>
      <c r="BF1425">
        <v>0</v>
      </c>
      <c r="BG1425">
        <v>0</v>
      </c>
      <c r="BH1425">
        <v>0</v>
      </c>
      <c r="BI1425">
        <v>0</v>
      </c>
      <c r="BJ1425" s="25">
        <v>45853</v>
      </c>
      <c r="BK1425">
        <v>0</v>
      </c>
      <c r="BL1425" s="27" t="str">
        <f>VLOOKUP(O1425,DropDownList!$H$1:$I$7,2,FALSE)</f>
        <v>2024/25</v>
      </c>
      <c r="BM1425" s="27" t="str">
        <f t="shared" si="22"/>
        <v>PCOA</v>
      </c>
    </row>
    <row r="1426" spans="1:65" x14ac:dyDescent="0.2">
      <c r="A1426">
        <v>2025</v>
      </c>
      <c r="B1426">
        <v>7</v>
      </c>
      <c r="C1426" t="s">
        <v>162</v>
      </c>
      <c r="D1426" t="s">
        <v>170</v>
      </c>
      <c r="E1426" t="s">
        <v>13</v>
      </c>
      <c r="F1426">
        <v>9345</v>
      </c>
      <c r="G1426" t="s">
        <v>141</v>
      </c>
      <c r="H1426" t="s">
        <v>171</v>
      </c>
      <c r="I1426" t="s">
        <v>172</v>
      </c>
      <c r="J1426" s="24">
        <v>45839</v>
      </c>
      <c r="K1426" t="s">
        <v>143</v>
      </c>
      <c r="L1426">
        <v>2</v>
      </c>
      <c r="M1426" t="s">
        <v>144</v>
      </c>
      <c r="N1426" t="s">
        <v>145</v>
      </c>
      <c r="O1426" t="s">
        <v>156</v>
      </c>
      <c r="P1426" t="s">
        <v>148</v>
      </c>
      <c r="Q1426">
        <v>60</v>
      </c>
      <c r="R1426">
        <v>3</v>
      </c>
      <c r="S1426">
        <v>180</v>
      </c>
      <c r="T1426">
        <v>60</v>
      </c>
      <c r="U1426">
        <v>1</v>
      </c>
      <c r="V1426">
        <v>0</v>
      </c>
      <c r="W1426">
        <v>0</v>
      </c>
      <c r="X1426">
        <v>0</v>
      </c>
      <c r="Y1426">
        <v>0</v>
      </c>
      <c r="Z1426">
        <v>0</v>
      </c>
      <c r="AA1426">
        <v>60</v>
      </c>
      <c r="AB1426">
        <v>0</v>
      </c>
      <c r="AC1426">
        <v>60</v>
      </c>
      <c r="AD1426">
        <v>0</v>
      </c>
      <c r="AE1426">
        <v>0</v>
      </c>
      <c r="AF1426">
        <v>1</v>
      </c>
      <c r="AG1426">
        <v>0</v>
      </c>
      <c r="AH1426">
        <v>1</v>
      </c>
      <c r="AI1426">
        <v>1</v>
      </c>
      <c r="AJ1426">
        <v>0</v>
      </c>
      <c r="AK1426">
        <v>0</v>
      </c>
      <c r="AL1426">
        <v>0</v>
      </c>
      <c r="AM1426">
        <v>0</v>
      </c>
      <c r="AN1426">
        <v>0</v>
      </c>
      <c r="AO1426">
        <v>1</v>
      </c>
      <c r="AP1426">
        <v>10</v>
      </c>
      <c r="AQ1426">
        <v>1</v>
      </c>
      <c r="AR1426">
        <v>0</v>
      </c>
      <c r="AS1426">
        <v>0</v>
      </c>
      <c r="AT1426">
        <v>2</v>
      </c>
      <c r="AU1426">
        <v>0</v>
      </c>
      <c r="AV1426">
        <v>0</v>
      </c>
      <c r="AW1426">
        <v>0</v>
      </c>
      <c r="AX1426">
        <v>0</v>
      </c>
      <c r="AY1426">
        <v>2</v>
      </c>
      <c r="AZ1426">
        <v>2</v>
      </c>
      <c r="BA1426">
        <v>1</v>
      </c>
      <c r="BB1426">
        <v>1</v>
      </c>
      <c r="BC1426">
        <v>1</v>
      </c>
      <c r="BD1426">
        <v>0</v>
      </c>
      <c r="BE1426">
        <v>0</v>
      </c>
      <c r="BF1426">
        <v>1</v>
      </c>
      <c r="BG1426">
        <v>60</v>
      </c>
      <c r="BH1426">
        <v>0</v>
      </c>
      <c r="BI1426">
        <v>1</v>
      </c>
      <c r="BJ1426" s="25">
        <v>45853</v>
      </c>
      <c r="BK1426">
        <v>0</v>
      </c>
      <c r="BL1426" s="27" t="str">
        <f>VLOOKUP(O1426,DropDownList!$H$1:$I$7,2,FALSE)</f>
        <v>2023/24</v>
      </c>
      <c r="BM1426" s="27" t="str">
        <f t="shared" si="22"/>
        <v>PRAS</v>
      </c>
    </row>
    <row r="1427" spans="1:65" x14ac:dyDescent="0.2">
      <c r="A1427">
        <v>2025</v>
      </c>
      <c r="B1427">
        <v>7</v>
      </c>
      <c r="C1427" t="s">
        <v>162</v>
      </c>
      <c r="D1427" t="s">
        <v>170</v>
      </c>
      <c r="E1427" t="s">
        <v>13</v>
      </c>
      <c r="F1427">
        <v>9345</v>
      </c>
      <c r="G1427" t="s">
        <v>141</v>
      </c>
      <c r="H1427" t="s">
        <v>171</v>
      </c>
      <c r="I1427" t="s">
        <v>172</v>
      </c>
      <c r="J1427" s="24">
        <v>45839</v>
      </c>
      <c r="K1427" t="s">
        <v>143</v>
      </c>
      <c r="L1427">
        <v>2</v>
      </c>
      <c r="M1427" t="s">
        <v>144</v>
      </c>
      <c r="N1427" t="s">
        <v>145</v>
      </c>
      <c r="O1427" t="s">
        <v>156</v>
      </c>
      <c r="P1427" t="s">
        <v>152</v>
      </c>
      <c r="Q1427">
        <v>0</v>
      </c>
      <c r="R1427">
        <v>9</v>
      </c>
      <c r="S1427">
        <v>360</v>
      </c>
      <c r="T1427">
        <v>120</v>
      </c>
      <c r="U1427">
        <v>0</v>
      </c>
      <c r="V1427">
        <v>0</v>
      </c>
      <c r="W1427">
        <v>0</v>
      </c>
      <c r="X1427">
        <v>0</v>
      </c>
      <c r="Y1427">
        <v>0</v>
      </c>
      <c r="Z1427">
        <v>0</v>
      </c>
      <c r="AA1427">
        <v>240</v>
      </c>
      <c r="AB1427">
        <v>0</v>
      </c>
      <c r="AC1427">
        <v>240</v>
      </c>
      <c r="AD1427">
        <v>0</v>
      </c>
      <c r="AE1427">
        <v>0</v>
      </c>
      <c r="AF1427">
        <v>6</v>
      </c>
      <c r="AG1427">
        <v>0</v>
      </c>
      <c r="AH1427">
        <v>3</v>
      </c>
      <c r="AI1427">
        <v>0</v>
      </c>
      <c r="AJ1427">
        <v>0</v>
      </c>
      <c r="AK1427">
        <v>0</v>
      </c>
      <c r="AL1427">
        <v>0</v>
      </c>
      <c r="AM1427">
        <v>0</v>
      </c>
      <c r="AN1427">
        <v>0</v>
      </c>
      <c r="AO1427">
        <v>0</v>
      </c>
      <c r="AP1427">
        <v>0</v>
      </c>
      <c r="AQ1427">
        <v>0</v>
      </c>
      <c r="AR1427">
        <v>0</v>
      </c>
      <c r="AS1427">
        <v>0</v>
      </c>
      <c r="AT1427">
        <v>0</v>
      </c>
      <c r="AU1427">
        <v>0</v>
      </c>
      <c r="AV1427">
        <v>0</v>
      </c>
      <c r="AW1427">
        <v>0</v>
      </c>
      <c r="AX1427">
        <v>0</v>
      </c>
      <c r="AY1427">
        <v>0</v>
      </c>
      <c r="AZ1427">
        <v>0</v>
      </c>
      <c r="BA1427">
        <v>0</v>
      </c>
      <c r="BB1427">
        <v>0</v>
      </c>
      <c r="BC1427">
        <v>0</v>
      </c>
      <c r="BD1427">
        <v>0</v>
      </c>
      <c r="BE1427">
        <v>0</v>
      </c>
      <c r="BF1427">
        <v>0</v>
      </c>
      <c r="BG1427">
        <v>0</v>
      </c>
      <c r="BH1427">
        <v>0</v>
      </c>
      <c r="BI1427">
        <v>0</v>
      </c>
      <c r="BJ1427" s="25">
        <v>45853</v>
      </c>
      <c r="BK1427">
        <v>0</v>
      </c>
      <c r="BL1427" s="27" t="str">
        <f>VLOOKUP(O1427,DropDownList!$H$1:$I$7,2,FALSE)</f>
        <v>2023/24</v>
      </c>
      <c r="BM1427" s="27" t="str">
        <f t="shared" si="22"/>
        <v>PCOA</v>
      </c>
    </row>
    <row r="1428" spans="1:65" x14ac:dyDescent="0.2">
      <c r="A1428">
        <v>2025</v>
      </c>
      <c r="B1428">
        <v>7</v>
      </c>
      <c r="C1428" t="s">
        <v>162</v>
      </c>
      <c r="D1428" t="s">
        <v>170</v>
      </c>
      <c r="E1428" t="s">
        <v>13</v>
      </c>
      <c r="F1428">
        <v>9345</v>
      </c>
      <c r="G1428" t="s">
        <v>141</v>
      </c>
      <c r="H1428" t="s">
        <v>171</v>
      </c>
      <c r="I1428" t="s">
        <v>172</v>
      </c>
      <c r="J1428" s="24">
        <v>45839</v>
      </c>
      <c r="K1428" t="s">
        <v>143</v>
      </c>
      <c r="L1428">
        <v>2</v>
      </c>
      <c r="M1428" t="s">
        <v>144</v>
      </c>
      <c r="N1428" t="s">
        <v>145</v>
      </c>
      <c r="O1428" t="s">
        <v>156</v>
      </c>
      <c r="P1428" t="s">
        <v>150</v>
      </c>
      <c r="Q1428">
        <v>411.93</v>
      </c>
      <c r="R1428">
        <v>51</v>
      </c>
      <c r="S1428">
        <v>7789.8</v>
      </c>
      <c r="T1428">
        <v>1276.8</v>
      </c>
      <c r="U1428">
        <v>5</v>
      </c>
      <c r="V1428">
        <v>3</v>
      </c>
      <c r="W1428">
        <v>221.95</v>
      </c>
      <c r="X1428">
        <v>221.95</v>
      </c>
      <c r="Y1428">
        <v>44</v>
      </c>
      <c r="Z1428">
        <v>6513</v>
      </c>
      <c r="AA1428">
        <v>6101.07</v>
      </c>
      <c r="AB1428">
        <v>1687.71</v>
      </c>
      <c r="AC1428">
        <v>4413.3599999999997</v>
      </c>
      <c r="AD1428">
        <v>0</v>
      </c>
      <c r="AE1428">
        <v>3</v>
      </c>
      <c r="AF1428">
        <v>36</v>
      </c>
      <c r="AG1428">
        <v>5</v>
      </c>
      <c r="AH1428">
        <v>7</v>
      </c>
      <c r="AI1428">
        <v>0</v>
      </c>
      <c r="AJ1428">
        <v>12</v>
      </c>
      <c r="AK1428">
        <v>5</v>
      </c>
      <c r="AL1428">
        <v>0</v>
      </c>
      <c r="AM1428">
        <v>6</v>
      </c>
      <c r="AN1428">
        <v>0</v>
      </c>
      <c r="AO1428">
        <v>27</v>
      </c>
      <c r="AP1428">
        <v>177</v>
      </c>
      <c r="AQ1428">
        <v>28</v>
      </c>
      <c r="AR1428">
        <v>0</v>
      </c>
      <c r="AS1428">
        <v>19</v>
      </c>
      <c r="AT1428">
        <v>39</v>
      </c>
      <c r="AU1428">
        <v>2</v>
      </c>
      <c r="AV1428">
        <v>0</v>
      </c>
      <c r="AW1428">
        <v>0</v>
      </c>
      <c r="AX1428">
        <v>0</v>
      </c>
      <c r="AY1428">
        <v>15</v>
      </c>
      <c r="AZ1428">
        <v>31</v>
      </c>
      <c r="BA1428">
        <v>25</v>
      </c>
      <c r="BB1428">
        <v>6</v>
      </c>
      <c r="BC1428">
        <v>4</v>
      </c>
      <c r="BD1428">
        <v>0</v>
      </c>
      <c r="BE1428">
        <v>0</v>
      </c>
      <c r="BF1428">
        <v>27</v>
      </c>
      <c r="BG1428">
        <v>0</v>
      </c>
      <c r="BH1428">
        <v>3</v>
      </c>
      <c r="BI1428">
        <v>5</v>
      </c>
      <c r="BJ1428" s="25">
        <v>45853</v>
      </c>
      <c r="BK1428">
        <v>0</v>
      </c>
      <c r="BL1428" s="27" t="str">
        <f>VLOOKUP(O1428,DropDownList!$H$1:$I$7,2,FALSE)</f>
        <v>2023/24</v>
      </c>
      <c r="BM1428" s="27" t="str">
        <f t="shared" si="22"/>
        <v>FISCAL FINES</v>
      </c>
    </row>
    <row r="1429" spans="1:65" x14ac:dyDescent="0.2">
      <c r="A1429">
        <v>2025</v>
      </c>
      <c r="B1429">
        <v>7</v>
      </c>
      <c r="C1429" t="s">
        <v>162</v>
      </c>
      <c r="D1429" t="s">
        <v>170</v>
      </c>
      <c r="E1429" t="s">
        <v>13</v>
      </c>
      <c r="F1429">
        <v>9345</v>
      </c>
      <c r="G1429" t="s">
        <v>141</v>
      </c>
      <c r="H1429" t="s">
        <v>171</v>
      </c>
      <c r="I1429" t="s">
        <v>172</v>
      </c>
      <c r="J1429" s="24">
        <v>45839</v>
      </c>
      <c r="K1429" t="s">
        <v>143</v>
      </c>
      <c r="L1429">
        <v>2</v>
      </c>
      <c r="M1429" t="s">
        <v>144</v>
      </c>
      <c r="N1429" t="s">
        <v>145</v>
      </c>
      <c r="O1429" t="s">
        <v>147</v>
      </c>
      <c r="P1429" t="s">
        <v>150</v>
      </c>
      <c r="Q1429">
        <v>1951.75</v>
      </c>
      <c r="R1429">
        <v>51</v>
      </c>
      <c r="S1429">
        <v>11304.01</v>
      </c>
      <c r="T1429">
        <v>1847.5</v>
      </c>
      <c r="U1429">
        <v>12</v>
      </c>
      <c r="V1429">
        <v>9</v>
      </c>
      <c r="W1429">
        <v>1603.75</v>
      </c>
      <c r="X1429">
        <v>1603.75</v>
      </c>
      <c r="Y1429">
        <v>48</v>
      </c>
      <c r="Z1429">
        <v>9456.51</v>
      </c>
      <c r="AA1429">
        <v>7504.76</v>
      </c>
      <c r="AB1429">
        <v>3658.1</v>
      </c>
      <c r="AC1429">
        <v>3846.66</v>
      </c>
      <c r="AD1429">
        <v>7</v>
      </c>
      <c r="AE1429">
        <v>2</v>
      </c>
      <c r="AF1429">
        <v>36</v>
      </c>
      <c r="AG1429">
        <v>4</v>
      </c>
      <c r="AH1429">
        <v>3</v>
      </c>
      <c r="AI1429">
        <v>8</v>
      </c>
      <c r="AJ1429">
        <v>9</v>
      </c>
      <c r="AK1429">
        <v>5</v>
      </c>
      <c r="AL1429">
        <v>0</v>
      </c>
      <c r="AM1429">
        <v>2</v>
      </c>
      <c r="AN1429">
        <v>0</v>
      </c>
      <c r="AO1429">
        <v>36</v>
      </c>
      <c r="AP1429">
        <v>205</v>
      </c>
      <c r="AQ1429">
        <v>39</v>
      </c>
      <c r="AR1429">
        <v>0</v>
      </c>
      <c r="AS1429">
        <v>29</v>
      </c>
      <c r="AT1429">
        <v>40</v>
      </c>
      <c r="AU1429">
        <v>3</v>
      </c>
      <c r="AV1429">
        <v>2</v>
      </c>
      <c r="AW1429">
        <v>0</v>
      </c>
      <c r="AX1429">
        <v>0</v>
      </c>
      <c r="AY1429">
        <v>8</v>
      </c>
      <c r="AZ1429">
        <v>31</v>
      </c>
      <c r="BA1429">
        <v>24</v>
      </c>
      <c r="BB1429">
        <v>12</v>
      </c>
      <c r="BC1429">
        <v>5</v>
      </c>
      <c r="BD1429">
        <v>0</v>
      </c>
      <c r="BE1429">
        <v>0</v>
      </c>
      <c r="BF1429">
        <v>36</v>
      </c>
      <c r="BG1429">
        <v>1511.77</v>
      </c>
      <c r="BH1429">
        <v>0</v>
      </c>
      <c r="BI1429">
        <v>12</v>
      </c>
      <c r="BJ1429" s="25">
        <v>45853</v>
      </c>
      <c r="BK1429">
        <v>0</v>
      </c>
      <c r="BL1429" s="27" t="str">
        <f>VLOOKUP(O1429,DropDownList!$H$1:$I$7,2,FALSE)</f>
        <v>2024/25</v>
      </c>
      <c r="BM1429" s="27" t="str">
        <f t="shared" si="22"/>
        <v>FISCAL FINES</v>
      </c>
    </row>
    <row r="1430" spans="1:65" x14ac:dyDescent="0.2">
      <c r="A1430">
        <v>2025</v>
      </c>
      <c r="B1430">
        <v>7</v>
      </c>
      <c r="C1430" t="s">
        <v>162</v>
      </c>
      <c r="D1430" t="s">
        <v>173</v>
      </c>
      <c r="E1430" t="s">
        <v>13</v>
      </c>
      <c r="F1430">
        <v>9753</v>
      </c>
      <c r="G1430" t="s">
        <v>158</v>
      </c>
      <c r="H1430" t="s">
        <v>171</v>
      </c>
      <c r="I1430" t="s">
        <v>172</v>
      </c>
      <c r="J1430" s="24">
        <v>45839</v>
      </c>
      <c r="K1430" t="s">
        <v>143</v>
      </c>
      <c r="L1430">
        <v>2</v>
      </c>
      <c r="M1430" t="s">
        <v>144</v>
      </c>
      <c r="N1430" t="s">
        <v>145</v>
      </c>
      <c r="O1430" t="s">
        <v>147</v>
      </c>
      <c r="P1430" t="s">
        <v>160</v>
      </c>
      <c r="Q1430">
        <v>7603.5</v>
      </c>
      <c r="R1430">
        <v>64</v>
      </c>
      <c r="S1430">
        <v>46385</v>
      </c>
      <c r="T1430">
        <v>1585</v>
      </c>
      <c r="U1430">
        <v>13</v>
      </c>
      <c r="V1430">
        <v>9</v>
      </c>
      <c r="W1430">
        <v>4969.24</v>
      </c>
      <c r="X1430">
        <v>5489.24</v>
      </c>
      <c r="Y1430">
        <v>0</v>
      </c>
      <c r="Z1430">
        <v>0</v>
      </c>
      <c r="AA1430">
        <v>37196.5</v>
      </c>
      <c r="AB1430">
        <v>5200</v>
      </c>
      <c r="AC1430">
        <v>30296.09</v>
      </c>
      <c r="AD1430">
        <v>4</v>
      </c>
      <c r="AE1430">
        <v>5</v>
      </c>
      <c r="AF1430">
        <v>49</v>
      </c>
      <c r="AG1430">
        <v>9</v>
      </c>
      <c r="AH1430">
        <v>2</v>
      </c>
      <c r="AI1430">
        <v>4</v>
      </c>
      <c r="AJ1430">
        <v>0</v>
      </c>
      <c r="AK1430">
        <v>0</v>
      </c>
      <c r="AL1430">
        <v>0</v>
      </c>
      <c r="AM1430">
        <v>0</v>
      </c>
      <c r="AN1430">
        <v>0</v>
      </c>
      <c r="AO1430">
        <v>31</v>
      </c>
      <c r="AP1430">
        <v>123</v>
      </c>
      <c r="AQ1430">
        <v>29</v>
      </c>
      <c r="AR1430">
        <v>0</v>
      </c>
      <c r="AS1430">
        <v>25</v>
      </c>
      <c r="AT1430">
        <v>14</v>
      </c>
      <c r="AU1430">
        <v>3</v>
      </c>
      <c r="AV1430">
        <v>1</v>
      </c>
      <c r="AW1430">
        <v>1</v>
      </c>
      <c r="AX1430">
        <v>0</v>
      </c>
      <c r="AY1430">
        <v>7</v>
      </c>
      <c r="AZ1430">
        <v>14</v>
      </c>
      <c r="BA1430">
        <v>9</v>
      </c>
      <c r="BB1430">
        <v>6</v>
      </c>
      <c r="BC1430">
        <v>5</v>
      </c>
      <c r="BD1430">
        <v>4</v>
      </c>
      <c r="BE1430">
        <v>0</v>
      </c>
      <c r="BF1430">
        <v>63</v>
      </c>
      <c r="BG1430">
        <v>3545</v>
      </c>
      <c r="BH1430">
        <v>0</v>
      </c>
      <c r="BI1430">
        <v>13</v>
      </c>
      <c r="BJ1430" s="25">
        <v>45853</v>
      </c>
      <c r="BK1430">
        <v>0</v>
      </c>
      <c r="BL1430" s="27" t="str">
        <f>VLOOKUP(O1430,DropDownList!$H$1:$I$7,2,FALSE)</f>
        <v>2024/25</v>
      </c>
      <c r="BM1430" s="27" t="str">
        <f t="shared" si="22"/>
        <v>SC COURT</v>
      </c>
    </row>
    <row r="1431" spans="1:65" x14ac:dyDescent="0.2">
      <c r="A1431">
        <v>2025</v>
      </c>
      <c r="B1431">
        <v>7</v>
      </c>
      <c r="C1431" t="s">
        <v>162</v>
      </c>
      <c r="D1431" t="s">
        <v>173</v>
      </c>
      <c r="E1431" t="s">
        <v>13</v>
      </c>
      <c r="F1431">
        <v>9753</v>
      </c>
      <c r="G1431" t="s">
        <v>158</v>
      </c>
      <c r="H1431" t="s">
        <v>171</v>
      </c>
      <c r="I1431" t="s">
        <v>172</v>
      </c>
      <c r="J1431" s="24">
        <v>45839</v>
      </c>
      <c r="K1431" t="s">
        <v>143</v>
      </c>
      <c r="L1431">
        <v>2</v>
      </c>
      <c r="M1431" t="s">
        <v>144</v>
      </c>
      <c r="N1431" t="s">
        <v>145</v>
      </c>
      <c r="O1431" t="s">
        <v>149</v>
      </c>
      <c r="P1431" t="s">
        <v>161</v>
      </c>
      <c r="Q1431">
        <v>240</v>
      </c>
      <c r="R1431">
        <v>57</v>
      </c>
      <c r="S1431">
        <v>1530</v>
      </c>
      <c r="T1431">
        <v>135</v>
      </c>
      <c r="U1431">
        <v>25</v>
      </c>
      <c r="V1431">
        <v>10</v>
      </c>
      <c r="W1431">
        <v>180</v>
      </c>
      <c r="X1431">
        <v>180</v>
      </c>
      <c r="Y1431">
        <v>0</v>
      </c>
      <c r="Z1431">
        <v>0</v>
      </c>
      <c r="AA1431">
        <v>1155</v>
      </c>
      <c r="AB1431">
        <v>0</v>
      </c>
      <c r="AC1431">
        <v>0</v>
      </c>
      <c r="AD1431">
        <v>9</v>
      </c>
      <c r="AE1431">
        <v>1</v>
      </c>
      <c r="AF1431">
        <v>40</v>
      </c>
      <c r="AG1431">
        <v>1</v>
      </c>
      <c r="AH1431">
        <v>3</v>
      </c>
      <c r="AI1431">
        <v>13</v>
      </c>
      <c r="AJ1431">
        <v>0</v>
      </c>
      <c r="AK1431">
        <v>0</v>
      </c>
      <c r="AL1431">
        <v>0</v>
      </c>
      <c r="AM1431">
        <v>0</v>
      </c>
      <c r="AN1431">
        <v>0</v>
      </c>
      <c r="AO1431">
        <v>31</v>
      </c>
      <c r="AP1431">
        <v>97</v>
      </c>
      <c r="AQ1431">
        <v>29</v>
      </c>
      <c r="AR1431">
        <v>0</v>
      </c>
      <c r="AS1431">
        <v>14</v>
      </c>
      <c r="AT1431">
        <v>6</v>
      </c>
      <c r="AU1431">
        <v>2</v>
      </c>
      <c r="AV1431">
        <v>0</v>
      </c>
      <c r="AW1431">
        <v>3</v>
      </c>
      <c r="AX1431">
        <v>0</v>
      </c>
      <c r="AY1431">
        <v>9</v>
      </c>
      <c r="AZ1431">
        <v>17</v>
      </c>
      <c r="BA1431">
        <v>7</v>
      </c>
      <c r="BB1431">
        <v>3</v>
      </c>
      <c r="BC1431">
        <v>3</v>
      </c>
      <c r="BD1431">
        <v>0</v>
      </c>
      <c r="BE1431">
        <v>0</v>
      </c>
      <c r="BF1431">
        <v>53</v>
      </c>
      <c r="BG1431">
        <v>230</v>
      </c>
      <c r="BH1431">
        <v>0</v>
      </c>
      <c r="BI1431">
        <v>23</v>
      </c>
      <c r="BJ1431" s="25">
        <v>45853</v>
      </c>
      <c r="BK1431">
        <v>0</v>
      </c>
      <c r="BL1431" s="27" t="str">
        <f>VLOOKUP(O1431,DropDownList!$H$1:$I$7,2,FALSE)</f>
        <v>2025/26</v>
      </c>
      <c r="BM1431" s="27" t="str">
        <f t="shared" si="22"/>
        <v>VSUR</v>
      </c>
    </row>
    <row r="1432" spans="1:65" x14ac:dyDescent="0.2">
      <c r="A1432">
        <v>2025</v>
      </c>
      <c r="B1432">
        <v>7</v>
      </c>
      <c r="C1432" t="s">
        <v>162</v>
      </c>
      <c r="D1432" t="s">
        <v>173</v>
      </c>
      <c r="E1432" t="s">
        <v>13</v>
      </c>
      <c r="F1432">
        <v>9753</v>
      </c>
      <c r="G1432" t="s">
        <v>158</v>
      </c>
      <c r="H1432" t="s">
        <v>171</v>
      </c>
      <c r="I1432" t="s">
        <v>172</v>
      </c>
      <c r="J1432" s="24">
        <v>45839</v>
      </c>
      <c r="K1432" t="s">
        <v>143</v>
      </c>
      <c r="L1432">
        <v>2</v>
      </c>
      <c r="M1432" t="s">
        <v>144</v>
      </c>
      <c r="N1432" t="s">
        <v>145</v>
      </c>
      <c r="O1432" t="s">
        <v>156</v>
      </c>
      <c r="P1432" t="s">
        <v>161</v>
      </c>
      <c r="Q1432">
        <v>175</v>
      </c>
      <c r="R1432">
        <v>80</v>
      </c>
      <c r="S1432">
        <v>2375</v>
      </c>
      <c r="T1432">
        <v>90</v>
      </c>
      <c r="U1432">
        <v>18</v>
      </c>
      <c r="V1432">
        <v>6</v>
      </c>
      <c r="W1432">
        <v>120</v>
      </c>
      <c r="X1432">
        <v>120</v>
      </c>
      <c r="Y1432">
        <v>0</v>
      </c>
      <c r="Z1432">
        <v>0</v>
      </c>
      <c r="AA1432">
        <v>2110</v>
      </c>
      <c r="AB1432">
        <v>0</v>
      </c>
      <c r="AC1432">
        <v>0</v>
      </c>
      <c r="AD1432">
        <v>6</v>
      </c>
      <c r="AE1432">
        <v>0</v>
      </c>
      <c r="AF1432">
        <v>68</v>
      </c>
      <c r="AG1432">
        <v>1</v>
      </c>
      <c r="AH1432">
        <v>4</v>
      </c>
      <c r="AI1432">
        <v>7</v>
      </c>
      <c r="AJ1432">
        <v>0</v>
      </c>
      <c r="AK1432">
        <v>0</v>
      </c>
      <c r="AL1432">
        <v>0</v>
      </c>
      <c r="AM1432">
        <v>0</v>
      </c>
      <c r="AN1432">
        <v>0</v>
      </c>
      <c r="AO1432">
        <v>51</v>
      </c>
      <c r="AP1432">
        <v>217</v>
      </c>
      <c r="AQ1432">
        <v>54</v>
      </c>
      <c r="AR1432">
        <v>0</v>
      </c>
      <c r="AS1432">
        <v>24</v>
      </c>
      <c r="AT1432">
        <v>16</v>
      </c>
      <c r="AU1432">
        <v>8</v>
      </c>
      <c r="AV1432">
        <v>3</v>
      </c>
      <c r="AW1432">
        <v>2</v>
      </c>
      <c r="AX1432">
        <v>0</v>
      </c>
      <c r="AY1432">
        <v>27</v>
      </c>
      <c r="AZ1432">
        <v>33</v>
      </c>
      <c r="BA1432">
        <v>18</v>
      </c>
      <c r="BB1432">
        <v>8</v>
      </c>
      <c r="BC1432">
        <v>2</v>
      </c>
      <c r="BD1432">
        <v>7</v>
      </c>
      <c r="BE1432">
        <v>0</v>
      </c>
      <c r="BF1432">
        <v>77</v>
      </c>
      <c r="BG1432">
        <v>160</v>
      </c>
      <c r="BH1432">
        <v>0</v>
      </c>
      <c r="BI1432">
        <v>17</v>
      </c>
      <c r="BJ1432" s="25">
        <v>45853</v>
      </c>
      <c r="BK1432">
        <v>0</v>
      </c>
      <c r="BL1432" s="27" t="str">
        <f>VLOOKUP(O1432,DropDownList!$H$1:$I$7,2,FALSE)</f>
        <v>2023/24</v>
      </c>
      <c r="BM1432" s="27" t="str">
        <f t="shared" si="22"/>
        <v>VSUR</v>
      </c>
    </row>
    <row r="1433" spans="1:65" x14ac:dyDescent="0.2">
      <c r="A1433">
        <v>2025</v>
      </c>
      <c r="B1433">
        <v>7</v>
      </c>
      <c r="C1433" t="s">
        <v>162</v>
      </c>
      <c r="D1433" t="s">
        <v>173</v>
      </c>
      <c r="E1433" t="s">
        <v>13</v>
      </c>
      <c r="F1433">
        <v>9753</v>
      </c>
      <c r="G1433" t="s">
        <v>158</v>
      </c>
      <c r="H1433" t="s">
        <v>171</v>
      </c>
      <c r="I1433" t="s">
        <v>172</v>
      </c>
      <c r="J1433" s="24">
        <v>45839</v>
      </c>
      <c r="K1433" t="s">
        <v>143</v>
      </c>
      <c r="L1433">
        <v>2</v>
      </c>
      <c r="M1433" t="s">
        <v>144</v>
      </c>
      <c r="N1433" t="s">
        <v>145</v>
      </c>
      <c r="O1433" t="s">
        <v>149</v>
      </c>
      <c r="P1433" t="s">
        <v>160</v>
      </c>
      <c r="Q1433">
        <v>10010.530000000001</v>
      </c>
      <c r="R1433">
        <v>65</v>
      </c>
      <c r="S1433">
        <v>34805</v>
      </c>
      <c r="T1433">
        <v>4235</v>
      </c>
      <c r="U1433">
        <v>27</v>
      </c>
      <c r="V1433">
        <v>17</v>
      </c>
      <c r="W1433">
        <v>4290</v>
      </c>
      <c r="X1433">
        <v>7090</v>
      </c>
      <c r="Y1433">
        <v>0</v>
      </c>
      <c r="Z1433">
        <v>0</v>
      </c>
      <c r="AA1433">
        <v>20559.47</v>
      </c>
      <c r="AB1433">
        <v>1340</v>
      </c>
      <c r="AC1433">
        <v>18064.47</v>
      </c>
      <c r="AD1433">
        <v>11</v>
      </c>
      <c r="AE1433">
        <v>6</v>
      </c>
      <c r="AF1433">
        <v>33</v>
      </c>
      <c r="AG1433">
        <v>12</v>
      </c>
      <c r="AH1433">
        <v>5</v>
      </c>
      <c r="AI1433">
        <v>15</v>
      </c>
      <c r="AJ1433">
        <v>0</v>
      </c>
      <c r="AK1433">
        <v>0</v>
      </c>
      <c r="AL1433">
        <v>0</v>
      </c>
      <c r="AM1433">
        <v>0</v>
      </c>
      <c r="AN1433">
        <v>0</v>
      </c>
      <c r="AO1433">
        <v>35</v>
      </c>
      <c r="AP1433">
        <v>102</v>
      </c>
      <c r="AQ1433">
        <v>30</v>
      </c>
      <c r="AR1433">
        <v>0</v>
      </c>
      <c r="AS1433">
        <v>15</v>
      </c>
      <c r="AT1433">
        <v>6</v>
      </c>
      <c r="AU1433">
        <v>2</v>
      </c>
      <c r="AV1433">
        <v>0</v>
      </c>
      <c r="AW1433">
        <v>6</v>
      </c>
      <c r="AX1433">
        <v>0</v>
      </c>
      <c r="AY1433">
        <v>9</v>
      </c>
      <c r="AZ1433">
        <v>17</v>
      </c>
      <c r="BA1433">
        <v>7</v>
      </c>
      <c r="BB1433">
        <v>3</v>
      </c>
      <c r="BC1433">
        <v>3</v>
      </c>
      <c r="BD1433">
        <v>0</v>
      </c>
      <c r="BE1433">
        <v>0</v>
      </c>
      <c r="BF1433">
        <v>58</v>
      </c>
      <c r="BG1433">
        <v>5410</v>
      </c>
      <c r="BH1433">
        <v>0</v>
      </c>
      <c r="BI1433">
        <v>24</v>
      </c>
      <c r="BJ1433" s="25">
        <v>45853</v>
      </c>
      <c r="BK1433">
        <v>0</v>
      </c>
      <c r="BL1433" s="27" t="str">
        <f>VLOOKUP(O1433,DropDownList!$H$1:$I$7,2,FALSE)</f>
        <v>2025/26</v>
      </c>
      <c r="BM1433" s="27" t="str">
        <f t="shared" si="22"/>
        <v>SC COURT</v>
      </c>
    </row>
    <row r="1434" spans="1:65" x14ac:dyDescent="0.2">
      <c r="A1434">
        <v>2025</v>
      </c>
      <c r="B1434">
        <v>7</v>
      </c>
      <c r="C1434" t="s">
        <v>162</v>
      </c>
      <c r="D1434" t="s">
        <v>173</v>
      </c>
      <c r="E1434" t="s">
        <v>13</v>
      </c>
      <c r="F1434">
        <v>9753</v>
      </c>
      <c r="G1434" t="s">
        <v>158</v>
      </c>
      <c r="H1434" t="s">
        <v>171</v>
      </c>
      <c r="I1434" t="s">
        <v>172</v>
      </c>
      <c r="J1434" s="24">
        <v>45839</v>
      </c>
      <c r="K1434" t="s">
        <v>143</v>
      </c>
      <c r="L1434">
        <v>2</v>
      </c>
      <c r="M1434" t="s">
        <v>144</v>
      </c>
      <c r="N1434" t="s">
        <v>145</v>
      </c>
      <c r="O1434" t="s">
        <v>156</v>
      </c>
      <c r="P1434" t="s">
        <v>160</v>
      </c>
      <c r="Q1434">
        <v>7114.88</v>
      </c>
      <c r="R1434">
        <v>88</v>
      </c>
      <c r="S1434">
        <v>66975.33</v>
      </c>
      <c r="T1434">
        <v>2569.4299999999998</v>
      </c>
      <c r="U1434">
        <v>18</v>
      </c>
      <c r="V1434">
        <v>9</v>
      </c>
      <c r="W1434">
        <v>4049.93</v>
      </c>
      <c r="X1434">
        <v>4049.93</v>
      </c>
      <c r="Y1434">
        <v>0</v>
      </c>
      <c r="Z1434">
        <v>0</v>
      </c>
      <c r="AA1434">
        <v>57291.02</v>
      </c>
      <c r="AB1434">
        <v>16281.67</v>
      </c>
      <c r="AC1434">
        <v>38869.35</v>
      </c>
      <c r="AD1434">
        <v>6</v>
      </c>
      <c r="AE1434">
        <v>3</v>
      </c>
      <c r="AF1434">
        <v>63</v>
      </c>
      <c r="AG1434">
        <v>12</v>
      </c>
      <c r="AH1434">
        <v>6</v>
      </c>
      <c r="AI1434">
        <v>6</v>
      </c>
      <c r="AJ1434">
        <v>0</v>
      </c>
      <c r="AK1434">
        <v>0</v>
      </c>
      <c r="AL1434">
        <v>0</v>
      </c>
      <c r="AM1434">
        <v>0</v>
      </c>
      <c r="AN1434">
        <v>0</v>
      </c>
      <c r="AO1434">
        <v>56</v>
      </c>
      <c r="AP1434">
        <v>222</v>
      </c>
      <c r="AQ1434">
        <v>56</v>
      </c>
      <c r="AR1434">
        <v>0</v>
      </c>
      <c r="AS1434">
        <v>26</v>
      </c>
      <c r="AT1434">
        <v>16</v>
      </c>
      <c r="AU1434">
        <v>8</v>
      </c>
      <c r="AV1434">
        <v>3</v>
      </c>
      <c r="AW1434">
        <v>2</v>
      </c>
      <c r="AX1434">
        <v>0</v>
      </c>
      <c r="AY1434">
        <v>28</v>
      </c>
      <c r="AZ1434">
        <v>34</v>
      </c>
      <c r="BA1434">
        <v>19</v>
      </c>
      <c r="BB1434">
        <v>8</v>
      </c>
      <c r="BC1434">
        <v>2</v>
      </c>
      <c r="BD1434">
        <v>4</v>
      </c>
      <c r="BE1434">
        <v>0</v>
      </c>
      <c r="BF1434">
        <v>85</v>
      </c>
      <c r="BG1434">
        <v>2005</v>
      </c>
      <c r="BH1434">
        <v>1</v>
      </c>
      <c r="BI1434">
        <v>17</v>
      </c>
      <c r="BJ1434" s="25">
        <v>45853</v>
      </c>
      <c r="BK1434">
        <v>0</v>
      </c>
      <c r="BL1434" s="27" t="str">
        <f>VLOOKUP(O1434,DropDownList!$H$1:$I$7,2,FALSE)</f>
        <v>2023/24</v>
      </c>
      <c r="BM1434" s="27" t="str">
        <f t="shared" si="22"/>
        <v>SC COURT</v>
      </c>
    </row>
    <row r="1435" spans="1:65" x14ac:dyDescent="0.2">
      <c r="A1435">
        <v>2025</v>
      </c>
      <c r="B1435">
        <v>7</v>
      </c>
      <c r="C1435" t="s">
        <v>162</v>
      </c>
      <c r="D1435" t="s">
        <v>173</v>
      </c>
      <c r="E1435" t="s">
        <v>13</v>
      </c>
      <c r="F1435">
        <v>9753</v>
      </c>
      <c r="G1435" t="s">
        <v>158</v>
      </c>
      <c r="H1435" t="s">
        <v>171</v>
      </c>
      <c r="I1435" t="s">
        <v>172</v>
      </c>
      <c r="J1435" s="24">
        <v>45839</v>
      </c>
      <c r="K1435" t="s">
        <v>143</v>
      </c>
      <c r="L1435">
        <v>2</v>
      </c>
      <c r="M1435" t="s">
        <v>144</v>
      </c>
      <c r="N1435" t="s">
        <v>145</v>
      </c>
      <c r="O1435" t="s">
        <v>147</v>
      </c>
      <c r="P1435" t="s">
        <v>161</v>
      </c>
      <c r="Q1435">
        <v>229.59</v>
      </c>
      <c r="R1435">
        <v>63</v>
      </c>
      <c r="S1435">
        <v>2015</v>
      </c>
      <c r="T1435">
        <v>85</v>
      </c>
      <c r="U1435">
        <v>13</v>
      </c>
      <c r="V1435">
        <v>6</v>
      </c>
      <c r="W1435">
        <v>185.33</v>
      </c>
      <c r="X1435">
        <v>205.33</v>
      </c>
      <c r="Y1435">
        <v>0</v>
      </c>
      <c r="Z1435">
        <v>0</v>
      </c>
      <c r="AA1435">
        <v>1700.41</v>
      </c>
      <c r="AB1435">
        <v>0</v>
      </c>
      <c r="AC1435">
        <v>0</v>
      </c>
      <c r="AD1435">
        <v>5</v>
      </c>
      <c r="AE1435">
        <v>1</v>
      </c>
      <c r="AF1435">
        <v>53</v>
      </c>
      <c r="AG1435">
        <v>3</v>
      </c>
      <c r="AH1435">
        <v>2</v>
      </c>
      <c r="AI1435">
        <v>5</v>
      </c>
      <c r="AJ1435">
        <v>0</v>
      </c>
      <c r="AK1435">
        <v>0</v>
      </c>
      <c r="AL1435">
        <v>0</v>
      </c>
      <c r="AM1435">
        <v>0</v>
      </c>
      <c r="AN1435">
        <v>0</v>
      </c>
      <c r="AO1435">
        <v>31</v>
      </c>
      <c r="AP1435">
        <v>123</v>
      </c>
      <c r="AQ1435">
        <v>29</v>
      </c>
      <c r="AR1435">
        <v>0</v>
      </c>
      <c r="AS1435">
        <v>25</v>
      </c>
      <c r="AT1435">
        <v>14</v>
      </c>
      <c r="AU1435">
        <v>3</v>
      </c>
      <c r="AV1435">
        <v>1</v>
      </c>
      <c r="AW1435">
        <v>1</v>
      </c>
      <c r="AX1435">
        <v>0</v>
      </c>
      <c r="AY1435">
        <v>7</v>
      </c>
      <c r="AZ1435">
        <v>14</v>
      </c>
      <c r="BA1435">
        <v>9</v>
      </c>
      <c r="BB1435">
        <v>6</v>
      </c>
      <c r="BC1435">
        <v>5</v>
      </c>
      <c r="BD1435">
        <v>4</v>
      </c>
      <c r="BE1435">
        <v>0</v>
      </c>
      <c r="BF1435">
        <v>62</v>
      </c>
      <c r="BG1435">
        <v>185</v>
      </c>
      <c r="BH1435">
        <v>0</v>
      </c>
      <c r="BI1435">
        <v>13</v>
      </c>
      <c r="BJ1435" s="25">
        <v>45853</v>
      </c>
      <c r="BK1435">
        <v>0</v>
      </c>
      <c r="BL1435" s="27" t="str">
        <f>VLOOKUP(O1435,DropDownList!$H$1:$I$7,2,FALSE)</f>
        <v>2024/25</v>
      </c>
      <c r="BM1435" s="27" t="str">
        <f t="shared" si="22"/>
        <v>VSUR</v>
      </c>
    </row>
    <row r="1436" spans="1:65" x14ac:dyDescent="0.2">
      <c r="A1436">
        <v>2025</v>
      </c>
      <c r="B1436">
        <v>7</v>
      </c>
      <c r="C1436" t="s">
        <v>162</v>
      </c>
      <c r="D1436" t="s">
        <v>174</v>
      </c>
      <c r="E1436" t="s">
        <v>14</v>
      </c>
      <c r="F1436">
        <v>9346</v>
      </c>
      <c r="G1436" t="s">
        <v>141</v>
      </c>
      <c r="H1436" t="s">
        <v>171</v>
      </c>
      <c r="I1436" t="s">
        <v>172</v>
      </c>
      <c r="J1436" s="24">
        <v>45839</v>
      </c>
      <c r="K1436" t="s">
        <v>143</v>
      </c>
      <c r="L1436">
        <v>2</v>
      </c>
      <c r="M1436" t="s">
        <v>144</v>
      </c>
      <c r="N1436" t="s">
        <v>145</v>
      </c>
      <c r="O1436" t="s">
        <v>156</v>
      </c>
      <c r="P1436" t="s">
        <v>154</v>
      </c>
      <c r="Q1436">
        <v>12340.39</v>
      </c>
      <c r="R1436">
        <v>350</v>
      </c>
      <c r="S1436">
        <v>87795</v>
      </c>
      <c r="T1436">
        <v>2815</v>
      </c>
      <c r="U1436">
        <v>53</v>
      </c>
      <c r="V1436">
        <v>42</v>
      </c>
      <c r="W1436">
        <v>9333.0300000000007</v>
      </c>
      <c r="X1436">
        <v>9333.0300000000007</v>
      </c>
      <c r="Y1436">
        <v>0</v>
      </c>
      <c r="Z1436">
        <v>0</v>
      </c>
      <c r="AA1436">
        <v>72639.61</v>
      </c>
      <c r="AB1436">
        <v>100</v>
      </c>
      <c r="AC1436">
        <v>67814.42</v>
      </c>
      <c r="AD1436">
        <v>22</v>
      </c>
      <c r="AE1436">
        <v>20</v>
      </c>
      <c r="AF1436">
        <v>280</v>
      </c>
      <c r="AG1436">
        <v>25</v>
      </c>
      <c r="AH1436">
        <v>10</v>
      </c>
      <c r="AI1436">
        <v>28</v>
      </c>
      <c r="AJ1436">
        <v>0</v>
      </c>
      <c r="AK1436">
        <v>0</v>
      </c>
      <c r="AL1436">
        <v>0</v>
      </c>
      <c r="AM1436">
        <v>0</v>
      </c>
      <c r="AN1436">
        <v>0</v>
      </c>
      <c r="AO1436">
        <v>200</v>
      </c>
      <c r="AP1436">
        <v>890</v>
      </c>
      <c r="AQ1436">
        <v>208</v>
      </c>
      <c r="AR1436">
        <v>0</v>
      </c>
      <c r="AS1436">
        <v>127</v>
      </c>
      <c r="AT1436">
        <v>54</v>
      </c>
      <c r="AU1436">
        <v>25</v>
      </c>
      <c r="AV1436">
        <v>11</v>
      </c>
      <c r="AW1436">
        <v>4</v>
      </c>
      <c r="AX1436">
        <v>0</v>
      </c>
      <c r="AY1436">
        <v>64</v>
      </c>
      <c r="AZ1436">
        <v>154</v>
      </c>
      <c r="BA1436">
        <v>118</v>
      </c>
      <c r="BB1436">
        <v>39</v>
      </c>
      <c r="BC1436">
        <v>22</v>
      </c>
      <c r="BD1436">
        <v>2</v>
      </c>
      <c r="BE1436">
        <v>0</v>
      </c>
      <c r="BF1436">
        <v>341</v>
      </c>
      <c r="BG1436">
        <v>7605</v>
      </c>
      <c r="BH1436">
        <v>7</v>
      </c>
      <c r="BI1436">
        <v>50</v>
      </c>
      <c r="BJ1436" s="25">
        <v>45853</v>
      </c>
      <c r="BK1436">
        <v>0</v>
      </c>
      <c r="BL1436" s="27" t="str">
        <f>VLOOKUP(O1436,DropDownList!$H$1:$I$7,2,FALSE)</f>
        <v>2023/24</v>
      </c>
      <c r="BM1436" s="27" t="str">
        <f t="shared" si="22"/>
        <v>JP COURT</v>
      </c>
    </row>
    <row r="1437" spans="1:65" x14ac:dyDescent="0.2">
      <c r="A1437">
        <v>2025</v>
      </c>
      <c r="B1437">
        <v>7</v>
      </c>
      <c r="C1437" t="s">
        <v>162</v>
      </c>
      <c r="D1437" t="s">
        <v>174</v>
      </c>
      <c r="E1437" t="s">
        <v>14</v>
      </c>
      <c r="F1437">
        <v>9346</v>
      </c>
      <c r="G1437" t="s">
        <v>141</v>
      </c>
      <c r="H1437" t="s">
        <v>171</v>
      </c>
      <c r="I1437" t="s">
        <v>172</v>
      </c>
      <c r="J1437" s="24">
        <v>45839</v>
      </c>
      <c r="K1437" t="s">
        <v>143</v>
      </c>
      <c r="L1437">
        <v>2</v>
      </c>
      <c r="M1437" t="s">
        <v>144</v>
      </c>
      <c r="N1437" t="s">
        <v>145</v>
      </c>
      <c r="O1437" t="s">
        <v>149</v>
      </c>
      <c r="P1437" t="s">
        <v>153</v>
      </c>
      <c r="Q1437">
        <v>45</v>
      </c>
      <c r="R1437">
        <v>7</v>
      </c>
      <c r="S1437">
        <v>315</v>
      </c>
      <c r="T1437">
        <v>0</v>
      </c>
      <c r="U1437">
        <v>1</v>
      </c>
      <c r="V1437">
        <v>1</v>
      </c>
      <c r="W1437">
        <v>45</v>
      </c>
      <c r="X1437">
        <v>45</v>
      </c>
      <c r="Y1437">
        <v>0</v>
      </c>
      <c r="Z1437">
        <v>0</v>
      </c>
      <c r="AA1437">
        <v>270</v>
      </c>
      <c r="AB1437">
        <v>0</v>
      </c>
      <c r="AC1437">
        <v>270</v>
      </c>
      <c r="AD1437">
        <v>1</v>
      </c>
      <c r="AE1437">
        <v>0</v>
      </c>
      <c r="AF1437">
        <v>6</v>
      </c>
      <c r="AG1437">
        <v>0</v>
      </c>
      <c r="AH1437">
        <v>0</v>
      </c>
      <c r="AI1437">
        <v>1</v>
      </c>
      <c r="AJ1437">
        <v>0</v>
      </c>
      <c r="AK1437">
        <v>0</v>
      </c>
      <c r="AL1437">
        <v>0</v>
      </c>
      <c r="AM1437">
        <v>0</v>
      </c>
      <c r="AN1437">
        <v>0</v>
      </c>
      <c r="AO1437">
        <v>3</v>
      </c>
      <c r="AP1437">
        <v>3</v>
      </c>
      <c r="AQ1437">
        <v>3</v>
      </c>
      <c r="AR1437">
        <v>0</v>
      </c>
      <c r="AS1437">
        <v>0</v>
      </c>
      <c r="AT1437">
        <v>0</v>
      </c>
      <c r="AU1437">
        <v>0</v>
      </c>
      <c r="AV1437">
        <v>0</v>
      </c>
      <c r="AW1437">
        <v>0</v>
      </c>
      <c r="AX1437">
        <v>0</v>
      </c>
      <c r="AY1437">
        <v>0</v>
      </c>
      <c r="AZ1437">
        <v>0</v>
      </c>
      <c r="BA1437">
        <v>0</v>
      </c>
      <c r="BB1437">
        <v>0</v>
      </c>
      <c r="BC1437">
        <v>0</v>
      </c>
      <c r="BD1437">
        <v>0</v>
      </c>
      <c r="BE1437">
        <v>0</v>
      </c>
      <c r="BF1437">
        <v>3</v>
      </c>
      <c r="BG1437">
        <v>45</v>
      </c>
      <c r="BH1437">
        <v>0</v>
      </c>
      <c r="BI1437">
        <v>1</v>
      </c>
      <c r="BJ1437" s="25">
        <v>45853</v>
      </c>
      <c r="BK1437">
        <v>0</v>
      </c>
      <c r="BL1437" s="27" t="str">
        <f>VLOOKUP(O1437,DropDownList!$H$1:$I$7,2,FALSE)</f>
        <v>2025/26</v>
      </c>
      <c r="BM1437" s="27" t="str">
        <f t="shared" si="22"/>
        <v>PREG</v>
      </c>
    </row>
    <row r="1438" spans="1:65" x14ac:dyDescent="0.2">
      <c r="A1438">
        <v>2025</v>
      </c>
      <c r="B1438">
        <v>7</v>
      </c>
      <c r="C1438" t="s">
        <v>162</v>
      </c>
      <c r="D1438" t="s">
        <v>174</v>
      </c>
      <c r="E1438" t="s">
        <v>14</v>
      </c>
      <c r="F1438">
        <v>9346</v>
      </c>
      <c r="G1438" t="s">
        <v>141</v>
      </c>
      <c r="H1438" t="s">
        <v>171</v>
      </c>
      <c r="I1438" t="s">
        <v>172</v>
      </c>
      <c r="J1438" s="24">
        <v>45839</v>
      </c>
      <c r="K1438" t="s">
        <v>143</v>
      </c>
      <c r="L1438">
        <v>2</v>
      </c>
      <c r="M1438" t="s">
        <v>144</v>
      </c>
      <c r="N1438" t="s">
        <v>145</v>
      </c>
      <c r="O1438" t="s">
        <v>149</v>
      </c>
      <c r="P1438" t="s">
        <v>150</v>
      </c>
      <c r="Q1438">
        <v>17888.830000000002</v>
      </c>
      <c r="R1438">
        <v>246</v>
      </c>
      <c r="S1438">
        <v>41165</v>
      </c>
      <c r="T1438">
        <v>5739.95</v>
      </c>
      <c r="U1438">
        <v>115</v>
      </c>
      <c r="V1438">
        <v>87</v>
      </c>
      <c r="W1438">
        <v>12671.55</v>
      </c>
      <c r="X1438">
        <v>14576.16</v>
      </c>
      <c r="Y1438">
        <v>211</v>
      </c>
      <c r="Z1438">
        <v>35425.050000000003</v>
      </c>
      <c r="AA1438">
        <v>17536.22</v>
      </c>
      <c r="AB1438">
        <v>7862.45</v>
      </c>
      <c r="AC1438">
        <v>9673.77</v>
      </c>
      <c r="AD1438">
        <v>71</v>
      </c>
      <c r="AE1438">
        <v>16</v>
      </c>
      <c r="AF1438">
        <v>96</v>
      </c>
      <c r="AG1438">
        <v>34</v>
      </c>
      <c r="AH1438">
        <v>35</v>
      </c>
      <c r="AI1438">
        <v>81</v>
      </c>
      <c r="AJ1438">
        <v>44</v>
      </c>
      <c r="AK1438">
        <v>21</v>
      </c>
      <c r="AL1438">
        <v>0</v>
      </c>
      <c r="AM1438">
        <v>20</v>
      </c>
      <c r="AN1438">
        <v>1</v>
      </c>
      <c r="AO1438">
        <v>156</v>
      </c>
      <c r="AP1438">
        <v>362</v>
      </c>
      <c r="AQ1438">
        <v>158</v>
      </c>
      <c r="AR1438">
        <v>0</v>
      </c>
      <c r="AS1438">
        <v>59</v>
      </c>
      <c r="AT1438">
        <v>8</v>
      </c>
      <c r="AU1438">
        <v>0</v>
      </c>
      <c r="AV1438">
        <v>0</v>
      </c>
      <c r="AW1438">
        <v>0</v>
      </c>
      <c r="AX1438">
        <v>0</v>
      </c>
      <c r="AY1438">
        <v>33</v>
      </c>
      <c r="AZ1438">
        <v>67</v>
      </c>
      <c r="BA1438">
        <v>19</v>
      </c>
      <c r="BB1438">
        <v>4</v>
      </c>
      <c r="BC1438">
        <v>0</v>
      </c>
      <c r="BD1438">
        <v>3</v>
      </c>
      <c r="BE1438">
        <v>0</v>
      </c>
      <c r="BF1438">
        <v>164</v>
      </c>
      <c r="BG1438">
        <v>13103.19</v>
      </c>
      <c r="BH1438">
        <v>0</v>
      </c>
      <c r="BI1438">
        <v>115</v>
      </c>
      <c r="BJ1438" s="25">
        <v>45853</v>
      </c>
      <c r="BK1438">
        <v>0</v>
      </c>
      <c r="BL1438" s="27" t="str">
        <f>VLOOKUP(O1438,DropDownList!$H$1:$I$7,2,FALSE)</f>
        <v>2025/26</v>
      </c>
      <c r="BM1438" s="27" t="str">
        <f t="shared" si="22"/>
        <v>FISCAL FINES</v>
      </c>
    </row>
    <row r="1439" spans="1:65" x14ac:dyDescent="0.2">
      <c r="A1439">
        <v>2025</v>
      </c>
      <c r="B1439">
        <v>7</v>
      </c>
      <c r="C1439" t="s">
        <v>162</v>
      </c>
      <c r="D1439" t="s">
        <v>174</v>
      </c>
      <c r="E1439" t="s">
        <v>14</v>
      </c>
      <c r="F1439">
        <v>9346</v>
      </c>
      <c r="G1439" t="s">
        <v>141</v>
      </c>
      <c r="H1439" t="s">
        <v>171</v>
      </c>
      <c r="I1439" t="s">
        <v>172</v>
      </c>
      <c r="J1439" s="24">
        <v>45839</v>
      </c>
      <c r="K1439" t="s">
        <v>143</v>
      </c>
      <c r="L1439">
        <v>2</v>
      </c>
      <c r="M1439" t="s">
        <v>144</v>
      </c>
      <c r="N1439" t="s">
        <v>145</v>
      </c>
      <c r="O1439" t="s">
        <v>147</v>
      </c>
      <c r="P1439" t="s">
        <v>148</v>
      </c>
      <c r="Q1439">
        <v>300</v>
      </c>
      <c r="R1439">
        <v>10</v>
      </c>
      <c r="S1439">
        <v>600</v>
      </c>
      <c r="T1439">
        <v>41.56</v>
      </c>
      <c r="U1439">
        <v>5</v>
      </c>
      <c r="V1439">
        <v>4</v>
      </c>
      <c r="W1439">
        <v>240</v>
      </c>
      <c r="X1439">
        <v>240</v>
      </c>
      <c r="Y1439">
        <v>0</v>
      </c>
      <c r="Z1439">
        <v>0</v>
      </c>
      <c r="AA1439">
        <v>258.44</v>
      </c>
      <c r="AB1439">
        <v>0</v>
      </c>
      <c r="AC1439">
        <v>258.44</v>
      </c>
      <c r="AD1439">
        <v>4</v>
      </c>
      <c r="AE1439">
        <v>0</v>
      </c>
      <c r="AF1439">
        <v>4</v>
      </c>
      <c r="AG1439">
        <v>0</v>
      </c>
      <c r="AH1439">
        <v>0</v>
      </c>
      <c r="AI1439">
        <v>5</v>
      </c>
      <c r="AJ1439">
        <v>0</v>
      </c>
      <c r="AK1439">
        <v>0</v>
      </c>
      <c r="AL1439">
        <v>0</v>
      </c>
      <c r="AM1439">
        <v>0</v>
      </c>
      <c r="AN1439">
        <v>0</v>
      </c>
      <c r="AO1439">
        <v>8</v>
      </c>
      <c r="AP1439">
        <v>30</v>
      </c>
      <c r="AQ1439">
        <v>8</v>
      </c>
      <c r="AR1439">
        <v>0</v>
      </c>
      <c r="AS1439">
        <v>1</v>
      </c>
      <c r="AT1439">
        <v>2</v>
      </c>
      <c r="AU1439">
        <v>1</v>
      </c>
      <c r="AV1439">
        <v>0</v>
      </c>
      <c r="AW1439">
        <v>0</v>
      </c>
      <c r="AX1439">
        <v>0</v>
      </c>
      <c r="AY1439">
        <v>3</v>
      </c>
      <c r="AZ1439">
        <v>8</v>
      </c>
      <c r="BA1439">
        <v>6</v>
      </c>
      <c r="BB1439">
        <v>0</v>
      </c>
      <c r="BC1439">
        <v>0</v>
      </c>
      <c r="BD1439">
        <v>1</v>
      </c>
      <c r="BE1439">
        <v>0</v>
      </c>
      <c r="BF1439">
        <v>8</v>
      </c>
      <c r="BG1439">
        <v>300</v>
      </c>
      <c r="BH1439">
        <v>1</v>
      </c>
      <c r="BI1439">
        <v>5</v>
      </c>
      <c r="BJ1439" s="25">
        <v>45853</v>
      </c>
      <c r="BK1439">
        <v>0</v>
      </c>
      <c r="BL1439" s="27" t="str">
        <f>VLOOKUP(O1439,DropDownList!$H$1:$I$7,2,FALSE)</f>
        <v>2024/25</v>
      </c>
      <c r="BM1439" s="27" t="str">
        <f t="shared" si="22"/>
        <v>PRAS</v>
      </c>
    </row>
    <row r="1440" spans="1:65" x14ac:dyDescent="0.2">
      <c r="A1440">
        <v>2025</v>
      </c>
      <c r="B1440">
        <v>7</v>
      </c>
      <c r="C1440" t="s">
        <v>162</v>
      </c>
      <c r="D1440" t="s">
        <v>174</v>
      </c>
      <c r="E1440" t="s">
        <v>14</v>
      </c>
      <c r="F1440">
        <v>9346</v>
      </c>
      <c r="G1440" t="s">
        <v>141</v>
      </c>
      <c r="H1440" t="s">
        <v>171</v>
      </c>
      <c r="I1440" t="s">
        <v>172</v>
      </c>
      <c r="J1440" s="24">
        <v>45839</v>
      </c>
      <c r="K1440" t="s">
        <v>143</v>
      </c>
      <c r="L1440">
        <v>2</v>
      </c>
      <c r="M1440" t="s">
        <v>144</v>
      </c>
      <c r="N1440" t="s">
        <v>145</v>
      </c>
      <c r="O1440" t="s">
        <v>147</v>
      </c>
      <c r="P1440" t="s">
        <v>154</v>
      </c>
      <c r="Q1440">
        <v>16956.509999999998</v>
      </c>
      <c r="R1440">
        <v>313</v>
      </c>
      <c r="S1440">
        <v>82565</v>
      </c>
      <c r="T1440">
        <v>3047.64</v>
      </c>
      <c r="U1440">
        <v>65</v>
      </c>
      <c r="V1440">
        <v>46</v>
      </c>
      <c r="W1440">
        <v>12783.79</v>
      </c>
      <c r="X1440">
        <v>13488.79</v>
      </c>
      <c r="Y1440">
        <v>0</v>
      </c>
      <c r="Z1440">
        <v>0</v>
      </c>
      <c r="AA1440">
        <v>62560.85</v>
      </c>
      <c r="AB1440">
        <v>1499.98</v>
      </c>
      <c r="AC1440">
        <v>56830.87</v>
      </c>
      <c r="AD1440">
        <v>24</v>
      </c>
      <c r="AE1440">
        <v>22</v>
      </c>
      <c r="AF1440">
        <v>234</v>
      </c>
      <c r="AG1440">
        <v>32</v>
      </c>
      <c r="AH1440">
        <v>11</v>
      </c>
      <c r="AI1440">
        <v>33</v>
      </c>
      <c r="AJ1440">
        <v>0</v>
      </c>
      <c r="AK1440">
        <v>0</v>
      </c>
      <c r="AL1440">
        <v>0</v>
      </c>
      <c r="AM1440">
        <v>0</v>
      </c>
      <c r="AN1440">
        <v>0</v>
      </c>
      <c r="AO1440">
        <v>160</v>
      </c>
      <c r="AP1440">
        <v>561</v>
      </c>
      <c r="AQ1440">
        <v>157</v>
      </c>
      <c r="AR1440">
        <v>0</v>
      </c>
      <c r="AS1440">
        <v>74</v>
      </c>
      <c r="AT1440">
        <v>28</v>
      </c>
      <c r="AU1440">
        <v>23</v>
      </c>
      <c r="AV1440">
        <v>8</v>
      </c>
      <c r="AW1440">
        <v>5</v>
      </c>
      <c r="AX1440">
        <v>0</v>
      </c>
      <c r="AY1440">
        <v>56</v>
      </c>
      <c r="AZ1440">
        <v>96</v>
      </c>
      <c r="BA1440">
        <v>60</v>
      </c>
      <c r="BB1440">
        <v>20</v>
      </c>
      <c r="BC1440">
        <v>7</v>
      </c>
      <c r="BD1440">
        <v>5</v>
      </c>
      <c r="BE1440">
        <v>0</v>
      </c>
      <c r="BF1440">
        <v>304</v>
      </c>
      <c r="BG1440">
        <v>9910</v>
      </c>
      <c r="BH1440">
        <v>3</v>
      </c>
      <c r="BI1440">
        <v>62</v>
      </c>
      <c r="BJ1440" s="25">
        <v>45853</v>
      </c>
      <c r="BK1440">
        <v>0</v>
      </c>
      <c r="BL1440" s="27" t="str">
        <f>VLOOKUP(O1440,DropDownList!$H$1:$I$7,2,FALSE)</f>
        <v>2024/25</v>
      </c>
      <c r="BM1440" s="27" t="str">
        <f t="shared" si="22"/>
        <v>JP COURT</v>
      </c>
    </row>
    <row r="1441" spans="1:65" x14ac:dyDescent="0.2">
      <c r="A1441">
        <v>2025</v>
      </c>
      <c r="B1441">
        <v>7</v>
      </c>
      <c r="C1441" t="s">
        <v>162</v>
      </c>
      <c r="D1441" t="s">
        <v>174</v>
      </c>
      <c r="E1441" t="s">
        <v>14</v>
      </c>
      <c r="F1441">
        <v>9346</v>
      </c>
      <c r="G1441" t="s">
        <v>141</v>
      </c>
      <c r="H1441" t="s">
        <v>171</v>
      </c>
      <c r="I1441" t="s">
        <v>172</v>
      </c>
      <c r="J1441" s="24">
        <v>45839</v>
      </c>
      <c r="K1441" t="s">
        <v>143</v>
      </c>
      <c r="L1441">
        <v>2</v>
      </c>
      <c r="M1441" t="s">
        <v>144</v>
      </c>
      <c r="N1441" t="s">
        <v>145</v>
      </c>
      <c r="O1441" t="s">
        <v>147</v>
      </c>
      <c r="P1441" t="s">
        <v>152</v>
      </c>
      <c r="Q1441">
        <v>0</v>
      </c>
      <c r="R1441">
        <v>31</v>
      </c>
      <c r="S1441">
        <v>1240</v>
      </c>
      <c r="T1441">
        <v>400</v>
      </c>
      <c r="U1441">
        <v>0</v>
      </c>
      <c r="V1441">
        <v>0</v>
      </c>
      <c r="W1441">
        <v>0</v>
      </c>
      <c r="X1441">
        <v>0</v>
      </c>
      <c r="Y1441">
        <v>0</v>
      </c>
      <c r="Z1441">
        <v>0</v>
      </c>
      <c r="AA1441">
        <v>840</v>
      </c>
      <c r="AB1441">
        <v>0</v>
      </c>
      <c r="AC1441">
        <v>840</v>
      </c>
      <c r="AD1441">
        <v>0</v>
      </c>
      <c r="AE1441">
        <v>0</v>
      </c>
      <c r="AF1441">
        <v>21</v>
      </c>
      <c r="AG1441">
        <v>0</v>
      </c>
      <c r="AH1441">
        <v>10</v>
      </c>
      <c r="AI1441">
        <v>0</v>
      </c>
      <c r="AJ1441">
        <v>0</v>
      </c>
      <c r="AK1441">
        <v>0</v>
      </c>
      <c r="AL1441">
        <v>0</v>
      </c>
      <c r="AM1441">
        <v>0</v>
      </c>
      <c r="AN1441">
        <v>0</v>
      </c>
      <c r="AO1441">
        <v>0</v>
      </c>
      <c r="AP1441">
        <v>0</v>
      </c>
      <c r="AQ1441">
        <v>0</v>
      </c>
      <c r="AR1441">
        <v>0</v>
      </c>
      <c r="AS1441">
        <v>0</v>
      </c>
      <c r="AT1441">
        <v>0</v>
      </c>
      <c r="AU1441">
        <v>0</v>
      </c>
      <c r="AV1441">
        <v>0</v>
      </c>
      <c r="AW1441">
        <v>0</v>
      </c>
      <c r="AX1441">
        <v>0</v>
      </c>
      <c r="AY1441">
        <v>0</v>
      </c>
      <c r="AZ1441">
        <v>0</v>
      </c>
      <c r="BA1441">
        <v>0</v>
      </c>
      <c r="BB1441">
        <v>0</v>
      </c>
      <c r="BC1441">
        <v>0</v>
      </c>
      <c r="BD1441">
        <v>0</v>
      </c>
      <c r="BE1441">
        <v>0</v>
      </c>
      <c r="BF1441">
        <v>0</v>
      </c>
      <c r="BG1441">
        <v>0</v>
      </c>
      <c r="BH1441">
        <v>0</v>
      </c>
      <c r="BI1441">
        <v>0</v>
      </c>
      <c r="BJ1441" s="25">
        <v>45853</v>
      </c>
      <c r="BK1441">
        <v>0</v>
      </c>
      <c r="BL1441" s="27" t="str">
        <f>VLOOKUP(O1441,DropDownList!$H$1:$I$7,2,FALSE)</f>
        <v>2024/25</v>
      </c>
      <c r="BM1441" s="27" t="str">
        <f t="shared" si="22"/>
        <v>PCOA</v>
      </c>
    </row>
    <row r="1442" spans="1:65" x14ac:dyDescent="0.2">
      <c r="A1442">
        <v>2025</v>
      </c>
      <c r="B1442">
        <v>7</v>
      </c>
      <c r="C1442" t="s">
        <v>162</v>
      </c>
      <c r="D1442" t="s">
        <v>174</v>
      </c>
      <c r="E1442" t="s">
        <v>14</v>
      </c>
      <c r="F1442">
        <v>9346</v>
      </c>
      <c r="G1442" t="s">
        <v>141</v>
      </c>
      <c r="H1442" t="s">
        <v>171</v>
      </c>
      <c r="I1442" t="s">
        <v>172</v>
      </c>
      <c r="J1442" s="24">
        <v>45839</v>
      </c>
      <c r="K1442" t="s">
        <v>143</v>
      </c>
      <c r="L1442">
        <v>2</v>
      </c>
      <c r="M1442" t="s">
        <v>144</v>
      </c>
      <c r="N1442" t="s">
        <v>145</v>
      </c>
      <c r="O1442" t="s">
        <v>156</v>
      </c>
      <c r="P1442" t="s">
        <v>152</v>
      </c>
      <c r="Q1442">
        <v>0</v>
      </c>
      <c r="R1442">
        <v>43</v>
      </c>
      <c r="S1442">
        <v>1720</v>
      </c>
      <c r="T1442">
        <v>760</v>
      </c>
      <c r="U1442">
        <v>0</v>
      </c>
      <c r="V1442">
        <v>0</v>
      </c>
      <c r="W1442">
        <v>0</v>
      </c>
      <c r="X1442">
        <v>0</v>
      </c>
      <c r="Y1442">
        <v>0</v>
      </c>
      <c r="Z1442">
        <v>0</v>
      </c>
      <c r="AA1442">
        <v>960</v>
      </c>
      <c r="AB1442">
        <v>0</v>
      </c>
      <c r="AC1442">
        <v>960</v>
      </c>
      <c r="AD1442">
        <v>0</v>
      </c>
      <c r="AE1442">
        <v>0</v>
      </c>
      <c r="AF1442">
        <v>24</v>
      </c>
      <c r="AG1442">
        <v>0</v>
      </c>
      <c r="AH1442">
        <v>19</v>
      </c>
      <c r="AI1442">
        <v>0</v>
      </c>
      <c r="AJ1442">
        <v>0</v>
      </c>
      <c r="AK1442">
        <v>0</v>
      </c>
      <c r="AL1442">
        <v>0</v>
      </c>
      <c r="AM1442">
        <v>1</v>
      </c>
      <c r="AN1442">
        <v>0</v>
      </c>
      <c r="AO1442">
        <v>0</v>
      </c>
      <c r="AP1442">
        <v>0</v>
      </c>
      <c r="AQ1442">
        <v>0</v>
      </c>
      <c r="AR1442">
        <v>0</v>
      </c>
      <c r="AS1442">
        <v>0</v>
      </c>
      <c r="AT1442">
        <v>0</v>
      </c>
      <c r="AU1442">
        <v>0</v>
      </c>
      <c r="AV1442">
        <v>0</v>
      </c>
      <c r="AW1442">
        <v>0</v>
      </c>
      <c r="AX1442">
        <v>0</v>
      </c>
      <c r="AY1442">
        <v>0</v>
      </c>
      <c r="AZ1442">
        <v>0</v>
      </c>
      <c r="BA1442">
        <v>0</v>
      </c>
      <c r="BB1442">
        <v>0</v>
      </c>
      <c r="BC1442">
        <v>0</v>
      </c>
      <c r="BD1442">
        <v>0</v>
      </c>
      <c r="BE1442">
        <v>0</v>
      </c>
      <c r="BF1442">
        <v>0</v>
      </c>
      <c r="BG1442">
        <v>0</v>
      </c>
      <c r="BH1442">
        <v>0</v>
      </c>
      <c r="BI1442">
        <v>0</v>
      </c>
      <c r="BJ1442" s="25">
        <v>45853</v>
      </c>
      <c r="BK1442">
        <v>0</v>
      </c>
      <c r="BL1442" s="27" t="str">
        <f>VLOOKUP(O1442,DropDownList!$H$1:$I$7,2,FALSE)</f>
        <v>2023/24</v>
      </c>
      <c r="BM1442" s="27" t="str">
        <f t="shared" si="22"/>
        <v>PCOA</v>
      </c>
    </row>
    <row r="1443" spans="1:65" x14ac:dyDescent="0.2">
      <c r="A1443">
        <v>2025</v>
      </c>
      <c r="B1443">
        <v>7</v>
      </c>
      <c r="C1443" t="s">
        <v>162</v>
      </c>
      <c r="D1443" t="s">
        <v>174</v>
      </c>
      <c r="E1443" t="s">
        <v>14</v>
      </c>
      <c r="F1443">
        <v>9346</v>
      </c>
      <c r="G1443" t="s">
        <v>141</v>
      </c>
      <c r="H1443" t="s">
        <v>171</v>
      </c>
      <c r="I1443" t="s">
        <v>172</v>
      </c>
      <c r="J1443" s="24">
        <v>45839</v>
      </c>
      <c r="K1443" t="s">
        <v>143</v>
      </c>
      <c r="L1443">
        <v>2</v>
      </c>
      <c r="M1443" t="s">
        <v>144</v>
      </c>
      <c r="N1443" t="s">
        <v>145</v>
      </c>
      <c r="O1443" t="s">
        <v>149</v>
      </c>
      <c r="P1443" t="s">
        <v>151</v>
      </c>
      <c r="Q1443">
        <v>0</v>
      </c>
      <c r="R1443">
        <v>2</v>
      </c>
      <c r="S1443">
        <v>60</v>
      </c>
      <c r="T1443">
        <v>0</v>
      </c>
      <c r="U1443">
        <v>0</v>
      </c>
      <c r="V1443">
        <v>0</v>
      </c>
      <c r="W1443">
        <v>0</v>
      </c>
      <c r="X1443">
        <v>0</v>
      </c>
      <c r="Y1443">
        <v>0</v>
      </c>
      <c r="Z1443">
        <v>0</v>
      </c>
      <c r="AA1443">
        <v>60</v>
      </c>
      <c r="AB1443">
        <v>0</v>
      </c>
      <c r="AC1443">
        <v>60</v>
      </c>
      <c r="AD1443">
        <v>0</v>
      </c>
      <c r="AE1443">
        <v>0</v>
      </c>
      <c r="AF1443">
        <v>2</v>
      </c>
      <c r="AG1443">
        <v>0</v>
      </c>
      <c r="AH1443">
        <v>0</v>
      </c>
      <c r="AI1443">
        <v>0</v>
      </c>
      <c r="AJ1443">
        <v>0</v>
      </c>
      <c r="AK1443">
        <v>0</v>
      </c>
      <c r="AL1443">
        <v>0</v>
      </c>
      <c r="AM1443">
        <v>0</v>
      </c>
      <c r="AN1443">
        <v>0</v>
      </c>
      <c r="AO1443">
        <v>0</v>
      </c>
      <c r="AP1443">
        <v>0</v>
      </c>
      <c r="AQ1443">
        <v>0</v>
      </c>
      <c r="AR1443">
        <v>0</v>
      </c>
      <c r="AS1443">
        <v>0</v>
      </c>
      <c r="AT1443">
        <v>0</v>
      </c>
      <c r="AU1443">
        <v>0</v>
      </c>
      <c r="AV1443">
        <v>0</v>
      </c>
      <c r="AW1443">
        <v>0</v>
      </c>
      <c r="AX1443">
        <v>0</v>
      </c>
      <c r="AY1443">
        <v>0</v>
      </c>
      <c r="AZ1443">
        <v>0</v>
      </c>
      <c r="BA1443">
        <v>0</v>
      </c>
      <c r="BB1443">
        <v>0</v>
      </c>
      <c r="BC1443">
        <v>0</v>
      </c>
      <c r="BD1443">
        <v>0</v>
      </c>
      <c r="BE1443">
        <v>0</v>
      </c>
      <c r="BF1443">
        <v>0</v>
      </c>
      <c r="BG1443">
        <v>0</v>
      </c>
      <c r="BH1443">
        <v>0</v>
      </c>
      <c r="BI1443">
        <v>0</v>
      </c>
      <c r="BJ1443" s="25">
        <v>45853</v>
      </c>
      <c r="BK1443">
        <v>0</v>
      </c>
      <c r="BL1443" s="27" t="str">
        <f>VLOOKUP(O1443,DropDownList!$H$1:$I$7,2,FALSE)</f>
        <v>2025/26</v>
      </c>
      <c r="BM1443" s="27" t="str">
        <f t="shared" si="22"/>
        <v>PCPF</v>
      </c>
    </row>
    <row r="1444" spans="1:65" x14ac:dyDescent="0.2">
      <c r="A1444">
        <v>2025</v>
      </c>
      <c r="B1444">
        <v>7</v>
      </c>
      <c r="C1444" t="s">
        <v>162</v>
      </c>
      <c r="D1444" t="s">
        <v>174</v>
      </c>
      <c r="E1444" t="s">
        <v>14</v>
      </c>
      <c r="F1444">
        <v>9346</v>
      </c>
      <c r="G1444" t="s">
        <v>141</v>
      </c>
      <c r="H1444" t="s">
        <v>171</v>
      </c>
      <c r="I1444" t="s">
        <v>172</v>
      </c>
      <c r="J1444" s="24">
        <v>45839</v>
      </c>
      <c r="K1444" t="s">
        <v>143</v>
      </c>
      <c r="L1444">
        <v>2</v>
      </c>
      <c r="M1444" t="s">
        <v>144</v>
      </c>
      <c r="N1444" t="s">
        <v>145</v>
      </c>
      <c r="O1444" t="s">
        <v>149</v>
      </c>
      <c r="P1444" t="s">
        <v>148</v>
      </c>
      <c r="Q1444">
        <v>508.3</v>
      </c>
      <c r="R1444">
        <v>12</v>
      </c>
      <c r="S1444">
        <v>720</v>
      </c>
      <c r="T1444">
        <v>0</v>
      </c>
      <c r="U1444">
        <v>9</v>
      </c>
      <c r="V1444">
        <v>8</v>
      </c>
      <c r="W1444">
        <v>480</v>
      </c>
      <c r="X1444">
        <v>480</v>
      </c>
      <c r="Y1444">
        <v>0</v>
      </c>
      <c r="Z1444">
        <v>0</v>
      </c>
      <c r="AA1444">
        <v>211.7</v>
      </c>
      <c r="AB1444">
        <v>0</v>
      </c>
      <c r="AC1444">
        <v>211.7</v>
      </c>
      <c r="AD1444">
        <v>8</v>
      </c>
      <c r="AE1444">
        <v>0</v>
      </c>
      <c r="AF1444">
        <v>3</v>
      </c>
      <c r="AG1444">
        <v>1</v>
      </c>
      <c r="AH1444">
        <v>0</v>
      </c>
      <c r="AI1444">
        <v>8</v>
      </c>
      <c r="AJ1444">
        <v>0</v>
      </c>
      <c r="AK1444">
        <v>0</v>
      </c>
      <c r="AL1444">
        <v>0</v>
      </c>
      <c r="AM1444">
        <v>0</v>
      </c>
      <c r="AN1444">
        <v>0</v>
      </c>
      <c r="AO1444">
        <v>11</v>
      </c>
      <c r="AP1444">
        <v>27</v>
      </c>
      <c r="AQ1444">
        <v>13</v>
      </c>
      <c r="AR1444">
        <v>0</v>
      </c>
      <c r="AS1444">
        <v>3</v>
      </c>
      <c r="AT1444">
        <v>0</v>
      </c>
      <c r="AU1444">
        <v>1</v>
      </c>
      <c r="AV1444">
        <v>1</v>
      </c>
      <c r="AW1444">
        <v>0</v>
      </c>
      <c r="AX1444">
        <v>0</v>
      </c>
      <c r="AY1444">
        <v>2</v>
      </c>
      <c r="AZ1444">
        <v>5</v>
      </c>
      <c r="BA1444">
        <v>2</v>
      </c>
      <c r="BB1444">
        <v>0</v>
      </c>
      <c r="BC1444">
        <v>0</v>
      </c>
      <c r="BD1444">
        <v>0</v>
      </c>
      <c r="BE1444">
        <v>0</v>
      </c>
      <c r="BF1444">
        <v>11</v>
      </c>
      <c r="BG1444">
        <v>480</v>
      </c>
      <c r="BH1444">
        <v>0</v>
      </c>
      <c r="BI1444">
        <v>9</v>
      </c>
      <c r="BJ1444" s="25">
        <v>45853</v>
      </c>
      <c r="BK1444">
        <v>0</v>
      </c>
      <c r="BL1444" s="27" t="str">
        <f>VLOOKUP(O1444,DropDownList!$H$1:$I$7,2,FALSE)</f>
        <v>2025/26</v>
      </c>
      <c r="BM1444" s="27" t="str">
        <f t="shared" si="22"/>
        <v>PRAS</v>
      </c>
    </row>
    <row r="1445" spans="1:65" x14ac:dyDescent="0.2">
      <c r="A1445">
        <v>2025</v>
      </c>
      <c r="B1445">
        <v>7</v>
      </c>
      <c r="C1445" t="s">
        <v>162</v>
      </c>
      <c r="D1445" t="s">
        <v>174</v>
      </c>
      <c r="E1445" t="s">
        <v>14</v>
      </c>
      <c r="F1445">
        <v>9346</v>
      </c>
      <c r="G1445" t="s">
        <v>141</v>
      </c>
      <c r="H1445" t="s">
        <v>171</v>
      </c>
      <c r="I1445" t="s">
        <v>172</v>
      </c>
      <c r="J1445" s="24">
        <v>45839</v>
      </c>
      <c r="K1445" t="s">
        <v>143</v>
      </c>
      <c r="L1445">
        <v>2</v>
      </c>
      <c r="M1445" t="s">
        <v>144</v>
      </c>
      <c r="N1445" t="s">
        <v>145</v>
      </c>
      <c r="O1445" t="s">
        <v>156</v>
      </c>
      <c r="P1445" t="s">
        <v>150</v>
      </c>
      <c r="Q1445">
        <v>8635.0499999999993</v>
      </c>
      <c r="R1445">
        <v>285</v>
      </c>
      <c r="S1445">
        <v>40035.42</v>
      </c>
      <c r="T1445">
        <v>5817.98</v>
      </c>
      <c r="U1445">
        <v>59</v>
      </c>
      <c r="V1445">
        <v>43</v>
      </c>
      <c r="W1445">
        <v>7122.2</v>
      </c>
      <c r="X1445">
        <v>7122.2</v>
      </c>
      <c r="Y1445">
        <v>246</v>
      </c>
      <c r="Z1445">
        <v>34217.440000000002</v>
      </c>
      <c r="AA1445">
        <v>25582.39</v>
      </c>
      <c r="AB1445">
        <v>5264.47</v>
      </c>
      <c r="AC1445">
        <v>20317.919999999998</v>
      </c>
      <c r="AD1445">
        <v>34</v>
      </c>
      <c r="AE1445">
        <v>9</v>
      </c>
      <c r="AF1445">
        <v>180</v>
      </c>
      <c r="AG1445">
        <v>15</v>
      </c>
      <c r="AH1445">
        <v>39</v>
      </c>
      <c r="AI1445">
        <v>44</v>
      </c>
      <c r="AJ1445">
        <v>68</v>
      </c>
      <c r="AK1445">
        <v>25</v>
      </c>
      <c r="AL1445">
        <v>5</v>
      </c>
      <c r="AM1445">
        <v>21</v>
      </c>
      <c r="AN1445">
        <v>1</v>
      </c>
      <c r="AO1445">
        <v>162</v>
      </c>
      <c r="AP1445">
        <v>735</v>
      </c>
      <c r="AQ1445">
        <v>173</v>
      </c>
      <c r="AR1445">
        <v>0</v>
      </c>
      <c r="AS1445">
        <v>92</v>
      </c>
      <c r="AT1445">
        <v>62</v>
      </c>
      <c r="AU1445">
        <v>0</v>
      </c>
      <c r="AV1445">
        <v>0</v>
      </c>
      <c r="AW1445">
        <v>1</v>
      </c>
      <c r="AX1445">
        <v>0</v>
      </c>
      <c r="AY1445">
        <v>93</v>
      </c>
      <c r="AZ1445">
        <v>166</v>
      </c>
      <c r="BA1445">
        <v>109</v>
      </c>
      <c r="BB1445">
        <v>11</v>
      </c>
      <c r="BC1445">
        <v>6</v>
      </c>
      <c r="BD1445">
        <v>5</v>
      </c>
      <c r="BE1445">
        <v>0</v>
      </c>
      <c r="BF1445">
        <v>164</v>
      </c>
      <c r="BG1445">
        <v>6909.34</v>
      </c>
      <c r="BH1445">
        <v>7</v>
      </c>
      <c r="BI1445">
        <v>59</v>
      </c>
      <c r="BJ1445" s="25">
        <v>45853</v>
      </c>
      <c r="BK1445">
        <v>0</v>
      </c>
      <c r="BL1445" s="27" t="str">
        <f>VLOOKUP(O1445,DropDownList!$H$1:$I$7,2,FALSE)</f>
        <v>2023/24</v>
      </c>
      <c r="BM1445" s="27" t="str">
        <f t="shared" si="22"/>
        <v>FISCAL FINES</v>
      </c>
    </row>
    <row r="1446" spans="1:65" x14ac:dyDescent="0.2">
      <c r="A1446">
        <v>2025</v>
      </c>
      <c r="B1446">
        <v>7</v>
      </c>
      <c r="C1446" t="s">
        <v>162</v>
      </c>
      <c r="D1446" t="s">
        <v>174</v>
      </c>
      <c r="E1446" t="s">
        <v>14</v>
      </c>
      <c r="F1446">
        <v>9346</v>
      </c>
      <c r="G1446" t="s">
        <v>141</v>
      </c>
      <c r="H1446" t="s">
        <v>171</v>
      </c>
      <c r="I1446" t="s">
        <v>172</v>
      </c>
      <c r="J1446" s="24">
        <v>45839</v>
      </c>
      <c r="K1446" t="s">
        <v>143</v>
      </c>
      <c r="L1446">
        <v>2</v>
      </c>
      <c r="M1446" t="s">
        <v>144</v>
      </c>
      <c r="N1446" t="s">
        <v>145</v>
      </c>
      <c r="O1446" t="s">
        <v>149</v>
      </c>
      <c r="P1446" t="s">
        <v>152</v>
      </c>
      <c r="Q1446">
        <v>0</v>
      </c>
      <c r="R1446">
        <v>34</v>
      </c>
      <c r="S1446">
        <v>1360</v>
      </c>
      <c r="T1446">
        <v>520</v>
      </c>
      <c r="U1446">
        <v>1</v>
      </c>
      <c r="V1446">
        <v>0</v>
      </c>
      <c r="W1446">
        <v>0</v>
      </c>
      <c r="X1446">
        <v>0</v>
      </c>
      <c r="Y1446">
        <v>0</v>
      </c>
      <c r="Z1446">
        <v>0</v>
      </c>
      <c r="AA1446">
        <v>840</v>
      </c>
      <c r="AB1446">
        <v>0</v>
      </c>
      <c r="AC1446">
        <v>840</v>
      </c>
      <c r="AD1446">
        <v>0</v>
      </c>
      <c r="AE1446">
        <v>0</v>
      </c>
      <c r="AF1446">
        <v>21</v>
      </c>
      <c r="AG1446">
        <v>0</v>
      </c>
      <c r="AH1446">
        <v>13</v>
      </c>
      <c r="AI1446">
        <v>0</v>
      </c>
      <c r="AJ1446">
        <v>0</v>
      </c>
      <c r="AK1446">
        <v>0</v>
      </c>
      <c r="AL1446">
        <v>0</v>
      </c>
      <c r="AM1446">
        <v>0</v>
      </c>
      <c r="AN1446">
        <v>0</v>
      </c>
      <c r="AO1446">
        <v>0</v>
      </c>
      <c r="AP1446">
        <v>0</v>
      </c>
      <c r="AQ1446">
        <v>0</v>
      </c>
      <c r="AR1446">
        <v>0</v>
      </c>
      <c r="AS1446">
        <v>0</v>
      </c>
      <c r="AT1446">
        <v>0</v>
      </c>
      <c r="AU1446">
        <v>0</v>
      </c>
      <c r="AV1446">
        <v>0</v>
      </c>
      <c r="AW1446">
        <v>0</v>
      </c>
      <c r="AX1446">
        <v>0</v>
      </c>
      <c r="AY1446">
        <v>0</v>
      </c>
      <c r="AZ1446">
        <v>0</v>
      </c>
      <c r="BA1446">
        <v>0</v>
      </c>
      <c r="BB1446">
        <v>0</v>
      </c>
      <c r="BC1446">
        <v>0</v>
      </c>
      <c r="BD1446">
        <v>0</v>
      </c>
      <c r="BE1446">
        <v>0</v>
      </c>
      <c r="BF1446">
        <v>0</v>
      </c>
      <c r="BG1446">
        <v>0</v>
      </c>
      <c r="BH1446">
        <v>0</v>
      </c>
      <c r="BI1446">
        <v>0</v>
      </c>
      <c r="BJ1446" s="25">
        <v>45853</v>
      </c>
      <c r="BK1446">
        <v>0</v>
      </c>
      <c r="BL1446" s="27" t="str">
        <f>VLOOKUP(O1446,DropDownList!$H$1:$I$7,2,FALSE)</f>
        <v>2025/26</v>
      </c>
      <c r="BM1446" s="27" t="str">
        <f t="shared" si="22"/>
        <v>PCOA</v>
      </c>
    </row>
    <row r="1447" spans="1:65" x14ac:dyDescent="0.2">
      <c r="A1447">
        <v>2025</v>
      </c>
      <c r="B1447">
        <v>7</v>
      </c>
      <c r="C1447" t="s">
        <v>162</v>
      </c>
      <c r="D1447" t="s">
        <v>174</v>
      </c>
      <c r="E1447" t="s">
        <v>14</v>
      </c>
      <c r="F1447">
        <v>9346</v>
      </c>
      <c r="G1447" t="s">
        <v>141</v>
      </c>
      <c r="H1447" t="s">
        <v>171</v>
      </c>
      <c r="I1447" t="s">
        <v>172</v>
      </c>
      <c r="J1447" s="24">
        <v>45839</v>
      </c>
      <c r="K1447" t="s">
        <v>143</v>
      </c>
      <c r="L1447">
        <v>2</v>
      </c>
      <c r="M1447" t="s">
        <v>144</v>
      </c>
      <c r="N1447" t="s">
        <v>145</v>
      </c>
      <c r="O1447" t="s">
        <v>147</v>
      </c>
      <c r="P1447" t="s">
        <v>150</v>
      </c>
      <c r="Q1447">
        <v>12395.12</v>
      </c>
      <c r="R1447">
        <v>329</v>
      </c>
      <c r="S1447">
        <v>50583.07</v>
      </c>
      <c r="T1447">
        <v>7804.6</v>
      </c>
      <c r="U1447">
        <v>97</v>
      </c>
      <c r="V1447">
        <v>63</v>
      </c>
      <c r="W1447">
        <v>8816.65</v>
      </c>
      <c r="X1447">
        <v>8896.65</v>
      </c>
      <c r="Y1447">
        <v>283</v>
      </c>
      <c r="Z1447">
        <v>42778.47</v>
      </c>
      <c r="AA1447">
        <v>30383.35</v>
      </c>
      <c r="AB1447">
        <v>9478.4</v>
      </c>
      <c r="AC1447">
        <v>20904.95</v>
      </c>
      <c r="AD1447">
        <v>48</v>
      </c>
      <c r="AE1447">
        <v>15</v>
      </c>
      <c r="AF1447">
        <v>182</v>
      </c>
      <c r="AG1447">
        <v>37</v>
      </c>
      <c r="AH1447">
        <v>46</v>
      </c>
      <c r="AI1447">
        <v>60</v>
      </c>
      <c r="AJ1447">
        <v>83</v>
      </c>
      <c r="AK1447">
        <v>29</v>
      </c>
      <c r="AL1447">
        <v>8</v>
      </c>
      <c r="AM1447">
        <v>16</v>
      </c>
      <c r="AN1447">
        <v>3</v>
      </c>
      <c r="AO1447">
        <v>193</v>
      </c>
      <c r="AP1447">
        <v>749</v>
      </c>
      <c r="AQ1447">
        <v>204</v>
      </c>
      <c r="AR1447">
        <v>0</v>
      </c>
      <c r="AS1447">
        <v>82</v>
      </c>
      <c r="AT1447">
        <v>40</v>
      </c>
      <c r="AU1447">
        <v>1</v>
      </c>
      <c r="AV1447">
        <v>0</v>
      </c>
      <c r="AW1447">
        <v>0</v>
      </c>
      <c r="AX1447">
        <v>0</v>
      </c>
      <c r="AY1447">
        <v>114</v>
      </c>
      <c r="AZ1447">
        <v>169</v>
      </c>
      <c r="BA1447">
        <v>95</v>
      </c>
      <c r="BB1447">
        <v>13</v>
      </c>
      <c r="BC1447">
        <v>5</v>
      </c>
      <c r="BD1447">
        <v>2</v>
      </c>
      <c r="BE1447">
        <v>0</v>
      </c>
      <c r="BF1447">
        <v>197</v>
      </c>
      <c r="BG1447">
        <v>8253.82</v>
      </c>
      <c r="BH1447">
        <v>4</v>
      </c>
      <c r="BI1447">
        <v>97</v>
      </c>
      <c r="BJ1447" s="25">
        <v>45853</v>
      </c>
      <c r="BK1447">
        <v>0</v>
      </c>
      <c r="BL1447" s="27" t="str">
        <f>VLOOKUP(O1447,DropDownList!$H$1:$I$7,2,FALSE)</f>
        <v>2024/25</v>
      </c>
      <c r="BM1447" s="27" t="str">
        <f t="shared" si="22"/>
        <v>FISCAL FINES</v>
      </c>
    </row>
    <row r="1448" spans="1:65" x14ac:dyDescent="0.2">
      <c r="A1448">
        <v>2025</v>
      </c>
      <c r="B1448">
        <v>7</v>
      </c>
      <c r="C1448" t="s">
        <v>162</v>
      </c>
      <c r="D1448" t="s">
        <v>174</v>
      </c>
      <c r="E1448" t="s">
        <v>14</v>
      </c>
      <c r="F1448">
        <v>9346</v>
      </c>
      <c r="G1448" t="s">
        <v>141</v>
      </c>
      <c r="H1448" t="s">
        <v>171</v>
      </c>
      <c r="I1448" t="s">
        <v>172</v>
      </c>
      <c r="J1448" s="24">
        <v>45839</v>
      </c>
      <c r="K1448" t="s">
        <v>143</v>
      </c>
      <c r="L1448">
        <v>2</v>
      </c>
      <c r="M1448" t="s">
        <v>144</v>
      </c>
      <c r="N1448" t="s">
        <v>145</v>
      </c>
      <c r="O1448" t="s">
        <v>147</v>
      </c>
      <c r="P1448" t="s">
        <v>153</v>
      </c>
      <c r="Q1448">
        <v>0</v>
      </c>
      <c r="R1448">
        <v>1</v>
      </c>
      <c r="S1448">
        <v>45</v>
      </c>
      <c r="T1448">
        <v>0</v>
      </c>
      <c r="U1448">
        <v>0</v>
      </c>
      <c r="V1448">
        <v>0</v>
      </c>
      <c r="W1448">
        <v>0</v>
      </c>
      <c r="X1448">
        <v>0</v>
      </c>
      <c r="Y1448">
        <v>0</v>
      </c>
      <c r="Z1448">
        <v>0</v>
      </c>
      <c r="AA1448">
        <v>45</v>
      </c>
      <c r="AB1448">
        <v>0</v>
      </c>
      <c r="AC1448">
        <v>45</v>
      </c>
      <c r="AD1448">
        <v>0</v>
      </c>
      <c r="AE1448">
        <v>0</v>
      </c>
      <c r="AF1448">
        <v>1</v>
      </c>
      <c r="AG1448">
        <v>0</v>
      </c>
      <c r="AH1448">
        <v>0</v>
      </c>
      <c r="AI1448">
        <v>0</v>
      </c>
      <c r="AJ1448">
        <v>0</v>
      </c>
      <c r="AK1448">
        <v>0</v>
      </c>
      <c r="AL1448">
        <v>0</v>
      </c>
      <c r="AM1448">
        <v>0</v>
      </c>
      <c r="AN1448">
        <v>0</v>
      </c>
      <c r="AO1448">
        <v>1</v>
      </c>
      <c r="AP1448">
        <v>1</v>
      </c>
      <c r="AQ1448">
        <v>1</v>
      </c>
      <c r="AR1448">
        <v>0</v>
      </c>
      <c r="AS1448">
        <v>0</v>
      </c>
      <c r="AT1448">
        <v>0</v>
      </c>
      <c r="AU1448">
        <v>0</v>
      </c>
      <c r="AV1448">
        <v>0</v>
      </c>
      <c r="AW1448">
        <v>0</v>
      </c>
      <c r="AX1448">
        <v>0</v>
      </c>
      <c r="AY1448">
        <v>0</v>
      </c>
      <c r="AZ1448">
        <v>0</v>
      </c>
      <c r="BA1448">
        <v>0</v>
      </c>
      <c r="BB1448">
        <v>0</v>
      </c>
      <c r="BC1448">
        <v>0</v>
      </c>
      <c r="BD1448">
        <v>0</v>
      </c>
      <c r="BE1448">
        <v>0</v>
      </c>
      <c r="BF1448">
        <v>1</v>
      </c>
      <c r="BG1448">
        <v>0</v>
      </c>
      <c r="BH1448">
        <v>0</v>
      </c>
      <c r="BI1448">
        <v>0</v>
      </c>
      <c r="BJ1448" s="25">
        <v>45853</v>
      </c>
      <c r="BK1448">
        <v>0</v>
      </c>
      <c r="BL1448" s="27" t="str">
        <f>VLOOKUP(O1448,DropDownList!$H$1:$I$7,2,FALSE)</f>
        <v>2024/25</v>
      </c>
      <c r="BM1448" s="27" t="str">
        <f t="shared" si="22"/>
        <v>PREG</v>
      </c>
    </row>
    <row r="1449" spans="1:65" x14ac:dyDescent="0.2">
      <c r="A1449">
        <v>2025</v>
      </c>
      <c r="B1449">
        <v>7</v>
      </c>
      <c r="C1449" t="s">
        <v>162</v>
      </c>
      <c r="D1449" t="s">
        <v>174</v>
      </c>
      <c r="E1449" t="s">
        <v>14</v>
      </c>
      <c r="F1449">
        <v>9346</v>
      </c>
      <c r="G1449" t="s">
        <v>141</v>
      </c>
      <c r="H1449" t="s">
        <v>171</v>
      </c>
      <c r="I1449" t="s">
        <v>172</v>
      </c>
      <c r="J1449" s="24">
        <v>45839</v>
      </c>
      <c r="K1449" t="s">
        <v>143</v>
      </c>
      <c r="L1449">
        <v>2</v>
      </c>
      <c r="M1449" t="s">
        <v>144</v>
      </c>
      <c r="N1449" t="s">
        <v>145</v>
      </c>
      <c r="O1449" t="s">
        <v>149</v>
      </c>
      <c r="P1449" t="s">
        <v>154</v>
      </c>
      <c r="Q1449">
        <v>43386.61</v>
      </c>
      <c r="R1449">
        <v>588</v>
      </c>
      <c r="S1449">
        <v>130585</v>
      </c>
      <c r="T1449">
        <v>2225</v>
      </c>
      <c r="U1449">
        <v>183</v>
      </c>
      <c r="V1449">
        <v>145</v>
      </c>
      <c r="W1449">
        <v>28612.71</v>
      </c>
      <c r="X1449">
        <v>33970.21</v>
      </c>
      <c r="Y1449">
        <v>0</v>
      </c>
      <c r="Z1449">
        <v>0</v>
      </c>
      <c r="AA1449">
        <v>84973.39</v>
      </c>
      <c r="AB1449">
        <v>1920</v>
      </c>
      <c r="AC1449">
        <v>76743.72</v>
      </c>
      <c r="AD1449">
        <v>100</v>
      </c>
      <c r="AE1449">
        <v>45</v>
      </c>
      <c r="AF1449">
        <v>398</v>
      </c>
      <c r="AG1449">
        <v>65</v>
      </c>
      <c r="AH1449">
        <v>6</v>
      </c>
      <c r="AI1449">
        <v>118</v>
      </c>
      <c r="AJ1449">
        <v>0</v>
      </c>
      <c r="AK1449">
        <v>0</v>
      </c>
      <c r="AL1449">
        <v>0</v>
      </c>
      <c r="AM1449">
        <v>0</v>
      </c>
      <c r="AN1449">
        <v>0</v>
      </c>
      <c r="AO1449">
        <v>284</v>
      </c>
      <c r="AP1449">
        <v>712</v>
      </c>
      <c r="AQ1449">
        <v>277</v>
      </c>
      <c r="AR1449">
        <v>0</v>
      </c>
      <c r="AS1449">
        <v>148</v>
      </c>
      <c r="AT1449">
        <v>9</v>
      </c>
      <c r="AU1449">
        <v>9</v>
      </c>
      <c r="AV1449">
        <v>3</v>
      </c>
      <c r="AW1449">
        <v>7</v>
      </c>
      <c r="AX1449">
        <v>0</v>
      </c>
      <c r="AY1449">
        <v>41</v>
      </c>
      <c r="AZ1449">
        <v>98</v>
      </c>
      <c r="BA1449">
        <v>54</v>
      </c>
      <c r="BB1449">
        <v>26</v>
      </c>
      <c r="BC1449">
        <v>7</v>
      </c>
      <c r="BD1449">
        <v>3</v>
      </c>
      <c r="BE1449">
        <v>0</v>
      </c>
      <c r="BF1449">
        <v>580</v>
      </c>
      <c r="BG1449">
        <v>32090</v>
      </c>
      <c r="BH1449">
        <v>1</v>
      </c>
      <c r="BI1449">
        <v>177</v>
      </c>
      <c r="BJ1449" s="25">
        <v>45853</v>
      </c>
      <c r="BK1449">
        <v>0</v>
      </c>
      <c r="BL1449" s="27" t="str">
        <f>VLOOKUP(O1449,DropDownList!$H$1:$I$7,2,FALSE)</f>
        <v>2025/26</v>
      </c>
      <c r="BM1449" s="27" t="str">
        <f t="shared" si="22"/>
        <v>JP COURT</v>
      </c>
    </row>
    <row r="1450" spans="1:65" x14ac:dyDescent="0.2">
      <c r="A1450">
        <v>2025</v>
      </c>
      <c r="B1450">
        <v>7</v>
      </c>
      <c r="C1450" t="s">
        <v>162</v>
      </c>
      <c r="D1450" t="s">
        <v>174</v>
      </c>
      <c r="E1450" t="s">
        <v>14</v>
      </c>
      <c r="F1450">
        <v>9346</v>
      </c>
      <c r="G1450" t="s">
        <v>141</v>
      </c>
      <c r="H1450" t="s">
        <v>171</v>
      </c>
      <c r="I1450" t="s">
        <v>172</v>
      </c>
      <c r="J1450" s="24">
        <v>45839</v>
      </c>
      <c r="K1450" t="s">
        <v>143</v>
      </c>
      <c r="L1450">
        <v>2</v>
      </c>
      <c r="M1450" t="s">
        <v>144</v>
      </c>
      <c r="N1450" t="s">
        <v>145</v>
      </c>
      <c r="O1450" t="s">
        <v>147</v>
      </c>
      <c r="P1450" t="s">
        <v>146</v>
      </c>
      <c r="Q1450">
        <v>645</v>
      </c>
      <c r="R1450">
        <v>313</v>
      </c>
      <c r="S1450">
        <v>5005</v>
      </c>
      <c r="T1450">
        <v>160</v>
      </c>
      <c r="U1450">
        <v>65</v>
      </c>
      <c r="V1450">
        <v>25</v>
      </c>
      <c r="W1450">
        <v>525</v>
      </c>
      <c r="X1450">
        <v>525</v>
      </c>
      <c r="Y1450">
        <v>0</v>
      </c>
      <c r="Z1450">
        <v>0</v>
      </c>
      <c r="AA1450">
        <v>4200</v>
      </c>
      <c r="AB1450">
        <v>0</v>
      </c>
      <c r="AC1450">
        <v>0</v>
      </c>
      <c r="AD1450">
        <v>25</v>
      </c>
      <c r="AE1450">
        <v>0</v>
      </c>
      <c r="AF1450">
        <v>268</v>
      </c>
      <c r="AG1450">
        <v>0</v>
      </c>
      <c r="AH1450">
        <v>11</v>
      </c>
      <c r="AI1450">
        <v>34</v>
      </c>
      <c r="AJ1450">
        <v>0</v>
      </c>
      <c r="AK1450">
        <v>0</v>
      </c>
      <c r="AL1450">
        <v>0</v>
      </c>
      <c r="AM1450">
        <v>0</v>
      </c>
      <c r="AN1450">
        <v>0</v>
      </c>
      <c r="AO1450">
        <v>160</v>
      </c>
      <c r="AP1450">
        <v>568</v>
      </c>
      <c r="AQ1450">
        <v>159</v>
      </c>
      <c r="AR1450">
        <v>0</v>
      </c>
      <c r="AS1450">
        <v>74</v>
      </c>
      <c r="AT1450">
        <v>28</v>
      </c>
      <c r="AU1450">
        <v>24</v>
      </c>
      <c r="AV1450">
        <v>8</v>
      </c>
      <c r="AW1450">
        <v>5</v>
      </c>
      <c r="AX1450">
        <v>0</v>
      </c>
      <c r="AY1450">
        <v>57</v>
      </c>
      <c r="AZ1450">
        <v>97</v>
      </c>
      <c r="BA1450">
        <v>61</v>
      </c>
      <c r="BB1450">
        <v>20</v>
      </c>
      <c r="BC1450">
        <v>7</v>
      </c>
      <c r="BD1450">
        <v>5</v>
      </c>
      <c r="BE1450">
        <v>0</v>
      </c>
      <c r="BF1450">
        <v>304</v>
      </c>
      <c r="BG1450">
        <v>645</v>
      </c>
      <c r="BH1450">
        <v>0</v>
      </c>
      <c r="BI1450">
        <v>62</v>
      </c>
      <c r="BJ1450" s="25">
        <v>45853</v>
      </c>
      <c r="BK1450">
        <v>0</v>
      </c>
      <c r="BL1450" s="27" t="str">
        <f>VLOOKUP(O1450,DropDownList!$H$1:$I$7,2,FALSE)</f>
        <v>2024/25</v>
      </c>
      <c r="BM1450" s="27" t="str">
        <f t="shared" si="22"/>
        <v>VSUR</v>
      </c>
    </row>
    <row r="1451" spans="1:65" x14ac:dyDescent="0.2">
      <c r="A1451">
        <v>2025</v>
      </c>
      <c r="B1451">
        <v>7</v>
      </c>
      <c r="C1451" t="s">
        <v>162</v>
      </c>
      <c r="D1451" t="s">
        <v>174</v>
      </c>
      <c r="E1451" t="s">
        <v>14</v>
      </c>
      <c r="F1451">
        <v>9346</v>
      </c>
      <c r="G1451" t="s">
        <v>141</v>
      </c>
      <c r="H1451" t="s">
        <v>171</v>
      </c>
      <c r="I1451" t="s">
        <v>172</v>
      </c>
      <c r="J1451" s="24">
        <v>45839</v>
      </c>
      <c r="K1451" t="s">
        <v>143</v>
      </c>
      <c r="L1451">
        <v>2</v>
      </c>
      <c r="M1451" t="s">
        <v>144</v>
      </c>
      <c r="N1451" t="s">
        <v>145</v>
      </c>
      <c r="O1451" t="s">
        <v>156</v>
      </c>
      <c r="P1451" t="s">
        <v>148</v>
      </c>
      <c r="Q1451">
        <v>280</v>
      </c>
      <c r="R1451">
        <v>18</v>
      </c>
      <c r="S1451">
        <v>1080</v>
      </c>
      <c r="T1451">
        <v>60</v>
      </c>
      <c r="U1451">
        <v>5</v>
      </c>
      <c r="V1451">
        <v>5</v>
      </c>
      <c r="W1451">
        <v>280</v>
      </c>
      <c r="X1451">
        <v>280</v>
      </c>
      <c r="Y1451">
        <v>0</v>
      </c>
      <c r="Z1451">
        <v>0</v>
      </c>
      <c r="AA1451">
        <v>740</v>
      </c>
      <c r="AB1451">
        <v>0</v>
      </c>
      <c r="AC1451">
        <v>740</v>
      </c>
      <c r="AD1451">
        <v>4</v>
      </c>
      <c r="AE1451">
        <v>1</v>
      </c>
      <c r="AF1451">
        <v>12</v>
      </c>
      <c r="AG1451">
        <v>1</v>
      </c>
      <c r="AH1451">
        <v>1</v>
      </c>
      <c r="AI1451">
        <v>4</v>
      </c>
      <c r="AJ1451">
        <v>0</v>
      </c>
      <c r="AK1451">
        <v>0</v>
      </c>
      <c r="AL1451">
        <v>0</v>
      </c>
      <c r="AM1451">
        <v>0</v>
      </c>
      <c r="AN1451">
        <v>0</v>
      </c>
      <c r="AO1451">
        <v>13</v>
      </c>
      <c r="AP1451">
        <v>50</v>
      </c>
      <c r="AQ1451">
        <v>15</v>
      </c>
      <c r="AR1451">
        <v>0</v>
      </c>
      <c r="AS1451">
        <v>4</v>
      </c>
      <c r="AT1451">
        <v>4</v>
      </c>
      <c r="AU1451">
        <v>0</v>
      </c>
      <c r="AV1451">
        <v>0</v>
      </c>
      <c r="AW1451">
        <v>0</v>
      </c>
      <c r="AX1451">
        <v>0</v>
      </c>
      <c r="AY1451">
        <v>5</v>
      </c>
      <c r="AZ1451">
        <v>11</v>
      </c>
      <c r="BA1451">
        <v>8</v>
      </c>
      <c r="BB1451">
        <v>1</v>
      </c>
      <c r="BC1451">
        <v>1</v>
      </c>
      <c r="BD1451">
        <v>0</v>
      </c>
      <c r="BE1451">
        <v>0</v>
      </c>
      <c r="BF1451">
        <v>13</v>
      </c>
      <c r="BG1451">
        <v>240</v>
      </c>
      <c r="BH1451">
        <v>0</v>
      </c>
      <c r="BI1451">
        <v>5</v>
      </c>
      <c r="BJ1451" s="25">
        <v>45853</v>
      </c>
      <c r="BK1451">
        <v>0</v>
      </c>
      <c r="BL1451" s="27" t="str">
        <f>VLOOKUP(O1451,DropDownList!$H$1:$I$7,2,FALSE)</f>
        <v>2023/24</v>
      </c>
      <c r="BM1451" s="27" t="str">
        <f t="shared" si="22"/>
        <v>PRAS</v>
      </c>
    </row>
    <row r="1452" spans="1:65" x14ac:dyDescent="0.2">
      <c r="A1452">
        <v>2025</v>
      </c>
      <c r="B1452">
        <v>7</v>
      </c>
      <c r="C1452" t="s">
        <v>162</v>
      </c>
      <c r="D1452" t="s">
        <v>174</v>
      </c>
      <c r="E1452" t="s">
        <v>14</v>
      </c>
      <c r="F1452">
        <v>9346</v>
      </c>
      <c r="G1452" t="s">
        <v>141</v>
      </c>
      <c r="H1452" t="s">
        <v>171</v>
      </c>
      <c r="I1452" t="s">
        <v>172</v>
      </c>
      <c r="J1452" s="24">
        <v>45839</v>
      </c>
      <c r="K1452" t="s">
        <v>143</v>
      </c>
      <c r="L1452">
        <v>2</v>
      </c>
      <c r="M1452" t="s">
        <v>144</v>
      </c>
      <c r="N1452" t="s">
        <v>145</v>
      </c>
      <c r="O1452" t="s">
        <v>149</v>
      </c>
      <c r="P1452" t="s">
        <v>146</v>
      </c>
      <c r="Q1452">
        <v>1930.33</v>
      </c>
      <c r="R1452">
        <v>584</v>
      </c>
      <c r="S1452">
        <v>8260</v>
      </c>
      <c r="T1452">
        <v>80</v>
      </c>
      <c r="U1452">
        <v>182</v>
      </c>
      <c r="V1452">
        <v>100</v>
      </c>
      <c r="W1452">
        <v>1640</v>
      </c>
      <c r="X1452">
        <v>1640</v>
      </c>
      <c r="Y1452">
        <v>0</v>
      </c>
      <c r="Z1452">
        <v>0</v>
      </c>
      <c r="AA1452">
        <v>6249.67</v>
      </c>
      <c r="AB1452">
        <v>0</v>
      </c>
      <c r="AC1452">
        <v>0</v>
      </c>
      <c r="AD1452">
        <v>99</v>
      </c>
      <c r="AE1452">
        <v>1</v>
      </c>
      <c r="AF1452">
        <v>461</v>
      </c>
      <c r="AG1452">
        <v>2</v>
      </c>
      <c r="AH1452">
        <v>4</v>
      </c>
      <c r="AI1452">
        <v>117</v>
      </c>
      <c r="AJ1452">
        <v>0</v>
      </c>
      <c r="AK1452">
        <v>0</v>
      </c>
      <c r="AL1452">
        <v>0</v>
      </c>
      <c r="AM1452">
        <v>0</v>
      </c>
      <c r="AN1452">
        <v>0</v>
      </c>
      <c r="AO1452">
        <v>281</v>
      </c>
      <c r="AP1452">
        <v>719</v>
      </c>
      <c r="AQ1452">
        <v>280</v>
      </c>
      <c r="AR1452">
        <v>0</v>
      </c>
      <c r="AS1452">
        <v>149</v>
      </c>
      <c r="AT1452">
        <v>9</v>
      </c>
      <c r="AU1452">
        <v>9</v>
      </c>
      <c r="AV1452">
        <v>3</v>
      </c>
      <c r="AW1452">
        <v>4</v>
      </c>
      <c r="AX1452">
        <v>0</v>
      </c>
      <c r="AY1452">
        <v>44</v>
      </c>
      <c r="AZ1452">
        <v>101</v>
      </c>
      <c r="BA1452">
        <v>54</v>
      </c>
      <c r="BB1452">
        <v>26</v>
      </c>
      <c r="BC1452">
        <v>7</v>
      </c>
      <c r="BD1452">
        <v>3</v>
      </c>
      <c r="BE1452">
        <v>0</v>
      </c>
      <c r="BF1452">
        <v>579</v>
      </c>
      <c r="BG1452">
        <v>1920</v>
      </c>
      <c r="BH1452">
        <v>0</v>
      </c>
      <c r="BI1452">
        <v>177</v>
      </c>
      <c r="BJ1452" s="25">
        <v>45853</v>
      </c>
      <c r="BK1452">
        <v>0</v>
      </c>
      <c r="BL1452" s="27" t="str">
        <f>VLOOKUP(O1452,DropDownList!$H$1:$I$7,2,FALSE)</f>
        <v>2025/26</v>
      </c>
      <c r="BM1452" s="27" t="str">
        <f t="shared" si="22"/>
        <v>VSUR</v>
      </c>
    </row>
    <row r="1453" spans="1:65" x14ac:dyDescent="0.2">
      <c r="A1453">
        <v>2025</v>
      </c>
      <c r="B1453">
        <v>7</v>
      </c>
      <c r="C1453" t="s">
        <v>162</v>
      </c>
      <c r="D1453" t="s">
        <v>174</v>
      </c>
      <c r="E1453" t="s">
        <v>14</v>
      </c>
      <c r="F1453">
        <v>9346</v>
      </c>
      <c r="G1453" t="s">
        <v>141</v>
      </c>
      <c r="H1453" t="s">
        <v>171</v>
      </c>
      <c r="I1453" t="s">
        <v>172</v>
      </c>
      <c r="J1453" s="24">
        <v>45839</v>
      </c>
      <c r="K1453" t="s">
        <v>143</v>
      </c>
      <c r="L1453">
        <v>2</v>
      </c>
      <c r="M1453" t="s">
        <v>144</v>
      </c>
      <c r="N1453" t="s">
        <v>145</v>
      </c>
      <c r="O1453" t="s">
        <v>147</v>
      </c>
      <c r="P1453" t="s">
        <v>151</v>
      </c>
      <c r="Q1453">
        <v>0</v>
      </c>
      <c r="R1453">
        <v>2</v>
      </c>
      <c r="S1453">
        <v>60</v>
      </c>
      <c r="T1453">
        <v>0</v>
      </c>
      <c r="U1453">
        <v>1</v>
      </c>
      <c r="V1453">
        <v>0</v>
      </c>
      <c r="W1453">
        <v>0</v>
      </c>
      <c r="X1453">
        <v>0</v>
      </c>
      <c r="Y1453">
        <v>0</v>
      </c>
      <c r="Z1453">
        <v>0</v>
      </c>
      <c r="AA1453">
        <v>60</v>
      </c>
      <c r="AB1453">
        <v>0</v>
      </c>
      <c r="AC1453">
        <v>60</v>
      </c>
      <c r="AD1453">
        <v>0</v>
      </c>
      <c r="AE1453">
        <v>0</v>
      </c>
      <c r="AF1453">
        <v>2</v>
      </c>
      <c r="AG1453">
        <v>0</v>
      </c>
      <c r="AH1453">
        <v>0</v>
      </c>
      <c r="AI1453">
        <v>0</v>
      </c>
      <c r="AJ1453">
        <v>0</v>
      </c>
      <c r="AK1453">
        <v>0</v>
      </c>
      <c r="AL1453">
        <v>0</v>
      </c>
      <c r="AM1453">
        <v>0</v>
      </c>
      <c r="AN1453">
        <v>0</v>
      </c>
      <c r="AO1453">
        <v>0</v>
      </c>
      <c r="AP1453">
        <v>0</v>
      </c>
      <c r="AQ1453">
        <v>0</v>
      </c>
      <c r="AR1453">
        <v>0</v>
      </c>
      <c r="AS1453">
        <v>0</v>
      </c>
      <c r="AT1453">
        <v>0</v>
      </c>
      <c r="AU1453">
        <v>0</v>
      </c>
      <c r="AV1453">
        <v>0</v>
      </c>
      <c r="AW1453">
        <v>0</v>
      </c>
      <c r="AX1453">
        <v>0</v>
      </c>
      <c r="AY1453">
        <v>0</v>
      </c>
      <c r="AZ1453">
        <v>0</v>
      </c>
      <c r="BA1453">
        <v>0</v>
      </c>
      <c r="BB1453">
        <v>0</v>
      </c>
      <c r="BC1453">
        <v>0</v>
      </c>
      <c r="BD1453">
        <v>0</v>
      </c>
      <c r="BE1453">
        <v>0</v>
      </c>
      <c r="BF1453">
        <v>0</v>
      </c>
      <c r="BG1453">
        <v>0</v>
      </c>
      <c r="BH1453">
        <v>0</v>
      </c>
      <c r="BI1453">
        <v>0</v>
      </c>
      <c r="BJ1453" s="25">
        <v>45853</v>
      </c>
      <c r="BK1453">
        <v>0</v>
      </c>
      <c r="BL1453" s="27" t="str">
        <f>VLOOKUP(O1453,DropDownList!$H$1:$I$7,2,FALSE)</f>
        <v>2024/25</v>
      </c>
      <c r="BM1453" s="27" t="str">
        <f t="shared" si="22"/>
        <v>PCPF</v>
      </c>
    </row>
    <row r="1454" spans="1:65" x14ac:dyDescent="0.2">
      <c r="A1454">
        <v>2025</v>
      </c>
      <c r="B1454">
        <v>7</v>
      </c>
      <c r="C1454" t="s">
        <v>162</v>
      </c>
      <c r="D1454" t="s">
        <v>174</v>
      </c>
      <c r="E1454" t="s">
        <v>14</v>
      </c>
      <c r="F1454">
        <v>9346</v>
      </c>
      <c r="G1454" t="s">
        <v>141</v>
      </c>
      <c r="H1454" t="s">
        <v>171</v>
      </c>
      <c r="I1454" t="s">
        <v>172</v>
      </c>
      <c r="J1454" s="24">
        <v>45839</v>
      </c>
      <c r="K1454" t="s">
        <v>143</v>
      </c>
      <c r="L1454">
        <v>2</v>
      </c>
      <c r="M1454" t="s">
        <v>144</v>
      </c>
      <c r="N1454" t="s">
        <v>145</v>
      </c>
      <c r="O1454" t="s">
        <v>156</v>
      </c>
      <c r="P1454" t="s">
        <v>146</v>
      </c>
      <c r="Q1454">
        <v>444.81</v>
      </c>
      <c r="R1454">
        <v>348</v>
      </c>
      <c r="S1454">
        <v>5300</v>
      </c>
      <c r="T1454">
        <v>130</v>
      </c>
      <c r="U1454">
        <v>53</v>
      </c>
      <c r="V1454">
        <v>24</v>
      </c>
      <c r="W1454">
        <v>354.81</v>
      </c>
      <c r="X1454">
        <v>354.81</v>
      </c>
      <c r="Y1454">
        <v>0</v>
      </c>
      <c r="Z1454">
        <v>0</v>
      </c>
      <c r="AA1454">
        <v>4725.1899999999996</v>
      </c>
      <c r="AB1454">
        <v>0</v>
      </c>
      <c r="AC1454">
        <v>0</v>
      </c>
      <c r="AD1454">
        <v>22</v>
      </c>
      <c r="AE1454">
        <v>2</v>
      </c>
      <c r="AF1454">
        <v>310</v>
      </c>
      <c r="AG1454">
        <v>2</v>
      </c>
      <c r="AH1454">
        <v>8</v>
      </c>
      <c r="AI1454">
        <v>28</v>
      </c>
      <c r="AJ1454">
        <v>0</v>
      </c>
      <c r="AK1454">
        <v>0</v>
      </c>
      <c r="AL1454">
        <v>0</v>
      </c>
      <c r="AM1454">
        <v>0</v>
      </c>
      <c r="AN1454">
        <v>0</v>
      </c>
      <c r="AO1454">
        <v>198</v>
      </c>
      <c r="AP1454">
        <v>902</v>
      </c>
      <c r="AQ1454">
        <v>210</v>
      </c>
      <c r="AR1454">
        <v>0</v>
      </c>
      <c r="AS1454">
        <v>129</v>
      </c>
      <c r="AT1454">
        <v>54</v>
      </c>
      <c r="AU1454">
        <v>25</v>
      </c>
      <c r="AV1454">
        <v>11</v>
      </c>
      <c r="AW1454">
        <v>2</v>
      </c>
      <c r="AX1454">
        <v>0</v>
      </c>
      <c r="AY1454">
        <v>66</v>
      </c>
      <c r="AZ1454">
        <v>160</v>
      </c>
      <c r="BA1454">
        <v>120</v>
      </c>
      <c r="BB1454">
        <v>39</v>
      </c>
      <c r="BC1454">
        <v>22</v>
      </c>
      <c r="BD1454">
        <v>2</v>
      </c>
      <c r="BE1454">
        <v>0</v>
      </c>
      <c r="BF1454">
        <v>341</v>
      </c>
      <c r="BG1454">
        <v>440</v>
      </c>
      <c r="BH1454">
        <v>0</v>
      </c>
      <c r="BI1454">
        <v>50</v>
      </c>
      <c r="BJ1454" s="25">
        <v>45853</v>
      </c>
      <c r="BK1454">
        <v>0</v>
      </c>
      <c r="BL1454" s="27" t="str">
        <f>VLOOKUP(O1454,DropDownList!$H$1:$I$7,2,FALSE)</f>
        <v>2023/24</v>
      </c>
      <c r="BM1454" s="27" t="str">
        <f t="shared" si="22"/>
        <v>VSUR</v>
      </c>
    </row>
    <row r="1455" spans="1:65" x14ac:dyDescent="0.2">
      <c r="A1455">
        <v>2025</v>
      </c>
      <c r="B1455">
        <v>7</v>
      </c>
      <c r="C1455" t="s">
        <v>162</v>
      </c>
      <c r="D1455" t="s">
        <v>175</v>
      </c>
      <c r="E1455" t="s">
        <v>14</v>
      </c>
      <c r="F1455">
        <v>9781</v>
      </c>
      <c r="G1455" t="s">
        <v>158</v>
      </c>
      <c r="H1455" t="s">
        <v>171</v>
      </c>
      <c r="I1455" t="s">
        <v>172</v>
      </c>
      <c r="J1455" s="24">
        <v>45839</v>
      </c>
      <c r="K1455" t="s">
        <v>143</v>
      </c>
      <c r="L1455">
        <v>2</v>
      </c>
      <c r="M1455" t="s">
        <v>144</v>
      </c>
      <c r="N1455" t="s">
        <v>145</v>
      </c>
      <c r="O1455" t="s">
        <v>149</v>
      </c>
      <c r="P1455" t="s">
        <v>159</v>
      </c>
      <c r="Q1455">
        <v>8920</v>
      </c>
      <c r="R1455">
        <v>14</v>
      </c>
      <c r="S1455">
        <v>46477.01</v>
      </c>
      <c r="T1455">
        <v>43.86</v>
      </c>
      <c r="U1455">
        <v>2</v>
      </c>
      <c r="V1455">
        <v>2</v>
      </c>
      <c r="W1455">
        <v>6620</v>
      </c>
      <c r="X1455">
        <v>8920</v>
      </c>
      <c r="Y1455">
        <v>0</v>
      </c>
      <c r="Z1455">
        <v>0</v>
      </c>
      <c r="AA1455">
        <v>37513.15</v>
      </c>
      <c r="AB1455">
        <v>0</v>
      </c>
      <c r="AC1455">
        <v>0</v>
      </c>
      <c r="AD1455">
        <v>1</v>
      </c>
      <c r="AE1455">
        <v>1</v>
      </c>
      <c r="AF1455">
        <v>9</v>
      </c>
      <c r="AG1455">
        <v>1</v>
      </c>
      <c r="AH1455">
        <v>0</v>
      </c>
      <c r="AI1455">
        <v>1</v>
      </c>
      <c r="AJ1455">
        <v>0</v>
      </c>
      <c r="AK1455">
        <v>0</v>
      </c>
      <c r="AL1455">
        <v>0</v>
      </c>
      <c r="AM1455">
        <v>0</v>
      </c>
      <c r="AN1455">
        <v>0</v>
      </c>
      <c r="AO1455">
        <v>1</v>
      </c>
      <c r="AP1455">
        <v>1</v>
      </c>
      <c r="AQ1455">
        <v>0</v>
      </c>
      <c r="AR1455">
        <v>0</v>
      </c>
      <c r="AS1455">
        <v>0</v>
      </c>
      <c r="AT1455">
        <v>0</v>
      </c>
      <c r="AU1455">
        <v>0</v>
      </c>
      <c r="AV1455">
        <v>0</v>
      </c>
      <c r="AW1455">
        <v>0</v>
      </c>
      <c r="AX1455">
        <v>0</v>
      </c>
      <c r="AY1455">
        <v>0</v>
      </c>
      <c r="AZ1455">
        <v>0</v>
      </c>
      <c r="BA1455">
        <v>0</v>
      </c>
      <c r="BB1455">
        <v>0</v>
      </c>
      <c r="BC1455">
        <v>0</v>
      </c>
      <c r="BD1455">
        <v>0</v>
      </c>
      <c r="BE1455">
        <v>0</v>
      </c>
      <c r="BF1455">
        <v>0</v>
      </c>
      <c r="BG1455">
        <v>5460</v>
      </c>
      <c r="BH1455">
        <v>3</v>
      </c>
      <c r="BI1455">
        <v>0</v>
      </c>
      <c r="BJ1455" s="25">
        <v>45853</v>
      </c>
      <c r="BK1455">
        <v>0</v>
      </c>
      <c r="BL1455" s="27" t="str">
        <f>VLOOKUP(O1455,DropDownList!$H$1:$I$7,2,FALSE)</f>
        <v>2025/26</v>
      </c>
      <c r="BM1455" s="27" t="str">
        <f t="shared" si="22"/>
        <v>CONF</v>
      </c>
    </row>
    <row r="1456" spans="1:65" x14ac:dyDescent="0.2">
      <c r="A1456">
        <v>2025</v>
      </c>
      <c r="B1456">
        <v>7</v>
      </c>
      <c r="C1456" t="s">
        <v>162</v>
      </c>
      <c r="D1456" t="s">
        <v>175</v>
      </c>
      <c r="E1456" t="s">
        <v>14</v>
      </c>
      <c r="F1456">
        <v>9781</v>
      </c>
      <c r="G1456" t="s">
        <v>158</v>
      </c>
      <c r="H1456" t="s">
        <v>171</v>
      </c>
      <c r="I1456" t="s">
        <v>172</v>
      </c>
      <c r="J1456" s="24">
        <v>45839</v>
      </c>
      <c r="K1456" t="s">
        <v>143</v>
      </c>
      <c r="L1456">
        <v>2</v>
      </c>
      <c r="M1456" t="s">
        <v>144</v>
      </c>
      <c r="N1456" t="s">
        <v>145</v>
      </c>
      <c r="O1456" t="s">
        <v>156</v>
      </c>
      <c r="P1456" t="s">
        <v>161</v>
      </c>
      <c r="Q1456">
        <v>1426.37</v>
      </c>
      <c r="R1456">
        <v>672</v>
      </c>
      <c r="S1456">
        <v>17550</v>
      </c>
      <c r="T1456">
        <v>949.36</v>
      </c>
      <c r="U1456">
        <v>179</v>
      </c>
      <c r="V1456">
        <v>38</v>
      </c>
      <c r="W1456">
        <v>876.89</v>
      </c>
      <c r="X1456">
        <v>876.89</v>
      </c>
      <c r="Y1456">
        <v>0</v>
      </c>
      <c r="Z1456">
        <v>0</v>
      </c>
      <c r="AA1456">
        <v>15174.27</v>
      </c>
      <c r="AB1456">
        <v>0</v>
      </c>
      <c r="AC1456">
        <v>0</v>
      </c>
      <c r="AD1456">
        <v>36</v>
      </c>
      <c r="AE1456">
        <v>2</v>
      </c>
      <c r="AF1456">
        <v>565</v>
      </c>
      <c r="AG1456">
        <v>3</v>
      </c>
      <c r="AH1456">
        <v>38</v>
      </c>
      <c r="AI1456">
        <v>63</v>
      </c>
      <c r="AJ1456">
        <v>0</v>
      </c>
      <c r="AK1456">
        <v>0</v>
      </c>
      <c r="AL1456">
        <v>0</v>
      </c>
      <c r="AM1456">
        <v>0</v>
      </c>
      <c r="AN1456">
        <v>0</v>
      </c>
      <c r="AO1456">
        <v>462</v>
      </c>
      <c r="AP1456">
        <v>1940</v>
      </c>
      <c r="AQ1456">
        <v>462</v>
      </c>
      <c r="AR1456">
        <v>0</v>
      </c>
      <c r="AS1456">
        <v>209</v>
      </c>
      <c r="AT1456">
        <v>85</v>
      </c>
      <c r="AU1456">
        <v>49</v>
      </c>
      <c r="AV1456">
        <v>27</v>
      </c>
      <c r="AW1456">
        <v>38</v>
      </c>
      <c r="AX1456">
        <v>0</v>
      </c>
      <c r="AY1456">
        <v>249</v>
      </c>
      <c r="AZ1456">
        <v>387</v>
      </c>
      <c r="BA1456">
        <v>240</v>
      </c>
      <c r="BB1456">
        <v>53</v>
      </c>
      <c r="BC1456">
        <v>28</v>
      </c>
      <c r="BD1456">
        <v>13</v>
      </c>
      <c r="BE1456">
        <v>0</v>
      </c>
      <c r="BF1456">
        <v>624</v>
      </c>
      <c r="BG1456">
        <v>1380</v>
      </c>
      <c r="BH1456">
        <v>3</v>
      </c>
      <c r="BI1456">
        <v>166</v>
      </c>
      <c r="BJ1456" s="25">
        <v>45853</v>
      </c>
      <c r="BK1456">
        <v>3</v>
      </c>
      <c r="BL1456" s="27" t="str">
        <f>VLOOKUP(O1456,DropDownList!$H$1:$I$7,2,FALSE)</f>
        <v>2023/24</v>
      </c>
      <c r="BM1456" s="27" t="str">
        <f t="shared" si="22"/>
        <v>VSUR</v>
      </c>
    </row>
    <row r="1457" spans="1:65" x14ac:dyDescent="0.2">
      <c r="A1457">
        <v>2025</v>
      </c>
      <c r="B1457">
        <v>7</v>
      </c>
      <c r="C1457" t="s">
        <v>162</v>
      </c>
      <c r="D1457" t="s">
        <v>175</v>
      </c>
      <c r="E1457" t="s">
        <v>14</v>
      </c>
      <c r="F1457">
        <v>9781</v>
      </c>
      <c r="G1457" t="s">
        <v>158</v>
      </c>
      <c r="H1457" t="s">
        <v>171</v>
      </c>
      <c r="I1457" t="s">
        <v>172</v>
      </c>
      <c r="J1457" s="24">
        <v>45839</v>
      </c>
      <c r="K1457" t="s">
        <v>143</v>
      </c>
      <c r="L1457">
        <v>2</v>
      </c>
      <c r="M1457" t="s">
        <v>144</v>
      </c>
      <c r="N1457" t="s">
        <v>145</v>
      </c>
      <c r="O1457" t="s">
        <v>147</v>
      </c>
      <c r="P1457" t="s">
        <v>160</v>
      </c>
      <c r="Q1457">
        <v>78286.649999999994</v>
      </c>
      <c r="R1457">
        <v>570</v>
      </c>
      <c r="S1457">
        <v>331575.5</v>
      </c>
      <c r="T1457">
        <v>15708.73</v>
      </c>
      <c r="U1457">
        <v>197</v>
      </c>
      <c r="V1457">
        <v>121</v>
      </c>
      <c r="W1457">
        <v>52722.42</v>
      </c>
      <c r="X1457">
        <v>56802.42</v>
      </c>
      <c r="Y1457">
        <v>0</v>
      </c>
      <c r="Z1457">
        <v>0</v>
      </c>
      <c r="AA1457">
        <v>237580.12</v>
      </c>
      <c r="AB1457">
        <v>19207.61</v>
      </c>
      <c r="AC1457">
        <v>205305.63</v>
      </c>
      <c r="AD1457">
        <v>66</v>
      </c>
      <c r="AE1457">
        <v>55</v>
      </c>
      <c r="AF1457">
        <v>330</v>
      </c>
      <c r="AG1457">
        <v>101</v>
      </c>
      <c r="AH1457">
        <v>33</v>
      </c>
      <c r="AI1457">
        <v>96</v>
      </c>
      <c r="AJ1457">
        <v>0</v>
      </c>
      <c r="AK1457">
        <v>0</v>
      </c>
      <c r="AL1457">
        <v>0</v>
      </c>
      <c r="AM1457">
        <v>0</v>
      </c>
      <c r="AN1457">
        <v>0</v>
      </c>
      <c r="AO1457">
        <v>383</v>
      </c>
      <c r="AP1457">
        <v>1321</v>
      </c>
      <c r="AQ1457">
        <v>345</v>
      </c>
      <c r="AR1457">
        <v>2</v>
      </c>
      <c r="AS1457">
        <v>157</v>
      </c>
      <c r="AT1457">
        <v>56</v>
      </c>
      <c r="AU1457">
        <v>21</v>
      </c>
      <c r="AV1457">
        <v>12</v>
      </c>
      <c r="AW1457">
        <v>60</v>
      </c>
      <c r="AX1457">
        <v>0</v>
      </c>
      <c r="AY1457">
        <v>155</v>
      </c>
      <c r="AZ1457">
        <v>254</v>
      </c>
      <c r="BA1457">
        <v>143</v>
      </c>
      <c r="BB1457">
        <v>37</v>
      </c>
      <c r="BC1457">
        <v>17</v>
      </c>
      <c r="BD1457">
        <v>4</v>
      </c>
      <c r="BE1457">
        <v>1</v>
      </c>
      <c r="BF1457">
        <v>508</v>
      </c>
      <c r="BG1457">
        <v>41207</v>
      </c>
      <c r="BH1457">
        <v>10</v>
      </c>
      <c r="BI1457">
        <v>166</v>
      </c>
      <c r="BJ1457" s="25">
        <v>45853</v>
      </c>
      <c r="BK1457">
        <v>1</v>
      </c>
      <c r="BL1457" s="27" t="str">
        <f>VLOOKUP(O1457,DropDownList!$H$1:$I$7,2,FALSE)</f>
        <v>2024/25</v>
      </c>
      <c r="BM1457" s="27" t="str">
        <f t="shared" si="22"/>
        <v>SC COURT</v>
      </c>
    </row>
    <row r="1458" spans="1:65" x14ac:dyDescent="0.2">
      <c r="A1458">
        <v>2025</v>
      </c>
      <c r="B1458">
        <v>7</v>
      </c>
      <c r="C1458" t="s">
        <v>162</v>
      </c>
      <c r="D1458" t="s">
        <v>175</v>
      </c>
      <c r="E1458" t="s">
        <v>14</v>
      </c>
      <c r="F1458">
        <v>9781</v>
      </c>
      <c r="G1458" t="s">
        <v>158</v>
      </c>
      <c r="H1458" t="s">
        <v>171</v>
      </c>
      <c r="I1458" t="s">
        <v>172</v>
      </c>
      <c r="J1458" s="24">
        <v>45839</v>
      </c>
      <c r="K1458" t="s">
        <v>143</v>
      </c>
      <c r="L1458">
        <v>2</v>
      </c>
      <c r="M1458" t="s">
        <v>144</v>
      </c>
      <c r="N1458" t="s">
        <v>145</v>
      </c>
      <c r="O1458" t="s">
        <v>156</v>
      </c>
      <c r="P1458" t="s">
        <v>159</v>
      </c>
      <c r="Q1458">
        <v>0</v>
      </c>
      <c r="R1458">
        <v>8</v>
      </c>
      <c r="S1458">
        <v>32691.63</v>
      </c>
      <c r="T1458">
        <v>228.42</v>
      </c>
      <c r="U1458">
        <v>0</v>
      </c>
      <c r="V1458">
        <v>0</v>
      </c>
      <c r="W1458">
        <v>0</v>
      </c>
      <c r="X1458">
        <v>0</v>
      </c>
      <c r="Y1458">
        <v>0</v>
      </c>
      <c r="Z1458">
        <v>0</v>
      </c>
      <c r="AA1458">
        <v>32463.21</v>
      </c>
      <c r="AB1458">
        <v>0</v>
      </c>
      <c r="AC1458">
        <v>0</v>
      </c>
      <c r="AD1458">
        <v>0</v>
      </c>
      <c r="AE1458">
        <v>0</v>
      </c>
      <c r="AF1458">
        <v>6</v>
      </c>
      <c r="AG1458">
        <v>0</v>
      </c>
      <c r="AH1458">
        <v>0</v>
      </c>
      <c r="AI1458">
        <v>0</v>
      </c>
      <c r="AJ1458">
        <v>0</v>
      </c>
      <c r="AK1458">
        <v>0</v>
      </c>
      <c r="AL1458">
        <v>0</v>
      </c>
      <c r="AM1458">
        <v>0</v>
      </c>
      <c r="AN1458">
        <v>0</v>
      </c>
      <c r="AO1458">
        <v>1</v>
      </c>
      <c r="AP1458">
        <v>2</v>
      </c>
      <c r="AQ1458">
        <v>0</v>
      </c>
      <c r="AR1458">
        <v>0</v>
      </c>
      <c r="AS1458">
        <v>0</v>
      </c>
      <c r="AT1458">
        <v>0</v>
      </c>
      <c r="AU1458">
        <v>0</v>
      </c>
      <c r="AV1458">
        <v>0</v>
      </c>
      <c r="AW1458">
        <v>1</v>
      </c>
      <c r="AX1458">
        <v>0</v>
      </c>
      <c r="AY1458">
        <v>0</v>
      </c>
      <c r="AZ1458">
        <v>0</v>
      </c>
      <c r="BA1458">
        <v>0</v>
      </c>
      <c r="BB1458">
        <v>0</v>
      </c>
      <c r="BC1458">
        <v>0</v>
      </c>
      <c r="BD1458">
        <v>0</v>
      </c>
      <c r="BE1458">
        <v>0</v>
      </c>
      <c r="BF1458">
        <v>0</v>
      </c>
      <c r="BG1458">
        <v>0</v>
      </c>
      <c r="BH1458">
        <v>2</v>
      </c>
      <c r="BI1458">
        <v>0</v>
      </c>
      <c r="BJ1458" s="25">
        <v>45853</v>
      </c>
      <c r="BK1458">
        <v>0</v>
      </c>
      <c r="BL1458" s="27" t="str">
        <f>VLOOKUP(O1458,DropDownList!$H$1:$I$7,2,FALSE)</f>
        <v>2023/24</v>
      </c>
      <c r="BM1458" s="27" t="str">
        <f t="shared" si="22"/>
        <v>CONF</v>
      </c>
    </row>
    <row r="1459" spans="1:65" x14ac:dyDescent="0.2">
      <c r="A1459">
        <v>2025</v>
      </c>
      <c r="B1459">
        <v>7</v>
      </c>
      <c r="C1459" t="s">
        <v>162</v>
      </c>
      <c r="D1459" t="s">
        <v>175</v>
      </c>
      <c r="E1459" t="s">
        <v>14</v>
      </c>
      <c r="F1459">
        <v>9781</v>
      </c>
      <c r="G1459" t="s">
        <v>158</v>
      </c>
      <c r="H1459" t="s">
        <v>171</v>
      </c>
      <c r="I1459" t="s">
        <v>172</v>
      </c>
      <c r="J1459" s="24">
        <v>45839</v>
      </c>
      <c r="K1459" t="s">
        <v>143</v>
      </c>
      <c r="L1459">
        <v>2</v>
      </c>
      <c r="M1459" t="s">
        <v>144</v>
      </c>
      <c r="N1459" t="s">
        <v>145</v>
      </c>
      <c r="O1459" t="s">
        <v>149</v>
      </c>
      <c r="P1459" t="s">
        <v>161</v>
      </c>
      <c r="Q1459">
        <v>4513.54</v>
      </c>
      <c r="R1459">
        <v>731</v>
      </c>
      <c r="S1459">
        <v>61875</v>
      </c>
      <c r="T1459">
        <v>770</v>
      </c>
      <c r="U1459">
        <v>426</v>
      </c>
      <c r="V1459">
        <v>128</v>
      </c>
      <c r="W1459">
        <v>3640</v>
      </c>
      <c r="X1459">
        <v>3640</v>
      </c>
      <c r="Y1459">
        <v>0</v>
      </c>
      <c r="Z1459">
        <v>0</v>
      </c>
      <c r="AA1459">
        <v>56591.46</v>
      </c>
      <c r="AB1459">
        <v>0</v>
      </c>
      <c r="AC1459">
        <v>0</v>
      </c>
      <c r="AD1459">
        <v>124</v>
      </c>
      <c r="AE1459">
        <v>4</v>
      </c>
      <c r="AF1459">
        <v>538</v>
      </c>
      <c r="AG1459">
        <v>12</v>
      </c>
      <c r="AH1459">
        <v>21</v>
      </c>
      <c r="AI1459">
        <v>160</v>
      </c>
      <c r="AJ1459">
        <v>0</v>
      </c>
      <c r="AK1459">
        <v>0</v>
      </c>
      <c r="AL1459">
        <v>0</v>
      </c>
      <c r="AM1459">
        <v>0</v>
      </c>
      <c r="AN1459">
        <v>0</v>
      </c>
      <c r="AO1459">
        <v>455</v>
      </c>
      <c r="AP1459">
        <v>1058</v>
      </c>
      <c r="AQ1459">
        <v>426</v>
      </c>
      <c r="AR1459">
        <v>0</v>
      </c>
      <c r="AS1459">
        <v>155</v>
      </c>
      <c r="AT1459">
        <v>9</v>
      </c>
      <c r="AU1459">
        <v>10</v>
      </c>
      <c r="AV1459">
        <v>5</v>
      </c>
      <c r="AW1459">
        <v>45</v>
      </c>
      <c r="AX1459">
        <v>0</v>
      </c>
      <c r="AY1459">
        <v>111</v>
      </c>
      <c r="AZ1459">
        <v>169</v>
      </c>
      <c r="BA1459">
        <v>62</v>
      </c>
      <c r="BB1459">
        <v>20</v>
      </c>
      <c r="BC1459">
        <v>3</v>
      </c>
      <c r="BD1459">
        <v>8</v>
      </c>
      <c r="BE1459">
        <v>2</v>
      </c>
      <c r="BF1459">
        <v>682</v>
      </c>
      <c r="BG1459">
        <v>4345</v>
      </c>
      <c r="BH1459">
        <v>0</v>
      </c>
      <c r="BI1459">
        <v>399</v>
      </c>
      <c r="BJ1459" s="25">
        <v>45853</v>
      </c>
      <c r="BK1459">
        <v>0</v>
      </c>
      <c r="BL1459" s="27" t="str">
        <f>VLOOKUP(O1459,DropDownList!$H$1:$I$7,2,FALSE)</f>
        <v>2025/26</v>
      </c>
      <c r="BM1459" s="27" t="str">
        <f t="shared" si="22"/>
        <v>VSUR</v>
      </c>
    </row>
    <row r="1460" spans="1:65" x14ac:dyDescent="0.2">
      <c r="A1460">
        <v>2025</v>
      </c>
      <c r="B1460">
        <v>7</v>
      </c>
      <c r="C1460" t="s">
        <v>162</v>
      </c>
      <c r="D1460" t="s">
        <v>175</v>
      </c>
      <c r="E1460" t="s">
        <v>14</v>
      </c>
      <c r="F1460">
        <v>9781</v>
      </c>
      <c r="G1460" t="s">
        <v>158</v>
      </c>
      <c r="H1460" t="s">
        <v>171</v>
      </c>
      <c r="I1460" t="s">
        <v>172</v>
      </c>
      <c r="J1460" s="24">
        <v>45839</v>
      </c>
      <c r="K1460" t="s">
        <v>143</v>
      </c>
      <c r="L1460">
        <v>2</v>
      </c>
      <c r="M1460" t="s">
        <v>144</v>
      </c>
      <c r="N1460" t="s">
        <v>145</v>
      </c>
      <c r="O1460" t="s">
        <v>149</v>
      </c>
      <c r="P1460" t="s">
        <v>160</v>
      </c>
      <c r="Q1460">
        <v>207759.94</v>
      </c>
      <c r="R1460">
        <v>782</v>
      </c>
      <c r="S1460">
        <v>537992.06000000006</v>
      </c>
      <c r="T1460">
        <v>25221.32</v>
      </c>
      <c r="U1460">
        <v>442</v>
      </c>
      <c r="V1460">
        <v>284</v>
      </c>
      <c r="W1460">
        <v>81258.11</v>
      </c>
      <c r="X1460">
        <v>143643.10999999999</v>
      </c>
      <c r="Y1460">
        <v>0</v>
      </c>
      <c r="Z1460">
        <v>0</v>
      </c>
      <c r="AA1460">
        <v>305010.8</v>
      </c>
      <c r="AB1460">
        <v>9736.08</v>
      </c>
      <c r="AC1460">
        <v>275743.26</v>
      </c>
      <c r="AD1460">
        <v>137</v>
      </c>
      <c r="AE1460">
        <v>147</v>
      </c>
      <c r="AF1460">
        <v>292</v>
      </c>
      <c r="AG1460">
        <v>270</v>
      </c>
      <c r="AH1460">
        <v>45</v>
      </c>
      <c r="AI1460">
        <v>172</v>
      </c>
      <c r="AJ1460">
        <v>0</v>
      </c>
      <c r="AK1460">
        <v>0</v>
      </c>
      <c r="AL1460">
        <v>0</v>
      </c>
      <c r="AM1460">
        <v>0</v>
      </c>
      <c r="AN1460">
        <v>0</v>
      </c>
      <c r="AO1460">
        <v>494</v>
      </c>
      <c r="AP1460">
        <v>1082</v>
      </c>
      <c r="AQ1460">
        <v>425</v>
      </c>
      <c r="AR1460">
        <v>0</v>
      </c>
      <c r="AS1460">
        <v>154</v>
      </c>
      <c r="AT1460">
        <v>9</v>
      </c>
      <c r="AU1460">
        <v>11</v>
      </c>
      <c r="AV1460">
        <v>5</v>
      </c>
      <c r="AW1460">
        <v>79</v>
      </c>
      <c r="AX1460">
        <v>0</v>
      </c>
      <c r="AY1460">
        <v>108</v>
      </c>
      <c r="AZ1460">
        <v>166</v>
      </c>
      <c r="BA1460">
        <v>62</v>
      </c>
      <c r="BB1460">
        <v>18</v>
      </c>
      <c r="BC1460">
        <v>3</v>
      </c>
      <c r="BD1460">
        <v>9</v>
      </c>
      <c r="BE1460">
        <v>2</v>
      </c>
      <c r="BF1460">
        <v>698</v>
      </c>
      <c r="BG1460">
        <v>91513</v>
      </c>
      <c r="BH1460">
        <v>3</v>
      </c>
      <c r="BI1460">
        <v>405</v>
      </c>
      <c r="BJ1460" s="25">
        <v>45853</v>
      </c>
      <c r="BK1460">
        <v>0</v>
      </c>
      <c r="BL1460" s="27" t="str">
        <f>VLOOKUP(O1460,DropDownList!$H$1:$I$7,2,FALSE)</f>
        <v>2025/26</v>
      </c>
      <c r="BM1460" s="27" t="str">
        <f t="shared" si="22"/>
        <v>SC COURT</v>
      </c>
    </row>
    <row r="1461" spans="1:65" x14ac:dyDescent="0.2">
      <c r="A1461">
        <v>2025</v>
      </c>
      <c r="B1461">
        <v>7</v>
      </c>
      <c r="C1461" t="s">
        <v>162</v>
      </c>
      <c r="D1461" t="s">
        <v>175</v>
      </c>
      <c r="E1461" t="s">
        <v>14</v>
      </c>
      <c r="F1461">
        <v>9781</v>
      </c>
      <c r="G1461" t="s">
        <v>158</v>
      </c>
      <c r="H1461" t="s">
        <v>171</v>
      </c>
      <c r="I1461" t="s">
        <v>172</v>
      </c>
      <c r="J1461" s="24">
        <v>45839</v>
      </c>
      <c r="K1461" t="s">
        <v>143</v>
      </c>
      <c r="L1461">
        <v>2</v>
      </c>
      <c r="M1461" t="s">
        <v>144</v>
      </c>
      <c r="N1461" t="s">
        <v>145</v>
      </c>
      <c r="O1461" t="s">
        <v>147</v>
      </c>
      <c r="P1461" t="s">
        <v>159</v>
      </c>
      <c r="Q1461">
        <v>39394.230000000003</v>
      </c>
      <c r="R1461">
        <v>8</v>
      </c>
      <c r="S1461">
        <v>65915.649999999994</v>
      </c>
      <c r="T1461">
        <v>39.17</v>
      </c>
      <c r="U1461">
        <v>1</v>
      </c>
      <c r="V1461">
        <v>1</v>
      </c>
      <c r="W1461">
        <v>39394.230000000003</v>
      </c>
      <c r="X1461">
        <v>39394.230000000003</v>
      </c>
      <c r="Y1461">
        <v>0</v>
      </c>
      <c r="Z1461">
        <v>0</v>
      </c>
      <c r="AA1461">
        <v>26482.25</v>
      </c>
      <c r="AB1461">
        <v>0</v>
      </c>
      <c r="AC1461">
        <v>0</v>
      </c>
      <c r="AD1461">
        <v>1</v>
      </c>
      <c r="AE1461">
        <v>0</v>
      </c>
      <c r="AF1461">
        <v>4</v>
      </c>
      <c r="AG1461">
        <v>0</v>
      </c>
      <c r="AH1461">
        <v>0</v>
      </c>
      <c r="AI1461">
        <v>1</v>
      </c>
      <c r="AJ1461">
        <v>0</v>
      </c>
      <c r="AK1461">
        <v>0</v>
      </c>
      <c r="AL1461">
        <v>0</v>
      </c>
      <c r="AM1461">
        <v>0</v>
      </c>
      <c r="AN1461">
        <v>0</v>
      </c>
      <c r="AO1461">
        <v>0</v>
      </c>
      <c r="AP1461">
        <v>0</v>
      </c>
      <c r="AQ1461">
        <v>0</v>
      </c>
      <c r="AR1461">
        <v>0</v>
      </c>
      <c r="AS1461">
        <v>0</v>
      </c>
      <c r="AT1461">
        <v>0</v>
      </c>
      <c r="AU1461">
        <v>0</v>
      </c>
      <c r="AV1461">
        <v>0</v>
      </c>
      <c r="AW1461">
        <v>0</v>
      </c>
      <c r="AX1461">
        <v>0</v>
      </c>
      <c r="AY1461">
        <v>0</v>
      </c>
      <c r="AZ1461">
        <v>0</v>
      </c>
      <c r="BA1461">
        <v>0</v>
      </c>
      <c r="BB1461">
        <v>0</v>
      </c>
      <c r="BC1461">
        <v>0</v>
      </c>
      <c r="BD1461">
        <v>0</v>
      </c>
      <c r="BE1461">
        <v>0</v>
      </c>
      <c r="BF1461">
        <v>0</v>
      </c>
      <c r="BG1461">
        <v>39394.230000000003</v>
      </c>
      <c r="BH1461">
        <v>3</v>
      </c>
      <c r="BI1461">
        <v>0</v>
      </c>
      <c r="BJ1461" s="25">
        <v>45853</v>
      </c>
      <c r="BK1461">
        <v>0</v>
      </c>
      <c r="BL1461" s="27" t="str">
        <f>VLOOKUP(O1461,DropDownList!$H$1:$I$7,2,FALSE)</f>
        <v>2024/25</v>
      </c>
      <c r="BM1461" s="27" t="str">
        <f t="shared" si="22"/>
        <v>CONF</v>
      </c>
    </row>
    <row r="1462" spans="1:65" x14ac:dyDescent="0.2">
      <c r="A1462">
        <v>2025</v>
      </c>
      <c r="B1462">
        <v>7</v>
      </c>
      <c r="C1462" t="s">
        <v>162</v>
      </c>
      <c r="D1462" t="s">
        <v>175</v>
      </c>
      <c r="E1462" t="s">
        <v>14</v>
      </c>
      <c r="F1462">
        <v>9781</v>
      </c>
      <c r="G1462" t="s">
        <v>158</v>
      </c>
      <c r="H1462" t="s">
        <v>171</v>
      </c>
      <c r="I1462" t="s">
        <v>172</v>
      </c>
      <c r="J1462" s="24">
        <v>45839</v>
      </c>
      <c r="K1462" t="s">
        <v>143</v>
      </c>
      <c r="L1462">
        <v>2</v>
      </c>
      <c r="M1462" t="s">
        <v>144</v>
      </c>
      <c r="N1462" t="s">
        <v>145</v>
      </c>
      <c r="O1462" t="s">
        <v>156</v>
      </c>
      <c r="P1462" t="s">
        <v>160</v>
      </c>
      <c r="Q1462">
        <v>58513.919999999998</v>
      </c>
      <c r="R1462">
        <v>724</v>
      </c>
      <c r="S1462">
        <v>381500</v>
      </c>
      <c r="T1462">
        <v>24654.66</v>
      </c>
      <c r="U1462">
        <v>193</v>
      </c>
      <c r="V1462">
        <v>99</v>
      </c>
      <c r="W1462">
        <v>35135.660000000003</v>
      </c>
      <c r="X1462">
        <v>35770.660000000003</v>
      </c>
      <c r="Y1462">
        <v>0</v>
      </c>
      <c r="Z1462">
        <v>0</v>
      </c>
      <c r="AA1462">
        <v>298331.42</v>
      </c>
      <c r="AB1462">
        <v>17644.919999999998</v>
      </c>
      <c r="AC1462">
        <v>265132.23</v>
      </c>
      <c r="AD1462">
        <v>40</v>
      </c>
      <c r="AE1462">
        <v>59</v>
      </c>
      <c r="AF1462">
        <v>467</v>
      </c>
      <c r="AG1462">
        <v>125</v>
      </c>
      <c r="AH1462">
        <v>44</v>
      </c>
      <c r="AI1462">
        <v>68</v>
      </c>
      <c r="AJ1462">
        <v>0</v>
      </c>
      <c r="AK1462">
        <v>0</v>
      </c>
      <c r="AL1462">
        <v>0</v>
      </c>
      <c r="AM1462">
        <v>0</v>
      </c>
      <c r="AN1462">
        <v>0</v>
      </c>
      <c r="AO1462">
        <v>498</v>
      </c>
      <c r="AP1462">
        <v>2066</v>
      </c>
      <c r="AQ1462">
        <v>485</v>
      </c>
      <c r="AR1462">
        <v>0</v>
      </c>
      <c r="AS1462">
        <v>221</v>
      </c>
      <c r="AT1462">
        <v>90</v>
      </c>
      <c r="AU1462">
        <v>54</v>
      </c>
      <c r="AV1462">
        <v>30</v>
      </c>
      <c r="AW1462">
        <v>47</v>
      </c>
      <c r="AX1462">
        <v>0</v>
      </c>
      <c r="AY1462">
        <v>259</v>
      </c>
      <c r="AZ1462">
        <v>406</v>
      </c>
      <c r="BA1462">
        <v>255</v>
      </c>
      <c r="BB1462">
        <v>61</v>
      </c>
      <c r="BC1462">
        <v>33</v>
      </c>
      <c r="BD1462">
        <v>13</v>
      </c>
      <c r="BE1462">
        <v>0</v>
      </c>
      <c r="BF1462">
        <v>663</v>
      </c>
      <c r="BG1462">
        <v>28520</v>
      </c>
      <c r="BH1462">
        <v>20</v>
      </c>
      <c r="BI1462">
        <v>175</v>
      </c>
      <c r="BJ1462" s="25">
        <v>45853</v>
      </c>
      <c r="BK1462">
        <v>3</v>
      </c>
      <c r="BL1462" s="27" t="str">
        <f>VLOOKUP(O1462,DropDownList!$H$1:$I$7,2,FALSE)</f>
        <v>2023/24</v>
      </c>
      <c r="BM1462" s="27" t="str">
        <f t="shared" si="22"/>
        <v>SC COURT</v>
      </c>
    </row>
    <row r="1463" spans="1:65" x14ac:dyDescent="0.2">
      <c r="A1463">
        <v>2025</v>
      </c>
      <c r="B1463">
        <v>7</v>
      </c>
      <c r="C1463" t="s">
        <v>162</v>
      </c>
      <c r="D1463" t="s">
        <v>175</v>
      </c>
      <c r="E1463" t="s">
        <v>14</v>
      </c>
      <c r="F1463">
        <v>9781</v>
      </c>
      <c r="G1463" t="s">
        <v>158</v>
      </c>
      <c r="H1463" t="s">
        <v>171</v>
      </c>
      <c r="I1463" t="s">
        <v>172</v>
      </c>
      <c r="J1463" s="24">
        <v>45839</v>
      </c>
      <c r="K1463" t="s">
        <v>143</v>
      </c>
      <c r="L1463">
        <v>2</v>
      </c>
      <c r="M1463" t="s">
        <v>144</v>
      </c>
      <c r="N1463" t="s">
        <v>145</v>
      </c>
      <c r="O1463" t="s">
        <v>147</v>
      </c>
      <c r="P1463" t="s">
        <v>161</v>
      </c>
      <c r="Q1463">
        <v>1828.12</v>
      </c>
      <c r="R1463">
        <v>523</v>
      </c>
      <c r="S1463">
        <v>15290</v>
      </c>
      <c r="T1463">
        <v>425</v>
      </c>
      <c r="U1463">
        <v>179</v>
      </c>
      <c r="V1463">
        <v>56</v>
      </c>
      <c r="W1463">
        <v>1248.1199999999999</v>
      </c>
      <c r="X1463">
        <v>1248.1199999999999</v>
      </c>
      <c r="Y1463">
        <v>0</v>
      </c>
      <c r="Z1463">
        <v>0</v>
      </c>
      <c r="AA1463">
        <v>13036.88</v>
      </c>
      <c r="AB1463">
        <v>0</v>
      </c>
      <c r="AC1463">
        <v>0</v>
      </c>
      <c r="AD1463">
        <v>51</v>
      </c>
      <c r="AE1463">
        <v>5</v>
      </c>
      <c r="AF1463">
        <v>414</v>
      </c>
      <c r="AG1463">
        <v>5</v>
      </c>
      <c r="AH1463">
        <v>20</v>
      </c>
      <c r="AI1463">
        <v>84</v>
      </c>
      <c r="AJ1463">
        <v>0</v>
      </c>
      <c r="AK1463">
        <v>0</v>
      </c>
      <c r="AL1463">
        <v>0</v>
      </c>
      <c r="AM1463">
        <v>0</v>
      </c>
      <c r="AN1463">
        <v>0</v>
      </c>
      <c r="AO1463">
        <v>344</v>
      </c>
      <c r="AP1463">
        <v>1287</v>
      </c>
      <c r="AQ1463">
        <v>338</v>
      </c>
      <c r="AR1463">
        <v>2</v>
      </c>
      <c r="AS1463">
        <v>149</v>
      </c>
      <c r="AT1463">
        <v>54</v>
      </c>
      <c r="AU1463">
        <v>20</v>
      </c>
      <c r="AV1463">
        <v>12</v>
      </c>
      <c r="AW1463">
        <v>33</v>
      </c>
      <c r="AX1463">
        <v>0</v>
      </c>
      <c r="AY1463">
        <v>161</v>
      </c>
      <c r="AZ1463">
        <v>258</v>
      </c>
      <c r="BA1463">
        <v>144</v>
      </c>
      <c r="BB1463">
        <v>37</v>
      </c>
      <c r="BC1463">
        <v>17</v>
      </c>
      <c r="BD1463">
        <v>4</v>
      </c>
      <c r="BE1463">
        <v>2</v>
      </c>
      <c r="BF1463">
        <v>489</v>
      </c>
      <c r="BG1463">
        <v>1770</v>
      </c>
      <c r="BH1463">
        <v>0</v>
      </c>
      <c r="BI1463">
        <v>162</v>
      </c>
      <c r="BJ1463" s="25">
        <v>45853</v>
      </c>
      <c r="BK1463">
        <v>1</v>
      </c>
      <c r="BL1463" s="27" t="str">
        <f>VLOOKUP(O1463,DropDownList!$H$1:$I$7,2,FALSE)</f>
        <v>2024/25</v>
      </c>
      <c r="BM1463" s="27" t="str">
        <f t="shared" si="22"/>
        <v>VSUR</v>
      </c>
    </row>
    <row r="1464" spans="1:65" x14ac:dyDescent="0.2">
      <c r="A1464">
        <v>2025</v>
      </c>
      <c r="B1464">
        <v>7</v>
      </c>
      <c r="C1464" t="s">
        <v>162</v>
      </c>
      <c r="D1464" t="s">
        <v>176</v>
      </c>
      <c r="E1464" t="s">
        <v>15</v>
      </c>
      <c r="F1464">
        <v>9805</v>
      </c>
      <c r="G1464" t="s">
        <v>158</v>
      </c>
      <c r="H1464" t="s">
        <v>171</v>
      </c>
      <c r="I1464" t="s">
        <v>172</v>
      </c>
      <c r="J1464" s="24">
        <v>45839</v>
      </c>
      <c r="K1464" t="s">
        <v>143</v>
      </c>
      <c r="L1464">
        <v>2</v>
      </c>
      <c r="M1464" t="s">
        <v>144</v>
      </c>
      <c r="N1464" t="s">
        <v>145</v>
      </c>
      <c r="O1464" t="s">
        <v>147</v>
      </c>
      <c r="P1464" t="s">
        <v>161</v>
      </c>
      <c r="Q1464">
        <v>140</v>
      </c>
      <c r="R1464">
        <v>79</v>
      </c>
      <c r="S1464">
        <v>2645</v>
      </c>
      <c r="T1464">
        <v>75</v>
      </c>
      <c r="U1464">
        <v>15</v>
      </c>
      <c r="V1464">
        <v>4</v>
      </c>
      <c r="W1464">
        <v>100</v>
      </c>
      <c r="X1464">
        <v>100</v>
      </c>
      <c r="Y1464">
        <v>0</v>
      </c>
      <c r="Z1464">
        <v>0</v>
      </c>
      <c r="AA1464">
        <v>2430</v>
      </c>
      <c r="AB1464">
        <v>0</v>
      </c>
      <c r="AC1464">
        <v>0</v>
      </c>
      <c r="AD1464">
        <v>4</v>
      </c>
      <c r="AE1464">
        <v>0</v>
      </c>
      <c r="AF1464">
        <v>73</v>
      </c>
      <c r="AG1464">
        <v>0</v>
      </c>
      <c r="AH1464">
        <v>1</v>
      </c>
      <c r="AI1464">
        <v>5</v>
      </c>
      <c r="AJ1464">
        <v>0</v>
      </c>
      <c r="AK1464">
        <v>0</v>
      </c>
      <c r="AL1464">
        <v>0</v>
      </c>
      <c r="AM1464">
        <v>0</v>
      </c>
      <c r="AN1464">
        <v>0</v>
      </c>
      <c r="AO1464">
        <v>32</v>
      </c>
      <c r="AP1464">
        <v>110</v>
      </c>
      <c r="AQ1464">
        <v>37</v>
      </c>
      <c r="AR1464">
        <v>0</v>
      </c>
      <c r="AS1464">
        <v>16</v>
      </c>
      <c r="AT1464">
        <v>0</v>
      </c>
      <c r="AU1464">
        <v>1</v>
      </c>
      <c r="AV1464">
        <v>0</v>
      </c>
      <c r="AW1464">
        <v>1</v>
      </c>
      <c r="AX1464">
        <v>0</v>
      </c>
      <c r="AY1464">
        <v>11</v>
      </c>
      <c r="AZ1464">
        <v>18</v>
      </c>
      <c r="BA1464">
        <v>9</v>
      </c>
      <c r="BB1464">
        <v>10</v>
      </c>
      <c r="BC1464">
        <v>5</v>
      </c>
      <c r="BD1464">
        <v>0</v>
      </c>
      <c r="BE1464">
        <v>0</v>
      </c>
      <c r="BF1464">
        <v>76</v>
      </c>
      <c r="BG1464">
        <v>140</v>
      </c>
      <c r="BH1464">
        <v>0</v>
      </c>
      <c r="BI1464">
        <v>14</v>
      </c>
      <c r="BJ1464" s="25">
        <v>45853</v>
      </c>
      <c r="BK1464">
        <v>0</v>
      </c>
      <c r="BL1464" s="27" t="str">
        <f>VLOOKUP(O1464,DropDownList!$H$1:$I$7,2,FALSE)</f>
        <v>2024/25</v>
      </c>
      <c r="BM1464" s="27" t="str">
        <f t="shared" si="22"/>
        <v>VSUR</v>
      </c>
    </row>
    <row r="1465" spans="1:65" x14ac:dyDescent="0.2">
      <c r="A1465">
        <v>2025</v>
      </c>
      <c r="B1465">
        <v>7</v>
      </c>
      <c r="C1465" t="s">
        <v>162</v>
      </c>
      <c r="D1465" t="s">
        <v>176</v>
      </c>
      <c r="E1465" t="s">
        <v>15</v>
      </c>
      <c r="F1465">
        <v>9805</v>
      </c>
      <c r="G1465" t="s">
        <v>158</v>
      </c>
      <c r="H1465" t="s">
        <v>171</v>
      </c>
      <c r="I1465" t="s">
        <v>172</v>
      </c>
      <c r="J1465" s="24">
        <v>45839</v>
      </c>
      <c r="K1465" t="s">
        <v>143</v>
      </c>
      <c r="L1465">
        <v>2</v>
      </c>
      <c r="M1465" t="s">
        <v>144</v>
      </c>
      <c r="N1465" t="s">
        <v>145</v>
      </c>
      <c r="O1465" t="s">
        <v>156</v>
      </c>
      <c r="P1465" t="s">
        <v>153</v>
      </c>
      <c r="Q1465">
        <v>0</v>
      </c>
      <c r="R1465">
        <v>2</v>
      </c>
      <c r="S1465">
        <v>90</v>
      </c>
      <c r="T1465">
        <v>0</v>
      </c>
      <c r="U1465">
        <v>0</v>
      </c>
      <c r="V1465">
        <v>0</v>
      </c>
      <c r="W1465">
        <v>0</v>
      </c>
      <c r="X1465">
        <v>0</v>
      </c>
      <c r="Y1465">
        <v>0</v>
      </c>
      <c r="Z1465">
        <v>0</v>
      </c>
      <c r="AA1465">
        <v>90</v>
      </c>
      <c r="AB1465">
        <v>0</v>
      </c>
      <c r="AC1465">
        <v>90</v>
      </c>
      <c r="AD1465">
        <v>0</v>
      </c>
      <c r="AE1465">
        <v>0</v>
      </c>
      <c r="AF1465">
        <v>2</v>
      </c>
      <c r="AG1465">
        <v>0</v>
      </c>
      <c r="AH1465">
        <v>0</v>
      </c>
      <c r="AI1465">
        <v>0</v>
      </c>
      <c r="AJ1465">
        <v>0</v>
      </c>
      <c r="AK1465">
        <v>0</v>
      </c>
      <c r="AL1465">
        <v>0</v>
      </c>
      <c r="AM1465">
        <v>0</v>
      </c>
      <c r="AN1465">
        <v>0</v>
      </c>
      <c r="AO1465">
        <v>1</v>
      </c>
      <c r="AP1465">
        <v>1</v>
      </c>
      <c r="AQ1465">
        <v>1</v>
      </c>
      <c r="AR1465">
        <v>0</v>
      </c>
      <c r="AS1465">
        <v>0</v>
      </c>
      <c r="AT1465">
        <v>0</v>
      </c>
      <c r="AU1465">
        <v>0</v>
      </c>
      <c r="AV1465">
        <v>0</v>
      </c>
      <c r="AW1465">
        <v>0</v>
      </c>
      <c r="AX1465">
        <v>0</v>
      </c>
      <c r="AY1465">
        <v>0</v>
      </c>
      <c r="AZ1465">
        <v>0</v>
      </c>
      <c r="BA1465">
        <v>0</v>
      </c>
      <c r="BB1465">
        <v>0</v>
      </c>
      <c r="BC1465">
        <v>0</v>
      </c>
      <c r="BD1465">
        <v>0</v>
      </c>
      <c r="BE1465">
        <v>0</v>
      </c>
      <c r="BF1465">
        <v>1</v>
      </c>
      <c r="BG1465">
        <v>0</v>
      </c>
      <c r="BH1465">
        <v>0</v>
      </c>
      <c r="BI1465">
        <v>0</v>
      </c>
      <c r="BJ1465" s="25">
        <v>45853</v>
      </c>
      <c r="BK1465">
        <v>0</v>
      </c>
      <c r="BL1465" s="27" t="str">
        <f>VLOOKUP(O1465,DropDownList!$H$1:$I$7,2,FALSE)</f>
        <v>2023/24</v>
      </c>
      <c r="BM1465" s="27" t="str">
        <f t="shared" si="22"/>
        <v>PREG</v>
      </c>
    </row>
    <row r="1466" spans="1:65" x14ac:dyDescent="0.2">
      <c r="A1466">
        <v>2025</v>
      </c>
      <c r="B1466">
        <v>7</v>
      </c>
      <c r="C1466" t="s">
        <v>162</v>
      </c>
      <c r="D1466" t="s">
        <v>176</v>
      </c>
      <c r="E1466" t="s">
        <v>15</v>
      </c>
      <c r="F1466">
        <v>9805</v>
      </c>
      <c r="G1466" t="s">
        <v>158</v>
      </c>
      <c r="H1466" t="s">
        <v>171</v>
      </c>
      <c r="I1466" t="s">
        <v>172</v>
      </c>
      <c r="J1466" s="24">
        <v>45839</v>
      </c>
      <c r="K1466" t="s">
        <v>143</v>
      </c>
      <c r="L1466">
        <v>2</v>
      </c>
      <c r="M1466" t="s">
        <v>144</v>
      </c>
      <c r="N1466" t="s">
        <v>145</v>
      </c>
      <c r="O1466" t="s">
        <v>147</v>
      </c>
      <c r="P1466" t="s">
        <v>151</v>
      </c>
      <c r="Q1466">
        <v>0</v>
      </c>
      <c r="R1466">
        <v>33</v>
      </c>
      <c r="S1466">
        <v>990</v>
      </c>
      <c r="T1466">
        <v>120</v>
      </c>
      <c r="U1466">
        <v>2</v>
      </c>
      <c r="V1466">
        <v>0</v>
      </c>
      <c r="W1466">
        <v>0</v>
      </c>
      <c r="X1466">
        <v>0</v>
      </c>
      <c r="Y1466">
        <v>0</v>
      </c>
      <c r="Z1466">
        <v>0</v>
      </c>
      <c r="AA1466">
        <v>870</v>
      </c>
      <c r="AB1466">
        <v>0</v>
      </c>
      <c r="AC1466">
        <v>870</v>
      </c>
      <c r="AD1466">
        <v>0</v>
      </c>
      <c r="AE1466">
        <v>0</v>
      </c>
      <c r="AF1466">
        <v>29</v>
      </c>
      <c r="AG1466">
        <v>0</v>
      </c>
      <c r="AH1466">
        <v>4</v>
      </c>
      <c r="AI1466">
        <v>0</v>
      </c>
      <c r="AJ1466">
        <v>0</v>
      </c>
      <c r="AK1466">
        <v>0</v>
      </c>
      <c r="AL1466">
        <v>0</v>
      </c>
      <c r="AM1466">
        <v>1</v>
      </c>
      <c r="AN1466">
        <v>0</v>
      </c>
      <c r="AO1466">
        <v>0</v>
      </c>
      <c r="AP1466">
        <v>0</v>
      </c>
      <c r="AQ1466">
        <v>0</v>
      </c>
      <c r="AR1466">
        <v>0</v>
      </c>
      <c r="AS1466">
        <v>0</v>
      </c>
      <c r="AT1466">
        <v>0</v>
      </c>
      <c r="AU1466">
        <v>0</v>
      </c>
      <c r="AV1466">
        <v>0</v>
      </c>
      <c r="AW1466">
        <v>0</v>
      </c>
      <c r="AX1466">
        <v>0</v>
      </c>
      <c r="AY1466">
        <v>0</v>
      </c>
      <c r="AZ1466">
        <v>0</v>
      </c>
      <c r="BA1466">
        <v>0</v>
      </c>
      <c r="BB1466">
        <v>0</v>
      </c>
      <c r="BC1466">
        <v>0</v>
      </c>
      <c r="BD1466">
        <v>0</v>
      </c>
      <c r="BE1466">
        <v>0</v>
      </c>
      <c r="BF1466">
        <v>0</v>
      </c>
      <c r="BG1466">
        <v>0</v>
      </c>
      <c r="BH1466">
        <v>0</v>
      </c>
      <c r="BI1466">
        <v>0</v>
      </c>
      <c r="BJ1466" s="25">
        <v>45853</v>
      </c>
      <c r="BK1466">
        <v>0</v>
      </c>
      <c r="BL1466" s="27" t="str">
        <f>VLOOKUP(O1466,DropDownList!$H$1:$I$7,2,FALSE)</f>
        <v>2024/25</v>
      </c>
      <c r="BM1466" s="27" t="str">
        <f t="shared" si="22"/>
        <v>PCPF</v>
      </c>
    </row>
    <row r="1467" spans="1:65" x14ac:dyDescent="0.2">
      <c r="A1467">
        <v>2025</v>
      </c>
      <c r="B1467">
        <v>7</v>
      </c>
      <c r="C1467" t="s">
        <v>162</v>
      </c>
      <c r="D1467" t="s">
        <v>176</v>
      </c>
      <c r="E1467" t="s">
        <v>15</v>
      </c>
      <c r="F1467">
        <v>9805</v>
      </c>
      <c r="G1467" t="s">
        <v>158</v>
      </c>
      <c r="H1467" t="s">
        <v>171</v>
      </c>
      <c r="I1467" t="s">
        <v>172</v>
      </c>
      <c r="J1467" s="24">
        <v>45839</v>
      </c>
      <c r="K1467" t="s">
        <v>143</v>
      </c>
      <c r="L1467">
        <v>2</v>
      </c>
      <c r="M1467" t="s">
        <v>144</v>
      </c>
      <c r="N1467" t="s">
        <v>145</v>
      </c>
      <c r="O1467" t="s">
        <v>147</v>
      </c>
      <c r="P1467" t="s">
        <v>152</v>
      </c>
      <c r="Q1467">
        <v>0</v>
      </c>
      <c r="R1467">
        <v>2</v>
      </c>
      <c r="S1467">
        <v>80</v>
      </c>
      <c r="T1467">
        <v>40</v>
      </c>
      <c r="U1467">
        <v>0</v>
      </c>
      <c r="V1467">
        <v>0</v>
      </c>
      <c r="W1467">
        <v>0</v>
      </c>
      <c r="X1467">
        <v>0</v>
      </c>
      <c r="Y1467">
        <v>0</v>
      </c>
      <c r="Z1467">
        <v>0</v>
      </c>
      <c r="AA1467">
        <v>40</v>
      </c>
      <c r="AB1467">
        <v>0</v>
      </c>
      <c r="AC1467">
        <v>40</v>
      </c>
      <c r="AD1467">
        <v>0</v>
      </c>
      <c r="AE1467">
        <v>0</v>
      </c>
      <c r="AF1467">
        <v>1</v>
      </c>
      <c r="AG1467">
        <v>0</v>
      </c>
      <c r="AH1467">
        <v>1</v>
      </c>
      <c r="AI1467">
        <v>0</v>
      </c>
      <c r="AJ1467">
        <v>0</v>
      </c>
      <c r="AK1467">
        <v>0</v>
      </c>
      <c r="AL1467">
        <v>0</v>
      </c>
      <c r="AM1467">
        <v>0</v>
      </c>
      <c r="AN1467">
        <v>0</v>
      </c>
      <c r="AO1467">
        <v>0</v>
      </c>
      <c r="AP1467">
        <v>0</v>
      </c>
      <c r="AQ1467">
        <v>0</v>
      </c>
      <c r="AR1467">
        <v>0</v>
      </c>
      <c r="AS1467">
        <v>0</v>
      </c>
      <c r="AT1467">
        <v>0</v>
      </c>
      <c r="AU1467">
        <v>0</v>
      </c>
      <c r="AV1467">
        <v>0</v>
      </c>
      <c r="AW1467">
        <v>0</v>
      </c>
      <c r="AX1467">
        <v>0</v>
      </c>
      <c r="AY1467">
        <v>0</v>
      </c>
      <c r="AZ1467">
        <v>0</v>
      </c>
      <c r="BA1467">
        <v>0</v>
      </c>
      <c r="BB1467">
        <v>0</v>
      </c>
      <c r="BC1467">
        <v>0</v>
      </c>
      <c r="BD1467">
        <v>0</v>
      </c>
      <c r="BE1467">
        <v>0</v>
      </c>
      <c r="BF1467">
        <v>0</v>
      </c>
      <c r="BG1467">
        <v>0</v>
      </c>
      <c r="BH1467">
        <v>0</v>
      </c>
      <c r="BI1467">
        <v>0</v>
      </c>
      <c r="BJ1467" s="25">
        <v>45853</v>
      </c>
      <c r="BK1467">
        <v>0</v>
      </c>
      <c r="BL1467" s="27" t="str">
        <f>VLOOKUP(O1467,DropDownList!$H$1:$I$7,2,FALSE)</f>
        <v>2024/25</v>
      </c>
      <c r="BM1467" s="27" t="str">
        <f t="shared" si="22"/>
        <v>PCOA</v>
      </c>
    </row>
    <row r="1468" spans="1:65" x14ac:dyDescent="0.2">
      <c r="A1468">
        <v>2025</v>
      </c>
      <c r="B1468">
        <v>7</v>
      </c>
      <c r="C1468" t="s">
        <v>162</v>
      </c>
      <c r="D1468" t="s">
        <v>176</v>
      </c>
      <c r="E1468" t="s">
        <v>15</v>
      </c>
      <c r="F1468">
        <v>9805</v>
      </c>
      <c r="G1468" t="s">
        <v>158</v>
      </c>
      <c r="H1468" t="s">
        <v>171</v>
      </c>
      <c r="I1468" t="s">
        <v>172</v>
      </c>
      <c r="J1468" s="24">
        <v>45839</v>
      </c>
      <c r="K1468" t="s">
        <v>143</v>
      </c>
      <c r="L1468">
        <v>2</v>
      </c>
      <c r="M1468" t="s">
        <v>144</v>
      </c>
      <c r="N1468" t="s">
        <v>145</v>
      </c>
      <c r="O1468" t="s">
        <v>147</v>
      </c>
      <c r="P1468" t="s">
        <v>148</v>
      </c>
      <c r="Q1468">
        <v>0</v>
      </c>
      <c r="R1468">
        <v>1</v>
      </c>
      <c r="S1468">
        <v>60</v>
      </c>
      <c r="T1468">
        <v>0</v>
      </c>
      <c r="U1468">
        <v>0</v>
      </c>
      <c r="V1468">
        <v>0</v>
      </c>
      <c r="W1468">
        <v>0</v>
      </c>
      <c r="X1468">
        <v>0</v>
      </c>
      <c r="Y1468">
        <v>0</v>
      </c>
      <c r="Z1468">
        <v>0</v>
      </c>
      <c r="AA1468">
        <v>60</v>
      </c>
      <c r="AB1468">
        <v>0</v>
      </c>
      <c r="AC1468">
        <v>60</v>
      </c>
      <c r="AD1468">
        <v>0</v>
      </c>
      <c r="AE1468">
        <v>0</v>
      </c>
      <c r="AF1468">
        <v>1</v>
      </c>
      <c r="AG1468">
        <v>0</v>
      </c>
      <c r="AH1468">
        <v>0</v>
      </c>
      <c r="AI1468">
        <v>0</v>
      </c>
      <c r="AJ1468">
        <v>0</v>
      </c>
      <c r="AK1468">
        <v>0</v>
      </c>
      <c r="AL1468">
        <v>0</v>
      </c>
      <c r="AM1468">
        <v>0</v>
      </c>
      <c r="AN1468">
        <v>0</v>
      </c>
      <c r="AO1468">
        <v>0</v>
      </c>
      <c r="AP1468">
        <v>0</v>
      </c>
      <c r="AQ1468">
        <v>0</v>
      </c>
      <c r="AR1468">
        <v>0</v>
      </c>
      <c r="AS1468">
        <v>0</v>
      </c>
      <c r="AT1468">
        <v>0</v>
      </c>
      <c r="AU1468">
        <v>0</v>
      </c>
      <c r="AV1468">
        <v>0</v>
      </c>
      <c r="AW1468">
        <v>0</v>
      </c>
      <c r="AX1468">
        <v>0</v>
      </c>
      <c r="AY1468">
        <v>0</v>
      </c>
      <c r="AZ1468">
        <v>0</v>
      </c>
      <c r="BA1468">
        <v>0</v>
      </c>
      <c r="BB1468">
        <v>0</v>
      </c>
      <c r="BC1468">
        <v>0</v>
      </c>
      <c r="BD1468">
        <v>0</v>
      </c>
      <c r="BE1468">
        <v>0</v>
      </c>
      <c r="BF1468">
        <v>0</v>
      </c>
      <c r="BG1468">
        <v>0</v>
      </c>
      <c r="BH1468">
        <v>0</v>
      </c>
      <c r="BI1468">
        <v>0</v>
      </c>
      <c r="BJ1468" s="25">
        <v>45853</v>
      </c>
      <c r="BK1468">
        <v>0</v>
      </c>
      <c r="BL1468" s="27" t="str">
        <f>VLOOKUP(O1468,DropDownList!$H$1:$I$7,2,FALSE)</f>
        <v>2024/25</v>
      </c>
      <c r="BM1468" s="27" t="str">
        <f t="shared" si="22"/>
        <v>PRAS</v>
      </c>
    </row>
    <row r="1469" spans="1:65" x14ac:dyDescent="0.2">
      <c r="A1469">
        <v>2025</v>
      </c>
      <c r="B1469">
        <v>7</v>
      </c>
      <c r="C1469" t="s">
        <v>162</v>
      </c>
      <c r="D1469" t="s">
        <v>176</v>
      </c>
      <c r="E1469" t="s">
        <v>15</v>
      </c>
      <c r="F1469">
        <v>9805</v>
      </c>
      <c r="G1469" t="s">
        <v>158</v>
      </c>
      <c r="H1469" t="s">
        <v>171</v>
      </c>
      <c r="I1469" t="s">
        <v>172</v>
      </c>
      <c r="J1469" s="24">
        <v>45839</v>
      </c>
      <c r="K1469" t="s">
        <v>143</v>
      </c>
      <c r="L1469">
        <v>2</v>
      </c>
      <c r="M1469" t="s">
        <v>144</v>
      </c>
      <c r="N1469" t="s">
        <v>145</v>
      </c>
      <c r="O1469" t="s">
        <v>156</v>
      </c>
      <c r="P1469" t="s">
        <v>160</v>
      </c>
      <c r="Q1469">
        <v>700.72</v>
      </c>
      <c r="R1469">
        <v>89</v>
      </c>
      <c r="S1469">
        <v>41188</v>
      </c>
      <c r="T1469">
        <v>0</v>
      </c>
      <c r="U1469">
        <v>4</v>
      </c>
      <c r="V1469">
        <v>2</v>
      </c>
      <c r="W1469">
        <v>475</v>
      </c>
      <c r="X1469">
        <v>475</v>
      </c>
      <c r="Y1469">
        <v>0</v>
      </c>
      <c r="Z1469">
        <v>0</v>
      </c>
      <c r="AA1469">
        <v>40487.279999999999</v>
      </c>
      <c r="AB1469">
        <v>1763</v>
      </c>
      <c r="AC1469">
        <v>36729.279999999999</v>
      </c>
      <c r="AD1469">
        <v>1</v>
      </c>
      <c r="AE1469">
        <v>1</v>
      </c>
      <c r="AF1469">
        <v>85</v>
      </c>
      <c r="AG1469">
        <v>3</v>
      </c>
      <c r="AH1469">
        <v>0</v>
      </c>
      <c r="AI1469">
        <v>1</v>
      </c>
      <c r="AJ1469">
        <v>0</v>
      </c>
      <c r="AK1469">
        <v>0</v>
      </c>
      <c r="AL1469">
        <v>0</v>
      </c>
      <c r="AM1469">
        <v>0</v>
      </c>
      <c r="AN1469">
        <v>0</v>
      </c>
      <c r="AO1469">
        <v>34</v>
      </c>
      <c r="AP1469">
        <v>110</v>
      </c>
      <c r="AQ1469">
        <v>40</v>
      </c>
      <c r="AR1469">
        <v>0</v>
      </c>
      <c r="AS1469">
        <v>12</v>
      </c>
      <c r="AT1469">
        <v>2</v>
      </c>
      <c r="AU1469">
        <v>4</v>
      </c>
      <c r="AV1469">
        <v>0</v>
      </c>
      <c r="AW1469">
        <v>0</v>
      </c>
      <c r="AX1469">
        <v>0</v>
      </c>
      <c r="AY1469">
        <v>8</v>
      </c>
      <c r="AZ1469">
        <v>20</v>
      </c>
      <c r="BA1469">
        <v>13</v>
      </c>
      <c r="BB1469">
        <v>5</v>
      </c>
      <c r="BC1469">
        <v>1</v>
      </c>
      <c r="BD1469">
        <v>0</v>
      </c>
      <c r="BE1469">
        <v>0</v>
      </c>
      <c r="BF1469">
        <v>86</v>
      </c>
      <c r="BG1469">
        <v>250</v>
      </c>
      <c r="BH1469">
        <v>0</v>
      </c>
      <c r="BI1469">
        <v>2</v>
      </c>
      <c r="BJ1469" s="25">
        <v>45853</v>
      </c>
      <c r="BK1469">
        <v>0</v>
      </c>
      <c r="BL1469" s="27" t="str">
        <f>VLOOKUP(O1469,DropDownList!$H$1:$I$7,2,FALSE)</f>
        <v>2023/24</v>
      </c>
      <c r="BM1469" s="27" t="str">
        <f t="shared" si="22"/>
        <v>SC COURT</v>
      </c>
    </row>
    <row r="1470" spans="1:65" x14ac:dyDescent="0.2">
      <c r="A1470">
        <v>2025</v>
      </c>
      <c r="B1470">
        <v>7</v>
      </c>
      <c r="C1470" t="s">
        <v>162</v>
      </c>
      <c r="D1470" t="s">
        <v>176</v>
      </c>
      <c r="E1470" t="s">
        <v>15</v>
      </c>
      <c r="F1470">
        <v>9805</v>
      </c>
      <c r="G1470" t="s">
        <v>158</v>
      </c>
      <c r="H1470" t="s">
        <v>171</v>
      </c>
      <c r="I1470" t="s">
        <v>172</v>
      </c>
      <c r="J1470" s="24">
        <v>45839</v>
      </c>
      <c r="K1470" t="s">
        <v>143</v>
      </c>
      <c r="L1470">
        <v>2</v>
      </c>
      <c r="M1470" t="s">
        <v>144</v>
      </c>
      <c r="N1470" t="s">
        <v>145</v>
      </c>
      <c r="O1470" t="s">
        <v>156</v>
      </c>
      <c r="P1470" t="s">
        <v>150</v>
      </c>
      <c r="Q1470">
        <v>939.59</v>
      </c>
      <c r="R1470">
        <v>38</v>
      </c>
      <c r="S1470">
        <v>6770.75</v>
      </c>
      <c r="T1470">
        <v>150</v>
      </c>
      <c r="U1470">
        <v>6</v>
      </c>
      <c r="V1470">
        <v>1</v>
      </c>
      <c r="W1470">
        <v>340</v>
      </c>
      <c r="X1470">
        <v>340</v>
      </c>
      <c r="Y1470">
        <v>37</v>
      </c>
      <c r="Z1470">
        <v>6620.75</v>
      </c>
      <c r="AA1470">
        <v>5681.16</v>
      </c>
      <c r="AB1470">
        <v>2125.36</v>
      </c>
      <c r="AC1470">
        <v>3555.8</v>
      </c>
      <c r="AD1470">
        <v>0</v>
      </c>
      <c r="AE1470">
        <v>1</v>
      </c>
      <c r="AF1470">
        <v>31</v>
      </c>
      <c r="AG1470">
        <v>3</v>
      </c>
      <c r="AH1470">
        <v>1</v>
      </c>
      <c r="AI1470">
        <v>3</v>
      </c>
      <c r="AJ1470">
        <v>14</v>
      </c>
      <c r="AK1470">
        <v>5</v>
      </c>
      <c r="AL1470">
        <v>0</v>
      </c>
      <c r="AM1470">
        <v>1</v>
      </c>
      <c r="AN1470">
        <v>0</v>
      </c>
      <c r="AO1470">
        <v>18</v>
      </c>
      <c r="AP1470">
        <v>80</v>
      </c>
      <c r="AQ1470">
        <v>21</v>
      </c>
      <c r="AR1470">
        <v>0</v>
      </c>
      <c r="AS1470">
        <v>8</v>
      </c>
      <c r="AT1470">
        <v>0</v>
      </c>
      <c r="AU1470">
        <v>3</v>
      </c>
      <c r="AV1470">
        <v>0</v>
      </c>
      <c r="AW1470">
        <v>0</v>
      </c>
      <c r="AX1470">
        <v>0</v>
      </c>
      <c r="AY1470">
        <v>8</v>
      </c>
      <c r="AZ1470">
        <v>19</v>
      </c>
      <c r="BA1470">
        <v>12</v>
      </c>
      <c r="BB1470">
        <v>4</v>
      </c>
      <c r="BC1470">
        <v>2</v>
      </c>
      <c r="BD1470">
        <v>0</v>
      </c>
      <c r="BE1470">
        <v>0</v>
      </c>
      <c r="BF1470">
        <v>18</v>
      </c>
      <c r="BG1470">
        <v>500</v>
      </c>
      <c r="BH1470">
        <v>0</v>
      </c>
      <c r="BI1470">
        <v>6</v>
      </c>
      <c r="BJ1470" s="25">
        <v>45853</v>
      </c>
      <c r="BK1470">
        <v>0</v>
      </c>
      <c r="BL1470" s="27" t="str">
        <f>VLOOKUP(O1470,DropDownList!$H$1:$I$7,2,FALSE)</f>
        <v>2023/24</v>
      </c>
      <c r="BM1470" s="27" t="str">
        <f t="shared" si="22"/>
        <v>FISCAL FINES</v>
      </c>
    </row>
    <row r="1471" spans="1:65" x14ac:dyDescent="0.2">
      <c r="A1471">
        <v>2025</v>
      </c>
      <c r="B1471">
        <v>7</v>
      </c>
      <c r="C1471" t="s">
        <v>162</v>
      </c>
      <c r="D1471" t="s">
        <v>176</v>
      </c>
      <c r="E1471" t="s">
        <v>15</v>
      </c>
      <c r="F1471">
        <v>9805</v>
      </c>
      <c r="G1471" t="s">
        <v>158</v>
      </c>
      <c r="H1471" t="s">
        <v>171</v>
      </c>
      <c r="I1471" t="s">
        <v>172</v>
      </c>
      <c r="J1471" s="24">
        <v>45839</v>
      </c>
      <c r="K1471" t="s">
        <v>143</v>
      </c>
      <c r="L1471">
        <v>2</v>
      </c>
      <c r="M1471" t="s">
        <v>144</v>
      </c>
      <c r="N1471" t="s">
        <v>145</v>
      </c>
      <c r="O1471" t="s">
        <v>149</v>
      </c>
      <c r="P1471" t="s">
        <v>152</v>
      </c>
      <c r="Q1471">
        <v>0</v>
      </c>
      <c r="R1471">
        <v>4</v>
      </c>
      <c r="S1471">
        <v>160</v>
      </c>
      <c r="T1471">
        <v>40</v>
      </c>
      <c r="U1471">
        <v>0</v>
      </c>
      <c r="V1471">
        <v>0</v>
      </c>
      <c r="W1471">
        <v>0</v>
      </c>
      <c r="X1471">
        <v>0</v>
      </c>
      <c r="Y1471">
        <v>0</v>
      </c>
      <c r="Z1471">
        <v>0</v>
      </c>
      <c r="AA1471">
        <v>120</v>
      </c>
      <c r="AB1471">
        <v>0</v>
      </c>
      <c r="AC1471">
        <v>120</v>
      </c>
      <c r="AD1471">
        <v>0</v>
      </c>
      <c r="AE1471">
        <v>0</v>
      </c>
      <c r="AF1471">
        <v>3</v>
      </c>
      <c r="AG1471">
        <v>0</v>
      </c>
      <c r="AH1471">
        <v>1</v>
      </c>
      <c r="AI1471">
        <v>0</v>
      </c>
      <c r="AJ1471">
        <v>0</v>
      </c>
      <c r="AK1471">
        <v>0</v>
      </c>
      <c r="AL1471">
        <v>0</v>
      </c>
      <c r="AM1471">
        <v>0</v>
      </c>
      <c r="AN1471">
        <v>0</v>
      </c>
      <c r="AO1471">
        <v>0</v>
      </c>
      <c r="AP1471">
        <v>0</v>
      </c>
      <c r="AQ1471">
        <v>0</v>
      </c>
      <c r="AR1471">
        <v>0</v>
      </c>
      <c r="AS1471">
        <v>0</v>
      </c>
      <c r="AT1471">
        <v>0</v>
      </c>
      <c r="AU1471">
        <v>0</v>
      </c>
      <c r="AV1471">
        <v>0</v>
      </c>
      <c r="AW1471">
        <v>0</v>
      </c>
      <c r="AX1471">
        <v>0</v>
      </c>
      <c r="AY1471">
        <v>0</v>
      </c>
      <c r="AZ1471">
        <v>0</v>
      </c>
      <c r="BA1471">
        <v>0</v>
      </c>
      <c r="BB1471">
        <v>0</v>
      </c>
      <c r="BC1471">
        <v>0</v>
      </c>
      <c r="BD1471">
        <v>0</v>
      </c>
      <c r="BE1471">
        <v>0</v>
      </c>
      <c r="BF1471">
        <v>0</v>
      </c>
      <c r="BG1471">
        <v>0</v>
      </c>
      <c r="BH1471">
        <v>0</v>
      </c>
      <c r="BI1471">
        <v>0</v>
      </c>
      <c r="BJ1471" s="25">
        <v>45853</v>
      </c>
      <c r="BK1471">
        <v>0</v>
      </c>
      <c r="BL1471" s="27" t="str">
        <f>VLOOKUP(O1471,DropDownList!$H$1:$I$7,2,FALSE)</f>
        <v>2025/26</v>
      </c>
      <c r="BM1471" s="27" t="str">
        <f t="shared" si="22"/>
        <v>PCOA</v>
      </c>
    </row>
    <row r="1472" spans="1:65" x14ac:dyDescent="0.2">
      <c r="A1472">
        <v>2025</v>
      </c>
      <c r="B1472">
        <v>7</v>
      </c>
      <c r="C1472" t="s">
        <v>162</v>
      </c>
      <c r="D1472" t="s">
        <v>176</v>
      </c>
      <c r="E1472" t="s">
        <v>15</v>
      </c>
      <c r="F1472">
        <v>9805</v>
      </c>
      <c r="G1472" t="s">
        <v>158</v>
      </c>
      <c r="H1472" t="s">
        <v>171</v>
      </c>
      <c r="I1472" t="s">
        <v>172</v>
      </c>
      <c r="J1472" s="24">
        <v>45839</v>
      </c>
      <c r="K1472" t="s">
        <v>143</v>
      </c>
      <c r="L1472">
        <v>2</v>
      </c>
      <c r="M1472" t="s">
        <v>144</v>
      </c>
      <c r="N1472" t="s">
        <v>145</v>
      </c>
      <c r="O1472" t="s">
        <v>149</v>
      </c>
      <c r="P1472" t="s">
        <v>160</v>
      </c>
      <c r="Q1472">
        <v>7823.66</v>
      </c>
      <c r="R1472">
        <v>84</v>
      </c>
      <c r="S1472">
        <v>45162</v>
      </c>
      <c r="T1472">
        <v>0</v>
      </c>
      <c r="U1472">
        <v>24</v>
      </c>
      <c r="V1472">
        <v>16</v>
      </c>
      <c r="W1472">
        <v>3920.66</v>
      </c>
      <c r="X1472">
        <v>4913.66</v>
      </c>
      <c r="Y1472">
        <v>0</v>
      </c>
      <c r="Z1472">
        <v>0</v>
      </c>
      <c r="AA1472">
        <v>37338.339999999997</v>
      </c>
      <c r="AB1472">
        <v>315</v>
      </c>
      <c r="AC1472">
        <v>34938.339999999997</v>
      </c>
      <c r="AD1472">
        <v>6</v>
      </c>
      <c r="AE1472">
        <v>10</v>
      </c>
      <c r="AF1472">
        <v>60</v>
      </c>
      <c r="AG1472">
        <v>14</v>
      </c>
      <c r="AH1472">
        <v>0</v>
      </c>
      <c r="AI1472">
        <v>10</v>
      </c>
      <c r="AJ1472">
        <v>0</v>
      </c>
      <c r="AK1472">
        <v>0</v>
      </c>
      <c r="AL1472">
        <v>0</v>
      </c>
      <c r="AM1472">
        <v>0</v>
      </c>
      <c r="AN1472">
        <v>0</v>
      </c>
      <c r="AO1472">
        <v>32</v>
      </c>
      <c r="AP1472">
        <v>84</v>
      </c>
      <c r="AQ1472">
        <v>33</v>
      </c>
      <c r="AR1472">
        <v>0</v>
      </c>
      <c r="AS1472">
        <v>8</v>
      </c>
      <c r="AT1472">
        <v>1</v>
      </c>
      <c r="AU1472">
        <v>3</v>
      </c>
      <c r="AV1472">
        <v>0</v>
      </c>
      <c r="AW1472">
        <v>0</v>
      </c>
      <c r="AX1472">
        <v>0</v>
      </c>
      <c r="AY1472">
        <v>7</v>
      </c>
      <c r="AZ1472">
        <v>19</v>
      </c>
      <c r="BA1472">
        <v>7</v>
      </c>
      <c r="BB1472">
        <v>1</v>
      </c>
      <c r="BC1472">
        <v>1</v>
      </c>
      <c r="BD1472">
        <v>0</v>
      </c>
      <c r="BE1472">
        <v>0</v>
      </c>
      <c r="BF1472">
        <v>83</v>
      </c>
      <c r="BG1472">
        <v>3623</v>
      </c>
      <c r="BH1472">
        <v>0</v>
      </c>
      <c r="BI1472">
        <v>24</v>
      </c>
      <c r="BJ1472" s="25">
        <v>45853</v>
      </c>
      <c r="BK1472">
        <v>0</v>
      </c>
      <c r="BL1472" s="27" t="str">
        <f>VLOOKUP(O1472,DropDownList!$H$1:$I$7,2,FALSE)</f>
        <v>2025/26</v>
      </c>
      <c r="BM1472" s="27" t="str">
        <f t="shared" si="22"/>
        <v>SC COURT</v>
      </c>
    </row>
    <row r="1473" spans="1:65" x14ac:dyDescent="0.2">
      <c r="A1473">
        <v>2025</v>
      </c>
      <c r="B1473">
        <v>7</v>
      </c>
      <c r="C1473" t="s">
        <v>162</v>
      </c>
      <c r="D1473" t="s">
        <v>176</v>
      </c>
      <c r="E1473" t="s">
        <v>15</v>
      </c>
      <c r="F1473">
        <v>9805</v>
      </c>
      <c r="G1473" t="s">
        <v>158</v>
      </c>
      <c r="H1473" t="s">
        <v>171</v>
      </c>
      <c r="I1473" t="s">
        <v>172</v>
      </c>
      <c r="J1473" s="24">
        <v>45839</v>
      </c>
      <c r="K1473" t="s">
        <v>143</v>
      </c>
      <c r="L1473">
        <v>2</v>
      </c>
      <c r="M1473" t="s">
        <v>144</v>
      </c>
      <c r="N1473" t="s">
        <v>145</v>
      </c>
      <c r="O1473" t="s">
        <v>156</v>
      </c>
      <c r="P1473" t="s">
        <v>151</v>
      </c>
      <c r="Q1473">
        <v>0</v>
      </c>
      <c r="R1473">
        <v>17</v>
      </c>
      <c r="S1473">
        <v>510</v>
      </c>
      <c r="T1473">
        <v>90</v>
      </c>
      <c r="U1473">
        <v>1</v>
      </c>
      <c r="V1473">
        <v>0</v>
      </c>
      <c r="W1473">
        <v>0</v>
      </c>
      <c r="X1473">
        <v>0</v>
      </c>
      <c r="Y1473">
        <v>0</v>
      </c>
      <c r="Z1473">
        <v>0</v>
      </c>
      <c r="AA1473">
        <v>420</v>
      </c>
      <c r="AB1473">
        <v>0</v>
      </c>
      <c r="AC1473">
        <v>420</v>
      </c>
      <c r="AD1473">
        <v>0</v>
      </c>
      <c r="AE1473">
        <v>0</v>
      </c>
      <c r="AF1473">
        <v>14</v>
      </c>
      <c r="AG1473">
        <v>0</v>
      </c>
      <c r="AH1473">
        <v>3</v>
      </c>
      <c r="AI1473">
        <v>0</v>
      </c>
      <c r="AJ1473">
        <v>0</v>
      </c>
      <c r="AK1473">
        <v>0</v>
      </c>
      <c r="AL1473">
        <v>0</v>
      </c>
      <c r="AM1473">
        <v>1</v>
      </c>
      <c r="AN1473">
        <v>0</v>
      </c>
      <c r="AO1473">
        <v>0</v>
      </c>
      <c r="AP1473">
        <v>0</v>
      </c>
      <c r="AQ1473">
        <v>0</v>
      </c>
      <c r="AR1473">
        <v>0</v>
      </c>
      <c r="AS1473">
        <v>0</v>
      </c>
      <c r="AT1473">
        <v>0</v>
      </c>
      <c r="AU1473">
        <v>0</v>
      </c>
      <c r="AV1473">
        <v>0</v>
      </c>
      <c r="AW1473">
        <v>0</v>
      </c>
      <c r="AX1473">
        <v>0</v>
      </c>
      <c r="AY1473">
        <v>0</v>
      </c>
      <c r="AZ1473">
        <v>0</v>
      </c>
      <c r="BA1473">
        <v>0</v>
      </c>
      <c r="BB1473">
        <v>0</v>
      </c>
      <c r="BC1473">
        <v>0</v>
      </c>
      <c r="BD1473">
        <v>0</v>
      </c>
      <c r="BE1473">
        <v>0</v>
      </c>
      <c r="BF1473">
        <v>0</v>
      </c>
      <c r="BG1473">
        <v>0</v>
      </c>
      <c r="BH1473">
        <v>0</v>
      </c>
      <c r="BI1473">
        <v>0</v>
      </c>
      <c r="BJ1473" s="25">
        <v>45853</v>
      </c>
      <c r="BK1473">
        <v>0</v>
      </c>
      <c r="BL1473" s="27" t="str">
        <f>VLOOKUP(O1473,DropDownList!$H$1:$I$7,2,FALSE)</f>
        <v>2023/24</v>
      </c>
      <c r="BM1473" s="27" t="str">
        <f t="shared" si="22"/>
        <v>PCPF</v>
      </c>
    </row>
    <row r="1474" spans="1:65" x14ac:dyDescent="0.2">
      <c r="A1474">
        <v>2025</v>
      </c>
      <c r="B1474">
        <v>7</v>
      </c>
      <c r="C1474" t="s">
        <v>162</v>
      </c>
      <c r="D1474" t="s">
        <v>176</v>
      </c>
      <c r="E1474" t="s">
        <v>15</v>
      </c>
      <c r="F1474">
        <v>9805</v>
      </c>
      <c r="G1474" t="s">
        <v>158</v>
      </c>
      <c r="H1474" t="s">
        <v>171</v>
      </c>
      <c r="I1474" t="s">
        <v>172</v>
      </c>
      <c r="J1474" s="24">
        <v>45839</v>
      </c>
      <c r="K1474" t="s">
        <v>143</v>
      </c>
      <c r="L1474">
        <v>2</v>
      </c>
      <c r="M1474" t="s">
        <v>144</v>
      </c>
      <c r="N1474" t="s">
        <v>145</v>
      </c>
      <c r="O1474" t="s">
        <v>156</v>
      </c>
      <c r="P1474" t="s">
        <v>148</v>
      </c>
      <c r="Q1474">
        <v>0</v>
      </c>
      <c r="R1474">
        <v>4</v>
      </c>
      <c r="S1474">
        <v>240</v>
      </c>
      <c r="T1474">
        <v>0</v>
      </c>
      <c r="U1474">
        <v>0</v>
      </c>
      <c r="V1474">
        <v>0</v>
      </c>
      <c r="W1474">
        <v>0</v>
      </c>
      <c r="X1474">
        <v>0</v>
      </c>
      <c r="Y1474">
        <v>0</v>
      </c>
      <c r="Z1474">
        <v>0</v>
      </c>
      <c r="AA1474">
        <v>240</v>
      </c>
      <c r="AB1474">
        <v>0</v>
      </c>
      <c r="AC1474">
        <v>240</v>
      </c>
      <c r="AD1474">
        <v>0</v>
      </c>
      <c r="AE1474">
        <v>0</v>
      </c>
      <c r="AF1474">
        <v>4</v>
      </c>
      <c r="AG1474">
        <v>0</v>
      </c>
      <c r="AH1474">
        <v>0</v>
      </c>
      <c r="AI1474">
        <v>0</v>
      </c>
      <c r="AJ1474">
        <v>0</v>
      </c>
      <c r="AK1474">
        <v>0</v>
      </c>
      <c r="AL1474">
        <v>0</v>
      </c>
      <c r="AM1474">
        <v>0</v>
      </c>
      <c r="AN1474">
        <v>0</v>
      </c>
      <c r="AO1474">
        <v>2</v>
      </c>
      <c r="AP1474">
        <v>10</v>
      </c>
      <c r="AQ1474">
        <v>2</v>
      </c>
      <c r="AR1474">
        <v>0</v>
      </c>
      <c r="AS1474">
        <v>2</v>
      </c>
      <c r="AT1474">
        <v>0</v>
      </c>
      <c r="AU1474">
        <v>0</v>
      </c>
      <c r="AV1474">
        <v>0</v>
      </c>
      <c r="AW1474">
        <v>0</v>
      </c>
      <c r="AX1474">
        <v>0</v>
      </c>
      <c r="AY1474">
        <v>1</v>
      </c>
      <c r="AZ1474">
        <v>2</v>
      </c>
      <c r="BA1474">
        <v>1</v>
      </c>
      <c r="BB1474">
        <v>1</v>
      </c>
      <c r="BC1474">
        <v>1</v>
      </c>
      <c r="BD1474">
        <v>0</v>
      </c>
      <c r="BE1474">
        <v>0</v>
      </c>
      <c r="BF1474">
        <v>2</v>
      </c>
      <c r="BG1474">
        <v>0</v>
      </c>
      <c r="BH1474">
        <v>0</v>
      </c>
      <c r="BI1474">
        <v>0</v>
      </c>
      <c r="BJ1474" s="25">
        <v>45853</v>
      </c>
      <c r="BK1474">
        <v>0</v>
      </c>
      <c r="BL1474" s="27" t="str">
        <f>VLOOKUP(O1474,DropDownList!$H$1:$I$7,2,FALSE)</f>
        <v>2023/24</v>
      </c>
      <c r="BM1474" s="27" t="str">
        <f t="shared" si="22"/>
        <v>PRAS</v>
      </c>
    </row>
    <row r="1475" spans="1:65" x14ac:dyDescent="0.2">
      <c r="A1475">
        <v>2025</v>
      </c>
      <c r="B1475">
        <v>7</v>
      </c>
      <c r="C1475" t="s">
        <v>162</v>
      </c>
      <c r="D1475" t="s">
        <v>176</v>
      </c>
      <c r="E1475" t="s">
        <v>15</v>
      </c>
      <c r="F1475">
        <v>9805</v>
      </c>
      <c r="G1475" t="s">
        <v>158</v>
      </c>
      <c r="H1475" t="s">
        <v>171</v>
      </c>
      <c r="I1475" t="s">
        <v>172</v>
      </c>
      <c r="J1475" s="24">
        <v>45839</v>
      </c>
      <c r="K1475" t="s">
        <v>143</v>
      </c>
      <c r="L1475">
        <v>2</v>
      </c>
      <c r="M1475" t="s">
        <v>144</v>
      </c>
      <c r="N1475" t="s">
        <v>145</v>
      </c>
      <c r="O1475" t="s">
        <v>156</v>
      </c>
      <c r="P1475" t="s">
        <v>152</v>
      </c>
      <c r="Q1475">
        <v>0</v>
      </c>
      <c r="R1475">
        <v>17</v>
      </c>
      <c r="S1475">
        <v>680</v>
      </c>
      <c r="T1475">
        <v>160</v>
      </c>
      <c r="U1475">
        <v>0</v>
      </c>
      <c r="V1475">
        <v>0</v>
      </c>
      <c r="W1475">
        <v>0</v>
      </c>
      <c r="X1475">
        <v>0</v>
      </c>
      <c r="Y1475">
        <v>0</v>
      </c>
      <c r="Z1475">
        <v>0</v>
      </c>
      <c r="AA1475">
        <v>520</v>
      </c>
      <c r="AB1475">
        <v>0</v>
      </c>
      <c r="AC1475">
        <v>520</v>
      </c>
      <c r="AD1475">
        <v>0</v>
      </c>
      <c r="AE1475">
        <v>0</v>
      </c>
      <c r="AF1475">
        <v>13</v>
      </c>
      <c r="AG1475">
        <v>0</v>
      </c>
      <c r="AH1475">
        <v>4</v>
      </c>
      <c r="AI1475">
        <v>0</v>
      </c>
      <c r="AJ1475">
        <v>0</v>
      </c>
      <c r="AK1475">
        <v>0</v>
      </c>
      <c r="AL1475">
        <v>0</v>
      </c>
      <c r="AM1475">
        <v>0</v>
      </c>
      <c r="AN1475">
        <v>0</v>
      </c>
      <c r="AO1475">
        <v>0</v>
      </c>
      <c r="AP1475">
        <v>0</v>
      </c>
      <c r="AQ1475">
        <v>0</v>
      </c>
      <c r="AR1475">
        <v>0</v>
      </c>
      <c r="AS1475">
        <v>0</v>
      </c>
      <c r="AT1475">
        <v>0</v>
      </c>
      <c r="AU1475">
        <v>0</v>
      </c>
      <c r="AV1475">
        <v>0</v>
      </c>
      <c r="AW1475">
        <v>0</v>
      </c>
      <c r="AX1475">
        <v>0</v>
      </c>
      <c r="AY1475">
        <v>0</v>
      </c>
      <c r="AZ1475">
        <v>0</v>
      </c>
      <c r="BA1475">
        <v>0</v>
      </c>
      <c r="BB1475">
        <v>0</v>
      </c>
      <c r="BC1475">
        <v>0</v>
      </c>
      <c r="BD1475">
        <v>0</v>
      </c>
      <c r="BE1475">
        <v>0</v>
      </c>
      <c r="BF1475">
        <v>0</v>
      </c>
      <c r="BG1475">
        <v>0</v>
      </c>
      <c r="BH1475">
        <v>0</v>
      </c>
      <c r="BI1475">
        <v>0</v>
      </c>
      <c r="BJ1475" s="25">
        <v>45853</v>
      </c>
      <c r="BK1475">
        <v>0</v>
      </c>
      <c r="BL1475" s="27" t="str">
        <f>VLOOKUP(O1475,DropDownList!$H$1:$I$7,2,FALSE)</f>
        <v>2023/24</v>
      </c>
      <c r="BM1475" s="27" t="str">
        <f t="shared" ref="BM1475:BM1538" si="23">IF(RIGHT(P1475,4)="VSUR","VSUR",IF(RIGHT(P1475,4)="CONF","CONF",P1475))</f>
        <v>PCOA</v>
      </c>
    </row>
    <row r="1476" spans="1:65" x14ac:dyDescent="0.2">
      <c r="A1476">
        <v>2025</v>
      </c>
      <c r="B1476">
        <v>7</v>
      </c>
      <c r="C1476" t="s">
        <v>162</v>
      </c>
      <c r="D1476" t="s">
        <v>176</v>
      </c>
      <c r="E1476" t="s">
        <v>15</v>
      </c>
      <c r="F1476">
        <v>9805</v>
      </c>
      <c r="G1476" t="s">
        <v>158</v>
      </c>
      <c r="H1476" t="s">
        <v>171</v>
      </c>
      <c r="I1476" t="s">
        <v>172</v>
      </c>
      <c r="J1476" s="24">
        <v>45839</v>
      </c>
      <c r="K1476" t="s">
        <v>143</v>
      </c>
      <c r="L1476">
        <v>2</v>
      </c>
      <c r="M1476" t="s">
        <v>144</v>
      </c>
      <c r="N1476" t="s">
        <v>145</v>
      </c>
      <c r="O1476" t="s">
        <v>149</v>
      </c>
      <c r="P1476" t="s">
        <v>161</v>
      </c>
      <c r="Q1476">
        <v>210</v>
      </c>
      <c r="R1476">
        <v>83</v>
      </c>
      <c r="S1476">
        <v>2275</v>
      </c>
      <c r="T1476">
        <v>0</v>
      </c>
      <c r="U1476">
        <v>24</v>
      </c>
      <c r="V1476">
        <v>6</v>
      </c>
      <c r="W1476">
        <v>100</v>
      </c>
      <c r="X1476">
        <v>100</v>
      </c>
      <c r="Y1476">
        <v>0</v>
      </c>
      <c r="Z1476">
        <v>0</v>
      </c>
      <c r="AA1476">
        <v>2065</v>
      </c>
      <c r="AB1476">
        <v>0</v>
      </c>
      <c r="AC1476">
        <v>0</v>
      </c>
      <c r="AD1476">
        <v>6</v>
      </c>
      <c r="AE1476">
        <v>0</v>
      </c>
      <c r="AF1476">
        <v>73</v>
      </c>
      <c r="AG1476">
        <v>0</v>
      </c>
      <c r="AH1476">
        <v>0</v>
      </c>
      <c r="AI1476">
        <v>10</v>
      </c>
      <c r="AJ1476">
        <v>0</v>
      </c>
      <c r="AK1476">
        <v>0</v>
      </c>
      <c r="AL1476">
        <v>0</v>
      </c>
      <c r="AM1476">
        <v>0</v>
      </c>
      <c r="AN1476">
        <v>0</v>
      </c>
      <c r="AO1476">
        <v>31</v>
      </c>
      <c r="AP1476">
        <v>83</v>
      </c>
      <c r="AQ1476">
        <v>32</v>
      </c>
      <c r="AR1476">
        <v>0</v>
      </c>
      <c r="AS1476">
        <v>8</v>
      </c>
      <c r="AT1476">
        <v>1</v>
      </c>
      <c r="AU1476">
        <v>3</v>
      </c>
      <c r="AV1476">
        <v>0</v>
      </c>
      <c r="AW1476">
        <v>0</v>
      </c>
      <c r="AX1476">
        <v>0</v>
      </c>
      <c r="AY1476">
        <v>7</v>
      </c>
      <c r="AZ1476">
        <v>19</v>
      </c>
      <c r="BA1476">
        <v>7</v>
      </c>
      <c r="BB1476">
        <v>1</v>
      </c>
      <c r="BC1476">
        <v>1</v>
      </c>
      <c r="BD1476">
        <v>0</v>
      </c>
      <c r="BE1476">
        <v>0</v>
      </c>
      <c r="BF1476">
        <v>83</v>
      </c>
      <c r="BG1476">
        <v>210</v>
      </c>
      <c r="BH1476">
        <v>0</v>
      </c>
      <c r="BI1476">
        <v>24</v>
      </c>
      <c r="BJ1476" s="25">
        <v>45853</v>
      </c>
      <c r="BK1476">
        <v>0</v>
      </c>
      <c r="BL1476" s="27" t="str">
        <f>VLOOKUP(O1476,DropDownList!$H$1:$I$7,2,FALSE)</f>
        <v>2025/26</v>
      </c>
      <c r="BM1476" s="27" t="str">
        <f t="shared" si="23"/>
        <v>VSUR</v>
      </c>
    </row>
    <row r="1477" spans="1:65" x14ac:dyDescent="0.2">
      <c r="A1477">
        <v>2025</v>
      </c>
      <c r="B1477">
        <v>7</v>
      </c>
      <c r="C1477" t="s">
        <v>162</v>
      </c>
      <c r="D1477" t="s">
        <v>176</v>
      </c>
      <c r="E1477" t="s">
        <v>15</v>
      </c>
      <c r="F1477">
        <v>9805</v>
      </c>
      <c r="G1477" t="s">
        <v>158</v>
      </c>
      <c r="H1477" t="s">
        <v>171</v>
      </c>
      <c r="I1477" t="s">
        <v>172</v>
      </c>
      <c r="J1477" s="24">
        <v>45839</v>
      </c>
      <c r="K1477" t="s">
        <v>143</v>
      </c>
      <c r="L1477">
        <v>2</v>
      </c>
      <c r="M1477" t="s">
        <v>144</v>
      </c>
      <c r="N1477" t="s">
        <v>145</v>
      </c>
      <c r="O1477" t="s">
        <v>149</v>
      </c>
      <c r="P1477" t="s">
        <v>151</v>
      </c>
      <c r="Q1477">
        <v>0</v>
      </c>
      <c r="R1477">
        <v>10</v>
      </c>
      <c r="S1477">
        <v>300</v>
      </c>
      <c r="T1477">
        <v>0</v>
      </c>
      <c r="U1477">
        <v>0</v>
      </c>
      <c r="V1477">
        <v>0</v>
      </c>
      <c r="W1477">
        <v>0</v>
      </c>
      <c r="X1477">
        <v>0</v>
      </c>
      <c r="Y1477">
        <v>0</v>
      </c>
      <c r="Z1477">
        <v>0</v>
      </c>
      <c r="AA1477">
        <v>300</v>
      </c>
      <c r="AB1477">
        <v>0</v>
      </c>
      <c r="AC1477">
        <v>300</v>
      </c>
      <c r="AD1477">
        <v>0</v>
      </c>
      <c r="AE1477">
        <v>0</v>
      </c>
      <c r="AF1477">
        <v>10</v>
      </c>
      <c r="AG1477">
        <v>0</v>
      </c>
      <c r="AH1477">
        <v>0</v>
      </c>
      <c r="AI1477">
        <v>0</v>
      </c>
      <c r="AJ1477">
        <v>0</v>
      </c>
      <c r="AK1477">
        <v>0</v>
      </c>
      <c r="AL1477">
        <v>0</v>
      </c>
      <c r="AM1477">
        <v>0</v>
      </c>
      <c r="AN1477">
        <v>0</v>
      </c>
      <c r="AO1477">
        <v>0</v>
      </c>
      <c r="AP1477">
        <v>0</v>
      </c>
      <c r="AQ1477">
        <v>0</v>
      </c>
      <c r="AR1477">
        <v>0</v>
      </c>
      <c r="AS1477">
        <v>0</v>
      </c>
      <c r="AT1477">
        <v>0</v>
      </c>
      <c r="AU1477">
        <v>0</v>
      </c>
      <c r="AV1477">
        <v>0</v>
      </c>
      <c r="AW1477">
        <v>0</v>
      </c>
      <c r="AX1477">
        <v>0</v>
      </c>
      <c r="AY1477">
        <v>0</v>
      </c>
      <c r="AZ1477">
        <v>0</v>
      </c>
      <c r="BA1477">
        <v>0</v>
      </c>
      <c r="BB1477">
        <v>0</v>
      </c>
      <c r="BC1477">
        <v>0</v>
      </c>
      <c r="BD1477">
        <v>0</v>
      </c>
      <c r="BE1477">
        <v>0</v>
      </c>
      <c r="BF1477">
        <v>0</v>
      </c>
      <c r="BG1477">
        <v>0</v>
      </c>
      <c r="BH1477">
        <v>0</v>
      </c>
      <c r="BI1477">
        <v>0</v>
      </c>
      <c r="BJ1477" s="25">
        <v>45853</v>
      </c>
      <c r="BK1477">
        <v>0</v>
      </c>
      <c r="BL1477" s="27" t="str">
        <f>VLOOKUP(O1477,DropDownList!$H$1:$I$7,2,FALSE)</f>
        <v>2025/26</v>
      </c>
      <c r="BM1477" s="27" t="str">
        <f t="shared" si="23"/>
        <v>PCPF</v>
      </c>
    </row>
    <row r="1478" spans="1:65" x14ac:dyDescent="0.2">
      <c r="A1478">
        <v>2025</v>
      </c>
      <c r="B1478">
        <v>7</v>
      </c>
      <c r="C1478" t="s">
        <v>162</v>
      </c>
      <c r="D1478" t="s">
        <v>176</v>
      </c>
      <c r="E1478" t="s">
        <v>15</v>
      </c>
      <c r="F1478">
        <v>9805</v>
      </c>
      <c r="G1478" t="s">
        <v>158</v>
      </c>
      <c r="H1478" t="s">
        <v>171</v>
      </c>
      <c r="I1478" t="s">
        <v>172</v>
      </c>
      <c r="J1478" s="24">
        <v>45839</v>
      </c>
      <c r="K1478" t="s">
        <v>143</v>
      </c>
      <c r="L1478">
        <v>2</v>
      </c>
      <c r="M1478" t="s">
        <v>144</v>
      </c>
      <c r="N1478" t="s">
        <v>145</v>
      </c>
      <c r="O1478" t="s">
        <v>149</v>
      </c>
      <c r="P1478" t="s">
        <v>148</v>
      </c>
      <c r="Q1478">
        <v>0</v>
      </c>
      <c r="R1478">
        <v>1</v>
      </c>
      <c r="S1478">
        <v>60</v>
      </c>
      <c r="T1478">
        <v>0</v>
      </c>
      <c r="U1478">
        <v>0</v>
      </c>
      <c r="V1478">
        <v>0</v>
      </c>
      <c r="W1478">
        <v>0</v>
      </c>
      <c r="X1478">
        <v>0</v>
      </c>
      <c r="Y1478">
        <v>0</v>
      </c>
      <c r="Z1478">
        <v>0</v>
      </c>
      <c r="AA1478">
        <v>60</v>
      </c>
      <c r="AB1478">
        <v>0</v>
      </c>
      <c r="AC1478">
        <v>60</v>
      </c>
      <c r="AD1478">
        <v>0</v>
      </c>
      <c r="AE1478">
        <v>0</v>
      </c>
      <c r="AF1478">
        <v>1</v>
      </c>
      <c r="AG1478">
        <v>0</v>
      </c>
      <c r="AH1478">
        <v>0</v>
      </c>
      <c r="AI1478">
        <v>0</v>
      </c>
      <c r="AJ1478">
        <v>0</v>
      </c>
      <c r="AK1478">
        <v>0</v>
      </c>
      <c r="AL1478">
        <v>0</v>
      </c>
      <c r="AM1478">
        <v>0</v>
      </c>
      <c r="AN1478">
        <v>0</v>
      </c>
      <c r="AO1478">
        <v>0</v>
      </c>
      <c r="AP1478">
        <v>0</v>
      </c>
      <c r="AQ1478">
        <v>0</v>
      </c>
      <c r="AR1478">
        <v>0</v>
      </c>
      <c r="AS1478">
        <v>0</v>
      </c>
      <c r="AT1478">
        <v>0</v>
      </c>
      <c r="AU1478">
        <v>0</v>
      </c>
      <c r="AV1478">
        <v>0</v>
      </c>
      <c r="AW1478">
        <v>0</v>
      </c>
      <c r="AX1478">
        <v>0</v>
      </c>
      <c r="AY1478">
        <v>0</v>
      </c>
      <c r="AZ1478">
        <v>0</v>
      </c>
      <c r="BA1478">
        <v>0</v>
      </c>
      <c r="BB1478">
        <v>0</v>
      </c>
      <c r="BC1478">
        <v>0</v>
      </c>
      <c r="BD1478">
        <v>0</v>
      </c>
      <c r="BE1478">
        <v>0</v>
      </c>
      <c r="BF1478">
        <v>0</v>
      </c>
      <c r="BG1478">
        <v>0</v>
      </c>
      <c r="BH1478">
        <v>0</v>
      </c>
      <c r="BI1478">
        <v>0</v>
      </c>
      <c r="BJ1478" s="25">
        <v>45853</v>
      </c>
      <c r="BK1478">
        <v>0</v>
      </c>
      <c r="BL1478" s="27" t="str">
        <f>VLOOKUP(O1478,DropDownList!$H$1:$I$7,2,FALSE)</f>
        <v>2025/26</v>
      </c>
      <c r="BM1478" s="27" t="str">
        <f t="shared" si="23"/>
        <v>PRAS</v>
      </c>
    </row>
    <row r="1479" spans="1:65" x14ac:dyDescent="0.2">
      <c r="A1479">
        <v>2025</v>
      </c>
      <c r="B1479">
        <v>7</v>
      </c>
      <c r="C1479" t="s">
        <v>162</v>
      </c>
      <c r="D1479" t="s">
        <v>176</v>
      </c>
      <c r="E1479" t="s">
        <v>15</v>
      </c>
      <c r="F1479">
        <v>9805</v>
      </c>
      <c r="G1479" t="s">
        <v>158</v>
      </c>
      <c r="H1479" t="s">
        <v>171</v>
      </c>
      <c r="I1479" t="s">
        <v>172</v>
      </c>
      <c r="J1479" s="24">
        <v>45839</v>
      </c>
      <c r="K1479" t="s">
        <v>143</v>
      </c>
      <c r="L1479">
        <v>2</v>
      </c>
      <c r="M1479" t="s">
        <v>144</v>
      </c>
      <c r="N1479" t="s">
        <v>145</v>
      </c>
      <c r="O1479" t="s">
        <v>147</v>
      </c>
      <c r="P1479" t="s">
        <v>160</v>
      </c>
      <c r="Q1479">
        <v>7130.24</v>
      </c>
      <c r="R1479">
        <v>82</v>
      </c>
      <c r="S1479">
        <v>59262</v>
      </c>
      <c r="T1479">
        <v>2575</v>
      </c>
      <c r="U1479">
        <v>17</v>
      </c>
      <c r="V1479">
        <v>9</v>
      </c>
      <c r="W1479">
        <v>4026.65</v>
      </c>
      <c r="X1479">
        <v>4026.65</v>
      </c>
      <c r="Y1479">
        <v>0</v>
      </c>
      <c r="Z1479">
        <v>0</v>
      </c>
      <c r="AA1479">
        <v>49556.76</v>
      </c>
      <c r="AB1479">
        <v>1528.03</v>
      </c>
      <c r="AC1479">
        <v>45598.73</v>
      </c>
      <c r="AD1479">
        <v>5</v>
      </c>
      <c r="AE1479">
        <v>4</v>
      </c>
      <c r="AF1479">
        <v>64</v>
      </c>
      <c r="AG1479">
        <v>11</v>
      </c>
      <c r="AH1479">
        <v>1</v>
      </c>
      <c r="AI1479">
        <v>6</v>
      </c>
      <c r="AJ1479">
        <v>0</v>
      </c>
      <c r="AK1479">
        <v>0</v>
      </c>
      <c r="AL1479">
        <v>0</v>
      </c>
      <c r="AM1479">
        <v>0</v>
      </c>
      <c r="AN1479">
        <v>0</v>
      </c>
      <c r="AO1479">
        <v>34</v>
      </c>
      <c r="AP1479">
        <v>121</v>
      </c>
      <c r="AQ1479">
        <v>39</v>
      </c>
      <c r="AR1479">
        <v>0</v>
      </c>
      <c r="AS1479">
        <v>18</v>
      </c>
      <c r="AT1479">
        <v>0</v>
      </c>
      <c r="AU1479">
        <v>2</v>
      </c>
      <c r="AV1479">
        <v>0</v>
      </c>
      <c r="AW1479">
        <v>1</v>
      </c>
      <c r="AX1479">
        <v>0</v>
      </c>
      <c r="AY1479">
        <v>12</v>
      </c>
      <c r="AZ1479">
        <v>21</v>
      </c>
      <c r="BA1479">
        <v>10</v>
      </c>
      <c r="BB1479">
        <v>10</v>
      </c>
      <c r="BC1479">
        <v>5</v>
      </c>
      <c r="BD1479">
        <v>0</v>
      </c>
      <c r="BE1479">
        <v>0</v>
      </c>
      <c r="BF1479">
        <v>79</v>
      </c>
      <c r="BG1479">
        <v>3705</v>
      </c>
      <c r="BH1479">
        <v>0</v>
      </c>
      <c r="BI1479">
        <v>16</v>
      </c>
      <c r="BJ1479" s="25">
        <v>45853</v>
      </c>
      <c r="BK1479">
        <v>0</v>
      </c>
      <c r="BL1479" s="27" t="str">
        <f>VLOOKUP(O1479,DropDownList!$H$1:$I$7,2,FALSE)</f>
        <v>2024/25</v>
      </c>
      <c r="BM1479" s="27" t="str">
        <f t="shared" si="23"/>
        <v>SC COURT</v>
      </c>
    </row>
    <row r="1480" spans="1:65" x14ac:dyDescent="0.2">
      <c r="A1480">
        <v>2025</v>
      </c>
      <c r="B1480">
        <v>7</v>
      </c>
      <c r="C1480" t="s">
        <v>162</v>
      </c>
      <c r="D1480" t="s">
        <v>176</v>
      </c>
      <c r="E1480" t="s">
        <v>15</v>
      </c>
      <c r="F1480">
        <v>9805</v>
      </c>
      <c r="G1480" t="s">
        <v>158</v>
      </c>
      <c r="H1480" t="s">
        <v>171</v>
      </c>
      <c r="I1480" t="s">
        <v>172</v>
      </c>
      <c r="J1480" s="24">
        <v>45839</v>
      </c>
      <c r="K1480" t="s">
        <v>143</v>
      </c>
      <c r="L1480">
        <v>2</v>
      </c>
      <c r="M1480" t="s">
        <v>144</v>
      </c>
      <c r="N1480" t="s">
        <v>145</v>
      </c>
      <c r="O1480" t="s">
        <v>147</v>
      </c>
      <c r="P1480" t="s">
        <v>150</v>
      </c>
      <c r="Q1480">
        <v>1680.32</v>
      </c>
      <c r="R1480">
        <v>43</v>
      </c>
      <c r="S1480">
        <v>7112.24</v>
      </c>
      <c r="T1480">
        <v>716.25</v>
      </c>
      <c r="U1480">
        <v>5</v>
      </c>
      <c r="V1480">
        <v>3</v>
      </c>
      <c r="W1480">
        <v>1230.32</v>
      </c>
      <c r="X1480">
        <v>1230.32</v>
      </c>
      <c r="Y1480">
        <v>39</v>
      </c>
      <c r="Z1480">
        <v>6395.99</v>
      </c>
      <c r="AA1480">
        <v>4715.67</v>
      </c>
      <c r="AB1480">
        <v>915.67</v>
      </c>
      <c r="AC1480">
        <v>3800</v>
      </c>
      <c r="AD1480">
        <v>2</v>
      </c>
      <c r="AE1480">
        <v>1</v>
      </c>
      <c r="AF1480">
        <v>34</v>
      </c>
      <c r="AG1480">
        <v>1</v>
      </c>
      <c r="AH1480">
        <v>4</v>
      </c>
      <c r="AI1480">
        <v>4</v>
      </c>
      <c r="AJ1480">
        <v>15</v>
      </c>
      <c r="AK1480">
        <v>6</v>
      </c>
      <c r="AL1480">
        <v>0</v>
      </c>
      <c r="AM1480">
        <v>1</v>
      </c>
      <c r="AN1480">
        <v>0</v>
      </c>
      <c r="AO1480">
        <v>18</v>
      </c>
      <c r="AP1480">
        <v>66</v>
      </c>
      <c r="AQ1480">
        <v>20</v>
      </c>
      <c r="AR1480">
        <v>0</v>
      </c>
      <c r="AS1480">
        <v>14</v>
      </c>
      <c r="AT1480">
        <v>0</v>
      </c>
      <c r="AU1480">
        <v>0</v>
      </c>
      <c r="AV1480">
        <v>0</v>
      </c>
      <c r="AW1480">
        <v>0</v>
      </c>
      <c r="AX1480">
        <v>0</v>
      </c>
      <c r="AY1480">
        <v>4</v>
      </c>
      <c r="AZ1480">
        <v>14</v>
      </c>
      <c r="BA1480">
        <v>11</v>
      </c>
      <c r="BB1480">
        <v>1</v>
      </c>
      <c r="BC1480">
        <v>0</v>
      </c>
      <c r="BD1480">
        <v>0</v>
      </c>
      <c r="BE1480">
        <v>0</v>
      </c>
      <c r="BF1480">
        <v>18</v>
      </c>
      <c r="BG1480">
        <v>727.5</v>
      </c>
      <c r="BH1480">
        <v>0</v>
      </c>
      <c r="BI1480">
        <v>5</v>
      </c>
      <c r="BJ1480" s="25">
        <v>45853</v>
      </c>
      <c r="BK1480">
        <v>0</v>
      </c>
      <c r="BL1480" s="27" t="str">
        <f>VLOOKUP(O1480,DropDownList!$H$1:$I$7,2,FALSE)</f>
        <v>2024/25</v>
      </c>
      <c r="BM1480" s="27" t="str">
        <f t="shared" si="23"/>
        <v>FISCAL FINES</v>
      </c>
    </row>
    <row r="1481" spans="1:65" x14ac:dyDescent="0.2">
      <c r="A1481">
        <v>2025</v>
      </c>
      <c r="B1481">
        <v>7</v>
      </c>
      <c r="C1481" t="s">
        <v>162</v>
      </c>
      <c r="D1481" t="s">
        <v>176</v>
      </c>
      <c r="E1481" t="s">
        <v>15</v>
      </c>
      <c r="F1481">
        <v>9805</v>
      </c>
      <c r="G1481" t="s">
        <v>158</v>
      </c>
      <c r="H1481" t="s">
        <v>171</v>
      </c>
      <c r="I1481" t="s">
        <v>172</v>
      </c>
      <c r="J1481" s="24">
        <v>45839</v>
      </c>
      <c r="K1481" t="s">
        <v>143</v>
      </c>
      <c r="L1481">
        <v>2</v>
      </c>
      <c r="M1481" t="s">
        <v>144</v>
      </c>
      <c r="N1481" t="s">
        <v>145</v>
      </c>
      <c r="O1481" t="s">
        <v>156</v>
      </c>
      <c r="P1481" t="s">
        <v>161</v>
      </c>
      <c r="Q1481">
        <v>0</v>
      </c>
      <c r="R1481">
        <v>84</v>
      </c>
      <c r="S1481">
        <v>1995</v>
      </c>
      <c r="T1481">
        <v>0</v>
      </c>
      <c r="U1481">
        <v>2</v>
      </c>
      <c r="V1481">
        <v>0</v>
      </c>
      <c r="W1481">
        <v>0</v>
      </c>
      <c r="X1481">
        <v>0</v>
      </c>
      <c r="Y1481">
        <v>0</v>
      </c>
      <c r="Z1481">
        <v>0</v>
      </c>
      <c r="AA1481">
        <v>1995</v>
      </c>
      <c r="AB1481">
        <v>0</v>
      </c>
      <c r="AC1481">
        <v>0</v>
      </c>
      <c r="AD1481">
        <v>0</v>
      </c>
      <c r="AE1481">
        <v>0</v>
      </c>
      <c r="AF1481">
        <v>84</v>
      </c>
      <c r="AG1481">
        <v>0</v>
      </c>
      <c r="AH1481">
        <v>0</v>
      </c>
      <c r="AI1481">
        <v>0</v>
      </c>
      <c r="AJ1481">
        <v>0</v>
      </c>
      <c r="AK1481">
        <v>0</v>
      </c>
      <c r="AL1481">
        <v>0</v>
      </c>
      <c r="AM1481">
        <v>0</v>
      </c>
      <c r="AN1481">
        <v>0</v>
      </c>
      <c r="AO1481">
        <v>30</v>
      </c>
      <c r="AP1481">
        <v>97</v>
      </c>
      <c r="AQ1481">
        <v>36</v>
      </c>
      <c r="AR1481">
        <v>0</v>
      </c>
      <c r="AS1481">
        <v>11</v>
      </c>
      <c r="AT1481">
        <v>1</v>
      </c>
      <c r="AU1481">
        <v>2</v>
      </c>
      <c r="AV1481">
        <v>0</v>
      </c>
      <c r="AW1481">
        <v>0</v>
      </c>
      <c r="AX1481">
        <v>0</v>
      </c>
      <c r="AY1481">
        <v>8</v>
      </c>
      <c r="AZ1481">
        <v>18</v>
      </c>
      <c r="BA1481">
        <v>11</v>
      </c>
      <c r="BB1481">
        <v>5</v>
      </c>
      <c r="BC1481">
        <v>1</v>
      </c>
      <c r="BD1481">
        <v>0</v>
      </c>
      <c r="BE1481">
        <v>0</v>
      </c>
      <c r="BF1481">
        <v>84</v>
      </c>
      <c r="BG1481">
        <v>0</v>
      </c>
      <c r="BH1481">
        <v>0</v>
      </c>
      <c r="BI1481">
        <v>2</v>
      </c>
      <c r="BJ1481" s="25">
        <v>45853</v>
      </c>
      <c r="BK1481">
        <v>0</v>
      </c>
      <c r="BL1481" s="27" t="str">
        <f>VLOOKUP(O1481,DropDownList!$H$1:$I$7,2,FALSE)</f>
        <v>2023/24</v>
      </c>
      <c r="BM1481" s="27" t="str">
        <f t="shared" si="23"/>
        <v>VSUR</v>
      </c>
    </row>
    <row r="1482" spans="1:65" x14ac:dyDescent="0.2">
      <c r="A1482">
        <v>2025</v>
      </c>
      <c r="B1482">
        <v>7</v>
      </c>
      <c r="C1482" t="s">
        <v>162</v>
      </c>
      <c r="D1482" t="s">
        <v>176</v>
      </c>
      <c r="E1482" t="s">
        <v>15</v>
      </c>
      <c r="F1482">
        <v>9805</v>
      </c>
      <c r="G1482" t="s">
        <v>158</v>
      </c>
      <c r="H1482" t="s">
        <v>171</v>
      </c>
      <c r="I1482" t="s">
        <v>172</v>
      </c>
      <c r="J1482" s="24">
        <v>45839</v>
      </c>
      <c r="K1482" t="s">
        <v>143</v>
      </c>
      <c r="L1482">
        <v>2</v>
      </c>
      <c r="M1482" t="s">
        <v>144</v>
      </c>
      <c r="N1482" t="s">
        <v>145</v>
      </c>
      <c r="O1482" t="s">
        <v>149</v>
      </c>
      <c r="P1482" t="s">
        <v>150</v>
      </c>
      <c r="Q1482">
        <v>1350.42</v>
      </c>
      <c r="R1482">
        <v>36</v>
      </c>
      <c r="S1482">
        <v>5488.34</v>
      </c>
      <c r="T1482">
        <v>815</v>
      </c>
      <c r="U1482">
        <v>11</v>
      </c>
      <c r="V1482">
        <v>9</v>
      </c>
      <c r="W1482">
        <v>1175.42</v>
      </c>
      <c r="X1482">
        <v>1200.42</v>
      </c>
      <c r="Y1482">
        <v>32</v>
      </c>
      <c r="Z1482">
        <v>4673.34</v>
      </c>
      <c r="AA1482">
        <v>3322.92</v>
      </c>
      <c r="AB1482">
        <v>1160</v>
      </c>
      <c r="AC1482">
        <v>2162.92</v>
      </c>
      <c r="AD1482">
        <v>6</v>
      </c>
      <c r="AE1482">
        <v>3</v>
      </c>
      <c r="AF1482">
        <v>20</v>
      </c>
      <c r="AG1482">
        <v>3</v>
      </c>
      <c r="AH1482">
        <v>4</v>
      </c>
      <c r="AI1482">
        <v>8</v>
      </c>
      <c r="AJ1482">
        <v>11</v>
      </c>
      <c r="AK1482">
        <v>4</v>
      </c>
      <c r="AL1482">
        <v>1</v>
      </c>
      <c r="AM1482">
        <v>2</v>
      </c>
      <c r="AN1482">
        <v>0</v>
      </c>
      <c r="AO1482">
        <v>19</v>
      </c>
      <c r="AP1482">
        <v>51</v>
      </c>
      <c r="AQ1482">
        <v>22</v>
      </c>
      <c r="AR1482">
        <v>0</v>
      </c>
      <c r="AS1482">
        <v>7</v>
      </c>
      <c r="AT1482">
        <v>0</v>
      </c>
      <c r="AU1482">
        <v>0</v>
      </c>
      <c r="AV1482">
        <v>0</v>
      </c>
      <c r="AW1482">
        <v>0</v>
      </c>
      <c r="AX1482">
        <v>0</v>
      </c>
      <c r="AY1482">
        <v>3</v>
      </c>
      <c r="AZ1482">
        <v>9</v>
      </c>
      <c r="BA1482">
        <v>7</v>
      </c>
      <c r="BB1482">
        <v>1</v>
      </c>
      <c r="BC1482">
        <v>1</v>
      </c>
      <c r="BD1482">
        <v>0</v>
      </c>
      <c r="BE1482">
        <v>0</v>
      </c>
      <c r="BF1482">
        <v>19</v>
      </c>
      <c r="BG1482">
        <v>1085.8399999999999</v>
      </c>
      <c r="BH1482">
        <v>1</v>
      </c>
      <c r="BI1482">
        <v>11</v>
      </c>
      <c r="BJ1482" s="25">
        <v>45853</v>
      </c>
      <c r="BK1482">
        <v>0</v>
      </c>
      <c r="BL1482" s="27" t="str">
        <f>VLOOKUP(O1482,DropDownList!$H$1:$I$7,2,FALSE)</f>
        <v>2025/26</v>
      </c>
      <c r="BM1482" s="27" t="str">
        <f t="shared" si="23"/>
        <v>FISCAL FINES</v>
      </c>
    </row>
    <row r="1483" spans="1:65" x14ac:dyDescent="0.2">
      <c r="A1483">
        <v>2025</v>
      </c>
      <c r="B1483">
        <v>7</v>
      </c>
      <c r="C1483" t="s">
        <v>162</v>
      </c>
      <c r="D1483" t="s">
        <v>177</v>
      </c>
      <c r="E1483" t="s">
        <v>16</v>
      </c>
      <c r="F1483">
        <v>9812</v>
      </c>
      <c r="G1483" t="s">
        <v>158</v>
      </c>
      <c r="H1483" t="s">
        <v>171</v>
      </c>
      <c r="I1483" t="s">
        <v>172</v>
      </c>
      <c r="J1483" s="24">
        <v>45839</v>
      </c>
      <c r="K1483" t="s">
        <v>143</v>
      </c>
      <c r="L1483">
        <v>2</v>
      </c>
      <c r="M1483" t="s">
        <v>144</v>
      </c>
      <c r="N1483" t="s">
        <v>145</v>
      </c>
      <c r="O1483" t="s">
        <v>147</v>
      </c>
      <c r="P1483" t="s">
        <v>161</v>
      </c>
      <c r="Q1483">
        <v>130</v>
      </c>
      <c r="R1483">
        <v>82</v>
      </c>
      <c r="S1483">
        <v>2280</v>
      </c>
      <c r="T1483">
        <v>0</v>
      </c>
      <c r="U1483">
        <v>18</v>
      </c>
      <c r="V1483">
        <v>4</v>
      </c>
      <c r="W1483">
        <v>100</v>
      </c>
      <c r="X1483">
        <v>100</v>
      </c>
      <c r="Y1483">
        <v>0</v>
      </c>
      <c r="Z1483">
        <v>0</v>
      </c>
      <c r="AA1483">
        <v>2150</v>
      </c>
      <c r="AB1483">
        <v>0</v>
      </c>
      <c r="AC1483">
        <v>0</v>
      </c>
      <c r="AD1483">
        <v>4</v>
      </c>
      <c r="AE1483">
        <v>0</v>
      </c>
      <c r="AF1483">
        <v>75</v>
      </c>
      <c r="AG1483">
        <v>0</v>
      </c>
      <c r="AH1483">
        <v>0</v>
      </c>
      <c r="AI1483">
        <v>7</v>
      </c>
      <c r="AJ1483">
        <v>0</v>
      </c>
      <c r="AK1483">
        <v>0</v>
      </c>
      <c r="AL1483">
        <v>0</v>
      </c>
      <c r="AM1483">
        <v>0</v>
      </c>
      <c r="AN1483">
        <v>0</v>
      </c>
      <c r="AO1483">
        <v>52</v>
      </c>
      <c r="AP1483">
        <v>164</v>
      </c>
      <c r="AQ1483">
        <v>65</v>
      </c>
      <c r="AR1483">
        <v>0</v>
      </c>
      <c r="AS1483">
        <v>26</v>
      </c>
      <c r="AT1483">
        <v>0</v>
      </c>
      <c r="AU1483">
        <v>1</v>
      </c>
      <c r="AV1483">
        <v>0</v>
      </c>
      <c r="AW1483">
        <v>1</v>
      </c>
      <c r="AX1483">
        <v>0</v>
      </c>
      <c r="AY1483">
        <v>11</v>
      </c>
      <c r="AZ1483">
        <v>27</v>
      </c>
      <c r="BA1483">
        <v>15</v>
      </c>
      <c r="BB1483">
        <v>5</v>
      </c>
      <c r="BC1483">
        <v>4</v>
      </c>
      <c r="BD1483">
        <v>0</v>
      </c>
      <c r="BE1483">
        <v>0</v>
      </c>
      <c r="BF1483">
        <v>81</v>
      </c>
      <c r="BG1483">
        <v>130</v>
      </c>
      <c r="BH1483">
        <v>0</v>
      </c>
      <c r="BI1483">
        <v>16</v>
      </c>
      <c r="BJ1483" s="25">
        <v>45853</v>
      </c>
      <c r="BK1483">
        <v>0</v>
      </c>
      <c r="BL1483" s="27" t="str">
        <f>VLOOKUP(O1483,DropDownList!$H$1:$I$7,2,FALSE)</f>
        <v>2024/25</v>
      </c>
      <c r="BM1483" s="27" t="str">
        <f t="shared" si="23"/>
        <v>VSUR</v>
      </c>
    </row>
    <row r="1484" spans="1:65" x14ac:dyDescent="0.2">
      <c r="A1484">
        <v>2025</v>
      </c>
      <c r="B1484">
        <v>7</v>
      </c>
      <c r="C1484" t="s">
        <v>162</v>
      </c>
      <c r="D1484" t="s">
        <v>177</v>
      </c>
      <c r="E1484" t="s">
        <v>16</v>
      </c>
      <c r="F1484">
        <v>9812</v>
      </c>
      <c r="G1484" t="s">
        <v>158</v>
      </c>
      <c r="H1484" t="s">
        <v>171</v>
      </c>
      <c r="I1484" t="s">
        <v>172</v>
      </c>
      <c r="J1484" s="24">
        <v>45839</v>
      </c>
      <c r="K1484" t="s">
        <v>143</v>
      </c>
      <c r="L1484">
        <v>2</v>
      </c>
      <c r="M1484" t="s">
        <v>144</v>
      </c>
      <c r="N1484" t="s">
        <v>145</v>
      </c>
      <c r="O1484" t="s">
        <v>149</v>
      </c>
      <c r="P1484" t="s">
        <v>159</v>
      </c>
      <c r="Q1484">
        <v>0</v>
      </c>
      <c r="R1484">
        <v>1</v>
      </c>
      <c r="S1484">
        <v>1698.73</v>
      </c>
      <c r="T1484">
        <v>0</v>
      </c>
      <c r="U1484">
        <v>0</v>
      </c>
      <c r="V1484">
        <v>0</v>
      </c>
      <c r="W1484">
        <v>0</v>
      </c>
      <c r="X1484">
        <v>0</v>
      </c>
      <c r="Y1484">
        <v>0</v>
      </c>
      <c r="Z1484">
        <v>0</v>
      </c>
      <c r="AA1484">
        <v>1698.73</v>
      </c>
      <c r="AB1484">
        <v>0</v>
      </c>
      <c r="AC1484">
        <v>0</v>
      </c>
      <c r="AD1484">
        <v>0</v>
      </c>
      <c r="AE1484">
        <v>0</v>
      </c>
      <c r="AF1484">
        <v>1</v>
      </c>
      <c r="AG1484">
        <v>0</v>
      </c>
      <c r="AH1484">
        <v>0</v>
      </c>
      <c r="AI1484">
        <v>0</v>
      </c>
      <c r="AJ1484">
        <v>0</v>
      </c>
      <c r="AK1484">
        <v>0</v>
      </c>
      <c r="AL1484">
        <v>0</v>
      </c>
      <c r="AM1484">
        <v>0</v>
      </c>
      <c r="AN1484">
        <v>0</v>
      </c>
      <c r="AO1484">
        <v>0</v>
      </c>
      <c r="AP1484">
        <v>0</v>
      </c>
      <c r="AQ1484">
        <v>0</v>
      </c>
      <c r="AR1484">
        <v>0</v>
      </c>
      <c r="AS1484">
        <v>0</v>
      </c>
      <c r="AT1484">
        <v>0</v>
      </c>
      <c r="AU1484">
        <v>0</v>
      </c>
      <c r="AV1484">
        <v>0</v>
      </c>
      <c r="AW1484">
        <v>0</v>
      </c>
      <c r="AX1484">
        <v>0</v>
      </c>
      <c r="AY1484">
        <v>0</v>
      </c>
      <c r="AZ1484">
        <v>0</v>
      </c>
      <c r="BA1484">
        <v>0</v>
      </c>
      <c r="BB1484">
        <v>0</v>
      </c>
      <c r="BC1484">
        <v>0</v>
      </c>
      <c r="BD1484">
        <v>0</v>
      </c>
      <c r="BE1484">
        <v>0</v>
      </c>
      <c r="BF1484">
        <v>0</v>
      </c>
      <c r="BG1484">
        <v>0</v>
      </c>
      <c r="BH1484">
        <v>0</v>
      </c>
      <c r="BI1484">
        <v>0</v>
      </c>
      <c r="BJ1484" s="25">
        <v>45853</v>
      </c>
      <c r="BK1484">
        <v>0</v>
      </c>
      <c r="BL1484" s="27" t="str">
        <f>VLOOKUP(O1484,DropDownList!$H$1:$I$7,2,FALSE)</f>
        <v>2025/26</v>
      </c>
      <c r="BM1484" s="27" t="str">
        <f t="shared" si="23"/>
        <v>CONF</v>
      </c>
    </row>
    <row r="1485" spans="1:65" x14ac:dyDescent="0.2">
      <c r="A1485">
        <v>2025</v>
      </c>
      <c r="B1485">
        <v>7</v>
      </c>
      <c r="C1485" t="s">
        <v>162</v>
      </c>
      <c r="D1485" t="s">
        <v>177</v>
      </c>
      <c r="E1485" t="s">
        <v>16</v>
      </c>
      <c r="F1485">
        <v>9812</v>
      </c>
      <c r="G1485" t="s">
        <v>158</v>
      </c>
      <c r="H1485" t="s">
        <v>171</v>
      </c>
      <c r="I1485" t="s">
        <v>172</v>
      </c>
      <c r="J1485" s="24">
        <v>45839</v>
      </c>
      <c r="K1485" t="s">
        <v>143</v>
      </c>
      <c r="L1485">
        <v>2</v>
      </c>
      <c r="M1485" t="s">
        <v>144</v>
      </c>
      <c r="N1485" t="s">
        <v>145</v>
      </c>
      <c r="O1485" t="s">
        <v>147</v>
      </c>
      <c r="P1485" t="s">
        <v>150</v>
      </c>
      <c r="Q1485">
        <v>350</v>
      </c>
      <c r="R1485">
        <v>18</v>
      </c>
      <c r="S1485">
        <v>2700</v>
      </c>
      <c r="T1485">
        <v>150</v>
      </c>
      <c r="U1485">
        <v>2</v>
      </c>
      <c r="V1485">
        <v>1</v>
      </c>
      <c r="W1485">
        <v>150</v>
      </c>
      <c r="X1485">
        <v>150</v>
      </c>
      <c r="Y1485">
        <v>17</v>
      </c>
      <c r="Z1485">
        <v>2550</v>
      </c>
      <c r="AA1485">
        <v>2200</v>
      </c>
      <c r="AB1485">
        <v>100</v>
      </c>
      <c r="AC1485">
        <v>2100</v>
      </c>
      <c r="AD1485">
        <v>1</v>
      </c>
      <c r="AE1485">
        <v>0</v>
      </c>
      <c r="AF1485">
        <v>15</v>
      </c>
      <c r="AG1485">
        <v>0</v>
      </c>
      <c r="AH1485">
        <v>1</v>
      </c>
      <c r="AI1485">
        <v>2</v>
      </c>
      <c r="AJ1485">
        <v>10</v>
      </c>
      <c r="AK1485">
        <v>2</v>
      </c>
      <c r="AL1485">
        <v>0</v>
      </c>
      <c r="AM1485">
        <v>1</v>
      </c>
      <c r="AN1485">
        <v>0</v>
      </c>
      <c r="AO1485">
        <v>6</v>
      </c>
      <c r="AP1485">
        <v>28</v>
      </c>
      <c r="AQ1485">
        <v>6</v>
      </c>
      <c r="AR1485">
        <v>0</v>
      </c>
      <c r="AS1485">
        <v>6</v>
      </c>
      <c r="AT1485">
        <v>0</v>
      </c>
      <c r="AU1485">
        <v>0</v>
      </c>
      <c r="AV1485">
        <v>0</v>
      </c>
      <c r="AW1485">
        <v>0</v>
      </c>
      <c r="AX1485">
        <v>0</v>
      </c>
      <c r="AY1485">
        <v>4</v>
      </c>
      <c r="AZ1485">
        <v>7</v>
      </c>
      <c r="BA1485">
        <v>4</v>
      </c>
      <c r="BB1485">
        <v>0</v>
      </c>
      <c r="BC1485">
        <v>0</v>
      </c>
      <c r="BD1485">
        <v>1</v>
      </c>
      <c r="BE1485">
        <v>0</v>
      </c>
      <c r="BF1485">
        <v>6</v>
      </c>
      <c r="BG1485">
        <v>350</v>
      </c>
      <c r="BH1485">
        <v>0</v>
      </c>
      <c r="BI1485">
        <v>2</v>
      </c>
      <c r="BJ1485" s="25">
        <v>45853</v>
      </c>
      <c r="BK1485">
        <v>0</v>
      </c>
      <c r="BL1485" s="27" t="str">
        <f>VLOOKUP(O1485,DropDownList!$H$1:$I$7,2,FALSE)</f>
        <v>2024/25</v>
      </c>
      <c r="BM1485" s="27" t="str">
        <f t="shared" si="23"/>
        <v>FISCAL FINES</v>
      </c>
    </row>
    <row r="1486" spans="1:65" x14ac:dyDescent="0.2">
      <c r="A1486">
        <v>2025</v>
      </c>
      <c r="B1486">
        <v>7</v>
      </c>
      <c r="C1486" t="s">
        <v>162</v>
      </c>
      <c r="D1486" t="s">
        <v>177</v>
      </c>
      <c r="E1486" t="s">
        <v>16</v>
      </c>
      <c r="F1486">
        <v>9812</v>
      </c>
      <c r="G1486" t="s">
        <v>158</v>
      </c>
      <c r="H1486" t="s">
        <v>171</v>
      </c>
      <c r="I1486" t="s">
        <v>172</v>
      </c>
      <c r="J1486" s="24">
        <v>45839</v>
      </c>
      <c r="K1486" t="s">
        <v>143</v>
      </c>
      <c r="L1486">
        <v>2</v>
      </c>
      <c r="M1486" t="s">
        <v>144</v>
      </c>
      <c r="N1486" t="s">
        <v>145</v>
      </c>
      <c r="O1486" t="s">
        <v>156</v>
      </c>
      <c r="P1486" t="s">
        <v>161</v>
      </c>
      <c r="Q1486">
        <v>180</v>
      </c>
      <c r="R1486">
        <v>103</v>
      </c>
      <c r="S1486">
        <v>3050</v>
      </c>
      <c r="T1486">
        <v>10</v>
      </c>
      <c r="U1486">
        <v>17</v>
      </c>
      <c r="V1486">
        <v>3</v>
      </c>
      <c r="W1486">
        <v>80</v>
      </c>
      <c r="X1486">
        <v>80</v>
      </c>
      <c r="Y1486">
        <v>0</v>
      </c>
      <c r="Z1486">
        <v>0</v>
      </c>
      <c r="AA1486">
        <v>2860</v>
      </c>
      <c r="AB1486">
        <v>0</v>
      </c>
      <c r="AC1486">
        <v>0</v>
      </c>
      <c r="AD1486">
        <v>3</v>
      </c>
      <c r="AE1486">
        <v>0</v>
      </c>
      <c r="AF1486">
        <v>95</v>
      </c>
      <c r="AG1486">
        <v>0</v>
      </c>
      <c r="AH1486">
        <v>1</v>
      </c>
      <c r="AI1486">
        <v>7</v>
      </c>
      <c r="AJ1486">
        <v>0</v>
      </c>
      <c r="AK1486">
        <v>0</v>
      </c>
      <c r="AL1486">
        <v>0</v>
      </c>
      <c r="AM1486">
        <v>0</v>
      </c>
      <c r="AN1486">
        <v>0</v>
      </c>
      <c r="AO1486">
        <v>59</v>
      </c>
      <c r="AP1486">
        <v>211</v>
      </c>
      <c r="AQ1486">
        <v>72</v>
      </c>
      <c r="AR1486">
        <v>0</v>
      </c>
      <c r="AS1486">
        <v>42</v>
      </c>
      <c r="AT1486">
        <v>2</v>
      </c>
      <c r="AU1486">
        <v>2</v>
      </c>
      <c r="AV1486">
        <v>3</v>
      </c>
      <c r="AW1486">
        <v>1</v>
      </c>
      <c r="AX1486">
        <v>0</v>
      </c>
      <c r="AY1486">
        <v>19</v>
      </c>
      <c r="AZ1486">
        <v>34</v>
      </c>
      <c r="BA1486">
        <v>20</v>
      </c>
      <c r="BB1486">
        <v>5</v>
      </c>
      <c r="BC1486">
        <v>3</v>
      </c>
      <c r="BD1486">
        <v>1</v>
      </c>
      <c r="BE1486">
        <v>0</v>
      </c>
      <c r="BF1486">
        <v>101</v>
      </c>
      <c r="BG1486">
        <v>180</v>
      </c>
      <c r="BH1486">
        <v>0</v>
      </c>
      <c r="BI1486">
        <v>16</v>
      </c>
      <c r="BJ1486" s="25">
        <v>45853</v>
      </c>
      <c r="BK1486">
        <v>0</v>
      </c>
      <c r="BL1486" s="27" t="str">
        <f>VLOOKUP(O1486,DropDownList!$H$1:$I$7,2,FALSE)</f>
        <v>2023/24</v>
      </c>
      <c r="BM1486" s="27" t="str">
        <f t="shared" si="23"/>
        <v>VSUR</v>
      </c>
    </row>
    <row r="1487" spans="1:65" x14ac:dyDescent="0.2">
      <c r="A1487">
        <v>2025</v>
      </c>
      <c r="B1487">
        <v>7</v>
      </c>
      <c r="C1487" t="s">
        <v>162</v>
      </c>
      <c r="D1487" t="s">
        <v>177</v>
      </c>
      <c r="E1487" t="s">
        <v>16</v>
      </c>
      <c r="F1487">
        <v>9812</v>
      </c>
      <c r="G1487" t="s">
        <v>158</v>
      </c>
      <c r="H1487" t="s">
        <v>171</v>
      </c>
      <c r="I1487" t="s">
        <v>172</v>
      </c>
      <c r="J1487" s="24">
        <v>45839</v>
      </c>
      <c r="K1487" t="s">
        <v>143</v>
      </c>
      <c r="L1487">
        <v>2</v>
      </c>
      <c r="M1487" t="s">
        <v>144</v>
      </c>
      <c r="N1487" t="s">
        <v>145</v>
      </c>
      <c r="O1487" t="s">
        <v>147</v>
      </c>
      <c r="P1487" t="s">
        <v>160</v>
      </c>
      <c r="Q1487">
        <v>8690.89</v>
      </c>
      <c r="R1487">
        <v>86</v>
      </c>
      <c r="S1487">
        <v>58370</v>
      </c>
      <c r="T1487">
        <v>0</v>
      </c>
      <c r="U1487">
        <v>19</v>
      </c>
      <c r="V1487">
        <v>12</v>
      </c>
      <c r="W1487">
        <v>6095</v>
      </c>
      <c r="X1487">
        <v>6780</v>
      </c>
      <c r="Y1487">
        <v>0</v>
      </c>
      <c r="Z1487">
        <v>0</v>
      </c>
      <c r="AA1487">
        <v>49679.11</v>
      </c>
      <c r="AB1487">
        <v>2200</v>
      </c>
      <c r="AC1487">
        <v>45219.11</v>
      </c>
      <c r="AD1487">
        <v>4</v>
      </c>
      <c r="AE1487">
        <v>8</v>
      </c>
      <c r="AF1487">
        <v>67</v>
      </c>
      <c r="AG1487">
        <v>13</v>
      </c>
      <c r="AH1487">
        <v>0</v>
      </c>
      <c r="AI1487">
        <v>6</v>
      </c>
      <c r="AJ1487">
        <v>0</v>
      </c>
      <c r="AK1487">
        <v>0</v>
      </c>
      <c r="AL1487">
        <v>0</v>
      </c>
      <c r="AM1487">
        <v>0</v>
      </c>
      <c r="AN1487">
        <v>0</v>
      </c>
      <c r="AO1487">
        <v>53</v>
      </c>
      <c r="AP1487">
        <v>167</v>
      </c>
      <c r="AQ1487">
        <v>66</v>
      </c>
      <c r="AR1487">
        <v>0</v>
      </c>
      <c r="AS1487">
        <v>26</v>
      </c>
      <c r="AT1487">
        <v>0</v>
      </c>
      <c r="AU1487">
        <v>1</v>
      </c>
      <c r="AV1487">
        <v>0</v>
      </c>
      <c r="AW1487">
        <v>1</v>
      </c>
      <c r="AX1487">
        <v>0</v>
      </c>
      <c r="AY1487">
        <v>12</v>
      </c>
      <c r="AZ1487">
        <v>28</v>
      </c>
      <c r="BA1487">
        <v>15</v>
      </c>
      <c r="BB1487">
        <v>5</v>
      </c>
      <c r="BC1487">
        <v>4</v>
      </c>
      <c r="BD1487">
        <v>0</v>
      </c>
      <c r="BE1487">
        <v>0</v>
      </c>
      <c r="BF1487">
        <v>84</v>
      </c>
      <c r="BG1487">
        <v>2520</v>
      </c>
      <c r="BH1487">
        <v>0</v>
      </c>
      <c r="BI1487">
        <v>17</v>
      </c>
      <c r="BJ1487" s="25">
        <v>45853</v>
      </c>
      <c r="BK1487">
        <v>0</v>
      </c>
      <c r="BL1487" s="27" t="str">
        <f>VLOOKUP(O1487,DropDownList!$H$1:$I$7,2,FALSE)</f>
        <v>2024/25</v>
      </c>
      <c r="BM1487" s="27" t="str">
        <f t="shared" si="23"/>
        <v>SC COURT</v>
      </c>
    </row>
    <row r="1488" spans="1:65" x14ac:dyDescent="0.2">
      <c r="A1488">
        <v>2025</v>
      </c>
      <c r="B1488">
        <v>7</v>
      </c>
      <c r="C1488" t="s">
        <v>162</v>
      </c>
      <c r="D1488" t="s">
        <v>177</v>
      </c>
      <c r="E1488" t="s">
        <v>16</v>
      </c>
      <c r="F1488">
        <v>9812</v>
      </c>
      <c r="G1488" t="s">
        <v>158</v>
      </c>
      <c r="H1488" t="s">
        <v>171</v>
      </c>
      <c r="I1488" t="s">
        <v>172</v>
      </c>
      <c r="J1488" s="24">
        <v>45839</v>
      </c>
      <c r="K1488" t="s">
        <v>143</v>
      </c>
      <c r="L1488">
        <v>2</v>
      </c>
      <c r="M1488" t="s">
        <v>144</v>
      </c>
      <c r="N1488" t="s">
        <v>145</v>
      </c>
      <c r="O1488" t="s">
        <v>156</v>
      </c>
      <c r="P1488" t="s">
        <v>159</v>
      </c>
      <c r="Q1488">
        <v>0</v>
      </c>
      <c r="R1488">
        <v>1</v>
      </c>
      <c r="S1488">
        <v>30255</v>
      </c>
      <c r="T1488">
        <v>0</v>
      </c>
      <c r="U1488">
        <v>0</v>
      </c>
      <c r="V1488">
        <v>0</v>
      </c>
      <c r="W1488">
        <v>0</v>
      </c>
      <c r="X1488">
        <v>0</v>
      </c>
      <c r="Y1488">
        <v>0</v>
      </c>
      <c r="Z1488">
        <v>0</v>
      </c>
      <c r="AA1488">
        <v>30255</v>
      </c>
      <c r="AB1488">
        <v>0</v>
      </c>
      <c r="AC1488">
        <v>0</v>
      </c>
      <c r="AD1488">
        <v>0</v>
      </c>
      <c r="AE1488">
        <v>0</v>
      </c>
      <c r="AF1488">
        <v>1</v>
      </c>
      <c r="AG1488">
        <v>0</v>
      </c>
      <c r="AH1488">
        <v>0</v>
      </c>
      <c r="AI1488">
        <v>0</v>
      </c>
      <c r="AJ1488">
        <v>0</v>
      </c>
      <c r="AK1488">
        <v>0</v>
      </c>
      <c r="AL1488">
        <v>0</v>
      </c>
      <c r="AM1488">
        <v>0</v>
      </c>
      <c r="AN1488">
        <v>0</v>
      </c>
      <c r="AO1488">
        <v>0</v>
      </c>
      <c r="AP1488">
        <v>0</v>
      </c>
      <c r="AQ1488">
        <v>0</v>
      </c>
      <c r="AR1488">
        <v>0</v>
      </c>
      <c r="AS1488">
        <v>0</v>
      </c>
      <c r="AT1488">
        <v>0</v>
      </c>
      <c r="AU1488">
        <v>0</v>
      </c>
      <c r="AV1488">
        <v>0</v>
      </c>
      <c r="AW1488">
        <v>0</v>
      </c>
      <c r="AX1488">
        <v>0</v>
      </c>
      <c r="AY1488">
        <v>0</v>
      </c>
      <c r="AZ1488">
        <v>0</v>
      </c>
      <c r="BA1488">
        <v>0</v>
      </c>
      <c r="BB1488">
        <v>0</v>
      </c>
      <c r="BC1488">
        <v>0</v>
      </c>
      <c r="BD1488">
        <v>0</v>
      </c>
      <c r="BE1488">
        <v>0</v>
      </c>
      <c r="BF1488">
        <v>0</v>
      </c>
      <c r="BG1488">
        <v>0</v>
      </c>
      <c r="BH1488">
        <v>0</v>
      </c>
      <c r="BI1488">
        <v>0</v>
      </c>
      <c r="BJ1488" s="25">
        <v>45853</v>
      </c>
      <c r="BK1488">
        <v>0</v>
      </c>
      <c r="BL1488" s="27" t="str">
        <f>VLOOKUP(O1488,DropDownList!$H$1:$I$7,2,FALSE)</f>
        <v>2023/24</v>
      </c>
      <c r="BM1488" s="27" t="str">
        <f t="shared" si="23"/>
        <v>CONF</v>
      </c>
    </row>
    <row r="1489" spans="1:65" x14ac:dyDescent="0.2">
      <c r="A1489">
        <v>2025</v>
      </c>
      <c r="B1489">
        <v>7</v>
      </c>
      <c r="C1489" t="s">
        <v>162</v>
      </c>
      <c r="D1489" t="s">
        <v>177</v>
      </c>
      <c r="E1489" t="s">
        <v>16</v>
      </c>
      <c r="F1489">
        <v>9812</v>
      </c>
      <c r="G1489" t="s">
        <v>158</v>
      </c>
      <c r="H1489" t="s">
        <v>171</v>
      </c>
      <c r="I1489" t="s">
        <v>172</v>
      </c>
      <c r="J1489" s="24">
        <v>45839</v>
      </c>
      <c r="K1489" t="s">
        <v>143</v>
      </c>
      <c r="L1489">
        <v>2</v>
      </c>
      <c r="M1489" t="s">
        <v>144</v>
      </c>
      <c r="N1489" t="s">
        <v>145</v>
      </c>
      <c r="O1489" t="s">
        <v>149</v>
      </c>
      <c r="P1489" t="s">
        <v>148</v>
      </c>
      <c r="Q1489">
        <v>70.83</v>
      </c>
      <c r="R1489">
        <v>2</v>
      </c>
      <c r="S1489">
        <v>120</v>
      </c>
      <c r="T1489">
        <v>0</v>
      </c>
      <c r="U1489">
        <v>2</v>
      </c>
      <c r="V1489">
        <v>1</v>
      </c>
      <c r="W1489">
        <v>60</v>
      </c>
      <c r="X1489">
        <v>60</v>
      </c>
      <c r="Y1489">
        <v>0</v>
      </c>
      <c r="Z1489">
        <v>0</v>
      </c>
      <c r="AA1489">
        <v>49.17</v>
      </c>
      <c r="AB1489">
        <v>0</v>
      </c>
      <c r="AC1489">
        <v>49.17</v>
      </c>
      <c r="AD1489">
        <v>1</v>
      </c>
      <c r="AE1489">
        <v>0</v>
      </c>
      <c r="AF1489">
        <v>0</v>
      </c>
      <c r="AG1489">
        <v>1</v>
      </c>
      <c r="AH1489">
        <v>0</v>
      </c>
      <c r="AI1489">
        <v>1</v>
      </c>
      <c r="AJ1489">
        <v>0</v>
      </c>
      <c r="AK1489">
        <v>0</v>
      </c>
      <c r="AL1489">
        <v>0</v>
      </c>
      <c r="AM1489">
        <v>0</v>
      </c>
      <c r="AN1489">
        <v>0</v>
      </c>
      <c r="AO1489">
        <v>2</v>
      </c>
      <c r="AP1489">
        <v>7</v>
      </c>
      <c r="AQ1489">
        <v>2</v>
      </c>
      <c r="AR1489">
        <v>0</v>
      </c>
      <c r="AS1489">
        <v>1</v>
      </c>
      <c r="AT1489">
        <v>0</v>
      </c>
      <c r="AU1489">
        <v>0</v>
      </c>
      <c r="AV1489">
        <v>0</v>
      </c>
      <c r="AW1489">
        <v>0</v>
      </c>
      <c r="AX1489">
        <v>0</v>
      </c>
      <c r="AY1489">
        <v>1</v>
      </c>
      <c r="AZ1489">
        <v>2</v>
      </c>
      <c r="BA1489">
        <v>1</v>
      </c>
      <c r="BB1489">
        <v>0</v>
      </c>
      <c r="BC1489">
        <v>0</v>
      </c>
      <c r="BD1489">
        <v>0</v>
      </c>
      <c r="BE1489">
        <v>0</v>
      </c>
      <c r="BF1489">
        <v>2</v>
      </c>
      <c r="BG1489">
        <v>60</v>
      </c>
      <c r="BH1489">
        <v>0</v>
      </c>
      <c r="BI1489">
        <v>2</v>
      </c>
      <c r="BJ1489" s="25">
        <v>45853</v>
      </c>
      <c r="BK1489">
        <v>0</v>
      </c>
      <c r="BL1489" s="27" t="str">
        <f>VLOOKUP(O1489,DropDownList!$H$1:$I$7,2,FALSE)</f>
        <v>2025/26</v>
      </c>
      <c r="BM1489" s="27" t="str">
        <f t="shared" si="23"/>
        <v>PRAS</v>
      </c>
    </row>
    <row r="1490" spans="1:65" x14ac:dyDescent="0.2">
      <c r="A1490">
        <v>2025</v>
      </c>
      <c r="B1490">
        <v>7</v>
      </c>
      <c r="C1490" t="s">
        <v>162</v>
      </c>
      <c r="D1490" t="s">
        <v>177</v>
      </c>
      <c r="E1490" t="s">
        <v>16</v>
      </c>
      <c r="F1490">
        <v>9812</v>
      </c>
      <c r="G1490" t="s">
        <v>158</v>
      </c>
      <c r="H1490" t="s">
        <v>171</v>
      </c>
      <c r="I1490" t="s">
        <v>172</v>
      </c>
      <c r="J1490" s="24">
        <v>45839</v>
      </c>
      <c r="K1490" t="s">
        <v>143</v>
      </c>
      <c r="L1490">
        <v>2</v>
      </c>
      <c r="M1490" t="s">
        <v>144</v>
      </c>
      <c r="N1490" t="s">
        <v>145</v>
      </c>
      <c r="O1490" t="s">
        <v>149</v>
      </c>
      <c r="P1490" t="s">
        <v>151</v>
      </c>
      <c r="Q1490">
        <v>0</v>
      </c>
      <c r="R1490">
        <v>6</v>
      </c>
      <c r="S1490">
        <v>180</v>
      </c>
      <c r="T1490">
        <v>30</v>
      </c>
      <c r="U1490">
        <v>0</v>
      </c>
      <c r="V1490">
        <v>0</v>
      </c>
      <c r="W1490">
        <v>0</v>
      </c>
      <c r="X1490">
        <v>0</v>
      </c>
      <c r="Y1490">
        <v>0</v>
      </c>
      <c r="Z1490">
        <v>0</v>
      </c>
      <c r="AA1490">
        <v>150</v>
      </c>
      <c r="AB1490">
        <v>0</v>
      </c>
      <c r="AC1490">
        <v>150</v>
      </c>
      <c r="AD1490">
        <v>0</v>
      </c>
      <c r="AE1490">
        <v>0</v>
      </c>
      <c r="AF1490">
        <v>5</v>
      </c>
      <c r="AG1490">
        <v>0</v>
      </c>
      <c r="AH1490">
        <v>1</v>
      </c>
      <c r="AI1490">
        <v>0</v>
      </c>
      <c r="AJ1490">
        <v>0</v>
      </c>
      <c r="AK1490">
        <v>0</v>
      </c>
      <c r="AL1490">
        <v>0</v>
      </c>
      <c r="AM1490">
        <v>0</v>
      </c>
      <c r="AN1490">
        <v>0</v>
      </c>
      <c r="AO1490">
        <v>0</v>
      </c>
      <c r="AP1490">
        <v>0</v>
      </c>
      <c r="AQ1490">
        <v>0</v>
      </c>
      <c r="AR1490">
        <v>0</v>
      </c>
      <c r="AS1490">
        <v>0</v>
      </c>
      <c r="AT1490">
        <v>0</v>
      </c>
      <c r="AU1490">
        <v>0</v>
      </c>
      <c r="AV1490">
        <v>0</v>
      </c>
      <c r="AW1490">
        <v>0</v>
      </c>
      <c r="AX1490">
        <v>0</v>
      </c>
      <c r="AY1490">
        <v>0</v>
      </c>
      <c r="AZ1490">
        <v>0</v>
      </c>
      <c r="BA1490">
        <v>0</v>
      </c>
      <c r="BB1490">
        <v>0</v>
      </c>
      <c r="BC1490">
        <v>0</v>
      </c>
      <c r="BD1490">
        <v>0</v>
      </c>
      <c r="BE1490">
        <v>0</v>
      </c>
      <c r="BF1490">
        <v>0</v>
      </c>
      <c r="BG1490">
        <v>0</v>
      </c>
      <c r="BH1490">
        <v>0</v>
      </c>
      <c r="BI1490">
        <v>0</v>
      </c>
      <c r="BJ1490" s="25">
        <v>45853</v>
      </c>
      <c r="BK1490">
        <v>0</v>
      </c>
      <c r="BL1490" s="27" t="str">
        <f>VLOOKUP(O1490,DropDownList!$H$1:$I$7,2,FALSE)</f>
        <v>2025/26</v>
      </c>
      <c r="BM1490" s="27" t="str">
        <f t="shared" si="23"/>
        <v>PCPF</v>
      </c>
    </row>
    <row r="1491" spans="1:65" x14ac:dyDescent="0.2">
      <c r="A1491">
        <v>2025</v>
      </c>
      <c r="B1491">
        <v>7</v>
      </c>
      <c r="C1491" t="s">
        <v>162</v>
      </c>
      <c r="D1491" t="s">
        <v>177</v>
      </c>
      <c r="E1491" t="s">
        <v>16</v>
      </c>
      <c r="F1491">
        <v>9812</v>
      </c>
      <c r="G1491" t="s">
        <v>158</v>
      </c>
      <c r="H1491" t="s">
        <v>171</v>
      </c>
      <c r="I1491" t="s">
        <v>172</v>
      </c>
      <c r="J1491" s="24">
        <v>45839</v>
      </c>
      <c r="K1491" t="s">
        <v>143</v>
      </c>
      <c r="L1491">
        <v>2</v>
      </c>
      <c r="M1491" t="s">
        <v>144</v>
      </c>
      <c r="N1491" t="s">
        <v>145</v>
      </c>
      <c r="O1491" t="s">
        <v>156</v>
      </c>
      <c r="P1491" t="s">
        <v>153</v>
      </c>
      <c r="Q1491">
        <v>0</v>
      </c>
      <c r="R1491">
        <v>1</v>
      </c>
      <c r="S1491">
        <v>45</v>
      </c>
      <c r="T1491">
        <v>0</v>
      </c>
      <c r="U1491">
        <v>0</v>
      </c>
      <c r="V1491">
        <v>0</v>
      </c>
      <c r="W1491">
        <v>0</v>
      </c>
      <c r="X1491">
        <v>0</v>
      </c>
      <c r="Y1491">
        <v>0</v>
      </c>
      <c r="Z1491">
        <v>0</v>
      </c>
      <c r="AA1491">
        <v>45</v>
      </c>
      <c r="AB1491">
        <v>0</v>
      </c>
      <c r="AC1491">
        <v>45</v>
      </c>
      <c r="AD1491">
        <v>0</v>
      </c>
      <c r="AE1491">
        <v>0</v>
      </c>
      <c r="AF1491">
        <v>1</v>
      </c>
      <c r="AG1491">
        <v>0</v>
      </c>
      <c r="AH1491">
        <v>0</v>
      </c>
      <c r="AI1491">
        <v>0</v>
      </c>
      <c r="AJ1491">
        <v>0</v>
      </c>
      <c r="AK1491">
        <v>0</v>
      </c>
      <c r="AL1491">
        <v>0</v>
      </c>
      <c r="AM1491">
        <v>0</v>
      </c>
      <c r="AN1491">
        <v>0</v>
      </c>
      <c r="AO1491">
        <v>1</v>
      </c>
      <c r="AP1491">
        <v>1</v>
      </c>
      <c r="AQ1491">
        <v>1</v>
      </c>
      <c r="AR1491">
        <v>0</v>
      </c>
      <c r="AS1491">
        <v>0</v>
      </c>
      <c r="AT1491">
        <v>0</v>
      </c>
      <c r="AU1491">
        <v>0</v>
      </c>
      <c r="AV1491">
        <v>0</v>
      </c>
      <c r="AW1491">
        <v>0</v>
      </c>
      <c r="AX1491">
        <v>0</v>
      </c>
      <c r="AY1491">
        <v>0</v>
      </c>
      <c r="AZ1491">
        <v>0</v>
      </c>
      <c r="BA1491">
        <v>0</v>
      </c>
      <c r="BB1491">
        <v>0</v>
      </c>
      <c r="BC1491">
        <v>0</v>
      </c>
      <c r="BD1491">
        <v>0</v>
      </c>
      <c r="BE1491">
        <v>0</v>
      </c>
      <c r="BF1491">
        <v>1</v>
      </c>
      <c r="BG1491">
        <v>0</v>
      </c>
      <c r="BH1491">
        <v>0</v>
      </c>
      <c r="BI1491">
        <v>0</v>
      </c>
      <c r="BJ1491" s="25">
        <v>45853</v>
      </c>
      <c r="BK1491">
        <v>0</v>
      </c>
      <c r="BL1491" s="27" t="str">
        <f>VLOOKUP(O1491,DropDownList!$H$1:$I$7,2,FALSE)</f>
        <v>2023/24</v>
      </c>
      <c r="BM1491" s="27" t="str">
        <f t="shared" si="23"/>
        <v>PREG</v>
      </c>
    </row>
    <row r="1492" spans="1:65" x14ac:dyDescent="0.2">
      <c r="A1492">
        <v>2025</v>
      </c>
      <c r="B1492">
        <v>7</v>
      </c>
      <c r="C1492" t="s">
        <v>162</v>
      </c>
      <c r="D1492" t="s">
        <v>177</v>
      </c>
      <c r="E1492" t="s">
        <v>16</v>
      </c>
      <c r="F1492">
        <v>9812</v>
      </c>
      <c r="G1492" t="s">
        <v>158</v>
      </c>
      <c r="H1492" t="s">
        <v>171</v>
      </c>
      <c r="I1492" t="s">
        <v>172</v>
      </c>
      <c r="J1492" s="24">
        <v>45839</v>
      </c>
      <c r="K1492" t="s">
        <v>143</v>
      </c>
      <c r="L1492">
        <v>2</v>
      </c>
      <c r="M1492" t="s">
        <v>144</v>
      </c>
      <c r="N1492" t="s">
        <v>145</v>
      </c>
      <c r="O1492" t="s">
        <v>147</v>
      </c>
      <c r="P1492" t="s">
        <v>148</v>
      </c>
      <c r="Q1492">
        <v>180</v>
      </c>
      <c r="R1492">
        <v>7</v>
      </c>
      <c r="S1492">
        <v>420</v>
      </c>
      <c r="T1492">
        <v>0</v>
      </c>
      <c r="U1492">
        <v>3</v>
      </c>
      <c r="V1492">
        <v>2</v>
      </c>
      <c r="W1492">
        <v>120</v>
      </c>
      <c r="X1492">
        <v>120</v>
      </c>
      <c r="Y1492">
        <v>0</v>
      </c>
      <c r="Z1492">
        <v>0</v>
      </c>
      <c r="AA1492">
        <v>240</v>
      </c>
      <c r="AB1492">
        <v>0</v>
      </c>
      <c r="AC1492">
        <v>240</v>
      </c>
      <c r="AD1492">
        <v>2</v>
      </c>
      <c r="AE1492">
        <v>0</v>
      </c>
      <c r="AF1492">
        <v>4</v>
      </c>
      <c r="AG1492">
        <v>0</v>
      </c>
      <c r="AH1492">
        <v>0</v>
      </c>
      <c r="AI1492">
        <v>3</v>
      </c>
      <c r="AJ1492">
        <v>0</v>
      </c>
      <c r="AK1492">
        <v>0</v>
      </c>
      <c r="AL1492">
        <v>0</v>
      </c>
      <c r="AM1492">
        <v>0</v>
      </c>
      <c r="AN1492">
        <v>0</v>
      </c>
      <c r="AO1492">
        <v>6</v>
      </c>
      <c r="AP1492">
        <v>20</v>
      </c>
      <c r="AQ1492">
        <v>7</v>
      </c>
      <c r="AR1492">
        <v>0</v>
      </c>
      <c r="AS1492">
        <v>1</v>
      </c>
      <c r="AT1492">
        <v>0</v>
      </c>
      <c r="AU1492">
        <v>0</v>
      </c>
      <c r="AV1492">
        <v>0</v>
      </c>
      <c r="AW1492">
        <v>0</v>
      </c>
      <c r="AX1492">
        <v>0</v>
      </c>
      <c r="AY1492">
        <v>2</v>
      </c>
      <c r="AZ1492">
        <v>6</v>
      </c>
      <c r="BA1492">
        <v>4</v>
      </c>
      <c r="BB1492">
        <v>0</v>
      </c>
      <c r="BC1492">
        <v>0</v>
      </c>
      <c r="BD1492">
        <v>0</v>
      </c>
      <c r="BE1492">
        <v>0</v>
      </c>
      <c r="BF1492">
        <v>6</v>
      </c>
      <c r="BG1492">
        <v>180</v>
      </c>
      <c r="BH1492">
        <v>0</v>
      </c>
      <c r="BI1492">
        <v>3</v>
      </c>
      <c r="BJ1492" s="25">
        <v>45853</v>
      </c>
      <c r="BK1492">
        <v>0</v>
      </c>
      <c r="BL1492" s="27" t="str">
        <f>VLOOKUP(O1492,DropDownList!$H$1:$I$7,2,FALSE)</f>
        <v>2024/25</v>
      </c>
      <c r="BM1492" s="27" t="str">
        <f t="shared" si="23"/>
        <v>PRAS</v>
      </c>
    </row>
    <row r="1493" spans="1:65" x14ac:dyDescent="0.2">
      <c r="A1493">
        <v>2025</v>
      </c>
      <c r="B1493">
        <v>7</v>
      </c>
      <c r="C1493" t="s">
        <v>162</v>
      </c>
      <c r="D1493" t="s">
        <v>177</v>
      </c>
      <c r="E1493" t="s">
        <v>16</v>
      </c>
      <c r="F1493">
        <v>9812</v>
      </c>
      <c r="G1493" t="s">
        <v>158</v>
      </c>
      <c r="H1493" t="s">
        <v>171</v>
      </c>
      <c r="I1493" t="s">
        <v>172</v>
      </c>
      <c r="J1493" s="24">
        <v>45839</v>
      </c>
      <c r="K1493" t="s">
        <v>143</v>
      </c>
      <c r="L1493">
        <v>2</v>
      </c>
      <c r="M1493" t="s">
        <v>144</v>
      </c>
      <c r="N1493" t="s">
        <v>145</v>
      </c>
      <c r="O1493" t="s">
        <v>147</v>
      </c>
      <c r="P1493" t="s">
        <v>152</v>
      </c>
      <c r="Q1493">
        <v>0</v>
      </c>
      <c r="R1493">
        <v>28</v>
      </c>
      <c r="S1493">
        <v>1120</v>
      </c>
      <c r="T1493">
        <v>280</v>
      </c>
      <c r="U1493">
        <v>0</v>
      </c>
      <c r="V1493">
        <v>0</v>
      </c>
      <c r="W1493">
        <v>0</v>
      </c>
      <c r="X1493">
        <v>0</v>
      </c>
      <c r="Y1493">
        <v>0</v>
      </c>
      <c r="Z1493">
        <v>0</v>
      </c>
      <c r="AA1493">
        <v>840</v>
      </c>
      <c r="AB1493">
        <v>0</v>
      </c>
      <c r="AC1493">
        <v>840</v>
      </c>
      <c r="AD1493">
        <v>0</v>
      </c>
      <c r="AE1493">
        <v>0</v>
      </c>
      <c r="AF1493">
        <v>21</v>
      </c>
      <c r="AG1493">
        <v>0</v>
      </c>
      <c r="AH1493">
        <v>7</v>
      </c>
      <c r="AI1493">
        <v>0</v>
      </c>
      <c r="AJ1493">
        <v>0</v>
      </c>
      <c r="AK1493">
        <v>0</v>
      </c>
      <c r="AL1493">
        <v>0</v>
      </c>
      <c r="AM1493">
        <v>0</v>
      </c>
      <c r="AN1493">
        <v>0</v>
      </c>
      <c r="AO1493">
        <v>0</v>
      </c>
      <c r="AP1493">
        <v>0</v>
      </c>
      <c r="AQ1493">
        <v>0</v>
      </c>
      <c r="AR1493">
        <v>0</v>
      </c>
      <c r="AS1493">
        <v>0</v>
      </c>
      <c r="AT1493">
        <v>0</v>
      </c>
      <c r="AU1493">
        <v>0</v>
      </c>
      <c r="AV1493">
        <v>0</v>
      </c>
      <c r="AW1493">
        <v>0</v>
      </c>
      <c r="AX1493">
        <v>0</v>
      </c>
      <c r="AY1493">
        <v>0</v>
      </c>
      <c r="AZ1493">
        <v>0</v>
      </c>
      <c r="BA1493">
        <v>0</v>
      </c>
      <c r="BB1493">
        <v>0</v>
      </c>
      <c r="BC1493">
        <v>0</v>
      </c>
      <c r="BD1493">
        <v>0</v>
      </c>
      <c r="BE1493">
        <v>0</v>
      </c>
      <c r="BF1493">
        <v>0</v>
      </c>
      <c r="BG1493">
        <v>0</v>
      </c>
      <c r="BH1493">
        <v>0</v>
      </c>
      <c r="BI1493">
        <v>0</v>
      </c>
      <c r="BJ1493" s="25">
        <v>45853</v>
      </c>
      <c r="BK1493">
        <v>0</v>
      </c>
      <c r="BL1493" s="27" t="str">
        <f>VLOOKUP(O1493,DropDownList!$H$1:$I$7,2,FALSE)</f>
        <v>2024/25</v>
      </c>
      <c r="BM1493" s="27" t="str">
        <f t="shared" si="23"/>
        <v>PCOA</v>
      </c>
    </row>
    <row r="1494" spans="1:65" x14ac:dyDescent="0.2">
      <c r="A1494">
        <v>2025</v>
      </c>
      <c r="B1494">
        <v>7</v>
      </c>
      <c r="C1494" t="s">
        <v>162</v>
      </c>
      <c r="D1494" t="s">
        <v>177</v>
      </c>
      <c r="E1494" t="s">
        <v>16</v>
      </c>
      <c r="F1494">
        <v>9812</v>
      </c>
      <c r="G1494" t="s">
        <v>158</v>
      </c>
      <c r="H1494" t="s">
        <v>171</v>
      </c>
      <c r="I1494" t="s">
        <v>172</v>
      </c>
      <c r="J1494" s="24">
        <v>45839</v>
      </c>
      <c r="K1494" t="s">
        <v>143</v>
      </c>
      <c r="L1494">
        <v>2</v>
      </c>
      <c r="M1494" t="s">
        <v>144</v>
      </c>
      <c r="N1494" t="s">
        <v>145</v>
      </c>
      <c r="O1494" t="s">
        <v>156</v>
      </c>
      <c r="P1494" t="s">
        <v>160</v>
      </c>
      <c r="Q1494">
        <v>5251.78</v>
      </c>
      <c r="R1494">
        <v>103</v>
      </c>
      <c r="S1494">
        <v>62437</v>
      </c>
      <c r="T1494">
        <v>1248.31</v>
      </c>
      <c r="U1494">
        <v>17</v>
      </c>
      <c r="V1494">
        <v>6</v>
      </c>
      <c r="W1494">
        <v>2465</v>
      </c>
      <c r="X1494">
        <v>2465</v>
      </c>
      <c r="Y1494">
        <v>0</v>
      </c>
      <c r="Z1494">
        <v>0</v>
      </c>
      <c r="AA1494">
        <v>55936.91</v>
      </c>
      <c r="AB1494">
        <v>2046.33</v>
      </c>
      <c r="AC1494">
        <v>51030.58</v>
      </c>
      <c r="AD1494">
        <v>3</v>
      </c>
      <c r="AE1494">
        <v>3</v>
      </c>
      <c r="AF1494">
        <v>82</v>
      </c>
      <c r="AG1494">
        <v>12</v>
      </c>
      <c r="AH1494">
        <v>1</v>
      </c>
      <c r="AI1494">
        <v>5</v>
      </c>
      <c r="AJ1494">
        <v>0</v>
      </c>
      <c r="AK1494">
        <v>0</v>
      </c>
      <c r="AL1494">
        <v>0</v>
      </c>
      <c r="AM1494">
        <v>0</v>
      </c>
      <c r="AN1494">
        <v>0</v>
      </c>
      <c r="AO1494">
        <v>59</v>
      </c>
      <c r="AP1494">
        <v>210</v>
      </c>
      <c r="AQ1494">
        <v>71</v>
      </c>
      <c r="AR1494">
        <v>0</v>
      </c>
      <c r="AS1494">
        <v>40</v>
      </c>
      <c r="AT1494">
        <v>2</v>
      </c>
      <c r="AU1494">
        <v>2</v>
      </c>
      <c r="AV1494">
        <v>3</v>
      </c>
      <c r="AW1494">
        <v>1</v>
      </c>
      <c r="AX1494">
        <v>0</v>
      </c>
      <c r="AY1494">
        <v>20</v>
      </c>
      <c r="AZ1494">
        <v>35</v>
      </c>
      <c r="BA1494">
        <v>20</v>
      </c>
      <c r="BB1494">
        <v>5</v>
      </c>
      <c r="BC1494">
        <v>3</v>
      </c>
      <c r="BD1494">
        <v>1</v>
      </c>
      <c r="BE1494">
        <v>0</v>
      </c>
      <c r="BF1494">
        <v>101</v>
      </c>
      <c r="BG1494">
        <v>2625</v>
      </c>
      <c r="BH1494">
        <v>3</v>
      </c>
      <c r="BI1494">
        <v>16</v>
      </c>
      <c r="BJ1494" s="25">
        <v>45853</v>
      </c>
      <c r="BK1494">
        <v>0</v>
      </c>
      <c r="BL1494" s="27" t="str">
        <f>VLOOKUP(O1494,DropDownList!$H$1:$I$7,2,FALSE)</f>
        <v>2023/24</v>
      </c>
      <c r="BM1494" s="27" t="str">
        <f t="shared" si="23"/>
        <v>SC COURT</v>
      </c>
    </row>
    <row r="1495" spans="1:65" x14ac:dyDescent="0.2">
      <c r="A1495">
        <v>2025</v>
      </c>
      <c r="B1495">
        <v>7</v>
      </c>
      <c r="C1495" t="s">
        <v>162</v>
      </c>
      <c r="D1495" t="s">
        <v>177</v>
      </c>
      <c r="E1495" t="s">
        <v>16</v>
      </c>
      <c r="F1495">
        <v>9812</v>
      </c>
      <c r="G1495" t="s">
        <v>158</v>
      </c>
      <c r="H1495" t="s">
        <v>171</v>
      </c>
      <c r="I1495" t="s">
        <v>172</v>
      </c>
      <c r="J1495" s="24">
        <v>45839</v>
      </c>
      <c r="K1495" t="s">
        <v>143</v>
      </c>
      <c r="L1495">
        <v>2</v>
      </c>
      <c r="M1495" t="s">
        <v>144</v>
      </c>
      <c r="N1495" t="s">
        <v>145</v>
      </c>
      <c r="O1495" t="s">
        <v>149</v>
      </c>
      <c r="P1495" t="s">
        <v>152</v>
      </c>
      <c r="Q1495">
        <v>0</v>
      </c>
      <c r="R1495">
        <v>11</v>
      </c>
      <c r="S1495">
        <v>440</v>
      </c>
      <c r="T1495">
        <v>80</v>
      </c>
      <c r="U1495">
        <v>0</v>
      </c>
      <c r="V1495">
        <v>0</v>
      </c>
      <c r="W1495">
        <v>0</v>
      </c>
      <c r="X1495">
        <v>0</v>
      </c>
      <c r="Y1495">
        <v>0</v>
      </c>
      <c r="Z1495">
        <v>0</v>
      </c>
      <c r="AA1495">
        <v>360</v>
      </c>
      <c r="AB1495">
        <v>0</v>
      </c>
      <c r="AC1495">
        <v>360</v>
      </c>
      <c r="AD1495">
        <v>0</v>
      </c>
      <c r="AE1495">
        <v>0</v>
      </c>
      <c r="AF1495">
        <v>9</v>
      </c>
      <c r="AG1495">
        <v>0</v>
      </c>
      <c r="AH1495">
        <v>2</v>
      </c>
      <c r="AI1495">
        <v>0</v>
      </c>
      <c r="AJ1495">
        <v>0</v>
      </c>
      <c r="AK1495">
        <v>0</v>
      </c>
      <c r="AL1495">
        <v>0</v>
      </c>
      <c r="AM1495">
        <v>0</v>
      </c>
      <c r="AN1495">
        <v>0</v>
      </c>
      <c r="AO1495">
        <v>0</v>
      </c>
      <c r="AP1495">
        <v>0</v>
      </c>
      <c r="AQ1495">
        <v>0</v>
      </c>
      <c r="AR1495">
        <v>0</v>
      </c>
      <c r="AS1495">
        <v>0</v>
      </c>
      <c r="AT1495">
        <v>0</v>
      </c>
      <c r="AU1495">
        <v>0</v>
      </c>
      <c r="AV1495">
        <v>0</v>
      </c>
      <c r="AW1495">
        <v>0</v>
      </c>
      <c r="AX1495">
        <v>0</v>
      </c>
      <c r="AY1495">
        <v>0</v>
      </c>
      <c r="AZ1495">
        <v>0</v>
      </c>
      <c r="BA1495">
        <v>0</v>
      </c>
      <c r="BB1495">
        <v>0</v>
      </c>
      <c r="BC1495">
        <v>0</v>
      </c>
      <c r="BD1495">
        <v>0</v>
      </c>
      <c r="BE1495">
        <v>0</v>
      </c>
      <c r="BF1495">
        <v>0</v>
      </c>
      <c r="BG1495">
        <v>0</v>
      </c>
      <c r="BH1495">
        <v>0</v>
      </c>
      <c r="BI1495">
        <v>0</v>
      </c>
      <c r="BJ1495" s="25">
        <v>45853</v>
      </c>
      <c r="BK1495">
        <v>0</v>
      </c>
      <c r="BL1495" s="27" t="str">
        <f>VLOOKUP(O1495,DropDownList!$H$1:$I$7,2,FALSE)</f>
        <v>2025/26</v>
      </c>
      <c r="BM1495" s="27" t="str">
        <f t="shared" si="23"/>
        <v>PCOA</v>
      </c>
    </row>
    <row r="1496" spans="1:65" x14ac:dyDescent="0.2">
      <c r="A1496">
        <v>2025</v>
      </c>
      <c r="B1496">
        <v>7</v>
      </c>
      <c r="C1496" t="s">
        <v>162</v>
      </c>
      <c r="D1496" t="s">
        <v>177</v>
      </c>
      <c r="E1496" t="s">
        <v>16</v>
      </c>
      <c r="F1496">
        <v>9812</v>
      </c>
      <c r="G1496" t="s">
        <v>158</v>
      </c>
      <c r="H1496" t="s">
        <v>171</v>
      </c>
      <c r="I1496" t="s">
        <v>172</v>
      </c>
      <c r="J1496" s="24">
        <v>45839</v>
      </c>
      <c r="K1496" t="s">
        <v>143</v>
      </c>
      <c r="L1496">
        <v>2</v>
      </c>
      <c r="M1496" t="s">
        <v>144</v>
      </c>
      <c r="N1496" t="s">
        <v>145</v>
      </c>
      <c r="O1496" t="s">
        <v>156</v>
      </c>
      <c r="P1496" t="s">
        <v>150</v>
      </c>
      <c r="Q1496">
        <v>843</v>
      </c>
      <c r="R1496">
        <v>32</v>
      </c>
      <c r="S1496">
        <v>4825</v>
      </c>
      <c r="T1496">
        <v>501.24</v>
      </c>
      <c r="U1496">
        <v>5</v>
      </c>
      <c r="V1496">
        <v>2</v>
      </c>
      <c r="W1496">
        <v>400</v>
      </c>
      <c r="X1496">
        <v>400</v>
      </c>
      <c r="Y1496">
        <v>29</v>
      </c>
      <c r="Z1496">
        <v>4323.76</v>
      </c>
      <c r="AA1496">
        <v>3480.76</v>
      </c>
      <c r="AB1496">
        <v>100</v>
      </c>
      <c r="AC1496">
        <v>3380.76</v>
      </c>
      <c r="AD1496">
        <v>1</v>
      </c>
      <c r="AE1496">
        <v>1</v>
      </c>
      <c r="AF1496">
        <v>23</v>
      </c>
      <c r="AG1496">
        <v>2</v>
      </c>
      <c r="AH1496">
        <v>3</v>
      </c>
      <c r="AI1496">
        <v>3</v>
      </c>
      <c r="AJ1496">
        <v>14</v>
      </c>
      <c r="AK1496">
        <v>3</v>
      </c>
      <c r="AL1496">
        <v>0</v>
      </c>
      <c r="AM1496">
        <v>1</v>
      </c>
      <c r="AN1496">
        <v>1</v>
      </c>
      <c r="AO1496">
        <v>12</v>
      </c>
      <c r="AP1496">
        <v>52</v>
      </c>
      <c r="AQ1496">
        <v>13</v>
      </c>
      <c r="AR1496">
        <v>0</v>
      </c>
      <c r="AS1496">
        <v>10</v>
      </c>
      <c r="AT1496">
        <v>0</v>
      </c>
      <c r="AU1496">
        <v>0</v>
      </c>
      <c r="AV1496">
        <v>0</v>
      </c>
      <c r="AW1496">
        <v>0</v>
      </c>
      <c r="AX1496">
        <v>0</v>
      </c>
      <c r="AY1496">
        <v>6</v>
      </c>
      <c r="AZ1496">
        <v>11</v>
      </c>
      <c r="BA1496">
        <v>7</v>
      </c>
      <c r="BB1496">
        <v>1</v>
      </c>
      <c r="BC1496">
        <v>1</v>
      </c>
      <c r="BD1496">
        <v>0</v>
      </c>
      <c r="BE1496">
        <v>0</v>
      </c>
      <c r="BF1496">
        <v>12</v>
      </c>
      <c r="BG1496">
        <v>525</v>
      </c>
      <c r="BH1496">
        <v>1</v>
      </c>
      <c r="BI1496">
        <v>5</v>
      </c>
      <c r="BJ1496" s="25">
        <v>45853</v>
      </c>
      <c r="BK1496">
        <v>0</v>
      </c>
      <c r="BL1496" s="27" t="str">
        <f>VLOOKUP(O1496,DropDownList!$H$1:$I$7,2,FALSE)</f>
        <v>2023/24</v>
      </c>
      <c r="BM1496" s="27" t="str">
        <f t="shared" si="23"/>
        <v>FISCAL FINES</v>
      </c>
    </row>
    <row r="1497" spans="1:65" x14ac:dyDescent="0.2">
      <c r="A1497">
        <v>2025</v>
      </c>
      <c r="B1497">
        <v>7</v>
      </c>
      <c r="C1497" t="s">
        <v>162</v>
      </c>
      <c r="D1497" t="s">
        <v>177</v>
      </c>
      <c r="E1497" t="s">
        <v>16</v>
      </c>
      <c r="F1497">
        <v>9812</v>
      </c>
      <c r="G1497" t="s">
        <v>158</v>
      </c>
      <c r="H1497" t="s">
        <v>171</v>
      </c>
      <c r="I1497" t="s">
        <v>172</v>
      </c>
      <c r="J1497" s="24">
        <v>45839</v>
      </c>
      <c r="K1497" t="s">
        <v>143</v>
      </c>
      <c r="L1497">
        <v>2</v>
      </c>
      <c r="M1497" t="s">
        <v>144</v>
      </c>
      <c r="N1497" t="s">
        <v>145</v>
      </c>
      <c r="O1497" t="s">
        <v>147</v>
      </c>
      <c r="P1497" t="s">
        <v>159</v>
      </c>
      <c r="Q1497">
        <v>0</v>
      </c>
      <c r="R1497">
        <v>1</v>
      </c>
      <c r="S1497">
        <v>7020</v>
      </c>
      <c r="T1497">
        <v>0</v>
      </c>
      <c r="U1497">
        <v>0</v>
      </c>
      <c r="V1497">
        <v>0</v>
      </c>
      <c r="W1497">
        <v>0</v>
      </c>
      <c r="X1497">
        <v>0</v>
      </c>
      <c r="Y1497">
        <v>0</v>
      </c>
      <c r="Z1497">
        <v>0</v>
      </c>
      <c r="AA1497">
        <v>7020</v>
      </c>
      <c r="AB1497">
        <v>0</v>
      </c>
      <c r="AC1497">
        <v>0</v>
      </c>
      <c r="AD1497">
        <v>0</v>
      </c>
      <c r="AE1497">
        <v>0</v>
      </c>
      <c r="AF1497">
        <v>1</v>
      </c>
      <c r="AG1497">
        <v>0</v>
      </c>
      <c r="AH1497">
        <v>0</v>
      </c>
      <c r="AI1497">
        <v>0</v>
      </c>
      <c r="AJ1497">
        <v>0</v>
      </c>
      <c r="AK1497">
        <v>0</v>
      </c>
      <c r="AL1497">
        <v>0</v>
      </c>
      <c r="AM1497">
        <v>0</v>
      </c>
      <c r="AN1497">
        <v>0</v>
      </c>
      <c r="AO1497">
        <v>0</v>
      </c>
      <c r="AP1497">
        <v>0</v>
      </c>
      <c r="AQ1497">
        <v>0</v>
      </c>
      <c r="AR1497">
        <v>0</v>
      </c>
      <c r="AS1497">
        <v>0</v>
      </c>
      <c r="AT1497">
        <v>0</v>
      </c>
      <c r="AU1497">
        <v>0</v>
      </c>
      <c r="AV1497">
        <v>0</v>
      </c>
      <c r="AW1497">
        <v>0</v>
      </c>
      <c r="AX1497">
        <v>0</v>
      </c>
      <c r="AY1497">
        <v>0</v>
      </c>
      <c r="AZ1497">
        <v>0</v>
      </c>
      <c r="BA1497">
        <v>0</v>
      </c>
      <c r="BB1497">
        <v>0</v>
      </c>
      <c r="BC1497">
        <v>0</v>
      </c>
      <c r="BD1497">
        <v>0</v>
      </c>
      <c r="BE1497">
        <v>0</v>
      </c>
      <c r="BF1497">
        <v>0</v>
      </c>
      <c r="BG1497">
        <v>0</v>
      </c>
      <c r="BH1497">
        <v>0</v>
      </c>
      <c r="BI1497">
        <v>0</v>
      </c>
      <c r="BJ1497" s="25">
        <v>45853</v>
      </c>
      <c r="BK1497">
        <v>0</v>
      </c>
      <c r="BL1497" s="27" t="str">
        <f>VLOOKUP(O1497,DropDownList!$H$1:$I$7,2,FALSE)</f>
        <v>2024/25</v>
      </c>
      <c r="BM1497" s="27" t="str">
        <f t="shared" si="23"/>
        <v>CONF</v>
      </c>
    </row>
    <row r="1498" spans="1:65" x14ac:dyDescent="0.2">
      <c r="A1498">
        <v>2025</v>
      </c>
      <c r="B1498">
        <v>7</v>
      </c>
      <c r="C1498" t="s">
        <v>162</v>
      </c>
      <c r="D1498" t="s">
        <v>177</v>
      </c>
      <c r="E1498" t="s">
        <v>16</v>
      </c>
      <c r="F1498">
        <v>9812</v>
      </c>
      <c r="G1498" t="s">
        <v>158</v>
      </c>
      <c r="H1498" t="s">
        <v>171</v>
      </c>
      <c r="I1498" t="s">
        <v>172</v>
      </c>
      <c r="J1498" s="24">
        <v>45839</v>
      </c>
      <c r="K1498" t="s">
        <v>143</v>
      </c>
      <c r="L1498">
        <v>2</v>
      </c>
      <c r="M1498" t="s">
        <v>144</v>
      </c>
      <c r="N1498" t="s">
        <v>145</v>
      </c>
      <c r="O1498" t="s">
        <v>149</v>
      </c>
      <c r="P1498" t="s">
        <v>160</v>
      </c>
      <c r="Q1498">
        <v>30017.200000000001</v>
      </c>
      <c r="R1498">
        <v>93</v>
      </c>
      <c r="S1498">
        <v>81293.87</v>
      </c>
      <c r="T1498">
        <v>420</v>
      </c>
      <c r="U1498">
        <v>42</v>
      </c>
      <c r="V1498">
        <v>22</v>
      </c>
      <c r="W1498">
        <v>14714</v>
      </c>
      <c r="X1498">
        <v>20798.87</v>
      </c>
      <c r="Y1498">
        <v>0</v>
      </c>
      <c r="Z1498">
        <v>0</v>
      </c>
      <c r="AA1498">
        <v>50856.67</v>
      </c>
      <c r="AB1498">
        <v>7279</v>
      </c>
      <c r="AC1498">
        <v>40132.97</v>
      </c>
      <c r="AD1498">
        <v>13</v>
      </c>
      <c r="AE1498">
        <v>9</v>
      </c>
      <c r="AF1498">
        <v>50</v>
      </c>
      <c r="AG1498">
        <v>25</v>
      </c>
      <c r="AH1498">
        <v>1</v>
      </c>
      <c r="AI1498">
        <v>17</v>
      </c>
      <c r="AJ1498">
        <v>0</v>
      </c>
      <c r="AK1498">
        <v>0</v>
      </c>
      <c r="AL1498">
        <v>0</v>
      </c>
      <c r="AM1498">
        <v>0</v>
      </c>
      <c r="AN1498">
        <v>0</v>
      </c>
      <c r="AO1498">
        <v>47</v>
      </c>
      <c r="AP1498">
        <v>121</v>
      </c>
      <c r="AQ1498">
        <v>49</v>
      </c>
      <c r="AR1498">
        <v>0</v>
      </c>
      <c r="AS1498">
        <v>18</v>
      </c>
      <c r="AT1498">
        <v>0</v>
      </c>
      <c r="AU1498">
        <v>2</v>
      </c>
      <c r="AV1498">
        <v>1</v>
      </c>
      <c r="AW1498">
        <v>0</v>
      </c>
      <c r="AX1498">
        <v>0</v>
      </c>
      <c r="AY1498">
        <v>11</v>
      </c>
      <c r="AZ1498">
        <v>26</v>
      </c>
      <c r="BA1498">
        <v>10</v>
      </c>
      <c r="BB1498">
        <v>1</v>
      </c>
      <c r="BC1498">
        <v>1</v>
      </c>
      <c r="BD1498">
        <v>0</v>
      </c>
      <c r="BE1498">
        <v>0</v>
      </c>
      <c r="BF1498">
        <v>92</v>
      </c>
      <c r="BG1498">
        <v>16004.87</v>
      </c>
      <c r="BH1498">
        <v>0</v>
      </c>
      <c r="BI1498">
        <v>42</v>
      </c>
      <c r="BJ1498" s="25">
        <v>45853</v>
      </c>
      <c r="BK1498">
        <v>0</v>
      </c>
      <c r="BL1498" s="27" t="str">
        <f>VLOOKUP(O1498,DropDownList!$H$1:$I$7,2,FALSE)</f>
        <v>2025/26</v>
      </c>
      <c r="BM1498" s="27" t="str">
        <f t="shared" si="23"/>
        <v>SC COURT</v>
      </c>
    </row>
    <row r="1499" spans="1:65" x14ac:dyDescent="0.2">
      <c r="A1499">
        <v>2025</v>
      </c>
      <c r="B1499">
        <v>7</v>
      </c>
      <c r="C1499" t="s">
        <v>162</v>
      </c>
      <c r="D1499" t="s">
        <v>177</v>
      </c>
      <c r="E1499" t="s">
        <v>16</v>
      </c>
      <c r="F1499">
        <v>9812</v>
      </c>
      <c r="G1499" t="s">
        <v>158</v>
      </c>
      <c r="H1499" t="s">
        <v>171</v>
      </c>
      <c r="I1499" t="s">
        <v>172</v>
      </c>
      <c r="J1499" s="24">
        <v>45839</v>
      </c>
      <c r="K1499" t="s">
        <v>143</v>
      </c>
      <c r="L1499">
        <v>2</v>
      </c>
      <c r="M1499" t="s">
        <v>144</v>
      </c>
      <c r="N1499" t="s">
        <v>145</v>
      </c>
      <c r="O1499" t="s">
        <v>149</v>
      </c>
      <c r="P1499" t="s">
        <v>150</v>
      </c>
      <c r="Q1499">
        <v>800</v>
      </c>
      <c r="R1499">
        <v>19</v>
      </c>
      <c r="S1499">
        <v>2727.08</v>
      </c>
      <c r="T1499">
        <v>100</v>
      </c>
      <c r="U1499">
        <v>8</v>
      </c>
      <c r="V1499">
        <v>7</v>
      </c>
      <c r="W1499">
        <v>725</v>
      </c>
      <c r="X1499">
        <v>750</v>
      </c>
      <c r="Y1499">
        <v>18</v>
      </c>
      <c r="Z1499">
        <v>2627.08</v>
      </c>
      <c r="AA1499">
        <v>1827.08</v>
      </c>
      <c r="AB1499">
        <v>102.08</v>
      </c>
      <c r="AC1499">
        <v>1725</v>
      </c>
      <c r="AD1499">
        <v>4</v>
      </c>
      <c r="AE1499">
        <v>3</v>
      </c>
      <c r="AF1499">
        <v>10</v>
      </c>
      <c r="AG1499">
        <v>3</v>
      </c>
      <c r="AH1499">
        <v>1</v>
      </c>
      <c r="AI1499">
        <v>5</v>
      </c>
      <c r="AJ1499">
        <v>4</v>
      </c>
      <c r="AK1499">
        <v>1</v>
      </c>
      <c r="AL1499">
        <v>0</v>
      </c>
      <c r="AM1499">
        <v>1</v>
      </c>
      <c r="AN1499">
        <v>0</v>
      </c>
      <c r="AO1499">
        <v>11</v>
      </c>
      <c r="AP1499">
        <v>24</v>
      </c>
      <c r="AQ1499">
        <v>12</v>
      </c>
      <c r="AR1499">
        <v>0</v>
      </c>
      <c r="AS1499">
        <v>3</v>
      </c>
      <c r="AT1499">
        <v>0</v>
      </c>
      <c r="AU1499">
        <v>0</v>
      </c>
      <c r="AV1499">
        <v>0</v>
      </c>
      <c r="AW1499">
        <v>0</v>
      </c>
      <c r="AX1499">
        <v>0</v>
      </c>
      <c r="AY1499">
        <v>1</v>
      </c>
      <c r="AZ1499">
        <v>6</v>
      </c>
      <c r="BA1499">
        <v>2</v>
      </c>
      <c r="BB1499">
        <v>0</v>
      </c>
      <c r="BC1499">
        <v>0</v>
      </c>
      <c r="BD1499">
        <v>0</v>
      </c>
      <c r="BE1499">
        <v>0</v>
      </c>
      <c r="BF1499">
        <v>11</v>
      </c>
      <c r="BG1499">
        <v>575</v>
      </c>
      <c r="BH1499">
        <v>0</v>
      </c>
      <c r="BI1499">
        <v>8</v>
      </c>
      <c r="BJ1499" s="25">
        <v>45853</v>
      </c>
      <c r="BK1499">
        <v>0</v>
      </c>
      <c r="BL1499" s="27" t="str">
        <f>VLOOKUP(O1499,DropDownList!$H$1:$I$7,2,FALSE)</f>
        <v>2025/26</v>
      </c>
      <c r="BM1499" s="27" t="str">
        <f t="shared" si="23"/>
        <v>FISCAL FINES</v>
      </c>
    </row>
    <row r="1500" spans="1:65" x14ac:dyDescent="0.2">
      <c r="A1500">
        <v>2025</v>
      </c>
      <c r="B1500">
        <v>7</v>
      </c>
      <c r="C1500" t="s">
        <v>162</v>
      </c>
      <c r="D1500" t="s">
        <v>177</v>
      </c>
      <c r="E1500" t="s">
        <v>16</v>
      </c>
      <c r="F1500">
        <v>9812</v>
      </c>
      <c r="G1500" t="s">
        <v>158</v>
      </c>
      <c r="H1500" t="s">
        <v>171</v>
      </c>
      <c r="I1500" t="s">
        <v>172</v>
      </c>
      <c r="J1500" s="24">
        <v>45839</v>
      </c>
      <c r="K1500" t="s">
        <v>143</v>
      </c>
      <c r="L1500">
        <v>2</v>
      </c>
      <c r="M1500" t="s">
        <v>144</v>
      </c>
      <c r="N1500" t="s">
        <v>145</v>
      </c>
      <c r="O1500" t="s">
        <v>156</v>
      </c>
      <c r="P1500" t="s">
        <v>151</v>
      </c>
      <c r="Q1500">
        <v>0</v>
      </c>
      <c r="R1500">
        <v>12</v>
      </c>
      <c r="S1500">
        <v>360</v>
      </c>
      <c r="T1500">
        <v>180</v>
      </c>
      <c r="U1500">
        <v>0</v>
      </c>
      <c r="V1500">
        <v>0</v>
      </c>
      <c r="W1500">
        <v>0</v>
      </c>
      <c r="X1500">
        <v>0</v>
      </c>
      <c r="Y1500">
        <v>0</v>
      </c>
      <c r="Z1500">
        <v>0</v>
      </c>
      <c r="AA1500">
        <v>180</v>
      </c>
      <c r="AB1500">
        <v>0</v>
      </c>
      <c r="AC1500">
        <v>180</v>
      </c>
      <c r="AD1500">
        <v>0</v>
      </c>
      <c r="AE1500">
        <v>0</v>
      </c>
      <c r="AF1500">
        <v>6</v>
      </c>
      <c r="AG1500">
        <v>0</v>
      </c>
      <c r="AH1500">
        <v>6</v>
      </c>
      <c r="AI1500">
        <v>0</v>
      </c>
      <c r="AJ1500">
        <v>0</v>
      </c>
      <c r="AK1500">
        <v>0</v>
      </c>
      <c r="AL1500">
        <v>0</v>
      </c>
      <c r="AM1500">
        <v>4</v>
      </c>
      <c r="AN1500">
        <v>0</v>
      </c>
      <c r="AO1500">
        <v>0</v>
      </c>
      <c r="AP1500">
        <v>0</v>
      </c>
      <c r="AQ1500">
        <v>0</v>
      </c>
      <c r="AR1500">
        <v>0</v>
      </c>
      <c r="AS1500">
        <v>0</v>
      </c>
      <c r="AT1500">
        <v>0</v>
      </c>
      <c r="AU1500">
        <v>0</v>
      </c>
      <c r="AV1500">
        <v>0</v>
      </c>
      <c r="AW1500">
        <v>0</v>
      </c>
      <c r="AX1500">
        <v>0</v>
      </c>
      <c r="AY1500">
        <v>0</v>
      </c>
      <c r="AZ1500">
        <v>0</v>
      </c>
      <c r="BA1500">
        <v>0</v>
      </c>
      <c r="BB1500">
        <v>0</v>
      </c>
      <c r="BC1500">
        <v>0</v>
      </c>
      <c r="BD1500">
        <v>0</v>
      </c>
      <c r="BE1500">
        <v>0</v>
      </c>
      <c r="BF1500">
        <v>0</v>
      </c>
      <c r="BG1500">
        <v>0</v>
      </c>
      <c r="BH1500">
        <v>0</v>
      </c>
      <c r="BI1500">
        <v>0</v>
      </c>
      <c r="BJ1500" s="25">
        <v>45853</v>
      </c>
      <c r="BK1500">
        <v>0</v>
      </c>
      <c r="BL1500" s="27" t="str">
        <f>VLOOKUP(O1500,DropDownList!$H$1:$I$7,2,FALSE)</f>
        <v>2023/24</v>
      </c>
      <c r="BM1500" s="27" t="str">
        <f t="shared" si="23"/>
        <v>PCPF</v>
      </c>
    </row>
    <row r="1501" spans="1:65" x14ac:dyDescent="0.2">
      <c r="A1501">
        <v>2025</v>
      </c>
      <c r="B1501">
        <v>7</v>
      </c>
      <c r="C1501" t="s">
        <v>162</v>
      </c>
      <c r="D1501" t="s">
        <v>177</v>
      </c>
      <c r="E1501" t="s">
        <v>16</v>
      </c>
      <c r="F1501">
        <v>9812</v>
      </c>
      <c r="G1501" t="s">
        <v>158</v>
      </c>
      <c r="H1501" t="s">
        <v>171</v>
      </c>
      <c r="I1501" t="s">
        <v>172</v>
      </c>
      <c r="J1501" s="24">
        <v>45839</v>
      </c>
      <c r="K1501" t="s">
        <v>143</v>
      </c>
      <c r="L1501">
        <v>2</v>
      </c>
      <c r="M1501" t="s">
        <v>144</v>
      </c>
      <c r="N1501" t="s">
        <v>145</v>
      </c>
      <c r="O1501" t="s">
        <v>156</v>
      </c>
      <c r="P1501" t="s">
        <v>148</v>
      </c>
      <c r="Q1501">
        <v>120</v>
      </c>
      <c r="R1501">
        <v>7</v>
      </c>
      <c r="S1501">
        <v>420</v>
      </c>
      <c r="T1501">
        <v>60</v>
      </c>
      <c r="U1501">
        <v>2</v>
      </c>
      <c r="V1501">
        <v>1</v>
      </c>
      <c r="W1501">
        <v>60</v>
      </c>
      <c r="X1501">
        <v>60</v>
      </c>
      <c r="Y1501">
        <v>0</v>
      </c>
      <c r="Z1501">
        <v>0</v>
      </c>
      <c r="AA1501">
        <v>240</v>
      </c>
      <c r="AB1501">
        <v>0</v>
      </c>
      <c r="AC1501">
        <v>240</v>
      </c>
      <c r="AD1501">
        <v>1</v>
      </c>
      <c r="AE1501">
        <v>0</v>
      </c>
      <c r="AF1501">
        <v>4</v>
      </c>
      <c r="AG1501">
        <v>0</v>
      </c>
      <c r="AH1501">
        <v>1</v>
      </c>
      <c r="AI1501">
        <v>2</v>
      </c>
      <c r="AJ1501">
        <v>0</v>
      </c>
      <c r="AK1501">
        <v>0</v>
      </c>
      <c r="AL1501">
        <v>0</v>
      </c>
      <c r="AM1501">
        <v>0</v>
      </c>
      <c r="AN1501">
        <v>0</v>
      </c>
      <c r="AO1501">
        <v>6</v>
      </c>
      <c r="AP1501">
        <v>31</v>
      </c>
      <c r="AQ1501">
        <v>11</v>
      </c>
      <c r="AR1501">
        <v>0</v>
      </c>
      <c r="AS1501">
        <v>3</v>
      </c>
      <c r="AT1501">
        <v>0</v>
      </c>
      <c r="AU1501">
        <v>0</v>
      </c>
      <c r="AV1501">
        <v>0</v>
      </c>
      <c r="AW1501">
        <v>0</v>
      </c>
      <c r="AX1501">
        <v>0</v>
      </c>
      <c r="AY1501">
        <v>3</v>
      </c>
      <c r="AZ1501">
        <v>8</v>
      </c>
      <c r="BA1501">
        <v>6</v>
      </c>
      <c r="BB1501">
        <v>0</v>
      </c>
      <c r="BC1501">
        <v>0</v>
      </c>
      <c r="BD1501">
        <v>0</v>
      </c>
      <c r="BE1501">
        <v>0</v>
      </c>
      <c r="BF1501">
        <v>6</v>
      </c>
      <c r="BG1501">
        <v>120</v>
      </c>
      <c r="BH1501">
        <v>0</v>
      </c>
      <c r="BI1501">
        <v>2</v>
      </c>
      <c r="BJ1501" s="25">
        <v>45853</v>
      </c>
      <c r="BK1501">
        <v>0</v>
      </c>
      <c r="BL1501" s="27" t="str">
        <f>VLOOKUP(O1501,DropDownList!$H$1:$I$7,2,FALSE)</f>
        <v>2023/24</v>
      </c>
      <c r="BM1501" s="27" t="str">
        <f t="shared" si="23"/>
        <v>PRAS</v>
      </c>
    </row>
    <row r="1502" spans="1:65" x14ac:dyDescent="0.2">
      <c r="A1502">
        <v>2025</v>
      </c>
      <c r="B1502">
        <v>7</v>
      </c>
      <c r="C1502" t="s">
        <v>162</v>
      </c>
      <c r="D1502" t="s">
        <v>177</v>
      </c>
      <c r="E1502" t="s">
        <v>16</v>
      </c>
      <c r="F1502">
        <v>9812</v>
      </c>
      <c r="G1502" t="s">
        <v>158</v>
      </c>
      <c r="H1502" t="s">
        <v>171</v>
      </c>
      <c r="I1502" t="s">
        <v>172</v>
      </c>
      <c r="J1502" s="24">
        <v>45839</v>
      </c>
      <c r="K1502" t="s">
        <v>143</v>
      </c>
      <c r="L1502">
        <v>2</v>
      </c>
      <c r="M1502" t="s">
        <v>144</v>
      </c>
      <c r="N1502" t="s">
        <v>145</v>
      </c>
      <c r="O1502" t="s">
        <v>156</v>
      </c>
      <c r="P1502" t="s">
        <v>152</v>
      </c>
      <c r="Q1502">
        <v>0</v>
      </c>
      <c r="R1502">
        <v>21</v>
      </c>
      <c r="S1502">
        <v>840</v>
      </c>
      <c r="T1502">
        <v>280</v>
      </c>
      <c r="U1502">
        <v>0</v>
      </c>
      <c r="V1502">
        <v>0</v>
      </c>
      <c r="W1502">
        <v>0</v>
      </c>
      <c r="X1502">
        <v>0</v>
      </c>
      <c r="Y1502">
        <v>0</v>
      </c>
      <c r="Z1502">
        <v>0</v>
      </c>
      <c r="AA1502">
        <v>560</v>
      </c>
      <c r="AB1502">
        <v>0</v>
      </c>
      <c r="AC1502">
        <v>560</v>
      </c>
      <c r="AD1502">
        <v>0</v>
      </c>
      <c r="AE1502">
        <v>0</v>
      </c>
      <c r="AF1502">
        <v>14</v>
      </c>
      <c r="AG1502">
        <v>0</v>
      </c>
      <c r="AH1502">
        <v>7</v>
      </c>
      <c r="AI1502">
        <v>0</v>
      </c>
      <c r="AJ1502">
        <v>0</v>
      </c>
      <c r="AK1502">
        <v>0</v>
      </c>
      <c r="AL1502">
        <v>0</v>
      </c>
      <c r="AM1502">
        <v>0</v>
      </c>
      <c r="AN1502">
        <v>0</v>
      </c>
      <c r="AO1502">
        <v>0</v>
      </c>
      <c r="AP1502">
        <v>0</v>
      </c>
      <c r="AQ1502">
        <v>0</v>
      </c>
      <c r="AR1502">
        <v>0</v>
      </c>
      <c r="AS1502">
        <v>0</v>
      </c>
      <c r="AT1502">
        <v>0</v>
      </c>
      <c r="AU1502">
        <v>0</v>
      </c>
      <c r="AV1502">
        <v>0</v>
      </c>
      <c r="AW1502">
        <v>0</v>
      </c>
      <c r="AX1502">
        <v>0</v>
      </c>
      <c r="AY1502">
        <v>0</v>
      </c>
      <c r="AZ1502">
        <v>0</v>
      </c>
      <c r="BA1502">
        <v>0</v>
      </c>
      <c r="BB1502">
        <v>0</v>
      </c>
      <c r="BC1502">
        <v>0</v>
      </c>
      <c r="BD1502">
        <v>0</v>
      </c>
      <c r="BE1502">
        <v>0</v>
      </c>
      <c r="BF1502">
        <v>0</v>
      </c>
      <c r="BG1502">
        <v>0</v>
      </c>
      <c r="BH1502">
        <v>0</v>
      </c>
      <c r="BI1502">
        <v>0</v>
      </c>
      <c r="BJ1502" s="25">
        <v>45853</v>
      </c>
      <c r="BK1502">
        <v>0</v>
      </c>
      <c r="BL1502" s="27" t="str">
        <f>VLOOKUP(O1502,DropDownList!$H$1:$I$7,2,FALSE)</f>
        <v>2023/24</v>
      </c>
      <c r="BM1502" s="27" t="str">
        <f t="shared" si="23"/>
        <v>PCOA</v>
      </c>
    </row>
    <row r="1503" spans="1:65" x14ac:dyDescent="0.2">
      <c r="A1503">
        <v>2025</v>
      </c>
      <c r="B1503">
        <v>7</v>
      </c>
      <c r="C1503" t="s">
        <v>162</v>
      </c>
      <c r="D1503" t="s">
        <v>177</v>
      </c>
      <c r="E1503" t="s">
        <v>16</v>
      </c>
      <c r="F1503">
        <v>9812</v>
      </c>
      <c r="G1503" t="s">
        <v>158</v>
      </c>
      <c r="H1503" t="s">
        <v>171</v>
      </c>
      <c r="I1503" t="s">
        <v>172</v>
      </c>
      <c r="J1503" s="24">
        <v>45839</v>
      </c>
      <c r="K1503" t="s">
        <v>143</v>
      </c>
      <c r="L1503">
        <v>2</v>
      </c>
      <c r="M1503" t="s">
        <v>144</v>
      </c>
      <c r="N1503" t="s">
        <v>145</v>
      </c>
      <c r="O1503" t="s">
        <v>149</v>
      </c>
      <c r="P1503" t="s">
        <v>161</v>
      </c>
      <c r="Q1503">
        <v>560.29999999999995</v>
      </c>
      <c r="R1503">
        <v>90</v>
      </c>
      <c r="S1503">
        <v>3025</v>
      </c>
      <c r="T1503">
        <v>20</v>
      </c>
      <c r="U1503">
        <v>41</v>
      </c>
      <c r="V1503">
        <v>13</v>
      </c>
      <c r="W1503">
        <v>395</v>
      </c>
      <c r="X1503">
        <v>395</v>
      </c>
      <c r="Y1503">
        <v>0</v>
      </c>
      <c r="Z1503">
        <v>0</v>
      </c>
      <c r="AA1503">
        <v>2444.6999999999998</v>
      </c>
      <c r="AB1503">
        <v>0</v>
      </c>
      <c r="AC1503">
        <v>0</v>
      </c>
      <c r="AD1503">
        <v>13</v>
      </c>
      <c r="AE1503">
        <v>0</v>
      </c>
      <c r="AF1503">
        <v>69</v>
      </c>
      <c r="AG1503">
        <v>2</v>
      </c>
      <c r="AH1503">
        <v>1</v>
      </c>
      <c r="AI1503">
        <v>18</v>
      </c>
      <c r="AJ1503">
        <v>0</v>
      </c>
      <c r="AK1503">
        <v>0</v>
      </c>
      <c r="AL1503">
        <v>0</v>
      </c>
      <c r="AM1503">
        <v>0</v>
      </c>
      <c r="AN1503">
        <v>0</v>
      </c>
      <c r="AO1503">
        <v>47</v>
      </c>
      <c r="AP1503">
        <v>123</v>
      </c>
      <c r="AQ1503">
        <v>49</v>
      </c>
      <c r="AR1503">
        <v>0</v>
      </c>
      <c r="AS1503">
        <v>20</v>
      </c>
      <c r="AT1503">
        <v>0</v>
      </c>
      <c r="AU1503">
        <v>2</v>
      </c>
      <c r="AV1503">
        <v>1</v>
      </c>
      <c r="AW1503">
        <v>0</v>
      </c>
      <c r="AX1503">
        <v>0</v>
      </c>
      <c r="AY1503">
        <v>11</v>
      </c>
      <c r="AZ1503">
        <v>26</v>
      </c>
      <c r="BA1503">
        <v>10</v>
      </c>
      <c r="BB1503">
        <v>1</v>
      </c>
      <c r="BC1503">
        <v>1</v>
      </c>
      <c r="BD1503">
        <v>0</v>
      </c>
      <c r="BE1503">
        <v>0</v>
      </c>
      <c r="BF1503">
        <v>89</v>
      </c>
      <c r="BG1503">
        <v>505</v>
      </c>
      <c r="BH1503">
        <v>0</v>
      </c>
      <c r="BI1503">
        <v>41</v>
      </c>
      <c r="BJ1503" s="25">
        <v>45853</v>
      </c>
      <c r="BK1503">
        <v>0</v>
      </c>
      <c r="BL1503" s="27" t="str">
        <f>VLOOKUP(O1503,DropDownList!$H$1:$I$7,2,FALSE)</f>
        <v>2025/26</v>
      </c>
      <c r="BM1503" s="27" t="str">
        <f t="shared" si="23"/>
        <v>VSUR</v>
      </c>
    </row>
    <row r="1504" spans="1:65" x14ac:dyDescent="0.2">
      <c r="A1504">
        <v>2025</v>
      </c>
      <c r="B1504">
        <v>7</v>
      </c>
      <c r="C1504" t="s">
        <v>162</v>
      </c>
      <c r="D1504" t="s">
        <v>177</v>
      </c>
      <c r="E1504" t="s">
        <v>16</v>
      </c>
      <c r="F1504">
        <v>9812</v>
      </c>
      <c r="G1504" t="s">
        <v>158</v>
      </c>
      <c r="H1504" t="s">
        <v>171</v>
      </c>
      <c r="I1504" t="s">
        <v>172</v>
      </c>
      <c r="J1504" s="24">
        <v>45839</v>
      </c>
      <c r="K1504" t="s">
        <v>143</v>
      </c>
      <c r="L1504">
        <v>2</v>
      </c>
      <c r="M1504" t="s">
        <v>144</v>
      </c>
      <c r="N1504" t="s">
        <v>145</v>
      </c>
      <c r="O1504" t="s">
        <v>149</v>
      </c>
      <c r="P1504" t="s">
        <v>153</v>
      </c>
      <c r="Q1504">
        <v>0</v>
      </c>
      <c r="R1504">
        <v>1</v>
      </c>
      <c r="S1504">
        <v>45</v>
      </c>
      <c r="T1504">
        <v>0</v>
      </c>
      <c r="U1504">
        <v>0</v>
      </c>
      <c r="V1504">
        <v>0</v>
      </c>
      <c r="W1504">
        <v>0</v>
      </c>
      <c r="X1504">
        <v>0</v>
      </c>
      <c r="Y1504">
        <v>0</v>
      </c>
      <c r="Z1504">
        <v>0</v>
      </c>
      <c r="AA1504">
        <v>45</v>
      </c>
      <c r="AB1504">
        <v>0</v>
      </c>
      <c r="AC1504">
        <v>45</v>
      </c>
      <c r="AD1504">
        <v>0</v>
      </c>
      <c r="AE1504">
        <v>0</v>
      </c>
      <c r="AF1504">
        <v>1</v>
      </c>
      <c r="AG1504">
        <v>0</v>
      </c>
      <c r="AH1504">
        <v>0</v>
      </c>
      <c r="AI1504">
        <v>0</v>
      </c>
      <c r="AJ1504">
        <v>0</v>
      </c>
      <c r="AK1504">
        <v>0</v>
      </c>
      <c r="AL1504">
        <v>0</v>
      </c>
      <c r="AM1504">
        <v>0</v>
      </c>
      <c r="AN1504">
        <v>0</v>
      </c>
      <c r="AO1504">
        <v>1</v>
      </c>
      <c r="AP1504">
        <v>1</v>
      </c>
      <c r="AQ1504">
        <v>1</v>
      </c>
      <c r="AR1504">
        <v>0</v>
      </c>
      <c r="AS1504">
        <v>0</v>
      </c>
      <c r="AT1504">
        <v>0</v>
      </c>
      <c r="AU1504">
        <v>0</v>
      </c>
      <c r="AV1504">
        <v>0</v>
      </c>
      <c r="AW1504">
        <v>0</v>
      </c>
      <c r="AX1504">
        <v>0</v>
      </c>
      <c r="AY1504">
        <v>0</v>
      </c>
      <c r="AZ1504">
        <v>0</v>
      </c>
      <c r="BA1504">
        <v>0</v>
      </c>
      <c r="BB1504">
        <v>0</v>
      </c>
      <c r="BC1504">
        <v>0</v>
      </c>
      <c r="BD1504">
        <v>0</v>
      </c>
      <c r="BE1504">
        <v>0</v>
      </c>
      <c r="BF1504">
        <v>1</v>
      </c>
      <c r="BG1504">
        <v>0</v>
      </c>
      <c r="BH1504">
        <v>0</v>
      </c>
      <c r="BI1504">
        <v>0</v>
      </c>
      <c r="BJ1504" s="25">
        <v>45853</v>
      </c>
      <c r="BK1504">
        <v>0</v>
      </c>
      <c r="BL1504" s="27" t="str">
        <f>VLOOKUP(O1504,DropDownList!$H$1:$I$7,2,FALSE)</f>
        <v>2025/26</v>
      </c>
      <c r="BM1504" s="27" t="str">
        <f t="shared" si="23"/>
        <v>PREG</v>
      </c>
    </row>
    <row r="1505" spans="1:65" x14ac:dyDescent="0.2">
      <c r="A1505">
        <v>2025</v>
      </c>
      <c r="B1505">
        <v>7</v>
      </c>
      <c r="C1505" t="s">
        <v>162</v>
      </c>
      <c r="D1505" t="s">
        <v>178</v>
      </c>
      <c r="E1505" t="s">
        <v>17</v>
      </c>
      <c r="F1505">
        <v>9814</v>
      </c>
      <c r="G1505" t="s">
        <v>158</v>
      </c>
      <c r="H1505" t="s">
        <v>171</v>
      </c>
      <c r="I1505" t="s">
        <v>172</v>
      </c>
      <c r="J1505" s="24">
        <v>45839</v>
      </c>
      <c r="K1505" t="s">
        <v>143</v>
      </c>
      <c r="L1505">
        <v>2</v>
      </c>
      <c r="M1505" t="s">
        <v>144</v>
      </c>
      <c r="N1505" t="s">
        <v>145</v>
      </c>
      <c r="O1505" t="s">
        <v>149</v>
      </c>
      <c r="P1505" t="s">
        <v>161</v>
      </c>
      <c r="Q1505">
        <v>75</v>
      </c>
      <c r="R1505">
        <v>8</v>
      </c>
      <c r="S1505">
        <v>410</v>
      </c>
      <c r="T1505">
        <v>0</v>
      </c>
      <c r="U1505">
        <v>3</v>
      </c>
      <c r="V1505">
        <v>1</v>
      </c>
      <c r="W1505">
        <v>75</v>
      </c>
      <c r="X1505">
        <v>75</v>
      </c>
      <c r="Y1505">
        <v>0</v>
      </c>
      <c r="Z1505">
        <v>0</v>
      </c>
      <c r="AA1505">
        <v>335</v>
      </c>
      <c r="AB1505">
        <v>0</v>
      </c>
      <c r="AC1505">
        <v>0</v>
      </c>
      <c r="AD1505">
        <v>1</v>
      </c>
      <c r="AE1505">
        <v>0</v>
      </c>
      <c r="AF1505">
        <v>7</v>
      </c>
      <c r="AG1505">
        <v>0</v>
      </c>
      <c r="AH1505">
        <v>0</v>
      </c>
      <c r="AI1505">
        <v>1</v>
      </c>
      <c r="AJ1505">
        <v>0</v>
      </c>
      <c r="AK1505">
        <v>0</v>
      </c>
      <c r="AL1505">
        <v>0</v>
      </c>
      <c r="AM1505">
        <v>0</v>
      </c>
      <c r="AN1505">
        <v>0</v>
      </c>
      <c r="AO1505">
        <v>5</v>
      </c>
      <c r="AP1505">
        <v>8</v>
      </c>
      <c r="AQ1505">
        <v>5</v>
      </c>
      <c r="AR1505">
        <v>0</v>
      </c>
      <c r="AS1505">
        <v>2</v>
      </c>
      <c r="AT1505">
        <v>0</v>
      </c>
      <c r="AU1505">
        <v>0</v>
      </c>
      <c r="AV1505">
        <v>0</v>
      </c>
      <c r="AW1505">
        <v>0</v>
      </c>
      <c r="AX1505">
        <v>0</v>
      </c>
      <c r="AY1505">
        <v>0</v>
      </c>
      <c r="AZ1505">
        <v>0</v>
      </c>
      <c r="BA1505">
        <v>0</v>
      </c>
      <c r="BB1505">
        <v>0</v>
      </c>
      <c r="BC1505">
        <v>0</v>
      </c>
      <c r="BD1505">
        <v>0</v>
      </c>
      <c r="BE1505">
        <v>0</v>
      </c>
      <c r="BF1505">
        <v>8</v>
      </c>
      <c r="BG1505">
        <v>75</v>
      </c>
      <c r="BH1505">
        <v>0</v>
      </c>
      <c r="BI1505">
        <v>3</v>
      </c>
      <c r="BJ1505" s="25">
        <v>45853</v>
      </c>
      <c r="BK1505">
        <v>0</v>
      </c>
      <c r="BL1505" s="27" t="str">
        <f>VLOOKUP(O1505,DropDownList!$H$1:$I$7,2,FALSE)</f>
        <v>2025/26</v>
      </c>
      <c r="BM1505" s="27" t="str">
        <f t="shared" si="23"/>
        <v>VSUR</v>
      </c>
    </row>
    <row r="1506" spans="1:65" x14ac:dyDescent="0.2">
      <c r="A1506">
        <v>2025</v>
      </c>
      <c r="B1506">
        <v>7</v>
      </c>
      <c r="C1506" t="s">
        <v>162</v>
      </c>
      <c r="D1506" t="s">
        <v>178</v>
      </c>
      <c r="E1506" t="s">
        <v>17</v>
      </c>
      <c r="F1506">
        <v>9814</v>
      </c>
      <c r="G1506" t="s">
        <v>158</v>
      </c>
      <c r="H1506" t="s">
        <v>171</v>
      </c>
      <c r="I1506" t="s">
        <v>172</v>
      </c>
      <c r="J1506" s="24">
        <v>45839</v>
      </c>
      <c r="K1506" t="s">
        <v>143</v>
      </c>
      <c r="L1506">
        <v>2</v>
      </c>
      <c r="M1506" t="s">
        <v>144</v>
      </c>
      <c r="N1506" t="s">
        <v>145</v>
      </c>
      <c r="O1506" t="s">
        <v>147</v>
      </c>
      <c r="P1506" t="s">
        <v>160</v>
      </c>
      <c r="Q1506">
        <v>1120</v>
      </c>
      <c r="R1506">
        <v>15</v>
      </c>
      <c r="S1506">
        <v>7536</v>
      </c>
      <c r="T1506">
        <v>0</v>
      </c>
      <c r="U1506">
        <v>1</v>
      </c>
      <c r="V1506">
        <v>1</v>
      </c>
      <c r="W1506">
        <v>1120</v>
      </c>
      <c r="X1506">
        <v>1120</v>
      </c>
      <c r="Y1506">
        <v>0</v>
      </c>
      <c r="Z1506">
        <v>0</v>
      </c>
      <c r="AA1506">
        <v>6416</v>
      </c>
      <c r="AB1506">
        <v>600</v>
      </c>
      <c r="AC1506">
        <v>5506</v>
      </c>
      <c r="AD1506">
        <v>1</v>
      </c>
      <c r="AE1506">
        <v>0</v>
      </c>
      <c r="AF1506">
        <v>14</v>
      </c>
      <c r="AG1506">
        <v>0</v>
      </c>
      <c r="AH1506">
        <v>0</v>
      </c>
      <c r="AI1506">
        <v>1</v>
      </c>
      <c r="AJ1506">
        <v>0</v>
      </c>
      <c r="AK1506">
        <v>0</v>
      </c>
      <c r="AL1506">
        <v>0</v>
      </c>
      <c r="AM1506">
        <v>0</v>
      </c>
      <c r="AN1506">
        <v>0</v>
      </c>
      <c r="AO1506">
        <v>6</v>
      </c>
      <c r="AP1506">
        <v>22</v>
      </c>
      <c r="AQ1506">
        <v>7</v>
      </c>
      <c r="AR1506">
        <v>0</v>
      </c>
      <c r="AS1506">
        <v>5</v>
      </c>
      <c r="AT1506">
        <v>0</v>
      </c>
      <c r="AU1506">
        <v>2</v>
      </c>
      <c r="AV1506">
        <v>1</v>
      </c>
      <c r="AW1506">
        <v>0</v>
      </c>
      <c r="AX1506">
        <v>0</v>
      </c>
      <c r="AY1506">
        <v>0</v>
      </c>
      <c r="AZ1506">
        <v>2</v>
      </c>
      <c r="BA1506">
        <v>2</v>
      </c>
      <c r="BB1506">
        <v>1</v>
      </c>
      <c r="BC1506">
        <v>1</v>
      </c>
      <c r="BD1506">
        <v>0</v>
      </c>
      <c r="BE1506">
        <v>0</v>
      </c>
      <c r="BF1506">
        <v>15</v>
      </c>
      <c r="BG1506">
        <v>1120</v>
      </c>
      <c r="BH1506">
        <v>0</v>
      </c>
      <c r="BI1506">
        <v>1</v>
      </c>
      <c r="BJ1506" s="25">
        <v>45853</v>
      </c>
      <c r="BK1506">
        <v>0</v>
      </c>
      <c r="BL1506" s="27" t="str">
        <f>VLOOKUP(O1506,DropDownList!$H$1:$I$7,2,FALSE)</f>
        <v>2024/25</v>
      </c>
      <c r="BM1506" s="27" t="str">
        <f t="shared" si="23"/>
        <v>SC COURT</v>
      </c>
    </row>
    <row r="1507" spans="1:65" x14ac:dyDescent="0.2">
      <c r="A1507">
        <v>2025</v>
      </c>
      <c r="B1507">
        <v>7</v>
      </c>
      <c r="C1507" t="s">
        <v>162</v>
      </c>
      <c r="D1507" t="s">
        <v>178</v>
      </c>
      <c r="E1507" t="s">
        <v>17</v>
      </c>
      <c r="F1507">
        <v>9814</v>
      </c>
      <c r="G1507" t="s">
        <v>158</v>
      </c>
      <c r="H1507" t="s">
        <v>171</v>
      </c>
      <c r="I1507" t="s">
        <v>172</v>
      </c>
      <c r="J1507" s="24">
        <v>45839</v>
      </c>
      <c r="K1507" t="s">
        <v>143</v>
      </c>
      <c r="L1507">
        <v>2</v>
      </c>
      <c r="M1507" t="s">
        <v>144</v>
      </c>
      <c r="N1507" t="s">
        <v>145</v>
      </c>
      <c r="O1507" t="s">
        <v>156</v>
      </c>
      <c r="P1507" t="s">
        <v>160</v>
      </c>
      <c r="Q1507">
        <v>0</v>
      </c>
      <c r="R1507">
        <v>15</v>
      </c>
      <c r="S1507">
        <v>14956</v>
      </c>
      <c r="T1507">
        <v>0</v>
      </c>
      <c r="U1507">
        <v>0</v>
      </c>
      <c r="V1507">
        <v>0</v>
      </c>
      <c r="W1507">
        <v>0</v>
      </c>
      <c r="X1507">
        <v>0</v>
      </c>
      <c r="Y1507">
        <v>0</v>
      </c>
      <c r="Z1507">
        <v>0</v>
      </c>
      <c r="AA1507">
        <v>14956</v>
      </c>
      <c r="AB1507">
        <v>1000</v>
      </c>
      <c r="AC1507">
        <v>13561</v>
      </c>
      <c r="AD1507">
        <v>0</v>
      </c>
      <c r="AE1507">
        <v>0</v>
      </c>
      <c r="AF1507">
        <v>15</v>
      </c>
      <c r="AG1507">
        <v>0</v>
      </c>
      <c r="AH1507">
        <v>0</v>
      </c>
      <c r="AI1507">
        <v>0</v>
      </c>
      <c r="AJ1507">
        <v>0</v>
      </c>
      <c r="AK1507">
        <v>0</v>
      </c>
      <c r="AL1507">
        <v>0</v>
      </c>
      <c r="AM1507">
        <v>0</v>
      </c>
      <c r="AN1507">
        <v>0</v>
      </c>
      <c r="AO1507">
        <v>4</v>
      </c>
      <c r="AP1507">
        <v>18</v>
      </c>
      <c r="AQ1507">
        <v>6</v>
      </c>
      <c r="AR1507">
        <v>0</v>
      </c>
      <c r="AS1507">
        <v>4</v>
      </c>
      <c r="AT1507">
        <v>0</v>
      </c>
      <c r="AU1507">
        <v>1</v>
      </c>
      <c r="AV1507">
        <v>1</v>
      </c>
      <c r="AW1507">
        <v>0</v>
      </c>
      <c r="AX1507">
        <v>0</v>
      </c>
      <c r="AY1507">
        <v>1</v>
      </c>
      <c r="AZ1507">
        <v>3</v>
      </c>
      <c r="BA1507">
        <v>1</v>
      </c>
      <c r="BB1507">
        <v>0</v>
      </c>
      <c r="BC1507">
        <v>0</v>
      </c>
      <c r="BD1507">
        <v>1</v>
      </c>
      <c r="BE1507">
        <v>0</v>
      </c>
      <c r="BF1507">
        <v>15</v>
      </c>
      <c r="BG1507">
        <v>0</v>
      </c>
      <c r="BH1507">
        <v>0</v>
      </c>
      <c r="BI1507">
        <v>0</v>
      </c>
      <c r="BJ1507" s="25">
        <v>45853</v>
      </c>
      <c r="BK1507">
        <v>0</v>
      </c>
      <c r="BL1507" s="27" t="str">
        <f>VLOOKUP(O1507,DropDownList!$H$1:$I$7,2,FALSE)</f>
        <v>2023/24</v>
      </c>
      <c r="BM1507" s="27" t="str">
        <f t="shared" si="23"/>
        <v>SC COURT</v>
      </c>
    </row>
    <row r="1508" spans="1:65" x14ac:dyDescent="0.2">
      <c r="A1508">
        <v>2025</v>
      </c>
      <c r="B1508">
        <v>7</v>
      </c>
      <c r="C1508" t="s">
        <v>162</v>
      </c>
      <c r="D1508" t="s">
        <v>178</v>
      </c>
      <c r="E1508" t="s">
        <v>17</v>
      </c>
      <c r="F1508">
        <v>9814</v>
      </c>
      <c r="G1508" t="s">
        <v>158</v>
      </c>
      <c r="H1508" t="s">
        <v>171</v>
      </c>
      <c r="I1508" t="s">
        <v>172</v>
      </c>
      <c r="J1508" s="24">
        <v>45839</v>
      </c>
      <c r="K1508" t="s">
        <v>143</v>
      </c>
      <c r="L1508">
        <v>2</v>
      </c>
      <c r="M1508" t="s">
        <v>144</v>
      </c>
      <c r="N1508" t="s">
        <v>145</v>
      </c>
      <c r="O1508" t="s">
        <v>156</v>
      </c>
      <c r="P1508" t="s">
        <v>161</v>
      </c>
      <c r="Q1508">
        <v>0</v>
      </c>
      <c r="R1508">
        <v>14</v>
      </c>
      <c r="S1508">
        <v>395</v>
      </c>
      <c r="T1508">
        <v>0</v>
      </c>
      <c r="U1508">
        <v>0</v>
      </c>
      <c r="V1508">
        <v>0</v>
      </c>
      <c r="W1508">
        <v>0</v>
      </c>
      <c r="X1508">
        <v>0</v>
      </c>
      <c r="Y1508">
        <v>0</v>
      </c>
      <c r="Z1508">
        <v>0</v>
      </c>
      <c r="AA1508">
        <v>395</v>
      </c>
      <c r="AB1508">
        <v>0</v>
      </c>
      <c r="AC1508">
        <v>0</v>
      </c>
      <c r="AD1508">
        <v>0</v>
      </c>
      <c r="AE1508">
        <v>0</v>
      </c>
      <c r="AF1508">
        <v>14</v>
      </c>
      <c r="AG1508">
        <v>0</v>
      </c>
      <c r="AH1508">
        <v>0</v>
      </c>
      <c r="AI1508">
        <v>0</v>
      </c>
      <c r="AJ1508">
        <v>0</v>
      </c>
      <c r="AK1508">
        <v>0</v>
      </c>
      <c r="AL1508">
        <v>0</v>
      </c>
      <c r="AM1508">
        <v>0</v>
      </c>
      <c r="AN1508">
        <v>0</v>
      </c>
      <c r="AO1508">
        <v>4</v>
      </c>
      <c r="AP1508">
        <v>18</v>
      </c>
      <c r="AQ1508">
        <v>6</v>
      </c>
      <c r="AR1508">
        <v>0</v>
      </c>
      <c r="AS1508">
        <v>4</v>
      </c>
      <c r="AT1508">
        <v>0</v>
      </c>
      <c r="AU1508">
        <v>1</v>
      </c>
      <c r="AV1508">
        <v>1</v>
      </c>
      <c r="AW1508">
        <v>0</v>
      </c>
      <c r="AX1508">
        <v>0</v>
      </c>
      <c r="AY1508">
        <v>1</v>
      </c>
      <c r="AZ1508">
        <v>3</v>
      </c>
      <c r="BA1508">
        <v>1</v>
      </c>
      <c r="BB1508">
        <v>0</v>
      </c>
      <c r="BC1508">
        <v>0</v>
      </c>
      <c r="BD1508">
        <v>1</v>
      </c>
      <c r="BE1508">
        <v>0</v>
      </c>
      <c r="BF1508">
        <v>14</v>
      </c>
      <c r="BG1508">
        <v>0</v>
      </c>
      <c r="BH1508">
        <v>0</v>
      </c>
      <c r="BI1508">
        <v>0</v>
      </c>
      <c r="BJ1508" s="25">
        <v>45853</v>
      </c>
      <c r="BK1508">
        <v>0</v>
      </c>
      <c r="BL1508" s="27" t="str">
        <f>VLOOKUP(O1508,DropDownList!$H$1:$I$7,2,FALSE)</f>
        <v>2023/24</v>
      </c>
      <c r="BM1508" s="27" t="str">
        <f t="shared" si="23"/>
        <v>VSUR</v>
      </c>
    </row>
    <row r="1509" spans="1:65" x14ac:dyDescent="0.2">
      <c r="A1509">
        <v>2025</v>
      </c>
      <c r="B1509">
        <v>7</v>
      </c>
      <c r="C1509" t="s">
        <v>162</v>
      </c>
      <c r="D1509" t="s">
        <v>178</v>
      </c>
      <c r="E1509" t="s">
        <v>17</v>
      </c>
      <c r="F1509">
        <v>9814</v>
      </c>
      <c r="G1509" t="s">
        <v>158</v>
      </c>
      <c r="H1509" t="s">
        <v>171</v>
      </c>
      <c r="I1509" t="s">
        <v>172</v>
      </c>
      <c r="J1509" s="24">
        <v>45839</v>
      </c>
      <c r="K1509" t="s">
        <v>143</v>
      </c>
      <c r="L1509">
        <v>2</v>
      </c>
      <c r="M1509" t="s">
        <v>144</v>
      </c>
      <c r="N1509" t="s">
        <v>145</v>
      </c>
      <c r="O1509" t="s">
        <v>149</v>
      </c>
      <c r="P1509" t="s">
        <v>160</v>
      </c>
      <c r="Q1509">
        <v>2825</v>
      </c>
      <c r="R1509">
        <v>9</v>
      </c>
      <c r="S1509">
        <v>8626</v>
      </c>
      <c r="T1509">
        <v>0</v>
      </c>
      <c r="U1509">
        <v>3</v>
      </c>
      <c r="V1509">
        <v>2</v>
      </c>
      <c r="W1509">
        <v>1775</v>
      </c>
      <c r="X1509">
        <v>2150</v>
      </c>
      <c r="Y1509">
        <v>0</v>
      </c>
      <c r="Z1509">
        <v>0</v>
      </c>
      <c r="AA1509">
        <v>5801</v>
      </c>
      <c r="AB1509">
        <v>350</v>
      </c>
      <c r="AC1509">
        <v>5116</v>
      </c>
      <c r="AD1509">
        <v>1</v>
      </c>
      <c r="AE1509">
        <v>1</v>
      </c>
      <c r="AF1509">
        <v>6</v>
      </c>
      <c r="AG1509">
        <v>2</v>
      </c>
      <c r="AH1509">
        <v>0</v>
      </c>
      <c r="AI1509">
        <v>1</v>
      </c>
      <c r="AJ1509">
        <v>0</v>
      </c>
      <c r="AK1509">
        <v>0</v>
      </c>
      <c r="AL1509">
        <v>0</v>
      </c>
      <c r="AM1509">
        <v>0</v>
      </c>
      <c r="AN1509">
        <v>0</v>
      </c>
      <c r="AO1509">
        <v>6</v>
      </c>
      <c r="AP1509">
        <v>10</v>
      </c>
      <c r="AQ1509">
        <v>6</v>
      </c>
      <c r="AR1509">
        <v>0</v>
      </c>
      <c r="AS1509">
        <v>3</v>
      </c>
      <c r="AT1509">
        <v>0</v>
      </c>
      <c r="AU1509">
        <v>0</v>
      </c>
      <c r="AV1509">
        <v>0</v>
      </c>
      <c r="AW1509">
        <v>0</v>
      </c>
      <c r="AX1509">
        <v>0</v>
      </c>
      <c r="AY1509">
        <v>0</v>
      </c>
      <c r="AZ1509">
        <v>0</v>
      </c>
      <c r="BA1509">
        <v>0</v>
      </c>
      <c r="BB1509">
        <v>0</v>
      </c>
      <c r="BC1509">
        <v>0</v>
      </c>
      <c r="BD1509">
        <v>0</v>
      </c>
      <c r="BE1509">
        <v>0</v>
      </c>
      <c r="BF1509">
        <v>9</v>
      </c>
      <c r="BG1509">
        <v>1675</v>
      </c>
      <c r="BH1509">
        <v>0</v>
      </c>
      <c r="BI1509">
        <v>3</v>
      </c>
      <c r="BJ1509" s="25">
        <v>45853</v>
      </c>
      <c r="BK1509">
        <v>0</v>
      </c>
      <c r="BL1509" s="27" t="str">
        <f>VLOOKUP(O1509,DropDownList!$H$1:$I$7,2,FALSE)</f>
        <v>2025/26</v>
      </c>
      <c r="BM1509" s="27" t="str">
        <f t="shared" si="23"/>
        <v>SC COURT</v>
      </c>
    </row>
    <row r="1510" spans="1:65" x14ac:dyDescent="0.2">
      <c r="A1510">
        <v>2025</v>
      </c>
      <c r="B1510">
        <v>7</v>
      </c>
      <c r="C1510" t="s">
        <v>162</v>
      </c>
      <c r="D1510" t="s">
        <v>178</v>
      </c>
      <c r="E1510" t="s">
        <v>17</v>
      </c>
      <c r="F1510">
        <v>9814</v>
      </c>
      <c r="G1510" t="s">
        <v>158</v>
      </c>
      <c r="H1510" t="s">
        <v>171</v>
      </c>
      <c r="I1510" t="s">
        <v>172</v>
      </c>
      <c r="J1510" s="24">
        <v>45839</v>
      </c>
      <c r="K1510" t="s">
        <v>143</v>
      </c>
      <c r="L1510">
        <v>2</v>
      </c>
      <c r="M1510" t="s">
        <v>144</v>
      </c>
      <c r="N1510" t="s">
        <v>145</v>
      </c>
      <c r="O1510" t="s">
        <v>147</v>
      </c>
      <c r="P1510" t="s">
        <v>150</v>
      </c>
      <c r="Q1510">
        <v>0</v>
      </c>
      <c r="R1510">
        <v>1</v>
      </c>
      <c r="S1510">
        <v>206.68</v>
      </c>
      <c r="T1510">
        <v>0</v>
      </c>
      <c r="U1510">
        <v>0</v>
      </c>
      <c r="V1510">
        <v>0</v>
      </c>
      <c r="W1510">
        <v>0</v>
      </c>
      <c r="X1510">
        <v>0</v>
      </c>
      <c r="Y1510">
        <v>1</v>
      </c>
      <c r="Z1510">
        <v>206.68</v>
      </c>
      <c r="AA1510">
        <v>206.68</v>
      </c>
      <c r="AB1510">
        <v>106.68</v>
      </c>
      <c r="AC1510">
        <v>100</v>
      </c>
      <c r="AD1510">
        <v>0</v>
      </c>
      <c r="AE1510">
        <v>0</v>
      </c>
      <c r="AF1510">
        <v>1</v>
      </c>
      <c r="AG1510">
        <v>0</v>
      </c>
      <c r="AH1510">
        <v>0</v>
      </c>
      <c r="AI1510">
        <v>0</v>
      </c>
      <c r="AJ1510">
        <v>0</v>
      </c>
      <c r="AK1510">
        <v>0</v>
      </c>
      <c r="AL1510">
        <v>0</v>
      </c>
      <c r="AM1510">
        <v>0</v>
      </c>
      <c r="AN1510">
        <v>0</v>
      </c>
      <c r="AO1510">
        <v>1</v>
      </c>
      <c r="AP1510">
        <v>1</v>
      </c>
      <c r="AQ1510">
        <v>1</v>
      </c>
      <c r="AR1510">
        <v>0</v>
      </c>
      <c r="AS1510">
        <v>0</v>
      </c>
      <c r="AT1510">
        <v>0</v>
      </c>
      <c r="AU1510">
        <v>0</v>
      </c>
      <c r="AV1510">
        <v>0</v>
      </c>
      <c r="AW1510">
        <v>0</v>
      </c>
      <c r="AX1510">
        <v>0</v>
      </c>
      <c r="AY1510">
        <v>0</v>
      </c>
      <c r="AZ1510">
        <v>0</v>
      </c>
      <c r="BA1510">
        <v>0</v>
      </c>
      <c r="BB1510">
        <v>0</v>
      </c>
      <c r="BC1510">
        <v>0</v>
      </c>
      <c r="BD1510">
        <v>0</v>
      </c>
      <c r="BE1510">
        <v>0</v>
      </c>
      <c r="BF1510">
        <v>1</v>
      </c>
      <c r="BG1510">
        <v>0</v>
      </c>
      <c r="BH1510">
        <v>0</v>
      </c>
      <c r="BI1510">
        <v>0</v>
      </c>
      <c r="BJ1510" s="25">
        <v>45853</v>
      </c>
      <c r="BK1510">
        <v>0</v>
      </c>
      <c r="BL1510" s="27" t="str">
        <f>VLOOKUP(O1510,DropDownList!$H$1:$I$7,2,FALSE)</f>
        <v>2024/25</v>
      </c>
      <c r="BM1510" s="27" t="str">
        <f t="shared" si="23"/>
        <v>FISCAL FINES</v>
      </c>
    </row>
    <row r="1511" spans="1:65" x14ac:dyDescent="0.2">
      <c r="A1511">
        <v>2025</v>
      </c>
      <c r="B1511">
        <v>7</v>
      </c>
      <c r="C1511" t="s">
        <v>162</v>
      </c>
      <c r="D1511" t="s">
        <v>178</v>
      </c>
      <c r="E1511" t="s">
        <v>17</v>
      </c>
      <c r="F1511">
        <v>9814</v>
      </c>
      <c r="G1511" t="s">
        <v>158</v>
      </c>
      <c r="H1511" t="s">
        <v>171</v>
      </c>
      <c r="I1511" t="s">
        <v>172</v>
      </c>
      <c r="J1511" s="24">
        <v>45839</v>
      </c>
      <c r="K1511" t="s">
        <v>143</v>
      </c>
      <c r="L1511">
        <v>2</v>
      </c>
      <c r="M1511" t="s">
        <v>144</v>
      </c>
      <c r="N1511" t="s">
        <v>145</v>
      </c>
      <c r="O1511" t="s">
        <v>156</v>
      </c>
      <c r="P1511" t="s">
        <v>150</v>
      </c>
      <c r="Q1511">
        <v>0</v>
      </c>
      <c r="R1511">
        <v>2</v>
      </c>
      <c r="S1511">
        <v>150</v>
      </c>
      <c r="T1511">
        <v>0</v>
      </c>
      <c r="U1511">
        <v>0</v>
      </c>
      <c r="V1511">
        <v>0</v>
      </c>
      <c r="W1511">
        <v>0</v>
      </c>
      <c r="X1511">
        <v>0</v>
      </c>
      <c r="Y1511">
        <v>2</v>
      </c>
      <c r="Z1511">
        <v>150</v>
      </c>
      <c r="AA1511">
        <v>150</v>
      </c>
      <c r="AB1511">
        <v>0</v>
      </c>
      <c r="AC1511">
        <v>150</v>
      </c>
      <c r="AD1511">
        <v>0</v>
      </c>
      <c r="AE1511">
        <v>0</v>
      </c>
      <c r="AF1511">
        <v>2</v>
      </c>
      <c r="AG1511">
        <v>0</v>
      </c>
      <c r="AH1511">
        <v>0</v>
      </c>
      <c r="AI1511">
        <v>0</v>
      </c>
      <c r="AJ1511">
        <v>2</v>
      </c>
      <c r="AK1511">
        <v>0</v>
      </c>
      <c r="AL1511">
        <v>0</v>
      </c>
      <c r="AM1511">
        <v>0</v>
      </c>
      <c r="AN1511">
        <v>0</v>
      </c>
      <c r="AO1511">
        <v>0</v>
      </c>
      <c r="AP1511">
        <v>0</v>
      </c>
      <c r="AQ1511">
        <v>0</v>
      </c>
      <c r="AR1511">
        <v>0</v>
      </c>
      <c r="AS1511">
        <v>0</v>
      </c>
      <c r="AT1511">
        <v>0</v>
      </c>
      <c r="AU1511">
        <v>0</v>
      </c>
      <c r="AV1511">
        <v>0</v>
      </c>
      <c r="AW1511">
        <v>0</v>
      </c>
      <c r="AX1511">
        <v>0</v>
      </c>
      <c r="AY1511">
        <v>0</v>
      </c>
      <c r="AZ1511">
        <v>0</v>
      </c>
      <c r="BA1511">
        <v>0</v>
      </c>
      <c r="BB1511">
        <v>0</v>
      </c>
      <c r="BC1511">
        <v>0</v>
      </c>
      <c r="BD1511">
        <v>0</v>
      </c>
      <c r="BE1511">
        <v>0</v>
      </c>
      <c r="BF1511">
        <v>0</v>
      </c>
      <c r="BG1511">
        <v>0</v>
      </c>
      <c r="BH1511">
        <v>0</v>
      </c>
      <c r="BI1511">
        <v>0</v>
      </c>
      <c r="BJ1511" s="25">
        <v>45853</v>
      </c>
      <c r="BK1511">
        <v>0</v>
      </c>
      <c r="BL1511" s="27" t="str">
        <f>VLOOKUP(O1511,DropDownList!$H$1:$I$7,2,FALSE)</f>
        <v>2023/24</v>
      </c>
      <c r="BM1511" s="27" t="str">
        <f t="shared" si="23"/>
        <v>FISCAL FINES</v>
      </c>
    </row>
    <row r="1512" spans="1:65" x14ac:dyDescent="0.2">
      <c r="A1512">
        <v>2025</v>
      </c>
      <c r="B1512">
        <v>7</v>
      </c>
      <c r="C1512" t="s">
        <v>162</v>
      </c>
      <c r="D1512" t="s">
        <v>178</v>
      </c>
      <c r="E1512" t="s">
        <v>17</v>
      </c>
      <c r="F1512">
        <v>9814</v>
      </c>
      <c r="G1512" t="s">
        <v>158</v>
      </c>
      <c r="H1512" t="s">
        <v>171</v>
      </c>
      <c r="I1512" t="s">
        <v>172</v>
      </c>
      <c r="J1512" s="24">
        <v>45839</v>
      </c>
      <c r="K1512" t="s">
        <v>143</v>
      </c>
      <c r="L1512">
        <v>2</v>
      </c>
      <c r="M1512" t="s">
        <v>144</v>
      </c>
      <c r="N1512" t="s">
        <v>145</v>
      </c>
      <c r="O1512" t="s">
        <v>147</v>
      </c>
      <c r="P1512" t="s">
        <v>161</v>
      </c>
      <c r="Q1512">
        <v>20</v>
      </c>
      <c r="R1512">
        <v>15</v>
      </c>
      <c r="S1512">
        <v>330</v>
      </c>
      <c r="T1512">
        <v>0</v>
      </c>
      <c r="U1512">
        <v>1</v>
      </c>
      <c r="V1512">
        <v>1</v>
      </c>
      <c r="W1512">
        <v>20</v>
      </c>
      <c r="X1512">
        <v>20</v>
      </c>
      <c r="Y1512">
        <v>0</v>
      </c>
      <c r="Z1512">
        <v>0</v>
      </c>
      <c r="AA1512">
        <v>310</v>
      </c>
      <c r="AB1512">
        <v>0</v>
      </c>
      <c r="AC1512">
        <v>0</v>
      </c>
      <c r="AD1512">
        <v>1</v>
      </c>
      <c r="AE1512">
        <v>0</v>
      </c>
      <c r="AF1512">
        <v>14</v>
      </c>
      <c r="AG1512">
        <v>0</v>
      </c>
      <c r="AH1512">
        <v>0</v>
      </c>
      <c r="AI1512">
        <v>1</v>
      </c>
      <c r="AJ1512">
        <v>0</v>
      </c>
      <c r="AK1512">
        <v>0</v>
      </c>
      <c r="AL1512">
        <v>0</v>
      </c>
      <c r="AM1512">
        <v>0</v>
      </c>
      <c r="AN1512">
        <v>0</v>
      </c>
      <c r="AO1512">
        <v>6</v>
      </c>
      <c r="AP1512">
        <v>22</v>
      </c>
      <c r="AQ1512">
        <v>7</v>
      </c>
      <c r="AR1512">
        <v>0</v>
      </c>
      <c r="AS1512">
        <v>5</v>
      </c>
      <c r="AT1512">
        <v>0</v>
      </c>
      <c r="AU1512">
        <v>2</v>
      </c>
      <c r="AV1512">
        <v>1</v>
      </c>
      <c r="AW1512">
        <v>0</v>
      </c>
      <c r="AX1512">
        <v>0</v>
      </c>
      <c r="AY1512">
        <v>0</v>
      </c>
      <c r="AZ1512">
        <v>2</v>
      </c>
      <c r="BA1512">
        <v>2</v>
      </c>
      <c r="BB1512">
        <v>1</v>
      </c>
      <c r="BC1512">
        <v>1</v>
      </c>
      <c r="BD1512">
        <v>0</v>
      </c>
      <c r="BE1512">
        <v>0</v>
      </c>
      <c r="BF1512">
        <v>15</v>
      </c>
      <c r="BG1512">
        <v>20</v>
      </c>
      <c r="BH1512">
        <v>0</v>
      </c>
      <c r="BI1512">
        <v>1</v>
      </c>
      <c r="BJ1512" s="25">
        <v>45853</v>
      </c>
      <c r="BK1512">
        <v>0</v>
      </c>
      <c r="BL1512" s="27" t="str">
        <f>VLOOKUP(O1512,DropDownList!$H$1:$I$7,2,FALSE)</f>
        <v>2024/25</v>
      </c>
      <c r="BM1512" s="27" t="str">
        <f t="shared" si="23"/>
        <v>VSUR</v>
      </c>
    </row>
    <row r="1513" spans="1:65" x14ac:dyDescent="0.2">
      <c r="A1513">
        <v>2025</v>
      </c>
      <c r="B1513">
        <v>7</v>
      </c>
      <c r="C1513" t="s">
        <v>162</v>
      </c>
      <c r="D1513" t="s">
        <v>179</v>
      </c>
      <c r="E1513" t="s">
        <v>18</v>
      </c>
      <c r="F1513">
        <v>9253</v>
      </c>
      <c r="G1513" t="s">
        <v>141</v>
      </c>
      <c r="H1513" t="s">
        <v>164</v>
      </c>
      <c r="I1513" t="s">
        <v>164</v>
      </c>
      <c r="J1513" s="24">
        <v>45839</v>
      </c>
      <c r="K1513" t="s">
        <v>143</v>
      </c>
      <c r="L1513">
        <v>2</v>
      </c>
      <c r="M1513" t="s">
        <v>144</v>
      </c>
      <c r="N1513" t="s">
        <v>145</v>
      </c>
      <c r="O1513" t="s">
        <v>149</v>
      </c>
      <c r="P1513" t="s">
        <v>146</v>
      </c>
      <c r="Q1513">
        <v>570.33000000000004</v>
      </c>
      <c r="R1513">
        <v>134</v>
      </c>
      <c r="S1513">
        <v>2160</v>
      </c>
      <c r="T1513">
        <v>10</v>
      </c>
      <c r="U1513">
        <v>67</v>
      </c>
      <c r="V1513">
        <v>21</v>
      </c>
      <c r="W1513">
        <v>350</v>
      </c>
      <c r="X1513">
        <v>350</v>
      </c>
      <c r="Y1513">
        <v>0</v>
      </c>
      <c r="Z1513">
        <v>0</v>
      </c>
      <c r="AA1513">
        <v>1579.67</v>
      </c>
      <c r="AB1513">
        <v>0</v>
      </c>
      <c r="AC1513">
        <v>0</v>
      </c>
      <c r="AD1513">
        <v>21</v>
      </c>
      <c r="AE1513">
        <v>0</v>
      </c>
      <c r="AF1513">
        <v>96</v>
      </c>
      <c r="AG1513">
        <v>1</v>
      </c>
      <c r="AH1513">
        <v>1</v>
      </c>
      <c r="AI1513">
        <v>36</v>
      </c>
      <c r="AJ1513">
        <v>0</v>
      </c>
      <c r="AK1513">
        <v>0</v>
      </c>
      <c r="AL1513">
        <v>0</v>
      </c>
      <c r="AM1513">
        <v>0</v>
      </c>
      <c r="AN1513">
        <v>0</v>
      </c>
      <c r="AO1513">
        <v>97</v>
      </c>
      <c r="AP1513">
        <v>301</v>
      </c>
      <c r="AQ1513">
        <v>98</v>
      </c>
      <c r="AR1513">
        <v>0</v>
      </c>
      <c r="AS1513">
        <v>37</v>
      </c>
      <c r="AT1513">
        <v>16</v>
      </c>
      <c r="AU1513">
        <v>4</v>
      </c>
      <c r="AV1513">
        <v>2</v>
      </c>
      <c r="AW1513">
        <v>1</v>
      </c>
      <c r="AX1513">
        <v>0</v>
      </c>
      <c r="AY1513">
        <v>31</v>
      </c>
      <c r="AZ1513">
        <v>57</v>
      </c>
      <c r="BA1513">
        <v>18</v>
      </c>
      <c r="BB1513">
        <v>15</v>
      </c>
      <c r="BC1513">
        <v>5</v>
      </c>
      <c r="BD1513">
        <v>1</v>
      </c>
      <c r="BE1513">
        <v>0</v>
      </c>
      <c r="BF1513">
        <v>133</v>
      </c>
      <c r="BG1513">
        <v>570</v>
      </c>
      <c r="BH1513">
        <v>0</v>
      </c>
      <c r="BI1513">
        <v>65</v>
      </c>
      <c r="BJ1513" s="25">
        <v>45853</v>
      </c>
      <c r="BK1513">
        <v>0</v>
      </c>
      <c r="BL1513" s="27" t="str">
        <f>VLOOKUP(O1513,DropDownList!$H$1:$I$7,2,FALSE)</f>
        <v>2025/26</v>
      </c>
      <c r="BM1513" s="27" t="str">
        <f t="shared" si="23"/>
        <v>VSUR</v>
      </c>
    </row>
    <row r="1514" spans="1:65" x14ac:dyDescent="0.2">
      <c r="A1514">
        <v>2025</v>
      </c>
      <c r="B1514">
        <v>7</v>
      </c>
      <c r="C1514" t="s">
        <v>162</v>
      </c>
      <c r="D1514" t="s">
        <v>179</v>
      </c>
      <c r="E1514" t="s">
        <v>18</v>
      </c>
      <c r="F1514">
        <v>9253</v>
      </c>
      <c r="G1514" t="s">
        <v>141</v>
      </c>
      <c r="H1514" t="s">
        <v>164</v>
      </c>
      <c r="I1514" t="s">
        <v>164</v>
      </c>
      <c r="J1514" s="24">
        <v>45839</v>
      </c>
      <c r="K1514" t="s">
        <v>143</v>
      </c>
      <c r="L1514">
        <v>2</v>
      </c>
      <c r="M1514" t="s">
        <v>144</v>
      </c>
      <c r="N1514" t="s">
        <v>145</v>
      </c>
      <c r="O1514" t="s">
        <v>149</v>
      </c>
      <c r="P1514" t="s">
        <v>154</v>
      </c>
      <c r="Q1514">
        <v>16727</v>
      </c>
      <c r="R1514">
        <v>134</v>
      </c>
      <c r="S1514">
        <v>36181</v>
      </c>
      <c r="T1514">
        <v>130</v>
      </c>
      <c r="U1514">
        <v>67</v>
      </c>
      <c r="V1514">
        <v>38</v>
      </c>
      <c r="W1514">
        <v>7678</v>
      </c>
      <c r="X1514">
        <v>10618</v>
      </c>
      <c r="Y1514">
        <v>0</v>
      </c>
      <c r="Z1514">
        <v>0</v>
      </c>
      <c r="AA1514">
        <v>19324</v>
      </c>
      <c r="AB1514">
        <v>0</v>
      </c>
      <c r="AC1514">
        <v>17744.330000000002</v>
      </c>
      <c r="AD1514">
        <v>21</v>
      </c>
      <c r="AE1514">
        <v>17</v>
      </c>
      <c r="AF1514">
        <v>66</v>
      </c>
      <c r="AG1514">
        <v>31</v>
      </c>
      <c r="AH1514">
        <v>1</v>
      </c>
      <c r="AI1514">
        <v>36</v>
      </c>
      <c r="AJ1514">
        <v>0</v>
      </c>
      <c r="AK1514">
        <v>0</v>
      </c>
      <c r="AL1514">
        <v>0</v>
      </c>
      <c r="AM1514">
        <v>0</v>
      </c>
      <c r="AN1514">
        <v>0</v>
      </c>
      <c r="AO1514">
        <v>97</v>
      </c>
      <c r="AP1514">
        <v>295</v>
      </c>
      <c r="AQ1514">
        <v>97</v>
      </c>
      <c r="AR1514">
        <v>0</v>
      </c>
      <c r="AS1514">
        <v>35</v>
      </c>
      <c r="AT1514">
        <v>16</v>
      </c>
      <c r="AU1514">
        <v>4</v>
      </c>
      <c r="AV1514">
        <v>2</v>
      </c>
      <c r="AW1514">
        <v>1</v>
      </c>
      <c r="AX1514">
        <v>0</v>
      </c>
      <c r="AY1514">
        <v>31</v>
      </c>
      <c r="AZ1514">
        <v>56</v>
      </c>
      <c r="BA1514">
        <v>17</v>
      </c>
      <c r="BB1514">
        <v>15</v>
      </c>
      <c r="BC1514">
        <v>5</v>
      </c>
      <c r="BD1514">
        <v>1</v>
      </c>
      <c r="BE1514">
        <v>0</v>
      </c>
      <c r="BF1514">
        <v>133</v>
      </c>
      <c r="BG1514">
        <v>9765</v>
      </c>
      <c r="BH1514">
        <v>0</v>
      </c>
      <c r="BI1514">
        <v>65</v>
      </c>
      <c r="BJ1514" s="25">
        <v>45853</v>
      </c>
      <c r="BK1514">
        <v>0</v>
      </c>
      <c r="BL1514" s="27" t="str">
        <f>VLOOKUP(O1514,DropDownList!$H$1:$I$7,2,FALSE)</f>
        <v>2025/26</v>
      </c>
      <c r="BM1514" s="27" t="str">
        <f t="shared" si="23"/>
        <v>JP COURT</v>
      </c>
    </row>
    <row r="1515" spans="1:65" x14ac:dyDescent="0.2">
      <c r="A1515">
        <v>2025</v>
      </c>
      <c r="B1515">
        <v>7</v>
      </c>
      <c r="C1515" t="s">
        <v>162</v>
      </c>
      <c r="D1515" t="s">
        <v>179</v>
      </c>
      <c r="E1515" t="s">
        <v>18</v>
      </c>
      <c r="F1515">
        <v>9253</v>
      </c>
      <c r="G1515" t="s">
        <v>141</v>
      </c>
      <c r="H1515" t="s">
        <v>164</v>
      </c>
      <c r="I1515" t="s">
        <v>164</v>
      </c>
      <c r="J1515" s="24">
        <v>45839</v>
      </c>
      <c r="K1515" t="s">
        <v>143</v>
      </c>
      <c r="L1515">
        <v>2</v>
      </c>
      <c r="M1515" t="s">
        <v>144</v>
      </c>
      <c r="N1515" t="s">
        <v>145</v>
      </c>
      <c r="O1515" t="s">
        <v>156</v>
      </c>
      <c r="P1515" t="s">
        <v>148</v>
      </c>
      <c r="Q1515">
        <v>180</v>
      </c>
      <c r="R1515">
        <v>21</v>
      </c>
      <c r="S1515">
        <v>1260</v>
      </c>
      <c r="T1515">
        <v>80</v>
      </c>
      <c r="U1515">
        <v>3</v>
      </c>
      <c r="V1515">
        <v>2</v>
      </c>
      <c r="W1515">
        <v>120</v>
      </c>
      <c r="X1515">
        <v>120</v>
      </c>
      <c r="Y1515">
        <v>0</v>
      </c>
      <c r="Z1515">
        <v>0</v>
      </c>
      <c r="AA1515">
        <v>1000</v>
      </c>
      <c r="AB1515">
        <v>0</v>
      </c>
      <c r="AC1515">
        <v>1000</v>
      </c>
      <c r="AD1515">
        <v>2</v>
      </c>
      <c r="AE1515">
        <v>0</v>
      </c>
      <c r="AF1515">
        <v>16</v>
      </c>
      <c r="AG1515">
        <v>0</v>
      </c>
      <c r="AH1515">
        <v>1</v>
      </c>
      <c r="AI1515">
        <v>3</v>
      </c>
      <c r="AJ1515">
        <v>0</v>
      </c>
      <c r="AK1515">
        <v>0</v>
      </c>
      <c r="AL1515">
        <v>0</v>
      </c>
      <c r="AM1515">
        <v>0</v>
      </c>
      <c r="AN1515">
        <v>0</v>
      </c>
      <c r="AO1515">
        <v>16</v>
      </c>
      <c r="AP1515">
        <v>59</v>
      </c>
      <c r="AQ1515">
        <v>16</v>
      </c>
      <c r="AR1515">
        <v>0</v>
      </c>
      <c r="AS1515">
        <v>5</v>
      </c>
      <c r="AT1515">
        <v>11</v>
      </c>
      <c r="AU1515">
        <v>0</v>
      </c>
      <c r="AV1515">
        <v>0</v>
      </c>
      <c r="AW1515">
        <v>0</v>
      </c>
      <c r="AX1515">
        <v>0</v>
      </c>
      <c r="AY1515">
        <v>8</v>
      </c>
      <c r="AZ1515">
        <v>11</v>
      </c>
      <c r="BA1515">
        <v>6</v>
      </c>
      <c r="BB1515">
        <v>0</v>
      </c>
      <c r="BC1515">
        <v>0</v>
      </c>
      <c r="BD1515">
        <v>0</v>
      </c>
      <c r="BE1515">
        <v>0</v>
      </c>
      <c r="BF1515">
        <v>16</v>
      </c>
      <c r="BG1515">
        <v>180</v>
      </c>
      <c r="BH1515">
        <v>1</v>
      </c>
      <c r="BI1515">
        <v>3</v>
      </c>
      <c r="BJ1515" s="25">
        <v>45853</v>
      </c>
      <c r="BK1515">
        <v>0</v>
      </c>
      <c r="BL1515" s="27" t="str">
        <f>VLOOKUP(O1515,DropDownList!$H$1:$I$7,2,FALSE)</f>
        <v>2023/24</v>
      </c>
      <c r="BM1515" s="27" t="str">
        <f t="shared" si="23"/>
        <v>PRAS</v>
      </c>
    </row>
    <row r="1516" spans="1:65" x14ac:dyDescent="0.2">
      <c r="A1516">
        <v>2025</v>
      </c>
      <c r="B1516">
        <v>7</v>
      </c>
      <c r="C1516" t="s">
        <v>162</v>
      </c>
      <c r="D1516" t="s">
        <v>179</v>
      </c>
      <c r="E1516" t="s">
        <v>18</v>
      </c>
      <c r="F1516">
        <v>9253</v>
      </c>
      <c r="G1516" t="s">
        <v>141</v>
      </c>
      <c r="H1516" t="s">
        <v>164</v>
      </c>
      <c r="I1516" t="s">
        <v>164</v>
      </c>
      <c r="J1516" s="24">
        <v>45839</v>
      </c>
      <c r="K1516" t="s">
        <v>143</v>
      </c>
      <c r="L1516">
        <v>2</v>
      </c>
      <c r="M1516" t="s">
        <v>144</v>
      </c>
      <c r="N1516" t="s">
        <v>145</v>
      </c>
      <c r="O1516" t="s">
        <v>147</v>
      </c>
      <c r="P1516" t="s">
        <v>146</v>
      </c>
      <c r="Q1516">
        <v>320</v>
      </c>
      <c r="R1516">
        <v>155</v>
      </c>
      <c r="S1516">
        <v>2660</v>
      </c>
      <c r="T1516">
        <v>60</v>
      </c>
      <c r="U1516">
        <v>53</v>
      </c>
      <c r="V1516">
        <v>11</v>
      </c>
      <c r="W1516">
        <v>190</v>
      </c>
      <c r="X1516">
        <v>190</v>
      </c>
      <c r="Y1516">
        <v>0</v>
      </c>
      <c r="Z1516">
        <v>0</v>
      </c>
      <c r="AA1516">
        <v>2280</v>
      </c>
      <c r="AB1516">
        <v>0</v>
      </c>
      <c r="AC1516">
        <v>0</v>
      </c>
      <c r="AD1516">
        <v>11</v>
      </c>
      <c r="AE1516">
        <v>0</v>
      </c>
      <c r="AF1516">
        <v>132</v>
      </c>
      <c r="AG1516">
        <v>0</v>
      </c>
      <c r="AH1516">
        <v>4</v>
      </c>
      <c r="AI1516">
        <v>19</v>
      </c>
      <c r="AJ1516">
        <v>0</v>
      </c>
      <c r="AK1516">
        <v>0</v>
      </c>
      <c r="AL1516">
        <v>0</v>
      </c>
      <c r="AM1516">
        <v>0</v>
      </c>
      <c r="AN1516">
        <v>0</v>
      </c>
      <c r="AO1516">
        <v>96</v>
      </c>
      <c r="AP1516">
        <v>444</v>
      </c>
      <c r="AQ1516">
        <v>97</v>
      </c>
      <c r="AR1516">
        <v>0</v>
      </c>
      <c r="AS1516">
        <v>60</v>
      </c>
      <c r="AT1516">
        <v>41</v>
      </c>
      <c r="AU1516">
        <v>6</v>
      </c>
      <c r="AV1516">
        <v>1</v>
      </c>
      <c r="AW1516">
        <v>4</v>
      </c>
      <c r="AX1516">
        <v>0</v>
      </c>
      <c r="AY1516">
        <v>51</v>
      </c>
      <c r="AZ1516">
        <v>86</v>
      </c>
      <c r="BA1516">
        <v>51</v>
      </c>
      <c r="BB1516">
        <v>18</v>
      </c>
      <c r="BC1516">
        <v>7</v>
      </c>
      <c r="BD1516">
        <v>2</v>
      </c>
      <c r="BE1516">
        <v>0</v>
      </c>
      <c r="BF1516">
        <v>150</v>
      </c>
      <c r="BG1516">
        <v>320</v>
      </c>
      <c r="BH1516">
        <v>0</v>
      </c>
      <c r="BI1516">
        <v>52</v>
      </c>
      <c r="BJ1516" s="25">
        <v>45853</v>
      </c>
      <c r="BK1516">
        <v>1</v>
      </c>
      <c r="BL1516" s="27" t="str">
        <f>VLOOKUP(O1516,DropDownList!$H$1:$I$7,2,FALSE)</f>
        <v>2024/25</v>
      </c>
      <c r="BM1516" s="27" t="str">
        <f t="shared" si="23"/>
        <v>VSUR</v>
      </c>
    </row>
    <row r="1517" spans="1:65" x14ac:dyDescent="0.2">
      <c r="A1517">
        <v>2025</v>
      </c>
      <c r="B1517">
        <v>7</v>
      </c>
      <c r="C1517" t="s">
        <v>162</v>
      </c>
      <c r="D1517" t="s">
        <v>179</v>
      </c>
      <c r="E1517" t="s">
        <v>18</v>
      </c>
      <c r="F1517">
        <v>9253</v>
      </c>
      <c r="G1517" t="s">
        <v>141</v>
      </c>
      <c r="H1517" t="s">
        <v>164</v>
      </c>
      <c r="I1517" t="s">
        <v>164</v>
      </c>
      <c r="J1517" s="24">
        <v>45839</v>
      </c>
      <c r="K1517" t="s">
        <v>143</v>
      </c>
      <c r="L1517">
        <v>2</v>
      </c>
      <c r="M1517" t="s">
        <v>144</v>
      </c>
      <c r="N1517" t="s">
        <v>145</v>
      </c>
      <c r="O1517" t="s">
        <v>156</v>
      </c>
      <c r="P1517" t="s">
        <v>151</v>
      </c>
      <c r="Q1517">
        <v>0</v>
      </c>
      <c r="R1517">
        <v>20</v>
      </c>
      <c r="S1517">
        <v>600</v>
      </c>
      <c r="T1517">
        <v>210</v>
      </c>
      <c r="U1517">
        <v>0</v>
      </c>
      <c r="V1517">
        <v>0</v>
      </c>
      <c r="W1517">
        <v>0</v>
      </c>
      <c r="X1517">
        <v>0</v>
      </c>
      <c r="Y1517">
        <v>0</v>
      </c>
      <c r="Z1517">
        <v>0</v>
      </c>
      <c r="AA1517">
        <v>390</v>
      </c>
      <c r="AB1517">
        <v>0</v>
      </c>
      <c r="AC1517">
        <v>390</v>
      </c>
      <c r="AD1517">
        <v>0</v>
      </c>
      <c r="AE1517">
        <v>0</v>
      </c>
      <c r="AF1517">
        <v>13</v>
      </c>
      <c r="AG1517">
        <v>0</v>
      </c>
      <c r="AH1517">
        <v>7</v>
      </c>
      <c r="AI1517">
        <v>0</v>
      </c>
      <c r="AJ1517">
        <v>0</v>
      </c>
      <c r="AK1517">
        <v>0</v>
      </c>
      <c r="AL1517">
        <v>0</v>
      </c>
      <c r="AM1517">
        <v>1</v>
      </c>
      <c r="AN1517">
        <v>0</v>
      </c>
      <c r="AO1517">
        <v>0</v>
      </c>
      <c r="AP1517">
        <v>0</v>
      </c>
      <c r="AQ1517">
        <v>0</v>
      </c>
      <c r="AR1517">
        <v>0</v>
      </c>
      <c r="AS1517">
        <v>0</v>
      </c>
      <c r="AT1517">
        <v>0</v>
      </c>
      <c r="AU1517">
        <v>0</v>
      </c>
      <c r="AV1517">
        <v>0</v>
      </c>
      <c r="AW1517">
        <v>0</v>
      </c>
      <c r="AX1517">
        <v>0</v>
      </c>
      <c r="AY1517">
        <v>0</v>
      </c>
      <c r="AZ1517">
        <v>0</v>
      </c>
      <c r="BA1517">
        <v>0</v>
      </c>
      <c r="BB1517">
        <v>0</v>
      </c>
      <c r="BC1517">
        <v>0</v>
      </c>
      <c r="BD1517">
        <v>0</v>
      </c>
      <c r="BE1517">
        <v>0</v>
      </c>
      <c r="BF1517">
        <v>0</v>
      </c>
      <c r="BG1517">
        <v>0</v>
      </c>
      <c r="BH1517">
        <v>0</v>
      </c>
      <c r="BI1517">
        <v>0</v>
      </c>
      <c r="BJ1517" s="25">
        <v>45853</v>
      </c>
      <c r="BK1517">
        <v>0</v>
      </c>
      <c r="BL1517" s="27" t="str">
        <f>VLOOKUP(O1517,DropDownList!$H$1:$I$7,2,FALSE)</f>
        <v>2023/24</v>
      </c>
      <c r="BM1517" s="27" t="str">
        <f t="shared" si="23"/>
        <v>PCPF</v>
      </c>
    </row>
    <row r="1518" spans="1:65" x14ac:dyDescent="0.2">
      <c r="A1518">
        <v>2025</v>
      </c>
      <c r="B1518">
        <v>7</v>
      </c>
      <c r="C1518" t="s">
        <v>162</v>
      </c>
      <c r="D1518" t="s">
        <v>179</v>
      </c>
      <c r="E1518" t="s">
        <v>18</v>
      </c>
      <c r="F1518">
        <v>9253</v>
      </c>
      <c r="G1518" t="s">
        <v>141</v>
      </c>
      <c r="H1518" t="s">
        <v>164</v>
      </c>
      <c r="I1518" t="s">
        <v>164</v>
      </c>
      <c r="J1518" s="24">
        <v>45839</v>
      </c>
      <c r="K1518" t="s">
        <v>143</v>
      </c>
      <c r="L1518">
        <v>2</v>
      </c>
      <c r="M1518" t="s">
        <v>144</v>
      </c>
      <c r="N1518" t="s">
        <v>145</v>
      </c>
      <c r="O1518" t="s">
        <v>156</v>
      </c>
      <c r="P1518" t="s">
        <v>146</v>
      </c>
      <c r="Q1518">
        <v>330</v>
      </c>
      <c r="R1518">
        <v>189</v>
      </c>
      <c r="S1518">
        <v>3170</v>
      </c>
      <c r="T1518">
        <v>130</v>
      </c>
      <c r="U1518">
        <v>38</v>
      </c>
      <c r="V1518">
        <v>15</v>
      </c>
      <c r="W1518">
        <v>260</v>
      </c>
      <c r="X1518">
        <v>260</v>
      </c>
      <c r="Y1518">
        <v>0</v>
      </c>
      <c r="Z1518">
        <v>0</v>
      </c>
      <c r="AA1518">
        <v>2710</v>
      </c>
      <c r="AB1518">
        <v>0</v>
      </c>
      <c r="AC1518">
        <v>0</v>
      </c>
      <c r="AD1518">
        <v>15</v>
      </c>
      <c r="AE1518">
        <v>0</v>
      </c>
      <c r="AF1518">
        <v>162</v>
      </c>
      <c r="AG1518">
        <v>0</v>
      </c>
      <c r="AH1518">
        <v>8</v>
      </c>
      <c r="AI1518">
        <v>19</v>
      </c>
      <c r="AJ1518">
        <v>0</v>
      </c>
      <c r="AK1518">
        <v>0</v>
      </c>
      <c r="AL1518">
        <v>0</v>
      </c>
      <c r="AM1518">
        <v>0</v>
      </c>
      <c r="AN1518">
        <v>0</v>
      </c>
      <c r="AO1518">
        <v>129</v>
      </c>
      <c r="AP1518">
        <v>699</v>
      </c>
      <c r="AQ1518">
        <v>127</v>
      </c>
      <c r="AR1518">
        <v>0</v>
      </c>
      <c r="AS1518">
        <v>89</v>
      </c>
      <c r="AT1518">
        <v>65</v>
      </c>
      <c r="AU1518">
        <v>32</v>
      </c>
      <c r="AV1518">
        <v>19</v>
      </c>
      <c r="AW1518">
        <v>6</v>
      </c>
      <c r="AX1518">
        <v>0</v>
      </c>
      <c r="AY1518">
        <v>73</v>
      </c>
      <c r="AZ1518">
        <v>115</v>
      </c>
      <c r="BA1518">
        <v>75</v>
      </c>
      <c r="BB1518">
        <v>40</v>
      </c>
      <c r="BC1518">
        <v>21</v>
      </c>
      <c r="BD1518">
        <v>2</v>
      </c>
      <c r="BE1518">
        <v>0</v>
      </c>
      <c r="BF1518">
        <v>178</v>
      </c>
      <c r="BG1518">
        <v>330</v>
      </c>
      <c r="BH1518">
        <v>0</v>
      </c>
      <c r="BI1518">
        <v>34</v>
      </c>
      <c r="BJ1518" s="25">
        <v>45853</v>
      </c>
      <c r="BK1518">
        <v>4</v>
      </c>
      <c r="BL1518" s="27" t="str">
        <f>VLOOKUP(O1518,DropDownList!$H$1:$I$7,2,FALSE)</f>
        <v>2023/24</v>
      </c>
      <c r="BM1518" s="27" t="str">
        <f t="shared" si="23"/>
        <v>VSUR</v>
      </c>
    </row>
    <row r="1519" spans="1:65" x14ac:dyDescent="0.2">
      <c r="A1519">
        <v>2025</v>
      </c>
      <c r="B1519">
        <v>7</v>
      </c>
      <c r="C1519" t="s">
        <v>162</v>
      </c>
      <c r="D1519" t="s">
        <v>179</v>
      </c>
      <c r="E1519" t="s">
        <v>18</v>
      </c>
      <c r="F1519">
        <v>9253</v>
      </c>
      <c r="G1519" t="s">
        <v>141</v>
      </c>
      <c r="H1519" t="s">
        <v>164</v>
      </c>
      <c r="I1519" t="s">
        <v>164</v>
      </c>
      <c r="J1519" s="24">
        <v>45839</v>
      </c>
      <c r="K1519" t="s">
        <v>143</v>
      </c>
      <c r="L1519">
        <v>2</v>
      </c>
      <c r="M1519" t="s">
        <v>144</v>
      </c>
      <c r="N1519" t="s">
        <v>145</v>
      </c>
      <c r="O1519" t="s">
        <v>147</v>
      </c>
      <c r="P1519" t="s">
        <v>153</v>
      </c>
      <c r="Q1519">
        <v>45</v>
      </c>
      <c r="R1519">
        <v>2</v>
      </c>
      <c r="S1519">
        <v>90</v>
      </c>
      <c r="T1519">
        <v>0</v>
      </c>
      <c r="U1519">
        <v>1</v>
      </c>
      <c r="V1519">
        <v>1</v>
      </c>
      <c r="W1519">
        <v>45</v>
      </c>
      <c r="X1519">
        <v>45</v>
      </c>
      <c r="Y1519">
        <v>0</v>
      </c>
      <c r="Z1519">
        <v>0</v>
      </c>
      <c r="AA1519">
        <v>45</v>
      </c>
      <c r="AB1519">
        <v>0</v>
      </c>
      <c r="AC1519">
        <v>45</v>
      </c>
      <c r="AD1519">
        <v>1</v>
      </c>
      <c r="AE1519">
        <v>0</v>
      </c>
      <c r="AF1519">
        <v>1</v>
      </c>
      <c r="AG1519">
        <v>0</v>
      </c>
      <c r="AH1519">
        <v>0</v>
      </c>
      <c r="AI1519">
        <v>1</v>
      </c>
      <c r="AJ1519">
        <v>0</v>
      </c>
      <c r="AK1519">
        <v>0</v>
      </c>
      <c r="AL1519">
        <v>0</v>
      </c>
      <c r="AM1519">
        <v>0</v>
      </c>
      <c r="AN1519">
        <v>0</v>
      </c>
      <c r="AO1519">
        <v>2</v>
      </c>
      <c r="AP1519">
        <v>2</v>
      </c>
      <c r="AQ1519">
        <v>2</v>
      </c>
      <c r="AR1519">
        <v>0</v>
      </c>
      <c r="AS1519">
        <v>0</v>
      </c>
      <c r="AT1519">
        <v>0</v>
      </c>
      <c r="AU1519">
        <v>0</v>
      </c>
      <c r="AV1519">
        <v>0</v>
      </c>
      <c r="AW1519">
        <v>0</v>
      </c>
      <c r="AX1519">
        <v>0</v>
      </c>
      <c r="AY1519">
        <v>0</v>
      </c>
      <c r="AZ1519">
        <v>0</v>
      </c>
      <c r="BA1519">
        <v>0</v>
      </c>
      <c r="BB1519">
        <v>0</v>
      </c>
      <c r="BC1519">
        <v>0</v>
      </c>
      <c r="BD1519">
        <v>0</v>
      </c>
      <c r="BE1519">
        <v>0</v>
      </c>
      <c r="BF1519">
        <v>2</v>
      </c>
      <c r="BG1519">
        <v>45</v>
      </c>
      <c r="BH1519">
        <v>0</v>
      </c>
      <c r="BI1519">
        <v>1</v>
      </c>
      <c r="BJ1519" s="25">
        <v>45853</v>
      </c>
      <c r="BK1519">
        <v>0</v>
      </c>
      <c r="BL1519" s="27" t="str">
        <f>VLOOKUP(O1519,DropDownList!$H$1:$I$7,2,FALSE)</f>
        <v>2024/25</v>
      </c>
      <c r="BM1519" s="27" t="str">
        <f t="shared" si="23"/>
        <v>PREG</v>
      </c>
    </row>
    <row r="1520" spans="1:65" x14ac:dyDescent="0.2">
      <c r="A1520">
        <v>2025</v>
      </c>
      <c r="B1520">
        <v>7</v>
      </c>
      <c r="C1520" t="s">
        <v>162</v>
      </c>
      <c r="D1520" t="s">
        <v>179</v>
      </c>
      <c r="E1520" t="s">
        <v>18</v>
      </c>
      <c r="F1520">
        <v>9253</v>
      </c>
      <c r="G1520" t="s">
        <v>141</v>
      </c>
      <c r="H1520" t="s">
        <v>164</v>
      </c>
      <c r="I1520" t="s">
        <v>164</v>
      </c>
      <c r="J1520" s="24">
        <v>45839</v>
      </c>
      <c r="K1520" t="s">
        <v>143</v>
      </c>
      <c r="L1520">
        <v>2</v>
      </c>
      <c r="M1520" t="s">
        <v>144</v>
      </c>
      <c r="N1520" t="s">
        <v>145</v>
      </c>
      <c r="O1520" t="s">
        <v>147</v>
      </c>
      <c r="P1520" t="s">
        <v>151</v>
      </c>
      <c r="Q1520">
        <v>0</v>
      </c>
      <c r="R1520">
        <v>20</v>
      </c>
      <c r="S1520">
        <v>600</v>
      </c>
      <c r="T1520">
        <v>180</v>
      </c>
      <c r="U1520">
        <v>0</v>
      </c>
      <c r="V1520">
        <v>0</v>
      </c>
      <c r="W1520">
        <v>0</v>
      </c>
      <c r="X1520">
        <v>0</v>
      </c>
      <c r="Y1520">
        <v>0</v>
      </c>
      <c r="Z1520">
        <v>0</v>
      </c>
      <c r="AA1520">
        <v>420</v>
      </c>
      <c r="AB1520">
        <v>0</v>
      </c>
      <c r="AC1520">
        <v>420</v>
      </c>
      <c r="AD1520">
        <v>0</v>
      </c>
      <c r="AE1520">
        <v>0</v>
      </c>
      <c r="AF1520">
        <v>14</v>
      </c>
      <c r="AG1520">
        <v>0</v>
      </c>
      <c r="AH1520">
        <v>6</v>
      </c>
      <c r="AI1520">
        <v>0</v>
      </c>
      <c r="AJ1520">
        <v>0</v>
      </c>
      <c r="AK1520">
        <v>0</v>
      </c>
      <c r="AL1520">
        <v>0</v>
      </c>
      <c r="AM1520">
        <v>2</v>
      </c>
      <c r="AN1520">
        <v>0</v>
      </c>
      <c r="AO1520">
        <v>0</v>
      </c>
      <c r="AP1520">
        <v>0</v>
      </c>
      <c r="AQ1520">
        <v>0</v>
      </c>
      <c r="AR1520">
        <v>0</v>
      </c>
      <c r="AS1520">
        <v>0</v>
      </c>
      <c r="AT1520">
        <v>0</v>
      </c>
      <c r="AU1520">
        <v>0</v>
      </c>
      <c r="AV1520">
        <v>0</v>
      </c>
      <c r="AW1520">
        <v>0</v>
      </c>
      <c r="AX1520">
        <v>0</v>
      </c>
      <c r="AY1520">
        <v>0</v>
      </c>
      <c r="AZ1520">
        <v>0</v>
      </c>
      <c r="BA1520">
        <v>0</v>
      </c>
      <c r="BB1520">
        <v>0</v>
      </c>
      <c r="BC1520">
        <v>0</v>
      </c>
      <c r="BD1520">
        <v>0</v>
      </c>
      <c r="BE1520">
        <v>0</v>
      </c>
      <c r="BF1520">
        <v>0</v>
      </c>
      <c r="BG1520">
        <v>0</v>
      </c>
      <c r="BH1520">
        <v>0</v>
      </c>
      <c r="BI1520">
        <v>0</v>
      </c>
      <c r="BJ1520" s="25">
        <v>45853</v>
      </c>
      <c r="BK1520">
        <v>0</v>
      </c>
      <c r="BL1520" s="27" t="str">
        <f>VLOOKUP(O1520,DropDownList!$H$1:$I$7,2,FALSE)</f>
        <v>2024/25</v>
      </c>
      <c r="BM1520" s="27" t="str">
        <f t="shared" si="23"/>
        <v>PCPF</v>
      </c>
    </row>
    <row r="1521" spans="1:65" x14ac:dyDescent="0.2">
      <c r="A1521">
        <v>2025</v>
      </c>
      <c r="B1521">
        <v>7</v>
      </c>
      <c r="C1521" t="s">
        <v>162</v>
      </c>
      <c r="D1521" t="s">
        <v>179</v>
      </c>
      <c r="E1521" t="s">
        <v>18</v>
      </c>
      <c r="F1521">
        <v>9253</v>
      </c>
      <c r="G1521" t="s">
        <v>141</v>
      </c>
      <c r="H1521" t="s">
        <v>164</v>
      </c>
      <c r="I1521" t="s">
        <v>164</v>
      </c>
      <c r="J1521" s="24">
        <v>45839</v>
      </c>
      <c r="K1521" t="s">
        <v>143</v>
      </c>
      <c r="L1521">
        <v>2</v>
      </c>
      <c r="M1521" t="s">
        <v>144</v>
      </c>
      <c r="N1521" t="s">
        <v>145</v>
      </c>
      <c r="O1521" t="s">
        <v>147</v>
      </c>
      <c r="P1521" t="s">
        <v>152</v>
      </c>
      <c r="Q1521">
        <v>0</v>
      </c>
      <c r="R1521">
        <v>25</v>
      </c>
      <c r="S1521">
        <v>1000</v>
      </c>
      <c r="T1521">
        <v>480</v>
      </c>
      <c r="U1521">
        <v>0</v>
      </c>
      <c r="V1521">
        <v>0</v>
      </c>
      <c r="W1521">
        <v>0</v>
      </c>
      <c r="X1521">
        <v>0</v>
      </c>
      <c r="Y1521">
        <v>0</v>
      </c>
      <c r="Z1521">
        <v>0</v>
      </c>
      <c r="AA1521">
        <v>520</v>
      </c>
      <c r="AB1521">
        <v>0</v>
      </c>
      <c r="AC1521">
        <v>520</v>
      </c>
      <c r="AD1521">
        <v>0</v>
      </c>
      <c r="AE1521">
        <v>0</v>
      </c>
      <c r="AF1521">
        <v>13</v>
      </c>
      <c r="AG1521">
        <v>0</v>
      </c>
      <c r="AH1521">
        <v>12</v>
      </c>
      <c r="AI1521">
        <v>0</v>
      </c>
      <c r="AJ1521">
        <v>0</v>
      </c>
      <c r="AK1521">
        <v>0</v>
      </c>
      <c r="AL1521">
        <v>0</v>
      </c>
      <c r="AM1521">
        <v>1</v>
      </c>
      <c r="AN1521">
        <v>0</v>
      </c>
      <c r="AO1521">
        <v>0</v>
      </c>
      <c r="AP1521">
        <v>0</v>
      </c>
      <c r="AQ1521">
        <v>0</v>
      </c>
      <c r="AR1521">
        <v>0</v>
      </c>
      <c r="AS1521">
        <v>0</v>
      </c>
      <c r="AT1521">
        <v>0</v>
      </c>
      <c r="AU1521">
        <v>0</v>
      </c>
      <c r="AV1521">
        <v>0</v>
      </c>
      <c r="AW1521">
        <v>0</v>
      </c>
      <c r="AX1521">
        <v>0</v>
      </c>
      <c r="AY1521">
        <v>0</v>
      </c>
      <c r="AZ1521">
        <v>0</v>
      </c>
      <c r="BA1521">
        <v>0</v>
      </c>
      <c r="BB1521">
        <v>0</v>
      </c>
      <c r="BC1521">
        <v>0</v>
      </c>
      <c r="BD1521">
        <v>0</v>
      </c>
      <c r="BE1521">
        <v>0</v>
      </c>
      <c r="BF1521">
        <v>0</v>
      </c>
      <c r="BG1521">
        <v>0</v>
      </c>
      <c r="BH1521">
        <v>0</v>
      </c>
      <c r="BI1521">
        <v>0</v>
      </c>
      <c r="BJ1521" s="25">
        <v>45853</v>
      </c>
      <c r="BK1521">
        <v>0</v>
      </c>
      <c r="BL1521" s="27" t="str">
        <f>VLOOKUP(O1521,DropDownList!$H$1:$I$7,2,FALSE)</f>
        <v>2024/25</v>
      </c>
      <c r="BM1521" s="27" t="str">
        <f t="shared" si="23"/>
        <v>PCOA</v>
      </c>
    </row>
    <row r="1522" spans="1:65" x14ac:dyDescent="0.2">
      <c r="A1522">
        <v>2025</v>
      </c>
      <c r="B1522">
        <v>7</v>
      </c>
      <c r="C1522" t="s">
        <v>162</v>
      </c>
      <c r="D1522" t="s">
        <v>179</v>
      </c>
      <c r="E1522" t="s">
        <v>18</v>
      </c>
      <c r="F1522">
        <v>9253</v>
      </c>
      <c r="G1522" t="s">
        <v>141</v>
      </c>
      <c r="H1522" t="s">
        <v>164</v>
      </c>
      <c r="I1522" t="s">
        <v>164</v>
      </c>
      <c r="J1522" s="24">
        <v>45839</v>
      </c>
      <c r="K1522" t="s">
        <v>143</v>
      </c>
      <c r="L1522">
        <v>2</v>
      </c>
      <c r="M1522" t="s">
        <v>144</v>
      </c>
      <c r="N1522" t="s">
        <v>145</v>
      </c>
      <c r="O1522" t="s">
        <v>147</v>
      </c>
      <c r="P1522" t="s">
        <v>154</v>
      </c>
      <c r="Q1522">
        <v>11677.22</v>
      </c>
      <c r="R1522">
        <v>156</v>
      </c>
      <c r="S1522">
        <v>44508</v>
      </c>
      <c r="T1522">
        <v>1070</v>
      </c>
      <c r="U1522">
        <v>54</v>
      </c>
      <c r="V1522">
        <v>32</v>
      </c>
      <c r="W1522">
        <v>6728.01</v>
      </c>
      <c r="X1522">
        <v>7203.01</v>
      </c>
      <c r="Y1522">
        <v>0</v>
      </c>
      <c r="Z1522">
        <v>0</v>
      </c>
      <c r="AA1522">
        <v>31760.78</v>
      </c>
      <c r="AB1522">
        <v>107.12</v>
      </c>
      <c r="AC1522">
        <v>29363.66</v>
      </c>
      <c r="AD1522">
        <v>11</v>
      </c>
      <c r="AE1522">
        <v>21</v>
      </c>
      <c r="AF1522">
        <v>98</v>
      </c>
      <c r="AG1522">
        <v>35</v>
      </c>
      <c r="AH1522">
        <v>4</v>
      </c>
      <c r="AI1522">
        <v>19</v>
      </c>
      <c r="AJ1522">
        <v>0</v>
      </c>
      <c r="AK1522">
        <v>0</v>
      </c>
      <c r="AL1522">
        <v>0</v>
      </c>
      <c r="AM1522">
        <v>0</v>
      </c>
      <c r="AN1522">
        <v>0</v>
      </c>
      <c r="AO1522">
        <v>97</v>
      </c>
      <c r="AP1522">
        <v>440</v>
      </c>
      <c r="AQ1522">
        <v>97</v>
      </c>
      <c r="AR1522">
        <v>0</v>
      </c>
      <c r="AS1522">
        <v>59</v>
      </c>
      <c r="AT1522">
        <v>39</v>
      </c>
      <c r="AU1522">
        <v>6</v>
      </c>
      <c r="AV1522">
        <v>1</v>
      </c>
      <c r="AW1522">
        <v>4</v>
      </c>
      <c r="AX1522">
        <v>0</v>
      </c>
      <c r="AY1522">
        <v>52</v>
      </c>
      <c r="AZ1522">
        <v>86</v>
      </c>
      <c r="BA1522">
        <v>51</v>
      </c>
      <c r="BB1522">
        <v>17</v>
      </c>
      <c r="BC1522">
        <v>7</v>
      </c>
      <c r="BD1522">
        <v>2</v>
      </c>
      <c r="BE1522">
        <v>0</v>
      </c>
      <c r="BF1522">
        <v>151</v>
      </c>
      <c r="BG1522">
        <v>5530</v>
      </c>
      <c r="BH1522">
        <v>0</v>
      </c>
      <c r="BI1522">
        <v>53</v>
      </c>
      <c r="BJ1522" s="25">
        <v>45853</v>
      </c>
      <c r="BK1522">
        <v>1</v>
      </c>
      <c r="BL1522" s="27" t="str">
        <f>VLOOKUP(O1522,DropDownList!$H$1:$I$7,2,FALSE)</f>
        <v>2024/25</v>
      </c>
      <c r="BM1522" s="27" t="str">
        <f t="shared" si="23"/>
        <v>JP COURT</v>
      </c>
    </row>
    <row r="1523" spans="1:65" x14ac:dyDescent="0.2">
      <c r="A1523">
        <v>2025</v>
      </c>
      <c r="B1523">
        <v>7</v>
      </c>
      <c r="C1523" t="s">
        <v>162</v>
      </c>
      <c r="D1523" t="s">
        <v>179</v>
      </c>
      <c r="E1523" t="s">
        <v>18</v>
      </c>
      <c r="F1523">
        <v>9253</v>
      </c>
      <c r="G1523" t="s">
        <v>141</v>
      </c>
      <c r="H1523" t="s">
        <v>164</v>
      </c>
      <c r="I1523" t="s">
        <v>164</v>
      </c>
      <c r="J1523" s="24">
        <v>45839</v>
      </c>
      <c r="K1523" t="s">
        <v>143</v>
      </c>
      <c r="L1523">
        <v>2</v>
      </c>
      <c r="M1523" t="s">
        <v>144</v>
      </c>
      <c r="N1523" t="s">
        <v>145</v>
      </c>
      <c r="O1523" t="s">
        <v>147</v>
      </c>
      <c r="P1523" t="s">
        <v>148</v>
      </c>
      <c r="Q1523">
        <v>179.82</v>
      </c>
      <c r="R1523">
        <v>11</v>
      </c>
      <c r="S1523">
        <v>660</v>
      </c>
      <c r="T1523">
        <v>60.18</v>
      </c>
      <c r="U1523">
        <v>3</v>
      </c>
      <c r="V1523">
        <v>1</v>
      </c>
      <c r="W1523">
        <v>60</v>
      </c>
      <c r="X1523">
        <v>60</v>
      </c>
      <c r="Y1523">
        <v>0</v>
      </c>
      <c r="Z1523">
        <v>0</v>
      </c>
      <c r="AA1523">
        <v>420</v>
      </c>
      <c r="AB1523">
        <v>0</v>
      </c>
      <c r="AC1523">
        <v>420</v>
      </c>
      <c r="AD1523">
        <v>1</v>
      </c>
      <c r="AE1523">
        <v>0</v>
      </c>
      <c r="AF1523">
        <v>6</v>
      </c>
      <c r="AG1523">
        <v>1</v>
      </c>
      <c r="AH1523">
        <v>1</v>
      </c>
      <c r="AI1523">
        <v>2</v>
      </c>
      <c r="AJ1523">
        <v>0</v>
      </c>
      <c r="AK1523">
        <v>0</v>
      </c>
      <c r="AL1523">
        <v>0</v>
      </c>
      <c r="AM1523">
        <v>0</v>
      </c>
      <c r="AN1523">
        <v>0</v>
      </c>
      <c r="AO1523">
        <v>8</v>
      </c>
      <c r="AP1523">
        <v>38</v>
      </c>
      <c r="AQ1523">
        <v>8</v>
      </c>
      <c r="AR1523">
        <v>0</v>
      </c>
      <c r="AS1523">
        <v>2</v>
      </c>
      <c r="AT1523">
        <v>4</v>
      </c>
      <c r="AU1523">
        <v>1</v>
      </c>
      <c r="AV1523">
        <v>0</v>
      </c>
      <c r="AW1523">
        <v>0</v>
      </c>
      <c r="AX1523">
        <v>0</v>
      </c>
      <c r="AY1523">
        <v>6</v>
      </c>
      <c r="AZ1523">
        <v>9</v>
      </c>
      <c r="BA1523">
        <v>5</v>
      </c>
      <c r="BB1523">
        <v>1</v>
      </c>
      <c r="BC1523">
        <v>0</v>
      </c>
      <c r="BD1523">
        <v>0</v>
      </c>
      <c r="BE1523">
        <v>0</v>
      </c>
      <c r="BF1523">
        <v>8</v>
      </c>
      <c r="BG1523">
        <v>120</v>
      </c>
      <c r="BH1523">
        <v>1</v>
      </c>
      <c r="BI1523">
        <v>3</v>
      </c>
      <c r="BJ1523" s="25">
        <v>45853</v>
      </c>
      <c r="BK1523">
        <v>0</v>
      </c>
      <c r="BL1523" s="27" t="str">
        <f>VLOOKUP(O1523,DropDownList!$H$1:$I$7,2,FALSE)</f>
        <v>2024/25</v>
      </c>
      <c r="BM1523" s="27" t="str">
        <f t="shared" si="23"/>
        <v>PRAS</v>
      </c>
    </row>
    <row r="1524" spans="1:65" x14ac:dyDescent="0.2">
      <c r="A1524">
        <v>2025</v>
      </c>
      <c r="B1524">
        <v>7</v>
      </c>
      <c r="C1524" t="s">
        <v>162</v>
      </c>
      <c r="D1524" t="s">
        <v>179</v>
      </c>
      <c r="E1524" t="s">
        <v>18</v>
      </c>
      <c r="F1524">
        <v>9253</v>
      </c>
      <c r="G1524" t="s">
        <v>141</v>
      </c>
      <c r="H1524" t="s">
        <v>164</v>
      </c>
      <c r="I1524" t="s">
        <v>164</v>
      </c>
      <c r="J1524" s="24">
        <v>45839</v>
      </c>
      <c r="K1524" t="s">
        <v>143</v>
      </c>
      <c r="L1524">
        <v>2</v>
      </c>
      <c r="M1524" t="s">
        <v>144</v>
      </c>
      <c r="N1524" t="s">
        <v>145</v>
      </c>
      <c r="O1524" t="s">
        <v>156</v>
      </c>
      <c r="P1524" t="s">
        <v>152</v>
      </c>
      <c r="Q1524">
        <v>0</v>
      </c>
      <c r="R1524">
        <v>34</v>
      </c>
      <c r="S1524">
        <v>1360</v>
      </c>
      <c r="T1524">
        <v>800</v>
      </c>
      <c r="U1524">
        <v>0</v>
      </c>
      <c r="V1524">
        <v>0</v>
      </c>
      <c r="W1524">
        <v>0</v>
      </c>
      <c r="X1524">
        <v>0</v>
      </c>
      <c r="Y1524">
        <v>0</v>
      </c>
      <c r="Z1524">
        <v>0</v>
      </c>
      <c r="AA1524">
        <v>560</v>
      </c>
      <c r="AB1524">
        <v>0</v>
      </c>
      <c r="AC1524">
        <v>560</v>
      </c>
      <c r="AD1524">
        <v>0</v>
      </c>
      <c r="AE1524">
        <v>0</v>
      </c>
      <c r="AF1524">
        <v>14</v>
      </c>
      <c r="AG1524">
        <v>0</v>
      </c>
      <c r="AH1524">
        <v>20</v>
      </c>
      <c r="AI1524">
        <v>0</v>
      </c>
      <c r="AJ1524">
        <v>0</v>
      </c>
      <c r="AK1524">
        <v>0</v>
      </c>
      <c r="AL1524">
        <v>0</v>
      </c>
      <c r="AM1524">
        <v>0</v>
      </c>
      <c r="AN1524">
        <v>0</v>
      </c>
      <c r="AO1524">
        <v>0</v>
      </c>
      <c r="AP1524">
        <v>0</v>
      </c>
      <c r="AQ1524">
        <v>0</v>
      </c>
      <c r="AR1524">
        <v>0</v>
      </c>
      <c r="AS1524">
        <v>0</v>
      </c>
      <c r="AT1524">
        <v>0</v>
      </c>
      <c r="AU1524">
        <v>0</v>
      </c>
      <c r="AV1524">
        <v>0</v>
      </c>
      <c r="AW1524">
        <v>0</v>
      </c>
      <c r="AX1524">
        <v>0</v>
      </c>
      <c r="AY1524">
        <v>0</v>
      </c>
      <c r="AZ1524">
        <v>0</v>
      </c>
      <c r="BA1524">
        <v>0</v>
      </c>
      <c r="BB1524">
        <v>0</v>
      </c>
      <c r="BC1524">
        <v>0</v>
      </c>
      <c r="BD1524">
        <v>0</v>
      </c>
      <c r="BE1524">
        <v>0</v>
      </c>
      <c r="BF1524">
        <v>0</v>
      </c>
      <c r="BG1524">
        <v>0</v>
      </c>
      <c r="BH1524">
        <v>0</v>
      </c>
      <c r="BI1524">
        <v>0</v>
      </c>
      <c r="BJ1524" s="25">
        <v>45853</v>
      </c>
      <c r="BK1524">
        <v>0</v>
      </c>
      <c r="BL1524" s="27" t="str">
        <f>VLOOKUP(O1524,DropDownList!$H$1:$I$7,2,FALSE)</f>
        <v>2023/24</v>
      </c>
      <c r="BM1524" s="27" t="str">
        <f t="shared" si="23"/>
        <v>PCOA</v>
      </c>
    </row>
    <row r="1525" spans="1:65" x14ac:dyDescent="0.2">
      <c r="A1525">
        <v>2025</v>
      </c>
      <c r="B1525">
        <v>7</v>
      </c>
      <c r="C1525" t="s">
        <v>162</v>
      </c>
      <c r="D1525" t="s">
        <v>179</v>
      </c>
      <c r="E1525" t="s">
        <v>18</v>
      </c>
      <c r="F1525">
        <v>9253</v>
      </c>
      <c r="G1525" t="s">
        <v>141</v>
      </c>
      <c r="H1525" t="s">
        <v>164</v>
      </c>
      <c r="I1525" t="s">
        <v>164</v>
      </c>
      <c r="J1525" s="24">
        <v>45839</v>
      </c>
      <c r="K1525" t="s">
        <v>143</v>
      </c>
      <c r="L1525">
        <v>2</v>
      </c>
      <c r="M1525" t="s">
        <v>144</v>
      </c>
      <c r="N1525" t="s">
        <v>145</v>
      </c>
      <c r="O1525" t="s">
        <v>156</v>
      </c>
      <c r="P1525" t="s">
        <v>154</v>
      </c>
      <c r="Q1525">
        <v>9892.64</v>
      </c>
      <c r="R1525">
        <v>189</v>
      </c>
      <c r="S1525">
        <v>53980</v>
      </c>
      <c r="T1525">
        <v>1996.92</v>
      </c>
      <c r="U1525">
        <v>38</v>
      </c>
      <c r="V1525">
        <v>25</v>
      </c>
      <c r="W1525">
        <v>6761.39</v>
      </c>
      <c r="X1525">
        <v>7531.39</v>
      </c>
      <c r="Y1525">
        <v>0</v>
      </c>
      <c r="Z1525">
        <v>0</v>
      </c>
      <c r="AA1525">
        <v>42090.44</v>
      </c>
      <c r="AB1525">
        <v>180</v>
      </c>
      <c r="AC1525">
        <v>39180.44</v>
      </c>
      <c r="AD1525">
        <v>15</v>
      </c>
      <c r="AE1525">
        <v>10</v>
      </c>
      <c r="AF1525">
        <v>142</v>
      </c>
      <c r="AG1525">
        <v>19</v>
      </c>
      <c r="AH1525">
        <v>7</v>
      </c>
      <c r="AI1525">
        <v>19</v>
      </c>
      <c r="AJ1525">
        <v>0</v>
      </c>
      <c r="AK1525">
        <v>0</v>
      </c>
      <c r="AL1525">
        <v>0</v>
      </c>
      <c r="AM1525">
        <v>0</v>
      </c>
      <c r="AN1525">
        <v>0</v>
      </c>
      <c r="AO1525">
        <v>129</v>
      </c>
      <c r="AP1525">
        <v>702</v>
      </c>
      <c r="AQ1525">
        <v>126</v>
      </c>
      <c r="AR1525">
        <v>0</v>
      </c>
      <c r="AS1525">
        <v>88</v>
      </c>
      <c r="AT1525">
        <v>66</v>
      </c>
      <c r="AU1525">
        <v>31</v>
      </c>
      <c r="AV1525">
        <v>18</v>
      </c>
      <c r="AW1525">
        <v>6</v>
      </c>
      <c r="AX1525">
        <v>0</v>
      </c>
      <c r="AY1525">
        <v>74</v>
      </c>
      <c r="AZ1525">
        <v>116</v>
      </c>
      <c r="BA1525">
        <v>76</v>
      </c>
      <c r="BB1525">
        <v>41</v>
      </c>
      <c r="BC1525">
        <v>22</v>
      </c>
      <c r="BD1525">
        <v>2</v>
      </c>
      <c r="BE1525">
        <v>0</v>
      </c>
      <c r="BF1525">
        <v>178</v>
      </c>
      <c r="BG1525">
        <v>5685</v>
      </c>
      <c r="BH1525">
        <v>2</v>
      </c>
      <c r="BI1525">
        <v>34</v>
      </c>
      <c r="BJ1525" s="25">
        <v>45853</v>
      </c>
      <c r="BK1525">
        <v>4</v>
      </c>
      <c r="BL1525" s="27" t="str">
        <f>VLOOKUP(O1525,DropDownList!$H$1:$I$7,2,FALSE)</f>
        <v>2023/24</v>
      </c>
      <c r="BM1525" s="27" t="str">
        <f t="shared" si="23"/>
        <v>JP COURT</v>
      </c>
    </row>
    <row r="1526" spans="1:65" x14ac:dyDescent="0.2">
      <c r="A1526">
        <v>2025</v>
      </c>
      <c r="B1526">
        <v>7</v>
      </c>
      <c r="C1526" t="s">
        <v>162</v>
      </c>
      <c r="D1526" t="s">
        <v>179</v>
      </c>
      <c r="E1526" t="s">
        <v>18</v>
      </c>
      <c r="F1526">
        <v>9253</v>
      </c>
      <c r="G1526" t="s">
        <v>141</v>
      </c>
      <c r="H1526" t="s">
        <v>164</v>
      </c>
      <c r="I1526" t="s">
        <v>164</v>
      </c>
      <c r="J1526" s="24">
        <v>45839</v>
      </c>
      <c r="K1526" t="s">
        <v>143</v>
      </c>
      <c r="L1526">
        <v>2</v>
      </c>
      <c r="M1526" t="s">
        <v>144</v>
      </c>
      <c r="N1526" t="s">
        <v>145</v>
      </c>
      <c r="O1526" t="s">
        <v>149</v>
      </c>
      <c r="P1526" t="s">
        <v>150</v>
      </c>
      <c r="Q1526">
        <v>10180.89</v>
      </c>
      <c r="R1526">
        <v>119</v>
      </c>
      <c r="S1526">
        <v>18051.38</v>
      </c>
      <c r="T1526">
        <v>1872.5</v>
      </c>
      <c r="U1526">
        <v>74</v>
      </c>
      <c r="V1526">
        <v>53</v>
      </c>
      <c r="W1526">
        <v>7144.58</v>
      </c>
      <c r="X1526">
        <v>8191.28</v>
      </c>
      <c r="Y1526">
        <v>110</v>
      </c>
      <c r="Z1526">
        <v>16178.88</v>
      </c>
      <c r="AA1526">
        <v>5997.99</v>
      </c>
      <c r="AB1526">
        <v>1938.48</v>
      </c>
      <c r="AC1526">
        <v>4059.51</v>
      </c>
      <c r="AD1526">
        <v>46</v>
      </c>
      <c r="AE1526">
        <v>7</v>
      </c>
      <c r="AF1526">
        <v>36</v>
      </c>
      <c r="AG1526">
        <v>18</v>
      </c>
      <c r="AH1526">
        <v>9</v>
      </c>
      <c r="AI1526">
        <v>56</v>
      </c>
      <c r="AJ1526">
        <v>20</v>
      </c>
      <c r="AK1526">
        <v>7</v>
      </c>
      <c r="AL1526">
        <v>1</v>
      </c>
      <c r="AM1526">
        <v>4</v>
      </c>
      <c r="AN1526">
        <v>1</v>
      </c>
      <c r="AO1526">
        <v>86</v>
      </c>
      <c r="AP1526">
        <v>268</v>
      </c>
      <c r="AQ1526">
        <v>89</v>
      </c>
      <c r="AR1526">
        <v>1</v>
      </c>
      <c r="AS1526">
        <v>31</v>
      </c>
      <c r="AT1526">
        <v>15</v>
      </c>
      <c r="AU1526">
        <v>5</v>
      </c>
      <c r="AV1526">
        <v>2</v>
      </c>
      <c r="AW1526">
        <v>0</v>
      </c>
      <c r="AX1526">
        <v>0</v>
      </c>
      <c r="AY1526">
        <v>27</v>
      </c>
      <c r="AZ1526">
        <v>58</v>
      </c>
      <c r="BA1526">
        <v>26</v>
      </c>
      <c r="BB1526">
        <v>4</v>
      </c>
      <c r="BC1526">
        <v>1</v>
      </c>
      <c r="BD1526">
        <v>0</v>
      </c>
      <c r="BE1526">
        <v>0</v>
      </c>
      <c r="BF1526">
        <v>89</v>
      </c>
      <c r="BG1526">
        <v>8873.36</v>
      </c>
      <c r="BH1526">
        <v>0</v>
      </c>
      <c r="BI1526">
        <v>74</v>
      </c>
      <c r="BJ1526" s="25">
        <v>45853</v>
      </c>
      <c r="BK1526">
        <v>0</v>
      </c>
      <c r="BL1526" s="27" t="str">
        <f>VLOOKUP(O1526,DropDownList!$H$1:$I$7,2,FALSE)</f>
        <v>2025/26</v>
      </c>
      <c r="BM1526" s="27" t="str">
        <f t="shared" si="23"/>
        <v>FISCAL FINES</v>
      </c>
    </row>
    <row r="1527" spans="1:65" x14ac:dyDescent="0.2">
      <c r="A1527">
        <v>2025</v>
      </c>
      <c r="B1527">
        <v>7</v>
      </c>
      <c r="C1527" t="s">
        <v>162</v>
      </c>
      <c r="D1527" t="s">
        <v>179</v>
      </c>
      <c r="E1527" t="s">
        <v>18</v>
      </c>
      <c r="F1527">
        <v>9253</v>
      </c>
      <c r="G1527" t="s">
        <v>141</v>
      </c>
      <c r="H1527" t="s">
        <v>164</v>
      </c>
      <c r="I1527" t="s">
        <v>164</v>
      </c>
      <c r="J1527" s="24">
        <v>45839</v>
      </c>
      <c r="K1527" t="s">
        <v>143</v>
      </c>
      <c r="L1527">
        <v>2</v>
      </c>
      <c r="M1527" t="s">
        <v>144</v>
      </c>
      <c r="N1527" t="s">
        <v>145</v>
      </c>
      <c r="O1527" t="s">
        <v>149</v>
      </c>
      <c r="P1527" t="s">
        <v>151</v>
      </c>
      <c r="Q1527">
        <v>0</v>
      </c>
      <c r="R1527">
        <v>27</v>
      </c>
      <c r="S1527">
        <v>810</v>
      </c>
      <c r="T1527">
        <v>90</v>
      </c>
      <c r="U1527">
        <v>0</v>
      </c>
      <c r="V1527">
        <v>0</v>
      </c>
      <c r="W1527">
        <v>0</v>
      </c>
      <c r="X1527">
        <v>0</v>
      </c>
      <c r="Y1527">
        <v>0</v>
      </c>
      <c r="Z1527">
        <v>0</v>
      </c>
      <c r="AA1527">
        <v>720</v>
      </c>
      <c r="AB1527">
        <v>0</v>
      </c>
      <c r="AC1527">
        <v>720</v>
      </c>
      <c r="AD1527">
        <v>0</v>
      </c>
      <c r="AE1527">
        <v>0</v>
      </c>
      <c r="AF1527">
        <v>24</v>
      </c>
      <c r="AG1527">
        <v>0</v>
      </c>
      <c r="AH1527">
        <v>3</v>
      </c>
      <c r="AI1527">
        <v>0</v>
      </c>
      <c r="AJ1527">
        <v>0</v>
      </c>
      <c r="AK1527">
        <v>0</v>
      </c>
      <c r="AL1527">
        <v>0</v>
      </c>
      <c r="AM1527">
        <v>0</v>
      </c>
      <c r="AN1527">
        <v>0</v>
      </c>
      <c r="AO1527">
        <v>0</v>
      </c>
      <c r="AP1527">
        <v>0</v>
      </c>
      <c r="AQ1527">
        <v>0</v>
      </c>
      <c r="AR1527">
        <v>0</v>
      </c>
      <c r="AS1527">
        <v>0</v>
      </c>
      <c r="AT1527">
        <v>0</v>
      </c>
      <c r="AU1527">
        <v>0</v>
      </c>
      <c r="AV1527">
        <v>0</v>
      </c>
      <c r="AW1527">
        <v>0</v>
      </c>
      <c r="AX1527">
        <v>0</v>
      </c>
      <c r="AY1527">
        <v>0</v>
      </c>
      <c r="AZ1527">
        <v>0</v>
      </c>
      <c r="BA1527">
        <v>0</v>
      </c>
      <c r="BB1527">
        <v>0</v>
      </c>
      <c r="BC1527">
        <v>0</v>
      </c>
      <c r="BD1527">
        <v>0</v>
      </c>
      <c r="BE1527">
        <v>0</v>
      </c>
      <c r="BF1527">
        <v>0</v>
      </c>
      <c r="BG1527">
        <v>0</v>
      </c>
      <c r="BH1527">
        <v>0</v>
      </c>
      <c r="BI1527">
        <v>0</v>
      </c>
      <c r="BJ1527" s="25">
        <v>45853</v>
      </c>
      <c r="BK1527">
        <v>0</v>
      </c>
      <c r="BL1527" s="27" t="str">
        <f>VLOOKUP(O1527,DropDownList!$H$1:$I$7,2,FALSE)</f>
        <v>2025/26</v>
      </c>
      <c r="BM1527" s="27" t="str">
        <f t="shared" si="23"/>
        <v>PCPF</v>
      </c>
    </row>
    <row r="1528" spans="1:65" x14ac:dyDescent="0.2">
      <c r="A1528">
        <v>2025</v>
      </c>
      <c r="B1528">
        <v>7</v>
      </c>
      <c r="C1528" t="s">
        <v>162</v>
      </c>
      <c r="D1528" t="s">
        <v>179</v>
      </c>
      <c r="E1528" t="s">
        <v>18</v>
      </c>
      <c r="F1528">
        <v>9253</v>
      </c>
      <c r="G1528" t="s">
        <v>141</v>
      </c>
      <c r="H1528" t="s">
        <v>164</v>
      </c>
      <c r="I1528" t="s">
        <v>164</v>
      </c>
      <c r="J1528" s="24">
        <v>45839</v>
      </c>
      <c r="K1528" t="s">
        <v>143</v>
      </c>
      <c r="L1528">
        <v>2</v>
      </c>
      <c r="M1528" t="s">
        <v>144</v>
      </c>
      <c r="N1528" t="s">
        <v>145</v>
      </c>
      <c r="O1528" t="s">
        <v>149</v>
      </c>
      <c r="P1528" t="s">
        <v>148</v>
      </c>
      <c r="Q1528">
        <v>120</v>
      </c>
      <c r="R1528">
        <v>6</v>
      </c>
      <c r="S1528">
        <v>360</v>
      </c>
      <c r="T1528">
        <v>0</v>
      </c>
      <c r="U1528">
        <v>2</v>
      </c>
      <c r="V1528">
        <v>2</v>
      </c>
      <c r="W1528">
        <v>120</v>
      </c>
      <c r="X1528">
        <v>120</v>
      </c>
      <c r="Y1528">
        <v>0</v>
      </c>
      <c r="Z1528">
        <v>0</v>
      </c>
      <c r="AA1528">
        <v>240</v>
      </c>
      <c r="AB1528">
        <v>0</v>
      </c>
      <c r="AC1528">
        <v>240</v>
      </c>
      <c r="AD1528">
        <v>2</v>
      </c>
      <c r="AE1528">
        <v>0</v>
      </c>
      <c r="AF1528">
        <v>4</v>
      </c>
      <c r="AG1528">
        <v>0</v>
      </c>
      <c r="AH1528">
        <v>0</v>
      </c>
      <c r="AI1528">
        <v>2</v>
      </c>
      <c r="AJ1528">
        <v>0</v>
      </c>
      <c r="AK1528">
        <v>0</v>
      </c>
      <c r="AL1528">
        <v>0</v>
      </c>
      <c r="AM1528">
        <v>0</v>
      </c>
      <c r="AN1528">
        <v>0</v>
      </c>
      <c r="AO1528">
        <v>3</v>
      </c>
      <c r="AP1528">
        <v>6</v>
      </c>
      <c r="AQ1528">
        <v>3</v>
      </c>
      <c r="AR1528">
        <v>0</v>
      </c>
      <c r="AS1528">
        <v>0</v>
      </c>
      <c r="AT1528">
        <v>1</v>
      </c>
      <c r="AU1528">
        <v>0</v>
      </c>
      <c r="AV1528">
        <v>0</v>
      </c>
      <c r="AW1528">
        <v>0</v>
      </c>
      <c r="AX1528">
        <v>0</v>
      </c>
      <c r="AY1528">
        <v>0</v>
      </c>
      <c r="AZ1528">
        <v>1</v>
      </c>
      <c r="BA1528">
        <v>1</v>
      </c>
      <c r="BB1528">
        <v>0</v>
      </c>
      <c r="BC1528">
        <v>0</v>
      </c>
      <c r="BD1528">
        <v>0</v>
      </c>
      <c r="BE1528">
        <v>0</v>
      </c>
      <c r="BF1528">
        <v>3</v>
      </c>
      <c r="BG1528">
        <v>120</v>
      </c>
      <c r="BH1528">
        <v>0</v>
      </c>
      <c r="BI1528">
        <v>2</v>
      </c>
      <c r="BJ1528" s="25">
        <v>45853</v>
      </c>
      <c r="BK1528">
        <v>0</v>
      </c>
      <c r="BL1528" s="27" t="str">
        <f>VLOOKUP(O1528,DropDownList!$H$1:$I$7,2,FALSE)</f>
        <v>2025/26</v>
      </c>
      <c r="BM1528" s="27" t="str">
        <f t="shared" si="23"/>
        <v>PRAS</v>
      </c>
    </row>
    <row r="1529" spans="1:65" x14ac:dyDescent="0.2">
      <c r="A1529">
        <v>2025</v>
      </c>
      <c r="B1529">
        <v>7</v>
      </c>
      <c r="C1529" t="s">
        <v>162</v>
      </c>
      <c r="D1529" t="s">
        <v>179</v>
      </c>
      <c r="E1529" t="s">
        <v>18</v>
      </c>
      <c r="F1529">
        <v>9253</v>
      </c>
      <c r="G1529" t="s">
        <v>141</v>
      </c>
      <c r="H1529" t="s">
        <v>164</v>
      </c>
      <c r="I1529" t="s">
        <v>164</v>
      </c>
      <c r="J1529" s="24">
        <v>45839</v>
      </c>
      <c r="K1529" t="s">
        <v>143</v>
      </c>
      <c r="L1529">
        <v>2</v>
      </c>
      <c r="M1529" t="s">
        <v>144</v>
      </c>
      <c r="N1529" t="s">
        <v>145</v>
      </c>
      <c r="O1529" t="s">
        <v>156</v>
      </c>
      <c r="P1529" t="s">
        <v>150</v>
      </c>
      <c r="Q1529">
        <v>7013.67</v>
      </c>
      <c r="R1529">
        <v>245</v>
      </c>
      <c r="S1529">
        <v>33590.07</v>
      </c>
      <c r="T1529">
        <v>5053.91</v>
      </c>
      <c r="U1529">
        <v>60</v>
      </c>
      <c r="V1529">
        <v>33</v>
      </c>
      <c r="W1529">
        <v>4564.33</v>
      </c>
      <c r="X1529">
        <v>4699.33</v>
      </c>
      <c r="Y1529">
        <v>208</v>
      </c>
      <c r="Z1529">
        <v>28536.16</v>
      </c>
      <c r="AA1529">
        <v>21522.49</v>
      </c>
      <c r="AB1529">
        <v>6438.67</v>
      </c>
      <c r="AC1529">
        <v>15083.82</v>
      </c>
      <c r="AD1529">
        <v>25</v>
      </c>
      <c r="AE1529">
        <v>8</v>
      </c>
      <c r="AF1529">
        <v>143</v>
      </c>
      <c r="AG1529">
        <v>26</v>
      </c>
      <c r="AH1529">
        <v>37</v>
      </c>
      <c r="AI1529">
        <v>34</v>
      </c>
      <c r="AJ1529">
        <v>38</v>
      </c>
      <c r="AK1529">
        <v>21</v>
      </c>
      <c r="AL1529">
        <v>2</v>
      </c>
      <c r="AM1529">
        <v>13</v>
      </c>
      <c r="AN1529">
        <v>3</v>
      </c>
      <c r="AO1529">
        <v>173</v>
      </c>
      <c r="AP1529">
        <v>947</v>
      </c>
      <c r="AQ1529">
        <v>181</v>
      </c>
      <c r="AR1529">
        <v>0</v>
      </c>
      <c r="AS1529">
        <v>95</v>
      </c>
      <c r="AT1529">
        <v>99</v>
      </c>
      <c r="AU1529">
        <v>10</v>
      </c>
      <c r="AV1529">
        <v>4</v>
      </c>
      <c r="AW1529">
        <v>0</v>
      </c>
      <c r="AX1529">
        <v>0</v>
      </c>
      <c r="AY1529">
        <v>147</v>
      </c>
      <c r="AZ1529">
        <v>197</v>
      </c>
      <c r="BA1529">
        <v>124</v>
      </c>
      <c r="BB1529">
        <v>29</v>
      </c>
      <c r="BC1529">
        <v>14</v>
      </c>
      <c r="BD1529">
        <v>0</v>
      </c>
      <c r="BE1529">
        <v>0</v>
      </c>
      <c r="BF1529">
        <v>173</v>
      </c>
      <c r="BG1529">
        <v>4833.38</v>
      </c>
      <c r="BH1529">
        <v>5</v>
      </c>
      <c r="BI1529">
        <v>58</v>
      </c>
      <c r="BJ1529" s="25">
        <v>45853</v>
      </c>
      <c r="BK1529">
        <v>0</v>
      </c>
      <c r="BL1529" s="27" t="str">
        <f>VLOOKUP(O1529,DropDownList!$H$1:$I$7,2,FALSE)</f>
        <v>2023/24</v>
      </c>
      <c r="BM1529" s="27" t="str">
        <f t="shared" si="23"/>
        <v>FISCAL FINES</v>
      </c>
    </row>
    <row r="1530" spans="1:65" x14ac:dyDescent="0.2">
      <c r="A1530">
        <v>2025</v>
      </c>
      <c r="B1530">
        <v>7</v>
      </c>
      <c r="C1530" t="s">
        <v>162</v>
      </c>
      <c r="D1530" t="s">
        <v>179</v>
      </c>
      <c r="E1530" t="s">
        <v>18</v>
      </c>
      <c r="F1530">
        <v>9253</v>
      </c>
      <c r="G1530" t="s">
        <v>141</v>
      </c>
      <c r="H1530" t="s">
        <v>164</v>
      </c>
      <c r="I1530" t="s">
        <v>164</v>
      </c>
      <c r="J1530" s="24">
        <v>45839</v>
      </c>
      <c r="K1530" t="s">
        <v>143</v>
      </c>
      <c r="L1530">
        <v>2</v>
      </c>
      <c r="M1530" t="s">
        <v>144</v>
      </c>
      <c r="N1530" t="s">
        <v>145</v>
      </c>
      <c r="O1530" t="s">
        <v>149</v>
      </c>
      <c r="P1530" t="s">
        <v>153</v>
      </c>
      <c r="Q1530">
        <v>0</v>
      </c>
      <c r="R1530">
        <v>1</v>
      </c>
      <c r="S1530">
        <v>45</v>
      </c>
      <c r="T1530">
        <v>0</v>
      </c>
      <c r="U1530">
        <v>0</v>
      </c>
      <c r="V1530">
        <v>0</v>
      </c>
      <c r="W1530">
        <v>0</v>
      </c>
      <c r="X1530">
        <v>0</v>
      </c>
      <c r="Y1530">
        <v>0</v>
      </c>
      <c r="Z1530">
        <v>0</v>
      </c>
      <c r="AA1530">
        <v>45</v>
      </c>
      <c r="AB1530">
        <v>0</v>
      </c>
      <c r="AC1530">
        <v>45</v>
      </c>
      <c r="AD1530">
        <v>0</v>
      </c>
      <c r="AE1530">
        <v>0</v>
      </c>
      <c r="AF1530">
        <v>1</v>
      </c>
      <c r="AG1530">
        <v>0</v>
      </c>
      <c r="AH1530">
        <v>0</v>
      </c>
      <c r="AI1530">
        <v>0</v>
      </c>
      <c r="AJ1530">
        <v>0</v>
      </c>
      <c r="AK1530">
        <v>0</v>
      </c>
      <c r="AL1530">
        <v>0</v>
      </c>
      <c r="AM1530">
        <v>0</v>
      </c>
      <c r="AN1530">
        <v>0</v>
      </c>
      <c r="AO1530">
        <v>0</v>
      </c>
      <c r="AP1530">
        <v>0</v>
      </c>
      <c r="AQ1530">
        <v>0</v>
      </c>
      <c r="AR1530">
        <v>0</v>
      </c>
      <c r="AS1530">
        <v>0</v>
      </c>
      <c r="AT1530">
        <v>0</v>
      </c>
      <c r="AU1530">
        <v>0</v>
      </c>
      <c r="AV1530">
        <v>0</v>
      </c>
      <c r="AW1530">
        <v>0</v>
      </c>
      <c r="AX1530">
        <v>0</v>
      </c>
      <c r="AY1530">
        <v>0</v>
      </c>
      <c r="AZ1530">
        <v>0</v>
      </c>
      <c r="BA1530">
        <v>0</v>
      </c>
      <c r="BB1530">
        <v>0</v>
      </c>
      <c r="BC1530">
        <v>0</v>
      </c>
      <c r="BD1530">
        <v>0</v>
      </c>
      <c r="BE1530">
        <v>0</v>
      </c>
      <c r="BF1530">
        <v>0</v>
      </c>
      <c r="BG1530">
        <v>0</v>
      </c>
      <c r="BH1530">
        <v>0</v>
      </c>
      <c r="BI1530">
        <v>0</v>
      </c>
      <c r="BJ1530" s="25">
        <v>45853</v>
      </c>
      <c r="BK1530">
        <v>0</v>
      </c>
      <c r="BL1530" s="27" t="str">
        <f>VLOOKUP(O1530,DropDownList!$H$1:$I$7,2,FALSE)</f>
        <v>2025/26</v>
      </c>
      <c r="BM1530" s="27" t="str">
        <f t="shared" si="23"/>
        <v>PREG</v>
      </c>
    </row>
    <row r="1531" spans="1:65" x14ac:dyDescent="0.2">
      <c r="A1531">
        <v>2025</v>
      </c>
      <c r="B1531">
        <v>7</v>
      </c>
      <c r="C1531" t="s">
        <v>162</v>
      </c>
      <c r="D1531" t="s">
        <v>179</v>
      </c>
      <c r="E1531" t="s">
        <v>18</v>
      </c>
      <c r="F1531">
        <v>9253</v>
      </c>
      <c r="G1531" t="s">
        <v>141</v>
      </c>
      <c r="H1531" t="s">
        <v>164</v>
      </c>
      <c r="I1531" t="s">
        <v>164</v>
      </c>
      <c r="J1531" s="24">
        <v>45839</v>
      </c>
      <c r="K1531" t="s">
        <v>143</v>
      </c>
      <c r="L1531">
        <v>2</v>
      </c>
      <c r="M1531" t="s">
        <v>144</v>
      </c>
      <c r="N1531" t="s">
        <v>145</v>
      </c>
      <c r="O1531" t="s">
        <v>149</v>
      </c>
      <c r="P1531" t="s">
        <v>152</v>
      </c>
      <c r="Q1531">
        <v>0</v>
      </c>
      <c r="R1531">
        <v>13</v>
      </c>
      <c r="S1531">
        <v>520</v>
      </c>
      <c r="T1531">
        <v>240</v>
      </c>
      <c r="U1531">
        <v>0</v>
      </c>
      <c r="V1531">
        <v>0</v>
      </c>
      <c r="W1531">
        <v>0</v>
      </c>
      <c r="X1531">
        <v>0</v>
      </c>
      <c r="Y1531">
        <v>0</v>
      </c>
      <c r="Z1531">
        <v>0</v>
      </c>
      <c r="AA1531">
        <v>280</v>
      </c>
      <c r="AB1531">
        <v>0</v>
      </c>
      <c r="AC1531">
        <v>280</v>
      </c>
      <c r="AD1531">
        <v>0</v>
      </c>
      <c r="AE1531">
        <v>0</v>
      </c>
      <c r="AF1531">
        <v>7</v>
      </c>
      <c r="AG1531">
        <v>0</v>
      </c>
      <c r="AH1531">
        <v>6</v>
      </c>
      <c r="AI1531">
        <v>0</v>
      </c>
      <c r="AJ1531">
        <v>0</v>
      </c>
      <c r="AK1531">
        <v>0</v>
      </c>
      <c r="AL1531">
        <v>0</v>
      </c>
      <c r="AM1531">
        <v>0</v>
      </c>
      <c r="AN1531">
        <v>0</v>
      </c>
      <c r="AO1531">
        <v>0</v>
      </c>
      <c r="AP1531">
        <v>0</v>
      </c>
      <c r="AQ1531">
        <v>0</v>
      </c>
      <c r="AR1531">
        <v>0</v>
      </c>
      <c r="AS1531">
        <v>0</v>
      </c>
      <c r="AT1531">
        <v>0</v>
      </c>
      <c r="AU1531">
        <v>0</v>
      </c>
      <c r="AV1531">
        <v>0</v>
      </c>
      <c r="AW1531">
        <v>0</v>
      </c>
      <c r="AX1531">
        <v>0</v>
      </c>
      <c r="AY1531">
        <v>0</v>
      </c>
      <c r="AZ1531">
        <v>0</v>
      </c>
      <c r="BA1531">
        <v>0</v>
      </c>
      <c r="BB1531">
        <v>0</v>
      </c>
      <c r="BC1531">
        <v>0</v>
      </c>
      <c r="BD1531">
        <v>0</v>
      </c>
      <c r="BE1531">
        <v>0</v>
      </c>
      <c r="BF1531">
        <v>0</v>
      </c>
      <c r="BG1531">
        <v>0</v>
      </c>
      <c r="BH1531">
        <v>0</v>
      </c>
      <c r="BI1531">
        <v>0</v>
      </c>
      <c r="BJ1531" s="25">
        <v>45853</v>
      </c>
      <c r="BK1531">
        <v>0</v>
      </c>
      <c r="BL1531" s="27" t="str">
        <f>VLOOKUP(O1531,DropDownList!$H$1:$I$7,2,FALSE)</f>
        <v>2025/26</v>
      </c>
      <c r="BM1531" s="27" t="str">
        <f t="shared" si="23"/>
        <v>PCOA</v>
      </c>
    </row>
    <row r="1532" spans="1:65" x14ac:dyDescent="0.2">
      <c r="A1532">
        <v>2025</v>
      </c>
      <c r="B1532">
        <v>7</v>
      </c>
      <c r="C1532" t="s">
        <v>162</v>
      </c>
      <c r="D1532" t="s">
        <v>179</v>
      </c>
      <c r="E1532" t="s">
        <v>18</v>
      </c>
      <c r="F1532">
        <v>9253</v>
      </c>
      <c r="G1532" t="s">
        <v>141</v>
      </c>
      <c r="H1532" t="s">
        <v>164</v>
      </c>
      <c r="I1532" t="s">
        <v>164</v>
      </c>
      <c r="J1532" s="24">
        <v>45839</v>
      </c>
      <c r="K1532" t="s">
        <v>143</v>
      </c>
      <c r="L1532">
        <v>2</v>
      </c>
      <c r="M1532" t="s">
        <v>144</v>
      </c>
      <c r="N1532" t="s">
        <v>145</v>
      </c>
      <c r="O1532" t="s">
        <v>147</v>
      </c>
      <c r="P1532" t="s">
        <v>150</v>
      </c>
      <c r="Q1532">
        <v>10717.98</v>
      </c>
      <c r="R1532">
        <v>189</v>
      </c>
      <c r="S1532">
        <v>31891.86</v>
      </c>
      <c r="T1532">
        <v>1990.42</v>
      </c>
      <c r="U1532">
        <v>64</v>
      </c>
      <c r="V1532">
        <v>28</v>
      </c>
      <c r="W1532">
        <v>4294.1099999999997</v>
      </c>
      <c r="X1532">
        <v>5801.63</v>
      </c>
      <c r="Y1532">
        <v>174</v>
      </c>
      <c r="Z1532">
        <v>29901.439999999999</v>
      </c>
      <c r="AA1532">
        <v>19183.46</v>
      </c>
      <c r="AB1532">
        <v>6618.15</v>
      </c>
      <c r="AC1532">
        <v>12565.31</v>
      </c>
      <c r="AD1532">
        <v>15</v>
      </c>
      <c r="AE1532">
        <v>13</v>
      </c>
      <c r="AF1532">
        <v>109</v>
      </c>
      <c r="AG1532">
        <v>34</v>
      </c>
      <c r="AH1532">
        <v>15</v>
      </c>
      <c r="AI1532">
        <v>30</v>
      </c>
      <c r="AJ1532">
        <v>26</v>
      </c>
      <c r="AK1532">
        <v>12</v>
      </c>
      <c r="AL1532">
        <v>2</v>
      </c>
      <c r="AM1532">
        <v>8</v>
      </c>
      <c r="AN1532">
        <v>1</v>
      </c>
      <c r="AO1532">
        <v>139</v>
      </c>
      <c r="AP1532">
        <v>598</v>
      </c>
      <c r="AQ1532">
        <v>146</v>
      </c>
      <c r="AR1532">
        <v>0</v>
      </c>
      <c r="AS1532">
        <v>64</v>
      </c>
      <c r="AT1532">
        <v>47</v>
      </c>
      <c r="AU1532">
        <v>6</v>
      </c>
      <c r="AV1532">
        <v>2</v>
      </c>
      <c r="AW1532">
        <v>0</v>
      </c>
      <c r="AX1532">
        <v>0</v>
      </c>
      <c r="AY1532">
        <v>100</v>
      </c>
      <c r="AZ1532">
        <v>137</v>
      </c>
      <c r="BA1532">
        <v>64</v>
      </c>
      <c r="BB1532">
        <v>8</v>
      </c>
      <c r="BC1532">
        <v>3</v>
      </c>
      <c r="BD1532">
        <v>2</v>
      </c>
      <c r="BE1532">
        <v>0</v>
      </c>
      <c r="BF1532">
        <v>141</v>
      </c>
      <c r="BG1532">
        <v>4779.25</v>
      </c>
      <c r="BH1532">
        <v>1</v>
      </c>
      <c r="BI1532">
        <v>64</v>
      </c>
      <c r="BJ1532" s="25">
        <v>45853</v>
      </c>
      <c r="BK1532">
        <v>0</v>
      </c>
      <c r="BL1532" s="27" t="str">
        <f>VLOOKUP(O1532,DropDownList!$H$1:$I$7,2,FALSE)</f>
        <v>2024/25</v>
      </c>
      <c r="BM1532" s="27" t="str">
        <f t="shared" si="23"/>
        <v>FISCAL FINES</v>
      </c>
    </row>
    <row r="1533" spans="1:65" x14ac:dyDescent="0.2">
      <c r="A1533">
        <v>2025</v>
      </c>
      <c r="B1533">
        <v>7</v>
      </c>
      <c r="C1533" t="s">
        <v>162</v>
      </c>
      <c r="D1533" t="s">
        <v>179</v>
      </c>
      <c r="E1533" t="s">
        <v>18</v>
      </c>
      <c r="F1533">
        <v>9253</v>
      </c>
      <c r="G1533" t="s">
        <v>141</v>
      </c>
      <c r="H1533" t="s">
        <v>164</v>
      </c>
      <c r="I1533" t="s">
        <v>164</v>
      </c>
      <c r="J1533" s="24">
        <v>45839</v>
      </c>
      <c r="K1533" t="s">
        <v>143</v>
      </c>
      <c r="L1533">
        <v>2</v>
      </c>
      <c r="M1533" t="s">
        <v>144</v>
      </c>
      <c r="N1533" t="s">
        <v>145</v>
      </c>
      <c r="O1533" t="s">
        <v>156</v>
      </c>
      <c r="P1533" t="s">
        <v>153</v>
      </c>
      <c r="Q1533">
        <v>0</v>
      </c>
      <c r="R1533">
        <v>5</v>
      </c>
      <c r="S1533">
        <v>225</v>
      </c>
      <c r="T1533">
        <v>135</v>
      </c>
      <c r="U1533">
        <v>0</v>
      </c>
      <c r="V1533">
        <v>0</v>
      </c>
      <c r="W1533">
        <v>0</v>
      </c>
      <c r="X1533">
        <v>0</v>
      </c>
      <c r="Y1533">
        <v>0</v>
      </c>
      <c r="Z1533">
        <v>0</v>
      </c>
      <c r="AA1533">
        <v>90</v>
      </c>
      <c r="AB1533">
        <v>0</v>
      </c>
      <c r="AC1533">
        <v>90</v>
      </c>
      <c r="AD1533">
        <v>0</v>
      </c>
      <c r="AE1533">
        <v>0</v>
      </c>
      <c r="AF1533">
        <v>2</v>
      </c>
      <c r="AG1533">
        <v>0</v>
      </c>
      <c r="AH1533">
        <v>3</v>
      </c>
      <c r="AI1533">
        <v>0</v>
      </c>
      <c r="AJ1533">
        <v>0</v>
      </c>
      <c r="AK1533">
        <v>0</v>
      </c>
      <c r="AL1533">
        <v>0</v>
      </c>
      <c r="AM1533">
        <v>0</v>
      </c>
      <c r="AN1533">
        <v>0</v>
      </c>
      <c r="AO1533">
        <v>5</v>
      </c>
      <c r="AP1533">
        <v>5</v>
      </c>
      <c r="AQ1533">
        <v>5</v>
      </c>
      <c r="AR1533">
        <v>0</v>
      </c>
      <c r="AS1533">
        <v>0</v>
      </c>
      <c r="AT1533">
        <v>0</v>
      </c>
      <c r="AU1533">
        <v>0</v>
      </c>
      <c r="AV1533">
        <v>0</v>
      </c>
      <c r="AW1533">
        <v>0</v>
      </c>
      <c r="AX1533">
        <v>0</v>
      </c>
      <c r="AY1533">
        <v>0</v>
      </c>
      <c r="AZ1533">
        <v>0</v>
      </c>
      <c r="BA1533">
        <v>0</v>
      </c>
      <c r="BB1533">
        <v>0</v>
      </c>
      <c r="BC1533">
        <v>0</v>
      </c>
      <c r="BD1533">
        <v>0</v>
      </c>
      <c r="BE1533">
        <v>0</v>
      </c>
      <c r="BF1533">
        <v>5</v>
      </c>
      <c r="BG1533">
        <v>0</v>
      </c>
      <c r="BH1533">
        <v>0</v>
      </c>
      <c r="BI1533">
        <v>0</v>
      </c>
      <c r="BJ1533" s="25">
        <v>45853</v>
      </c>
      <c r="BK1533">
        <v>0</v>
      </c>
      <c r="BL1533" s="27" t="str">
        <f>VLOOKUP(O1533,DropDownList!$H$1:$I$7,2,FALSE)</f>
        <v>2023/24</v>
      </c>
      <c r="BM1533" s="27" t="str">
        <f t="shared" si="23"/>
        <v>PREG</v>
      </c>
    </row>
    <row r="1534" spans="1:65" x14ac:dyDescent="0.2">
      <c r="A1534">
        <v>2025</v>
      </c>
      <c r="B1534">
        <v>7</v>
      </c>
      <c r="C1534" t="s">
        <v>162</v>
      </c>
      <c r="D1534" t="s">
        <v>180</v>
      </c>
      <c r="E1534" t="s">
        <v>18</v>
      </c>
      <c r="F1534">
        <v>9854</v>
      </c>
      <c r="G1534" t="s">
        <v>158</v>
      </c>
      <c r="H1534" t="s">
        <v>164</v>
      </c>
      <c r="I1534" t="s">
        <v>164</v>
      </c>
      <c r="J1534" s="24">
        <v>45839</v>
      </c>
      <c r="K1534" t="s">
        <v>143</v>
      </c>
      <c r="L1534">
        <v>2</v>
      </c>
      <c r="M1534" t="s">
        <v>144</v>
      </c>
      <c r="N1534" t="s">
        <v>145</v>
      </c>
      <c r="O1534" t="s">
        <v>147</v>
      </c>
      <c r="P1534" t="s">
        <v>159</v>
      </c>
      <c r="Q1534">
        <v>0</v>
      </c>
      <c r="R1534">
        <v>1</v>
      </c>
      <c r="S1534">
        <v>15480.83</v>
      </c>
      <c r="T1534">
        <v>0</v>
      </c>
      <c r="U1534">
        <v>0</v>
      </c>
      <c r="V1534">
        <v>0</v>
      </c>
      <c r="W1534">
        <v>0</v>
      </c>
      <c r="X1534">
        <v>0</v>
      </c>
      <c r="Y1534">
        <v>0</v>
      </c>
      <c r="Z1534">
        <v>0</v>
      </c>
      <c r="AA1534">
        <v>15480.83</v>
      </c>
      <c r="AB1534">
        <v>0</v>
      </c>
      <c r="AC1534">
        <v>0</v>
      </c>
      <c r="AD1534">
        <v>0</v>
      </c>
      <c r="AE1534">
        <v>0</v>
      </c>
      <c r="AF1534">
        <v>1</v>
      </c>
      <c r="AG1534">
        <v>0</v>
      </c>
      <c r="AH1534">
        <v>0</v>
      </c>
      <c r="AI1534">
        <v>0</v>
      </c>
      <c r="AJ1534">
        <v>0</v>
      </c>
      <c r="AK1534">
        <v>0</v>
      </c>
      <c r="AL1534">
        <v>0</v>
      </c>
      <c r="AM1534">
        <v>0</v>
      </c>
      <c r="AN1534">
        <v>0</v>
      </c>
      <c r="AO1534">
        <v>0</v>
      </c>
      <c r="AP1534">
        <v>0</v>
      </c>
      <c r="AQ1534">
        <v>0</v>
      </c>
      <c r="AR1534">
        <v>0</v>
      </c>
      <c r="AS1534">
        <v>0</v>
      </c>
      <c r="AT1534">
        <v>0</v>
      </c>
      <c r="AU1534">
        <v>0</v>
      </c>
      <c r="AV1534">
        <v>0</v>
      </c>
      <c r="AW1534">
        <v>0</v>
      </c>
      <c r="AX1534">
        <v>0</v>
      </c>
      <c r="AY1534">
        <v>0</v>
      </c>
      <c r="AZ1534">
        <v>0</v>
      </c>
      <c r="BA1534">
        <v>0</v>
      </c>
      <c r="BB1534">
        <v>0</v>
      </c>
      <c r="BC1534">
        <v>0</v>
      </c>
      <c r="BD1534">
        <v>0</v>
      </c>
      <c r="BE1534">
        <v>0</v>
      </c>
      <c r="BF1534">
        <v>0</v>
      </c>
      <c r="BG1534">
        <v>0</v>
      </c>
      <c r="BH1534">
        <v>0</v>
      </c>
      <c r="BI1534">
        <v>0</v>
      </c>
      <c r="BJ1534" s="25">
        <v>45853</v>
      </c>
      <c r="BK1534">
        <v>0</v>
      </c>
      <c r="BL1534" s="27" t="str">
        <f>VLOOKUP(O1534,DropDownList!$H$1:$I$7,2,FALSE)</f>
        <v>2024/25</v>
      </c>
      <c r="BM1534" s="27" t="str">
        <f t="shared" si="23"/>
        <v>CONF</v>
      </c>
    </row>
    <row r="1535" spans="1:65" x14ac:dyDescent="0.2">
      <c r="A1535">
        <v>2025</v>
      </c>
      <c r="B1535">
        <v>7</v>
      </c>
      <c r="C1535" t="s">
        <v>162</v>
      </c>
      <c r="D1535" t="s">
        <v>180</v>
      </c>
      <c r="E1535" t="s">
        <v>18</v>
      </c>
      <c r="F1535">
        <v>9854</v>
      </c>
      <c r="G1535" t="s">
        <v>158</v>
      </c>
      <c r="H1535" t="s">
        <v>164</v>
      </c>
      <c r="I1535" t="s">
        <v>164</v>
      </c>
      <c r="J1535" s="24">
        <v>45839</v>
      </c>
      <c r="K1535" t="s">
        <v>143</v>
      </c>
      <c r="L1535">
        <v>2</v>
      </c>
      <c r="M1535" t="s">
        <v>144</v>
      </c>
      <c r="N1535" t="s">
        <v>145</v>
      </c>
      <c r="O1535" t="s">
        <v>156</v>
      </c>
      <c r="P1535" t="s">
        <v>160</v>
      </c>
      <c r="Q1535">
        <v>21702.53</v>
      </c>
      <c r="R1535">
        <v>256</v>
      </c>
      <c r="S1535">
        <v>143750</v>
      </c>
      <c r="T1535">
        <v>18693.16</v>
      </c>
      <c r="U1535">
        <v>48</v>
      </c>
      <c r="V1535">
        <v>25</v>
      </c>
      <c r="W1535">
        <v>16138.77</v>
      </c>
      <c r="X1535">
        <v>16138.77</v>
      </c>
      <c r="Y1535">
        <v>0</v>
      </c>
      <c r="Z1535">
        <v>0</v>
      </c>
      <c r="AA1535">
        <v>103354.31</v>
      </c>
      <c r="AB1535">
        <v>3166.83</v>
      </c>
      <c r="AC1535">
        <v>94902.46</v>
      </c>
      <c r="AD1535">
        <v>9</v>
      </c>
      <c r="AE1535">
        <v>16</v>
      </c>
      <c r="AF1535">
        <v>168</v>
      </c>
      <c r="AG1535">
        <v>32</v>
      </c>
      <c r="AH1535">
        <v>31</v>
      </c>
      <c r="AI1535">
        <v>16</v>
      </c>
      <c r="AJ1535">
        <v>0</v>
      </c>
      <c r="AK1535">
        <v>0</v>
      </c>
      <c r="AL1535">
        <v>0</v>
      </c>
      <c r="AM1535">
        <v>0</v>
      </c>
      <c r="AN1535">
        <v>0</v>
      </c>
      <c r="AO1535">
        <v>178</v>
      </c>
      <c r="AP1535">
        <v>826</v>
      </c>
      <c r="AQ1535">
        <v>161</v>
      </c>
      <c r="AR1535">
        <v>0</v>
      </c>
      <c r="AS1535">
        <v>77</v>
      </c>
      <c r="AT1535">
        <v>70</v>
      </c>
      <c r="AU1535">
        <v>40</v>
      </c>
      <c r="AV1535">
        <v>17</v>
      </c>
      <c r="AW1535">
        <v>36</v>
      </c>
      <c r="AX1535">
        <v>0</v>
      </c>
      <c r="AY1535">
        <v>99</v>
      </c>
      <c r="AZ1535">
        <v>132</v>
      </c>
      <c r="BA1535">
        <v>87</v>
      </c>
      <c r="BB1535">
        <v>37</v>
      </c>
      <c r="BC1535">
        <v>24</v>
      </c>
      <c r="BD1535">
        <v>3</v>
      </c>
      <c r="BE1535">
        <v>0</v>
      </c>
      <c r="BF1535">
        <v>216</v>
      </c>
      <c r="BG1535">
        <v>11905</v>
      </c>
      <c r="BH1535">
        <v>9</v>
      </c>
      <c r="BI1535">
        <v>43</v>
      </c>
      <c r="BJ1535" s="25">
        <v>45853</v>
      </c>
      <c r="BK1535">
        <v>1</v>
      </c>
      <c r="BL1535" s="27" t="str">
        <f>VLOOKUP(O1535,DropDownList!$H$1:$I$7,2,FALSE)</f>
        <v>2023/24</v>
      </c>
      <c r="BM1535" s="27" t="str">
        <f t="shared" si="23"/>
        <v>SC COURT</v>
      </c>
    </row>
    <row r="1536" spans="1:65" x14ac:dyDescent="0.2">
      <c r="A1536">
        <v>2025</v>
      </c>
      <c r="B1536">
        <v>7</v>
      </c>
      <c r="C1536" t="s">
        <v>162</v>
      </c>
      <c r="D1536" t="s">
        <v>180</v>
      </c>
      <c r="E1536" t="s">
        <v>18</v>
      </c>
      <c r="F1536">
        <v>9854</v>
      </c>
      <c r="G1536" t="s">
        <v>158</v>
      </c>
      <c r="H1536" t="s">
        <v>164</v>
      </c>
      <c r="I1536" t="s">
        <v>164</v>
      </c>
      <c r="J1536" s="24">
        <v>45839</v>
      </c>
      <c r="K1536" t="s">
        <v>143</v>
      </c>
      <c r="L1536">
        <v>2</v>
      </c>
      <c r="M1536" t="s">
        <v>144</v>
      </c>
      <c r="N1536" t="s">
        <v>145</v>
      </c>
      <c r="O1536" t="s">
        <v>147</v>
      </c>
      <c r="P1536" t="s">
        <v>161</v>
      </c>
      <c r="Q1536">
        <v>661.89</v>
      </c>
      <c r="R1536">
        <v>229</v>
      </c>
      <c r="S1536">
        <v>6100</v>
      </c>
      <c r="T1536">
        <v>997.5</v>
      </c>
      <c r="U1536">
        <v>65</v>
      </c>
      <c r="V1536">
        <v>17</v>
      </c>
      <c r="W1536">
        <v>371.56</v>
      </c>
      <c r="X1536">
        <v>371.56</v>
      </c>
      <c r="Y1536">
        <v>0</v>
      </c>
      <c r="Z1536">
        <v>0</v>
      </c>
      <c r="AA1536">
        <v>4440.6099999999997</v>
      </c>
      <c r="AB1536">
        <v>0</v>
      </c>
      <c r="AC1536">
        <v>0</v>
      </c>
      <c r="AD1536">
        <v>16</v>
      </c>
      <c r="AE1536">
        <v>1</v>
      </c>
      <c r="AF1536">
        <v>147</v>
      </c>
      <c r="AG1536">
        <v>2</v>
      </c>
      <c r="AH1536">
        <v>45</v>
      </c>
      <c r="AI1536">
        <v>34</v>
      </c>
      <c r="AJ1536">
        <v>0</v>
      </c>
      <c r="AK1536">
        <v>0</v>
      </c>
      <c r="AL1536">
        <v>0</v>
      </c>
      <c r="AM1536">
        <v>0</v>
      </c>
      <c r="AN1536">
        <v>0</v>
      </c>
      <c r="AO1536">
        <v>171</v>
      </c>
      <c r="AP1536">
        <v>619</v>
      </c>
      <c r="AQ1536">
        <v>138</v>
      </c>
      <c r="AR1536">
        <v>0</v>
      </c>
      <c r="AS1536">
        <v>49</v>
      </c>
      <c r="AT1536">
        <v>45</v>
      </c>
      <c r="AU1536">
        <v>18</v>
      </c>
      <c r="AV1536">
        <v>5</v>
      </c>
      <c r="AW1536">
        <v>62</v>
      </c>
      <c r="AX1536">
        <v>0</v>
      </c>
      <c r="AY1536">
        <v>90</v>
      </c>
      <c r="AZ1536">
        <v>109</v>
      </c>
      <c r="BA1536">
        <v>65</v>
      </c>
      <c r="BB1536">
        <v>6</v>
      </c>
      <c r="BC1536">
        <v>4</v>
      </c>
      <c r="BD1536">
        <v>7</v>
      </c>
      <c r="BE1536">
        <v>0</v>
      </c>
      <c r="BF1536">
        <v>169</v>
      </c>
      <c r="BG1536">
        <v>660</v>
      </c>
      <c r="BH1536">
        <v>1</v>
      </c>
      <c r="BI1536">
        <v>52</v>
      </c>
      <c r="BJ1536" s="25">
        <v>45853</v>
      </c>
      <c r="BK1536">
        <v>0</v>
      </c>
      <c r="BL1536" s="27" t="str">
        <f>VLOOKUP(O1536,DropDownList!$H$1:$I$7,2,FALSE)</f>
        <v>2024/25</v>
      </c>
      <c r="BM1536" s="27" t="str">
        <f t="shared" si="23"/>
        <v>VSUR</v>
      </c>
    </row>
    <row r="1537" spans="1:65" x14ac:dyDescent="0.2">
      <c r="A1537">
        <v>2025</v>
      </c>
      <c r="B1537">
        <v>7</v>
      </c>
      <c r="C1537" t="s">
        <v>162</v>
      </c>
      <c r="D1537" t="s">
        <v>180</v>
      </c>
      <c r="E1537" t="s">
        <v>18</v>
      </c>
      <c r="F1537">
        <v>9854</v>
      </c>
      <c r="G1537" t="s">
        <v>158</v>
      </c>
      <c r="H1537" t="s">
        <v>164</v>
      </c>
      <c r="I1537" t="s">
        <v>164</v>
      </c>
      <c r="J1537" s="24">
        <v>45839</v>
      </c>
      <c r="K1537" t="s">
        <v>143</v>
      </c>
      <c r="L1537">
        <v>2</v>
      </c>
      <c r="M1537" t="s">
        <v>144</v>
      </c>
      <c r="N1537" t="s">
        <v>145</v>
      </c>
      <c r="O1537" t="s">
        <v>149</v>
      </c>
      <c r="P1537" t="s">
        <v>160</v>
      </c>
      <c r="Q1537">
        <v>66615.39</v>
      </c>
      <c r="R1537">
        <v>277</v>
      </c>
      <c r="S1537">
        <v>170425</v>
      </c>
      <c r="T1537">
        <v>11910</v>
      </c>
      <c r="U1537">
        <v>136</v>
      </c>
      <c r="V1537">
        <v>75</v>
      </c>
      <c r="W1537">
        <v>25276.53</v>
      </c>
      <c r="X1537">
        <v>45696.53</v>
      </c>
      <c r="Y1537">
        <v>0</v>
      </c>
      <c r="Z1537">
        <v>0</v>
      </c>
      <c r="AA1537">
        <v>91899.61</v>
      </c>
      <c r="AB1537">
        <v>1259.3499999999999</v>
      </c>
      <c r="AC1537">
        <v>85071.67</v>
      </c>
      <c r="AD1537">
        <v>38</v>
      </c>
      <c r="AE1537">
        <v>37</v>
      </c>
      <c r="AF1537">
        <v>112</v>
      </c>
      <c r="AG1537">
        <v>79</v>
      </c>
      <c r="AH1537">
        <v>26</v>
      </c>
      <c r="AI1537">
        <v>57</v>
      </c>
      <c r="AJ1537">
        <v>0</v>
      </c>
      <c r="AK1537">
        <v>0</v>
      </c>
      <c r="AL1537">
        <v>0</v>
      </c>
      <c r="AM1537">
        <v>0</v>
      </c>
      <c r="AN1537">
        <v>0</v>
      </c>
      <c r="AO1537">
        <v>190</v>
      </c>
      <c r="AP1537">
        <v>476</v>
      </c>
      <c r="AQ1537">
        <v>165</v>
      </c>
      <c r="AR1537">
        <v>0</v>
      </c>
      <c r="AS1537">
        <v>52</v>
      </c>
      <c r="AT1537">
        <v>26</v>
      </c>
      <c r="AU1537">
        <v>6</v>
      </c>
      <c r="AV1537">
        <v>0</v>
      </c>
      <c r="AW1537">
        <v>33</v>
      </c>
      <c r="AX1537">
        <v>0</v>
      </c>
      <c r="AY1537">
        <v>55</v>
      </c>
      <c r="AZ1537">
        <v>81</v>
      </c>
      <c r="BA1537">
        <v>29</v>
      </c>
      <c r="BB1537">
        <v>11</v>
      </c>
      <c r="BC1537">
        <v>5</v>
      </c>
      <c r="BD1537">
        <v>3</v>
      </c>
      <c r="BE1537">
        <v>0</v>
      </c>
      <c r="BF1537">
        <v>237</v>
      </c>
      <c r="BG1537">
        <v>33050</v>
      </c>
      <c r="BH1537">
        <v>3</v>
      </c>
      <c r="BI1537">
        <v>127</v>
      </c>
      <c r="BJ1537" s="25">
        <v>45853</v>
      </c>
      <c r="BK1537">
        <v>1</v>
      </c>
      <c r="BL1537" s="27" t="str">
        <f>VLOOKUP(O1537,DropDownList!$H$1:$I$7,2,FALSE)</f>
        <v>2025/26</v>
      </c>
      <c r="BM1537" s="27" t="str">
        <f t="shared" si="23"/>
        <v>SC COURT</v>
      </c>
    </row>
    <row r="1538" spans="1:65" x14ac:dyDescent="0.2">
      <c r="A1538">
        <v>2025</v>
      </c>
      <c r="B1538">
        <v>7</v>
      </c>
      <c r="C1538" t="s">
        <v>162</v>
      </c>
      <c r="D1538" t="s">
        <v>180</v>
      </c>
      <c r="E1538" t="s">
        <v>18</v>
      </c>
      <c r="F1538">
        <v>9854</v>
      </c>
      <c r="G1538" t="s">
        <v>158</v>
      </c>
      <c r="H1538" t="s">
        <v>164</v>
      </c>
      <c r="I1538" t="s">
        <v>164</v>
      </c>
      <c r="J1538" s="24">
        <v>45839</v>
      </c>
      <c r="K1538" t="s">
        <v>143</v>
      </c>
      <c r="L1538">
        <v>2</v>
      </c>
      <c r="M1538" t="s">
        <v>144</v>
      </c>
      <c r="N1538" t="s">
        <v>145</v>
      </c>
      <c r="O1538" t="s">
        <v>156</v>
      </c>
      <c r="P1538" t="s">
        <v>161</v>
      </c>
      <c r="Q1538">
        <v>619.98</v>
      </c>
      <c r="R1538">
        <v>244</v>
      </c>
      <c r="S1538">
        <v>6510</v>
      </c>
      <c r="T1538">
        <v>615</v>
      </c>
      <c r="U1538">
        <v>46</v>
      </c>
      <c r="V1538">
        <v>13</v>
      </c>
      <c r="W1538">
        <v>453.25</v>
      </c>
      <c r="X1538">
        <v>453.25</v>
      </c>
      <c r="Y1538">
        <v>0</v>
      </c>
      <c r="Z1538">
        <v>0</v>
      </c>
      <c r="AA1538">
        <v>5275.02</v>
      </c>
      <c r="AB1538">
        <v>0</v>
      </c>
      <c r="AC1538">
        <v>0</v>
      </c>
      <c r="AD1538">
        <v>12</v>
      </c>
      <c r="AE1538">
        <v>1</v>
      </c>
      <c r="AF1538">
        <v>194</v>
      </c>
      <c r="AG1538">
        <v>2</v>
      </c>
      <c r="AH1538">
        <v>27</v>
      </c>
      <c r="AI1538">
        <v>21</v>
      </c>
      <c r="AJ1538">
        <v>0</v>
      </c>
      <c r="AK1538">
        <v>0</v>
      </c>
      <c r="AL1538">
        <v>0</v>
      </c>
      <c r="AM1538">
        <v>0</v>
      </c>
      <c r="AN1538">
        <v>0</v>
      </c>
      <c r="AO1538">
        <v>169</v>
      </c>
      <c r="AP1538">
        <v>784</v>
      </c>
      <c r="AQ1538">
        <v>155</v>
      </c>
      <c r="AR1538">
        <v>0</v>
      </c>
      <c r="AS1538">
        <v>70</v>
      </c>
      <c r="AT1538">
        <v>69</v>
      </c>
      <c r="AU1538">
        <v>36</v>
      </c>
      <c r="AV1538">
        <v>17</v>
      </c>
      <c r="AW1538">
        <v>32</v>
      </c>
      <c r="AX1538">
        <v>0</v>
      </c>
      <c r="AY1538">
        <v>93</v>
      </c>
      <c r="AZ1538">
        <v>126</v>
      </c>
      <c r="BA1538">
        <v>84</v>
      </c>
      <c r="BB1538">
        <v>35</v>
      </c>
      <c r="BC1538">
        <v>22</v>
      </c>
      <c r="BD1538">
        <v>3</v>
      </c>
      <c r="BE1538">
        <v>0</v>
      </c>
      <c r="BF1538">
        <v>209</v>
      </c>
      <c r="BG1538">
        <v>610</v>
      </c>
      <c r="BH1538">
        <v>0</v>
      </c>
      <c r="BI1538">
        <v>40</v>
      </c>
      <c r="BJ1538" s="25">
        <v>45853</v>
      </c>
      <c r="BK1538">
        <v>1</v>
      </c>
      <c r="BL1538" s="27" t="str">
        <f>VLOOKUP(O1538,DropDownList!$H$1:$I$7,2,FALSE)</f>
        <v>2023/24</v>
      </c>
      <c r="BM1538" s="27" t="str">
        <f t="shared" si="23"/>
        <v>VSUR</v>
      </c>
    </row>
    <row r="1539" spans="1:65" x14ac:dyDescent="0.2">
      <c r="A1539">
        <v>2025</v>
      </c>
      <c r="B1539">
        <v>7</v>
      </c>
      <c r="C1539" t="s">
        <v>162</v>
      </c>
      <c r="D1539" t="s">
        <v>180</v>
      </c>
      <c r="E1539" t="s">
        <v>18</v>
      </c>
      <c r="F1539">
        <v>9854</v>
      </c>
      <c r="G1539" t="s">
        <v>158</v>
      </c>
      <c r="H1539" t="s">
        <v>164</v>
      </c>
      <c r="I1539" t="s">
        <v>164</v>
      </c>
      <c r="J1539" s="24">
        <v>45839</v>
      </c>
      <c r="K1539" t="s">
        <v>143</v>
      </c>
      <c r="L1539">
        <v>2</v>
      </c>
      <c r="M1539" t="s">
        <v>144</v>
      </c>
      <c r="N1539" t="s">
        <v>145</v>
      </c>
      <c r="O1539" t="s">
        <v>149</v>
      </c>
      <c r="P1539" t="s">
        <v>159</v>
      </c>
      <c r="Q1539">
        <v>0</v>
      </c>
      <c r="R1539">
        <v>4</v>
      </c>
      <c r="S1539">
        <v>42611.95</v>
      </c>
      <c r="T1539">
        <v>0</v>
      </c>
      <c r="U1539">
        <v>0</v>
      </c>
      <c r="V1539">
        <v>0</v>
      </c>
      <c r="W1539">
        <v>0</v>
      </c>
      <c r="X1539">
        <v>0</v>
      </c>
      <c r="Y1539">
        <v>0</v>
      </c>
      <c r="Z1539">
        <v>0</v>
      </c>
      <c r="AA1539">
        <v>42611.95</v>
      </c>
      <c r="AB1539">
        <v>0</v>
      </c>
      <c r="AC1539">
        <v>0</v>
      </c>
      <c r="AD1539">
        <v>0</v>
      </c>
      <c r="AE1539">
        <v>0</v>
      </c>
      <c r="AF1539">
        <v>4</v>
      </c>
      <c r="AG1539">
        <v>0</v>
      </c>
      <c r="AH1539">
        <v>0</v>
      </c>
      <c r="AI1539">
        <v>0</v>
      </c>
      <c r="AJ1539">
        <v>0</v>
      </c>
      <c r="AK1539">
        <v>0</v>
      </c>
      <c r="AL1539">
        <v>0</v>
      </c>
      <c r="AM1539">
        <v>0</v>
      </c>
      <c r="AN1539">
        <v>0</v>
      </c>
      <c r="AO1539">
        <v>2</v>
      </c>
      <c r="AP1539">
        <v>2</v>
      </c>
      <c r="AQ1539">
        <v>0</v>
      </c>
      <c r="AR1539">
        <v>0</v>
      </c>
      <c r="AS1539">
        <v>0</v>
      </c>
      <c r="AT1539">
        <v>0</v>
      </c>
      <c r="AU1539">
        <v>0</v>
      </c>
      <c r="AV1539">
        <v>0</v>
      </c>
      <c r="AW1539">
        <v>0</v>
      </c>
      <c r="AX1539">
        <v>0</v>
      </c>
      <c r="AY1539">
        <v>0</v>
      </c>
      <c r="AZ1539">
        <v>0</v>
      </c>
      <c r="BA1539">
        <v>0</v>
      </c>
      <c r="BB1539">
        <v>0</v>
      </c>
      <c r="BC1539">
        <v>0</v>
      </c>
      <c r="BD1539">
        <v>0</v>
      </c>
      <c r="BE1539">
        <v>0</v>
      </c>
      <c r="BF1539">
        <v>0</v>
      </c>
      <c r="BG1539">
        <v>0</v>
      </c>
      <c r="BH1539">
        <v>0</v>
      </c>
      <c r="BI1539">
        <v>0</v>
      </c>
      <c r="BJ1539" s="25">
        <v>45853</v>
      </c>
      <c r="BK1539">
        <v>0</v>
      </c>
      <c r="BL1539" s="27" t="str">
        <f>VLOOKUP(O1539,DropDownList!$H$1:$I$7,2,FALSE)</f>
        <v>2025/26</v>
      </c>
      <c r="BM1539" s="27" t="str">
        <f t="shared" ref="BM1539:BM1602" si="24">IF(RIGHT(P1539,4)="VSUR","VSUR",IF(RIGHT(P1539,4)="CONF","CONF",P1539))</f>
        <v>CONF</v>
      </c>
    </row>
    <row r="1540" spans="1:65" x14ac:dyDescent="0.2">
      <c r="A1540">
        <v>2025</v>
      </c>
      <c r="B1540">
        <v>7</v>
      </c>
      <c r="C1540" t="s">
        <v>162</v>
      </c>
      <c r="D1540" t="s">
        <v>180</v>
      </c>
      <c r="E1540" t="s">
        <v>18</v>
      </c>
      <c r="F1540">
        <v>9854</v>
      </c>
      <c r="G1540" t="s">
        <v>158</v>
      </c>
      <c r="H1540" t="s">
        <v>164</v>
      </c>
      <c r="I1540" t="s">
        <v>164</v>
      </c>
      <c r="J1540" s="24">
        <v>45839</v>
      </c>
      <c r="K1540" t="s">
        <v>143</v>
      </c>
      <c r="L1540">
        <v>2</v>
      </c>
      <c r="M1540" t="s">
        <v>144</v>
      </c>
      <c r="N1540" t="s">
        <v>145</v>
      </c>
      <c r="O1540" t="s">
        <v>147</v>
      </c>
      <c r="P1540" t="s">
        <v>160</v>
      </c>
      <c r="Q1540">
        <v>26167.22</v>
      </c>
      <c r="R1540">
        <v>268</v>
      </c>
      <c r="S1540">
        <v>147304.97</v>
      </c>
      <c r="T1540">
        <v>30704.73</v>
      </c>
      <c r="U1540">
        <v>75</v>
      </c>
      <c r="V1540">
        <v>38</v>
      </c>
      <c r="W1540">
        <v>13969.53</v>
      </c>
      <c r="X1540">
        <v>14409.53</v>
      </c>
      <c r="Y1540">
        <v>0</v>
      </c>
      <c r="Z1540">
        <v>0</v>
      </c>
      <c r="AA1540">
        <v>90433.02</v>
      </c>
      <c r="AB1540">
        <v>1506.4</v>
      </c>
      <c r="AC1540">
        <v>84433.51</v>
      </c>
      <c r="AD1540">
        <v>26</v>
      </c>
      <c r="AE1540">
        <v>12</v>
      </c>
      <c r="AF1540">
        <v>118</v>
      </c>
      <c r="AG1540">
        <v>33</v>
      </c>
      <c r="AH1540">
        <v>68</v>
      </c>
      <c r="AI1540">
        <v>42</v>
      </c>
      <c r="AJ1540">
        <v>0</v>
      </c>
      <c r="AK1540">
        <v>0</v>
      </c>
      <c r="AL1540">
        <v>0</v>
      </c>
      <c r="AM1540">
        <v>0</v>
      </c>
      <c r="AN1540">
        <v>0</v>
      </c>
      <c r="AO1540">
        <v>207</v>
      </c>
      <c r="AP1540">
        <v>606</v>
      </c>
      <c r="AQ1540">
        <v>129</v>
      </c>
      <c r="AR1540">
        <v>1</v>
      </c>
      <c r="AS1540">
        <v>45</v>
      </c>
      <c r="AT1540">
        <v>44</v>
      </c>
      <c r="AU1540">
        <v>17</v>
      </c>
      <c r="AV1540">
        <v>5</v>
      </c>
      <c r="AW1540">
        <v>90</v>
      </c>
      <c r="AX1540">
        <v>0</v>
      </c>
      <c r="AY1540">
        <v>82</v>
      </c>
      <c r="AZ1540">
        <v>100</v>
      </c>
      <c r="BA1540">
        <v>58</v>
      </c>
      <c r="BB1540">
        <v>6</v>
      </c>
      <c r="BC1540">
        <v>4</v>
      </c>
      <c r="BD1540">
        <v>7</v>
      </c>
      <c r="BE1540">
        <v>0</v>
      </c>
      <c r="BF1540">
        <v>173</v>
      </c>
      <c r="BG1540">
        <v>15293</v>
      </c>
      <c r="BH1540">
        <v>7</v>
      </c>
      <c r="BI1540">
        <v>52</v>
      </c>
      <c r="BJ1540" s="25">
        <v>45853</v>
      </c>
      <c r="BK1540">
        <v>0</v>
      </c>
      <c r="BL1540" s="27" t="str">
        <f>VLOOKUP(O1540,DropDownList!$H$1:$I$7,2,FALSE)</f>
        <v>2024/25</v>
      </c>
      <c r="BM1540" s="27" t="str">
        <f t="shared" si="24"/>
        <v>SC COURT</v>
      </c>
    </row>
    <row r="1541" spans="1:65" x14ac:dyDescent="0.2">
      <c r="A1541">
        <v>2025</v>
      </c>
      <c r="B1541">
        <v>7</v>
      </c>
      <c r="C1541" t="s">
        <v>162</v>
      </c>
      <c r="D1541" t="s">
        <v>180</v>
      </c>
      <c r="E1541" t="s">
        <v>18</v>
      </c>
      <c r="F1541">
        <v>9854</v>
      </c>
      <c r="G1541" t="s">
        <v>158</v>
      </c>
      <c r="H1541" t="s">
        <v>164</v>
      </c>
      <c r="I1541" t="s">
        <v>164</v>
      </c>
      <c r="J1541" s="24">
        <v>45839</v>
      </c>
      <c r="K1541" t="s">
        <v>143</v>
      </c>
      <c r="L1541">
        <v>2</v>
      </c>
      <c r="M1541" t="s">
        <v>144</v>
      </c>
      <c r="N1541" t="s">
        <v>145</v>
      </c>
      <c r="O1541" t="s">
        <v>156</v>
      </c>
      <c r="P1541" t="s">
        <v>159</v>
      </c>
      <c r="Q1541">
        <v>0</v>
      </c>
      <c r="R1541">
        <v>1</v>
      </c>
      <c r="S1541">
        <v>1685</v>
      </c>
      <c r="T1541">
        <v>0</v>
      </c>
      <c r="U1541">
        <v>0</v>
      </c>
      <c r="V1541">
        <v>0</v>
      </c>
      <c r="W1541">
        <v>0</v>
      </c>
      <c r="X1541">
        <v>0</v>
      </c>
      <c r="Y1541">
        <v>0</v>
      </c>
      <c r="Z1541">
        <v>0</v>
      </c>
      <c r="AA1541">
        <v>1685</v>
      </c>
      <c r="AB1541">
        <v>0</v>
      </c>
      <c r="AC1541">
        <v>0</v>
      </c>
      <c r="AD1541">
        <v>0</v>
      </c>
      <c r="AE1541">
        <v>0</v>
      </c>
      <c r="AF1541">
        <v>1</v>
      </c>
      <c r="AG1541">
        <v>0</v>
      </c>
      <c r="AH1541">
        <v>0</v>
      </c>
      <c r="AI1541">
        <v>0</v>
      </c>
      <c r="AJ1541">
        <v>0</v>
      </c>
      <c r="AK1541">
        <v>0</v>
      </c>
      <c r="AL1541">
        <v>0</v>
      </c>
      <c r="AM1541">
        <v>0</v>
      </c>
      <c r="AN1541">
        <v>0</v>
      </c>
      <c r="AO1541">
        <v>0</v>
      </c>
      <c r="AP1541">
        <v>0</v>
      </c>
      <c r="AQ1541">
        <v>0</v>
      </c>
      <c r="AR1541">
        <v>0</v>
      </c>
      <c r="AS1541">
        <v>0</v>
      </c>
      <c r="AT1541">
        <v>0</v>
      </c>
      <c r="AU1541">
        <v>0</v>
      </c>
      <c r="AV1541">
        <v>0</v>
      </c>
      <c r="AW1541">
        <v>0</v>
      </c>
      <c r="AX1541">
        <v>0</v>
      </c>
      <c r="AY1541">
        <v>0</v>
      </c>
      <c r="AZ1541">
        <v>0</v>
      </c>
      <c r="BA1541">
        <v>0</v>
      </c>
      <c r="BB1541">
        <v>0</v>
      </c>
      <c r="BC1541">
        <v>0</v>
      </c>
      <c r="BD1541">
        <v>0</v>
      </c>
      <c r="BE1541">
        <v>0</v>
      </c>
      <c r="BF1541">
        <v>0</v>
      </c>
      <c r="BG1541">
        <v>0</v>
      </c>
      <c r="BH1541">
        <v>0</v>
      </c>
      <c r="BI1541">
        <v>0</v>
      </c>
      <c r="BJ1541" s="25">
        <v>45853</v>
      </c>
      <c r="BK1541">
        <v>0</v>
      </c>
      <c r="BL1541" s="27" t="str">
        <f>VLOOKUP(O1541,DropDownList!$H$1:$I$7,2,FALSE)</f>
        <v>2023/24</v>
      </c>
      <c r="BM1541" s="27" t="str">
        <f t="shared" si="24"/>
        <v>CONF</v>
      </c>
    </row>
    <row r="1542" spans="1:65" x14ac:dyDescent="0.2">
      <c r="A1542">
        <v>2025</v>
      </c>
      <c r="B1542">
        <v>7</v>
      </c>
      <c r="C1542" t="s">
        <v>162</v>
      </c>
      <c r="D1542" t="s">
        <v>180</v>
      </c>
      <c r="E1542" t="s">
        <v>18</v>
      </c>
      <c r="F1542">
        <v>9854</v>
      </c>
      <c r="G1542" t="s">
        <v>158</v>
      </c>
      <c r="H1542" t="s">
        <v>164</v>
      </c>
      <c r="I1542" t="s">
        <v>164</v>
      </c>
      <c r="J1542" s="24">
        <v>45839</v>
      </c>
      <c r="K1542" t="s">
        <v>143</v>
      </c>
      <c r="L1542">
        <v>2</v>
      </c>
      <c r="M1542" t="s">
        <v>144</v>
      </c>
      <c r="N1542" t="s">
        <v>145</v>
      </c>
      <c r="O1542" t="s">
        <v>149</v>
      </c>
      <c r="P1542" t="s">
        <v>161</v>
      </c>
      <c r="Q1542">
        <v>1676.41</v>
      </c>
      <c r="R1542">
        <v>253</v>
      </c>
      <c r="S1542">
        <v>7475</v>
      </c>
      <c r="T1542">
        <v>290</v>
      </c>
      <c r="U1542">
        <v>127</v>
      </c>
      <c r="V1542">
        <v>36</v>
      </c>
      <c r="W1542">
        <v>1270</v>
      </c>
      <c r="X1542">
        <v>1270</v>
      </c>
      <c r="Y1542">
        <v>0</v>
      </c>
      <c r="Z1542">
        <v>0</v>
      </c>
      <c r="AA1542">
        <v>5508.59</v>
      </c>
      <c r="AB1542">
        <v>0</v>
      </c>
      <c r="AC1542">
        <v>0</v>
      </c>
      <c r="AD1542">
        <v>36</v>
      </c>
      <c r="AE1542">
        <v>0</v>
      </c>
      <c r="AF1542">
        <v>178</v>
      </c>
      <c r="AG1542">
        <v>3</v>
      </c>
      <c r="AH1542">
        <v>17</v>
      </c>
      <c r="AI1542">
        <v>55</v>
      </c>
      <c r="AJ1542">
        <v>0</v>
      </c>
      <c r="AK1542">
        <v>0</v>
      </c>
      <c r="AL1542">
        <v>0</v>
      </c>
      <c r="AM1542">
        <v>0</v>
      </c>
      <c r="AN1542">
        <v>0</v>
      </c>
      <c r="AO1542">
        <v>171</v>
      </c>
      <c r="AP1542">
        <v>456</v>
      </c>
      <c r="AQ1542">
        <v>161</v>
      </c>
      <c r="AR1542">
        <v>0</v>
      </c>
      <c r="AS1542">
        <v>51</v>
      </c>
      <c r="AT1542">
        <v>24</v>
      </c>
      <c r="AU1542">
        <v>6</v>
      </c>
      <c r="AV1542">
        <v>0</v>
      </c>
      <c r="AW1542">
        <v>21</v>
      </c>
      <c r="AX1542">
        <v>0</v>
      </c>
      <c r="AY1542">
        <v>55</v>
      </c>
      <c r="AZ1542">
        <v>81</v>
      </c>
      <c r="BA1542">
        <v>29</v>
      </c>
      <c r="BB1542">
        <v>10</v>
      </c>
      <c r="BC1542">
        <v>5</v>
      </c>
      <c r="BD1542">
        <v>3</v>
      </c>
      <c r="BE1542">
        <v>0</v>
      </c>
      <c r="BF1542">
        <v>226</v>
      </c>
      <c r="BG1542">
        <v>1665</v>
      </c>
      <c r="BH1542">
        <v>0</v>
      </c>
      <c r="BI1542">
        <v>122</v>
      </c>
      <c r="BJ1542" s="25">
        <v>45853</v>
      </c>
      <c r="BK1542">
        <v>1</v>
      </c>
      <c r="BL1542" s="27" t="str">
        <f>VLOOKUP(O1542,DropDownList!$H$1:$I$7,2,FALSE)</f>
        <v>2025/26</v>
      </c>
      <c r="BM1542" s="27" t="str">
        <f t="shared" si="24"/>
        <v>VSUR</v>
      </c>
    </row>
    <row r="1543" spans="1:65" x14ac:dyDescent="0.2">
      <c r="A1543">
        <v>2025</v>
      </c>
      <c r="B1543">
        <v>7</v>
      </c>
      <c r="C1543" t="s">
        <v>162</v>
      </c>
      <c r="D1543" t="s">
        <v>181</v>
      </c>
      <c r="E1543" t="s">
        <v>19</v>
      </c>
      <c r="F1543">
        <v>9347</v>
      </c>
      <c r="G1543" t="s">
        <v>141</v>
      </c>
      <c r="H1543" t="s">
        <v>171</v>
      </c>
      <c r="I1543" t="s">
        <v>172</v>
      </c>
      <c r="J1543" s="24">
        <v>45839</v>
      </c>
      <c r="K1543" t="s">
        <v>143</v>
      </c>
      <c r="L1543">
        <v>2</v>
      </c>
      <c r="M1543" t="s">
        <v>144</v>
      </c>
      <c r="N1543" t="s">
        <v>145</v>
      </c>
      <c r="O1543" t="s">
        <v>147</v>
      </c>
      <c r="P1543" t="s">
        <v>152</v>
      </c>
      <c r="Q1543">
        <v>0</v>
      </c>
      <c r="R1543">
        <v>2</v>
      </c>
      <c r="S1543">
        <v>80</v>
      </c>
      <c r="T1543">
        <v>40</v>
      </c>
      <c r="U1543">
        <v>0</v>
      </c>
      <c r="V1543">
        <v>0</v>
      </c>
      <c r="W1543">
        <v>0</v>
      </c>
      <c r="X1543">
        <v>0</v>
      </c>
      <c r="Y1543">
        <v>0</v>
      </c>
      <c r="Z1543">
        <v>0</v>
      </c>
      <c r="AA1543">
        <v>40</v>
      </c>
      <c r="AB1543">
        <v>0</v>
      </c>
      <c r="AC1543">
        <v>40</v>
      </c>
      <c r="AD1543">
        <v>0</v>
      </c>
      <c r="AE1543">
        <v>0</v>
      </c>
      <c r="AF1543">
        <v>1</v>
      </c>
      <c r="AG1543">
        <v>0</v>
      </c>
      <c r="AH1543">
        <v>1</v>
      </c>
      <c r="AI1543">
        <v>0</v>
      </c>
      <c r="AJ1543">
        <v>0</v>
      </c>
      <c r="AK1543">
        <v>0</v>
      </c>
      <c r="AL1543">
        <v>0</v>
      </c>
      <c r="AM1543">
        <v>0</v>
      </c>
      <c r="AN1543">
        <v>0</v>
      </c>
      <c r="AO1543">
        <v>0</v>
      </c>
      <c r="AP1543">
        <v>0</v>
      </c>
      <c r="AQ1543">
        <v>0</v>
      </c>
      <c r="AR1543">
        <v>0</v>
      </c>
      <c r="AS1543">
        <v>0</v>
      </c>
      <c r="AT1543">
        <v>0</v>
      </c>
      <c r="AU1543">
        <v>0</v>
      </c>
      <c r="AV1543">
        <v>0</v>
      </c>
      <c r="AW1543">
        <v>0</v>
      </c>
      <c r="AX1543">
        <v>0</v>
      </c>
      <c r="AY1543">
        <v>0</v>
      </c>
      <c r="AZ1543">
        <v>0</v>
      </c>
      <c r="BA1543">
        <v>0</v>
      </c>
      <c r="BB1543">
        <v>0</v>
      </c>
      <c r="BC1543">
        <v>0</v>
      </c>
      <c r="BD1543">
        <v>0</v>
      </c>
      <c r="BE1543">
        <v>0</v>
      </c>
      <c r="BF1543">
        <v>0</v>
      </c>
      <c r="BG1543">
        <v>0</v>
      </c>
      <c r="BH1543">
        <v>0</v>
      </c>
      <c r="BI1543">
        <v>0</v>
      </c>
      <c r="BJ1543" s="25">
        <v>45853</v>
      </c>
      <c r="BK1543">
        <v>0</v>
      </c>
      <c r="BL1543" s="27" t="str">
        <f>VLOOKUP(O1543,DropDownList!$H$1:$I$7,2,FALSE)</f>
        <v>2024/25</v>
      </c>
      <c r="BM1543" s="27" t="str">
        <f t="shared" si="24"/>
        <v>PCOA</v>
      </c>
    </row>
    <row r="1544" spans="1:65" x14ac:dyDescent="0.2">
      <c r="A1544">
        <v>2025</v>
      </c>
      <c r="B1544">
        <v>7</v>
      </c>
      <c r="C1544" t="s">
        <v>162</v>
      </c>
      <c r="D1544" t="s">
        <v>181</v>
      </c>
      <c r="E1544" t="s">
        <v>19</v>
      </c>
      <c r="F1544">
        <v>9347</v>
      </c>
      <c r="G1544" t="s">
        <v>141</v>
      </c>
      <c r="H1544" t="s">
        <v>171</v>
      </c>
      <c r="I1544" t="s">
        <v>172</v>
      </c>
      <c r="J1544" s="24">
        <v>45839</v>
      </c>
      <c r="K1544" t="s">
        <v>143</v>
      </c>
      <c r="L1544">
        <v>2</v>
      </c>
      <c r="M1544" t="s">
        <v>144</v>
      </c>
      <c r="N1544" t="s">
        <v>145</v>
      </c>
      <c r="O1544" t="s">
        <v>156</v>
      </c>
      <c r="P1544" t="s">
        <v>152</v>
      </c>
      <c r="Q1544">
        <v>0</v>
      </c>
      <c r="R1544">
        <v>2</v>
      </c>
      <c r="S1544">
        <v>80</v>
      </c>
      <c r="T1544">
        <v>0</v>
      </c>
      <c r="U1544">
        <v>0</v>
      </c>
      <c r="V1544">
        <v>0</v>
      </c>
      <c r="W1544">
        <v>0</v>
      </c>
      <c r="X1544">
        <v>0</v>
      </c>
      <c r="Y1544">
        <v>0</v>
      </c>
      <c r="Z1544">
        <v>0</v>
      </c>
      <c r="AA1544">
        <v>80</v>
      </c>
      <c r="AB1544">
        <v>0</v>
      </c>
      <c r="AC1544">
        <v>80</v>
      </c>
      <c r="AD1544">
        <v>0</v>
      </c>
      <c r="AE1544">
        <v>0</v>
      </c>
      <c r="AF1544">
        <v>2</v>
      </c>
      <c r="AG1544">
        <v>0</v>
      </c>
      <c r="AH1544">
        <v>0</v>
      </c>
      <c r="AI1544">
        <v>0</v>
      </c>
      <c r="AJ1544">
        <v>0</v>
      </c>
      <c r="AK1544">
        <v>0</v>
      </c>
      <c r="AL1544">
        <v>0</v>
      </c>
      <c r="AM1544">
        <v>0</v>
      </c>
      <c r="AN1544">
        <v>0</v>
      </c>
      <c r="AO1544">
        <v>0</v>
      </c>
      <c r="AP1544">
        <v>0</v>
      </c>
      <c r="AQ1544">
        <v>0</v>
      </c>
      <c r="AR1544">
        <v>0</v>
      </c>
      <c r="AS1544">
        <v>0</v>
      </c>
      <c r="AT1544">
        <v>0</v>
      </c>
      <c r="AU1544">
        <v>0</v>
      </c>
      <c r="AV1544">
        <v>0</v>
      </c>
      <c r="AW1544">
        <v>0</v>
      </c>
      <c r="AX1544">
        <v>0</v>
      </c>
      <c r="AY1544">
        <v>0</v>
      </c>
      <c r="AZ1544">
        <v>0</v>
      </c>
      <c r="BA1544">
        <v>0</v>
      </c>
      <c r="BB1544">
        <v>0</v>
      </c>
      <c r="BC1544">
        <v>0</v>
      </c>
      <c r="BD1544">
        <v>0</v>
      </c>
      <c r="BE1544">
        <v>0</v>
      </c>
      <c r="BF1544">
        <v>0</v>
      </c>
      <c r="BG1544">
        <v>0</v>
      </c>
      <c r="BH1544">
        <v>0</v>
      </c>
      <c r="BI1544">
        <v>0</v>
      </c>
      <c r="BJ1544" s="25">
        <v>45853</v>
      </c>
      <c r="BK1544">
        <v>0</v>
      </c>
      <c r="BL1544" s="27" t="str">
        <f>VLOOKUP(O1544,DropDownList!$H$1:$I$7,2,FALSE)</f>
        <v>2023/24</v>
      </c>
      <c r="BM1544" s="27" t="str">
        <f t="shared" si="24"/>
        <v>PCOA</v>
      </c>
    </row>
    <row r="1545" spans="1:65" x14ac:dyDescent="0.2">
      <c r="A1545">
        <v>2025</v>
      </c>
      <c r="B1545">
        <v>7</v>
      </c>
      <c r="C1545" t="s">
        <v>162</v>
      </c>
      <c r="D1545" t="s">
        <v>182</v>
      </c>
      <c r="E1545" t="s">
        <v>19</v>
      </c>
      <c r="F1545">
        <v>9855</v>
      </c>
      <c r="G1545" t="s">
        <v>158</v>
      </c>
      <c r="H1545" t="s">
        <v>171</v>
      </c>
      <c r="I1545" t="s">
        <v>172</v>
      </c>
      <c r="J1545" s="24">
        <v>45839</v>
      </c>
      <c r="K1545" t="s">
        <v>143</v>
      </c>
      <c r="L1545">
        <v>2</v>
      </c>
      <c r="M1545" t="s">
        <v>144</v>
      </c>
      <c r="N1545" t="s">
        <v>145</v>
      </c>
      <c r="O1545" t="s">
        <v>156</v>
      </c>
      <c r="P1545" t="s">
        <v>161</v>
      </c>
      <c r="Q1545">
        <v>0</v>
      </c>
      <c r="R1545">
        <v>31</v>
      </c>
      <c r="S1545">
        <v>685</v>
      </c>
      <c r="T1545">
        <v>20</v>
      </c>
      <c r="U1545">
        <v>3</v>
      </c>
      <c r="V1545">
        <v>0</v>
      </c>
      <c r="W1545">
        <v>0</v>
      </c>
      <c r="X1545">
        <v>0</v>
      </c>
      <c r="Y1545">
        <v>0</v>
      </c>
      <c r="Z1545">
        <v>0</v>
      </c>
      <c r="AA1545">
        <v>665</v>
      </c>
      <c r="AB1545">
        <v>0</v>
      </c>
      <c r="AC1545">
        <v>0</v>
      </c>
      <c r="AD1545">
        <v>0</v>
      </c>
      <c r="AE1545">
        <v>0</v>
      </c>
      <c r="AF1545">
        <v>30</v>
      </c>
      <c r="AG1545">
        <v>0</v>
      </c>
      <c r="AH1545">
        <v>1</v>
      </c>
      <c r="AI1545">
        <v>0</v>
      </c>
      <c r="AJ1545">
        <v>0</v>
      </c>
      <c r="AK1545">
        <v>0</v>
      </c>
      <c r="AL1545">
        <v>0</v>
      </c>
      <c r="AM1545">
        <v>0</v>
      </c>
      <c r="AN1545">
        <v>0</v>
      </c>
      <c r="AO1545">
        <v>21</v>
      </c>
      <c r="AP1545">
        <v>66</v>
      </c>
      <c r="AQ1545">
        <v>22</v>
      </c>
      <c r="AR1545">
        <v>0</v>
      </c>
      <c r="AS1545">
        <v>13</v>
      </c>
      <c r="AT1545">
        <v>1</v>
      </c>
      <c r="AU1545">
        <v>3</v>
      </c>
      <c r="AV1545">
        <v>1</v>
      </c>
      <c r="AW1545">
        <v>0</v>
      </c>
      <c r="AX1545">
        <v>0</v>
      </c>
      <c r="AY1545">
        <v>3</v>
      </c>
      <c r="AZ1545">
        <v>10</v>
      </c>
      <c r="BA1545">
        <v>7</v>
      </c>
      <c r="BB1545">
        <v>2</v>
      </c>
      <c r="BC1545">
        <v>0</v>
      </c>
      <c r="BD1545">
        <v>0</v>
      </c>
      <c r="BE1545">
        <v>0</v>
      </c>
      <c r="BF1545">
        <v>31</v>
      </c>
      <c r="BG1545">
        <v>0</v>
      </c>
      <c r="BH1545">
        <v>0</v>
      </c>
      <c r="BI1545">
        <v>3</v>
      </c>
      <c r="BJ1545" s="25">
        <v>45853</v>
      </c>
      <c r="BK1545">
        <v>0</v>
      </c>
      <c r="BL1545" s="27" t="str">
        <f>VLOOKUP(O1545,DropDownList!$H$1:$I$7,2,FALSE)</f>
        <v>2023/24</v>
      </c>
      <c r="BM1545" s="27" t="str">
        <f t="shared" si="24"/>
        <v>VSUR</v>
      </c>
    </row>
    <row r="1546" spans="1:65" x14ac:dyDescent="0.2">
      <c r="A1546">
        <v>2025</v>
      </c>
      <c r="B1546">
        <v>7</v>
      </c>
      <c r="C1546" t="s">
        <v>162</v>
      </c>
      <c r="D1546" t="s">
        <v>182</v>
      </c>
      <c r="E1546" t="s">
        <v>19</v>
      </c>
      <c r="F1546">
        <v>9855</v>
      </c>
      <c r="G1546" t="s">
        <v>158</v>
      </c>
      <c r="H1546" t="s">
        <v>171</v>
      </c>
      <c r="I1546" t="s">
        <v>172</v>
      </c>
      <c r="J1546" s="24">
        <v>45839</v>
      </c>
      <c r="K1546" t="s">
        <v>143</v>
      </c>
      <c r="L1546">
        <v>2</v>
      </c>
      <c r="M1546" t="s">
        <v>144</v>
      </c>
      <c r="N1546" t="s">
        <v>145</v>
      </c>
      <c r="O1546" t="s">
        <v>147</v>
      </c>
      <c r="P1546" t="s">
        <v>160</v>
      </c>
      <c r="Q1546">
        <v>4463.04</v>
      </c>
      <c r="R1546">
        <v>38</v>
      </c>
      <c r="S1546">
        <v>20445</v>
      </c>
      <c r="T1546">
        <v>0</v>
      </c>
      <c r="U1546">
        <v>11</v>
      </c>
      <c r="V1546">
        <v>8</v>
      </c>
      <c r="W1546">
        <v>3905</v>
      </c>
      <c r="X1546">
        <v>3905</v>
      </c>
      <c r="Y1546">
        <v>0</v>
      </c>
      <c r="Z1546">
        <v>0</v>
      </c>
      <c r="AA1546">
        <v>15981.96</v>
      </c>
      <c r="AB1546">
        <v>600</v>
      </c>
      <c r="AC1546">
        <v>14551.96</v>
      </c>
      <c r="AD1546">
        <v>5</v>
      </c>
      <c r="AE1546">
        <v>3</v>
      </c>
      <c r="AF1546">
        <v>27</v>
      </c>
      <c r="AG1546">
        <v>5</v>
      </c>
      <c r="AH1546">
        <v>0</v>
      </c>
      <c r="AI1546">
        <v>6</v>
      </c>
      <c r="AJ1546">
        <v>0</v>
      </c>
      <c r="AK1546">
        <v>0</v>
      </c>
      <c r="AL1546">
        <v>0</v>
      </c>
      <c r="AM1546">
        <v>0</v>
      </c>
      <c r="AN1546">
        <v>0</v>
      </c>
      <c r="AO1546">
        <v>20</v>
      </c>
      <c r="AP1546">
        <v>101</v>
      </c>
      <c r="AQ1546">
        <v>22</v>
      </c>
      <c r="AR1546">
        <v>0</v>
      </c>
      <c r="AS1546">
        <v>11</v>
      </c>
      <c r="AT1546">
        <v>3</v>
      </c>
      <c r="AU1546">
        <v>12</v>
      </c>
      <c r="AV1546">
        <v>6</v>
      </c>
      <c r="AW1546">
        <v>0</v>
      </c>
      <c r="AX1546">
        <v>0</v>
      </c>
      <c r="AY1546">
        <v>6</v>
      </c>
      <c r="AZ1546">
        <v>11</v>
      </c>
      <c r="BA1546">
        <v>8</v>
      </c>
      <c r="BB1546">
        <v>2</v>
      </c>
      <c r="BC1546">
        <v>2</v>
      </c>
      <c r="BD1546">
        <v>1</v>
      </c>
      <c r="BE1546">
        <v>0</v>
      </c>
      <c r="BF1546">
        <v>38</v>
      </c>
      <c r="BG1546">
        <v>3725</v>
      </c>
      <c r="BH1546">
        <v>0</v>
      </c>
      <c r="BI1546">
        <v>8</v>
      </c>
      <c r="BJ1546" s="25">
        <v>45853</v>
      </c>
      <c r="BK1546">
        <v>0</v>
      </c>
      <c r="BL1546" s="27" t="str">
        <f>VLOOKUP(O1546,DropDownList!$H$1:$I$7,2,FALSE)</f>
        <v>2024/25</v>
      </c>
      <c r="BM1546" s="27" t="str">
        <f t="shared" si="24"/>
        <v>SC COURT</v>
      </c>
    </row>
    <row r="1547" spans="1:65" x14ac:dyDescent="0.2">
      <c r="A1547">
        <v>2025</v>
      </c>
      <c r="B1547">
        <v>7</v>
      </c>
      <c r="C1547" t="s">
        <v>162</v>
      </c>
      <c r="D1547" t="s">
        <v>182</v>
      </c>
      <c r="E1547" t="s">
        <v>19</v>
      </c>
      <c r="F1547">
        <v>9855</v>
      </c>
      <c r="G1547" t="s">
        <v>158</v>
      </c>
      <c r="H1547" t="s">
        <v>171</v>
      </c>
      <c r="I1547" t="s">
        <v>172</v>
      </c>
      <c r="J1547" s="24">
        <v>45839</v>
      </c>
      <c r="K1547" t="s">
        <v>143</v>
      </c>
      <c r="L1547">
        <v>2</v>
      </c>
      <c r="M1547" t="s">
        <v>144</v>
      </c>
      <c r="N1547" t="s">
        <v>145</v>
      </c>
      <c r="O1547" t="s">
        <v>147</v>
      </c>
      <c r="P1547" t="s">
        <v>150</v>
      </c>
      <c r="Q1547">
        <v>5339.37</v>
      </c>
      <c r="R1547">
        <v>32</v>
      </c>
      <c r="S1547">
        <v>9538.51</v>
      </c>
      <c r="T1547">
        <v>250</v>
      </c>
      <c r="U1547">
        <v>8</v>
      </c>
      <c r="V1547">
        <v>5</v>
      </c>
      <c r="W1547">
        <v>772.89</v>
      </c>
      <c r="X1547">
        <v>772.89</v>
      </c>
      <c r="Y1547">
        <v>30</v>
      </c>
      <c r="Z1547">
        <v>9288.51</v>
      </c>
      <c r="AA1547">
        <v>3949.14</v>
      </c>
      <c r="AB1547">
        <v>1799.14</v>
      </c>
      <c r="AC1547">
        <v>2150</v>
      </c>
      <c r="AD1547">
        <v>4</v>
      </c>
      <c r="AE1547">
        <v>1</v>
      </c>
      <c r="AF1547">
        <v>22</v>
      </c>
      <c r="AG1547">
        <v>3</v>
      </c>
      <c r="AH1547">
        <v>2</v>
      </c>
      <c r="AI1547">
        <v>5</v>
      </c>
      <c r="AJ1547">
        <v>9</v>
      </c>
      <c r="AK1547">
        <v>1</v>
      </c>
      <c r="AL1547">
        <v>0</v>
      </c>
      <c r="AM1547">
        <v>2</v>
      </c>
      <c r="AN1547">
        <v>0</v>
      </c>
      <c r="AO1547">
        <v>20</v>
      </c>
      <c r="AP1547">
        <v>72</v>
      </c>
      <c r="AQ1547">
        <v>20</v>
      </c>
      <c r="AR1547">
        <v>0</v>
      </c>
      <c r="AS1547">
        <v>12</v>
      </c>
      <c r="AT1547">
        <v>1</v>
      </c>
      <c r="AU1547">
        <v>2</v>
      </c>
      <c r="AV1547">
        <v>1</v>
      </c>
      <c r="AW1547">
        <v>0</v>
      </c>
      <c r="AX1547">
        <v>0</v>
      </c>
      <c r="AY1547">
        <v>4</v>
      </c>
      <c r="AZ1547">
        <v>15</v>
      </c>
      <c r="BA1547">
        <v>9</v>
      </c>
      <c r="BB1547">
        <v>0</v>
      </c>
      <c r="BC1547">
        <v>0</v>
      </c>
      <c r="BD1547">
        <v>0</v>
      </c>
      <c r="BE1547">
        <v>0</v>
      </c>
      <c r="BF1547">
        <v>20</v>
      </c>
      <c r="BG1547">
        <v>743.34</v>
      </c>
      <c r="BH1547">
        <v>0</v>
      </c>
      <c r="BI1547">
        <v>8</v>
      </c>
      <c r="BJ1547" s="25">
        <v>45853</v>
      </c>
      <c r="BK1547">
        <v>0</v>
      </c>
      <c r="BL1547" s="27" t="str">
        <f>VLOOKUP(O1547,DropDownList!$H$1:$I$7,2,FALSE)</f>
        <v>2024/25</v>
      </c>
      <c r="BM1547" s="27" t="str">
        <f t="shared" si="24"/>
        <v>FISCAL FINES</v>
      </c>
    </row>
    <row r="1548" spans="1:65" x14ac:dyDescent="0.2">
      <c r="A1548">
        <v>2025</v>
      </c>
      <c r="B1548">
        <v>7</v>
      </c>
      <c r="C1548" t="s">
        <v>162</v>
      </c>
      <c r="D1548" t="s">
        <v>182</v>
      </c>
      <c r="E1548" t="s">
        <v>19</v>
      </c>
      <c r="F1548">
        <v>9855</v>
      </c>
      <c r="G1548" t="s">
        <v>158</v>
      </c>
      <c r="H1548" t="s">
        <v>171</v>
      </c>
      <c r="I1548" t="s">
        <v>172</v>
      </c>
      <c r="J1548" s="24">
        <v>45839</v>
      </c>
      <c r="K1548" t="s">
        <v>143</v>
      </c>
      <c r="L1548">
        <v>2</v>
      </c>
      <c r="M1548" t="s">
        <v>144</v>
      </c>
      <c r="N1548" t="s">
        <v>145</v>
      </c>
      <c r="O1548" t="s">
        <v>156</v>
      </c>
      <c r="P1548" t="s">
        <v>160</v>
      </c>
      <c r="Q1548">
        <v>641.6</v>
      </c>
      <c r="R1548">
        <v>32</v>
      </c>
      <c r="S1548">
        <v>13910</v>
      </c>
      <c r="T1548">
        <v>620</v>
      </c>
      <c r="U1548">
        <v>3</v>
      </c>
      <c r="V1548">
        <v>2</v>
      </c>
      <c r="W1548">
        <v>471.13</v>
      </c>
      <c r="X1548">
        <v>471.13</v>
      </c>
      <c r="Y1548">
        <v>0</v>
      </c>
      <c r="Z1548">
        <v>0</v>
      </c>
      <c r="AA1548">
        <v>12648.4</v>
      </c>
      <c r="AB1548">
        <v>0</v>
      </c>
      <c r="AC1548">
        <v>11983.4</v>
      </c>
      <c r="AD1548">
        <v>0</v>
      </c>
      <c r="AE1548">
        <v>2</v>
      </c>
      <c r="AF1548">
        <v>28</v>
      </c>
      <c r="AG1548">
        <v>3</v>
      </c>
      <c r="AH1548">
        <v>1</v>
      </c>
      <c r="AI1548">
        <v>0</v>
      </c>
      <c r="AJ1548">
        <v>0</v>
      </c>
      <c r="AK1548">
        <v>0</v>
      </c>
      <c r="AL1548">
        <v>0</v>
      </c>
      <c r="AM1548">
        <v>0</v>
      </c>
      <c r="AN1548">
        <v>0</v>
      </c>
      <c r="AO1548">
        <v>22</v>
      </c>
      <c r="AP1548">
        <v>76</v>
      </c>
      <c r="AQ1548">
        <v>23</v>
      </c>
      <c r="AR1548">
        <v>0</v>
      </c>
      <c r="AS1548">
        <v>15</v>
      </c>
      <c r="AT1548">
        <v>2</v>
      </c>
      <c r="AU1548">
        <v>5</v>
      </c>
      <c r="AV1548">
        <v>2</v>
      </c>
      <c r="AW1548">
        <v>0</v>
      </c>
      <c r="AX1548">
        <v>0</v>
      </c>
      <c r="AY1548">
        <v>3</v>
      </c>
      <c r="AZ1548">
        <v>10</v>
      </c>
      <c r="BA1548">
        <v>8</v>
      </c>
      <c r="BB1548">
        <v>2</v>
      </c>
      <c r="BC1548">
        <v>0</v>
      </c>
      <c r="BD1548">
        <v>0</v>
      </c>
      <c r="BE1548">
        <v>0</v>
      </c>
      <c r="BF1548">
        <v>32</v>
      </c>
      <c r="BG1548">
        <v>0</v>
      </c>
      <c r="BH1548">
        <v>0</v>
      </c>
      <c r="BI1548">
        <v>3</v>
      </c>
      <c r="BJ1548" s="25">
        <v>45853</v>
      </c>
      <c r="BK1548">
        <v>0</v>
      </c>
      <c r="BL1548" s="27" t="str">
        <f>VLOOKUP(O1548,DropDownList!$H$1:$I$7,2,FALSE)</f>
        <v>2023/24</v>
      </c>
      <c r="BM1548" s="27" t="str">
        <f t="shared" si="24"/>
        <v>SC COURT</v>
      </c>
    </row>
    <row r="1549" spans="1:65" x14ac:dyDescent="0.2">
      <c r="A1549">
        <v>2025</v>
      </c>
      <c r="B1549">
        <v>7</v>
      </c>
      <c r="C1549" t="s">
        <v>162</v>
      </c>
      <c r="D1549" t="s">
        <v>182</v>
      </c>
      <c r="E1549" t="s">
        <v>19</v>
      </c>
      <c r="F1549">
        <v>9855</v>
      </c>
      <c r="G1549" t="s">
        <v>158</v>
      </c>
      <c r="H1549" t="s">
        <v>171</v>
      </c>
      <c r="I1549" t="s">
        <v>172</v>
      </c>
      <c r="J1549" s="24">
        <v>45839</v>
      </c>
      <c r="K1549" t="s">
        <v>143</v>
      </c>
      <c r="L1549">
        <v>2</v>
      </c>
      <c r="M1549" t="s">
        <v>144</v>
      </c>
      <c r="N1549" t="s">
        <v>145</v>
      </c>
      <c r="O1549" t="s">
        <v>156</v>
      </c>
      <c r="P1549" t="s">
        <v>150</v>
      </c>
      <c r="Q1549">
        <v>150</v>
      </c>
      <c r="R1549">
        <v>31</v>
      </c>
      <c r="S1549">
        <v>4360.88</v>
      </c>
      <c r="T1549">
        <v>763.12</v>
      </c>
      <c r="U1549">
        <v>1</v>
      </c>
      <c r="V1549">
        <v>0</v>
      </c>
      <c r="W1549">
        <v>0</v>
      </c>
      <c r="X1549">
        <v>0</v>
      </c>
      <c r="Y1549">
        <v>29</v>
      </c>
      <c r="Z1549">
        <v>3597.76</v>
      </c>
      <c r="AA1549">
        <v>3447.76</v>
      </c>
      <c r="AB1549">
        <v>447.76</v>
      </c>
      <c r="AC1549">
        <v>3000</v>
      </c>
      <c r="AD1549">
        <v>0</v>
      </c>
      <c r="AE1549">
        <v>0</v>
      </c>
      <c r="AF1549">
        <v>27</v>
      </c>
      <c r="AG1549">
        <v>0</v>
      </c>
      <c r="AH1549">
        <v>2</v>
      </c>
      <c r="AI1549">
        <v>1</v>
      </c>
      <c r="AJ1549">
        <v>17</v>
      </c>
      <c r="AK1549">
        <v>0</v>
      </c>
      <c r="AL1549">
        <v>1</v>
      </c>
      <c r="AM1549">
        <v>0</v>
      </c>
      <c r="AN1549">
        <v>0</v>
      </c>
      <c r="AO1549">
        <v>10</v>
      </c>
      <c r="AP1549">
        <v>39</v>
      </c>
      <c r="AQ1549">
        <v>10</v>
      </c>
      <c r="AR1549">
        <v>0</v>
      </c>
      <c r="AS1549">
        <v>8</v>
      </c>
      <c r="AT1549">
        <v>0</v>
      </c>
      <c r="AU1549">
        <v>0</v>
      </c>
      <c r="AV1549">
        <v>0</v>
      </c>
      <c r="AW1549">
        <v>0</v>
      </c>
      <c r="AX1549">
        <v>0</v>
      </c>
      <c r="AY1549">
        <v>3</v>
      </c>
      <c r="AZ1549">
        <v>10</v>
      </c>
      <c r="BA1549">
        <v>7</v>
      </c>
      <c r="BB1549">
        <v>0</v>
      </c>
      <c r="BC1549">
        <v>0</v>
      </c>
      <c r="BD1549">
        <v>0</v>
      </c>
      <c r="BE1549">
        <v>0</v>
      </c>
      <c r="BF1549">
        <v>10</v>
      </c>
      <c r="BG1549">
        <v>150</v>
      </c>
      <c r="BH1549">
        <v>1</v>
      </c>
      <c r="BI1549">
        <v>1</v>
      </c>
      <c r="BJ1549" s="25">
        <v>45853</v>
      </c>
      <c r="BK1549">
        <v>0</v>
      </c>
      <c r="BL1549" s="27" t="str">
        <f>VLOOKUP(O1549,DropDownList!$H$1:$I$7,2,FALSE)</f>
        <v>2023/24</v>
      </c>
      <c r="BM1549" s="27" t="str">
        <f t="shared" si="24"/>
        <v>FISCAL FINES</v>
      </c>
    </row>
    <row r="1550" spans="1:65" x14ac:dyDescent="0.2">
      <c r="A1550">
        <v>2025</v>
      </c>
      <c r="B1550">
        <v>7</v>
      </c>
      <c r="C1550" t="s">
        <v>162</v>
      </c>
      <c r="D1550" t="s">
        <v>182</v>
      </c>
      <c r="E1550" t="s">
        <v>19</v>
      </c>
      <c r="F1550">
        <v>9855</v>
      </c>
      <c r="G1550" t="s">
        <v>158</v>
      </c>
      <c r="H1550" t="s">
        <v>171</v>
      </c>
      <c r="I1550" t="s">
        <v>172</v>
      </c>
      <c r="J1550" s="24">
        <v>45839</v>
      </c>
      <c r="K1550" t="s">
        <v>143</v>
      </c>
      <c r="L1550">
        <v>2</v>
      </c>
      <c r="M1550" t="s">
        <v>144</v>
      </c>
      <c r="N1550" t="s">
        <v>145</v>
      </c>
      <c r="O1550" t="s">
        <v>149</v>
      </c>
      <c r="P1550" t="s">
        <v>161</v>
      </c>
      <c r="Q1550">
        <v>350</v>
      </c>
      <c r="R1550">
        <v>42</v>
      </c>
      <c r="S1550">
        <v>1140</v>
      </c>
      <c r="T1550">
        <v>20</v>
      </c>
      <c r="U1550">
        <v>17</v>
      </c>
      <c r="V1550">
        <v>9</v>
      </c>
      <c r="W1550">
        <v>350</v>
      </c>
      <c r="X1550">
        <v>350</v>
      </c>
      <c r="Y1550">
        <v>0</v>
      </c>
      <c r="Z1550">
        <v>0</v>
      </c>
      <c r="AA1550">
        <v>770</v>
      </c>
      <c r="AB1550">
        <v>0</v>
      </c>
      <c r="AC1550">
        <v>0</v>
      </c>
      <c r="AD1550">
        <v>9</v>
      </c>
      <c r="AE1550">
        <v>0</v>
      </c>
      <c r="AF1550">
        <v>32</v>
      </c>
      <c r="AG1550">
        <v>0</v>
      </c>
      <c r="AH1550">
        <v>1</v>
      </c>
      <c r="AI1550">
        <v>9</v>
      </c>
      <c r="AJ1550">
        <v>0</v>
      </c>
      <c r="AK1550">
        <v>0</v>
      </c>
      <c r="AL1550">
        <v>0</v>
      </c>
      <c r="AM1550">
        <v>0</v>
      </c>
      <c r="AN1550">
        <v>0</v>
      </c>
      <c r="AO1550">
        <v>24</v>
      </c>
      <c r="AP1550">
        <v>60</v>
      </c>
      <c r="AQ1550">
        <v>26</v>
      </c>
      <c r="AR1550">
        <v>0</v>
      </c>
      <c r="AS1550">
        <v>10</v>
      </c>
      <c r="AT1550">
        <v>0</v>
      </c>
      <c r="AU1550">
        <v>3</v>
      </c>
      <c r="AV1550">
        <v>2</v>
      </c>
      <c r="AW1550">
        <v>1</v>
      </c>
      <c r="AX1550">
        <v>0</v>
      </c>
      <c r="AY1550">
        <v>2</v>
      </c>
      <c r="AZ1550">
        <v>6</v>
      </c>
      <c r="BA1550">
        <v>4</v>
      </c>
      <c r="BB1550">
        <v>2</v>
      </c>
      <c r="BC1550">
        <v>1</v>
      </c>
      <c r="BD1550">
        <v>0</v>
      </c>
      <c r="BE1550">
        <v>0</v>
      </c>
      <c r="BF1550">
        <v>41</v>
      </c>
      <c r="BG1550">
        <v>350</v>
      </c>
      <c r="BH1550">
        <v>0</v>
      </c>
      <c r="BI1550">
        <v>16</v>
      </c>
      <c r="BJ1550" s="25">
        <v>45853</v>
      </c>
      <c r="BK1550">
        <v>0</v>
      </c>
      <c r="BL1550" s="27" t="str">
        <f>VLOOKUP(O1550,DropDownList!$H$1:$I$7,2,FALSE)</f>
        <v>2025/26</v>
      </c>
      <c r="BM1550" s="27" t="str">
        <f t="shared" si="24"/>
        <v>VSUR</v>
      </c>
    </row>
    <row r="1551" spans="1:65" x14ac:dyDescent="0.2">
      <c r="A1551">
        <v>2025</v>
      </c>
      <c r="B1551">
        <v>7</v>
      </c>
      <c r="C1551" t="s">
        <v>162</v>
      </c>
      <c r="D1551" t="s">
        <v>182</v>
      </c>
      <c r="E1551" t="s">
        <v>19</v>
      </c>
      <c r="F1551">
        <v>9855</v>
      </c>
      <c r="G1551" t="s">
        <v>158</v>
      </c>
      <c r="H1551" t="s">
        <v>171</v>
      </c>
      <c r="I1551" t="s">
        <v>172</v>
      </c>
      <c r="J1551" s="24">
        <v>45839</v>
      </c>
      <c r="K1551" t="s">
        <v>143</v>
      </c>
      <c r="L1551">
        <v>2</v>
      </c>
      <c r="M1551" t="s">
        <v>144</v>
      </c>
      <c r="N1551" t="s">
        <v>145</v>
      </c>
      <c r="O1551" t="s">
        <v>149</v>
      </c>
      <c r="P1551" t="s">
        <v>160</v>
      </c>
      <c r="Q1551">
        <v>12250.65</v>
      </c>
      <c r="R1551">
        <v>44</v>
      </c>
      <c r="S1551">
        <v>25745</v>
      </c>
      <c r="T1551">
        <v>370</v>
      </c>
      <c r="U1551">
        <v>19</v>
      </c>
      <c r="V1551">
        <v>17</v>
      </c>
      <c r="W1551">
        <v>7820</v>
      </c>
      <c r="X1551">
        <v>11590</v>
      </c>
      <c r="Y1551">
        <v>0</v>
      </c>
      <c r="Z1551">
        <v>0</v>
      </c>
      <c r="AA1551">
        <v>13124.35</v>
      </c>
      <c r="AB1551">
        <v>750</v>
      </c>
      <c r="AC1551">
        <v>11604.35</v>
      </c>
      <c r="AD1551">
        <v>11</v>
      </c>
      <c r="AE1551">
        <v>6</v>
      </c>
      <c r="AF1551">
        <v>24</v>
      </c>
      <c r="AG1551">
        <v>8</v>
      </c>
      <c r="AH1551">
        <v>1</v>
      </c>
      <c r="AI1551">
        <v>11</v>
      </c>
      <c r="AJ1551">
        <v>0</v>
      </c>
      <c r="AK1551">
        <v>0</v>
      </c>
      <c r="AL1551">
        <v>0</v>
      </c>
      <c r="AM1551">
        <v>0</v>
      </c>
      <c r="AN1551">
        <v>0</v>
      </c>
      <c r="AO1551">
        <v>25</v>
      </c>
      <c r="AP1551">
        <v>61</v>
      </c>
      <c r="AQ1551">
        <v>26</v>
      </c>
      <c r="AR1551">
        <v>0</v>
      </c>
      <c r="AS1551">
        <v>10</v>
      </c>
      <c r="AT1551">
        <v>0</v>
      </c>
      <c r="AU1551">
        <v>3</v>
      </c>
      <c r="AV1551">
        <v>2</v>
      </c>
      <c r="AW1551">
        <v>2</v>
      </c>
      <c r="AX1551">
        <v>0</v>
      </c>
      <c r="AY1551">
        <v>2</v>
      </c>
      <c r="AZ1551">
        <v>6</v>
      </c>
      <c r="BA1551">
        <v>4</v>
      </c>
      <c r="BB1551">
        <v>2</v>
      </c>
      <c r="BC1551">
        <v>1</v>
      </c>
      <c r="BD1551">
        <v>0</v>
      </c>
      <c r="BE1551">
        <v>0</v>
      </c>
      <c r="BF1551">
        <v>42</v>
      </c>
      <c r="BG1551">
        <v>8530</v>
      </c>
      <c r="BH1551">
        <v>0</v>
      </c>
      <c r="BI1551">
        <v>17</v>
      </c>
      <c r="BJ1551" s="25">
        <v>45853</v>
      </c>
      <c r="BK1551">
        <v>0</v>
      </c>
      <c r="BL1551" s="27" t="str">
        <f>VLOOKUP(O1551,DropDownList!$H$1:$I$7,2,FALSE)</f>
        <v>2025/26</v>
      </c>
      <c r="BM1551" s="27" t="str">
        <f t="shared" si="24"/>
        <v>SC COURT</v>
      </c>
    </row>
    <row r="1552" spans="1:65" x14ac:dyDescent="0.2">
      <c r="A1552">
        <v>2025</v>
      </c>
      <c r="B1552">
        <v>7</v>
      </c>
      <c r="C1552" t="s">
        <v>162</v>
      </c>
      <c r="D1552" t="s">
        <v>182</v>
      </c>
      <c r="E1552" t="s">
        <v>19</v>
      </c>
      <c r="F1552">
        <v>9855</v>
      </c>
      <c r="G1552" t="s">
        <v>158</v>
      </c>
      <c r="H1552" t="s">
        <v>171</v>
      </c>
      <c r="I1552" t="s">
        <v>172</v>
      </c>
      <c r="J1552" s="24">
        <v>45839</v>
      </c>
      <c r="K1552" t="s">
        <v>143</v>
      </c>
      <c r="L1552">
        <v>2</v>
      </c>
      <c r="M1552" t="s">
        <v>144</v>
      </c>
      <c r="N1552" t="s">
        <v>145</v>
      </c>
      <c r="O1552" t="s">
        <v>149</v>
      </c>
      <c r="P1552" t="s">
        <v>150</v>
      </c>
      <c r="Q1552">
        <v>1430.41</v>
      </c>
      <c r="R1552">
        <v>27</v>
      </c>
      <c r="S1552">
        <v>4731.24</v>
      </c>
      <c r="T1552">
        <v>600</v>
      </c>
      <c r="U1552">
        <v>11</v>
      </c>
      <c r="V1552">
        <v>9</v>
      </c>
      <c r="W1552">
        <v>1302.5</v>
      </c>
      <c r="X1552">
        <v>1361.26</v>
      </c>
      <c r="Y1552">
        <v>24</v>
      </c>
      <c r="Z1552">
        <v>4131.24</v>
      </c>
      <c r="AA1552">
        <v>2700.83</v>
      </c>
      <c r="AB1552">
        <v>1119.98</v>
      </c>
      <c r="AC1552">
        <v>1580.85</v>
      </c>
      <c r="AD1552">
        <v>8</v>
      </c>
      <c r="AE1552">
        <v>1</v>
      </c>
      <c r="AF1552">
        <v>13</v>
      </c>
      <c r="AG1552">
        <v>3</v>
      </c>
      <c r="AH1552">
        <v>3</v>
      </c>
      <c r="AI1552">
        <v>8</v>
      </c>
      <c r="AJ1552">
        <v>10</v>
      </c>
      <c r="AK1552">
        <v>1</v>
      </c>
      <c r="AL1552">
        <v>2</v>
      </c>
      <c r="AM1552">
        <v>1</v>
      </c>
      <c r="AN1552">
        <v>0</v>
      </c>
      <c r="AO1552">
        <v>14</v>
      </c>
      <c r="AP1552">
        <v>44</v>
      </c>
      <c r="AQ1552">
        <v>14</v>
      </c>
      <c r="AR1552">
        <v>0</v>
      </c>
      <c r="AS1552">
        <v>10</v>
      </c>
      <c r="AT1552">
        <v>0</v>
      </c>
      <c r="AU1552">
        <v>1</v>
      </c>
      <c r="AV1552">
        <v>1</v>
      </c>
      <c r="AW1552">
        <v>0</v>
      </c>
      <c r="AX1552">
        <v>0</v>
      </c>
      <c r="AY1552">
        <v>2</v>
      </c>
      <c r="AZ1552">
        <v>8</v>
      </c>
      <c r="BA1552">
        <v>5</v>
      </c>
      <c r="BB1552">
        <v>1</v>
      </c>
      <c r="BC1552">
        <v>1</v>
      </c>
      <c r="BD1552">
        <v>0</v>
      </c>
      <c r="BE1552">
        <v>0</v>
      </c>
      <c r="BF1552">
        <v>14</v>
      </c>
      <c r="BG1552">
        <v>1261.26</v>
      </c>
      <c r="BH1552">
        <v>0</v>
      </c>
      <c r="BI1552">
        <v>11</v>
      </c>
      <c r="BJ1552" s="25">
        <v>45853</v>
      </c>
      <c r="BK1552">
        <v>0</v>
      </c>
      <c r="BL1552" s="27" t="str">
        <f>VLOOKUP(O1552,DropDownList!$H$1:$I$7,2,FALSE)</f>
        <v>2025/26</v>
      </c>
      <c r="BM1552" s="27" t="str">
        <f t="shared" si="24"/>
        <v>FISCAL FINES</v>
      </c>
    </row>
    <row r="1553" spans="1:65" x14ac:dyDescent="0.2">
      <c r="A1553">
        <v>2025</v>
      </c>
      <c r="B1553">
        <v>7</v>
      </c>
      <c r="C1553" t="s">
        <v>162</v>
      </c>
      <c r="D1553" t="s">
        <v>182</v>
      </c>
      <c r="E1553" t="s">
        <v>19</v>
      </c>
      <c r="F1553">
        <v>9855</v>
      </c>
      <c r="G1553" t="s">
        <v>158</v>
      </c>
      <c r="H1553" t="s">
        <v>171</v>
      </c>
      <c r="I1553" t="s">
        <v>172</v>
      </c>
      <c r="J1553" s="24">
        <v>45839</v>
      </c>
      <c r="K1553" t="s">
        <v>143</v>
      </c>
      <c r="L1553">
        <v>2</v>
      </c>
      <c r="M1553" t="s">
        <v>144</v>
      </c>
      <c r="N1553" t="s">
        <v>145</v>
      </c>
      <c r="O1553" t="s">
        <v>147</v>
      </c>
      <c r="P1553" t="s">
        <v>148</v>
      </c>
      <c r="Q1553">
        <v>0</v>
      </c>
      <c r="R1553">
        <v>1</v>
      </c>
      <c r="S1553">
        <v>60</v>
      </c>
      <c r="T1553">
        <v>0</v>
      </c>
      <c r="U1553">
        <v>0</v>
      </c>
      <c r="V1553">
        <v>0</v>
      </c>
      <c r="W1553">
        <v>0</v>
      </c>
      <c r="X1553">
        <v>0</v>
      </c>
      <c r="Y1553">
        <v>0</v>
      </c>
      <c r="Z1553">
        <v>0</v>
      </c>
      <c r="AA1553">
        <v>60</v>
      </c>
      <c r="AB1553">
        <v>0</v>
      </c>
      <c r="AC1553">
        <v>60</v>
      </c>
      <c r="AD1553">
        <v>0</v>
      </c>
      <c r="AE1553">
        <v>0</v>
      </c>
      <c r="AF1553">
        <v>1</v>
      </c>
      <c r="AG1553">
        <v>0</v>
      </c>
      <c r="AH1553">
        <v>0</v>
      </c>
      <c r="AI1553">
        <v>0</v>
      </c>
      <c r="AJ1553">
        <v>0</v>
      </c>
      <c r="AK1553">
        <v>0</v>
      </c>
      <c r="AL1553">
        <v>0</v>
      </c>
      <c r="AM1553">
        <v>0</v>
      </c>
      <c r="AN1553">
        <v>0</v>
      </c>
      <c r="AO1553">
        <v>1</v>
      </c>
      <c r="AP1553">
        <v>3</v>
      </c>
      <c r="AQ1553">
        <v>2</v>
      </c>
      <c r="AR1553">
        <v>0</v>
      </c>
      <c r="AS1553">
        <v>0</v>
      </c>
      <c r="AT1553">
        <v>0</v>
      </c>
      <c r="AU1553">
        <v>0</v>
      </c>
      <c r="AV1553">
        <v>0</v>
      </c>
      <c r="AW1553">
        <v>0</v>
      </c>
      <c r="AX1553">
        <v>0</v>
      </c>
      <c r="AY1553">
        <v>0</v>
      </c>
      <c r="AZ1553">
        <v>0</v>
      </c>
      <c r="BA1553">
        <v>0</v>
      </c>
      <c r="BB1553">
        <v>0</v>
      </c>
      <c r="BC1553">
        <v>0</v>
      </c>
      <c r="BD1553">
        <v>0</v>
      </c>
      <c r="BE1553">
        <v>0</v>
      </c>
      <c r="BF1553">
        <v>1</v>
      </c>
      <c r="BG1553">
        <v>0</v>
      </c>
      <c r="BH1553">
        <v>0</v>
      </c>
      <c r="BI1553">
        <v>0</v>
      </c>
      <c r="BJ1553" s="25">
        <v>45853</v>
      </c>
      <c r="BK1553">
        <v>0</v>
      </c>
      <c r="BL1553" s="27" t="str">
        <f>VLOOKUP(O1553,DropDownList!$H$1:$I$7,2,FALSE)</f>
        <v>2024/25</v>
      </c>
      <c r="BM1553" s="27" t="str">
        <f t="shared" si="24"/>
        <v>PRAS</v>
      </c>
    </row>
    <row r="1554" spans="1:65" x14ac:dyDescent="0.2">
      <c r="A1554">
        <v>2025</v>
      </c>
      <c r="B1554">
        <v>7</v>
      </c>
      <c r="C1554" t="s">
        <v>162</v>
      </c>
      <c r="D1554" t="s">
        <v>182</v>
      </c>
      <c r="E1554" t="s">
        <v>19</v>
      </c>
      <c r="F1554">
        <v>9855</v>
      </c>
      <c r="G1554" t="s">
        <v>158</v>
      </c>
      <c r="H1554" t="s">
        <v>171</v>
      </c>
      <c r="I1554" t="s">
        <v>172</v>
      </c>
      <c r="J1554" s="24">
        <v>45839</v>
      </c>
      <c r="K1554" t="s">
        <v>143</v>
      </c>
      <c r="L1554">
        <v>2</v>
      </c>
      <c r="M1554" t="s">
        <v>144</v>
      </c>
      <c r="N1554" t="s">
        <v>145</v>
      </c>
      <c r="O1554" t="s">
        <v>147</v>
      </c>
      <c r="P1554" t="s">
        <v>161</v>
      </c>
      <c r="Q1554">
        <v>200</v>
      </c>
      <c r="R1554">
        <v>37</v>
      </c>
      <c r="S1554">
        <v>1030</v>
      </c>
      <c r="T1554">
        <v>0</v>
      </c>
      <c r="U1554">
        <v>11</v>
      </c>
      <c r="V1554">
        <v>5</v>
      </c>
      <c r="W1554">
        <v>180</v>
      </c>
      <c r="X1554">
        <v>180</v>
      </c>
      <c r="Y1554">
        <v>0</v>
      </c>
      <c r="Z1554">
        <v>0</v>
      </c>
      <c r="AA1554">
        <v>830</v>
      </c>
      <c r="AB1554">
        <v>0</v>
      </c>
      <c r="AC1554">
        <v>0</v>
      </c>
      <c r="AD1554">
        <v>5</v>
      </c>
      <c r="AE1554">
        <v>0</v>
      </c>
      <c r="AF1554">
        <v>31</v>
      </c>
      <c r="AG1554">
        <v>0</v>
      </c>
      <c r="AH1554">
        <v>0</v>
      </c>
      <c r="AI1554">
        <v>6</v>
      </c>
      <c r="AJ1554">
        <v>0</v>
      </c>
      <c r="AK1554">
        <v>0</v>
      </c>
      <c r="AL1554">
        <v>0</v>
      </c>
      <c r="AM1554">
        <v>0</v>
      </c>
      <c r="AN1554">
        <v>0</v>
      </c>
      <c r="AO1554">
        <v>20</v>
      </c>
      <c r="AP1554">
        <v>101</v>
      </c>
      <c r="AQ1554">
        <v>22</v>
      </c>
      <c r="AR1554">
        <v>0</v>
      </c>
      <c r="AS1554">
        <v>11</v>
      </c>
      <c r="AT1554">
        <v>3</v>
      </c>
      <c r="AU1554">
        <v>12</v>
      </c>
      <c r="AV1554">
        <v>6</v>
      </c>
      <c r="AW1554">
        <v>0</v>
      </c>
      <c r="AX1554">
        <v>0</v>
      </c>
      <c r="AY1554">
        <v>6</v>
      </c>
      <c r="AZ1554">
        <v>11</v>
      </c>
      <c r="BA1554">
        <v>8</v>
      </c>
      <c r="BB1554">
        <v>2</v>
      </c>
      <c r="BC1554">
        <v>2</v>
      </c>
      <c r="BD1554">
        <v>1</v>
      </c>
      <c r="BE1554">
        <v>0</v>
      </c>
      <c r="BF1554">
        <v>37</v>
      </c>
      <c r="BG1554">
        <v>200</v>
      </c>
      <c r="BH1554">
        <v>0</v>
      </c>
      <c r="BI1554">
        <v>8</v>
      </c>
      <c r="BJ1554" s="25">
        <v>45853</v>
      </c>
      <c r="BK1554">
        <v>0</v>
      </c>
      <c r="BL1554" s="27" t="str">
        <f>VLOOKUP(O1554,DropDownList!$H$1:$I$7,2,FALSE)</f>
        <v>2024/25</v>
      </c>
      <c r="BM1554" s="27" t="str">
        <f t="shared" si="24"/>
        <v>VSUR</v>
      </c>
    </row>
    <row r="1555" spans="1:65" x14ac:dyDescent="0.2">
      <c r="A1555">
        <v>2025</v>
      </c>
      <c r="B1555">
        <v>7</v>
      </c>
      <c r="C1555" t="s">
        <v>162</v>
      </c>
      <c r="D1555" t="s">
        <v>183</v>
      </c>
      <c r="E1555" t="s">
        <v>20</v>
      </c>
      <c r="F1555">
        <v>9384</v>
      </c>
      <c r="G1555" t="s">
        <v>141</v>
      </c>
      <c r="H1555" t="s">
        <v>171</v>
      </c>
      <c r="I1555" t="s">
        <v>172</v>
      </c>
      <c r="J1555" s="24">
        <v>45839</v>
      </c>
      <c r="K1555" t="s">
        <v>143</v>
      </c>
      <c r="L1555">
        <v>2</v>
      </c>
      <c r="M1555" t="s">
        <v>144</v>
      </c>
      <c r="N1555" t="s">
        <v>145</v>
      </c>
      <c r="O1555" t="s">
        <v>156</v>
      </c>
      <c r="P1555" t="s">
        <v>151</v>
      </c>
      <c r="Q1555">
        <v>0</v>
      </c>
      <c r="R1555">
        <v>1</v>
      </c>
      <c r="S1555">
        <v>30</v>
      </c>
      <c r="T1555">
        <v>30</v>
      </c>
      <c r="U1555">
        <v>0</v>
      </c>
      <c r="V1555">
        <v>0</v>
      </c>
      <c r="W1555">
        <v>0</v>
      </c>
      <c r="X1555">
        <v>0</v>
      </c>
      <c r="Y1555">
        <v>0</v>
      </c>
      <c r="Z1555">
        <v>0</v>
      </c>
      <c r="AA1555">
        <v>0</v>
      </c>
      <c r="AB1555">
        <v>0</v>
      </c>
      <c r="AC1555">
        <v>0</v>
      </c>
      <c r="AD1555">
        <v>0</v>
      </c>
      <c r="AE1555">
        <v>0</v>
      </c>
      <c r="AF1555">
        <v>0</v>
      </c>
      <c r="AG1555">
        <v>0</v>
      </c>
      <c r="AH1555">
        <v>1</v>
      </c>
      <c r="AI1555">
        <v>0</v>
      </c>
      <c r="AJ1555">
        <v>0</v>
      </c>
      <c r="AK1555">
        <v>0</v>
      </c>
      <c r="AL1555">
        <v>0</v>
      </c>
      <c r="AM1555">
        <v>1</v>
      </c>
      <c r="AN1555">
        <v>0</v>
      </c>
      <c r="AO1555">
        <v>0</v>
      </c>
      <c r="AP1555">
        <v>0</v>
      </c>
      <c r="AQ1555">
        <v>0</v>
      </c>
      <c r="AR1555">
        <v>0</v>
      </c>
      <c r="AS1555">
        <v>0</v>
      </c>
      <c r="AT1555">
        <v>0</v>
      </c>
      <c r="AU1555">
        <v>0</v>
      </c>
      <c r="AV1555">
        <v>0</v>
      </c>
      <c r="AW1555">
        <v>0</v>
      </c>
      <c r="AX1555">
        <v>0</v>
      </c>
      <c r="AY1555">
        <v>0</v>
      </c>
      <c r="AZ1555">
        <v>0</v>
      </c>
      <c r="BA1555">
        <v>0</v>
      </c>
      <c r="BB1555">
        <v>0</v>
      </c>
      <c r="BC1555">
        <v>0</v>
      </c>
      <c r="BD1555">
        <v>0</v>
      </c>
      <c r="BE1555">
        <v>0</v>
      </c>
      <c r="BF1555">
        <v>0</v>
      </c>
      <c r="BG1555">
        <v>0</v>
      </c>
      <c r="BH1555">
        <v>0</v>
      </c>
      <c r="BI1555">
        <v>0</v>
      </c>
      <c r="BJ1555" s="25">
        <v>45853</v>
      </c>
      <c r="BK1555">
        <v>0</v>
      </c>
      <c r="BL1555" s="27" t="str">
        <f>VLOOKUP(O1555,DropDownList!$H$1:$I$7,2,FALSE)</f>
        <v>2023/24</v>
      </c>
      <c r="BM1555" s="27" t="str">
        <f t="shared" si="24"/>
        <v>PCPF</v>
      </c>
    </row>
    <row r="1556" spans="1:65" x14ac:dyDescent="0.2">
      <c r="A1556">
        <v>2025</v>
      </c>
      <c r="B1556">
        <v>7</v>
      </c>
      <c r="C1556" t="s">
        <v>162</v>
      </c>
      <c r="D1556" t="s">
        <v>183</v>
      </c>
      <c r="E1556" t="s">
        <v>20</v>
      </c>
      <c r="F1556">
        <v>9384</v>
      </c>
      <c r="G1556" t="s">
        <v>141</v>
      </c>
      <c r="H1556" t="s">
        <v>171</v>
      </c>
      <c r="I1556" t="s">
        <v>172</v>
      </c>
      <c r="J1556" s="24">
        <v>45839</v>
      </c>
      <c r="K1556" t="s">
        <v>143</v>
      </c>
      <c r="L1556">
        <v>2</v>
      </c>
      <c r="M1556" t="s">
        <v>144</v>
      </c>
      <c r="N1556" t="s">
        <v>145</v>
      </c>
      <c r="O1556" t="s">
        <v>149</v>
      </c>
      <c r="P1556" t="s">
        <v>151</v>
      </c>
      <c r="Q1556">
        <v>0</v>
      </c>
      <c r="R1556">
        <v>44</v>
      </c>
      <c r="S1556">
        <v>1320</v>
      </c>
      <c r="T1556">
        <v>330</v>
      </c>
      <c r="U1556">
        <v>0</v>
      </c>
      <c r="V1556">
        <v>0</v>
      </c>
      <c r="W1556">
        <v>0</v>
      </c>
      <c r="X1556">
        <v>0</v>
      </c>
      <c r="Y1556">
        <v>0</v>
      </c>
      <c r="Z1556">
        <v>0</v>
      </c>
      <c r="AA1556">
        <v>990</v>
      </c>
      <c r="AB1556">
        <v>0</v>
      </c>
      <c r="AC1556">
        <v>990</v>
      </c>
      <c r="AD1556">
        <v>0</v>
      </c>
      <c r="AE1556">
        <v>0</v>
      </c>
      <c r="AF1556">
        <v>33</v>
      </c>
      <c r="AG1556">
        <v>0</v>
      </c>
      <c r="AH1556">
        <v>11</v>
      </c>
      <c r="AI1556">
        <v>0</v>
      </c>
      <c r="AJ1556">
        <v>0</v>
      </c>
      <c r="AK1556">
        <v>0</v>
      </c>
      <c r="AL1556">
        <v>0</v>
      </c>
      <c r="AM1556">
        <v>2</v>
      </c>
      <c r="AN1556">
        <v>0</v>
      </c>
      <c r="AO1556">
        <v>0</v>
      </c>
      <c r="AP1556">
        <v>0</v>
      </c>
      <c r="AQ1556">
        <v>0</v>
      </c>
      <c r="AR1556">
        <v>0</v>
      </c>
      <c r="AS1556">
        <v>0</v>
      </c>
      <c r="AT1556">
        <v>0</v>
      </c>
      <c r="AU1556">
        <v>0</v>
      </c>
      <c r="AV1556">
        <v>0</v>
      </c>
      <c r="AW1556">
        <v>0</v>
      </c>
      <c r="AX1556">
        <v>0</v>
      </c>
      <c r="AY1556">
        <v>0</v>
      </c>
      <c r="AZ1556">
        <v>0</v>
      </c>
      <c r="BA1556">
        <v>0</v>
      </c>
      <c r="BB1556">
        <v>0</v>
      </c>
      <c r="BC1556">
        <v>0</v>
      </c>
      <c r="BD1556">
        <v>0</v>
      </c>
      <c r="BE1556">
        <v>0</v>
      </c>
      <c r="BF1556">
        <v>0</v>
      </c>
      <c r="BG1556">
        <v>0</v>
      </c>
      <c r="BH1556">
        <v>0</v>
      </c>
      <c r="BI1556">
        <v>0</v>
      </c>
      <c r="BJ1556" s="25">
        <v>45853</v>
      </c>
      <c r="BK1556">
        <v>0</v>
      </c>
      <c r="BL1556" s="27" t="str">
        <f>VLOOKUP(O1556,DropDownList!$H$1:$I$7,2,FALSE)</f>
        <v>2025/26</v>
      </c>
      <c r="BM1556" s="27" t="str">
        <f t="shared" si="24"/>
        <v>PCPF</v>
      </c>
    </row>
    <row r="1557" spans="1:65" x14ac:dyDescent="0.2">
      <c r="A1557">
        <v>2025</v>
      </c>
      <c r="B1557">
        <v>7</v>
      </c>
      <c r="C1557" t="s">
        <v>162</v>
      </c>
      <c r="D1557" t="s">
        <v>183</v>
      </c>
      <c r="E1557" t="s">
        <v>20</v>
      </c>
      <c r="F1557">
        <v>9384</v>
      </c>
      <c r="G1557" t="s">
        <v>141</v>
      </c>
      <c r="H1557" t="s">
        <v>171</v>
      </c>
      <c r="I1557" t="s">
        <v>172</v>
      </c>
      <c r="J1557" s="24">
        <v>45839</v>
      </c>
      <c r="K1557" t="s">
        <v>143</v>
      </c>
      <c r="L1557">
        <v>2</v>
      </c>
      <c r="M1557" t="s">
        <v>144</v>
      </c>
      <c r="N1557" t="s">
        <v>145</v>
      </c>
      <c r="O1557" t="s">
        <v>147</v>
      </c>
      <c r="P1557" t="s">
        <v>151</v>
      </c>
      <c r="Q1557">
        <v>0</v>
      </c>
      <c r="R1557">
        <v>14</v>
      </c>
      <c r="S1557">
        <v>420</v>
      </c>
      <c r="T1557">
        <v>120</v>
      </c>
      <c r="U1557">
        <v>0</v>
      </c>
      <c r="V1557">
        <v>0</v>
      </c>
      <c r="W1557">
        <v>0</v>
      </c>
      <c r="X1557">
        <v>0</v>
      </c>
      <c r="Y1557">
        <v>0</v>
      </c>
      <c r="Z1557">
        <v>0</v>
      </c>
      <c r="AA1557">
        <v>300</v>
      </c>
      <c r="AB1557">
        <v>0</v>
      </c>
      <c r="AC1557">
        <v>300</v>
      </c>
      <c r="AD1557">
        <v>0</v>
      </c>
      <c r="AE1557">
        <v>0</v>
      </c>
      <c r="AF1557">
        <v>10</v>
      </c>
      <c r="AG1557">
        <v>0</v>
      </c>
      <c r="AH1557">
        <v>4</v>
      </c>
      <c r="AI1557">
        <v>0</v>
      </c>
      <c r="AJ1557">
        <v>0</v>
      </c>
      <c r="AK1557">
        <v>0</v>
      </c>
      <c r="AL1557">
        <v>0</v>
      </c>
      <c r="AM1557">
        <v>1</v>
      </c>
      <c r="AN1557">
        <v>0</v>
      </c>
      <c r="AO1557">
        <v>0</v>
      </c>
      <c r="AP1557">
        <v>0</v>
      </c>
      <c r="AQ1557">
        <v>0</v>
      </c>
      <c r="AR1557">
        <v>0</v>
      </c>
      <c r="AS1557">
        <v>0</v>
      </c>
      <c r="AT1557">
        <v>0</v>
      </c>
      <c r="AU1557">
        <v>0</v>
      </c>
      <c r="AV1557">
        <v>0</v>
      </c>
      <c r="AW1557">
        <v>0</v>
      </c>
      <c r="AX1557">
        <v>0</v>
      </c>
      <c r="AY1557">
        <v>0</v>
      </c>
      <c r="AZ1557">
        <v>0</v>
      </c>
      <c r="BA1557">
        <v>0</v>
      </c>
      <c r="BB1557">
        <v>0</v>
      </c>
      <c r="BC1557">
        <v>0</v>
      </c>
      <c r="BD1557">
        <v>0</v>
      </c>
      <c r="BE1557">
        <v>0</v>
      </c>
      <c r="BF1557">
        <v>0</v>
      </c>
      <c r="BG1557">
        <v>0</v>
      </c>
      <c r="BH1557">
        <v>0</v>
      </c>
      <c r="BI1557">
        <v>0</v>
      </c>
      <c r="BJ1557" s="25">
        <v>45853</v>
      </c>
      <c r="BK1557">
        <v>0</v>
      </c>
      <c r="BL1557" s="27" t="str">
        <f>VLOOKUP(O1557,DropDownList!$H$1:$I$7,2,FALSE)</f>
        <v>2024/25</v>
      </c>
      <c r="BM1557" s="27" t="str">
        <f t="shared" si="24"/>
        <v>PCPF</v>
      </c>
    </row>
    <row r="1558" spans="1:65" x14ac:dyDescent="0.2">
      <c r="A1558">
        <v>2025</v>
      </c>
      <c r="B1558">
        <v>7</v>
      </c>
      <c r="C1558" t="s">
        <v>162</v>
      </c>
      <c r="D1558" t="s">
        <v>184</v>
      </c>
      <c r="E1558" t="s">
        <v>20</v>
      </c>
      <c r="F1558">
        <v>9874</v>
      </c>
      <c r="G1558" t="s">
        <v>158</v>
      </c>
      <c r="H1558" t="s">
        <v>171</v>
      </c>
      <c r="I1558" t="s">
        <v>172</v>
      </c>
      <c r="J1558" s="24">
        <v>45839</v>
      </c>
      <c r="K1558" t="s">
        <v>143</v>
      </c>
      <c r="L1558">
        <v>2</v>
      </c>
      <c r="M1558" t="s">
        <v>144</v>
      </c>
      <c r="N1558" t="s">
        <v>145</v>
      </c>
      <c r="O1558" t="s">
        <v>147</v>
      </c>
      <c r="P1558" t="s">
        <v>148</v>
      </c>
      <c r="Q1558">
        <v>60</v>
      </c>
      <c r="R1558">
        <v>4</v>
      </c>
      <c r="S1558">
        <v>240</v>
      </c>
      <c r="T1558">
        <v>60</v>
      </c>
      <c r="U1558">
        <v>1</v>
      </c>
      <c r="V1558">
        <v>1</v>
      </c>
      <c r="W1558">
        <v>60</v>
      </c>
      <c r="X1558">
        <v>60</v>
      </c>
      <c r="Y1558">
        <v>0</v>
      </c>
      <c r="Z1558">
        <v>0</v>
      </c>
      <c r="AA1558">
        <v>120</v>
      </c>
      <c r="AB1558">
        <v>0</v>
      </c>
      <c r="AC1558">
        <v>120</v>
      </c>
      <c r="AD1558">
        <v>1</v>
      </c>
      <c r="AE1558">
        <v>0</v>
      </c>
      <c r="AF1558">
        <v>2</v>
      </c>
      <c r="AG1558">
        <v>0</v>
      </c>
      <c r="AH1558">
        <v>1</v>
      </c>
      <c r="AI1558">
        <v>1</v>
      </c>
      <c r="AJ1558">
        <v>0</v>
      </c>
      <c r="AK1558">
        <v>0</v>
      </c>
      <c r="AL1558">
        <v>0</v>
      </c>
      <c r="AM1558">
        <v>0</v>
      </c>
      <c r="AN1558">
        <v>0</v>
      </c>
      <c r="AO1558">
        <v>3</v>
      </c>
      <c r="AP1558">
        <v>13</v>
      </c>
      <c r="AQ1558">
        <v>3</v>
      </c>
      <c r="AR1558">
        <v>0</v>
      </c>
      <c r="AS1558">
        <v>3</v>
      </c>
      <c r="AT1558">
        <v>1</v>
      </c>
      <c r="AU1558">
        <v>0</v>
      </c>
      <c r="AV1558">
        <v>0</v>
      </c>
      <c r="AW1558">
        <v>0</v>
      </c>
      <c r="AX1558">
        <v>0</v>
      </c>
      <c r="AY1558">
        <v>1</v>
      </c>
      <c r="AZ1558">
        <v>3</v>
      </c>
      <c r="BA1558">
        <v>1</v>
      </c>
      <c r="BB1558">
        <v>0</v>
      </c>
      <c r="BC1558">
        <v>0</v>
      </c>
      <c r="BD1558">
        <v>0</v>
      </c>
      <c r="BE1558">
        <v>0</v>
      </c>
      <c r="BF1558">
        <v>3</v>
      </c>
      <c r="BG1558">
        <v>60</v>
      </c>
      <c r="BH1558">
        <v>0</v>
      </c>
      <c r="BI1558">
        <v>1</v>
      </c>
      <c r="BJ1558" s="25">
        <v>45853</v>
      </c>
      <c r="BK1558">
        <v>0</v>
      </c>
      <c r="BL1558" s="27" t="str">
        <f>VLOOKUP(O1558,DropDownList!$H$1:$I$7,2,FALSE)</f>
        <v>2024/25</v>
      </c>
      <c r="BM1558" s="27" t="str">
        <f t="shared" si="24"/>
        <v>PRAS</v>
      </c>
    </row>
    <row r="1559" spans="1:65" x14ac:dyDescent="0.2">
      <c r="A1559">
        <v>2025</v>
      </c>
      <c r="B1559">
        <v>7</v>
      </c>
      <c r="C1559" t="s">
        <v>162</v>
      </c>
      <c r="D1559" t="s">
        <v>184</v>
      </c>
      <c r="E1559" t="s">
        <v>20</v>
      </c>
      <c r="F1559">
        <v>9874</v>
      </c>
      <c r="G1559" t="s">
        <v>158</v>
      </c>
      <c r="H1559" t="s">
        <v>171</v>
      </c>
      <c r="I1559" t="s">
        <v>172</v>
      </c>
      <c r="J1559" s="24">
        <v>45839</v>
      </c>
      <c r="K1559" t="s">
        <v>143</v>
      </c>
      <c r="L1559">
        <v>2</v>
      </c>
      <c r="M1559" t="s">
        <v>144</v>
      </c>
      <c r="N1559" t="s">
        <v>145</v>
      </c>
      <c r="O1559" t="s">
        <v>156</v>
      </c>
      <c r="P1559" t="s">
        <v>160</v>
      </c>
      <c r="Q1559">
        <v>3736.82</v>
      </c>
      <c r="R1559">
        <v>71</v>
      </c>
      <c r="S1559">
        <v>37761.43</v>
      </c>
      <c r="T1559">
        <v>595</v>
      </c>
      <c r="U1559">
        <v>8</v>
      </c>
      <c r="V1559">
        <v>3</v>
      </c>
      <c r="W1559">
        <v>714.04</v>
      </c>
      <c r="X1559">
        <v>714.04</v>
      </c>
      <c r="Y1559">
        <v>0</v>
      </c>
      <c r="Z1559">
        <v>0</v>
      </c>
      <c r="AA1559">
        <v>33429.61</v>
      </c>
      <c r="AB1559">
        <v>1810</v>
      </c>
      <c r="AC1559">
        <v>29779.61</v>
      </c>
      <c r="AD1559">
        <v>2</v>
      </c>
      <c r="AE1559">
        <v>1</v>
      </c>
      <c r="AF1559">
        <v>60</v>
      </c>
      <c r="AG1559">
        <v>5</v>
      </c>
      <c r="AH1559">
        <v>2</v>
      </c>
      <c r="AI1559">
        <v>3</v>
      </c>
      <c r="AJ1559">
        <v>0</v>
      </c>
      <c r="AK1559">
        <v>0</v>
      </c>
      <c r="AL1559">
        <v>0</v>
      </c>
      <c r="AM1559">
        <v>0</v>
      </c>
      <c r="AN1559">
        <v>0</v>
      </c>
      <c r="AO1559">
        <v>40</v>
      </c>
      <c r="AP1559">
        <v>143</v>
      </c>
      <c r="AQ1559">
        <v>42</v>
      </c>
      <c r="AR1559">
        <v>0</v>
      </c>
      <c r="AS1559">
        <v>23</v>
      </c>
      <c r="AT1559">
        <v>0</v>
      </c>
      <c r="AU1559">
        <v>8</v>
      </c>
      <c r="AV1559">
        <v>3</v>
      </c>
      <c r="AW1559">
        <v>2</v>
      </c>
      <c r="AX1559">
        <v>0</v>
      </c>
      <c r="AY1559">
        <v>14</v>
      </c>
      <c r="AZ1559">
        <v>21</v>
      </c>
      <c r="BA1559">
        <v>14</v>
      </c>
      <c r="BB1559">
        <v>7</v>
      </c>
      <c r="BC1559">
        <v>4</v>
      </c>
      <c r="BD1559">
        <v>2</v>
      </c>
      <c r="BE1559">
        <v>0</v>
      </c>
      <c r="BF1559">
        <v>68</v>
      </c>
      <c r="BG1559">
        <v>690</v>
      </c>
      <c r="BH1559">
        <v>1</v>
      </c>
      <c r="BI1559">
        <v>8</v>
      </c>
      <c r="BJ1559" s="25">
        <v>45853</v>
      </c>
      <c r="BK1559">
        <v>0</v>
      </c>
      <c r="BL1559" s="27" t="str">
        <f>VLOOKUP(O1559,DropDownList!$H$1:$I$7,2,FALSE)</f>
        <v>2023/24</v>
      </c>
      <c r="BM1559" s="27" t="str">
        <f t="shared" si="24"/>
        <v>SC COURT</v>
      </c>
    </row>
    <row r="1560" spans="1:65" x14ac:dyDescent="0.2">
      <c r="A1560">
        <v>2025</v>
      </c>
      <c r="B1560">
        <v>7</v>
      </c>
      <c r="C1560" t="s">
        <v>162</v>
      </c>
      <c r="D1560" t="s">
        <v>184</v>
      </c>
      <c r="E1560" t="s">
        <v>20</v>
      </c>
      <c r="F1560">
        <v>9874</v>
      </c>
      <c r="G1560" t="s">
        <v>158</v>
      </c>
      <c r="H1560" t="s">
        <v>171</v>
      </c>
      <c r="I1560" t="s">
        <v>172</v>
      </c>
      <c r="J1560" s="24">
        <v>45839</v>
      </c>
      <c r="K1560" t="s">
        <v>143</v>
      </c>
      <c r="L1560">
        <v>2</v>
      </c>
      <c r="M1560" t="s">
        <v>144</v>
      </c>
      <c r="N1560" t="s">
        <v>145</v>
      </c>
      <c r="O1560" t="s">
        <v>149</v>
      </c>
      <c r="P1560" t="s">
        <v>148</v>
      </c>
      <c r="Q1560">
        <v>0</v>
      </c>
      <c r="R1560">
        <v>1</v>
      </c>
      <c r="S1560">
        <v>60</v>
      </c>
      <c r="T1560">
        <v>0</v>
      </c>
      <c r="U1560">
        <v>0</v>
      </c>
      <c r="V1560">
        <v>0</v>
      </c>
      <c r="W1560">
        <v>0</v>
      </c>
      <c r="X1560">
        <v>0</v>
      </c>
      <c r="Y1560">
        <v>0</v>
      </c>
      <c r="Z1560">
        <v>0</v>
      </c>
      <c r="AA1560">
        <v>60</v>
      </c>
      <c r="AB1560">
        <v>0</v>
      </c>
      <c r="AC1560">
        <v>60</v>
      </c>
      <c r="AD1560">
        <v>0</v>
      </c>
      <c r="AE1560">
        <v>0</v>
      </c>
      <c r="AF1560">
        <v>1</v>
      </c>
      <c r="AG1560">
        <v>0</v>
      </c>
      <c r="AH1560">
        <v>0</v>
      </c>
      <c r="AI1560">
        <v>0</v>
      </c>
      <c r="AJ1560">
        <v>0</v>
      </c>
      <c r="AK1560">
        <v>0</v>
      </c>
      <c r="AL1560">
        <v>0</v>
      </c>
      <c r="AM1560">
        <v>0</v>
      </c>
      <c r="AN1560">
        <v>0</v>
      </c>
      <c r="AO1560">
        <v>1</v>
      </c>
      <c r="AP1560">
        <v>2</v>
      </c>
      <c r="AQ1560">
        <v>1</v>
      </c>
      <c r="AR1560">
        <v>0</v>
      </c>
      <c r="AS1560">
        <v>1</v>
      </c>
      <c r="AT1560">
        <v>0</v>
      </c>
      <c r="AU1560">
        <v>0</v>
      </c>
      <c r="AV1560">
        <v>0</v>
      </c>
      <c r="AW1560">
        <v>0</v>
      </c>
      <c r="AX1560">
        <v>0</v>
      </c>
      <c r="AY1560">
        <v>0</v>
      </c>
      <c r="AZ1560">
        <v>0</v>
      </c>
      <c r="BA1560">
        <v>0</v>
      </c>
      <c r="BB1560">
        <v>0</v>
      </c>
      <c r="BC1560">
        <v>0</v>
      </c>
      <c r="BD1560">
        <v>0</v>
      </c>
      <c r="BE1560">
        <v>0</v>
      </c>
      <c r="BF1560">
        <v>1</v>
      </c>
      <c r="BG1560">
        <v>0</v>
      </c>
      <c r="BH1560">
        <v>0</v>
      </c>
      <c r="BI1560">
        <v>0</v>
      </c>
      <c r="BJ1560" s="25">
        <v>45853</v>
      </c>
      <c r="BK1560">
        <v>0</v>
      </c>
      <c r="BL1560" s="27" t="str">
        <f>VLOOKUP(O1560,DropDownList!$H$1:$I$7,2,FALSE)</f>
        <v>2025/26</v>
      </c>
      <c r="BM1560" s="27" t="str">
        <f t="shared" si="24"/>
        <v>PRAS</v>
      </c>
    </row>
    <row r="1561" spans="1:65" x14ac:dyDescent="0.2">
      <c r="A1561">
        <v>2025</v>
      </c>
      <c r="B1561">
        <v>7</v>
      </c>
      <c r="C1561" t="s">
        <v>162</v>
      </c>
      <c r="D1561" t="s">
        <v>184</v>
      </c>
      <c r="E1561" t="s">
        <v>20</v>
      </c>
      <c r="F1561">
        <v>9874</v>
      </c>
      <c r="G1561" t="s">
        <v>158</v>
      </c>
      <c r="H1561" t="s">
        <v>171</v>
      </c>
      <c r="I1561" t="s">
        <v>172</v>
      </c>
      <c r="J1561" s="24">
        <v>45839</v>
      </c>
      <c r="K1561" t="s">
        <v>143</v>
      </c>
      <c r="L1561">
        <v>2</v>
      </c>
      <c r="M1561" t="s">
        <v>144</v>
      </c>
      <c r="N1561" t="s">
        <v>145</v>
      </c>
      <c r="O1561" t="s">
        <v>156</v>
      </c>
      <c r="P1561" t="s">
        <v>150</v>
      </c>
      <c r="Q1561">
        <v>725</v>
      </c>
      <c r="R1561">
        <v>39</v>
      </c>
      <c r="S1561">
        <v>6002.08</v>
      </c>
      <c r="T1561">
        <v>391.25</v>
      </c>
      <c r="U1561">
        <v>4</v>
      </c>
      <c r="V1561">
        <v>0</v>
      </c>
      <c r="W1561">
        <v>0</v>
      </c>
      <c r="X1561">
        <v>0</v>
      </c>
      <c r="Y1561">
        <v>36</v>
      </c>
      <c r="Z1561">
        <v>5610.83</v>
      </c>
      <c r="AA1561">
        <v>4885.83</v>
      </c>
      <c r="AB1561">
        <v>635.83000000000004</v>
      </c>
      <c r="AC1561">
        <v>4250</v>
      </c>
      <c r="AD1561">
        <v>0</v>
      </c>
      <c r="AE1561">
        <v>0</v>
      </c>
      <c r="AF1561">
        <v>32</v>
      </c>
      <c r="AG1561">
        <v>1</v>
      </c>
      <c r="AH1561">
        <v>3</v>
      </c>
      <c r="AI1561">
        <v>3</v>
      </c>
      <c r="AJ1561">
        <v>13</v>
      </c>
      <c r="AK1561">
        <v>7</v>
      </c>
      <c r="AL1561">
        <v>1</v>
      </c>
      <c r="AM1561">
        <v>2</v>
      </c>
      <c r="AN1561">
        <v>0</v>
      </c>
      <c r="AO1561">
        <v>19</v>
      </c>
      <c r="AP1561">
        <v>74</v>
      </c>
      <c r="AQ1561">
        <v>24</v>
      </c>
      <c r="AR1561">
        <v>0</v>
      </c>
      <c r="AS1561">
        <v>11</v>
      </c>
      <c r="AT1561">
        <v>1</v>
      </c>
      <c r="AU1561">
        <v>2</v>
      </c>
      <c r="AV1561">
        <v>0</v>
      </c>
      <c r="AW1561">
        <v>0</v>
      </c>
      <c r="AX1561">
        <v>0</v>
      </c>
      <c r="AY1561">
        <v>7</v>
      </c>
      <c r="AZ1561">
        <v>16</v>
      </c>
      <c r="BA1561">
        <v>9</v>
      </c>
      <c r="BB1561">
        <v>2</v>
      </c>
      <c r="BC1561">
        <v>1</v>
      </c>
      <c r="BD1561">
        <v>0</v>
      </c>
      <c r="BE1561">
        <v>0</v>
      </c>
      <c r="BF1561">
        <v>19</v>
      </c>
      <c r="BG1561">
        <v>500</v>
      </c>
      <c r="BH1561">
        <v>0</v>
      </c>
      <c r="BI1561">
        <v>4</v>
      </c>
      <c r="BJ1561" s="25">
        <v>45853</v>
      </c>
      <c r="BK1561">
        <v>0</v>
      </c>
      <c r="BL1561" s="27" t="str">
        <f>VLOOKUP(O1561,DropDownList!$H$1:$I$7,2,FALSE)</f>
        <v>2023/24</v>
      </c>
      <c r="BM1561" s="27" t="str">
        <f t="shared" si="24"/>
        <v>FISCAL FINES</v>
      </c>
    </row>
    <row r="1562" spans="1:65" x14ac:dyDescent="0.2">
      <c r="A1562">
        <v>2025</v>
      </c>
      <c r="B1562">
        <v>7</v>
      </c>
      <c r="C1562" t="s">
        <v>162</v>
      </c>
      <c r="D1562" t="s">
        <v>184</v>
      </c>
      <c r="E1562" t="s">
        <v>20</v>
      </c>
      <c r="F1562">
        <v>9874</v>
      </c>
      <c r="G1562" t="s">
        <v>158</v>
      </c>
      <c r="H1562" t="s">
        <v>171</v>
      </c>
      <c r="I1562" t="s">
        <v>172</v>
      </c>
      <c r="J1562" s="24">
        <v>45839</v>
      </c>
      <c r="K1562" t="s">
        <v>143</v>
      </c>
      <c r="L1562">
        <v>2</v>
      </c>
      <c r="M1562" t="s">
        <v>144</v>
      </c>
      <c r="N1562" t="s">
        <v>145</v>
      </c>
      <c r="O1562" t="s">
        <v>149</v>
      </c>
      <c r="P1562" t="s">
        <v>152</v>
      </c>
      <c r="Q1562">
        <v>0</v>
      </c>
      <c r="R1562">
        <v>4</v>
      </c>
      <c r="S1562">
        <v>160</v>
      </c>
      <c r="T1562">
        <v>40</v>
      </c>
      <c r="U1562">
        <v>0</v>
      </c>
      <c r="V1562">
        <v>0</v>
      </c>
      <c r="W1562">
        <v>0</v>
      </c>
      <c r="X1562">
        <v>0</v>
      </c>
      <c r="Y1562">
        <v>0</v>
      </c>
      <c r="Z1562">
        <v>0</v>
      </c>
      <c r="AA1562">
        <v>120</v>
      </c>
      <c r="AB1562">
        <v>0</v>
      </c>
      <c r="AC1562">
        <v>120</v>
      </c>
      <c r="AD1562">
        <v>0</v>
      </c>
      <c r="AE1562">
        <v>0</v>
      </c>
      <c r="AF1562">
        <v>3</v>
      </c>
      <c r="AG1562">
        <v>0</v>
      </c>
      <c r="AH1562">
        <v>1</v>
      </c>
      <c r="AI1562">
        <v>0</v>
      </c>
      <c r="AJ1562">
        <v>0</v>
      </c>
      <c r="AK1562">
        <v>0</v>
      </c>
      <c r="AL1562">
        <v>0</v>
      </c>
      <c r="AM1562">
        <v>0</v>
      </c>
      <c r="AN1562">
        <v>0</v>
      </c>
      <c r="AO1562">
        <v>0</v>
      </c>
      <c r="AP1562">
        <v>0</v>
      </c>
      <c r="AQ1562">
        <v>0</v>
      </c>
      <c r="AR1562">
        <v>0</v>
      </c>
      <c r="AS1562">
        <v>0</v>
      </c>
      <c r="AT1562">
        <v>0</v>
      </c>
      <c r="AU1562">
        <v>0</v>
      </c>
      <c r="AV1562">
        <v>0</v>
      </c>
      <c r="AW1562">
        <v>0</v>
      </c>
      <c r="AX1562">
        <v>0</v>
      </c>
      <c r="AY1562">
        <v>0</v>
      </c>
      <c r="AZ1562">
        <v>0</v>
      </c>
      <c r="BA1562">
        <v>0</v>
      </c>
      <c r="BB1562">
        <v>0</v>
      </c>
      <c r="BC1562">
        <v>0</v>
      </c>
      <c r="BD1562">
        <v>0</v>
      </c>
      <c r="BE1562">
        <v>0</v>
      </c>
      <c r="BF1562">
        <v>0</v>
      </c>
      <c r="BG1562">
        <v>0</v>
      </c>
      <c r="BH1562">
        <v>0</v>
      </c>
      <c r="BI1562">
        <v>0</v>
      </c>
      <c r="BJ1562" s="25">
        <v>45853</v>
      </c>
      <c r="BK1562">
        <v>0</v>
      </c>
      <c r="BL1562" s="27" t="str">
        <f>VLOOKUP(O1562,DropDownList!$H$1:$I$7,2,FALSE)</f>
        <v>2025/26</v>
      </c>
      <c r="BM1562" s="27" t="str">
        <f t="shared" si="24"/>
        <v>PCOA</v>
      </c>
    </row>
    <row r="1563" spans="1:65" x14ac:dyDescent="0.2">
      <c r="A1563">
        <v>2025</v>
      </c>
      <c r="B1563">
        <v>7</v>
      </c>
      <c r="C1563" t="s">
        <v>162</v>
      </c>
      <c r="D1563" t="s">
        <v>184</v>
      </c>
      <c r="E1563" t="s">
        <v>20</v>
      </c>
      <c r="F1563">
        <v>9874</v>
      </c>
      <c r="G1563" t="s">
        <v>158</v>
      </c>
      <c r="H1563" t="s">
        <v>171</v>
      </c>
      <c r="I1563" t="s">
        <v>172</v>
      </c>
      <c r="J1563" s="24">
        <v>45839</v>
      </c>
      <c r="K1563" t="s">
        <v>143</v>
      </c>
      <c r="L1563">
        <v>2</v>
      </c>
      <c r="M1563" t="s">
        <v>144</v>
      </c>
      <c r="N1563" t="s">
        <v>145</v>
      </c>
      <c r="O1563" t="s">
        <v>149</v>
      </c>
      <c r="P1563" t="s">
        <v>160</v>
      </c>
      <c r="Q1563">
        <v>6152.82</v>
      </c>
      <c r="R1563">
        <v>65</v>
      </c>
      <c r="S1563">
        <v>32381.95</v>
      </c>
      <c r="T1563">
        <v>320</v>
      </c>
      <c r="U1563">
        <v>18</v>
      </c>
      <c r="V1563">
        <v>11</v>
      </c>
      <c r="W1563">
        <v>2142.6</v>
      </c>
      <c r="X1563">
        <v>4162.6000000000004</v>
      </c>
      <c r="Y1563">
        <v>0</v>
      </c>
      <c r="Z1563">
        <v>0</v>
      </c>
      <c r="AA1563">
        <v>25909.13</v>
      </c>
      <c r="AB1563">
        <v>2113.35</v>
      </c>
      <c r="AC1563">
        <v>22520.78</v>
      </c>
      <c r="AD1563">
        <v>1</v>
      </c>
      <c r="AE1563">
        <v>10</v>
      </c>
      <c r="AF1563">
        <v>46</v>
      </c>
      <c r="AG1563">
        <v>16</v>
      </c>
      <c r="AH1563">
        <v>1</v>
      </c>
      <c r="AI1563">
        <v>2</v>
      </c>
      <c r="AJ1563">
        <v>0</v>
      </c>
      <c r="AK1563">
        <v>0</v>
      </c>
      <c r="AL1563">
        <v>0</v>
      </c>
      <c r="AM1563">
        <v>0</v>
      </c>
      <c r="AN1563">
        <v>0</v>
      </c>
      <c r="AO1563">
        <v>27</v>
      </c>
      <c r="AP1563">
        <v>60</v>
      </c>
      <c r="AQ1563">
        <v>26</v>
      </c>
      <c r="AR1563">
        <v>0</v>
      </c>
      <c r="AS1563">
        <v>13</v>
      </c>
      <c r="AT1563">
        <v>0</v>
      </c>
      <c r="AU1563">
        <v>0</v>
      </c>
      <c r="AV1563">
        <v>0</v>
      </c>
      <c r="AW1563">
        <v>1</v>
      </c>
      <c r="AX1563">
        <v>0</v>
      </c>
      <c r="AY1563">
        <v>5</v>
      </c>
      <c r="AZ1563">
        <v>11</v>
      </c>
      <c r="BA1563">
        <v>2</v>
      </c>
      <c r="BB1563">
        <v>1</v>
      </c>
      <c r="BC1563">
        <v>0</v>
      </c>
      <c r="BD1563">
        <v>1</v>
      </c>
      <c r="BE1563">
        <v>0</v>
      </c>
      <c r="BF1563">
        <v>63</v>
      </c>
      <c r="BG1563">
        <v>890</v>
      </c>
      <c r="BH1563">
        <v>0</v>
      </c>
      <c r="BI1563">
        <v>17</v>
      </c>
      <c r="BJ1563" s="25">
        <v>45853</v>
      </c>
      <c r="BK1563">
        <v>0</v>
      </c>
      <c r="BL1563" s="27" t="str">
        <f>VLOOKUP(O1563,DropDownList!$H$1:$I$7,2,FALSE)</f>
        <v>2025/26</v>
      </c>
      <c r="BM1563" s="27" t="str">
        <f t="shared" si="24"/>
        <v>SC COURT</v>
      </c>
    </row>
    <row r="1564" spans="1:65" x14ac:dyDescent="0.2">
      <c r="A1564">
        <v>2025</v>
      </c>
      <c r="B1564">
        <v>7</v>
      </c>
      <c r="C1564" t="s">
        <v>162</v>
      </c>
      <c r="D1564" t="s">
        <v>184</v>
      </c>
      <c r="E1564" t="s">
        <v>20</v>
      </c>
      <c r="F1564">
        <v>9874</v>
      </c>
      <c r="G1564" t="s">
        <v>158</v>
      </c>
      <c r="H1564" t="s">
        <v>171</v>
      </c>
      <c r="I1564" t="s">
        <v>172</v>
      </c>
      <c r="J1564" s="24">
        <v>45839</v>
      </c>
      <c r="K1564" t="s">
        <v>143</v>
      </c>
      <c r="L1564">
        <v>2</v>
      </c>
      <c r="M1564" t="s">
        <v>144</v>
      </c>
      <c r="N1564" t="s">
        <v>145</v>
      </c>
      <c r="O1564" t="s">
        <v>156</v>
      </c>
      <c r="P1564" t="s">
        <v>161</v>
      </c>
      <c r="Q1564">
        <v>40</v>
      </c>
      <c r="R1564">
        <v>71</v>
      </c>
      <c r="S1564">
        <v>1900</v>
      </c>
      <c r="T1564">
        <v>20</v>
      </c>
      <c r="U1564">
        <v>9</v>
      </c>
      <c r="V1564">
        <v>2</v>
      </c>
      <c r="W1564">
        <v>20</v>
      </c>
      <c r="X1564">
        <v>20</v>
      </c>
      <c r="Y1564">
        <v>0</v>
      </c>
      <c r="Z1564">
        <v>0</v>
      </c>
      <c r="AA1564">
        <v>1840</v>
      </c>
      <c r="AB1564">
        <v>0</v>
      </c>
      <c r="AC1564">
        <v>0</v>
      </c>
      <c r="AD1564">
        <v>2</v>
      </c>
      <c r="AE1564">
        <v>0</v>
      </c>
      <c r="AF1564">
        <v>66</v>
      </c>
      <c r="AG1564">
        <v>0</v>
      </c>
      <c r="AH1564">
        <v>2</v>
      </c>
      <c r="AI1564">
        <v>3</v>
      </c>
      <c r="AJ1564">
        <v>0</v>
      </c>
      <c r="AK1564">
        <v>0</v>
      </c>
      <c r="AL1564">
        <v>0</v>
      </c>
      <c r="AM1564">
        <v>0</v>
      </c>
      <c r="AN1564">
        <v>0</v>
      </c>
      <c r="AO1564">
        <v>41</v>
      </c>
      <c r="AP1564">
        <v>147</v>
      </c>
      <c r="AQ1564">
        <v>42</v>
      </c>
      <c r="AR1564">
        <v>0</v>
      </c>
      <c r="AS1564">
        <v>24</v>
      </c>
      <c r="AT1564">
        <v>0</v>
      </c>
      <c r="AU1564">
        <v>9</v>
      </c>
      <c r="AV1564">
        <v>3</v>
      </c>
      <c r="AW1564">
        <v>2</v>
      </c>
      <c r="AX1564">
        <v>0</v>
      </c>
      <c r="AY1564">
        <v>15</v>
      </c>
      <c r="AZ1564">
        <v>22</v>
      </c>
      <c r="BA1564">
        <v>14</v>
      </c>
      <c r="BB1564">
        <v>6</v>
      </c>
      <c r="BC1564">
        <v>5</v>
      </c>
      <c r="BD1564">
        <v>3</v>
      </c>
      <c r="BE1564">
        <v>0</v>
      </c>
      <c r="BF1564">
        <v>68</v>
      </c>
      <c r="BG1564">
        <v>40</v>
      </c>
      <c r="BH1564">
        <v>0</v>
      </c>
      <c r="BI1564">
        <v>9</v>
      </c>
      <c r="BJ1564" s="25">
        <v>45853</v>
      </c>
      <c r="BK1564">
        <v>0</v>
      </c>
      <c r="BL1564" s="27" t="str">
        <f>VLOOKUP(O1564,DropDownList!$H$1:$I$7,2,FALSE)</f>
        <v>2023/24</v>
      </c>
      <c r="BM1564" s="27" t="str">
        <f t="shared" si="24"/>
        <v>VSUR</v>
      </c>
    </row>
    <row r="1565" spans="1:65" x14ac:dyDescent="0.2">
      <c r="A1565">
        <v>2025</v>
      </c>
      <c r="B1565">
        <v>7</v>
      </c>
      <c r="C1565" t="s">
        <v>162</v>
      </c>
      <c r="D1565" t="s">
        <v>184</v>
      </c>
      <c r="E1565" t="s">
        <v>20</v>
      </c>
      <c r="F1565">
        <v>9874</v>
      </c>
      <c r="G1565" t="s">
        <v>158</v>
      </c>
      <c r="H1565" t="s">
        <v>171</v>
      </c>
      <c r="I1565" t="s">
        <v>172</v>
      </c>
      <c r="J1565" s="24">
        <v>45839</v>
      </c>
      <c r="K1565" t="s">
        <v>143</v>
      </c>
      <c r="L1565">
        <v>2</v>
      </c>
      <c r="M1565" t="s">
        <v>144</v>
      </c>
      <c r="N1565" t="s">
        <v>145</v>
      </c>
      <c r="O1565" t="s">
        <v>156</v>
      </c>
      <c r="P1565" t="s">
        <v>148</v>
      </c>
      <c r="Q1565">
        <v>0</v>
      </c>
      <c r="R1565">
        <v>2</v>
      </c>
      <c r="S1565">
        <v>120</v>
      </c>
      <c r="T1565">
        <v>0</v>
      </c>
      <c r="U1565">
        <v>0</v>
      </c>
      <c r="V1565">
        <v>0</v>
      </c>
      <c r="W1565">
        <v>0</v>
      </c>
      <c r="X1565">
        <v>0</v>
      </c>
      <c r="Y1565">
        <v>0</v>
      </c>
      <c r="Z1565">
        <v>0</v>
      </c>
      <c r="AA1565">
        <v>120</v>
      </c>
      <c r="AB1565">
        <v>0</v>
      </c>
      <c r="AC1565">
        <v>120</v>
      </c>
      <c r="AD1565">
        <v>0</v>
      </c>
      <c r="AE1565">
        <v>0</v>
      </c>
      <c r="AF1565">
        <v>2</v>
      </c>
      <c r="AG1565">
        <v>0</v>
      </c>
      <c r="AH1565">
        <v>0</v>
      </c>
      <c r="AI1565">
        <v>0</v>
      </c>
      <c r="AJ1565">
        <v>0</v>
      </c>
      <c r="AK1565">
        <v>0</v>
      </c>
      <c r="AL1565">
        <v>0</v>
      </c>
      <c r="AM1565">
        <v>0</v>
      </c>
      <c r="AN1565">
        <v>0</v>
      </c>
      <c r="AO1565">
        <v>1</v>
      </c>
      <c r="AP1565">
        <v>1</v>
      </c>
      <c r="AQ1565">
        <v>1</v>
      </c>
      <c r="AR1565">
        <v>0</v>
      </c>
      <c r="AS1565">
        <v>0</v>
      </c>
      <c r="AT1565">
        <v>0</v>
      </c>
      <c r="AU1565">
        <v>0</v>
      </c>
      <c r="AV1565">
        <v>0</v>
      </c>
      <c r="AW1565">
        <v>0</v>
      </c>
      <c r="AX1565">
        <v>0</v>
      </c>
      <c r="AY1565">
        <v>0</v>
      </c>
      <c r="AZ1565">
        <v>0</v>
      </c>
      <c r="BA1565">
        <v>0</v>
      </c>
      <c r="BB1565">
        <v>0</v>
      </c>
      <c r="BC1565">
        <v>0</v>
      </c>
      <c r="BD1565">
        <v>0</v>
      </c>
      <c r="BE1565">
        <v>0</v>
      </c>
      <c r="BF1565">
        <v>1</v>
      </c>
      <c r="BG1565">
        <v>0</v>
      </c>
      <c r="BH1565">
        <v>0</v>
      </c>
      <c r="BI1565">
        <v>0</v>
      </c>
      <c r="BJ1565" s="25">
        <v>45853</v>
      </c>
      <c r="BK1565">
        <v>0</v>
      </c>
      <c r="BL1565" s="27" t="str">
        <f>VLOOKUP(O1565,DropDownList!$H$1:$I$7,2,FALSE)</f>
        <v>2023/24</v>
      </c>
      <c r="BM1565" s="27" t="str">
        <f t="shared" si="24"/>
        <v>PRAS</v>
      </c>
    </row>
    <row r="1566" spans="1:65" x14ac:dyDescent="0.2">
      <c r="A1566">
        <v>2025</v>
      </c>
      <c r="B1566">
        <v>7</v>
      </c>
      <c r="C1566" t="s">
        <v>162</v>
      </c>
      <c r="D1566" t="s">
        <v>184</v>
      </c>
      <c r="E1566" t="s">
        <v>20</v>
      </c>
      <c r="F1566">
        <v>9874</v>
      </c>
      <c r="G1566" t="s">
        <v>158</v>
      </c>
      <c r="H1566" t="s">
        <v>171</v>
      </c>
      <c r="I1566" t="s">
        <v>172</v>
      </c>
      <c r="J1566" s="24">
        <v>45839</v>
      </c>
      <c r="K1566" t="s">
        <v>143</v>
      </c>
      <c r="L1566">
        <v>2</v>
      </c>
      <c r="M1566" t="s">
        <v>144</v>
      </c>
      <c r="N1566" t="s">
        <v>145</v>
      </c>
      <c r="O1566" t="s">
        <v>149</v>
      </c>
      <c r="P1566" t="s">
        <v>161</v>
      </c>
      <c r="Q1566">
        <v>50</v>
      </c>
      <c r="R1566">
        <v>57</v>
      </c>
      <c r="S1566">
        <v>1315</v>
      </c>
      <c r="T1566">
        <v>10</v>
      </c>
      <c r="U1566">
        <v>13</v>
      </c>
      <c r="V1566">
        <v>2</v>
      </c>
      <c r="W1566">
        <v>30</v>
      </c>
      <c r="X1566">
        <v>30</v>
      </c>
      <c r="Y1566">
        <v>0</v>
      </c>
      <c r="Z1566">
        <v>0</v>
      </c>
      <c r="AA1566">
        <v>1255</v>
      </c>
      <c r="AB1566">
        <v>0</v>
      </c>
      <c r="AC1566">
        <v>0</v>
      </c>
      <c r="AD1566">
        <v>2</v>
      </c>
      <c r="AE1566">
        <v>0</v>
      </c>
      <c r="AF1566">
        <v>53</v>
      </c>
      <c r="AG1566">
        <v>0</v>
      </c>
      <c r="AH1566">
        <v>1</v>
      </c>
      <c r="AI1566">
        <v>3</v>
      </c>
      <c r="AJ1566">
        <v>0</v>
      </c>
      <c r="AK1566">
        <v>0</v>
      </c>
      <c r="AL1566">
        <v>0</v>
      </c>
      <c r="AM1566">
        <v>0</v>
      </c>
      <c r="AN1566">
        <v>0</v>
      </c>
      <c r="AO1566">
        <v>22</v>
      </c>
      <c r="AP1566">
        <v>55</v>
      </c>
      <c r="AQ1566">
        <v>23</v>
      </c>
      <c r="AR1566">
        <v>0</v>
      </c>
      <c r="AS1566">
        <v>12</v>
      </c>
      <c r="AT1566">
        <v>0</v>
      </c>
      <c r="AU1566">
        <v>0</v>
      </c>
      <c r="AV1566">
        <v>0</v>
      </c>
      <c r="AW1566">
        <v>1</v>
      </c>
      <c r="AX1566">
        <v>0</v>
      </c>
      <c r="AY1566">
        <v>4</v>
      </c>
      <c r="AZ1566">
        <v>11</v>
      </c>
      <c r="BA1566">
        <v>3</v>
      </c>
      <c r="BB1566">
        <v>1</v>
      </c>
      <c r="BC1566">
        <v>0</v>
      </c>
      <c r="BD1566">
        <v>0</v>
      </c>
      <c r="BE1566">
        <v>0</v>
      </c>
      <c r="BF1566">
        <v>56</v>
      </c>
      <c r="BG1566">
        <v>50</v>
      </c>
      <c r="BH1566">
        <v>0</v>
      </c>
      <c r="BI1566">
        <v>12</v>
      </c>
      <c r="BJ1566" s="25">
        <v>45853</v>
      </c>
      <c r="BK1566">
        <v>0</v>
      </c>
      <c r="BL1566" s="27" t="str">
        <f>VLOOKUP(O1566,DropDownList!$H$1:$I$7,2,FALSE)</f>
        <v>2025/26</v>
      </c>
      <c r="BM1566" s="27" t="str">
        <f t="shared" si="24"/>
        <v>VSUR</v>
      </c>
    </row>
    <row r="1567" spans="1:65" x14ac:dyDescent="0.2">
      <c r="A1567">
        <v>2025</v>
      </c>
      <c r="B1567">
        <v>7</v>
      </c>
      <c r="C1567" t="s">
        <v>162</v>
      </c>
      <c r="D1567" t="s">
        <v>184</v>
      </c>
      <c r="E1567" t="s">
        <v>20</v>
      </c>
      <c r="F1567">
        <v>9874</v>
      </c>
      <c r="G1567" t="s">
        <v>158</v>
      </c>
      <c r="H1567" t="s">
        <v>171</v>
      </c>
      <c r="I1567" t="s">
        <v>172</v>
      </c>
      <c r="J1567" s="24">
        <v>45839</v>
      </c>
      <c r="K1567" t="s">
        <v>143</v>
      </c>
      <c r="L1567">
        <v>2</v>
      </c>
      <c r="M1567" t="s">
        <v>144</v>
      </c>
      <c r="N1567" t="s">
        <v>145</v>
      </c>
      <c r="O1567" t="s">
        <v>149</v>
      </c>
      <c r="P1567" t="s">
        <v>151</v>
      </c>
      <c r="Q1567">
        <v>0</v>
      </c>
      <c r="R1567">
        <v>7</v>
      </c>
      <c r="S1567">
        <v>210</v>
      </c>
      <c r="T1567">
        <v>0</v>
      </c>
      <c r="U1567">
        <v>3</v>
      </c>
      <c r="V1567">
        <v>0</v>
      </c>
      <c r="W1567">
        <v>0</v>
      </c>
      <c r="X1567">
        <v>0</v>
      </c>
      <c r="Y1567">
        <v>0</v>
      </c>
      <c r="Z1567">
        <v>0</v>
      </c>
      <c r="AA1567">
        <v>210</v>
      </c>
      <c r="AB1567">
        <v>0</v>
      </c>
      <c r="AC1567">
        <v>210</v>
      </c>
      <c r="AD1567">
        <v>0</v>
      </c>
      <c r="AE1567">
        <v>0</v>
      </c>
      <c r="AF1567">
        <v>7</v>
      </c>
      <c r="AG1567">
        <v>0</v>
      </c>
      <c r="AH1567">
        <v>0</v>
      </c>
      <c r="AI1567">
        <v>0</v>
      </c>
      <c r="AJ1567">
        <v>0</v>
      </c>
      <c r="AK1567">
        <v>0</v>
      </c>
      <c r="AL1567">
        <v>0</v>
      </c>
      <c r="AM1567">
        <v>0</v>
      </c>
      <c r="AN1567">
        <v>0</v>
      </c>
      <c r="AO1567">
        <v>0</v>
      </c>
      <c r="AP1567">
        <v>0</v>
      </c>
      <c r="AQ1567">
        <v>0</v>
      </c>
      <c r="AR1567">
        <v>0</v>
      </c>
      <c r="AS1567">
        <v>0</v>
      </c>
      <c r="AT1567">
        <v>0</v>
      </c>
      <c r="AU1567">
        <v>0</v>
      </c>
      <c r="AV1567">
        <v>0</v>
      </c>
      <c r="AW1567">
        <v>0</v>
      </c>
      <c r="AX1567">
        <v>0</v>
      </c>
      <c r="AY1567">
        <v>0</v>
      </c>
      <c r="AZ1567">
        <v>0</v>
      </c>
      <c r="BA1567">
        <v>0</v>
      </c>
      <c r="BB1567">
        <v>0</v>
      </c>
      <c r="BC1567">
        <v>0</v>
      </c>
      <c r="BD1567">
        <v>0</v>
      </c>
      <c r="BE1567">
        <v>0</v>
      </c>
      <c r="BF1567">
        <v>0</v>
      </c>
      <c r="BG1567">
        <v>0</v>
      </c>
      <c r="BH1567">
        <v>0</v>
      </c>
      <c r="BI1567">
        <v>0</v>
      </c>
      <c r="BJ1567" s="25">
        <v>45853</v>
      </c>
      <c r="BK1567">
        <v>0</v>
      </c>
      <c r="BL1567" s="27" t="str">
        <f>VLOOKUP(O1567,DropDownList!$H$1:$I$7,2,FALSE)</f>
        <v>2025/26</v>
      </c>
      <c r="BM1567" s="27" t="str">
        <f t="shared" si="24"/>
        <v>PCPF</v>
      </c>
    </row>
    <row r="1568" spans="1:65" x14ac:dyDescent="0.2">
      <c r="A1568">
        <v>2025</v>
      </c>
      <c r="B1568">
        <v>7</v>
      </c>
      <c r="C1568" t="s">
        <v>162</v>
      </c>
      <c r="D1568" t="s">
        <v>184</v>
      </c>
      <c r="E1568" t="s">
        <v>20</v>
      </c>
      <c r="F1568">
        <v>9874</v>
      </c>
      <c r="G1568" t="s">
        <v>158</v>
      </c>
      <c r="H1568" t="s">
        <v>171</v>
      </c>
      <c r="I1568" t="s">
        <v>172</v>
      </c>
      <c r="J1568" s="24">
        <v>45839</v>
      </c>
      <c r="K1568" t="s">
        <v>143</v>
      </c>
      <c r="L1568">
        <v>2</v>
      </c>
      <c r="M1568" t="s">
        <v>144</v>
      </c>
      <c r="N1568" t="s">
        <v>145</v>
      </c>
      <c r="O1568" t="s">
        <v>156</v>
      </c>
      <c r="P1568" t="s">
        <v>152</v>
      </c>
      <c r="Q1568">
        <v>0</v>
      </c>
      <c r="R1568">
        <v>10</v>
      </c>
      <c r="S1568">
        <v>400</v>
      </c>
      <c r="T1568">
        <v>40</v>
      </c>
      <c r="U1568">
        <v>0</v>
      </c>
      <c r="V1568">
        <v>0</v>
      </c>
      <c r="W1568">
        <v>0</v>
      </c>
      <c r="X1568">
        <v>0</v>
      </c>
      <c r="Y1568">
        <v>0</v>
      </c>
      <c r="Z1568">
        <v>0</v>
      </c>
      <c r="AA1568">
        <v>360</v>
      </c>
      <c r="AB1568">
        <v>0</v>
      </c>
      <c r="AC1568">
        <v>360</v>
      </c>
      <c r="AD1568">
        <v>0</v>
      </c>
      <c r="AE1568">
        <v>0</v>
      </c>
      <c r="AF1568">
        <v>9</v>
      </c>
      <c r="AG1568">
        <v>0</v>
      </c>
      <c r="AH1568">
        <v>1</v>
      </c>
      <c r="AI1568">
        <v>0</v>
      </c>
      <c r="AJ1568">
        <v>0</v>
      </c>
      <c r="AK1568">
        <v>0</v>
      </c>
      <c r="AL1568">
        <v>0</v>
      </c>
      <c r="AM1568">
        <v>0</v>
      </c>
      <c r="AN1568">
        <v>0</v>
      </c>
      <c r="AO1568">
        <v>0</v>
      </c>
      <c r="AP1568">
        <v>0</v>
      </c>
      <c r="AQ1568">
        <v>0</v>
      </c>
      <c r="AR1568">
        <v>0</v>
      </c>
      <c r="AS1568">
        <v>0</v>
      </c>
      <c r="AT1568">
        <v>0</v>
      </c>
      <c r="AU1568">
        <v>0</v>
      </c>
      <c r="AV1568">
        <v>0</v>
      </c>
      <c r="AW1568">
        <v>0</v>
      </c>
      <c r="AX1568">
        <v>0</v>
      </c>
      <c r="AY1568">
        <v>0</v>
      </c>
      <c r="AZ1568">
        <v>0</v>
      </c>
      <c r="BA1568">
        <v>0</v>
      </c>
      <c r="BB1568">
        <v>0</v>
      </c>
      <c r="BC1568">
        <v>0</v>
      </c>
      <c r="BD1568">
        <v>0</v>
      </c>
      <c r="BE1568">
        <v>0</v>
      </c>
      <c r="BF1568">
        <v>0</v>
      </c>
      <c r="BG1568">
        <v>0</v>
      </c>
      <c r="BH1568">
        <v>0</v>
      </c>
      <c r="BI1568">
        <v>0</v>
      </c>
      <c r="BJ1568" s="25">
        <v>45853</v>
      </c>
      <c r="BK1568">
        <v>0</v>
      </c>
      <c r="BL1568" s="27" t="str">
        <f>VLOOKUP(O1568,DropDownList!$H$1:$I$7,2,FALSE)</f>
        <v>2023/24</v>
      </c>
      <c r="BM1568" s="27" t="str">
        <f t="shared" si="24"/>
        <v>PCOA</v>
      </c>
    </row>
    <row r="1569" spans="1:65" x14ac:dyDescent="0.2">
      <c r="A1569">
        <v>2025</v>
      </c>
      <c r="B1569">
        <v>7</v>
      </c>
      <c r="C1569" t="s">
        <v>162</v>
      </c>
      <c r="D1569" t="s">
        <v>184</v>
      </c>
      <c r="E1569" t="s">
        <v>20</v>
      </c>
      <c r="F1569">
        <v>9874</v>
      </c>
      <c r="G1569" t="s">
        <v>158</v>
      </c>
      <c r="H1569" t="s">
        <v>171</v>
      </c>
      <c r="I1569" t="s">
        <v>172</v>
      </c>
      <c r="J1569" s="24">
        <v>45839</v>
      </c>
      <c r="K1569" t="s">
        <v>143</v>
      </c>
      <c r="L1569">
        <v>2</v>
      </c>
      <c r="M1569" t="s">
        <v>144</v>
      </c>
      <c r="N1569" t="s">
        <v>145</v>
      </c>
      <c r="O1569" t="s">
        <v>149</v>
      </c>
      <c r="P1569" t="s">
        <v>153</v>
      </c>
      <c r="Q1569">
        <v>45</v>
      </c>
      <c r="R1569">
        <v>2</v>
      </c>
      <c r="S1569">
        <v>90</v>
      </c>
      <c r="T1569">
        <v>0</v>
      </c>
      <c r="U1569">
        <v>1</v>
      </c>
      <c r="V1569">
        <v>1</v>
      </c>
      <c r="W1569">
        <v>45</v>
      </c>
      <c r="X1569">
        <v>45</v>
      </c>
      <c r="Y1569">
        <v>0</v>
      </c>
      <c r="Z1569">
        <v>0</v>
      </c>
      <c r="AA1569">
        <v>45</v>
      </c>
      <c r="AB1569">
        <v>0</v>
      </c>
      <c r="AC1569">
        <v>45</v>
      </c>
      <c r="AD1569">
        <v>1</v>
      </c>
      <c r="AE1569">
        <v>0</v>
      </c>
      <c r="AF1569">
        <v>1</v>
      </c>
      <c r="AG1569">
        <v>0</v>
      </c>
      <c r="AH1569">
        <v>0</v>
      </c>
      <c r="AI1569">
        <v>1</v>
      </c>
      <c r="AJ1569">
        <v>0</v>
      </c>
      <c r="AK1569">
        <v>0</v>
      </c>
      <c r="AL1569">
        <v>0</v>
      </c>
      <c r="AM1569">
        <v>0</v>
      </c>
      <c r="AN1569">
        <v>0</v>
      </c>
      <c r="AO1569">
        <v>2</v>
      </c>
      <c r="AP1569">
        <v>3</v>
      </c>
      <c r="AQ1569">
        <v>2</v>
      </c>
      <c r="AR1569">
        <v>0</v>
      </c>
      <c r="AS1569">
        <v>1</v>
      </c>
      <c r="AT1569">
        <v>0</v>
      </c>
      <c r="AU1569">
        <v>0</v>
      </c>
      <c r="AV1569">
        <v>0</v>
      </c>
      <c r="AW1569">
        <v>0</v>
      </c>
      <c r="AX1569">
        <v>0</v>
      </c>
      <c r="AY1569">
        <v>0</v>
      </c>
      <c r="AZ1569">
        <v>0</v>
      </c>
      <c r="BA1569">
        <v>0</v>
      </c>
      <c r="BB1569">
        <v>0</v>
      </c>
      <c r="BC1569">
        <v>0</v>
      </c>
      <c r="BD1569">
        <v>0</v>
      </c>
      <c r="BE1569">
        <v>0</v>
      </c>
      <c r="BF1569">
        <v>2</v>
      </c>
      <c r="BG1569">
        <v>45</v>
      </c>
      <c r="BH1569">
        <v>0</v>
      </c>
      <c r="BI1569">
        <v>1</v>
      </c>
      <c r="BJ1569" s="25">
        <v>45853</v>
      </c>
      <c r="BK1569">
        <v>0</v>
      </c>
      <c r="BL1569" s="27" t="str">
        <f>VLOOKUP(O1569,DropDownList!$H$1:$I$7,2,FALSE)</f>
        <v>2025/26</v>
      </c>
      <c r="BM1569" s="27" t="str">
        <f t="shared" si="24"/>
        <v>PREG</v>
      </c>
    </row>
    <row r="1570" spans="1:65" x14ac:dyDescent="0.2">
      <c r="A1570">
        <v>2025</v>
      </c>
      <c r="B1570">
        <v>7</v>
      </c>
      <c r="C1570" t="s">
        <v>162</v>
      </c>
      <c r="D1570" t="s">
        <v>184</v>
      </c>
      <c r="E1570" t="s">
        <v>20</v>
      </c>
      <c r="F1570">
        <v>9874</v>
      </c>
      <c r="G1570" t="s">
        <v>158</v>
      </c>
      <c r="H1570" t="s">
        <v>171</v>
      </c>
      <c r="I1570" t="s">
        <v>172</v>
      </c>
      <c r="J1570" s="24">
        <v>45839</v>
      </c>
      <c r="K1570" t="s">
        <v>143</v>
      </c>
      <c r="L1570">
        <v>2</v>
      </c>
      <c r="M1570" t="s">
        <v>144</v>
      </c>
      <c r="N1570" t="s">
        <v>145</v>
      </c>
      <c r="O1570" t="s">
        <v>147</v>
      </c>
      <c r="P1570" t="s">
        <v>152</v>
      </c>
      <c r="Q1570">
        <v>0</v>
      </c>
      <c r="R1570">
        <v>5</v>
      </c>
      <c r="S1570">
        <v>200</v>
      </c>
      <c r="T1570">
        <v>160</v>
      </c>
      <c r="U1570">
        <v>0</v>
      </c>
      <c r="V1570">
        <v>0</v>
      </c>
      <c r="W1570">
        <v>0</v>
      </c>
      <c r="X1570">
        <v>0</v>
      </c>
      <c r="Y1570">
        <v>0</v>
      </c>
      <c r="Z1570">
        <v>0</v>
      </c>
      <c r="AA1570">
        <v>40</v>
      </c>
      <c r="AB1570">
        <v>0</v>
      </c>
      <c r="AC1570">
        <v>40</v>
      </c>
      <c r="AD1570">
        <v>0</v>
      </c>
      <c r="AE1570">
        <v>0</v>
      </c>
      <c r="AF1570">
        <v>1</v>
      </c>
      <c r="AG1570">
        <v>0</v>
      </c>
      <c r="AH1570">
        <v>4</v>
      </c>
      <c r="AI1570">
        <v>0</v>
      </c>
      <c r="AJ1570">
        <v>0</v>
      </c>
      <c r="AK1570">
        <v>0</v>
      </c>
      <c r="AL1570">
        <v>0</v>
      </c>
      <c r="AM1570">
        <v>0</v>
      </c>
      <c r="AN1570">
        <v>0</v>
      </c>
      <c r="AO1570">
        <v>0</v>
      </c>
      <c r="AP1570">
        <v>0</v>
      </c>
      <c r="AQ1570">
        <v>0</v>
      </c>
      <c r="AR1570">
        <v>0</v>
      </c>
      <c r="AS1570">
        <v>0</v>
      </c>
      <c r="AT1570">
        <v>0</v>
      </c>
      <c r="AU1570">
        <v>0</v>
      </c>
      <c r="AV1570">
        <v>0</v>
      </c>
      <c r="AW1570">
        <v>0</v>
      </c>
      <c r="AX1570">
        <v>0</v>
      </c>
      <c r="AY1570">
        <v>0</v>
      </c>
      <c r="AZ1570">
        <v>0</v>
      </c>
      <c r="BA1570">
        <v>0</v>
      </c>
      <c r="BB1570">
        <v>0</v>
      </c>
      <c r="BC1570">
        <v>0</v>
      </c>
      <c r="BD1570">
        <v>0</v>
      </c>
      <c r="BE1570">
        <v>0</v>
      </c>
      <c r="BF1570">
        <v>0</v>
      </c>
      <c r="BG1570">
        <v>0</v>
      </c>
      <c r="BH1570">
        <v>0</v>
      </c>
      <c r="BI1570">
        <v>0</v>
      </c>
      <c r="BJ1570" s="25">
        <v>45853</v>
      </c>
      <c r="BK1570">
        <v>0</v>
      </c>
      <c r="BL1570" s="27" t="str">
        <f>VLOOKUP(O1570,DropDownList!$H$1:$I$7,2,FALSE)</f>
        <v>2024/25</v>
      </c>
      <c r="BM1570" s="27" t="str">
        <f t="shared" si="24"/>
        <v>PCOA</v>
      </c>
    </row>
    <row r="1571" spans="1:65" x14ac:dyDescent="0.2">
      <c r="A1571">
        <v>2025</v>
      </c>
      <c r="B1571">
        <v>7</v>
      </c>
      <c r="C1571" t="s">
        <v>162</v>
      </c>
      <c r="D1571" t="s">
        <v>184</v>
      </c>
      <c r="E1571" t="s">
        <v>20</v>
      </c>
      <c r="F1571">
        <v>9874</v>
      </c>
      <c r="G1571" t="s">
        <v>158</v>
      </c>
      <c r="H1571" t="s">
        <v>171</v>
      </c>
      <c r="I1571" t="s">
        <v>172</v>
      </c>
      <c r="J1571" s="24">
        <v>45839</v>
      </c>
      <c r="K1571" t="s">
        <v>143</v>
      </c>
      <c r="L1571">
        <v>2</v>
      </c>
      <c r="M1571" t="s">
        <v>144</v>
      </c>
      <c r="N1571" t="s">
        <v>145</v>
      </c>
      <c r="O1571" t="s">
        <v>156</v>
      </c>
      <c r="P1571" t="s">
        <v>159</v>
      </c>
      <c r="Q1571">
        <v>0</v>
      </c>
      <c r="R1571">
        <v>1</v>
      </c>
      <c r="S1571">
        <v>3590</v>
      </c>
      <c r="T1571">
        <v>0</v>
      </c>
      <c r="U1571">
        <v>0</v>
      </c>
      <c r="V1571">
        <v>0</v>
      </c>
      <c r="W1571">
        <v>0</v>
      </c>
      <c r="X1571">
        <v>0</v>
      </c>
      <c r="Y1571">
        <v>0</v>
      </c>
      <c r="Z1571">
        <v>0</v>
      </c>
      <c r="AA1571">
        <v>3590</v>
      </c>
      <c r="AB1571">
        <v>0</v>
      </c>
      <c r="AC1571">
        <v>0</v>
      </c>
      <c r="AD1571">
        <v>0</v>
      </c>
      <c r="AE1571">
        <v>0</v>
      </c>
      <c r="AF1571">
        <v>1</v>
      </c>
      <c r="AG1571">
        <v>0</v>
      </c>
      <c r="AH1571">
        <v>0</v>
      </c>
      <c r="AI1571">
        <v>0</v>
      </c>
      <c r="AJ1571">
        <v>0</v>
      </c>
      <c r="AK1571">
        <v>0</v>
      </c>
      <c r="AL1571">
        <v>0</v>
      </c>
      <c r="AM1571">
        <v>0</v>
      </c>
      <c r="AN1571">
        <v>0</v>
      </c>
      <c r="AO1571">
        <v>0</v>
      </c>
      <c r="AP1571">
        <v>0</v>
      </c>
      <c r="AQ1571">
        <v>0</v>
      </c>
      <c r="AR1571">
        <v>0</v>
      </c>
      <c r="AS1571">
        <v>0</v>
      </c>
      <c r="AT1571">
        <v>0</v>
      </c>
      <c r="AU1571">
        <v>0</v>
      </c>
      <c r="AV1571">
        <v>0</v>
      </c>
      <c r="AW1571">
        <v>0</v>
      </c>
      <c r="AX1571">
        <v>0</v>
      </c>
      <c r="AY1571">
        <v>0</v>
      </c>
      <c r="AZ1571">
        <v>0</v>
      </c>
      <c r="BA1571">
        <v>0</v>
      </c>
      <c r="BB1571">
        <v>0</v>
      </c>
      <c r="BC1571">
        <v>0</v>
      </c>
      <c r="BD1571">
        <v>0</v>
      </c>
      <c r="BE1571">
        <v>0</v>
      </c>
      <c r="BF1571">
        <v>0</v>
      </c>
      <c r="BG1571">
        <v>0</v>
      </c>
      <c r="BH1571">
        <v>0</v>
      </c>
      <c r="BI1571">
        <v>0</v>
      </c>
      <c r="BJ1571" s="25">
        <v>45853</v>
      </c>
      <c r="BK1571">
        <v>0</v>
      </c>
      <c r="BL1571" s="27" t="str">
        <f>VLOOKUP(O1571,DropDownList!$H$1:$I$7,2,FALSE)</f>
        <v>2023/24</v>
      </c>
      <c r="BM1571" s="27" t="str">
        <f t="shared" si="24"/>
        <v>CONF</v>
      </c>
    </row>
    <row r="1572" spans="1:65" x14ac:dyDescent="0.2">
      <c r="A1572">
        <v>2025</v>
      </c>
      <c r="B1572">
        <v>7</v>
      </c>
      <c r="C1572" t="s">
        <v>162</v>
      </c>
      <c r="D1572" t="s">
        <v>184</v>
      </c>
      <c r="E1572" t="s">
        <v>20</v>
      </c>
      <c r="F1572">
        <v>9874</v>
      </c>
      <c r="G1572" t="s">
        <v>158</v>
      </c>
      <c r="H1572" t="s">
        <v>171</v>
      </c>
      <c r="I1572" t="s">
        <v>172</v>
      </c>
      <c r="J1572" s="24">
        <v>45839</v>
      </c>
      <c r="K1572" t="s">
        <v>143</v>
      </c>
      <c r="L1572">
        <v>2</v>
      </c>
      <c r="M1572" t="s">
        <v>144</v>
      </c>
      <c r="N1572" t="s">
        <v>145</v>
      </c>
      <c r="O1572" t="s">
        <v>147</v>
      </c>
      <c r="P1572" t="s">
        <v>160</v>
      </c>
      <c r="Q1572">
        <v>5082.37</v>
      </c>
      <c r="R1572">
        <v>75</v>
      </c>
      <c r="S1572">
        <v>35362</v>
      </c>
      <c r="T1572">
        <v>210</v>
      </c>
      <c r="U1572">
        <v>14</v>
      </c>
      <c r="V1572">
        <v>7</v>
      </c>
      <c r="W1572">
        <v>1711.92</v>
      </c>
      <c r="X1572">
        <v>2826.92</v>
      </c>
      <c r="Y1572">
        <v>0</v>
      </c>
      <c r="Z1572">
        <v>0</v>
      </c>
      <c r="AA1572">
        <v>30069.63</v>
      </c>
      <c r="AB1572">
        <v>1943.74</v>
      </c>
      <c r="AC1572">
        <v>26530.89</v>
      </c>
      <c r="AD1572">
        <v>0</v>
      </c>
      <c r="AE1572">
        <v>7</v>
      </c>
      <c r="AF1572">
        <v>60</v>
      </c>
      <c r="AG1572">
        <v>9</v>
      </c>
      <c r="AH1572">
        <v>1</v>
      </c>
      <c r="AI1572">
        <v>5</v>
      </c>
      <c r="AJ1572">
        <v>0</v>
      </c>
      <c r="AK1572">
        <v>0</v>
      </c>
      <c r="AL1572">
        <v>0</v>
      </c>
      <c r="AM1572">
        <v>0</v>
      </c>
      <c r="AN1572">
        <v>0</v>
      </c>
      <c r="AO1572">
        <v>43</v>
      </c>
      <c r="AP1572">
        <v>152</v>
      </c>
      <c r="AQ1572">
        <v>45</v>
      </c>
      <c r="AR1572">
        <v>1</v>
      </c>
      <c r="AS1572">
        <v>22</v>
      </c>
      <c r="AT1572">
        <v>4</v>
      </c>
      <c r="AU1572">
        <v>12</v>
      </c>
      <c r="AV1572">
        <v>5</v>
      </c>
      <c r="AW1572">
        <v>1</v>
      </c>
      <c r="AX1572">
        <v>0</v>
      </c>
      <c r="AY1572">
        <v>10</v>
      </c>
      <c r="AZ1572">
        <v>24</v>
      </c>
      <c r="BA1572">
        <v>16</v>
      </c>
      <c r="BB1572">
        <v>2</v>
      </c>
      <c r="BC1572">
        <v>1</v>
      </c>
      <c r="BD1572">
        <v>4</v>
      </c>
      <c r="BE1572">
        <v>0</v>
      </c>
      <c r="BF1572">
        <v>68</v>
      </c>
      <c r="BG1572">
        <v>1715</v>
      </c>
      <c r="BH1572">
        <v>0</v>
      </c>
      <c r="BI1572">
        <v>14</v>
      </c>
      <c r="BJ1572" s="25">
        <v>45853</v>
      </c>
      <c r="BK1572">
        <v>0</v>
      </c>
      <c r="BL1572" s="27" t="str">
        <f>VLOOKUP(O1572,DropDownList!$H$1:$I$7,2,FALSE)</f>
        <v>2024/25</v>
      </c>
      <c r="BM1572" s="27" t="str">
        <f t="shared" si="24"/>
        <v>SC COURT</v>
      </c>
    </row>
    <row r="1573" spans="1:65" x14ac:dyDescent="0.2">
      <c r="A1573">
        <v>2025</v>
      </c>
      <c r="B1573">
        <v>7</v>
      </c>
      <c r="C1573" t="s">
        <v>162</v>
      </c>
      <c r="D1573" t="s">
        <v>184</v>
      </c>
      <c r="E1573" t="s">
        <v>20</v>
      </c>
      <c r="F1573">
        <v>9874</v>
      </c>
      <c r="G1573" t="s">
        <v>158</v>
      </c>
      <c r="H1573" t="s">
        <v>171</v>
      </c>
      <c r="I1573" t="s">
        <v>172</v>
      </c>
      <c r="J1573" s="24">
        <v>45839</v>
      </c>
      <c r="K1573" t="s">
        <v>143</v>
      </c>
      <c r="L1573">
        <v>2</v>
      </c>
      <c r="M1573" t="s">
        <v>144</v>
      </c>
      <c r="N1573" t="s">
        <v>145</v>
      </c>
      <c r="O1573" t="s">
        <v>147</v>
      </c>
      <c r="P1573" t="s">
        <v>150</v>
      </c>
      <c r="Q1573">
        <v>817.83</v>
      </c>
      <c r="R1573">
        <v>46</v>
      </c>
      <c r="S1573">
        <v>7460.39</v>
      </c>
      <c r="T1573">
        <v>1745.84</v>
      </c>
      <c r="U1573">
        <v>7</v>
      </c>
      <c r="V1573">
        <v>3</v>
      </c>
      <c r="W1573">
        <v>500</v>
      </c>
      <c r="X1573">
        <v>500</v>
      </c>
      <c r="Y1573">
        <v>35</v>
      </c>
      <c r="Z1573">
        <v>5714.55</v>
      </c>
      <c r="AA1573">
        <v>4896.72</v>
      </c>
      <c r="AB1573">
        <v>1257.6099999999999</v>
      </c>
      <c r="AC1573">
        <v>3639.11</v>
      </c>
      <c r="AD1573">
        <v>3</v>
      </c>
      <c r="AE1573">
        <v>0</v>
      </c>
      <c r="AF1573">
        <v>28</v>
      </c>
      <c r="AG1573">
        <v>3</v>
      </c>
      <c r="AH1573">
        <v>11</v>
      </c>
      <c r="AI1573">
        <v>4</v>
      </c>
      <c r="AJ1573">
        <v>10</v>
      </c>
      <c r="AK1573">
        <v>6</v>
      </c>
      <c r="AL1573">
        <v>0</v>
      </c>
      <c r="AM1573">
        <v>7</v>
      </c>
      <c r="AN1573">
        <v>0</v>
      </c>
      <c r="AO1573">
        <v>20</v>
      </c>
      <c r="AP1573">
        <v>83</v>
      </c>
      <c r="AQ1573">
        <v>22</v>
      </c>
      <c r="AR1573">
        <v>0</v>
      </c>
      <c r="AS1573">
        <v>15</v>
      </c>
      <c r="AT1573">
        <v>4</v>
      </c>
      <c r="AU1573">
        <v>0</v>
      </c>
      <c r="AV1573">
        <v>0</v>
      </c>
      <c r="AW1573">
        <v>0</v>
      </c>
      <c r="AX1573">
        <v>0</v>
      </c>
      <c r="AY1573">
        <v>8</v>
      </c>
      <c r="AZ1573">
        <v>18</v>
      </c>
      <c r="BA1573">
        <v>11</v>
      </c>
      <c r="BB1573">
        <v>2</v>
      </c>
      <c r="BC1573">
        <v>1</v>
      </c>
      <c r="BD1573">
        <v>0</v>
      </c>
      <c r="BE1573">
        <v>0</v>
      </c>
      <c r="BF1573">
        <v>21</v>
      </c>
      <c r="BG1573">
        <v>593.86</v>
      </c>
      <c r="BH1573">
        <v>0</v>
      </c>
      <c r="BI1573">
        <v>7</v>
      </c>
      <c r="BJ1573" s="25">
        <v>45853</v>
      </c>
      <c r="BK1573">
        <v>0</v>
      </c>
      <c r="BL1573" s="27" t="str">
        <f>VLOOKUP(O1573,DropDownList!$H$1:$I$7,2,FALSE)</f>
        <v>2024/25</v>
      </c>
      <c r="BM1573" s="27" t="str">
        <f t="shared" si="24"/>
        <v>FISCAL FINES</v>
      </c>
    </row>
    <row r="1574" spans="1:65" x14ac:dyDescent="0.2">
      <c r="A1574">
        <v>2025</v>
      </c>
      <c r="B1574">
        <v>7</v>
      </c>
      <c r="C1574" t="s">
        <v>162</v>
      </c>
      <c r="D1574" t="s">
        <v>184</v>
      </c>
      <c r="E1574" t="s">
        <v>20</v>
      </c>
      <c r="F1574">
        <v>9874</v>
      </c>
      <c r="G1574" t="s">
        <v>158</v>
      </c>
      <c r="H1574" t="s">
        <v>171</v>
      </c>
      <c r="I1574" t="s">
        <v>172</v>
      </c>
      <c r="J1574" s="24">
        <v>45839</v>
      </c>
      <c r="K1574" t="s">
        <v>143</v>
      </c>
      <c r="L1574">
        <v>2</v>
      </c>
      <c r="M1574" t="s">
        <v>144</v>
      </c>
      <c r="N1574" t="s">
        <v>145</v>
      </c>
      <c r="O1574" t="s">
        <v>147</v>
      </c>
      <c r="P1574" t="s">
        <v>161</v>
      </c>
      <c r="Q1574">
        <v>110</v>
      </c>
      <c r="R1574">
        <v>72</v>
      </c>
      <c r="S1574">
        <v>1695</v>
      </c>
      <c r="T1574">
        <v>10</v>
      </c>
      <c r="U1574">
        <v>12</v>
      </c>
      <c r="V1574">
        <v>1</v>
      </c>
      <c r="W1574">
        <v>10</v>
      </c>
      <c r="X1574">
        <v>10</v>
      </c>
      <c r="Y1574">
        <v>0</v>
      </c>
      <c r="Z1574">
        <v>0</v>
      </c>
      <c r="AA1574">
        <v>1575</v>
      </c>
      <c r="AB1574">
        <v>0</v>
      </c>
      <c r="AC1574">
        <v>0</v>
      </c>
      <c r="AD1574">
        <v>1</v>
      </c>
      <c r="AE1574">
        <v>0</v>
      </c>
      <c r="AF1574">
        <v>65</v>
      </c>
      <c r="AG1574">
        <v>0</v>
      </c>
      <c r="AH1574">
        <v>1</v>
      </c>
      <c r="AI1574">
        <v>6</v>
      </c>
      <c r="AJ1574">
        <v>0</v>
      </c>
      <c r="AK1574">
        <v>0</v>
      </c>
      <c r="AL1574">
        <v>0</v>
      </c>
      <c r="AM1574">
        <v>0</v>
      </c>
      <c r="AN1574">
        <v>0</v>
      </c>
      <c r="AO1574">
        <v>40</v>
      </c>
      <c r="AP1574">
        <v>139</v>
      </c>
      <c r="AQ1574">
        <v>42</v>
      </c>
      <c r="AR1574">
        <v>1</v>
      </c>
      <c r="AS1574">
        <v>21</v>
      </c>
      <c r="AT1574">
        <v>3</v>
      </c>
      <c r="AU1574">
        <v>12</v>
      </c>
      <c r="AV1574">
        <v>5</v>
      </c>
      <c r="AW1574">
        <v>1</v>
      </c>
      <c r="AX1574">
        <v>0</v>
      </c>
      <c r="AY1574">
        <v>10</v>
      </c>
      <c r="AZ1574">
        <v>21</v>
      </c>
      <c r="BA1574">
        <v>13</v>
      </c>
      <c r="BB1574">
        <v>2</v>
      </c>
      <c r="BC1574">
        <v>1</v>
      </c>
      <c r="BD1574">
        <v>4</v>
      </c>
      <c r="BE1574">
        <v>0</v>
      </c>
      <c r="BF1574">
        <v>65</v>
      </c>
      <c r="BG1574">
        <v>110</v>
      </c>
      <c r="BH1574">
        <v>0</v>
      </c>
      <c r="BI1574">
        <v>12</v>
      </c>
      <c r="BJ1574" s="25">
        <v>45853</v>
      </c>
      <c r="BK1574">
        <v>0</v>
      </c>
      <c r="BL1574" s="27" t="str">
        <f>VLOOKUP(O1574,DropDownList!$H$1:$I$7,2,FALSE)</f>
        <v>2024/25</v>
      </c>
      <c r="BM1574" s="27" t="str">
        <f t="shared" si="24"/>
        <v>VSUR</v>
      </c>
    </row>
    <row r="1575" spans="1:65" x14ac:dyDescent="0.2">
      <c r="A1575">
        <v>2025</v>
      </c>
      <c r="B1575">
        <v>7</v>
      </c>
      <c r="C1575" t="s">
        <v>162</v>
      </c>
      <c r="D1575" t="s">
        <v>184</v>
      </c>
      <c r="E1575" t="s">
        <v>20</v>
      </c>
      <c r="F1575">
        <v>9874</v>
      </c>
      <c r="G1575" t="s">
        <v>158</v>
      </c>
      <c r="H1575" t="s">
        <v>171</v>
      </c>
      <c r="I1575" t="s">
        <v>172</v>
      </c>
      <c r="J1575" s="24">
        <v>45839</v>
      </c>
      <c r="K1575" t="s">
        <v>143</v>
      </c>
      <c r="L1575">
        <v>2</v>
      </c>
      <c r="M1575" t="s">
        <v>144</v>
      </c>
      <c r="N1575" t="s">
        <v>145</v>
      </c>
      <c r="O1575" t="s">
        <v>147</v>
      </c>
      <c r="P1575" t="s">
        <v>151</v>
      </c>
      <c r="Q1575">
        <v>0</v>
      </c>
      <c r="R1575">
        <v>14</v>
      </c>
      <c r="S1575">
        <v>420</v>
      </c>
      <c r="T1575">
        <v>90</v>
      </c>
      <c r="U1575">
        <v>2</v>
      </c>
      <c r="V1575">
        <v>0</v>
      </c>
      <c r="W1575">
        <v>0</v>
      </c>
      <c r="X1575">
        <v>0</v>
      </c>
      <c r="Y1575">
        <v>0</v>
      </c>
      <c r="Z1575">
        <v>0</v>
      </c>
      <c r="AA1575">
        <v>330</v>
      </c>
      <c r="AB1575">
        <v>0</v>
      </c>
      <c r="AC1575">
        <v>330</v>
      </c>
      <c r="AD1575">
        <v>0</v>
      </c>
      <c r="AE1575">
        <v>0</v>
      </c>
      <c r="AF1575">
        <v>11</v>
      </c>
      <c r="AG1575">
        <v>0</v>
      </c>
      <c r="AH1575">
        <v>3</v>
      </c>
      <c r="AI1575">
        <v>0</v>
      </c>
      <c r="AJ1575">
        <v>0</v>
      </c>
      <c r="AK1575">
        <v>0</v>
      </c>
      <c r="AL1575">
        <v>0</v>
      </c>
      <c r="AM1575">
        <v>1</v>
      </c>
      <c r="AN1575">
        <v>0</v>
      </c>
      <c r="AO1575">
        <v>0</v>
      </c>
      <c r="AP1575">
        <v>0</v>
      </c>
      <c r="AQ1575">
        <v>0</v>
      </c>
      <c r="AR1575">
        <v>0</v>
      </c>
      <c r="AS1575">
        <v>0</v>
      </c>
      <c r="AT1575">
        <v>0</v>
      </c>
      <c r="AU1575">
        <v>0</v>
      </c>
      <c r="AV1575">
        <v>0</v>
      </c>
      <c r="AW1575">
        <v>0</v>
      </c>
      <c r="AX1575">
        <v>0</v>
      </c>
      <c r="AY1575">
        <v>0</v>
      </c>
      <c r="AZ1575">
        <v>0</v>
      </c>
      <c r="BA1575">
        <v>0</v>
      </c>
      <c r="BB1575">
        <v>0</v>
      </c>
      <c r="BC1575">
        <v>0</v>
      </c>
      <c r="BD1575">
        <v>0</v>
      </c>
      <c r="BE1575">
        <v>0</v>
      </c>
      <c r="BF1575">
        <v>0</v>
      </c>
      <c r="BG1575">
        <v>0</v>
      </c>
      <c r="BH1575">
        <v>0</v>
      </c>
      <c r="BI1575">
        <v>0</v>
      </c>
      <c r="BJ1575" s="25">
        <v>45853</v>
      </c>
      <c r="BK1575">
        <v>0</v>
      </c>
      <c r="BL1575" s="27" t="str">
        <f>VLOOKUP(O1575,DropDownList!$H$1:$I$7,2,FALSE)</f>
        <v>2024/25</v>
      </c>
      <c r="BM1575" s="27" t="str">
        <f t="shared" si="24"/>
        <v>PCPF</v>
      </c>
    </row>
    <row r="1576" spans="1:65" x14ac:dyDescent="0.2">
      <c r="A1576">
        <v>2025</v>
      </c>
      <c r="B1576">
        <v>7</v>
      </c>
      <c r="C1576" t="s">
        <v>162</v>
      </c>
      <c r="D1576" t="s">
        <v>184</v>
      </c>
      <c r="E1576" t="s">
        <v>20</v>
      </c>
      <c r="F1576">
        <v>9874</v>
      </c>
      <c r="G1576" t="s">
        <v>158</v>
      </c>
      <c r="H1576" t="s">
        <v>171</v>
      </c>
      <c r="I1576" t="s">
        <v>172</v>
      </c>
      <c r="J1576" s="24">
        <v>45839</v>
      </c>
      <c r="K1576" t="s">
        <v>143</v>
      </c>
      <c r="L1576">
        <v>2</v>
      </c>
      <c r="M1576" t="s">
        <v>144</v>
      </c>
      <c r="N1576" t="s">
        <v>145</v>
      </c>
      <c r="O1576" t="s">
        <v>149</v>
      </c>
      <c r="P1576" t="s">
        <v>150</v>
      </c>
      <c r="Q1576">
        <v>821.36</v>
      </c>
      <c r="R1576">
        <v>22</v>
      </c>
      <c r="S1576">
        <v>3254.19</v>
      </c>
      <c r="T1576">
        <v>300</v>
      </c>
      <c r="U1576">
        <v>8</v>
      </c>
      <c r="V1576">
        <v>5</v>
      </c>
      <c r="W1576">
        <v>588.34</v>
      </c>
      <c r="X1576">
        <v>588.34</v>
      </c>
      <c r="Y1576">
        <v>21</v>
      </c>
      <c r="Z1576">
        <v>2954.19</v>
      </c>
      <c r="AA1576">
        <v>2132.83</v>
      </c>
      <c r="AB1576">
        <v>723.77</v>
      </c>
      <c r="AC1576">
        <v>1409.06</v>
      </c>
      <c r="AD1576">
        <v>4</v>
      </c>
      <c r="AE1576">
        <v>1</v>
      </c>
      <c r="AF1576">
        <v>13</v>
      </c>
      <c r="AG1576">
        <v>4</v>
      </c>
      <c r="AH1576">
        <v>1</v>
      </c>
      <c r="AI1576">
        <v>4</v>
      </c>
      <c r="AJ1576">
        <v>8</v>
      </c>
      <c r="AK1576">
        <v>0</v>
      </c>
      <c r="AL1576">
        <v>0</v>
      </c>
      <c r="AM1576">
        <v>1</v>
      </c>
      <c r="AN1576">
        <v>0</v>
      </c>
      <c r="AO1576">
        <v>11</v>
      </c>
      <c r="AP1576">
        <v>29</v>
      </c>
      <c r="AQ1576">
        <v>12</v>
      </c>
      <c r="AR1576">
        <v>0</v>
      </c>
      <c r="AS1576">
        <v>5</v>
      </c>
      <c r="AT1576">
        <v>2</v>
      </c>
      <c r="AU1576">
        <v>0</v>
      </c>
      <c r="AV1576">
        <v>0</v>
      </c>
      <c r="AW1576">
        <v>0</v>
      </c>
      <c r="AX1576">
        <v>0</v>
      </c>
      <c r="AY1576">
        <v>3</v>
      </c>
      <c r="AZ1576">
        <v>5</v>
      </c>
      <c r="BA1576">
        <v>2</v>
      </c>
      <c r="BB1576">
        <v>0</v>
      </c>
      <c r="BC1576">
        <v>0</v>
      </c>
      <c r="BD1576">
        <v>0</v>
      </c>
      <c r="BE1576">
        <v>0</v>
      </c>
      <c r="BF1576">
        <v>11</v>
      </c>
      <c r="BG1576">
        <v>556.66</v>
      </c>
      <c r="BH1576">
        <v>0</v>
      </c>
      <c r="BI1576">
        <v>8</v>
      </c>
      <c r="BJ1576" s="25">
        <v>45853</v>
      </c>
      <c r="BK1576">
        <v>0</v>
      </c>
      <c r="BL1576" s="27" t="str">
        <f>VLOOKUP(O1576,DropDownList!$H$1:$I$7,2,FALSE)</f>
        <v>2025/26</v>
      </c>
      <c r="BM1576" s="27" t="str">
        <f t="shared" si="24"/>
        <v>FISCAL FINES</v>
      </c>
    </row>
    <row r="1577" spans="1:65" x14ac:dyDescent="0.2">
      <c r="A1577">
        <v>2025</v>
      </c>
      <c r="B1577">
        <v>7</v>
      </c>
      <c r="C1577" t="s">
        <v>162</v>
      </c>
      <c r="D1577" t="s">
        <v>184</v>
      </c>
      <c r="E1577" t="s">
        <v>20</v>
      </c>
      <c r="F1577">
        <v>9874</v>
      </c>
      <c r="G1577" t="s">
        <v>158</v>
      </c>
      <c r="H1577" t="s">
        <v>171</v>
      </c>
      <c r="I1577" t="s">
        <v>172</v>
      </c>
      <c r="J1577" s="24">
        <v>45839</v>
      </c>
      <c r="K1577" t="s">
        <v>143</v>
      </c>
      <c r="L1577">
        <v>2</v>
      </c>
      <c r="M1577" t="s">
        <v>144</v>
      </c>
      <c r="N1577" t="s">
        <v>145</v>
      </c>
      <c r="O1577" t="s">
        <v>147</v>
      </c>
      <c r="P1577" t="s">
        <v>153</v>
      </c>
      <c r="Q1577">
        <v>45</v>
      </c>
      <c r="R1577">
        <v>4</v>
      </c>
      <c r="S1577">
        <v>180</v>
      </c>
      <c r="T1577">
        <v>45</v>
      </c>
      <c r="U1577">
        <v>1</v>
      </c>
      <c r="V1577">
        <v>1</v>
      </c>
      <c r="W1577">
        <v>45</v>
      </c>
      <c r="X1577">
        <v>45</v>
      </c>
      <c r="Y1577">
        <v>0</v>
      </c>
      <c r="Z1577">
        <v>0</v>
      </c>
      <c r="AA1577">
        <v>90</v>
      </c>
      <c r="AB1577">
        <v>0</v>
      </c>
      <c r="AC1577">
        <v>90</v>
      </c>
      <c r="AD1577">
        <v>1</v>
      </c>
      <c r="AE1577">
        <v>0</v>
      </c>
      <c r="AF1577">
        <v>2</v>
      </c>
      <c r="AG1577">
        <v>0</v>
      </c>
      <c r="AH1577">
        <v>1</v>
      </c>
      <c r="AI1577">
        <v>1</v>
      </c>
      <c r="AJ1577">
        <v>0</v>
      </c>
      <c r="AK1577">
        <v>0</v>
      </c>
      <c r="AL1577">
        <v>0</v>
      </c>
      <c r="AM1577">
        <v>0</v>
      </c>
      <c r="AN1577">
        <v>0</v>
      </c>
      <c r="AO1577">
        <v>1</v>
      </c>
      <c r="AP1577">
        <v>3</v>
      </c>
      <c r="AQ1577">
        <v>2</v>
      </c>
      <c r="AR1577">
        <v>0</v>
      </c>
      <c r="AS1577">
        <v>1</v>
      </c>
      <c r="AT1577">
        <v>0</v>
      </c>
      <c r="AU1577">
        <v>0</v>
      </c>
      <c r="AV1577">
        <v>0</v>
      </c>
      <c r="AW1577">
        <v>0</v>
      </c>
      <c r="AX1577">
        <v>0</v>
      </c>
      <c r="AY1577">
        <v>0</v>
      </c>
      <c r="AZ1577">
        <v>0</v>
      </c>
      <c r="BA1577">
        <v>0</v>
      </c>
      <c r="BB1577">
        <v>0</v>
      </c>
      <c r="BC1577">
        <v>0</v>
      </c>
      <c r="BD1577">
        <v>0</v>
      </c>
      <c r="BE1577">
        <v>0</v>
      </c>
      <c r="BF1577">
        <v>1</v>
      </c>
      <c r="BG1577">
        <v>45</v>
      </c>
      <c r="BH1577">
        <v>0</v>
      </c>
      <c r="BI1577">
        <v>1</v>
      </c>
      <c r="BJ1577" s="25">
        <v>45853</v>
      </c>
      <c r="BK1577">
        <v>0</v>
      </c>
      <c r="BL1577" s="27" t="str">
        <f>VLOOKUP(O1577,DropDownList!$H$1:$I$7,2,FALSE)</f>
        <v>2024/25</v>
      </c>
      <c r="BM1577" s="27" t="str">
        <f t="shared" si="24"/>
        <v>PREG</v>
      </c>
    </row>
    <row r="1578" spans="1:65" x14ac:dyDescent="0.2">
      <c r="A1578">
        <v>2025</v>
      </c>
      <c r="B1578">
        <v>7</v>
      </c>
      <c r="C1578" t="s">
        <v>162</v>
      </c>
      <c r="D1578" t="s">
        <v>185</v>
      </c>
      <c r="E1578" t="s">
        <v>21</v>
      </c>
      <c r="F1578">
        <v>9348</v>
      </c>
      <c r="G1578" t="s">
        <v>141</v>
      </c>
      <c r="H1578" t="s">
        <v>171</v>
      </c>
      <c r="I1578" t="s">
        <v>172</v>
      </c>
      <c r="J1578" s="24">
        <v>45839</v>
      </c>
      <c r="K1578" t="s">
        <v>143</v>
      </c>
      <c r="L1578">
        <v>2</v>
      </c>
      <c r="M1578" t="s">
        <v>144</v>
      </c>
      <c r="N1578" t="s">
        <v>145</v>
      </c>
      <c r="O1578" t="s">
        <v>147</v>
      </c>
      <c r="P1578" t="s">
        <v>154</v>
      </c>
      <c r="Q1578">
        <v>6843.66</v>
      </c>
      <c r="R1578">
        <v>82</v>
      </c>
      <c r="S1578">
        <v>24275</v>
      </c>
      <c r="T1578">
        <v>320</v>
      </c>
      <c r="U1578">
        <v>24</v>
      </c>
      <c r="V1578">
        <v>10</v>
      </c>
      <c r="W1578">
        <v>3835</v>
      </c>
      <c r="X1578">
        <v>3835</v>
      </c>
      <c r="Y1578">
        <v>0</v>
      </c>
      <c r="Z1578">
        <v>0</v>
      </c>
      <c r="AA1578">
        <v>17111.34</v>
      </c>
      <c r="AB1578">
        <v>0</v>
      </c>
      <c r="AC1578">
        <v>15971.34</v>
      </c>
      <c r="AD1578">
        <v>8</v>
      </c>
      <c r="AE1578">
        <v>2</v>
      </c>
      <c r="AF1578">
        <v>58</v>
      </c>
      <c r="AG1578">
        <v>11</v>
      </c>
      <c r="AH1578">
        <v>0</v>
      </c>
      <c r="AI1578">
        <v>13</v>
      </c>
      <c r="AJ1578">
        <v>0</v>
      </c>
      <c r="AK1578">
        <v>0</v>
      </c>
      <c r="AL1578">
        <v>0</v>
      </c>
      <c r="AM1578">
        <v>0</v>
      </c>
      <c r="AN1578">
        <v>0</v>
      </c>
      <c r="AO1578">
        <v>59</v>
      </c>
      <c r="AP1578">
        <v>218</v>
      </c>
      <c r="AQ1578">
        <v>61</v>
      </c>
      <c r="AR1578">
        <v>0</v>
      </c>
      <c r="AS1578">
        <v>26</v>
      </c>
      <c r="AT1578">
        <v>13</v>
      </c>
      <c r="AU1578">
        <v>8</v>
      </c>
      <c r="AV1578">
        <v>3</v>
      </c>
      <c r="AW1578">
        <v>3</v>
      </c>
      <c r="AX1578">
        <v>0</v>
      </c>
      <c r="AY1578">
        <v>24</v>
      </c>
      <c r="AZ1578">
        <v>39</v>
      </c>
      <c r="BA1578">
        <v>18</v>
      </c>
      <c r="BB1578">
        <v>4</v>
      </c>
      <c r="BC1578">
        <v>3</v>
      </c>
      <c r="BD1578">
        <v>2</v>
      </c>
      <c r="BE1578">
        <v>0</v>
      </c>
      <c r="BF1578">
        <v>77</v>
      </c>
      <c r="BG1578">
        <v>5155</v>
      </c>
      <c r="BH1578">
        <v>0</v>
      </c>
      <c r="BI1578">
        <v>19</v>
      </c>
      <c r="BJ1578" s="25">
        <v>45853</v>
      </c>
      <c r="BK1578">
        <v>2</v>
      </c>
      <c r="BL1578" s="27" t="str">
        <f>VLOOKUP(O1578,DropDownList!$H$1:$I$7,2,FALSE)</f>
        <v>2024/25</v>
      </c>
      <c r="BM1578" s="27" t="str">
        <f t="shared" si="24"/>
        <v>JP COURT</v>
      </c>
    </row>
    <row r="1579" spans="1:65" x14ac:dyDescent="0.2">
      <c r="A1579">
        <v>2025</v>
      </c>
      <c r="B1579">
        <v>7</v>
      </c>
      <c r="C1579" t="s">
        <v>162</v>
      </c>
      <c r="D1579" t="s">
        <v>185</v>
      </c>
      <c r="E1579" t="s">
        <v>21</v>
      </c>
      <c r="F1579">
        <v>9348</v>
      </c>
      <c r="G1579" t="s">
        <v>141</v>
      </c>
      <c r="H1579" t="s">
        <v>171</v>
      </c>
      <c r="I1579" t="s">
        <v>172</v>
      </c>
      <c r="J1579" s="24">
        <v>45839</v>
      </c>
      <c r="K1579" t="s">
        <v>143</v>
      </c>
      <c r="L1579">
        <v>2</v>
      </c>
      <c r="M1579" t="s">
        <v>144</v>
      </c>
      <c r="N1579" t="s">
        <v>145</v>
      </c>
      <c r="O1579" t="s">
        <v>156</v>
      </c>
      <c r="P1579" t="s">
        <v>146</v>
      </c>
      <c r="Q1579">
        <v>160</v>
      </c>
      <c r="R1579">
        <v>87</v>
      </c>
      <c r="S1579">
        <v>1390</v>
      </c>
      <c r="T1579">
        <v>50</v>
      </c>
      <c r="U1579">
        <v>19</v>
      </c>
      <c r="V1579">
        <v>7</v>
      </c>
      <c r="W1579">
        <v>110</v>
      </c>
      <c r="X1579">
        <v>110</v>
      </c>
      <c r="Y1579">
        <v>0</v>
      </c>
      <c r="Z1579">
        <v>0</v>
      </c>
      <c r="AA1579">
        <v>1180</v>
      </c>
      <c r="AB1579">
        <v>0</v>
      </c>
      <c r="AC1579">
        <v>0</v>
      </c>
      <c r="AD1579">
        <v>7</v>
      </c>
      <c r="AE1579">
        <v>0</v>
      </c>
      <c r="AF1579">
        <v>73</v>
      </c>
      <c r="AG1579">
        <v>0</v>
      </c>
      <c r="AH1579">
        <v>3</v>
      </c>
      <c r="AI1579">
        <v>11</v>
      </c>
      <c r="AJ1579">
        <v>0</v>
      </c>
      <c r="AK1579">
        <v>0</v>
      </c>
      <c r="AL1579">
        <v>0</v>
      </c>
      <c r="AM1579">
        <v>0</v>
      </c>
      <c r="AN1579">
        <v>0</v>
      </c>
      <c r="AO1579">
        <v>52</v>
      </c>
      <c r="AP1579">
        <v>244</v>
      </c>
      <c r="AQ1579">
        <v>58</v>
      </c>
      <c r="AR1579">
        <v>0</v>
      </c>
      <c r="AS1579">
        <v>29</v>
      </c>
      <c r="AT1579">
        <v>12</v>
      </c>
      <c r="AU1579">
        <v>6</v>
      </c>
      <c r="AV1579">
        <v>2</v>
      </c>
      <c r="AW1579">
        <v>1</v>
      </c>
      <c r="AX1579">
        <v>0</v>
      </c>
      <c r="AY1579">
        <v>30</v>
      </c>
      <c r="AZ1579">
        <v>47</v>
      </c>
      <c r="BA1579">
        <v>27</v>
      </c>
      <c r="BB1579">
        <v>9</v>
      </c>
      <c r="BC1579">
        <v>6</v>
      </c>
      <c r="BD1579">
        <v>0</v>
      </c>
      <c r="BE1579">
        <v>0</v>
      </c>
      <c r="BF1579">
        <v>84</v>
      </c>
      <c r="BG1579">
        <v>160</v>
      </c>
      <c r="BH1579">
        <v>0</v>
      </c>
      <c r="BI1579">
        <v>17</v>
      </c>
      <c r="BJ1579" s="25">
        <v>45853</v>
      </c>
      <c r="BK1579">
        <v>2</v>
      </c>
      <c r="BL1579" s="27" t="str">
        <f>VLOOKUP(O1579,DropDownList!$H$1:$I$7,2,FALSE)</f>
        <v>2023/24</v>
      </c>
      <c r="BM1579" s="27" t="str">
        <f t="shared" si="24"/>
        <v>VSUR</v>
      </c>
    </row>
    <row r="1580" spans="1:65" x14ac:dyDescent="0.2">
      <c r="A1580">
        <v>2025</v>
      </c>
      <c r="B1580">
        <v>7</v>
      </c>
      <c r="C1580" t="s">
        <v>162</v>
      </c>
      <c r="D1580" t="s">
        <v>185</v>
      </c>
      <c r="E1580" t="s">
        <v>21</v>
      </c>
      <c r="F1580">
        <v>9348</v>
      </c>
      <c r="G1580" t="s">
        <v>141</v>
      </c>
      <c r="H1580" t="s">
        <v>171</v>
      </c>
      <c r="I1580" t="s">
        <v>172</v>
      </c>
      <c r="J1580" s="24">
        <v>45839</v>
      </c>
      <c r="K1580" t="s">
        <v>143</v>
      </c>
      <c r="L1580">
        <v>2</v>
      </c>
      <c r="M1580" t="s">
        <v>144</v>
      </c>
      <c r="N1580" t="s">
        <v>145</v>
      </c>
      <c r="O1580" t="s">
        <v>147</v>
      </c>
      <c r="P1580" t="s">
        <v>150</v>
      </c>
      <c r="Q1580">
        <v>3066.46</v>
      </c>
      <c r="R1580">
        <v>79</v>
      </c>
      <c r="S1580">
        <v>12886.49</v>
      </c>
      <c r="T1580">
        <v>627.61</v>
      </c>
      <c r="U1580">
        <v>20</v>
      </c>
      <c r="V1580">
        <v>10</v>
      </c>
      <c r="W1580">
        <v>1543.77</v>
      </c>
      <c r="X1580">
        <v>1543.77</v>
      </c>
      <c r="Y1580">
        <v>74</v>
      </c>
      <c r="Z1580">
        <v>12258.88</v>
      </c>
      <c r="AA1580">
        <v>9192.42</v>
      </c>
      <c r="AB1580">
        <v>2866.55</v>
      </c>
      <c r="AC1580">
        <v>6325.87</v>
      </c>
      <c r="AD1580">
        <v>7</v>
      </c>
      <c r="AE1580">
        <v>3</v>
      </c>
      <c r="AF1580">
        <v>53</v>
      </c>
      <c r="AG1580">
        <v>9</v>
      </c>
      <c r="AH1580">
        <v>5</v>
      </c>
      <c r="AI1580">
        <v>11</v>
      </c>
      <c r="AJ1580">
        <v>22</v>
      </c>
      <c r="AK1580">
        <v>6</v>
      </c>
      <c r="AL1580">
        <v>3</v>
      </c>
      <c r="AM1580">
        <v>2</v>
      </c>
      <c r="AN1580">
        <v>0</v>
      </c>
      <c r="AO1580">
        <v>44</v>
      </c>
      <c r="AP1580">
        <v>190</v>
      </c>
      <c r="AQ1580">
        <v>46</v>
      </c>
      <c r="AR1580">
        <v>0</v>
      </c>
      <c r="AS1580">
        <v>23</v>
      </c>
      <c r="AT1580">
        <v>23</v>
      </c>
      <c r="AU1580">
        <v>0</v>
      </c>
      <c r="AV1580">
        <v>0</v>
      </c>
      <c r="AW1580">
        <v>0</v>
      </c>
      <c r="AX1580">
        <v>0</v>
      </c>
      <c r="AY1580">
        <v>21</v>
      </c>
      <c r="AZ1580">
        <v>41</v>
      </c>
      <c r="BA1580">
        <v>22</v>
      </c>
      <c r="BB1580">
        <v>6</v>
      </c>
      <c r="BC1580">
        <v>2</v>
      </c>
      <c r="BD1580">
        <v>0</v>
      </c>
      <c r="BE1580">
        <v>0</v>
      </c>
      <c r="BF1580">
        <v>45</v>
      </c>
      <c r="BG1580">
        <v>1612.94</v>
      </c>
      <c r="BH1580">
        <v>1</v>
      </c>
      <c r="BI1580">
        <v>20</v>
      </c>
      <c r="BJ1580" s="25">
        <v>45853</v>
      </c>
      <c r="BK1580">
        <v>0</v>
      </c>
      <c r="BL1580" s="27" t="str">
        <f>VLOOKUP(O1580,DropDownList!$H$1:$I$7,2,FALSE)</f>
        <v>2024/25</v>
      </c>
      <c r="BM1580" s="27" t="str">
        <f t="shared" si="24"/>
        <v>FISCAL FINES</v>
      </c>
    </row>
    <row r="1581" spans="1:65" x14ac:dyDescent="0.2">
      <c r="A1581">
        <v>2025</v>
      </c>
      <c r="B1581">
        <v>7</v>
      </c>
      <c r="C1581" t="s">
        <v>162</v>
      </c>
      <c r="D1581" t="s">
        <v>185</v>
      </c>
      <c r="E1581" t="s">
        <v>21</v>
      </c>
      <c r="F1581">
        <v>9348</v>
      </c>
      <c r="G1581" t="s">
        <v>141</v>
      </c>
      <c r="H1581" t="s">
        <v>171</v>
      </c>
      <c r="I1581" t="s">
        <v>172</v>
      </c>
      <c r="J1581" s="24">
        <v>45839</v>
      </c>
      <c r="K1581" t="s">
        <v>143</v>
      </c>
      <c r="L1581">
        <v>2</v>
      </c>
      <c r="M1581" t="s">
        <v>144</v>
      </c>
      <c r="N1581" t="s">
        <v>145</v>
      </c>
      <c r="O1581" t="s">
        <v>149</v>
      </c>
      <c r="P1581" t="s">
        <v>146</v>
      </c>
      <c r="Q1581">
        <v>353.71</v>
      </c>
      <c r="R1581">
        <v>90</v>
      </c>
      <c r="S1581">
        <v>1500</v>
      </c>
      <c r="T1581">
        <v>40</v>
      </c>
      <c r="U1581">
        <v>40</v>
      </c>
      <c r="V1581">
        <v>12</v>
      </c>
      <c r="W1581">
        <v>187.5</v>
      </c>
      <c r="X1581">
        <v>187.5</v>
      </c>
      <c r="Y1581">
        <v>0</v>
      </c>
      <c r="Z1581">
        <v>0</v>
      </c>
      <c r="AA1581">
        <v>1106.29</v>
      </c>
      <c r="AB1581">
        <v>0</v>
      </c>
      <c r="AC1581">
        <v>0</v>
      </c>
      <c r="AD1581">
        <v>10</v>
      </c>
      <c r="AE1581">
        <v>2</v>
      </c>
      <c r="AF1581">
        <v>64</v>
      </c>
      <c r="AG1581">
        <v>3</v>
      </c>
      <c r="AH1581">
        <v>2</v>
      </c>
      <c r="AI1581">
        <v>21</v>
      </c>
      <c r="AJ1581">
        <v>0</v>
      </c>
      <c r="AK1581">
        <v>0</v>
      </c>
      <c r="AL1581">
        <v>0</v>
      </c>
      <c r="AM1581">
        <v>0</v>
      </c>
      <c r="AN1581">
        <v>0</v>
      </c>
      <c r="AO1581">
        <v>53</v>
      </c>
      <c r="AP1581">
        <v>165</v>
      </c>
      <c r="AQ1581">
        <v>55</v>
      </c>
      <c r="AR1581">
        <v>0</v>
      </c>
      <c r="AS1581">
        <v>19</v>
      </c>
      <c r="AT1581">
        <v>2</v>
      </c>
      <c r="AU1581">
        <v>2</v>
      </c>
      <c r="AV1581">
        <v>0</v>
      </c>
      <c r="AW1581">
        <v>0</v>
      </c>
      <c r="AX1581">
        <v>0</v>
      </c>
      <c r="AY1581">
        <v>23</v>
      </c>
      <c r="AZ1581">
        <v>35</v>
      </c>
      <c r="BA1581">
        <v>15</v>
      </c>
      <c r="BB1581">
        <v>5</v>
      </c>
      <c r="BC1581">
        <v>2</v>
      </c>
      <c r="BD1581">
        <v>0</v>
      </c>
      <c r="BE1581">
        <v>0</v>
      </c>
      <c r="BF1581">
        <v>89</v>
      </c>
      <c r="BG1581">
        <v>310</v>
      </c>
      <c r="BH1581">
        <v>0</v>
      </c>
      <c r="BI1581">
        <v>40</v>
      </c>
      <c r="BJ1581" s="25">
        <v>45853</v>
      </c>
      <c r="BK1581">
        <v>0</v>
      </c>
      <c r="BL1581" s="27" t="str">
        <f>VLOOKUP(O1581,DropDownList!$H$1:$I$7,2,FALSE)</f>
        <v>2025/26</v>
      </c>
      <c r="BM1581" s="27" t="str">
        <f t="shared" si="24"/>
        <v>VSUR</v>
      </c>
    </row>
    <row r="1582" spans="1:65" x14ac:dyDescent="0.2">
      <c r="A1582">
        <v>2025</v>
      </c>
      <c r="B1582">
        <v>7</v>
      </c>
      <c r="C1582" t="s">
        <v>162</v>
      </c>
      <c r="D1582" t="s">
        <v>185</v>
      </c>
      <c r="E1582" t="s">
        <v>21</v>
      </c>
      <c r="F1582">
        <v>9348</v>
      </c>
      <c r="G1582" t="s">
        <v>141</v>
      </c>
      <c r="H1582" t="s">
        <v>171</v>
      </c>
      <c r="I1582" t="s">
        <v>172</v>
      </c>
      <c r="J1582" s="24">
        <v>45839</v>
      </c>
      <c r="K1582" t="s">
        <v>143</v>
      </c>
      <c r="L1582">
        <v>2</v>
      </c>
      <c r="M1582" t="s">
        <v>144</v>
      </c>
      <c r="N1582" t="s">
        <v>145</v>
      </c>
      <c r="O1582" t="s">
        <v>156</v>
      </c>
      <c r="P1582" t="s">
        <v>148</v>
      </c>
      <c r="Q1582">
        <v>0</v>
      </c>
      <c r="R1582">
        <v>4</v>
      </c>
      <c r="S1582">
        <v>240</v>
      </c>
      <c r="T1582">
        <v>120</v>
      </c>
      <c r="U1582">
        <v>0</v>
      </c>
      <c r="V1582">
        <v>0</v>
      </c>
      <c r="W1582">
        <v>0</v>
      </c>
      <c r="X1582">
        <v>0</v>
      </c>
      <c r="Y1582">
        <v>0</v>
      </c>
      <c r="Z1582">
        <v>0</v>
      </c>
      <c r="AA1582">
        <v>120</v>
      </c>
      <c r="AB1582">
        <v>0</v>
      </c>
      <c r="AC1582">
        <v>120</v>
      </c>
      <c r="AD1582">
        <v>0</v>
      </c>
      <c r="AE1582">
        <v>0</v>
      </c>
      <c r="AF1582">
        <v>2</v>
      </c>
      <c r="AG1582">
        <v>0</v>
      </c>
      <c r="AH1582">
        <v>2</v>
      </c>
      <c r="AI1582">
        <v>0</v>
      </c>
      <c r="AJ1582">
        <v>0</v>
      </c>
      <c r="AK1582">
        <v>0</v>
      </c>
      <c r="AL1582">
        <v>0</v>
      </c>
      <c r="AM1582">
        <v>0</v>
      </c>
      <c r="AN1582">
        <v>0</v>
      </c>
      <c r="AO1582">
        <v>3</v>
      </c>
      <c r="AP1582">
        <v>10</v>
      </c>
      <c r="AQ1582">
        <v>3</v>
      </c>
      <c r="AR1582">
        <v>0</v>
      </c>
      <c r="AS1582">
        <v>0</v>
      </c>
      <c r="AT1582">
        <v>0</v>
      </c>
      <c r="AU1582">
        <v>0</v>
      </c>
      <c r="AV1582">
        <v>0</v>
      </c>
      <c r="AW1582">
        <v>0</v>
      </c>
      <c r="AX1582">
        <v>0</v>
      </c>
      <c r="AY1582">
        <v>3</v>
      </c>
      <c r="AZ1582">
        <v>3</v>
      </c>
      <c r="BA1582">
        <v>1</v>
      </c>
      <c r="BB1582">
        <v>0</v>
      </c>
      <c r="BC1582">
        <v>0</v>
      </c>
      <c r="BD1582">
        <v>0</v>
      </c>
      <c r="BE1582">
        <v>0</v>
      </c>
      <c r="BF1582">
        <v>3</v>
      </c>
      <c r="BG1582">
        <v>0</v>
      </c>
      <c r="BH1582">
        <v>0</v>
      </c>
      <c r="BI1582">
        <v>0</v>
      </c>
      <c r="BJ1582" s="25">
        <v>45853</v>
      </c>
      <c r="BK1582">
        <v>0</v>
      </c>
      <c r="BL1582" s="27" t="str">
        <f>VLOOKUP(O1582,DropDownList!$H$1:$I$7,2,FALSE)</f>
        <v>2023/24</v>
      </c>
      <c r="BM1582" s="27" t="str">
        <f t="shared" si="24"/>
        <v>PRAS</v>
      </c>
    </row>
    <row r="1583" spans="1:65" x14ac:dyDescent="0.2">
      <c r="A1583">
        <v>2025</v>
      </c>
      <c r="B1583">
        <v>7</v>
      </c>
      <c r="C1583" t="s">
        <v>162</v>
      </c>
      <c r="D1583" t="s">
        <v>185</v>
      </c>
      <c r="E1583" t="s">
        <v>21</v>
      </c>
      <c r="F1583">
        <v>9348</v>
      </c>
      <c r="G1583" t="s">
        <v>141</v>
      </c>
      <c r="H1583" t="s">
        <v>171</v>
      </c>
      <c r="I1583" t="s">
        <v>172</v>
      </c>
      <c r="J1583" s="24">
        <v>45839</v>
      </c>
      <c r="K1583" t="s">
        <v>143</v>
      </c>
      <c r="L1583">
        <v>2</v>
      </c>
      <c r="M1583" t="s">
        <v>144</v>
      </c>
      <c r="N1583" t="s">
        <v>145</v>
      </c>
      <c r="O1583" t="s">
        <v>156</v>
      </c>
      <c r="P1583" t="s">
        <v>152</v>
      </c>
      <c r="Q1583">
        <v>0</v>
      </c>
      <c r="R1583">
        <v>4</v>
      </c>
      <c r="S1583">
        <v>160</v>
      </c>
      <c r="T1583">
        <v>120</v>
      </c>
      <c r="U1583">
        <v>0</v>
      </c>
      <c r="V1583">
        <v>0</v>
      </c>
      <c r="W1583">
        <v>0</v>
      </c>
      <c r="X1583">
        <v>0</v>
      </c>
      <c r="Y1583">
        <v>0</v>
      </c>
      <c r="Z1583">
        <v>0</v>
      </c>
      <c r="AA1583">
        <v>40</v>
      </c>
      <c r="AB1583">
        <v>0</v>
      </c>
      <c r="AC1583">
        <v>40</v>
      </c>
      <c r="AD1583">
        <v>0</v>
      </c>
      <c r="AE1583">
        <v>0</v>
      </c>
      <c r="AF1583">
        <v>1</v>
      </c>
      <c r="AG1583">
        <v>0</v>
      </c>
      <c r="AH1583">
        <v>3</v>
      </c>
      <c r="AI1583">
        <v>0</v>
      </c>
      <c r="AJ1583">
        <v>0</v>
      </c>
      <c r="AK1583">
        <v>0</v>
      </c>
      <c r="AL1583">
        <v>0</v>
      </c>
      <c r="AM1583">
        <v>0</v>
      </c>
      <c r="AN1583">
        <v>0</v>
      </c>
      <c r="AO1583">
        <v>0</v>
      </c>
      <c r="AP1583">
        <v>0</v>
      </c>
      <c r="AQ1583">
        <v>0</v>
      </c>
      <c r="AR1583">
        <v>0</v>
      </c>
      <c r="AS1583">
        <v>0</v>
      </c>
      <c r="AT1583">
        <v>0</v>
      </c>
      <c r="AU1583">
        <v>0</v>
      </c>
      <c r="AV1583">
        <v>0</v>
      </c>
      <c r="AW1583">
        <v>0</v>
      </c>
      <c r="AX1583">
        <v>0</v>
      </c>
      <c r="AY1583">
        <v>0</v>
      </c>
      <c r="AZ1583">
        <v>0</v>
      </c>
      <c r="BA1583">
        <v>0</v>
      </c>
      <c r="BB1583">
        <v>0</v>
      </c>
      <c r="BC1583">
        <v>0</v>
      </c>
      <c r="BD1583">
        <v>0</v>
      </c>
      <c r="BE1583">
        <v>0</v>
      </c>
      <c r="BF1583">
        <v>0</v>
      </c>
      <c r="BG1583">
        <v>0</v>
      </c>
      <c r="BH1583">
        <v>0</v>
      </c>
      <c r="BI1583">
        <v>0</v>
      </c>
      <c r="BJ1583" s="25">
        <v>45853</v>
      </c>
      <c r="BK1583">
        <v>0</v>
      </c>
      <c r="BL1583" s="27" t="str">
        <f>VLOOKUP(O1583,DropDownList!$H$1:$I$7,2,FALSE)</f>
        <v>2023/24</v>
      </c>
      <c r="BM1583" s="27" t="str">
        <f t="shared" si="24"/>
        <v>PCOA</v>
      </c>
    </row>
    <row r="1584" spans="1:65" x14ac:dyDescent="0.2">
      <c r="A1584">
        <v>2025</v>
      </c>
      <c r="B1584">
        <v>7</v>
      </c>
      <c r="C1584" t="s">
        <v>162</v>
      </c>
      <c r="D1584" t="s">
        <v>185</v>
      </c>
      <c r="E1584" t="s">
        <v>21</v>
      </c>
      <c r="F1584">
        <v>9348</v>
      </c>
      <c r="G1584" t="s">
        <v>141</v>
      </c>
      <c r="H1584" t="s">
        <v>171</v>
      </c>
      <c r="I1584" t="s">
        <v>172</v>
      </c>
      <c r="J1584" s="24">
        <v>45839</v>
      </c>
      <c r="K1584" t="s">
        <v>143</v>
      </c>
      <c r="L1584">
        <v>2</v>
      </c>
      <c r="M1584" t="s">
        <v>144</v>
      </c>
      <c r="N1584" t="s">
        <v>145</v>
      </c>
      <c r="O1584" t="s">
        <v>149</v>
      </c>
      <c r="P1584" t="s">
        <v>153</v>
      </c>
      <c r="Q1584">
        <v>0</v>
      </c>
      <c r="R1584">
        <v>1</v>
      </c>
      <c r="S1584">
        <v>45</v>
      </c>
      <c r="T1584">
        <v>45</v>
      </c>
      <c r="U1584">
        <v>0</v>
      </c>
      <c r="V1584">
        <v>0</v>
      </c>
      <c r="W1584">
        <v>0</v>
      </c>
      <c r="X1584">
        <v>0</v>
      </c>
      <c r="Y1584">
        <v>0</v>
      </c>
      <c r="Z1584">
        <v>0</v>
      </c>
      <c r="AA1584">
        <v>0</v>
      </c>
      <c r="AB1584">
        <v>0</v>
      </c>
      <c r="AC1584">
        <v>0</v>
      </c>
      <c r="AD1584">
        <v>0</v>
      </c>
      <c r="AE1584">
        <v>0</v>
      </c>
      <c r="AF1584">
        <v>0</v>
      </c>
      <c r="AG1584">
        <v>0</v>
      </c>
      <c r="AH1584">
        <v>1</v>
      </c>
      <c r="AI1584">
        <v>0</v>
      </c>
      <c r="AJ1584">
        <v>0</v>
      </c>
      <c r="AK1584">
        <v>0</v>
      </c>
      <c r="AL1584">
        <v>0</v>
      </c>
      <c r="AM1584">
        <v>0</v>
      </c>
      <c r="AN1584">
        <v>0</v>
      </c>
      <c r="AO1584">
        <v>1</v>
      </c>
      <c r="AP1584">
        <v>1</v>
      </c>
      <c r="AQ1584">
        <v>1</v>
      </c>
      <c r="AR1584">
        <v>0</v>
      </c>
      <c r="AS1584">
        <v>0</v>
      </c>
      <c r="AT1584">
        <v>0</v>
      </c>
      <c r="AU1584">
        <v>0</v>
      </c>
      <c r="AV1584">
        <v>0</v>
      </c>
      <c r="AW1584">
        <v>0</v>
      </c>
      <c r="AX1584">
        <v>0</v>
      </c>
      <c r="AY1584">
        <v>0</v>
      </c>
      <c r="AZ1584">
        <v>0</v>
      </c>
      <c r="BA1584">
        <v>0</v>
      </c>
      <c r="BB1584">
        <v>0</v>
      </c>
      <c r="BC1584">
        <v>0</v>
      </c>
      <c r="BD1584">
        <v>0</v>
      </c>
      <c r="BE1584">
        <v>0</v>
      </c>
      <c r="BF1584">
        <v>1</v>
      </c>
      <c r="BG1584">
        <v>0</v>
      </c>
      <c r="BH1584">
        <v>0</v>
      </c>
      <c r="BI1584">
        <v>0</v>
      </c>
      <c r="BJ1584" s="25">
        <v>45853</v>
      </c>
      <c r="BK1584">
        <v>0</v>
      </c>
      <c r="BL1584" s="27" t="str">
        <f>VLOOKUP(O1584,DropDownList!$H$1:$I$7,2,FALSE)</f>
        <v>2025/26</v>
      </c>
      <c r="BM1584" s="27" t="str">
        <f t="shared" si="24"/>
        <v>PREG</v>
      </c>
    </row>
    <row r="1585" spans="1:65" x14ac:dyDescent="0.2">
      <c r="A1585">
        <v>2025</v>
      </c>
      <c r="B1585">
        <v>7</v>
      </c>
      <c r="C1585" t="s">
        <v>162</v>
      </c>
      <c r="D1585" t="s">
        <v>185</v>
      </c>
      <c r="E1585" t="s">
        <v>21</v>
      </c>
      <c r="F1585">
        <v>9348</v>
      </c>
      <c r="G1585" t="s">
        <v>141</v>
      </c>
      <c r="H1585" t="s">
        <v>171</v>
      </c>
      <c r="I1585" t="s">
        <v>172</v>
      </c>
      <c r="J1585" s="24">
        <v>45839</v>
      </c>
      <c r="K1585" t="s">
        <v>143</v>
      </c>
      <c r="L1585">
        <v>2</v>
      </c>
      <c r="M1585" t="s">
        <v>144</v>
      </c>
      <c r="N1585" t="s">
        <v>145</v>
      </c>
      <c r="O1585" t="s">
        <v>156</v>
      </c>
      <c r="P1585" t="s">
        <v>154</v>
      </c>
      <c r="Q1585">
        <v>4175.1499999999996</v>
      </c>
      <c r="R1585">
        <v>89</v>
      </c>
      <c r="S1585">
        <v>23657.02</v>
      </c>
      <c r="T1585">
        <v>895</v>
      </c>
      <c r="U1585">
        <v>19</v>
      </c>
      <c r="V1585">
        <v>12</v>
      </c>
      <c r="W1585">
        <v>2909.42</v>
      </c>
      <c r="X1585">
        <v>2909.42</v>
      </c>
      <c r="Y1585">
        <v>0</v>
      </c>
      <c r="Z1585">
        <v>0</v>
      </c>
      <c r="AA1585">
        <v>18586.87</v>
      </c>
      <c r="AB1585">
        <v>157.02000000000001</v>
      </c>
      <c r="AC1585">
        <v>17249.849999999999</v>
      </c>
      <c r="AD1585">
        <v>9</v>
      </c>
      <c r="AE1585">
        <v>3</v>
      </c>
      <c r="AF1585">
        <v>66</v>
      </c>
      <c r="AG1585">
        <v>6</v>
      </c>
      <c r="AH1585">
        <v>1</v>
      </c>
      <c r="AI1585">
        <v>13</v>
      </c>
      <c r="AJ1585">
        <v>0</v>
      </c>
      <c r="AK1585">
        <v>0</v>
      </c>
      <c r="AL1585">
        <v>0</v>
      </c>
      <c r="AM1585">
        <v>0</v>
      </c>
      <c r="AN1585">
        <v>0</v>
      </c>
      <c r="AO1585">
        <v>53</v>
      </c>
      <c r="AP1585">
        <v>247</v>
      </c>
      <c r="AQ1585">
        <v>59</v>
      </c>
      <c r="AR1585">
        <v>0</v>
      </c>
      <c r="AS1585">
        <v>29</v>
      </c>
      <c r="AT1585">
        <v>12</v>
      </c>
      <c r="AU1585">
        <v>6</v>
      </c>
      <c r="AV1585">
        <v>2</v>
      </c>
      <c r="AW1585">
        <v>1</v>
      </c>
      <c r="AX1585">
        <v>0</v>
      </c>
      <c r="AY1585">
        <v>31</v>
      </c>
      <c r="AZ1585">
        <v>48</v>
      </c>
      <c r="BA1585">
        <v>27</v>
      </c>
      <c r="BB1585">
        <v>9</v>
      </c>
      <c r="BC1585">
        <v>6</v>
      </c>
      <c r="BD1585">
        <v>0</v>
      </c>
      <c r="BE1585">
        <v>0</v>
      </c>
      <c r="BF1585">
        <v>86</v>
      </c>
      <c r="BG1585">
        <v>2870</v>
      </c>
      <c r="BH1585">
        <v>3</v>
      </c>
      <c r="BI1585">
        <v>17</v>
      </c>
      <c r="BJ1585" s="25">
        <v>45853</v>
      </c>
      <c r="BK1585">
        <v>2</v>
      </c>
      <c r="BL1585" s="27" t="str">
        <f>VLOOKUP(O1585,DropDownList!$H$1:$I$7,2,FALSE)</f>
        <v>2023/24</v>
      </c>
      <c r="BM1585" s="27" t="str">
        <f t="shared" si="24"/>
        <v>JP COURT</v>
      </c>
    </row>
    <row r="1586" spans="1:65" x14ac:dyDescent="0.2">
      <c r="A1586">
        <v>2025</v>
      </c>
      <c r="B1586">
        <v>7</v>
      </c>
      <c r="C1586" t="s">
        <v>162</v>
      </c>
      <c r="D1586" t="s">
        <v>185</v>
      </c>
      <c r="E1586" t="s">
        <v>21</v>
      </c>
      <c r="F1586">
        <v>9348</v>
      </c>
      <c r="G1586" t="s">
        <v>141</v>
      </c>
      <c r="H1586" t="s">
        <v>171</v>
      </c>
      <c r="I1586" t="s">
        <v>172</v>
      </c>
      <c r="J1586" s="24">
        <v>45839</v>
      </c>
      <c r="K1586" t="s">
        <v>143</v>
      </c>
      <c r="L1586">
        <v>2</v>
      </c>
      <c r="M1586" t="s">
        <v>144</v>
      </c>
      <c r="N1586" t="s">
        <v>145</v>
      </c>
      <c r="O1586" t="s">
        <v>149</v>
      </c>
      <c r="P1586" t="s">
        <v>148</v>
      </c>
      <c r="Q1586">
        <v>180</v>
      </c>
      <c r="R1586">
        <v>6</v>
      </c>
      <c r="S1586">
        <v>360</v>
      </c>
      <c r="T1586">
        <v>0</v>
      </c>
      <c r="U1586">
        <v>3</v>
      </c>
      <c r="V1586">
        <v>3</v>
      </c>
      <c r="W1586">
        <v>180</v>
      </c>
      <c r="X1586">
        <v>180</v>
      </c>
      <c r="Y1586">
        <v>0</v>
      </c>
      <c r="Z1586">
        <v>0</v>
      </c>
      <c r="AA1586">
        <v>180</v>
      </c>
      <c r="AB1586">
        <v>0</v>
      </c>
      <c r="AC1586">
        <v>180</v>
      </c>
      <c r="AD1586">
        <v>3</v>
      </c>
      <c r="AE1586">
        <v>0</v>
      </c>
      <c r="AF1586">
        <v>3</v>
      </c>
      <c r="AG1586">
        <v>0</v>
      </c>
      <c r="AH1586">
        <v>0</v>
      </c>
      <c r="AI1586">
        <v>3</v>
      </c>
      <c r="AJ1586">
        <v>0</v>
      </c>
      <c r="AK1586">
        <v>0</v>
      </c>
      <c r="AL1586">
        <v>0</v>
      </c>
      <c r="AM1586">
        <v>0</v>
      </c>
      <c r="AN1586">
        <v>0</v>
      </c>
      <c r="AO1586">
        <v>6</v>
      </c>
      <c r="AP1586">
        <v>10</v>
      </c>
      <c r="AQ1586">
        <v>6</v>
      </c>
      <c r="AR1586">
        <v>0</v>
      </c>
      <c r="AS1586">
        <v>1</v>
      </c>
      <c r="AT1586">
        <v>0</v>
      </c>
      <c r="AU1586">
        <v>0</v>
      </c>
      <c r="AV1586">
        <v>0</v>
      </c>
      <c r="AW1586">
        <v>0</v>
      </c>
      <c r="AX1586">
        <v>0</v>
      </c>
      <c r="AY1586">
        <v>1</v>
      </c>
      <c r="AZ1586">
        <v>2</v>
      </c>
      <c r="BA1586">
        <v>0</v>
      </c>
      <c r="BB1586">
        <v>0</v>
      </c>
      <c r="BC1586">
        <v>0</v>
      </c>
      <c r="BD1586">
        <v>0</v>
      </c>
      <c r="BE1586">
        <v>0</v>
      </c>
      <c r="BF1586">
        <v>6</v>
      </c>
      <c r="BG1586">
        <v>180</v>
      </c>
      <c r="BH1586">
        <v>0</v>
      </c>
      <c r="BI1586">
        <v>3</v>
      </c>
      <c r="BJ1586" s="25">
        <v>45853</v>
      </c>
      <c r="BK1586">
        <v>0</v>
      </c>
      <c r="BL1586" s="27" t="str">
        <f>VLOOKUP(O1586,DropDownList!$H$1:$I$7,2,FALSE)</f>
        <v>2025/26</v>
      </c>
      <c r="BM1586" s="27" t="str">
        <f t="shared" si="24"/>
        <v>PRAS</v>
      </c>
    </row>
    <row r="1587" spans="1:65" x14ac:dyDescent="0.2">
      <c r="A1587">
        <v>2025</v>
      </c>
      <c r="B1587">
        <v>7</v>
      </c>
      <c r="C1587" t="s">
        <v>162</v>
      </c>
      <c r="D1587" t="s">
        <v>185</v>
      </c>
      <c r="E1587" t="s">
        <v>21</v>
      </c>
      <c r="F1587">
        <v>9348</v>
      </c>
      <c r="G1587" t="s">
        <v>141</v>
      </c>
      <c r="H1587" t="s">
        <v>171</v>
      </c>
      <c r="I1587" t="s">
        <v>172</v>
      </c>
      <c r="J1587" s="24">
        <v>45839</v>
      </c>
      <c r="K1587" t="s">
        <v>143</v>
      </c>
      <c r="L1587">
        <v>2</v>
      </c>
      <c r="M1587" t="s">
        <v>144</v>
      </c>
      <c r="N1587" t="s">
        <v>145</v>
      </c>
      <c r="O1587" t="s">
        <v>149</v>
      </c>
      <c r="P1587" t="s">
        <v>152</v>
      </c>
      <c r="Q1587">
        <v>0</v>
      </c>
      <c r="R1587">
        <v>11</v>
      </c>
      <c r="S1587">
        <v>440</v>
      </c>
      <c r="T1587">
        <v>240</v>
      </c>
      <c r="U1587">
        <v>0</v>
      </c>
      <c r="V1587">
        <v>0</v>
      </c>
      <c r="W1587">
        <v>0</v>
      </c>
      <c r="X1587">
        <v>0</v>
      </c>
      <c r="Y1587">
        <v>0</v>
      </c>
      <c r="Z1587">
        <v>0</v>
      </c>
      <c r="AA1587">
        <v>200</v>
      </c>
      <c r="AB1587">
        <v>0</v>
      </c>
      <c r="AC1587">
        <v>200</v>
      </c>
      <c r="AD1587">
        <v>0</v>
      </c>
      <c r="AE1587">
        <v>0</v>
      </c>
      <c r="AF1587">
        <v>5</v>
      </c>
      <c r="AG1587">
        <v>0</v>
      </c>
      <c r="AH1587">
        <v>6</v>
      </c>
      <c r="AI1587">
        <v>0</v>
      </c>
      <c r="AJ1587">
        <v>0</v>
      </c>
      <c r="AK1587">
        <v>0</v>
      </c>
      <c r="AL1587">
        <v>0</v>
      </c>
      <c r="AM1587">
        <v>0</v>
      </c>
      <c r="AN1587">
        <v>0</v>
      </c>
      <c r="AO1587">
        <v>0</v>
      </c>
      <c r="AP1587">
        <v>0</v>
      </c>
      <c r="AQ1587">
        <v>0</v>
      </c>
      <c r="AR1587">
        <v>0</v>
      </c>
      <c r="AS1587">
        <v>0</v>
      </c>
      <c r="AT1587">
        <v>0</v>
      </c>
      <c r="AU1587">
        <v>0</v>
      </c>
      <c r="AV1587">
        <v>0</v>
      </c>
      <c r="AW1587">
        <v>0</v>
      </c>
      <c r="AX1587">
        <v>0</v>
      </c>
      <c r="AY1587">
        <v>0</v>
      </c>
      <c r="AZ1587">
        <v>0</v>
      </c>
      <c r="BA1587">
        <v>0</v>
      </c>
      <c r="BB1587">
        <v>0</v>
      </c>
      <c r="BC1587">
        <v>0</v>
      </c>
      <c r="BD1587">
        <v>0</v>
      </c>
      <c r="BE1587">
        <v>0</v>
      </c>
      <c r="BF1587">
        <v>0</v>
      </c>
      <c r="BG1587">
        <v>0</v>
      </c>
      <c r="BH1587">
        <v>0</v>
      </c>
      <c r="BI1587">
        <v>0</v>
      </c>
      <c r="BJ1587" s="25">
        <v>45853</v>
      </c>
      <c r="BK1587">
        <v>0</v>
      </c>
      <c r="BL1587" s="27" t="str">
        <f>VLOOKUP(O1587,DropDownList!$H$1:$I$7,2,FALSE)</f>
        <v>2025/26</v>
      </c>
      <c r="BM1587" s="27" t="str">
        <f t="shared" si="24"/>
        <v>PCOA</v>
      </c>
    </row>
    <row r="1588" spans="1:65" x14ac:dyDescent="0.2">
      <c r="A1588">
        <v>2025</v>
      </c>
      <c r="B1588">
        <v>7</v>
      </c>
      <c r="C1588" t="s">
        <v>162</v>
      </c>
      <c r="D1588" t="s">
        <v>185</v>
      </c>
      <c r="E1588" t="s">
        <v>21</v>
      </c>
      <c r="F1588">
        <v>9348</v>
      </c>
      <c r="G1588" t="s">
        <v>141</v>
      </c>
      <c r="H1588" t="s">
        <v>171</v>
      </c>
      <c r="I1588" t="s">
        <v>172</v>
      </c>
      <c r="J1588" s="24">
        <v>45839</v>
      </c>
      <c r="K1588" t="s">
        <v>143</v>
      </c>
      <c r="L1588">
        <v>2</v>
      </c>
      <c r="M1588" t="s">
        <v>144</v>
      </c>
      <c r="N1588" t="s">
        <v>145</v>
      </c>
      <c r="O1588" t="s">
        <v>156</v>
      </c>
      <c r="P1588" t="s">
        <v>150</v>
      </c>
      <c r="Q1588">
        <v>2758.71</v>
      </c>
      <c r="R1588">
        <v>75</v>
      </c>
      <c r="S1588">
        <v>11791.83</v>
      </c>
      <c r="T1588">
        <v>2142.8000000000002</v>
      </c>
      <c r="U1588">
        <v>20</v>
      </c>
      <c r="V1588">
        <v>14</v>
      </c>
      <c r="W1588">
        <v>2252.41</v>
      </c>
      <c r="X1588">
        <v>2252.41</v>
      </c>
      <c r="Y1588">
        <v>63</v>
      </c>
      <c r="Z1588">
        <v>9649.0300000000007</v>
      </c>
      <c r="AA1588">
        <v>6890.32</v>
      </c>
      <c r="AB1588">
        <v>3042.75</v>
      </c>
      <c r="AC1588">
        <v>3847.57</v>
      </c>
      <c r="AD1588">
        <v>12</v>
      </c>
      <c r="AE1588">
        <v>2</v>
      </c>
      <c r="AF1588">
        <v>42</v>
      </c>
      <c r="AG1588">
        <v>5</v>
      </c>
      <c r="AH1588">
        <v>12</v>
      </c>
      <c r="AI1588">
        <v>15</v>
      </c>
      <c r="AJ1588">
        <v>20</v>
      </c>
      <c r="AK1588">
        <v>2</v>
      </c>
      <c r="AL1588">
        <v>3</v>
      </c>
      <c r="AM1588">
        <v>5</v>
      </c>
      <c r="AN1588">
        <v>0</v>
      </c>
      <c r="AO1588">
        <v>45</v>
      </c>
      <c r="AP1588">
        <v>310</v>
      </c>
      <c r="AQ1588">
        <v>48</v>
      </c>
      <c r="AR1588">
        <v>0</v>
      </c>
      <c r="AS1588">
        <v>29</v>
      </c>
      <c r="AT1588">
        <v>65</v>
      </c>
      <c r="AU1588">
        <v>2</v>
      </c>
      <c r="AV1588">
        <v>0</v>
      </c>
      <c r="AW1588">
        <v>0</v>
      </c>
      <c r="AX1588">
        <v>0</v>
      </c>
      <c r="AY1588">
        <v>25</v>
      </c>
      <c r="AZ1588">
        <v>66</v>
      </c>
      <c r="BA1588">
        <v>55</v>
      </c>
      <c r="BB1588">
        <v>6</v>
      </c>
      <c r="BC1588">
        <v>2</v>
      </c>
      <c r="BD1588">
        <v>0</v>
      </c>
      <c r="BE1588">
        <v>0</v>
      </c>
      <c r="BF1588">
        <v>44</v>
      </c>
      <c r="BG1588">
        <v>2224.41</v>
      </c>
      <c r="BH1588">
        <v>1</v>
      </c>
      <c r="BI1588">
        <v>20</v>
      </c>
      <c r="BJ1588" s="25">
        <v>45853</v>
      </c>
      <c r="BK1588">
        <v>0</v>
      </c>
      <c r="BL1588" s="27" t="str">
        <f>VLOOKUP(O1588,DropDownList!$H$1:$I$7,2,FALSE)</f>
        <v>2023/24</v>
      </c>
      <c r="BM1588" s="27" t="str">
        <f t="shared" si="24"/>
        <v>FISCAL FINES</v>
      </c>
    </row>
    <row r="1589" spans="1:65" x14ac:dyDescent="0.2">
      <c r="A1589">
        <v>2025</v>
      </c>
      <c r="B1589">
        <v>7</v>
      </c>
      <c r="C1589" t="s">
        <v>162</v>
      </c>
      <c r="D1589" t="s">
        <v>185</v>
      </c>
      <c r="E1589" t="s">
        <v>21</v>
      </c>
      <c r="F1589">
        <v>9348</v>
      </c>
      <c r="G1589" t="s">
        <v>141</v>
      </c>
      <c r="H1589" t="s">
        <v>171</v>
      </c>
      <c r="I1589" t="s">
        <v>172</v>
      </c>
      <c r="J1589" s="24">
        <v>45839</v>
      </c>
      <c r="K1589" t="s">
        <v>143</v>
      </c>
      <c r="L1589">
        <v>2</v>
      </c>
      <c r="M1589" t="s">
        <v>144</v>
      </c>
      <c r="N1589" t="s">
        <v>145</v>
      </c>
      <c r="O1589" t="s">
        <v>149</v>
      </c>
      <c r="P1589" t="s">
        <v>154</v>
      </c>
      <c r="Q1589">
        <v>9102.4699999999993</v>
      </c>
      <c r="R1589">
        <v>90</v>
      </c>
      <c r="S1589">
        <v>23085</v>
      </c>
      <c r="T1589">
        <v>782.43</v>
      </c>
      <c r="U1589">
        <v>40</v>
      </c>
      <c r="V1589">
        <v>21</v>
      </c>
      <c r="W1589">
        <v>4715</v>
      </c>
      <c r="X1589">
        <v>5135</v>
      </c>
      <c r="Y1589">
        <v>0</v>
      </c>
      <c r="Z1589">
        <v>0</v>
      </c>
      <c r="AA1589">
        <v>13200.1</v>
      </c>
      <c r="AB1589">
        <v>0</v>
      </c>
      <c r="AC1589">
        <v>12091.31</v>
      </c>
      <c r="AD1589">
        <v>10</v>
      </c>
      <c r="AE1589">
        <v>11</v>
      </c>
      <c r="AF1589">
        <v>47</v>
      </c>
      <c r="AG1589">
        <v>19</v>
      </c>
      <c r="AH1589">
        <v>2</v>
      </c>
      <c r="AI1589">
        <v>21</v>
      </c>
      <c r="AJ1589">
        <v>0</v>
      </c>
      <c r="AK1589">
        <v>0</v>
      </c>
      <c r="AL1589">
        <v>0</v>
      </c>
      <c r="AM1589">
        <v>0</v>
      </c>
      <c r="AN1589">
        <v>0</v>
      </c>
      <c r="AO1589">
        <v>53</v>
      </c>
      <c r="AP1589">
        <v>161</v>
      </c>
      <c r="AQ1589">
        <v>54</v>
      </c>
      <c r="AR1589">
        <v>0</v>
      </c>
      <c r="AS1589">
        <v>19</v>
      </c>
      <c r="AT1589">
        <v>2</v>
      </c>
      <c r="AU1589">
        <v>2</v>
      </c>
      <c r="AV1589">
        <v>0</v>
      </c>
      <c r="AW1589">
        <v>0</v>
      </c>
      <c r="AX1589">
        <v>0</v>
      </c>
      <c r="AY1589">
        <v>22</v>
      </c>
      <c r="AZ1589">
        <v>34</v>
      </c>
      <c r="BA1589">
        <v>14</v>
      </c>
      <c r="BB1589">
        <v>5</v>
      </c>
      <c r="BC1589">
        <v>2</v>
      </c>
      <c r="BD1589">
        <v>0</v>
      </c>
      <c r="BE1589">
        <v>0</v>
      </c>
      <c r="BF1589">
        <v>89</v>
      </c>
      <c r="BG1589">
        <v>4655</v>
      </c>
      <c r="BH1589">
        <v>1</v>
      </c>
      <c r="BI1589">
        <v>40</v>
      </c>
      <c r="BJ1589" s="25">
        <v>45853</v>
      </c>
      <c r="BK1589">
        <v>0</v>
      </c>
      <c r="BL1589" s="27" t="str">
        <f>VLOOKUP(O1589,DropDownList!$H$1:$I$7,2,FALSE)</f>
        <v>2025/26</v>
      </c>
      <c r="BM1589" s="27" t="str">
        <f t="shared" si="24"/>
        <v>JP COURT</v>
      </c>
    </row>
    <row r="1590" spans="1:65" x14ac:dyDescent="0.2">
      <c r="A1590">
        <v>2025</v>
      </c>
      <c r="B1590">
        <v>7</v>
      </c>
      <c r="C1590" t="s">
        <v>162</v>
      </c>
      <c r="D1590" t="s">
        <v>185</v>
      </c>
      <c r="E1590" t="s">
        <v>21</v>
      </c>
      <c r="F1590">
        <v>9348</v>
      </c>
      <c r="G1590" t="s">
        <v>141</v>
      </c>
      <c r="H1590" t="s">
        <v>171</v>
      </c>
      <c r="I1590" t="s">
        <v>172</v>
      </c>
      <c r="J1590" s="24">
        <v>45839</v>
      </c>
      <c r="K1590" t="s">
        <v>143</v>
      </c>
      <c r="L1590">
        <v>2</v>
      </c>
      <c r="M1590" t="s">
        <v>144</v>
      </c>
      <c r="N1590" t="s">
        <v>145</v>
      </c>
      <c r="O1590" t="s">
        <v>149</v>
      </c>
      <c r="P1590" t="s">
        <v>150</v>
      </c>
      <c r="Q1590">
        <v>4625.18</v>
      </c>
      <c r="R1590">
        <v>59</v>
      </c>
      <c r="S1590">
        <v>10367.61</v>
      </c>
      <c r="T1590">
        <v>679.15</v>
      </c>
      <c r="U1590">
        <v>24</v>
      </c>
      <c r="V1590">
        <v>16</v>
      </c>
      <c r="W1590">
        <v>2131.66</v>
      </c>
      <c r="X1590">
        <v>3746.76</v>
      </c>
      <c r="Y1590">
        <v>54</v>
      </c>
      <c r="Z1590">
        <v>9688.4599999999991</v>
      </c>
      <c r="AA1590">
        <v>5063.28</v>
      </c>
      <c r="AB1590">
        <v>2075.88</v>
      </c>
      <c r="AC1590">
        <v>2987.4</v>
      </c>
      <c r="AD1590">
        <v>13</v>
      </c>
      <c r="AE1590">
        <v>3</v>
      </c>
      <c r="AF1590">
        <v>29</v>
      </c>
      <c r="AG1590">
        <v>7</v>
      </c>
      <c r="AH1590">
        <v>5</v>
      </c>
      <c r="AI1590">
        <v>17</v>
      </c>
      <c r="AJ1590">
        <v>16</v>
      </c>
      <c r="AK1590">
        <v>5</v>
      </c>
      <c r="AL1590">
        <v>0</v>
      </c>
      <c r="AM1590">
        <v>2</v>
      </c>
      <c r="AN1590">
        <v>1</v>
      </c>
      <c r="AO1590">
        <v>37</v>
      </c>
      <c r="AP1590">
        <v>98</v>
      </c>
      <c r="AQ1590">
        <v>43</v>
      </c>
      <c r="AR1590">
        <v>0</v>
      </c>
      <c r="AS1590">
        <v>10</v>
      </c>
      <c r="AT1590">
        <v>3</v>
      </c>
      <c r="AU1590">
        <v>1</v>
      </c>
      <c r="AV1590">
        <v>0</v>
      </c>
      <c r="AW1590">
        <v>0</v>
      </c>
      <c r="AX1590">
        <v>0</v>
      </c>
      <c r="AY1590">
        <v>8</v>
      </c>
      <c r="AZ1590">
        <v>19</v>
      </c>
      <c r="BA1590">
        <v>8</v>
      </c>
      <c r="BB1590">
        <v>2</v>
      </c>
      <c r="BC1590">
        <v>0</v>
      </c>
      <c r="BD1590">
        <v>0</v>
      </c>
      <c r="BE1590">
        <v>0</v>
      </c>
      <c r="BF1590">
        <v>37</v>
      </c>
      <c r="BG1590">
        <v>4200.9399999999996</v>
      </c>
      <c r="BH1590">
        <v>1</v>
      </c>
      <c r="BI1590">
        <v>24</v>
      </c>
      <c r="BJ1590" s="25">
        <v>45853</v>
      </c>
      <c r="BK1590">
        <v>0</v>
      </c>
      <c r="BL1590" s="27" t="str">
        <f>VLOOKUP(O1590,DropDownList!$H$1:$I$7,2,FALSE)</f>
        <v>2025/26</v>
      </c>
      <c r="BM1590" s="27" t="str">
        <f t="shared" si="24"/>
        <v>FISCAL FINES</v>
      </c>
    </row>
    <row r="1591" spans="1:65" x14ac:dyDescent="0.2">
      <c r="A1591">
        <v>2025</v>
      </c>
      <c r="B1591">
        <v>7</v>
      </c>
      <c r="C1591" t="s">
        <v>162</v>
      </c>
      <c r="D1591" t="s">
        <v>185</v>
      </c>
      <c r="E1591" t="s">
        <v>21</v>
      </c>
      <c r="F1591">
        <v>9348</v>
      </c>
      <c r="G1591" t="s">
        <v>141</v>
      </c>
      <c r="H1591" t="s">
        <v>171</v>
      </c>
      <c r="I1591" t="s">
        <v>172</v>
      </c>
      <c r="J1591" s="24">
        <v>45839</v>
      </c>
      <c r="K1591" t="s">
        <v>143</v>
      </c>
      <c r="L1591">
        <v>2</v>
      </c>
      <c r="M1591" t="s">
        <v>144</v>
      </c>
      <c r="N1591" t="s">
        <v>145</v>
      </c>
      <c r="O1591" t="s">
        <v>147</v>
      </c>
      <c r="P1591" t="s">
        <v>146</v>
      </c>
      <c r="Q1591">
        <v>260</v>
      </c>
      <c r="R1591">
        <v>82</v>
      </c>
      <c r="S1591">
        <v>1420</v>
      </c>
      <c r="T1591">
        <v>20</v>
      </c>
      <c r="U1591">
        <v>24</v>
      </c>
      <c r="V1591">
        <v>7</v>
      </c>
      <c r="W1591">
        <v>160</v>
      </c>
      <c r="X1591">
        <v>160</v>
      </c>
      <c r="Y1591">
        <v>0</v>
      </c>
      <c r="Z1591">
        <v>0</v>
      </c>
      <c r="AA1591">
        <v>1140</v>
      </c>
      <c r="AB1591">
        <v>0</v>
      </c>
      <c r="AC1591">
        <v>0</v>
      </c>
      <c r="AD1591">
        <v>7</v>
      </c>
      <c r="AE1591">
        <v>0</v>
      </c>
      <c r="AF1591">
        <v>69</v>
      </c>
      <c r="AG1591">
        <v>0</v>
      </c>
      <c r="AH1591">
        <v>1</v>
      </c>
      <c r="AI1591">
        <v>12</v>
      </c>
      <c r="AJ1591">
        <v>0</v>
      </c>
      <c r="AK1591">
        <v>0</v>
      </c>
      <c r="AL1591">
        <v>0</v>
      </c>
      <c r="AM1591">
        <v>0</v>
      </c>
      <c r="AN1591">
        <v>0</v>
      </c>
      <c r="AO1591">
        <v>59</v>
      </c>
      <c r="AP1591">
        <v>238</v>
      </c>
      <c r="AQ1591">
        <v>63</v>
      </c>
      <c r="AR1591">
        <v>0</v>
      </c>
      <c r="AS1591">
        <v>28</v>
      </c>
      <c r="AT1591">
        <v>15</v>
      </c>
      <c r="AU1591">
        <v>8</v>
      </c>
      <c r="AV1591">
        <v>3</v>
      </c>
      <c r="AW1591">
        <v>5</v>
      </c>
      <c r="AX1591">
        <v>0</v>
      </c>
      <c r="AY1591">
        <v>28</v>
      </c>
      <c r="AZ1591">
        <v>43</v>
      </c>
      <c r="BA1591">
        <v>22</v>
      </c>
      <c r="BB1591">
        <v>4</v>
      </c>
      <c r="BC1591">
        <v>3</v>
      </c>
      <c r="BD1591">
        <v>2</v>
      </c>
      <c r="BE1591">
        <v>0</v>
      </c>
      <c r="BF1591">
        <v>77</v>
      </c>
      <c r="BG1591">
        <v>260</v>
      </c>
      <c r="BH1591">
        <v>0</v>
      </c>
      <c r="BI1591">
        <v>19</v>
      </c>
      <c r="BJ1591" s="25">
        <v>45853</v>
      </c>
      <c r="BK1591">
        <v>2</v>
      </c>
      <c r="BL1591" s="27" t="str">
        <f>VLOOKUP(O1591,DropDownList!$H$1:$I$7,2,FALSE)</f>
        <v>2024/25</v>
      </c>
      <c r="BM1591" s="27" t="str">
        <f t="shared" si="24"/>
        <v>VSUR</v>
      </c>
    </row>
    <row r="1592" spans="1:65" x14ac:dyDescent="0.2">
      <c r="A1592">
        <v>2025</v>
      </c>
      <c r="B1592">
        <v>7</v>
      </c>
      <c r="C1592" t="s">
        <v>162</v>
      </c>
      <c r="D1592" t="s">
        <v>185</v>
      </c>
      <c r="E1592" t="s">
        <v>21</v>
      </c>
      <c r="F1592">
        <v>9348</v>
      </c>
      <c r="G1592" t="s">
        <v>141</v>
      </c>
      <c r="H1592" t="s">
        <v>171</v>
      </c>
      <c r="I1592" t="s">
        <v>172</v>
      </c>
      <c r="J1592" s="24">
        <v>45839</v>
      </c>
      <c r="K1592" t="s">
        <v>143</v>
      </c>
      <c r="L1592">
        <v>2</v>
      </c>
      <c r="M1592" t="s">
        <v>144</v>
      </c>
      <c r="N1592" t="s">
        <v>145</v>
      </c>
      <c r="O1592" t="s">
        <v>147</v>
      </c>
      <c r="P1592" t="s">
        <v>152</v>
      </c>
      <c r="Q1592">
        <v>0</v>
      </c>
      <c r="R1592">
        <v>4</v>
      </c>
      <c r="S1592">
        <v>160</v>
      </c>
      <c r="T1592">
        <v>160</v>
      </c>
      <c r="U1592">
        <v>0</v>
      </c>
      <c r="V1592">
        <v>0</v>
      </c>
      <c r="W1592">
        <v>0</v>
      </c>
      <c r="X1592">
        <v>0</v>
      </c>
      <c r="Y1592">
        <v>0</v>
      </c>
      <c r="Z1592">
        <v>0</v>
      </c>
      <c r="AA1592">
        <v>0</v>
      </c>
      <c r="AB1592">
        <v>0</v>
      </c>
      <c r="AC1592">
        <v>0</v>
      </c>
      <c r="AD1592">
        <v>0</v>
      </c>
      <c r="AE1592">
        <v>0</v>
      </c>
      <c r="AF1592">
        <v>0</v>
      </c>
      <c r="AG1592">
        <v>0</v>
      </c>
      <c r="AH1592">
        <v>4</v>
      </c>
      <c r="AI1592">
        <v>0</v>
      </c>
      <c r="AJ1592">
        <v>0</v>
      </c>
      <c r="AK1592">
        <v>0</v>
      </c>
      <c r="AL1592">
        <v>0</v>
      </c>
      <c r="AM1592">
        <v>0</v>
      </c>
      <c r="AN1592">
        <v>0</v>
      </c>
      <c r="AO1592">
        <v>0</v>
      </c>
      <c r="AP1592">
        <v>0</v>
      </c>
      <c r="AQ1592">
        <v>0</v>
      </c>
      <c r="AR1592">
        <v>0</v>
      </c>
      <c r="AS1592">
        <v>0</v>
      </c>
      <c r="AT1592">
        <v>0</v>
      </c>
      <c r="AU1592">
        <v>0</v>
      </c>
      <c r="AV1592">
        <v>0</v>
      </c>
      <c r="AW1592">
        <v>0</v>
      </c>
      <c r="AX1592">
        <v>0</v>
      </c>
      <c r="AY1592">
        <v>0</v>
      </c>
      <c r="AZ1592">
        <v>0</v>
      </c>
      <c r="BA1592">
        <v>0</v>
      </c>
      <c r="BB1592">
        <v>0</v>
      </c>
      <c r="BC1592">
        <v>0</v>
      </c>
      <c r="BD1592">
        <v>0</v>
      </c>
      <c r="BE1592">
        <v>0</v>
      </c>
      <c r="BF1592">
        <v>0</v>
      </c>
      <c r="BG1592">
        <v>0</v>
      </c>
      <c r="BH1592">
        <v>0</v>
      </c>
      <c r="BI1592">
        <v>0</v>
      </c>
      <c r="BJ1592" s="25">
        <v>45853</v>
      </c>
      <c r="BK1592">
        <v>0</v>
      </c>
      <c r="BL1592" s="27" t="str">
        <f>VLOOKUP(O1592,DropDownList!$H$1:$I$7,2,FALSE)</f>
        <v>2024/25</v>
      </c>
      <c r="BM1592" s="27" t="str">
        <f t="shared" si="24"/>
        <v>PCOA</v>
      </c>
    </row>
    <row r="1593" spans="1:65" x14ac:dyDescent="0.2">
      <c r="A1593">
        <v>2025</v>
      </c>
      <c r="B1593">
        <v>7</v>
      </c>
      <c r="C1593" t="s">
        <v>162</v>
      </c>
      <c r="D1593" t="s">
        <v>185</v>
      </c>
      <c r="E1593" t="s">
        <v>21</v>
      </c>
      <c r="F1593">
        <v>9348</v>
      </c>
      <c r="G1593" t="s">
        <v>141</v>
      </c>
      <c r="H1593" t="s">
        <v>171</v>
      </c>
      <c r="I1593" t="s">
        <v>172</v>
      </c>
      <c r="J1593" s="24">
        <v>45839</v>
      </c>
      <c r="K1593" t="s">
        <v>143</v>
      </c>
      <c r="L1593">
        <v>2</v>
      </c>
      <c r="M1593" t="s">
        <v>144</v>
      </c>
      <c r="N1593" t="s">
        <v>145</v>
      </c>
      <c r="O1593" t="s">
        <v>147</v>
      </c>
      <c r="P1593" t="s">
        <v>148</v>
      </c>
      <c r="Q1593">
        <v>60</v>
      </c>
      <c r="R1593">
        <v>4</v>
      </c>
      <c r="S1593">
        <v>240</v>
      </c>
      <c r="T1593">
        <v>0</v>
      </c>
      <c r="U1593">
        <v>1</v>
      </c>
      <c r="V1593">
        <v>0</v>
      </c>
      <c r="W1593">
        <v>0</v>
      </c>
      <c r="X1593">
        <v>0</v>
      </c>
      <c r="Y1593">
        <v>0</v>
      </c>
      <c r="Z1593">
        <v>0</v>
      </c>
      <c r="AA1593">
        <v>180</v>
      </c>
      <c r="AB1593">
        <v>0</v>
      </c>
      <c r="AC1593">
        <v>180</v>
      </c>
      <c r="AD1593">
        <v>0</v>
      </c>
      <c r="AE1593">
        <v>0</v>
      </c>
      <c r="AF1593">
        <v>3</v>
      </c>
      <c r="AG1593">
        <v>0</v>
      </c>
      <c r="AH1593">
        <v>0</v>
      </c>
      <c r="AI1593">
        <v>1</v>
      </c>
      <c r="AJ1593">
        <v>0</v>
      </c>
      <c r="AK1593">
        <v>0</v>
      </c>
      <c r="AL1593">
        <v>0</v>
      </c>
      <c r="AM1593">
        <v>0</v>
      </c>
      <c r="AN1593">
        <v>0</v>
      </c>
      <c r="AO1593">
        <v>3</v>
      </c>
      <c r="AP1593">
        <v>8</v>
      </c>
      <c r="AQ1593">
        <v>4</v>
      </c>
      <c r="AR1593">
        <v>0</v>
      </c>
      <c r="AS1593">
        <v>0</v>
      </c>
      <c r="AT1593">
        <v>0</v>
      </c>
      <c r="AU1593">
        <v>0</v>
      </c>
      <c r="AV1593">
        <v>0</v>
      </c>
      <c r="AW1593">
        <v>0</v>
      </c>
      <c r="AX1593">
        <v>0</v>
      </c>
      <c r="AY1593">
        <v>1</v>
      </c>
      <c r="AZ1593">
        <v>2</v>
      </c>
      <c r="BA1593">
        <v>1</v>
      </c>
      <c r="BB1593">
        <v>0</v>
      </c>
      <c r="BC1593">
        <v>0</v>
      </c>
      <c r="BD1593">
        <v>0</v>
      </c>
      <c r="BE1593">
        <v>0</v>
      </c>
      <c r="BF1593">
        <v>3</v>
      </c>
      <c r="BG1593">
        <v>60</v>
      </c>
      <c r="BH1593">
        <v>0</v>
      </c>
      <c r="BI1593">
        <v>1</v>
      </c>
      <c r="BJ1593" s="25">
        <v>45853</v>
      </c>
      <c r="BK1593">
        <v>0</v>
      </c>
      <c r="BL1593" s="27" t="str">
        <f>VLOOKUP(O1593,DropDownList!$H$1:$I$7,2,FALSE)</f>
        <v>2024/25</v>
      </c>
      <c r="BM1593" s="27" t="str">
        <f t="shared" si="24"/>
        <v>PRAS</v>
      </c>
    </row>
    <row r="1594" spans="1:65" x14ac:dyDescent="0.2">
      <c r="A1594">
        <v>2025</v>
      </c>
      <c r="B1594">
        <v>7</v>
      </c>
      <c r="C1594" t="s">
        <v>162</v>
      </c>
      <c r="D1594" t="s">
        <v>186</v>
      </c>
      <c r="E1594" t="s">
        <v>21</v>
      </c>
      <c r="F1594">
        <v>9881</v>
      </c>
      <c r="G1594" t="s">
        <v>158</v>
      </c>
      <c r="H1594" t="s">
        <v>171</v>
      </c>
      <c r="I1594" t="s">
        <v>172</v>
      </c>
      <c r="J1594" s="24">
        <v>45839</v>
      </c>
      <c r="K1594" t="s">
        <v>143</v>
      </c>
      <c r="L1594">
        <v>2</v>
      </c>
      <c r="M1594" t="s">
        <v>144</v>
      </c>
      <c r="N1594" t="s">
        <v>145</v>
      </c>
      <c r="O1594" t="s">
        <v>147</v>
      </c>
      <c r="P1594" t="s">
        <v>160</v>
      </c>
      <c r="Q1594">
        <v>12599.14</v>
      </c>
      <c r="R1594">
        <v>99</v>
      </c>
      <c r="S1594">
        <v>61360</v>
      </c>
      <c r="T1594">
        <v>2240</v>
      </c>
      <c r="U1594">
        <v>30</v>
      </c>
      <c r="V1594">
        <v>10</v>
      </c>
      <c r="W1594">
        <v>5537.03</v>
      </c>
      <c r="X1594">
        <v>5677.03</v>
      </c>
      <c r="Y1594">
        <v>0</v>
      </c>
      <c r="Z1594">
        <v>0</v>
      </c>
      <c r="AA1594">
        <v>46520.86</v>
      </c>
      <c r="AB1594">
        <v>2110</v>
      </c>
      <c r="AC1594">
        <v>41665.86</v>
      </c>
      <c r="AD1594">
        <v>6</v>
      </c>
      <c r="AE1594">
        <v>4</v>
      </c>
      <c r="AF1594">
        <v>64</v>
      </c>
      <c r="AG1594">
        <v>22</v>
      </c>
      <c r="AH1594">
        <v>4</v>
      </c>
      <c r="AI1594">
        <v>8</v>
      </c>
      <c r="AJ1594">
        <v>0</v>
      </c>
      <c r="AK1594">
        <v>0</v>
      </c>
      <c r="AL1594">
        <v>0</v>
      </c>
      <c r="AM1594">
        <v>0</v>
      </c>
      <c r="AN1594">
        <v>0</v>
      </c>
      <c r="AO1594">
        <v>61</v>
      </c>
      <c r="AP1594">
        <v>209</v>
      </c>
      <c r="AQ1594">
        <v>62</v>
      </c>
      <c r="AR1594">
        <v>0</v>
      </c>
      <c r="AS1594">
        <v>19</v>
      </c>
      <c r="AT1594">
        <v>12</v>
      </c>
      <c r="AU1594">
        <v>3</v>
      </c>
      <c r="AV1594">
        <v>0</v>
      </c>
      <c r="AW1594">
        <v>4</v>
      </c>
      <c r="AX1594">
        <v>0</v>
      </c>
      <c r="AY1594">
        <v>32</v>
      </c>
      <c r="AZ1594">
        <v>44</v>
      </c>
      <c r="BA1594">
        <v>20</v>
      </c>
      <c r="BB1594">
        <v>4</v>
      </c>
      <c r="BC1594">
        <v>2</v>
      </c>
      <c r="BD1594">
        <v>0</v>
      </c>
      <c r="BE1594">
        <v>0</v>
      </c>
      <c r="BF1594">
        <v>94</v>
      </c>
      <c r="BG1594">
        <v>4925</v>
      </c>
      <c r="BH1594">
        <v>1</v>
      </c>
      <c r="BI1594">
        <v>26</v>
      </c>
      <c r="BJ1594" s="25">
        <v>45853</v>
      </c>
      <c r="BK1594">
        <v>0</v>
      </c>
      <c r="BL1594" s="27" t="str">
        <f>VLOOKUP(O1594,DropDownList!$H$1:$I$7,2,FALSE)</f>
        <v>2024/25</v>
      </c>
      <c r="BM1594" s="27" t="str">
        <f t="shared" si="24"/>
        <v>SC COURT</v>
      </c>
    </row>
    <row r="1595" spans="1:65" x14ac:dyDescent="0.2">
      <c r="A1595">
        <v>2025</v>
      </c>
      <c r="B1595">
        <v>7</v>
      </c>
      <c r="C1595" t="s">
        <v>162</v>
      </c>
      <c r="D1595" t="s">
        <v>186</v>
      </c>
      <c r="E1595" t="s">
        <v>21</v>
      </c>
      <c r="F1595">
        <v>9881</v>
      </c>
      <c r="G1595" t="s">
        <v>158</v>
      </c>
      <c r="H1595" t="s">
        <v>171</v>
      </c>
      <c r="I1595" t="s">
        <v>172</v>
      </c>
      <c r="J1595" s="24">
        <v>45839</v>
      </c>
      <c r="K1595" t="s">
        <v>143</v>
      </c>
      <c r="L1595">
        <v>2</v>
      </c>
      <c r="M1595" t="s">
        <v>144</v>
      </c>
      <c r="N1595" t="s">
        <v>145</v>
      </c>
      <c r="O1595" t="s">
        <v>156</v>
      </c>
      <c r="P1595" t="s">
        <v>159</v>
      </c>
      <c r="Q1595">
        <v>0</v>
      </c>
      <c r="R1595">
        <v>1</v>
      </c>
      <c r="S1595">
        <v>1940</v>
      </c>
      <c r="T1595">
        <v>0</v>
      </c>
      <c r="U1595">
        <v>0</v>
      </c>
      <c r="V1595">
        <v>0</v>
      </c>
      <c r="W1595">
        <v>0</v>
      </c>
      <c r="X1595">
        <v>0</v>
      </c>
      <c r="Y1595">
        <v>0</v>
      </c>
      <c r="Z1595">
        <v>0</v>
      </c>
      <c r="AA1595">
        <v>1940</v>
      </c>
      <c r="AB1595">
        <v>0</v>
      </c>
      <c r="AC1595">
        <v>0</v>
      </c>
      <c r="AD1595">
        <v>0</v>
      </c>
      <c r="AE1595">
        <v>0</v>
      </c>
      <c r="AF1595">
        <v>1</v>
      </c>
      <c r="AG1595">
        <v>0</v>
      </c>
      <c r="AH1595">
        <v>0</v>
      </c>
      <c r="AI1595">
        <v>0</v>
      </c>
      <c r="AJ1595">
        <v>0</v>
      </c>
      <c r="AK1595">
        <v>0</v>
      </c>
      <c r="AL1595">
        <v>0</v>
      </c>
      <c r="AM1595">
        <v>0</v>
      </c>
      <c r="AN1595">
        <v>0</v>
      </c>
      <c r="AO1595">
        <v>0</v>
      </c>
      <c r="AP1595">
        <v>0</v>
      </c>
      <c r="AQ1595">
        <v>0</v>
      </c>
      <c r="AR1595">
        <v>0</v>
      </c>
      <c r="AS1595">
        <v>0</v>
      </c>
      <c r="AT1595">
        <v>0</v>
      </c>
      <c r="AU1595">
        <v>0</v>
      </c>
      <c r="AV1595">
        <v>0</v>
      </c>
      <c r="AW1595">
        <v>0</v>
      </c>
      <c r="AX1595">
        <v>0</v>
      </c>
      <c r="AY1595">
        <v>0</v>
      </c>
      <c r="AZ1595">
        <v>0</v>
      </c>
      <c r="BA1595">
        <v>0</v>
      </c>
      <c r="BB1595">
        <v>0</v>
      </c>
      <c r="BC1595">
        <v>0</v>
      </c>
      <c r="BD1595">
        <v>0</v>
      </c>
      <c r="BE1595">
        <v>0</v>
      </c>
      <c r="BF1595">
        <v>0</v>
      </c>
      <c r="BG1595">
        <v>0</v>
      </c>
      <c r="BH1595">
        <v>0</v>
      </c>
      <c r="BI1595">
        <v>0</v>
      </c>
      <c r="BJ1595" s="25">
        <v>45853</v>
      </c>
      <c r="BK1595">
        <v>0</v>
      </c>
      <c r="BL1595" s="27" t="str">
        <f>VLOOKUP(O1595,DropDownList!$H$1:$I$7,2,FALSE)</f>
        <v>2023/24</v>
      </c>
      <c r="BM1595" s="27" t="str">
        <f t="shared" si="24"/>
        <v>CONF</v>
      </c>
    </row>
    <row r="1596" spans="1:65" x14ac:dyDescent="0.2">
      <c r="A1596">
        <v>2025</v>
      </c>
      <c r="B1596">
        <v>7</v>
      </c>
      <c r="C1596" t="s">
        <v>162</v>
      </c>
      <c r="D1596" t="s">
        <v>186</v>
      </c>
      <c r="E1596" t="s">
        <v>21</v>
      </c>
      <c r="F1596">
        <v>9881</v>
      </c>
      <c r="G1596" t="s">
        <v>158</v>
      </c>
      <c r="H1596" t="s">
        <v>171</v>
      </c>
      <c r="I1596" t="s">
        <v>172</v>
      </c>
      <c r="J1596" s="24">
        <v>45839</v>
      </c>
      <c r="K1596" t="s">
        <v>143</v>
      </c>
      <c r="L1596">
        <v>2</v>
      </c>
      <c r="M1596" t="s">
        <v>144</v>
      </c>
      <c r="N1596" t="s">
        <v>145</v>
      </c>
      <c r="O1596" t="s">
        <v>147</v>
      </c>
      <c r="P1596" t="s">
        <v>161</v>
      </c>
      <c r="Q1596">
        <v>215</v>
      </c>
      <c r="R1596">
        <v>94</v>
      </c>
      <c r="S1596">
        <v>2990</v>
      </c>
      <c r="T1596">
        <v>30</v>
      </c>
      <c r="U1596">
        <v>30</v>
      </c>
      <c r="V1596">
        <v>5</v>
      </c>
      <c r="W1596">
        <v>155</v>
      </c>
      <c r="X1596">
        <v>155</v>
      </c>
      <c r="Y1596">
        <v>0</v>
      </c>
      <c r="Z1596">
        <v>0</v>
      </c>
      <c r="AA1596">
        <v>2745</v>
      </c>
      <c r="AB1596">
        <v>0</v>
      </c>
      <c r="AC1596">
        <v>0</v>
      </c>
      <c r="AD1596">
        <v>5</v>
      </c>
      <c r="AE1596">
        <v>0</v>
      </c>
      <c r="AF1596">
        <v>84</v>
      </c>
      <c r="AG1596">
        <v>0</v>
      </c>
      <c r="AH1596">
        <v>3</v>
      </c>
      <c r="AI1596">
        <v>7</v>
      </c>
      <c r="AJ1596">
        <v>0</v>
      </c>
      <c r="AK1596">
        <v>0</v>
      </c>
      <c r="AL1596">
        <v>0</v>
      </c>
      <c r="AM1596">
        <v>0</v>
      </c>
      <c r="AN1596">
        <v>0</v>
      </c>
      <c r="AO1596">
        <v>60</v>
      </c>
      <c r="AP1596">
        <v>210</v>
      </c>
      <c r="AQ1596">
        <v>62</v>
      </c>
      <c r="AR1596">
        <v>0</v>
      </c>
      <c r="AS1596">
        <v>19</v>
      </c>
      <c r="AT1596">
        <v>12</v>
      </c>
      <c r="AU1596">
        <v>3</v>
      </c>
      <c r="AV1596">
        <v>0</v>
      </c>
      <c r="AW1596">
        <v>3</v>
      </c>
      <c r="AX1596">
        <v>0</v>
      </c>
      <c r="AY1596">
        <v>33</v>
      </c>
      <c r="AZ1596">
        <v>44</v>
      </c>
      <c r="BA1596">
        <v>21</v>
      </c>
      <c r="BB1596">
        <v>4</v>
      </c>
      <c r="BC1596">
        <v>2</v>
      </c>
      <c r="BD1596">
        <v>0</v>
      </c>
      <c r="BE1596">
        <v>0</v>
      </c>
      <c r="BF1596">
        <v>91</v>
      </c>
      <c r="BG1596">
        <v>215</v>
      </c>
      <c r="BH1596">
        <v>0</v>
      </c>
      <c r="BI1596">
        <v>27</v>
      </c>
      <c r="BJ1596" s="25">
        <v>45853</v>
      </c>
      <c r="BK1596">
        <v>0</v>
      </c>
      <c r="BL1596" s="27" t="str">
        <f>VLOOKUP(O1596,DropDownList!$H$1:$I$7,2,FALSE)</f>
        <v>2024/25</v>
      </c>
      <c r="BM1596" s="27" t="str">
        <f t="shared" si="24"/>
        <v>VSUR</v>
      </c>
    </row>
    <row r="1597" spans="1:65" x14ac:dyDescent="0.2">
      <c r="A1597">
        <v>2025</v>
      </c>
      <c r="B1597">
        <v>7</v>
      </c>
      <c r="C1597" t="s">
        <v>162</v>
      </c>
      <c r="D1597" t="s">
        <v>186</v>
      </c>
      <c r="E1597" t="s">
        <v>21</v>
      </c>
      <c r="F1597">
        <v>9881</v>
      </c>
      <c r="G1597" t="s">
        <v>158</v>
      </c>
      <c r="H1597" t="s">
        <v>171</v>
      </c>
      <c r="I1597" t="s">
        <v>172</v>
      </c>
      <c r="J1597" s="24">
        <v>45839</v>
      </c>
      <c r="K1597" t="s">
        <v>143</v>
      </c>
      <c r="L1597">
        <v>2</v>
      </c>
      <c r="M1597" t="s">
        <v>144</v>
      </c>
      <c r="N1597" t="s">
        <v>145</v>
      </c>
      <c r="O1597" t="s">
        <v>149</v>
      </c>
      <c r="P1597" t="s">
        <v>160</v>
      </c>
      <c r="Q1597">
        <v>25640.720000000001</v>
      </c>
      <c r="R1597">
        <v>115</v>
      </c>
      <c r="S1597">
        <v>67850</v>
      </c>
      <c r="T1597">
        <v>440</v>
      </c>
      <c r="U1597">
        <v>63</v>
      </c>
      <c r="V1597">
        <v>42</v>
      </c>
      <c r="W1597">
        <v>14143</v>
      </c>
      <c r="X1597">
        <v>19505</v>
      </c>
      <c r="Y1597">
        <v>0</v>
      </c>
      <c r="Z1597">
        <v>0</v>
      </c>
      <c r="AA1597">
        <v>41769.279999999999</v>
      </c>
      <c r="AB1597">
        <v>2130</v>
      </c>
      <c r="AC1597">
        <v>37028.43</v>
      </c>
      <c r="AD1597">
        <v>20</v>
      </c>
      <c r="AE1597">
        <v>22</v>
      </c>
      <c r="AF1597">
        <v>51</v>
      </c>
      <c r="AG1597">
        <v>38</v>
      </c>
      <c r="AH1597">
        <v>0</v>
      </c>
      <c r="AI1597">
        <v>25</v>
      </c>
      <c r="AJ1597">
        <v>0</v>
      </c>
      <c r="AK1597">
        <v>0</v>
      </c>
      <c r="AL1597">
        <v>0</v>
      </c>
      <c r="AM1597">
        <v>0</v>
      </c>
      <c r="AN1597">
        <v>0</v>
      </c>
      <c r="AO1597">
        <v>70</v>
      </c>
      <c r="AP1597">
        <v>169</v>
      </c>
      <c r="AQ1597">
        <v>64</v>
      </c>
      <c r="AR1597">
        <v>0</v>
      </c>
      <c r="AS1597">
        <v>19</v>
      </c>
      <c r="AT1597">
        <v>1</v>
      </c>
      <c r="AU1597">
        <v>5</v>
      </c>
      <c r="AV1597">
        <v>0</v>
      </c>
      <c r="AW1597">
        <v>7</v>
      </c>
      <c r="AX1597">
        <v>0</v>
      </c>
      <c r="AY1597">
        <v>15</v>
      </c>
      <c r="AZ1597">
        <v>32</v>
      </c>
      <c r="BA1597">
        <v>13</v>
      </c>
      <c r="BB1597">
        <v>5</v>
      </c>
      <c r="BC1597">
        <v>0</v>
      </c>
      <c r="BD1597">
        <v>3</v>
      </c>
      <c r="BE1597">
        <v>0</v>
      </c>
      <c r="BF1597">
        <v>107</v>
      </c>
      <c r="BG1597">
        <v>12985</v>
      </c>
      <c r="BH1597">
        <v>1</v>
      </c>
      <c r="BI1597">
        <v>58</v>
      </c>
      <c r="BJ1597" s="25">
        <v>45853</v>
      </c>
      <c r="BK1597">
        <v>0</v>
      </c>
      <c r="BL1597" s="27" t="str">
        <f>VLOOKUP(O1597,DropDownList!$H$1:$I$7,2,FALSE)</f>
        <v>2025/26</v>
      </c>
      <c r="BM1597" s="27" t="str">
        <f t="shared" si="24"/>
        <v>SC COURT</v>
      </c>
    </row>
    <row r="1598" spans="1:65" x14ac:dyDescent="0.2">
      <c r="A1598">
        <v>2025</v>
      </c>
      <c r="B1598">
        <v>7</v>
      </c>
      <c r="C1598" t="s">
        <v>162</v>
      </c>
      <c r="D1598" t="s">
        <v>186</v>
      </c>
      <c r="E1598" t="s">
        <v>21</v>
      </c>
      <c r="F1598">
        <v>9881</v>
      </c>
      <c r="G1598" t="s">
        <v>158</v>
      </c>
      <c r="H1598" t="s">
        <v>171</v>
      </c>
      <c r="I1598" t="s">
        <v>172</v>
      </c>
      <c r="J1598" s="24">
        <v>45839</v>
      </c>
      <c r="K1598" t="s">
        <v>143</v>
      </c>
      <c r="L1598">
        <v>2</v>
      </c>
      <c r="M1598" t="s">
        <v>144</v>
      </c>
      <c r="N1598" t="s">
        <v>145</v>
      </c>
      <c r="O1598" t="s">
        <v>156</v>
      </c>
      <c r="P1598" t="s">
        <v>161</v>
      </c>
      <c r="Q1598">
        <v>335</v>
      </c>
      <c r="R1598">
        <v>127</v>
      </c>
      <c r="S1598">
        <v>9885</v>
      </c>
      <c r="T1598">
        <v>200</v>
      </c>
      <c r="U1598">
        <v>33</v>
      </c>
      <c r="V1598">
        <v>4</v>
      </c>
      <c r="W1598">
        <v>115</v>
      </c>
      <c r="X1598">
        <v>115</v>
      </c>
      <c r="Y1598">
        <v>0</v>
      </c>
      <c r="Z1598">
        <v>0</v>
      </c>
      <c r="AA1598">
        <v>9350</v>
      </c>
      <c r="AB1598">
        <v>0</v>
      </c>
      <c r="AC1598">
        <v>0</v>
      </c>
      <c r="AD1598">
        <v>3</v>
      </c>
      <c r="AE1598">
        <v>1</v>
      </c>
      <c r="AF1598">
        <v>111</v>
      </c>
      <c r="AG1598">
        <v>1</v>
      </c>
      <c r="AH1598">
        <v>6</v>
      </c>
      <c r="AI1598">
        <v>9</v>
      </c>
      <c r="AJ1598">
        <v>0</v>
      </c>
      <c r="AK1598">
        <v>0</v>
      </c>
      <c r="AL1598">
        <v>0</v>
      </c>
      <c r="AM1598">
        <v>0</v>
      </c>
      <c r="AN1598">
        <v>0</v>
      </c>
      <c r="AO1598">
        <v>90</v>
      </c>
      <c r="AP1598">
        <v>423</v>
      </c>
      <c r="AQ1598">
        <v>89</v>
      </c>
      <c r="AR1598">
        <v>0</v>
      </c>
      <c r="AS1598">
        <v>55</v>
      </c>
      <c r="AT1598">
        <v>31</v>
      </c>
      <c r="AU1598">
        <v>28</v>
      </c>
      <c r="AV1598">
        <v>8</v>
      </c>
      <c r="AW1598">
        <v>7</v>
      </c>
      <c r="AX1598">
        <v>0</v>
      </c>
      <c r="AY1598">
        <v>41</v>
      </c>
      <c r="AZ1598">
        <v>73</v>
      </c>
      <c r="BA1598">
        <v>42</v>
      </c>
      <c r="BB1598">
        <v>12</v>
      </c>
      <c r="BC1598">
        <v>9</v>
      </c>
      <c r="BD1598">
        <v>1</v>
      </c>
      <c r="BE1598">
        <v>0</v>
      </c>
      <c r="BF1598">
        <v>118</v>
      </c>
      <c r="BG1598">
        <v>320</v>
      </c>
      <c r="BH1598">
        <v>0</v>
      </c>
      <c r="BI1598">
        <v>30</v>
      </c>
      <c r="BJ1598" s="25">
        <v>45853</v>
      </c>
      <c r="BK1598">
        <v>1</v>
      </c>
      <c r="BL1598" s="27" t="str">
        <f>VLOOKUP(O1598,DropDownList!$H$1:$I$7,2,FALSE)</f>
        <v>2023/24</v>
      </c>
      <c r="BM1598" s="27" t="str">
        <f t="shared" si="24"/>
        <v>VSUR</v>
      </c>
    </row>
    <row r="1599" spans="1:65" x14ac:dyDescent="0.2">
      <c r="A1599">
        <v>2025</v>
      </c>
      <c r="B1599">
        <v>7</v>
      </c>
      <c r="C1599" t="s">
        <v>162</v>
      </c>
      <c r="D1599" t="s">
        <v>186</v>
      </c>
      <c r="E1599" t="s">
        <v>21</v>
      </c>
      <c r="F1599">
        <v>9881</v>
      </c>
      <c r="G1599" t="s">
        <v>158</v>
      </c>
      <c r="H1599" t="s">
        <v>171</v>
      </c>
      <c r="I1599" t="s">
        <v>172</v>
      </c>
      <c r="J1599" s="24">
        <v>45839</v>
      </c>
      <c r="K1599" t="s">
        <v>143</v>
      </c>
      <c r="L1599">
        <v>2</v>
      </c>
      <c r="M1599" t="s">
        <v>144</v>
      </c>
      <c r="N1599" t="s">
        <v>145</v>
      </c>
      <c r="O1599" t="s">
        <v>156</v>
      </c>
      <c r="P1599" t="s">
        <v>160</v>
      </c>
      <c r="Q1599">
        <v>15221.85</v>
      </c>
      <c r="R1599">
        <v>132</v>
      </c>
      <c r="S1599">
        <v>92505</v>
      </c>
      <c r="T1599">
        <v>4345</v>
      </c>
      <c r="U1599">
        <v>34</v>
      </c>
      <c r="V1599">
        <v>16</v>
      </c>
      <c r="W1599">
        <v>6476.62</v>
      </c>
      <c r="X1599">
        <v>7146.62</v>
      </c>
      <c r="Y1599">
        <v>0</v>
      </c>
      <c r="Z1599">
        <v>0</v>
      </c>
      <c r="AA1599">
        <v>72938.149999999994</v>
      </c>
      <c r="AB1599">
        <v>1177.6400000000001</v>
      </c>
      <c r="AC1599">
        <v>68370.509999999995</v>
      </c>
      <c r="AD1599">
        <v>4</v>
      </c>
      <c r="AE1599">
        <v>12</v>
      </c>
      <c r="AF1599">
        <v>89</v>
      </c>
      <c r="AG1599">
        <v>24</v>
      </c>
      <c r="AH1599">
        <v>4</v>
      </c>
      <c r="AI1599">
        <v>10</v>
      </c>
      <c r="AJ1599">
        <v>0</v>
      </c>
      <c r="AK1599">
        <v>0</v>
      </c>
      <c r="AL1599">
        <v>0</v>
      </c>
      <c r="AM1599">
        <v>0</v>
      </c>
      <c r="AN1599">
        <v>0</v>
      </c>
      <c r="AO1599">
        <v>94</v>
      </c>
      <c r="AP1599">
        <v>426</v>
      </c>
      <c r="AQ1599">
        <v>90</v>
      </c>
      <c r="AR1599">
        <v>0</v>
      </c>
      <c r="AS1599">
        <v>57</v>
      </c>
      <c r="AT1599">
        <v>31</v>
      </c>
      <c r="AU1599">
        <v>28</v>
      </c>
      <c r="AV1599">
        <v>8</v>
      </c>
      <c r="AW1599">
        <v>7</v>
      </c>
      <c r="AX1599">
        <v>0</v>
      </c>
      <c r="AY1599">
        <v>39</v>
      </c>
      <c r="AZ1599">
        <v>71</v>
      </c>
      <c r="BA1599">
        <v>42</v>
      </c>
      <c r="BB1599">
        <v>13</v>
      </c>
      <c r="BC1599">
        <v>10</v>
      </c>
      <c r="BD1599">
        <v>1</v>
      </c>
      <c r="BE1599">
        <v>0</v>
      </c>
      <c r="BF1599">
        <v>123</v>
      </c>
      <c r="BG1599">
        <v>6085</v>
      </c>
      <c r="BH1599">
        <v>5</v>
      </c>
      <c r="BI1599">
        <v>31</v>
      </c>
      <c r="BJ1599" s="25">
        <v>45853</v>
      </c>
      <c r="BK1599">
        <v>1</v>
      </c>
      <c r="BL1599" s="27" t="str">
        <f>VLOOKUP(O1599,DropDownList!$H$1:$I$7,2,FALSE)</f>
        <v>2023/24</v>
      </c>
      <c r="BM1599" s="27" t="str">
        <f t="shared" si="24"/>
        <v>SC COURT</v>
      </c>
    </row>
    <row r="1600" spans="1:65" x14ac:dyDescent="0.2">
      <c r="A1600">
        <v>2025</v>
      </c>
      <c r="B1600">
        <v>7</v>
      </c>
      <c r="C1600" t="s">
        <v>162</v>
      </c>
      <c r="D1600" t="s">
        <v>186</v>
      </c>
      <c r="E1600" t="s">
        <v>21</v>
      </c>
      <c r="F1600">
        <v>9881</v>
      </c>
      <c r="G1600" t="s">
        <v>158</v>
      </c>
      <c r="H1600" t="s">
        <v>171</v>
      </c>
      <c r="I1600" t="s">
        <v>172</v>
      </c>
      <c r="J1600" s="24">
        <v>45839</v>
      </c>
      <c r="K1600" t="s">
        <v>143</v>
      </c>
      <c r="L1600">
        <v>2</v>
      </c>
      <c r="M1600" t="s">
        <v>144</v>
      </c>
      <c r="N1600" t="s">
        <v>145</v>
      </c>
      <c r="O1600" t="s">
        <v>149</v>
      </c>
      <c r="P1600" t="s">
        <v>161</v>
      </c>
      <c r="Q1600">
        <v>649.15</v>
      </c>
      <c r="R1600">
        <v>113</v>
      </c>
      <c r="S1600">
        <v>3230</v>
      </c>
      <c r="T1600">
        <v>0</v>
      </c>
      <c r="U1600">
        <v>61</v>
      </c>
      <c r="V1600">
        <v>22</v>
      </c>
      <c r="W1600">
        <v>525</v>
      </c>
      <c r="X1600">
        <v>525</v>
      </c>
      <c r="Y1600">
        <v>0</v>
      </c>
      <c r="Z1600">
        <v>0</v>
      </c>
      <c r="AA1600">
        <v>2580.85</v>
      </c>
      <c r="AB1600">
        <v>0</v>
      </c>
      <c r="AC1600">
        <v>0</v>
      </c>
      <c r="AD1600">
        <v>20</v>
      </c>
      <c r="AE1600">
        <v>2</v>
      </c>
      <c r="AF1600">
        <v>85</v>
      </c>
      <c r="AG1600">
        <v>3</v>
      </c>
      <c r="AH1600">
        <v>0</v>
      </c>
      <c r="AI1600">
        <v>25</v>
      </c>
      <c r="AJ1600">
        <v>0</v>
      </c>
      <c r="AK1600">
        <v>0</v>
      </c>
      <c r="AL1600">
        <v>0</v>
      </c>
      <c r="AM1600">
        <v>0</v>
      </c>
      <c r="AN1600">
        <v>0</v>
      </c>
      <c r="AO1600">
        <v>68</v>
      </c>
      <c r="AP1600">
        <v>167</v>
      </c>
      <c r="AQ1600">
        <v>64</v>
      </c>
      <c r="AR1600">
        <v>0</v>
      </c>
      <c r="AS1600">
        <v>19</v>
      </c>
      <c r="AT1600">
        <v>1</v>
      </c>
      <c r="AU1600">
        <v>5</v>
      </c>
      <c r="AV1600">
        <v>0</v>
      </c>
      <c r="AW1600">
        <v>6</v>
      </c>
      <c r="AX1600">
        <v>0</v>
      </c>
      <c r="AY1600">
        <v>15</v>
      </c>
      <c r="AZ1600">
        <v>32</v>
      </c>
      <c r="BA1600">
        <v>12</v>
      </c>
      <c r="BB1600">
        <v>5</v>
      </c>
      <c r="BC1600">
        <v>0</v>
      </c>
      <c r="BD1600">
        <v>3</v>
      </c>
      <c r="BE1600">
        <v>0</v>
      </c>
      <c r="BF1600">
        <v>106</v>
      </c>
      <c r="BG1600">
        <v>600</v>
      </c>
      <c r="BH1600">
        <v>0</v>
      </c>
      <c r="BI1600">
        <v>57</v>
      </c>
      <c r="BJ1600" s="25">
        <v>45853</v>
      </c>
      <c r="BK1600">
        <v>0</v>
      </c>
      <c r="BL1600" s="27" t="str">
        <f>VLOOKUP(O1600,DropDownList!$H$1:$I$7,2,FALSE)</f>
        <v>2025/26</v>
      </c>
      <c r="BM1600" s="27" t="str">
        <f t="shared" si="24"/>
        <v>VSUR</v>
      </c>
    </row>
    <row r="1601" spans="1:65" x14ac:dyDescent="0.2">
      <c r="A1601">
        <v>2025</v>
      </c>
      <c r="B1601">
        <v>7</v>
      </c>
      <c r="C1601" t="s">
        <v>162</v>
      </c>
      <c r="D1601" t="s">
        <v>187</v>
      </c>
      <c r="E1601" t="s">
        <v>22</v>
      </c>
      <c r="F1601">
        <v>9349</v>
      </c>
      <c r="G1601" t="s">
        <v>141</v>
      </c>
      <c r="H1601" t="s">
        <v>171</v>
      </c>
      <c r="I1601" t="s">
        <v>172</v>
      </c>
      <c r="J1601" s="24">
        <v>45839</v>
      </c>
      <c r="K1601" t="s">
        <v>143</v>
      </c>
      <c r="L1601">
        <v>2</v>
      </c>
      <c r="M1601" t="s">
        <v>144</v>
      </c>
      <c r="N1601" t="s">
        <v>145</v>
      </c>
      <c r="O1601" t="s">
        <v>156</v>
      </c>
      <c r="P1601" t="s">
        <v>152</v>
      </c>
      <c r="Q1601">
        <v>0</v>
      </c>
      <c r="R1601">
        <v>8</v>
      </c>
      <c r="S1601">
        <v>320</v>
      </c>
      <c r="T1601">
        <v>120</v>
      </c>
      <c r="U1601">
        <v>0</v>
      </c>
      <c r="V1601">
        <v>0</v>
      </c>
      <c r="W1601">
        <v>0</v>
      </c>
      <c r="X1601">
        <v>0</v>
      </c>
      <c r="Y1601">
        <v>0</v>
      </c>
      <c r="Z1601">
        <v>0</v>
      </c>
      <c r="AA1601">
        <v>200</v>
      </c>
      <c r="AB1601">
        <v>0</v>
      </c>
      <c r="AC1601">
        <v>200</v>
      </c>
      <c r="AD1601">
        <v>0</v>
      </c>
      <c r="AE1601">
        <v>0</v>
      </c>
      <c r="AF1601">
        <v>5</v>
      </c>
      <c r="AG1601">
        <v>0</v>
      </c>
      <c r="AH1601">
        <v>3</v>
      </c>
      <c r="AI1601">
        <v>0</v>
      </c>
      <c r="AJ1601">
        <v>0</v>
      </c>
      <c r="AK1601">
        <v>0</v>
      </c>
      <c r="AL1601">
        <v>0</v>
      </c>
      <c r="AM1601">
        <v>0</v>
      </c>
      <c r="AN1601">
        <v>0</v>
      </c>
      <c r="AO1601">
        <v>0</v>
      </c>
      <c r="AP1601">
        <v>0</v>
      </c>
      <c r="AQ1601">
        <v>0</v>
      </c>
      <c r="AR1601">
        <v>0</v>
      </c>
      <c r="AS1601">
        <v>0</v>
      </c>
      <c r="AT1601">
        <v>0</v>
      </c>
      <c r="AU1601">
        <v>0</v>
      </c>
      <c r="AV1601">
        <v>0</v>
      </c>
      <c r="AW1601">
        <v>0</v>
      </c>
      <c r="AX1601">
        <v>0</v>
      </c>
      <c r="AY1601">
        <v>0</v>
      </c>
      <c r="AZ1601">
        <v>0</v>
      </c>
      <c r="BA1601">
        <v>0</v>
      </c>
      <c r="BB1601">
        <v>0</v>
      </c>
      <c r="BC1601">
        <v>0</v>
      </c>
      <c r="BD1601">
        <v>0</v>
      </c>
      <c r="BE1601">
        <v>0</v>
      </c>
      <c r="BF1601">
        <v>0</v>
      </c>
      <c r="BG1601">
        <v>0</v>
      </c>
      <c r="BH1601">
        <v>0</v>
      </c>
      <c r="BI1601">
        <v>0</v>
      </c>
      <c r="BJ1601" s="25">
        <v>45853</v>
      </c>
      <c r="BK1601">
        <v>0</v>
      </c>
      <c r="BL1601" s="27" t="str">
        <f>VLOOKUP(O1601,DropDownList!$H$1:$I$7,2,FALSE)</f>
        <v>2023/24</v>
      </c>
      <c r="BM1601" s="27" t="str">
        <f t="shared" si="24"/>
        <v>PCOA</v>
      </c>
    </row>
    <row r="1602" spans="1:65" x14ac:dyDescent="0.2">
      <c r="A1602">
        <v>2025</v>
      </c>
      <c r="B1602">
        <v>7</v>
      </c>
      <c r="C1602" t="s">
        <v>162</v>
      </c>
      <c r="D1602" t="s">
        <v>187</v>
      </c>
      <c r="E1602" t="s">
        <v>22</v>
      </c>
      <c r="F1602">
        <v>9349</v>
      </c>
      <c r="G1602" t="s">
        <v>141</v>
      </c>
      <c r="H1602" t="s">
        <v>171</v>
      </c>
      <c r="I1602" t="s">
        <v>172</v>
      </c>
      <c r="J1602" s="24">
        <v>45839</v>
      </c>
      <c r="K1602" t="s">
        <v>143</v>
      </c>
      <c r="L1602">
        <v>2</v>
      </c>
      <c r="M1602" t="s">
        <v>144</v>
      </c>
      <c r="N1602" t="s">
        <v>145</v>
      </c>
      <c r="O1602" t="s">
        <v>156</v>
      </c>
      <c r="P1602" t="s">
        <v>148</v>
      </c>
      <c r="Q1602">
        <v>0</v>
      </c>
      <c r="R1602">
        <v>2</v>
      </c>
      <c r="S1602">
        <v>120</v>
      </c>
      <c r="T1602">
        <v>0</v>
      </c>
      <c r="U1602">
        <v>0</v>
      </c>
      <c r="V1602">
        <v>0</v>
      </c>
      <c r="W1602">
        <v>0</v>
      </c>
      <c r="X1602">
        <v>0</v>
      </c>
      <c r="Y1602">
        <v>0</v>
      </c>
      <c r="Z1602">
        <v>0</v>
      </c>
      <c r="AA1602">
        <v>120</v>
      </c>
      <c r="AB1602">
        <v>0</v>
      </c>
      <c r="AC1602">
        <v>120</v>
      </c>
      <c r="AD1602">
        <v>0</v>
      </c>
      <c r="AE1602">
        <v>0</v>
      </c>
      <c r="AF1602">
        <v>2</v>
      </c>
      <c r="AG1602">
        <v>0</v>
      </c>
      <c r="AH1602">
        <v>0</v>
      </c>
      <c r="AI1602">
        <v>0</v>
      </c>
      <c r="AJ1602">
        <v>0</v>
      </c>
      <c r="AK1602">
        <v>0</v>
      </c>
      <c r="AL1602">
        <v>0</v>
      </c>
      <c r="AM1602">
        <v>0</v>
      </c>
      <c r="AN1602">
        <v>0</v>
      </c>
      <c r="AO1602">
        <v>0</v>
      </c>
      <c r="AP1602">
        <v>0</v>
      </c>
      <c r="AQ1602">
        <v>0</v>
      </c>
      <c r="AR1602">
        <v>0</v>
      </c>
      <c r="AS1602">
        <v>0</v>
      </c>
      <c r="AT1602">
        <v>0</v>
      </c>
      <c r="AU1602">
        <v>0</v>
      </c>
      <c r="AV1602">
        <v>0</v>
      </c>
      <c r="AW1602">
        <v>0</v>
      </c>
      <c r="AX1602">
        <v>0</v>
      </c>
      <c r="AY1602">
        <v>0</v>
      </c>
      <c r="AZ1602">
        <v>0</v>
      </c>
      <c r="BA1602">
        <v>0</v>
      </c>
      <c r="BB1602">
        <v>0</v>
      </c>
      <c r="BC1602">
        <v>0</v>
      </c>
      <c r="BD1602">
        <v>0</v>
      </c>
      <c r="BE1602">
        <v>0</v>
      </c>
      <c r="BF1602">
        <v>0</v>
      </c>
      <c r="BG1602">
        <v>0</v>
      </c>
      <c r="BH1602">
        <v>0</v>
      </c>
      <c r="BI1602">
        <v>0</v>
      </c>
      <c r="BJ1602" s="25">
        <v>45853</v>
      </c>
      <c r="BK1602">
        <v>0</v>
      </c>
      <c r="BL1602" s="27" t="str">
        <f>VLOOKUP(O1602,DropDownList!$H$1:$I$7,2,FALSE)</f>
        <v>2023/24</v>
      </c>
      <c r="BM1602" s="27" t="str">
        <f t="shared" si="24"/>
        <v>PRAS</v>
      </c>
    </row>
    <row r="1603" spans="1:65" x14ac:dyDescent="0.2">
      <c r="A1603">
        <v>2025</v>
      </c>
      <c r="B1603">
        <v>7</v>
      </c>
      <c r="C1603" t="s">
        <v>162</v>
      </c>
      <c r="D1603" t="s">
        <v>187</v>
      </c>
      <c r="E1603" t="s">
        <v>22</v>
      </c>
      <c r="F1603">
        <v>9349</v>
      </c>
      <c r="G1603" t="s">
        <v>141</v>
      </c>
      <c r="H1603" t="s">
        <v>171</v>
      </c>
      <c r="I1603" t="s">
        <v>172</v>
      </c>
      <c r="J1603" s="24">
        <v>45839</v>
      </c>
      <c r="K1603" t="s">
        <v>143</v>
      </c>
      <c r="L1603">
        <v>2</v>
      </c>
      <c r="M1603" t="s">
        <v>144</v>
      </c>
      <c r="N1603" t="s">
        <v>145</v>
      </c>
      <c r="O1603" t="s">
        <v>149</v>
      </c>
      <c r="P1603" t="s">
        <v>148</v>
      </c>
      <c r="Q1603">
        <v>60</v>
      </c>
      <c r="R1603">
        <v>2</v>
      </c>
      <c r="S1603">
        <v>120</v>
      </c>
      <c r="T1603">
        <v>0</v>
      </c>
      <c r="U1603">
        <v>1</v>
      </c>
      <c r="V1603">
        <v>1</v>
      </c>
      <c r="W1603">
        <v>60</v>
      </c>
      <c r="X1603">
        <v>60</v>
      </c>
      <c r="Y1603">
        <v>0</v>
      </c>
      <c r="Z1603">
        <v>0</v>
      </c>
      <c r="AA1603">
        <v>60</v>
      </c>
      <c r="AB1603">
        <v>0</v>
      </c>
      <c r="AC1603">
        <v>60</v>
      </c>
      <c r="AD1603">
        <v>1</v>
      </c>
      <c r="AE1603">
        <v>0</v>
      </c>
      <c r="AF1603">
        <v>1</v>
      </c>
      <c r="AG1603">
        <v>0</v>
      </c>
      <c r="AH1603">
        <v>0</v>
      </c>
      <c r="AI1603">
        <v>1</v>
      </c>
      <c r="AJ1603">
        <v>0</v>
      </c>
      <c r="AK1603">
        <v>0</v>
      </c>
      <c r="AL1603">
        <v>0</v>
      </c>
      <c r="AM1603">
        <v>0</v>
      </c>
      <c r="AN1603">
        <v>0</v>
      </c>
      <c r="AO1603">
        <v>0</v>
      </c>
      <c r="AP1603">
        <v>0</v>
      </c>
      <c r="AQ1603">
        <v>0</v>
      </c>
      <c r="AR1603">
        <v>0</v>
      </c>
      <c r="AS1603">
        <v>0</v>
      </c>
      <c r="AT1603">
        <v>0</v>
      </c>
      <c r="AU1603">
        <v>0</v>
      </c>
      <c r="AV1603">
        <v>0</v>
      </c>
      <c r="AW1603">
        <v>0</v>
      </c>
      <c r="AX1603">
        <v>0</v>
      </c>
      <c r="AY1603">
        <v>0</v>
      </c>
      <c r="AZ1603">
        <v>0</v>
      </c>
      <c r="BA1603">
        <v>0</v>
      </c>
      <c r="BB1603">
        <v>0</v>
      </c>
      <c r="BC1603">
        <v>0</v>
      </c>
      <c r="BD1603">
        <v>0</v>
      </c>
      <c r="BE1603">
        <v>0</v>
      </c>
      <c r="BF1603">
        <v>0</v>
      </c>
      <c r="BG1603">
        <v>60</v>
      </c>
      <c r="BH1603">
        <v>0</v>
      </c>
      <c r="BI1603">
        <v>0</v>
      </c>
      <c r="BJ1603" s="25">
        <v>45853</v>
      </c>
      <c r="BK1603">
        <v>0</v>
      </c>
      <c r="BL1603" s="27" t="str">
        <f>VLOOKUP(O1603,DropDownList!$H$1:$I$7,2,FALSE)</f>
        <v>2025/26</v>
      </c>
      <c r="BM1603" s="27" t="str">
        <f t="shared" ref="BM1603:BM1666" si="25">IF(RIGHT(P1603,4)="VSUR","VSUR",IF(RIGHT(P1603,4)="CONF","CONF",P1603))</f>
        <v>PRAS</v>
      </c>
    </row>
    <row r="1604" spans="1:65" x14ac:dyDescent="0.2">
      <c r="A1604">
        <v>2025</v>
      </c>
      <c r="B1604">
        <v>7</v>
      </c>
      <c r="C1604" t="s">
        <v>162</v>
      </c>
      <c r="D1604" t="s">
        <v>187</v>
      </c>
      <c r="E1604" t="s">
        <v>22</v>
      </c>
      <c r="F1604">
        <v>9349</v>
      </c>
      <c r="G1604" t="s">
        <v>141</v>
      </c>
      <c r="H1604" t="s">
        <v>171</v>
      </c>
      <c r="I1604" t="s">
        <v>172</v>
      </c>
      <c r="J1604" s="24">
        <v>45839</v>
      </c>
      <c r="K1604" t="s">
        <v>143</v>
      </c>
      <c r="L1604">
        <v>2</v>
      </c>
      <c r="M1604" t="s">
        <v>144</v>
      </c>
      <c r="N1604" t="s">
        <v>145</v>
      </c>
      <c r="O1604" t="s">
        <v>147</v>
      </c>
      <c r="P1604" t="s">
        <v>148</v>
      </c>
      <c r="Q1604">
        <v>0</v>
      </c>
      <c r="R1604">
        <v>1</v>
      </c>
      <c r="S1604">
        <v>60</v>
      </c>
      <c r="T1604">
        <v>0</v>
      </c>
      <c r="U1604">
        <v>0</v>
      </c>
      <c r="V1604">
        <v>0</v>
      </c>
      <c r="W1604">
        <v>0</v>
      </c>
      <c r="X1604">
        <v>0</v>
      </c>
      <c r="Y1604">
        <v>0</v>
      </c>
      <c r="Z1604">
        <v>0</v>
      </c>
      <c r="AA1604">
        <v>60</v>
      </c>
      <c r="AB1604">
        <v>0</v>
      </c>
      <c r="AC1604">
        <v>60</v>
      </c>
      <c r="AD1604">
        <v>0</v>
      </c>
      <c r="AE1604">
        <v>0</v>
      </c>
      <c r="AF1604">
        <v>1</v>
      </c>
      <c r="AG1604">
        <v>0</v>
      </c>
      <c r="AH1604">
        <v>0</v>
      </c>
      <c r="AI1604">
        <v>0</v>
      </c>
      <c r="AJ1604">
        <v>0</v>
      </c>
      <c r="AK1604">
        <v>0</v>
      </c>
      <c r="AL1604">
        <v>0</v>
      </c>
      <c r="AM1604">
        <v>0</v>
      </c>
      <c r="AN1604">
        <v>0</v>
      </c>
      <c r="AO1604">
        <v>0</v>
      </c>
      <c r="AP1604">
        <v>0</v>
      </c>
      <c r="AQ1604">
        <v>0</v>
      </c>
      <c r="AR1604">
        <v>0</v>
      </c>
      <c r="AS1604">
        <v>0</v>
      </c>
      <c r="AT1604">
        <v>0</v>
      </c>
      <c r="AU1604">
        <v>0</v>
      </c>
      <c r="AV1604">
        <v>0</v>
      </c>
      <c r="AW1604">
        <v>0</v>
      </c>
      <c r="AX1604">
        <v>0</v>
      </c>
      <c r="AY1604">
        <v>0</v>
      </c>
      <c r="AZ1604">
        <v>0</v>
      </c>
      <c r="BA1604">
        <v>0</v>
      </c>
      <c r="BB1604">
        <v>0</v>
      </c>
      <c r="BC1604">
        <v>0</v>
      </c>
      <c r="BD1604">
        <v>0</v>
      </c>
      <c r="BE1604">
        <v>0</v>
      </c>
      <c r="BF1604">
        <v>0</v>
      </c>
      <c r="BG1604">
        <v>0</v>
      </c>
      <c r="BH1604">
        <v>0</v>
      </c>
      <c r="BI1604">
        <v>0</v>
      </c>
      <c r="BJ1604" s="25">
        <v>45853</v>
      </c>
      <c r="BK1604">
        <v>0</v>
      </c>
      <c r="BL1604" s="27" t="str">
        <f>VLOOKUP(O1604,DropDownList!$H$1:$I$7,2,FALSE)</f>
        <v>2024/25</v>
      </c>
      <c r="BM1604" s="27" t="str">
        <f t="shared" si="25"/>
        <v>PRAS</v>
      </c>
    </row>
    <row r="1605" spans="1:65" x14ac:dyDescent="0.2">
      <c r="A1605">
        <v>2025</v>
      </c>
      <c r="B1605">
        <v>7</v>
      </c>
      <c r="C1605" t="s">
        <v>162</v>
      </c>
      <c r="D1605" t="s">
        <v>187</v>
      </c>
      <c r="E1605" t="s">
        <v>22</v>
      </c>
      <c r="F1605">
        <v>9349</v>
      </c>
      <c r="G1605" t="s">
        <v>141</v>
      </c>
      <c r="H1605" t="s">
        <v>171</v>
      </c>
      <c r="I1605" t="s">
        <v>172</v>
      </c>
      <c r="J1605" s="24">
        <v>45839</v>
      </c>
      <c r="K1605" t="s">
        <v>143</v>
      </c>
      <c r="L1605">
        <v>2</v>
      </c>
      <c r="M1605" t="s">
        <v>144</v>
      </c>
      <c r="N1605" t="s">
        <v>145</v>
      </c>
      <c r="O1605" t="s">
        <v>149</v>
      </c>
      <c r="P1605" t="s">
        <v>152</v>
      </c>
      <c r="Q1605">
        <v>0</v>
      </c>
      <c r="R1605">
        <v>3</v>
      </c>
      <c r="S1605">
        <v>120</v>
      </c>
      <c r="T1605">
        <v>80</v>
      </c>
      <c r="U1605">
        <v>0</v>
      </c>
      <c r="V1605">
        <v>0</v>
      </c>
      <c r="W1605">
        <v>0</v>
      </c>
      <c r="X1605">
        <v>0</v>
      </c>
      <c r="Y1605">
        <v>0</v>
      </c>
      <c r="Z1605">
        <v>0</v>
      </c>
      <c r="AA1605">
        <v>40</v>
      </c>
      <c r="AB1605">
        <v>0</v>
      </c>
      <c r="AC1605">
        <v>40</v>
      </c>
      <c r="AD1605">
        <v>0</v>
      </c>
      <c r="AE1605">
        <v>0</v>
      </c>
      <c r="AF1605">
        <v>1</v>
      </c>
      <c r="AG1605">
        <v>0</v>
      </c>
      <c r="AH1605">
        <v>2</v>
      </c>
      <c r="AI1605">
        <v>0</v>
      </c>
      <c r="AJ1605">
        <v>0</v>
      </c>
      <c r="AK1605">
        <v>0</v>
      </c>
      <c r="AL1605">
        <v>0</v>
      </c>
      <c r="AM1605">
        <v>0</v>
      </c>
      <c r="AN1605">
        <v>0</v>
      </c>
      <c r="AO1605">
        <v>0</v>
      </c>
      <c r="AP1605">
        <v>0</v>
      </c>
      <c r="AQ1605">
        <v>0</v>
      </c>
      <c r="AR1605">
        <v>0</v>
      </c>
      <c r="AS1605">
        <v>0</v>
      </c>
      <c r="AT1605">
        <v>0</v>
      </c>
      <c r="AU1605">
        <v>0</v>
      </c>
      <c r="AV1605">
        <v>0</v>
      </c>
      <c r="AW1605">
        <v>0</v>
      </c>
      <c r="AX1605">
        <v>0</v>
      </c>
      <c r="AY1605">
        <v>0</v>
      </c>
      <c r="AZ1605">
        <v>0</v>
      </c>
      <c r="BA1605">
        <v>0</v>
      </c>
      <c r="BB1605">
        <v>0</v>
      </c>
      <c r="BC1605">
        <v>0</v>
      </c>
      <c r="BD1605">
        <v>0</v>
      </c>
      <c r="BE1605">
        <v>0</v>
      </c>
      <c r="BF1605">
        <v>0</v>
      </c>
      <c r="BG1605">
        <v>0</v>
      </c>
      <c r="BH1605">
        <v>0</v>
      </c>
      <c r="BI1605">
        <v>0</v>
      </c>
      <c r="BJ1605" s="25">
        <v>45853</v>
      </c>
      <c r="BK1605">
        <v>0</v>
      </c>
      <c r="BL1605" s="27" t="str">
        <f>VLOOKUP(O1605,DropDownList!$H$1:$I$7,2,FALSE)</f>
        <v>2025/26</v>
      </c>
      <c r="BM1605" s="27" t="str">
        <f t="shared" si="25"/>
        <v>PCOA</v>
      </c>
    </row>
    <row r="1606" spans="1:65" x14ac:dyDescent="0.2">
      <c r="A1606">
        <v>2025</v>
      </c>
      <c r="B1606">
        <v>7</v>
      </c>
      <c r="C1606" t="s">
        <v>162</v>
      </c>
      <c r="D1606" t="s">
        <v>187</v>
      </c>
      <c r="E1606" t="s">
        <v>22</v>
      </c>
      <c r="F1606">
        <v>9349</v>
      </c>
      <c r="G1606" t="s">
        <v>141</v>
      </c>
      <c r="H1606" t="s">
        <v>171</v>
      </c>
      <c r="I1606" t="s">
        <v>172</v>
      </c>
      <c r="J1606" s="24">
        <v>45839</v>
      </c>
      <c r="K1606" t="s">
        <v>143</v>
      </c>
      <c r="L1606">
        <v>2</v>
      </c>
      <c r="M1606" t="s">
        <v>144</v>
      </c>
      <c r="N1606" t="s">
        <v>145</v>
      </c>
      <c r="O1606" t="s">
        <v>147</v>
      </c>
      <c r="P1606" t="s">
        <v>152</v>
      </c>
      <c r="Q1606">
        <v>0</v>
      </c>
      <c r="R1606">
        <v>5</v>
      </c>
      <c r="S1606">
        <v>200</v>
      </c>
      <c r="T1606">
        <v>40</v>
      </c>
      <c r="U1606">
        <v>0</v>
      </c>
      <c r="V1606">
        <v>0</v>
      </c>
      <c r="W1606">
        <v>0</v>
      </c>
      <c r="X1606">
        <v>0</v>
      </c>
      <c r="Y1606">
        <v>0</v>
      </c>
      <c r="Z1606">
        <v>0</v>
      </c>
      <c r="AA1606">
        <v>160</v>
      </c>
      <c r="AB1606">
        <v>0</v>
      </c>
      <c r="AC1606">
        <v>160</v>
      </c>
      <c r="AD1606">
        <v>0</v>
      </c>
      <c r="AE1606">
        <v>0</v>
      </c>
      <c r="AF1606">
        <v>4</v>
      </c>
      <c r="AG1606">
        <v>0</v>
      </c>
      <c r="AH1606">
        <v>1</v>
      </c>
      <c r="AI1606">
        <v>0</v>
      </c>
      <c r="AJ1606">
        <v>0</v>
      </c>
      <c r="AK1606">
        <v>0</v>
      </c>
      <c r="AL1606">
        <v>0</v>
      </c>
      <c r="AM1606">
        <v>0</v>
      </c>
      <c r="AN1606">
        <v>0</v>
      </c>
      <c r="AO1606">
        <v>0</v>
      </c>
      <c r="AP1606">
        <v>0</v>
      </c>
      <c r="AQ1606">
        <v>0</v>
      </c>
      <c r="AR1606">
        <v>0</v>
      </c>
      <c r="AS1606">
        <v>0</v>
      </c>
      <c r="AT1606">
        <v>0</v>
      </c>
      <c r="AU1606">
        <v>0</v>
      </c>
      <c r="AV1606">
        <v>0</v>
      </c>
      <c r="AW1606">
        <v>0</v>
      </c>
      <c r="AX1606">
        <v>0</v>
      </c>
      <c r="AY1606">
        <v>0</v>
      </c>
      <c r="AZ1606">
        <v>0</v>
      </c>
      <c r="BA1606">
        <v>0</v>
      </c>
      <c r="BB1606">
        <v>0</v>
      </c>
      <c r="BC1606">
        <v>0</v>
      </c>
      <c r="BD1606">
        <v>0</v>
      </c>
      <c r="BE1606">
        <v>0</v>
      </c>
      <c r="BF1606">
        <v>0</v>
      </c>
      <c r="BG1606">
        <v>0</v>
      </c>
      <c r="BH1606">
        <v>0</v>
      </c>
      <c r="BI1606">
        <v>0</v>
      </c>
      <c r="BJ1606" s="25">
        <v>45853</v>
      </c>
      <c r="BK1606">
        <v>0</v>
      </c>
      <c r="BL1606" s="27" t="str">
        <f>VLOOKUP(O1606,DropDownList!$H$1:$I$7,2,FALSE)</f>
        <v>2024/25</v>
      </c>
      <c r="BM1606" s="27" t="str">
        <f t="shared" si="25"/>
        <v>PCOA</v>
      </c>
    </row>
    <row r="1607" spans="1:65" x14ac:dyDescent="0.2">
      <c r="A1607">
        <v>2025</v>
      </c>
      <c r="B1607">
        <v>7</v>
      </c>
      <c r="C1607" t="s">
        <v>162</v>
      </c>
      <c r="D1607" t="s">
        <v>188</v>
      </c>
      <c r="E1607" t="s">
        <v>22</v>
      </c>
      <c r="F1607">
        <v>9891</v>
      </c>
      <c r="G1607" t="s">
        <v>158</v>
      </c>
      <c r="H1607" t="s">
        <v>171</v>
      </c>
      <c r="I1607" t="s">
        <v>172</v>
      </c>
      <c r="J1607" s="24">
        <v>45839</v>
      </c>
      <c r="K1607" t="s">
        <v>143</v>
      </c>
      <c r="L1607">
        <v>2</v>
      </c>
      <c r="M1607" t="s">
        <v>144</v>
      </c>
      <c r="N1607" t="s">
        <v>145</v>
      </c>
      <c r="O1607" t="s">
        <v>156</v>
      </c>
      <c r="P1607" t="s">
        <v>161</v>
      </c>
      <c r="Q1607">
        <v>140</v>
      </c>
      <c r="R1607">
        <v>118</v>
      </c>
      <c r="S1607">
        <v>2580</v>
      </c>
      <c r="T1607">
        <v>40</v>
      </c>
      <c r="U1607">
        <v>18</v>
      </c>
      <c r="V1607">
        <v>3</v>
      </c>
      <c r="W1607">
        <v>50</v>
      </c>
      <c r="X1607">
        <v>50</v>
      </c>
      <c r="Y1607">
        <v>0</v>
      </c>
      <c r="Z1607">
        <v>0</v>
      </c>
      <c r="AA1607">
        <v>2400</v>
      </c>
      <c r="AB1607">
        <v>0</v>
      </c>
      <c r="AC1607">
        <v>0</v>
      </c>
      <c r="AD1607">
        <v>3</v>
      </c>
      <c r="AE1607">
        <v>0</v>
      </c>
      <c r="AF1607">
        <v>109</v>
      </c>
      <c r="AG1607">
        <v>0</v>
      </c>
      <c r="AH1607">
        <v>2</v>
      </c>
      <c r="AI1607">
        <v>7</v>
      </c>
      <c r="AJ1607">
        <v>0</v>
      </c>
      <c r="AK1607">
        <v>0</v>
      </c>
      <c r="AL1607">
        <v>0</v>
      </c>
      <c r="AM1607">
        <v>0</v>
      </c>
      <c r="AN1607">
        <v>0</v>
      </c>
      <c r="AO1607">
        <v>68</v>
      </c>
      <c r="AP1607">
        <v>302</v>
      </c>
      <c r="AQ1607">
        <v>67</v>
      </c>
      <c r="AR1607">
        <v>0</v>
      </c>
      <c r="AS1607">
        <v>28</v>
      </c>
      <c r="AT1607">
        <v>21</v>
      </c>
      <c r="AU1607">
        <v>17</v>
      </c>
      <c r="AV1607">
        <v>10</v>
      </c>
      <c r="AW1607">
        <v>3</v>
      </c>
      <c r="AX1607">
        <v>0</v>
      </c>
      <c r="AY1607">
        <v>43</v>
      </c>
      <c r="AZ1607">
        <v>57</v>
      </c>
      <c r="BA1607">
        <v>29</v>
      </c>
      <c r="BB1607">
        <v>7</v>
      </c>
      <c r="BC1607">
        <v>5</v>
      </c>
      <c r="BD1607">
        <v>3</v>
      </c>
      <c r="BE1607">
        <v>0</v>
      </c>
      <c r="BF1607">
        <v>108</v>
      </c>
      <c r="BG1607">
        <v>140</v>
      </c>
      <c r="BH1607">
        <v>0</v>
      </c>
      <c r="BI1607">
        <v>15</v>
      </c>
      <c r="BJ1607" s="25">
        <v>45853</v>
      </c>
      <c r="BK1607">
        <v>1</v>
      </c>
      <c r="BL1607" s="27" t="str">
        <f>VLOOKUP(O1607,DropDownList!$H$1:$I$7,2,FALSE)</f>
        <v>2023/24</v>
      </c>
      <c r="BM1607" s="27" t="str">
        <f t="shared" si="25"/>
        <v>VSUR</v>
      </c>
    </row>
    <row r="1608" spans="1:65" x14ac:dyDescent="0.2">
      <c r="A1608">
        <v>2025</v>
      </c>
      <c r="B1608">
        <v>7</v>
      </c>
      <c r="C1608" t="s">
        <v>162</v>
      </c>
      <c r="D1608" t="s">
        <v>188</v>
      </c>
      <c r="E1608" t="s">
        <v>22</v>
      </c>
      <c r="F1608">
        <v>9891</v>
      </c>
      <c r="G1608" t="s">
        <v>158</v>
      </c>
      <c r="H1608" t="s">
        <v>171</v>
      </c>
      <c r="I1608" t="s">
        <v>172</v>
      </c>
      <c r="J1608" s="24">
        <v>45839</v>
      </c>
      <c r="K1608" t="s">
        <v>143</v>
      </c>
      <c r="L1608">
        <v>2</v>
      </c>
      <c r="M1608" t="s">
        <v>144</v>
      </c>
      <c r="N1608" t="s">
        <v>145</v>
      </c>
      <c r="O1608" t="s">
        <v>147</v>
      </c>
      <c r="P1608" t="s">
        <v>161</v>
      </c>
      <c r="Q1608">
        <v>290</v>
      </c>
      <c r="R1608">
        <v>129</v>
      </c>
      <c r="S1608">
        <v>3302.5</v>
      </c>
      <c r="T1608">
        <v>0</v>
      </c>
      <c r="U1608">
        <v>34</v>
      </c>
      <c r="V1608">
        <v>10</v>
      </c>
      <c r="W1608">
        <v>150</v>
      </c>
      <c r="X1608">
        <v>150</v>
      </c>
      <c r="Y1608">
        <v>0</v>
      </c>
      <c r="Z1608">
        <v>0</v>
      </c>
      <c r="AA1608">
        <v>3012.5</v>
      </c>
      <c r="AB1608">
        <v>0</v>
      </c>
      <c r="AC1608">
        <v>0</v>
      </c>
      <c r="AD1608">
        <v>10</v>
      </c>
      <c r="AE1608">
        <v>0</v>
      </c>
      <c r="AF1608">
        <v>113</v>
      </c>
      <c r="AG1608">
        <v>0</v>
      </c>
      <c r="AH1608">
        <v>0</v>
      </c>
      <c r="AI1608">
        <v>16</v>
      </c>
      <c r="AJ1608">
        <v>0</v>
      </c>
      <c r="AK1608">
        <v>0</v>
      </c>
      <c r="AL1608">
        <v>0</v>
      </c>
      <c r="AM1608">
        <v>0</v>
      </c>
      <c r="AN1608">
        <v>0</v>
      </c>
      <c r="AO1608">
        <v>76</v>
      </c>
      <c r="AP1608">
        <v>282</v>
      </c>
      <c r="AQ1608">
        <v>77</v>
      </c>
      <c r="AR1608">
        <v>0</v>
      </c>
      <c r="AS1608">
        <v>35</v>
      </c>
      <c r="AT1608">
        <v>17</v>
      </c>
      <c r="AU1608">
        <v>8</v>
      </c>
      <c r="AV1608">
        <v>5</v>
      </c>
      <c r="AW1608">
        <v>2</v>
      </c>
      <c r="AX1608">
        <v>0</v>
      </c>
      <c r="AY1608">
        <v>39</v>
      </c>
      <c r="AZ1608">
        <v>55</v>
      </c>
      <c r="BA1608">
        <v>27</v>
      </c>
      <c r="BB1608">
        <v>5</v>
      </c>
      <c r="BC1608">
        <v>1</v>
      </c>
      <c r="BD1608">
        <v>2</v>
      </c>
      <c r="BE1608">
        <v>0</v>
      </c>
      <c r="BF1608">
        <v>122</v>
      </c>
      <c r="BG1608">
        <v>290</v>
      </c>
      <c r="BH1608">
        <v>0</v>
      </c>
      <c r="BI1608">
        <v>32</v>
      </c>
      <c r="BJ1608" s="25">
        <v>45853</v>
      </c>
      <c r="BK1608">
        <v>0</v>
      </c>
      <c r="BL1608" s="27" t="str">
        <f>VLOOKUP(O1608,DropDownList!$H$1:$I$7,2,FALSE)</f>
        <v>2024/25</v>
      </c>
      <c r="BM1608" s="27" t="str">
        <f t="shared" si="25"/>
        <v>VSUR</v>
      </c>
    </row>
    <row r="1609" spans="1:65" x14ac:dyDescent="0.2">
      <c r="A1609">
        <v>2025</v>
      </c>
      <c r="B1609">
        <v>7</v>
      </c>
      <c r="C1609" t="s">
        <v>162</v>
      </c>
      <c r="D1609" t="s">
        <v>188</v>
      </c>
      <c r="E1609" t="s">
        <v>22</v>
      </c>
      <c r="F1609">
        <v>9891</v>
      </c>
      <c r="G1609" t="s">
        <v>158</v>
      </c>
      <c r="H1609" t="s">
        <v>171</v>
      </c>
      <c r="I1609" t="s">
        <v>172</v>
      </c>
      <c r="J1609" s="24">
        <v>45839</v>
      </c>
      <c r="K1609" t="s">
        <v>143</v>
      </c>
      <c r="L1609">
        <v>2</v>
      </c>
      <c r="M1609" t="s">
        <v>144</v>
      </c>
      <c r="N1609" t="s">
        <v>145</v>
      </c>
      <c r="O1609" t="s">
        <v>156</v>
      </c>
      <c r="P1609" t="s">
        <v>150</v>
      </c>
      <c r="Q1609">
        <v>468.34</v>
      </c>
      <c r="R1609">
        <v>65</v>
      </c>
      <c r="S1609">
        <v>7486.44</v>
      </c>
      <c r="T1609">
        <v>689</v>
      </c>
      <c r="U1609">
        <v>6</v>
      </c>
      <c r="V1609">
        <v>3</v>
      </c>
      <c r="W1609">
        <v>330.84</v>
      </c>
      <c r="X1609">
        <v>330.84</v>
      </c>
      <c r="Y1609">
        <v>60</v>
      </c>
      <c r="Z1609">
        <v>6797.44</v>
      </c>
      <c r="AA1609">
        <v>6329.1</v>
      </c>
      <c r="AB1609">
        <v>1016.6</v>
      </c>
      <c r="AC1609">
        <v>5312.5</v>
      </c>
      <c r="AD1609">
        <v>3</v>
      </c>
      <c r="AE1609">
        <v>0</v>
      </c>
      <c r="AF1609">
        <v>54</v>
      </c>
      <c r="AG1609">
        <v>1</v>
      </c>
      <c r="AH1609">
        <v>5</v>
      </c>
      <c r="AI1609">
        <v>5</v>
      </c>
      <c r="AJ1609">
        <v>13</v>
      </c>
      <c r="AK1609">
        <v>10</v>
      </c>
      <c r="AL1609">
        <v>0</v>
      </c>
      <c r="AM1609">
        <v>3</v>
      </c>
      <c r="AN1609">
        <v>0</v>
      </c>
      <c r="AO1609">
        <v>39</v>
      </c>
      <c r="AP1609">
        <v>165</v>
      </c>
      <c r="AQ1609">
        <v>39</v>
      </c>
      <c r="AR1609">
        <v>0</v>
      </c>
      <c r="AS1609">
        <v>13</v>
      </c>
      <c r="AT1609">
        <v>27</v>
      </c>
      <c r="AU1609">
        <v>3</v>
      </c>
      <c r="AV1609">
        <v>1</v>
      </c>
      <c r="AW1609">
        <v>0</v>
      </c>
      <c r="AX1609">
        <v>0</v>
      </c>
      <c r="AY1609">
        <v>29</v>
      </c>
      <c r="AZ1609">
        <v>34</v>
      </c>
      <c r="BA1609">
        <v>14</v>
      </c>
      <c r="BB1609">
        <v>1</v>
      </c>
      <c r="BC1609">
        <v>1</v>
      </c>
      <c r="BD1609">
        <v>1</v>
      </c>
      <c r="BE1609">
        <v>0</v>
      </c>
      <c r="BF1609">
        <v>39</v>
      </c>
      <c r="BG1609">
        <v>455.84</v>
      </c>
      <c r="BH1609">
        <v>0</v>
      </c>
      <c r="BI1609">
        <v>6</v>
      </c>
      <c r="BJ1609" s="25">
        <v>45853</v>
      </c>
      <c r="BK1609">
        <v>0</v>
      </c>
      <c r="BL1609" s="27" t="str">
        <f>VLOOKUP(O1609,DropDownList!$H$1:$I$7,2,FALSE)</f>
        <v>2023/24</v>
      </c>
      <c r="BM1609" s="27" t="str">
        <f t="shared" si="25"/>
        <v>FISCAL FINES</v>
      </c>
    </row>
    <row r="1610" spans="1:65" x14ac:dyDescent="0.2">
      <c r="A1610">
        <v>2025</v>
      </c>
      <c r="B1610">
        <v>7</v>
      </c>
      <c r="C1610" t="s">
        <v>162</v>
      </c>
      <c r="D1610" t="s">
        <v>188</v>
      </c>
      <c r="E1610" t="s">
        <v>22</v>
      </c>
      <c r="F1610">
        <v>9891</v>
      </c>
      <c r="G1610" t="s">
        <v>158</v>
      </c>
      <c r="H1610" t="s">
        <v>171</v>
      </c>
      <c r="I1610" t="s">
        <v>172</v>
      </c>
      <c r="J1610" s="24">
        <v>45839</v>
      </c>
      <c r="K1610" t="s">
        <v>143</v>
      </c>
      <c r="L1610">
        <v>2</v>
      </c>
      <c r="M1610" t="s">
        <v>144</v>
      </c>
      <c r="N1610" t="s">
        <v>145</v>
      </c>
      <c r="O1610" t="s">
        <v>149</v>
      </c>
      <c r="P1610" t="s">
        <v>160</v>
      </c>
      <c r="Q1610">
        <v>20090.97</v>
      </c>
      <c r="R1610">
        <v>120</v>
      </c>
      <c r="S1610">
        <v>54369</v>
      </c>
      <c r="T1610">
        <v>420</v>
      </c>
      <c r="U1610">
        <v>56</v>
      </c>
      <c r="V1610">
        <v>27</v>
      </c>
      <c r="W1610">
        <v>9234</v>
      </c>
      <c r="X1610">
        <v>11239</v>
      </c>
      <c r="Y1610">
        <v>0</v>
      </c>
      <c r="Z1610">
        <v>0</v>
      </c>
      <c r="AA1610">
        <v>33858.03</v>
      </c>
      <c r="AB1610">
        <v>6150</v>
      </c>
      <c r="AC1610">
        <v>25893.03</v>
      </c>
      <c r="AD1610">
        <v>17</v>
      </c>
      <c r="AE1610">
        <v>10</v>
      </c>
      <c r="AF1610">
        <v>64</v>
      </c>
      <c r="AG1610">
        <v>28</v>
      </c>
      <c r="AH1610">
        <v>1</v>
      </c>
      <c r="AI1610">
        <v>27</v>
      </c>
      <c r="AJ1610">
        <v>0</v>
      </c>
      <c r="AK1610">
        <v>0</v>
      </c>
      <c r="AL1610">
        <v>0</v>
      </c>
      <c r="AM1610">
        <v>0</v>
      </c>
      <c r="AN1610">
        <v>0</v>
      </c>
      <c r="AO1610">
        <v>60</v>
      </c>
      <c r="AP1610">
        <v>155</v>
      </c>
      <c r="AQ1610">
        <v>62</v>
      </c>
      <c r="AR1610">
        <v>0</v>
      </c>
      <c r="AS1610">
        <v>18</v>
      </c>
      <c r="AT1610">
        <v>5</v>
      </c>
      <c r="AU1610">
        <v>5</v>
      </c>
      <c r="AV1610">
        <v>1</v>
      </c>
      <c r="AW1610">
        <v>1</v>
      </c>
      <c r="AX1610">
        <v>0</v>
      </c>
      <c r="AY1610">
        <v>19</v>
      </c>
      <c r="AZ1610">
        <v>29</v>
      </c>
      <c r="BA1610">
        <v>8</v>
      </c>
      <c r="BB1610">
        <v>3</v>
      </c>
      <c r="BC1610">
        <v>2</v>
      </c>
      <c r="BD1610">
        <v>0</v>
      </c>
      <c r="BE1610">
        <v>0</v>
      </c>
      <c r="BF1610">
        <v>116</v>
      </c>
      <c r="BG1610">
        <v>10054</v>
      </c>
      <c r="BH1610">
        <v>0</v>
      </c>
      <c r="BI1610">
        <v>56</v>
      </c>
      <c r="BJ1610" s="25">
        <v>45853</v>
      </c>
      <c r="BK1610">
        <v>0</v>
      </c>
      <c r="BL1610" s="27" t="str">
        <f>VLOOKUP(O1610,DropDownList!$H$1:$I$7,2,FALSE)</f>
        <v>2025/26</v>
      </c>
      <c r="BM1610" s="27" t="str">
        <f t="shared" si="25"/>
        <v>SC COURT</v>
      </c>
    </row>
    <row r="1611" spans="1:65" x14ac:dyDescent="0.2">
      <c r="A1611">
        <v>2025</v>
      </c>
      <c r="B1611">
        <v>7</v>
      </c>
      <c r="C1611" t="s">
        <v>162</v>
      </c>
      <c r="D1611" t="s">
        <v>188</v>
      </c>
      <c r="E1611" t="s">
        <v>22</v>
      </c>
      <c r="F1611">
        <v>9891</v>
      </c>
      <c r="G1611" t="s">
        <v>158</v>
      </c>
      <c r="H1611" t="s">
        <v>171</v>
      </c>
      <c r="I1611" t="s">
        <v>172</v>
      </c>
      <c r="J1611" s="24">
        <v>45839</v>
      </c>
      <c r="K1611" t="s">
        <v>143</v>
      </c>
      <c r="L1611">
        <v>2</v>
      </c>
      <c r="M1611" t="s">
        <v>144</v>
      </c>
      <c r="N1611" t="s">
        <v>145</v>
      </c>
      <c r="O1611" t="s">
        <v>149</v>
      </c>
      <c r="P1611" t="s">
        <v>161</v>
      </c>
      <c r="Q1611">
        <v>430</v>
      </c>
      <c r="R1611">
        <v>107</v>
      </c>
      <c r="S1611">
        <v>2265</v>
      </c>
      <c r="T1611">
        <v>20</v>
      </c>
      <c r="U1611">
        <v>51</v>
      </c>
      <c r="V1611">
        <v>15</v>
      </c>
      <c r="W1611">
        <v>280</v>
      </c>
      <c r="X1611">
        <v>280</v>
      </c>
      <c r="Y1611">
        <v>0</v>
      </c>
      <c r="Z1611">
        <v>0</v>
      </c>
      <c r="AA1611">
        <v>1815</v>
      </c>
      <c r="AB1611">
        <v>0</v>
      </c>
      <c r="AC1611">
        <v>0</v>
      </c>
      <c r="AD1611">
        <v>15</v>
      </c>
      <c r="AE1611">
        <v>0</v>
      </c>
      <c r="AF1611">
        <v>82</v>
      </c>
      <c r="AG1611">
        <v>0</v>
      </c>
      <c r="AH1611">
        <v>1</v>
      </c>
      <c r="AI1611">
        <v>24</v>
      </c>
      <c r="AJ1611">
        <v>0</v>
      </c>
      <c r="AK1611">
        <v>0</v>
      </c>
      <c r="AL1611">
        <v>0</v>
      </c>
      <c r="AM1611">
        <v>0</v>
      </c>
      <c r="AN1611">
        <v>0</v>
      </c>
      <c r="AO1611">
        <v>56</v>
      </c>
      <c r="AP1611">
        <v>143</v>
      </c>
      <c r="AQ1611">
        <v>58</v>
      </c>
      <c r="AR1611">
        <v>0</v>
      </c>
      <c r="AS1611">
        <v>18</v>
      </c>
      <c r="AT1611">
        <v>3</v>
      </c>
      <c r="AU1611">
        <v>4</v>
      </c>
      <c r="AV1611">
        <v>1</v>
      </c>
      <c r="AW1611">
        <v>1</v>
      </c>
      <c r="AX1611">
        <v>0</v>
      </c>
      <c r="AY1611">
        <v>18</v>
      </c>
      <c r="AZ1611">
        <v>26</v>
      </c>
      <c r="BA1611">
        <v>7</v>
      </c>
      <c r="BB1611">
        <v>3</v>
      </c>
      <c r="BC1611">
        <v>2</v>
      </c>
      <c r="BD1611">
        <v>0</v>
      </c>
      <c r="BE1611">
        <v>0</v>
      </c>
      <c r="BF1611">
        <v>103</v>
      </c>
      <c r="BG1611">
        <v>430</v>
      </c>
      <c r="BH1611">
        <v>0</v>
      </c>
      <c r="BI1611">
        <v>51</v>
      </c>
      <c r="BJ1611" s="25">
        <v>45853</v>
      </c>
      <c r="BK1611">
        <v>0</v>
      </c>
      <c r="BL1611" s="27" t="str">
        <f>VLOOKUP(O1611,DropDownList!$H$1:$I$7,2,FALSE)</f>
        <v>2025/26</v>
      </c>
      <c r="BM1611" s="27" t="str">
        <f t="shared" si="25"/>
        <v>VSUR</v>
      </c>
    </row>
    <row r="1612" spans="1:65" x14ac:dyDescent="0.2">
      <c r="A1612">
        <v>2025</v>
      </c>
      <c r="B1612">
        <v>7</v>
      </c>
      <c r="C1612" t="s">
        <v>162</v>
      </c>
      <c r="D1612" t="s">
        <v>188</v>
      </c>
      <c r="E1612" t="s">
        <v>22</v>
      </c>
      <c r="F1612">
        <v>9891</v>
      </c>
      <c r="G1612" t="s">
        <v>158</v>
      </c>
      <c r="H1612" t="s">
        <v>171</v>
      </c>
      <c r="I1612" t="s">
        <v>172</v>
      </c>
      <c r="J1612" s="24">
        <v>45839</v>
      </c>
      <c r="K1612" t="s">
        <v>143</v>
      </c>
      <c r="L1612">
        <v>2</v>
      </c>
      <c r="M1612" t="s">
        <v>144</v>
      </c>
      <c r="N1612" t="s">
        <v>145</v>
      </c>
      <c r="O1612" t="s">
        <v>149</v>
      </c>
      <c r="P1612" t="s">
        <v>150</v>
      </c>
      <c r="Q1612">
        <v>2056.73</v>
      </c>
      <c r="R1612">
        <v>40</v>
      </c>
      <c r="S1612">
        <v>7758.87</v>
      </c>
      <c r="T1612">
        <v>250</v>
      </c>
      <c r="U1612">
        <v>16</v>
      </c>
      <c r="V1612">
        <v>11</v>
      </c>
      <c r="W1612">
        <v>1315.42</v>
      </c>
      <c r="X1612">
        <v>1636.08</v>
      </c>
      <c r="Y1612">
        <v>38</v>
      </c>
      <c r="Z1612">
        <v>7508.87</v>
      </c>
      <c r="AA1612">
        <v>5452.14</v>
      </c>
      <c r="AB1612">
        <v>2381.29</v>
      </c>
      <c r="AC1612">
        <v>3070.85</v>
      </c>
      <c r="AD1612">
        <v>7</v>
      </c>
      <c r="AE1612">
        <v>4</v>
      </c>
      <c r="AF1612">
        <v>22</v>
      </c>
      <c r="AG1612">
        <v>7</v>
      </c>
      <c r="AH1612">
        <v>2</v>
      </c>
      <c r="AI1612">
        <v>9</v>
      </c>
      <c r="AJ1612">
        <v>15</v>
      </c>
      <c r="AK1612">
        <v>7</v>
      </c>
      <c r="AL1612">
        <v>1</v>
      </c>
      <c r="AM1612">
        <v>1</v>
      </c>
      <c r="AN1612">
        <v>0</v>
      </c>
      <c r="AO1612">
        <v>18</v>
      </c>
      <c r="AP1612">
        <v>55</v>
      </c>
      <c r="AQ1612">
        <v>20</v>
      </c>
      <c r="AR1612">
        <v>0</v>
      </c>
      <c r="AS1612">
        <v>9</v>
      </c>
      <c r="AT1612">
        <v>1</v>
      </c>
      <c r="AU1612">
        <v>1</v>
      </c>
      <c r="AV1612">
        <v>0</v>
      </c>
      <c r="AW1612">
        <v>0</v>
      </c>
      <c r="AX1612">
        <v>0</v>
      </c>
      <c r="AY1612">
        <v>5</v>
      </c>
      <c r="AZ1612">
        <v>12</v>
      </c>
      <c r="BA1612">
        <v>7</v>
      </c>
      <c r="BB1612">
        <v>0</v>
      </c>
      <c r="BC1612">
        <v>0</v>
      </c>
      <c r="BD1612">
        <v>0</v>
      </c>
      <c r="BE1612">
        <v>0</v>
      </c>
      <c r="BF1612">
        <v>19</v>
      </c>
      <c r="BG1612">
        <v>1236.25</v>
      </c>
      <c r="BH1612">
        <v>0</v>
      </c>
      <c r="BI1612">
        <v>16</v>
      </c>
      <c r="BJ1612" s="25">
        <v>45853</v>
      </c>
      <c r="BK1612">
        <v>0</v>
      </c>
      <c r="BL1612" s="27" t="str">
        <f>VLOOKUP(O1612,DropDownList!$H$1:$I$7,2,FALSE)</f>
        <v>2025/26</v>
      </c>
      <c r="BM1612" s="27" t="str">
        <f t="shared" si="25"/>
        <v>FISCAL FINES</v>
      </c>
    </row>
    <row r="1613" spans="1:65" x14ac:dyDescent="0.2">
      <c r="A1613">
        <v>2025</v>
      </c>
      <c r="B1613">
        <v>7</v>
      </c>
      <c r="C1613" t="s">
        <v>162</v>
      </c>
      <c r="D1613" t="s">
        <v>188</v>
      </c>
      <c r="E1613" t="s">
        <v>22</v>
      </c>
      <c r="F1613">
        <v>9891</v>
      </c>
      <c r="G1613" t="s">
        <v>158</v>
      </c>
      <c r="H1613" t="s">
        <v>171</v>
      </c>
      <c r="I1613" t="s">
        <v>172</v>
      </c>
      <c r="J1613" s="24">
        <v>45839</v>
      </c>
      <c r="K1613" t="s">
        <v>143</v>
      </c>
      <c r="L1613">
        <v>2</v>
      </c>
      <c r="M1613" t="s">
        <v>144</v>
      </c>
      <c r="N1613" t="s">
        <v>145</v>
      </c>
      <c r="O1613" t="s">
        <v>156</v>
      </c>
      <c r="P1613" t="s">
        <v>160</v>
      </c>
      <c r="Q1613">
        <v>6758.74</v>
      </c>
      <c r="R1613">
        <v>130</v>
      </c>
      <c r="S1613">
        <v>56030</v>
      </c>
      <c r="T1613">
        <v>1270</v>
      </c>
      <c r="U1613">
        <v>19</v>
      </c>
      <c r="V1613">
        <v>8</v>
      </c>
      <c r="W1613">
        <v>3854.46</v>
      </c>
      <c r="X1613">
        <v>3854.46</v>
      </c>
      <c r="Y1613">
        <v>0</v>
      </c>
      <c r="Z1613">
        <v>0</v>
      </c>
      <c r="AA1613">
        <v>48001.26</v>
      </c>
      <c r="AB1613">
        <v>5683.83</v>
      </c>
      <c r="AC1613">
        <v>39917.43</v>
      </c>
      <c r="AD1613">
        <v>3</v>
      </c>
      <c r="AE1613">
        <v>5</v>
      </c>
      <c r="AF1613">
        <v>107</v>
      </c>
      <c r="AG1613">
        <v>13</v>
      </c>
      <c r="AH1613">
        <v>3</v>
      </c>
      <c r="AI1613">
        <v>6</v>
      </c>
      <c r="AJ1613">
        <v>0</v>
      </c>
      <c r="AK1613">
        <v>0</v>
      </c>
      <c r="AL1613">
        <v>0</v>
      </c>
      <c r="AM1613">
        <v>0</v>
      </c>
      <c r="AN1613">
        <v>0</v>
      </c>
      <c r="AO1613">
        <v>76</v>
      </c>
      <c r="AP1613">
        <v>338</v>
      </c>
      <c r="AQ1613">
        <v>74</v>
      </c>
      <c r="AR1613">
        <v>0</v>
      </c>
      <c r="AS1613">
        <v>31</v>
      </c>
      <c r="AT1613">
        <v>24</v>
      </c>
      <c r="AU1613">
        <v>18</v>
      </c>
      <c r="AV1613">
        <v>10</v>
      </c>
      <c r="AW1613">
        <v>4</v>
      </c>
      <c r="AX1613">
        <v>0</v>
      </c>
      <c r="AY1613">
        <v>51</v>
      </c>
      <c r="AZ1613">
        <v>64</v>
      </c>
      <c r="BA1613">
        <v>34</v>
      </c>
      <c r="BB1613">
        <v>7</v>
      </c>
      <c r="BC1613">
        <v>5</v>
      </c>
      <c r="BD1613">
        <v>4</v>
      </c>
      <c r="BE1613">
        <v>0</v>
      </c>
      <c r="BF1613">
        <v>118</v>
      </c>
      <c r="BG1613">
        <v>2040</v>
      </c>
      <c r="BH1613">
        <v>1</v>
      </c>
      <c r="BI1613">
        <v>16</v>
      </c>
      <c r="BJ1613" s="25">
        <v>45853</v>
      </c>
      <c r="BK1613">
        <v>1</v>
      </c>
      <c r="BL1613" s="27" t="str">
        <f>VLOOKUP(O1613,DropDownList!$H$1:$I$7,2,FALSE)</f>
        <v>2023/24</v>
      </c>
      <c r="BM1613" s="27" t="str">
        <f t="shared" si="25"/>
        <v>SC COURT</v>
      </c>
    </row>
    <row r="1614" spans="1:65" x14ac:dyDescent="0.2">
      <c r="A1614">
        <v>2025</v>
      </c>
      <c r="B1614">
        <v>7</v>
      </c>
      <c r="C1614" t="s">
        <v>162</v>
      </c>
      <c r="D1614" t="s">
        <v>188</v>
      </c>
      <c r="E1614" t="s">
        <v>22</v>
      </c>
      <c r="F1614">
        <v>9891</v>
      </c>
      <c r="G1614" t="s">
        <v>158</v>
      </c>
      <c r="H1614" t="s">
        <v>171</v>
      </c>
      <c r="I1614" t="s">
        <v>172</v>
      </c>
      <c r="J1614" s="24">
        <v>45839</v>
      </c>
      <c r="K1614" t="s">
        <v>143</v>
      </c>
      <c r="L1614">
        <v>2</v>
      </c>
      <c r="M1614" t="s">
        <v>144</v>
      </c>
      <c r="N1614" t="s">
        <v>145</v>
      </c>
      <c r="O1614" t="s">
        <v>147</v>
      </c>
      <c r="P1614" t="s">
        <v>160</v>
      </c>
      <c r="Q1614">
        <v>9688.7800000000007</v>
      </c>
      <c r="R1614">
        <v>144</v>
      </c>
      <c r="S1614">
        <v>69643.5</v>
      </c>
      <c r="T1614">
        <v>630</v>
      </c>
      <c r="U1614">
        <v>38</v>
      </c>
      <c r="V1614">
        <v>15</v>
      </c>
      <c r="W1614">
        <v>4490</v>
      </c>
      <c r="X1614">
        <v>4560</v>
      </c>
      <c r="Y1614">
        <v>0</v>
      </c>
      <c r="Z1614">
        <v>0</v>
      </c>
      <c r="AA1614">
        <v>59324.72</v>
      </c>
      <c r="AB1614">
        <v>7832.93</v>
      </c>
      <c r="AC1614">
        <v>48479.29</v>
      </c>
      <c r="AD1614">
        <v>10</v>
      </c>
      <c r="AE1614">
        <v>5</v>
      </c>
      <c r="AF1614">
        <v>104</v>
      </c>
      <c r="AG1614">
        <v>22</v>
      </c>
      <c r="AH1614">
        <v>0</v>
      </c>
      <c r="AI1614">
        <v>16</v>
      </c>
      <c r="AJ1614">
        <v>0</v>
      </c>
      <c r="AK1614">
        <v>0</v>
      </c>
      <c r="AL1614">
        <v>0</v>
      </c>
      <c r="AM1614">
        <v>0</v>
      </c>
      <c r="AN1614">
        <v>0</v>
      </c>
      <c r="AO1614">
        <v>84</v>
      </c>
      <c r="AP1614">
        <v>306</v>
      </c>
      <c r="AQ1614">
        <v>85</v>
      </c>
      <c r="AR1614">
        <v>0</v>
      </c>
      <c r="AS1614">
        <v>37</v>
      </c>
      <c r="AT1614">
        <v>17</v>
      </c>
      <c r="AU1614">
        <v>9</v>
      </c>
      <c r="AV1614">
        <v>5</v>
      </c>
      <c r="AW1614">
        <v>2</v>
      </c>
      <c r="AX1614">
        <v>0</v>
      </c>
      <c r="AY1614">
        <v>42</v>
      </c>
      <c r="AZ1614">
        <v>60</v>
      </c>
      <c r="BA1614">
        <v>29</v>
      </c>
      <c r="BB1614">
        <v>6</v>
      </c>
      <c r="BC1614">
        <v>1</v>
      </c>
      <c r="BD1614">
        <v>3</v>
      </c>
      <c r="BE1614">
        <v>0</v>
      </c>
      <c r="BF1614">
        <v>136</v>
      </c>
      <c r="BG1614">
        <v>5355</v>
      </c>
      <c r="BH1614">
        <v>2</v>
      </c>
      <c r="BI1614">
        <v>36</v>
      </c>
      <c r="BJ1614" s="25">
        <v>45853</v>
      </c>
      <c r="BK1614">
        <v>0</v>
      </c>
      <c r="BL1614" s="27" t="str">
        <f>VLOOKUP(O1614,DropDownList!$H$1:$I$7,2,FALSE)</f>
        <v>2024/25</v>
      </c>
      <c r="BM1614" s="27" t="str">
        <f t="shared" si="25"/>
        <v>SC COURT</v>
      </c>
    </row>
    <row r="1615" spans="1:65" x14ac:dyDescent="0.2">
      <c r="A1615">
        <v>2025</v>
      </c>
      <c r="B1615">
        <v>7</v>
      </c>
      <c r="C1615" t="s">
        <v>162</v>
      </c>
      <c r="D1615" t="s">
        <v>188</v>
      </c>
      <c r="E1615" t="s">
        <v>22</v>
      </c>
      <c r="F1615">
        <v>9891</v>
      </c>
      <c r="G1615" t="s">
        <v>158</v>
      </c>
      <c r="H1615" t="s">
        <v>171</v>
      </c>
      <c r="I1615" t="s">
        <v>172</v>
      </c>
      <c r="J1615" s="24">
        <v>45839</v>
      </c>
      <c r="K1615" t="s">
        <v>143</v>
      </c>
      <c r="L1615">
        <v>2</v>
      </c>
      <c r="M1615" t="s">
        <v>144</v>
      </c>
      <c r="N1615" t="s">
        <v>145</v>
      </c>
      <c r="O1615" t="s">
        <v>156</v>
      </c>
      <c r="P1615" t="s">
        <v>148</v>
      </c>
      <c r="Q1615">
        <v>0</v>
      </c>
      <c r="R1615">
        <v>1</v>
      </c>
      <c r="S1615">
        <v>60</v>
      </c>
      <c r="T1615">
        <v>0</v>
      </c>
      <c r="U1615">
        <v>0</v>
      </c>
      <c r="V1615">
        <v>0</v>
      </c>
      <c r="W1615">
        <v>0</v>
      </c>
      <c r="X1615">
        <v>0</v>
      </c>
      <c r="Y1615">
        <v>0</v>
      </c>
      <c r="Z1615">
        <v>0</v>
      </c>
      <c r="AA1615">
        <v>60</v>
      </c>
      <c r="AB1615">
        <v>0</v>
      </c>
      <c r="AC1615">
        <v>60</v>
      </c>
      <c r="AD1615">
        <v>0</v>
      </c>
      <c r="AE1615">
        <v>0</v>
      </c>
      <c r="AF1615">
        <v>1</v>
      </c>
      <c r="AG1615">
        <v>0</v>
      </c>
      <c r="AH1615">
        <v>0</v>
      </c>
      <c r="AI1615">
        <v>0</v>
      </c>
      <c r="AJ1615">
        <v>0</v>
      </c>
      <c r="AK1615">
        <v>0</v>
      </c>
      <c r="AL1615">
        <v>0</v>
      </c>
      <c r="AM1615">
        <v>0</v>
      </c>
      <c r="AN1615">
        <v>0</v>
      </c>
      <c r="AO1615">
        <v>1</v>
      </c>
      <c r="AP1615">
        <v>3</v>
      </c>
      <c r="AQ1615">
        <v>1</v>
      </c>
      <c r="AR1615">
        <v>0</v>
      </c>
      <c r="AS1615">
        <v>0</v>
      </c>
      <c r="AT1615">
        <v>0</v>
      </c>
      <c r="AU1615">
        <v>0</v>
      </c>
      <c r="AV1615">
        <v>0</v>
      </c>
      <c r="AW1615">
        <v>0</v>
      </c>
      <c r="AX1615">
        <v>0</v>
      </c>
      <c r="AY1615">
        <v>0</v>
      </c>
      <c r="AZ1615">
        <v>1</v>
      </c>
      <c r="BA1615">
        <v>0</v>
      </c>
      <c r="BB1615">
        <v>0</v>
      </c>
      <c r="BC1615">
        <v>0</v>
      </c>
      <c r="BD1615">
        <v>0</v>
      </c>
      <c r="BE1615">
        <v>0</v>
      </c>
      <c r="BF1615">
        <v>1</v>
      </c>
      <c r="BG1615">
        <v>0</v>
      </c>
      <c r="BH1615">
        <v>0</v>
      </c>
      <c r="BI1615">
        <v>0</v>
      </c>
      <c r="BJ1615" s="25">
        <v>45853</v>
      </c>
      <c r="BK1615">
        <v>0</v>
      </c>
      <c r="BL1615" s="27" t="str">
        <f>VLOOKUP(O1615,DropDownList!$H$1:$I$7,2,FALSE)</f>
        <v>2023/24</v>
      </c>
      <c r="BM1615" s="27" t="str">
        <f t="shared" si="25"/>
        <v>PRAS</v>
      </c>
    </row>
    <row r="1616" spans="1:65" x14ac:dyDescent="0.2">
      <c r="A1616">
        <v>2025</v>
      </c>
      <c r="B1616">
        <v>7</v>
      </c>
      <c r="C1616" t="s">
        <v>162</v>
      </c>
      <c r="D1616" t="s">
        <v>188</v>
      </c>
      <c r="E1616" t="s">
        <v>22</v>
      </c>
      <c r="F1616">
        <v>9891</v>
      </c>
      <c r="G1616" t="s">
        <v>158</v>
      </c>
      <c r="H1616" t="s">
        <v>171</v>
      </c>
      <c r="I1616" t="s">
        <v>172</v>
      </c>
      <c r="J1616" s="24">
        <v>45839</v>
      </c>
      <c r="K1616" t="s">
        <v>143</v>
      </c>
      <c r="L1616">
        <v>2</v>
      </c>
      <c r="M1616" t="s">
        <v>144</v>
      </c>
      <c r="N1616" t="s">
        <v>145</v>
      </c>
      <c r="O1616" t="s">
        <v>147</v>
      </c>
      <c r="P1616" t="s">
        <v>150</v>
      </c>
      <c r="Q1616">
        <v>1998.56</v>
      </c>
      <c r="R1616">
        <v>59</v>
      </c>
      <c r="S1616">
        <v>8903.68</v>
      </c>
      <c r="T1616">
        <v>538.12</v>
      </c>
      <c r="U1616">
        <v>14</v>
      </c>
      <c r="V1616">
        <v>6</v>
      </c>
      <c r="W1616">
        <v>775.34</v>
      </c>
      <c r="X1616">
        <v>775.34</v>
      </c>
      <c r="Y1616">
        <v>56</v>
      </c>
      <c r="Z1616">
        <v>8365.56</v>
      </c>
      <c r="AA1616">
        <v>6367</v>
      </c>
      <c r="AB1616">
        <v>2255.12</v>
      </c>
      <c r="AC1616">
        <v>4111.88</v>
      </c>
      <c r="AD1616">
        <v>5</v>
      </c>
      <c r="AE1616">
        <v>1</v>
      </c>
      <c r="AF1616">
        <v>41</v>
      </c>
      <c r="AG1616">
        <v>5</v>
      </c>
      <c r="AH1616">
        <v>3</v>
      </c>
      <c r="AI1616">
        <v>9</v>
      </c>
      <c r="AJ1616">
        <v>19</v>
      </c>
      <c r="AK1616">
        <v>5</v>
      </c>
      <c r="AL1616">
        <v>1</v>
      </c>
      <c r="AM1616">
        <v>2</v>
      </c>
      <c r="AN1616">
        <v>0</v>
      </c>
      <c r="AO1616">
        <v>33</v>
      </c>
      <c r="AP1616">
        <v>125</v>
      </c>
      <c r="AQ1616">
        <v>35</v>
      </c>
      <c r="AR1616">
        <v>0</v>
      </c>
      <c r="AS1616">
        <v>16</v>
      </c>
      <c r="AT1616">
        <v>9</v>
      </c>
      <c r="AU1616">
        <v>0</v>
      </c>
      <c r="AV1616">
        <v>0</v>
      </c>
      <c r="AW1616">
        <v>0</v>
      </c>
      <c r="AX1616">
        <v>0</v>
      </c>
      <c r="AY1616">
        <v>25</v>
      </c>
      <c r="AZ1616">
        <v>29</v>
      </c>
      <c r="BA1616">
        <v>11</v>
      </c>
      <c r="BB1616">
        <v>0</v>
      </c>
      <c r="BC1616">
        <v>0</v>
      </c>
      <c r="BD1616">
        <v>0</v>
      </c>
      <c r="BE1616">
        <v>0</v>
      </c>
      <c r="BF1616">
        <v>33</v>
      </c>
      <c r="BG1616">
        <v>1225.3399999999999</v>
      </c>
      <c r="BH1616">
        <v>1</v>
      </c>
      <c r="BI1616">
        <v>14</v>
      </c>
      <c r="BJ1616" s="25">
        <v>45853</v>
      </c>
      <c r="BK1616">
        <v>0</v>
      </c>
      <c r="BL1616" s="27" t="str">
        <f>VLOOKUP(O1616,DropDownList!$H$1:$I$7,2,FALSE)</f>
        <v>2024/25</v>
      </c>
      <c r="BM1616" s="27" t="str">
        <f t="shared" si="25"/>
        <v>FISCAL FINES</v>
      </c>
    </row>
    <row r="1617" spans="1:65" x14ac:dyDescent="0.2">
      <c r="A1617">
        <v>2025</v>
      </c>
      <c r="B1617">
        <v>7</v>
      </c>
      <c r="C1617" t="s">
        <v>189</v>
      </c>
      <c r="D1617" t="s">
        <v>190</v>
      </c>
      <c r="E1617" t="s">
        <v>24</v>
      </c>
      <c r="F1617">
        <v>9278</v>
      </c>
      <c r="G1617" t="s">
        <v>141</v>
      </c>
      <c r="H1617" t="s">
        <v>189</v>
      </c>
      <c r="I1617" t="s">
        <v>189</v>
      </c>
      <c r="J1617" s="24">
        <v>45839</v>
      </c>
      <c r="K1617" t="s">
        <v>143</v>
      </c>
      <c r="L1617">
        <v>2</v>
      </c>
      <c r="M1617" t="s">
        <v>144</v>
      </c>
      <c r="N1617" t="s">
        <v>145</v>
      </c>
      <c r="O1617" t="s">
        <v>147</v>
      </c>
      <c r="P1617" t="s">
        <v>152</v>
      </c>
      <c r="Q1617">
        <v>0</v>
      </c>
      <c r="R1617">
        <v>188</v>
      </c>
      <c r="S1617">
        <v>7520</v>
      </c>
      <c r="T1617">
        <v>3040</v>
      </c>
      <c r="U1617">
        <v>0</v>
      </c>
      <c r="V1617">
        <v>0</v>
      </c>
      <c r="W1617">
        <v>0</v>
      </c>
      <c r="X1617">
        <v>0</v>
      </c>
      <c r="Y1617">
        <v>0</v>
      </c>
      <c r="Z1617">
        <v>0</v>
      </c>
      <c r="AA1617">
        <v>4480</v>
      </c>
      <c r="AB1617">
        <v>0</v>
      </c>
      <c r="AC1617">
        <v>4480</v>
      </c>
      <c r="AD1617">
        <v>0</v>
      </c>
      <c r="AE1617">
        <v>0</v>
      </c>
      <c r="AF1617">
        <v>112</v>
      </c>
      <c r="AG1617">
        <v>0</v>
      </c>
      <c r="AH1617">
        <v>76</v>
      </c>
      <c r="AI1617">
        <v>0</v>
      </c>
      <c r="AJ1617">
        <v>0</v>
      </c>
      <c r="AK1617">
        <v>0</v>
      </c>
      <c r="AL1617">
        <v>0</v>
      </c>
      <c r="AM1617">
        <v>0</v>
      </c>
      <c r="AN1617">
        <v>0</v>
      </c>
      <c r="AO1617">
        <v>0</v>
      </c>
      <c r="AP1617">
        <v>0</v>
      </c>
      <c r="AQ1617">
        <v>0</v>
      </c>
      <c r="AR1617">
        <v>0</v>
      </c>
      <c r="AS1617">
        <v>0</v>
      </c>
      <c r="AT1617">
        <v>0</v>
      </c>
      <c r="AU1617">
        <v>0</v>
      </c>
      <c r="AV1617">
        <v>0</v>
      </c>
      <c r="AW1617">
        <v>0</v>
      </c>
      <c r="AX1617">
        <v>0</v>
      </c>
      <c r="AY1617">
        <v>0</v>
      </c>
      <c r="AZ1617">
        <v>0</v>
      </c>
      <c r="BA1617">
        <v>0</v>
      </c>
      <c r="BB1617">
        <v>0</v>
      </c>
      <c r="BC1617">
        <v>0</v>
      </c>
      <c r="BD1617">
        <v>0</v>
      </c>
      <c r="BE1617">
        <v>0</v>
      </c>
      <c r="BF1617">
        <v>0</v>
      </c>
      <c r="BG1617">
        <v>0</v>
      </c>
      <c r="BH1617">
        <v>0</v>
      </c>
      <c r="BI1617">
        <v>0</v>
      </c>
      <c r="BJ1617" s="25">
        <v>45853</v>
      </c>
      <c r="BK1617">
        <v>0</v>
      </c>
      <c r="BL1617" s="27" t="str">
        <f>VLOOKUP(O1617,DropDownList!$H$1:$I$7,2,FALSE)</f>
        <v>2024/25</v>
      </c>
      <c r="BM1617" s="27" t="str">
        <f t="shared" si="25"/>
        <v>PCOA</v>
      </c>
    </row>
    <row r="1618" spans="1:65" x14ac:dyDescent="0.2">
      <c r="A1618">
        <v>2025</v>
      </c>
      <c r="B1618">
        <v>7</v>
      </c>
      <c r="C1618" t="s">
        <v>189</v>
      </c>
      <c r="D1618" t="s">
        <v>190</v>
      </c>
      <c r="E1618" t="s">
        <v>24</v>
      </c>
      <c r="F1618">
        <v>9278</v>
      </c>
      <c r="G1618" t="s">
        <v>141</v>
      </c>
      <c r="H1618" t="s">
        <v>189</v>
      </c>
      <c r="I1618" t="s">
        <v>189</v>
      </c>
      <c r="J1618" s="24">
        <v>45839</v>
      </c>
      <c r="K1618" t="s">
        <v>143</v>
      </c>
      <c r="L1618">
        <v>2</v>
      </c>
      <c r="M1618" t="s">
        <v>144</v>
      </c>
      <c r="N1618" t="s">
        <v>145</v>
      </c>
      <c r="O1618" t="s">
        <v>147</v>
      </c>
      <c r="P1618" t="s">
        <v>154</v>
      </c>
      <c r="Q1618">
        <v>82978.77</v>
      </c>
      <c r="R1618">
        <v>1057</v>
      </c>
      <c r="S1618">
        <v>292984.28999999998</v>
      </c>
      <c r="T1618">
        <v>4325</v>
      </c>
      <c r="U1618">
        <v>334</v>
      </c>
      <c r="V1618">
        <v>174</v>
      </c>
      <c r="W1618">
        <v>44083.46</v>
      </c>
      <c r="X1618">
        <v>45268.46</v>
      </c>
      <c r="Y1618">
        <v>0</v>
      </c>
      <c r="Z1618">
        <v>0</v>
      </c>
      <c r="AA1618">
        <v>205680.52</v>
      </c>
      <c r="AB1618">
        <v>4597.49</v>
      </c>
      <c r="AC1618">
        <v>187288.74</v>
      </c>
      <c r="AD1618">
        <v>99</v>
      </c>
      <c r="AE1618">
        <v>75</v>
      </c>
      <c r="AF1618">
        <v>707</v>
      </c>
      <c r="AG1618">
        <v>160</v>
      </c>
      <c r="AH1618">
        <v>14</v>
      </c>
      <c r="AI1618">
        <v>174</v>
      </c>
      <c r="AJ1618">
        <v>0</v>
      </c>
      <c r="AK1618">
        <v>0</v>
      </c>
      <c r="AL1618">
        <v>0</v>
      </c>
      <c r="AM1618">
        <v>0</v>
      </c>
      <c r="AN1618">
        <v>0</v>
      </c>
      <c r="AO1618">
        <v>659</v>
      </c>
      <c r="AP1618">
        <v>2515</v>
      </c>
      <c r="AQ1618">
        <v>665</v>
      </c>
      <c r="AR1618">
        <v>1</v>
      </c>
      <c r="AS1618">
        <v>518</v>
      </c>
      <c r="AT1618">
        <v>32</v>
      </c>
      <c r="AU1618">
        <v>41</v>
      </c>
      <c r="AV1618">
        <v>20</v>
      </c>
      <c r="AW1618">
        <v>5</v>
      </c>
      <c r="AX1618">
        <v>0</v>
      </c>
      <c r="AY1618">
        <v>238</v>
      </c>
      <c r="AZ1618">
        <v>529</v>
      </c>
      <c r="BA1618">
        <v>309</v>
      </c>
      <c r="BB1618">
        <v>55</v>
      </c>
      <c r="BC1618">
        <v>23</v>
      </c>
      <c r="BD1618">
        <v>8</v>
      </c>
      <c r="BE1618">
        <v>0</v>
      </c>
      <c r="BF1618">
        <v>1050</v>
      </c>
      <c r="BG1618">
        <v>51311.8</v>
      </c>
      <c r="BH1618">
        <v>2</v>
      </c>
      <c r="BI1618">
        <v>329</v>
      </c>
      <c r="BJ1618" s="25">
        <v>45853</v>
      </c>
      <c r="BK1618">
        <v>0</v>
      </c>
      <c r="BL1618" s="27" t="str">
        <f>VLOOKUP(O1618,DropDownList!$H$1:$I$7,2,FALSE)</f>
        <v>2024/25</v>
      </c>
      <c r="BM1618" s="27" t="str">
        <f t="shared" si="25"/>
        <v>JP COURT</v>
      </c>
    </row>
    <row r="1619" spans="1:65" x14ac:dyDescent="0.2">
      <c r="A1619">
        <v>2025</v>
      </c>
      <c r="B1619">
        <v>7</v>
      </c>
      <c r="C1619" t="s">
        <v>189</v>
      </c>
      <c r="D1619" t="s">
        <v>190</v>
      </c>
      <c r="E1619" t="s">
        <v>24</v>
      </c>
      <c r="F1619">
        <v>9278</v>
      </c>
      <c r="G1619" t="s">
        <v>141</v>
      </c>
      <c r="H1619" t="s">
        <v>189</v>
      </c>
      <c r="I1619" t="s">
        <v>189</v>
      </c>
      <c r="J1619" s="24">
        <v>45839</v>
      </c>
      <c r="K1619" t="s">
        <v>143</v>
      </c>
      <c r="L1619">
        <v>2</v>
      </c>
      <c r="M1619" t="s">
        <v>144</v>
      </c>
      <c r="N1619" t="s">
        <v>145</v>
      </c>
      <c r="O1619" t="s">
        <v>147</v>
      </c>
      <c r="P1619" t="s">
        <v>151</v>
      </c>
      <c r="Q1619">
        <v>0</v>
      </c>
      <c r="R1619">
        <v>67</v>
      </c>
      <c r="S1619">
        <v>2010</v>
      </c>
      <c r="T1619">
        <v>510</v>
      </c>
      <c r="U1619">
        <v>1</v>
      </c>
      <c r="V1619">
        <v>0</v>
      </c>
      <c r="W1619">
        <v>0</v>
      </c>
      <c r="X1619">
        <v>0</v>
      </c>
      <c r="Y1619">
        <v>0</v>
      </c>
      <c r="Z1619">
        <v>0</v>
      </c>
      <c r="AA1619">
        <v>1500</v>
      </c>
      <c r="AB1619">
        <v>0</v>
      </c>
      <c r="AC1619">
        <v>1500</v>
      </c>
      <c r="AD1619">
        <v>0</v>
      </c>
      <c r="AE1619">
        <v>0</v>
      </c>
      <c r="AF1619">
        <v>50</v>
      </c>
      <c r="AG1619">
        <v>0</v>
      </c>
      <c r="AH1619">
        <v>17</v>
      </c>
      <c r="AI1619">
        <v>0</v>
      </c>
      <c r="AJ1619">
        <v>0</v>
      </c>
      <c r="AK1619">
        <v>0</v>
      </c>
      <c r="AL1619">
        <v>0</v>
      </c>
      <c r="AM1619">
        <v>1</v>
      </c>
      <c r="AN1619">
        <v>0</v>
      </c>
      <c r="AO1619">
        <v>0</v>
      </c>
      <c r="AP1619">
        <v>0</v>
      </c>
      <c r="AQ1619">
        <v>0</v>
      </c>
      <c r="AR1619">
        <v>0</v>
      </c>
      <c r="AS1619">
        <v>0</v>
      </c>
      <c r="AT1619">
        <v>0</v>
      </c>
      <c r="AU1619">
        <v>0</v>
      </c>
      <c r="AV1619">
        <v>0</v>
      </c>
      <c r="AW1619">
        <v>0</v>
      </c>
      <c r="AX1619">
        <v>0</v>
      </c>
      <c r="AY1619">
        <v>0</v>
      </c>
      <c r="AZ1619">
        <v>0</v>
      </c>
      <c r="BA1619">
        <v>0</v>
      </c>
      <c r="BB1619">
        <v>0</v>
      </c>
      <c r="BC1619">
        <v>0</v>
      </c>
      <c r="BD1619">
        <v>0</v>
      </c>
      <c r="BE1619">
        <v>0</v>
      </c>
      <c r="BF1619">
        <v>0</v>
      </c>
      <c r="BG1619">
        <v>0</v>
      </c>
      <c r="BH1619">
        <v>0</v>
      </c>
      <c r="BI1619">
        <v>0</v>
      </c>
      <c r="BJ1619" s="25">
        <v>45853</v>
      </c>
      <c r="BK1619">
        <v>0</v>
      </c>
      <c r="BL1619" s="27" t="str">
        <f>VLOOKUP(O1619,DropDownList!$H$1:$I$7,2,FALSE)</f>
        <v>2024/25</v>
      </c>
      <c r="BM1619" s="27" t="str">
        <f t="shared" si="25"/>
        <v>PCPF</v>
      </c>
    </row>
    <row r="1620" spans="1:65" x14ac:dyDescent="0.2">
      <c r="A1620">
        <v>2025</v>
      </c>
      <c r="B1620">
        <v>7</v>
      </c>
      <c r="C1620" t="s">
        <v>189</v>
      </c>
      <c r="D1620" t="s">
        <v>190</v>
      </c>
      <c r="E1620" t="s">
        <v>24</v>
      </c>
      <c r="F1620">
        <v>9278</v>
      </c>
      <c r="G1620" t="s">
        <v>141</v>
      </c>
      <c r="H1620" t="s">
        <v>189</v>
      </c>
      <c r="I1620" t="s">
        <v>189</v>
      </c>
      <c r="J1620" s="24">
        <v>45839</v>
      </c>
      <c r="K1620" t="s">
        <v>143</v>
      </c>
      <c r="L1620">
        <v>2</v>
      </c>
      <c r="M1620" t="s">
        <v>144</v>
      </c>
      <c r="N1620" t="s">
        <v>145</v>
      </c>
      <c r="O1620" t="s">
        <v>149</v>
      </c>
      <c r="P1620" t="s">
        <v>151</v>
      </c>
      <c r="Q1620">
        <v>30</v>
      </c>
      <c r="R1620">
        <v>81</v>
      </c>
      <c r="S1620">
        <v>2430</v>
      </c>
      <c r="T1620">
        <v>570</v>
      </c>
      <c r="U1620">
        <v>1</v>
      </c>
      <c r="V1620">
        <v>0</v>
      </c>
      <c r="W1620">
        <v>0</v>
      </c>
      <c r="X1620">
        <v>0</v>
      </c>
      <c r="Y1620">
        <v>0</v>
      </c>
      <c r="Z1620">
        <v>0</v>
      </c>
      <c r="AA1620">
        <v>1830</v>
      </c>
      <c r="AB1620">
        <v>0</v>
      </c>
      <c r="AC1620">
        <v>1830</v>
      </c>
      <c r="AD1620">
        <v>0</v>
      </c>
      <c r="AE1620">
        <v>0</v>
      </c>
      <c r="AF1620">
        <v>61</v>
      </c>
      <c r="AG1620">
        <v>0</v>
      </c>
      <c r="AH1620">
        <v>19</v>
      </c>
      <c r="AI1620">
        <v>1</v>
      </c>
      <c r="AJ1620">
        <v>0</v>
      </c>
      <c r="AK1620">
        <v>0</v>
      </c>
      <c r="AL1620">
        <v>0</v>
      </c>
      <c r="AM1620">
        <v>3</v>
      </c>
      <c r="AN1620">
        <v>0</v>
      </c>
      <c r="AO1620">
        <v>0</v>
      </c>
      <c r="AP1620">
        <v>0</v>
      </c>
      <c r="AQ1620">
        <v>0</v>
      </c>
      <c r="AR1620">
        <v>0</v>
      </c>
      <c r="AS1620">
        <v>0</v>
      </c>
      <c r="AT1620">
        <v>0</v>
      </c>
      <c r="AU1620">
        <v>0</v>
      </c>
      <c r="AV1620">
        <v>0</v>
      </c>
      <c r="AW1620">
        <v>0</v>
      </c>
      <c r="AX1620">
        <v>0</v>
      </c>
      <c r="AY1620">
        <v>0</v>
      </c>
      <c r="AZ1620">
        <v>0</v>
      </c>
      <c r="BA1620">
        <v>0</v>
      </c>
      <c r="BB1620">
        <v>0</v>
      </c>
      <c r="BC1620">
        <v>0</v>
      </c>
      <c r="BD1620">
        <v>0</v>
      </c>
      <c r="BE1620">
        <v>0</v>
      </c>
      <c r="BF1620">
        <v>0</v>
      </c>
      <c r="BG1620">
        <v>30</v>
      </c>
      <c r="BH1620">
        <v>0</v>
      </c>
      <c r="BI1620">
        <v>0</v>
      </c>
      <c r="BJ1620" s="25">
        <v>45853</v>
      </c>
      <c r="BK1620">
        <v>0</v>
      </c>
      <c r="BL1620" s="27" t="str">
        <f>VLOOKUP(O1620,DropDownList!$H$1:$I$7,2,FALSE)</f>
        <v>2025/26</v>
      </c>
      <c r="BM1620" s="27" t="str">
        <f t="shared" si="25"/>
        <v>PCPF</v>
      </c>
    </row>
    <row r="1621" spans="1:65" x14ac:dyDescent="0.2">
      <c r="A1621">
        <v>2025</v>
      </c>
      <c r="B1621">
        <v>7</v>
      </c>
      <c r="C1621" t="s">
        <v>189</v>
      </c>
      <c r="D1621" t="s">
        <v>190</v>
      </c>
      <c r="E1621" t="s">
        <v>24</v>
      </c>
      <c r="F1621">
        <v>9278</v>
      </c>
      <c r="G1621" t="s">
        <v>141</v>
      </c>
      <c r="H1621" t="s">
        <v>189</v>
      </c>
      <c r="I1621" t="s">
        <v>189</v>
      </c>
      <c r="J1621" s="24">
        <v>45839</v>
      </c>
      <c r="K1621" t="s">
        <v>143</v>
      </c>
      <c r="L1621">
        <v>2</v>
      </c>
      <c r="M1621" t="s">
        <v>144</v>
      </c>
      <c r="N1621" t="s">
        <v>145</v>
      </c>
      <c r="O1621" t="s">
        <v>149</v>
      </c>
      <c r="P1621" t="s">
        <v>153</v>
      </c>
      <c r="Q1621">
        <v>405</v>
      </c>
      <c r="R1621">
        <v>18</v>
      </c>
      <c r="S1621">
        <v>810</v>
      </c>
      <c r="T1621">
        <v>0</v>
      </c>
      <c r="U1621">
        <v>9</v>
      </c>
      <c r="V1621">
        <v>9</v>
      </c>
      <c r="W1621">
        <v>405</v>
      </c>
      <c r="X1621">
        <v>405</v>
      </c>
      <c r="Y1621">
        <v>0</v>
      </c>
      <c r="Z1621">
        <v>0</v>
      </c>
      <c r="AA1621">
        <v>405</v>
      </c>
      <c r="AB1621">
        <v>0</v>
      </c>
      <c r="AC1621">
        <v>405</v>
      </c>
      <c r="AD1621">
        <v>9</v>
      </c>
      <c r="AE1621">
        <v>0</v>
      </c>
      <c r="AF1621">
        <v>9</v>
      </c>
      <c r="AG1621">
        <v>0</v>
      </c>
      <c r="AH1621">
        <v>0</v>
      </c>
      <c r="AI1621">
        <v>9</v>
      </c>
      <c r="AJ1621">
        <v>0</v>
      </c>
      <c r="AK1621">
        <v>0</v>
      </c>
      <c r="AL1621">
        <v>0</v>
      </c>
      <c r="AM1621">
        <v>0</v>
      </c>
      <c r="AN1621">
        <v>0</v>
      </c>
      <c r="AO1621">
        <v>12</v>
      </c>
      <c r="AP1621">
        <v>20</v>
      </c>
      <c r="AQ1621">
        <v>14</v>
      </c>
      <c r="AR1621">
        <v>0</v>
      </c>
      <c r="AS1621">
        <v>4</v>
      </c>
      <c r="AT1621">
        <v>0</v>
      </c>
      <c r="AU1621">
        <v>0</v>
      </c>
      <c r="AV1621">
        <v>0</v>
      </c>
      <c r="AW1621">
        <v>0</v>
      </c>
      <c r="AX1621">
        <v>0</v>
      </c>
      <c r="AY1621">
        <v>0</v>
      </c>
      <c r="AZ1621">
        <v>1</v>
      </c>
      <c r="BA1621">
        <v>1</v>
      </c>
      <c r="BB1621">
        <v>0</v>
      </c>
      <c r="BC1621">
        <v>0</v>
      </c>
      <c r="BD1621">
        <v>0</v>
      </c>
      <c r="BE1621">
        <v>0</v>
      </c>
      <c r="BF1621">
        <v>12</v>
      </c>
      <c r="BG1621">
        <v>405</v>
      </c>
      <c r="BH1621">
        <v>0</v>
      </c>
      <c r="BI1621">
        <v>6</v>
      </c>
      <c r="BJ1621" s="25">
        <v>45853</v>
      </c>
      <c r="BK1621">
        <v>0</v>
      </c>
      <c r="BL1621" s="27" t="str">
        <f>VLOOKUP(O1621,DropDownList!$H$1:$I$7,2,FALSE)</f>
        <v>2025/26</v>
      </c>
      <c r="BM1621" s="27" t="str">
        <f t="shared" si="25"/>
        <v>PREG</v>
      </c>
    </row>
    <row r="1622" spans="1:65" x14ac:dyDescent="0.2">
      <c r="A1622">
        <v>2025</v>
      </c>
      <c r="B1622">
        <v>7</v>
      </c>
      <c r="C1622" t="s">
        <v>189</v>
      </c>
      <c r="D1622" t="s">
        <v>190</v>
      </c>
      <c r="E1622" t="s">
        <v>24</v>
      </c>
      <c r="F1622">
        <v>9278</v>
      </c>
      <c r="G1622" t="s">
        <v>141</v>
      </c>
      <c r="H1622" t="s">
        <v>189</v>
      </c>
      <c r="I1622" t="s">
        <v>189</v>
      </c>
      <c r="J1622" s="24">
        <v>45839</v>
      </c>
      <c r="K1622" t="s">
        <v>143</v>
      </c>
      <c r="L1622">
        <v>2</v>
      </c>
      <c r="M1622" t="s">
        <v>144</v>
      </c>
      <c r="N1622" t="s">
        <v>145</v>
      </c>
      <c r="O1622" t="s">
        <v>156</v>
      </c>
      <c r="P1622" t="s">
        <v>152</v>
      </c>
      <c r="Q1622">
        <v>0</v>
      </c>
      <c r="R1622">
        <v>162</v>
      </c>
      <c r="S1622">
        <v>6480</v>
      </c>
      <c r="T1622">
        <v>3040</v>
      </c>
      <c r="U1622">
        <v>0</v>
      </c>
      <c r="V1622">
        <v>0</v>
      </c>
      <c r="W1622">
        <v>0</v>
      </c>
      <c r="X1622">
        <v>0</v>
      </c>
      <c r="Y1622">
        <v>0</v>
      </c>
      <c r="Z1622">
        <v>0</v>
      </c>
      <c r="AA1622">
        <v>3440</v>
      </c>
      <c r="AB1622">
        <v>0</v>
      </c>
      <c r="AC1622">
        <v>3440</v>
      </c>
      <c r="AD1622">
        <v>0</v>
      </c>
      <c r="AE1622">
        <v>0</v>
      </c>
      <c r="AF1622">
        <v>86</v>
      </c>
      <c r="AG1622">
        <v>0</v>
      </c>
      <c r="AH1622">
        <v>76</v>
      </c>
      <c r="AI1622">
        <v>0</v>
      </c>
      <c r="AJ1622">
        <v>0</v>
      </c>
      <c r="AK1622">
        <v>0</v>
      </c>
      <c r="AL1622">
        <v>0</v>
      </c>
      <c r="AM1622">
        <v>2</v>
      </c>
      <c r="AN1622">
        <v>0</v>
      </c>
      <c r="AO1622">
        <v>0</v>
      </c>
      <c r="AP1622">
        <v>0</v>
      </c>
      <c r="AQ1622">
        <v>0</v>
      </c>
      <c r="AR1622">
        <v>0</v>
      </c>
      <c r="AS1622">
        <v>0</v>
      </c>
      <c r="AT1622">
        <v>0</v>
      </c>
      <c r="AU1622">
        <v>0</v>
      </c>
      <c r="AV1622">
        <v>0</v>
      </c>
      <c r="AW1622">
        <v>0</v>
      </c>
      <c r="AX1622">
        <v>0</v>
      </c>
      <c r="AY1622">
        <v>0</v>
      </c>
      <c r="AZ1622">
        <v>0</v>
      </c>
      <c r="BA1622">
        <v>0</v>
      </c>
      <c r="BB1622">
        <v>0</v>
      </c>
      <c r="BC1622">
        <v>0</v>
      </c>
      <c r="BD1622">
        <v>0</v>
      </c>
      <c r="BE1622">
        <v>0</v>
      </c>
      <c r="BF1622">
        <v>0</v>
      </c>
      <c r="BG1622">
        <v>0</v>
      </c>
      <c r="BH1622">
        <v>0</v>
      </c>
      <c r="BI1622">
        <v>0</v>
      </c>
      <c r="BJ1622" s="25">
        <v>45853</v>
      </c>
      <c r="BK1622">
        <v>0</v>
      </c>
      <c r="BL1622" s="27" t="str">
        <f>VLOOKUP(O1622,DropDownList!$H$1:$I$7,2,FALSE)</f>
        <v>2023/24</v>
      </c>
      <c r="BM1622" s="27" t="str">
        <f t="shared" si="25"/>
        <v>PCOA</v>
      </c>
    </row>
    <row r="1623" spans="1:65" x14ac:dyDescent="0.2">
      <c r="A1623">
        <v>2025</v>
      </c>
      <c r="B1623">
        <v>7</v>
      </c>
      <c r="C1623" t="s">
        <v>189</v>
      </c>
      <c r="D1623" t="s">
        <v>190</v>
      </c>
      <c r="E1623" t="s">
        <v>24</v>
      </c>
      <c r="F1623">
        <v>9278</v>
      </c>
      <c r="G1623" t="s">
        <v>141</v>
      </c>
      <c r="H1623" t="s">
        <v>189</v>
      </c>
      <c r="I1623" t="s">
        <v>189</v>
      </c>
      <c r="J1623" s="24">
        <v>45839</v>
      </c>
      <c r="K1623" t="s">
        <v>143</v>
      </c>
      <c r="L1623">
        <v>2</v>
      </c>
      <c r="M1623" t="s">
        <v>144</v>
      </c>
      <c r="N1623" t="s">
        <v>145</v>
      </c>
      <c r="O1623" t="s">
        <v>156</v>
      </c>
      <c r="P1623" t="s">
        <v>150</v>
      </c>
      <c r="Q1623">
        <v>66000.429999999993</v>
      </c>
      <c r="R1623">
        <v>1476</v>
      </c>
      <c r="S1623">
        <v>237036.43</v>
      </c>
      <c r="T1623">
        <v>27452.33</v>
      </c>
      <c r="U1623">
        <v>420</v>
      </c>
      <c r="V1623">
        <v>262</v>
      </c>
      <c r="W1623">
        <v>38184.14</v>
      </c>
      <c r="X1623">
        <v>38134.14</v>
      </c>
      <c r="Y1623">
        <v>1293</v>
      </c>
      <c r="Z1623">
        <v>209510.9</v>
      </c>
      <c r="AA1623">
        <v>143583.67000000001</v>
      </c>
      <c r="AB1623">
        <v>43153.83</v>
      </c>
      <c r="AC1623">
        <v>100429.84</v>
      </c>
      <c r="AD1623">
        <v>211</v>
      </c>
      <c r="AE1623">
        <v>51</v>
      </c>
      <c r="AF1623">
        <v>860</v>
      </c>
      <c r="AG1623">
        <v>143</v>
      </c>
      <c r="AH1623">
        <v>182</v>
      </c>
      <c r="AI1623">
        <v>277</v>
      </c>
      <c r="AJ1623">
        <v>292</v>
      </c>
      <c r="AK1623">
        <v>120</v>
      </c>
      <c r="AL1623">
        <v>25</v>
      </c>
      <c r="AM1623">
        <v>76</v>
      </c>
      <c r="AN1623">
        <v>25</v>
      </c>
      <c r="AO1623">
        <v>974</v>
      </c>
      <c r="AP1623">
        <v>4748</v>
      </c>
      <c r="AQ1623">
        <v>1066</v>
      </c>
      <c r="AR1623">
        <v>14</v>
      </c>
      <c r="AS1623">
        <v>932</v>
      </c>
      <c r="AT1623">
        <v>157</v>
      </c>
      <c r="AU1623">
        <v>22</v>
      </c>
      <c r="AV1623">
        <v>12</v>
      </c>
      <c r="AW1623">
        <v>1</v>
      </c>
      <c r="AX1623">
        <v>0</v>
      </c>
      <c r="AY1623">
        <v>462</v>
      </c>
      <c r="AZ1623">
        <v>1097</v>
      </c>
      <c r="BA1623">
        <v>740</v>
      </c>
      <c r="BB1623">
        <v>68</v>
      </c>
      <c r="BC1623">
        <v>37</v>
      </c>
      <c r="BD1623">
        <v>9</v>
      </c>
      <c r="BE1623">
        <v>0</v>
      </c>
      <c r="BF1623">
        <v>1000</v>
      </c>
      <c r="BG1623">
        <v>43086.95</v>
      </c>
      <c r="BH1623">
        <v>14</v>
      </c>
      <c r="BI1623">
        <v>419</v>
      </c>
      <c r="BJ1623" s="25">
        <v>45853</v>
      </c>
      <c r="BK1623">
        <v>0</v>
      </c>
      <c r="BL1623" s="27" t="str">
        <f>VLOOKUP(O1623,DropDownList!$H$1:$I$7,2,FALSE)</f>
        <v>2023/24</v>
      </c>
      <c r="BM1623" s="27" t="str">
        <f t="shared" si="25"/>
        <v>FISCAL FINES</v>
      </c>
    </row>
    <row r="1624" spans="1:65" x14ac:dyDescent="0.2">
      <c r="A1624">
        <v>2025</v>
      </c>
      <c r="B1624">
        <v>7</v>
      </c>
      <c r="C1624" t="s">
        <v>189</v>
      </c>
      <c r="D1624" t="s">
        <v>190</v>
      </c>
      <c r="E1624" t="s">
        <v>24</v>
      </c>
      <c r="F1624">
        <v>9278</v>
      </c>
      <c r="G1624" t="s">
        <v>141</v>
      </c>
      <c r="H1624" t="s">
        <v>189</v>
      </c>
      <c r="I1624" t="s">
        <v>189</v>
      </c>
      <c r="J1624" s="24">
        <v>45839</v>
      </c>
      <c r="K1624" t="s">
        <v>143</v>
      </c>
      <c r="L1624">
        <v>2</v>
      </c>
      <c r="M1624" t="s">
        <v>144</v>
      </c>
      <c r="N1624" t="s">
        <v>145</v>
      </c>
      <c r="O1624" t="s">
        <v>156</v>
      </c>
      <c r="P1624" t="s">
        <v>148</v>
      </c>
      <c r="Q1624">
        <v>1455.02</v>
      </c>
      <c r="R1624">
        <v>78</v>
      </c>
      <c r="S1624">
        <v>4680</v>
      </c>
      <c r="T1624">
        <v>221.56</v>
      </c>
      <c r="U1624">
        <v>26</v>
      </c>
      <c r="V1624">
        <v>14</v>
      </c>
      <c r="W1624">
        <v>810.78</v>
      </c>
      <c r="X1624">
        <v>810.78</v>
      </c>
      <c r="Y1624">
        <v>0</v>
      </c>
      <c r="Z1624">
        <v>0</v>
      </c>
      <c r="AA1624">
        <v>3003.42</v>
      </c>
      <c r="AB1624">
        <v>0</v>
      </c>
      <c r="AC1624">
        <v>3003.42</v>
      </c>
      <c r="AD1624">
        <v>13</v>
      </c>
      <c r="AE1624">
        <v>1</v>
      </c>
      <c r="AF1624">
        <v>48</v>
      </c>
      <c r="AG1624">
        <v>3</v>
      </c>
      <c r="AH1624">
        <v>3</v>
      </c>
      <c r="AI1624">
        <v>23</v>
      </c>
      <c r="AJ1624">
        <v>0</v>
      </c>
      <c r="AK1624">
        <v>0</v>
      </c>
      <c r="AL1624">
        <v>0</v>
      </c>
      <c r="AM1624">
        <v>0</v>
      </c>
      <c r="AN1624">
        <v>0</v>
      </c>
      <c r="AO1624">
        <v>56</v>
      </c>
      <c r="AP1624">
        <v>273</v>
      </c>
      <c r="AQ1624">
        <v>63</v>
      </c>
      <c r="AR1624">
        <v>0</v>
      </c>
      <c r="AS1624">
        <v>53</v>
      </c>
      <c r="AT1624">
        <v>7</v>
      </c>
      <c r="AU1624">
        <v>1</v>
      </c>
      <c r="AV1624">
        <v>0</v>
      </c>
      <c r="AW1624">
        <v>0</v>
      </c>
      <c r="AX1624">
        <v>0</v>
      </c>
      <c r="AY1624">
        <v>36</v>
      </c>
      <c r="AZ1624">
        <v>63</v>
      </c>
      <c r="BA1624">
        <v>42</v>
      </c>
      <c r="BB1624">
        <v>2</v>
      </c>
      <c r="BC1624">
        <v>2</v>
      </c>
      <c r="BD1624">
        <v>2</v>
      </c>
      <c r="BE1624">
        <v>0</v>
      </c>
      <c r="BF1624">
        <v>60</v>
      </c>
      <c r="BG1624">
        <v>1380</v>
      </c>
      <c r="BH1624">
        <v>1</v>
      </c>
      <c r="BI1624">
        <v>26</v>
      </c>
      <c r="BJ1624" s="25">
        <v>45853</v>
      </c>
      <c r="BK1624">
        <v>0</v>
      </c>
      <c r="BL1624" s="27" t="str">
        <f>VLOOKUP(O1624,DropDownList!$H$1:$I$7,2,FALSE)</f>
        <v>2023/24</v>
      </c>
      <c r="BM1624" s="27" t="str">
        <f t="shared" si="25"/>
        <v>PRAS</v>
      </c>
    </row>
    <row r="1625" spans="1:65" x14ac:dyDescent="0.2">
      <c r="A1625">
        <v>2025</v>
      </c>
      <c r="B1625">
        <v>7</v>
      </c>
      <c r="C1625" t="s">
        <v>189</v>
      </c>
      <c r="D1625" t="s">
        <v>190</v>
      </c>
      <c r="E1625" t="s">
        <v>24</v>
      </c>
      <c r="F1625">
        <v>9278</v>
      </c>
      <c r="G1625" t="s">
        <v>141</v>
      </c>
      <c r="H1625" t="s">
        <v>189</v>
      </c>
      <c r="I1625" t="s">
        <v>189</v>
      </c>
      <c r="J1625" s="24">
        <v>45839</v>
      </c>
      <c r="K1625" t="s">
        <v>143</v>
      </c>
      <c r="L1625">
        <v>2</v>
      </c>
      <c r="M1625" t="s">
        <v>144</v>
      </c>
      <c r="N1625" t="s">
        <v>145</v>
      </c>
      <c r="O1625" t="s">
        <v>156</v>
      </c>
      <c r="P1625" t="s">
        <v>154</v>
      </c>
      <c r="Q1625">
        <v>72677.149999999994</v>
      </c>
      <c r="R1625">
        <v>1580</v>
      </c>
      <c r="S1625">
        <v>374442.87</v>
      </c>
      <c r="T1625">
        <v>6282.18</v>
      </c>
      <c r="U1625">
        <v>336</v>
      </c>
      <c r="V1625">
        <v>198</v>
      </c>
      <c r="W1625">
        <v>43779.01</v>
      </c>
      <c r="X1625">
        <v>44444.01</v>
      </c>
      <c r="Y1625">
        <v>0</v>
      </c>
      <c r="Z1625">
        <v>0</v>
      </c>
      <c r="AA1625">
        <v>295483.53999999998</v>
      </c>
      <c r="AB1625">
        <v>4487.1899999999996</v>
      </c>
      <c r="AC1625">
        <v>270837</v>
      </c>
      <c r="AD1625">
        <v>104</v>
      </c>
      <c r="AE1625">
        <v>94</v>
      </c>
      <c r="AF1625">
        <v>1221</v>
      </c>
      <c r="AG1625">
        <v>177</v>
      </c>
      <c r="AH1625">
        <v>14</v>
      </c>
      <c r="AI1625">
        <v>159</v>
      </c>
      <c r="AJ1625">
        <v>0</v>
      </c>
      <c r="AK1625">
        <v>0</v>
      </c>
      <c r="AL1625">
        <v>0</v>
      </c>
      <c r="AM1625">
        <v>0</v>
      </c>
      <c r="AN1625">
        <v>0</v>
      </c>
      <c r="AO1625">
        <v>914</v>
      </c>
      <c r="AP1625">
        <v>4226</v>
      </c>
      <c r="AQ1625">
        <v>942</v>
      </c>
      <c r="AR1625">
        <v>0</v>
      </c>
      <c r="AS1625">
        <v>965</v>
      </c>
      <c r="AT1625">
        <v>78</v>
      </c>
      <c r="AU1625">
        <v>57</v>
      </c>
      <c r="AV1625">
        <v>32</v>
      </c>
      <c r="AW1625">
        <v>1</v>
      </c>
      <c r="AX1625">
        <v>0</v>
      </c>
      <c r="AY1625">
        <v>372</v>
      </c>
      <c r="AZ1625">
        <v>832</v>
      </c>
      <c r="BA1625">
        <v>560</v>
      </c>
      <c r="BB1625">
        <v>119</v>
      </c>
      <c r="BC1625">
        <v>74</v>
      </c>
      <c r="BD1625">
        <v>18</v>
      </c>
      <c r="BE1625">
        <v>0</v>
      </c>
      <c r="BF1625">
        <v>1577</v>
      </c>
      <c r="BG1625">
        <v>43145</v>
      </c>
      <c r="BH1625">
        <v>9</v>
      </c>
      <c r="BI1625">
        <v>332</v>
      </c>
      <c r="BJ1625" s="25">
        <v>45853</v>
      </c>
      <c r="BK1625">
        <v>1</v>
      </c>
      <c r="BL1625" s="27" t="str">
        <f>VLOOKUP(O1625,DropDownList!$H$1:$I$7,2,FALSE)</f>
        <v>2023/24</v>
      </c>
      <c r="BM1625" s="27" t="str">
        <f t="shared" si="25"/>
        <v>JP COURT</v>
      </c>
    </row>
    <row r="1626" spans="1:65" x14ac:dyDescent="0.2">
      <c r="A1626">
        <v>2025</v>
      </c>
      <c r="B1626">
        <v>7</v>
      </c>
      <c r="C1626" t="s">
        <v>189</v>
      </c>
      <c r="D1626" t="s">
        <v>190</v>
      </c>
      <c r="E1626" t="s">
        <v>24</v>
      </c>
      <c r="F1626">
        <v>9278</v>
      </c>
      <c r="G1626" t="s">
        <v>141</v>
      </c>
      <c r="H1626" t="s">
        <v>189</v>
      </c>
      <c r="I1626" t="s">
        <v>189</v>
      </c>
      <c r="J1626" s="24">
        <v>45839</v>
      </c>
      <c r="K1626" t="s">
        <v>143</v>
      </c>
      <c r="L1626">
        <v>2</v>
      </c>
      <c r="M1626" t="s">
        <v>144</v>
      </c>
      <c r="N1626" t="s">
        <v>145</v>
      </c>
      <c r="O1626" t="s">
        <v>149</v>
      </c>
      <c r="P1626" t="s">
        <v>148</v>
      </c>
      <c r="Q1626">
        <v>2520</v>
      </c>
      <c r="R1626">
        <v>84</v>
      </c>
      <c r="S1626">
        <v>5040</v>
      </c>
      <c r="T1626">
        <v>240</v>
      </c>
      <c r="U1626">
        <v>42</v>
      </c>
      <c r="V1626">
        <v>34</v>
      </c>
      <c r="W1626">
        <v>2040</v>
      </c>
      <c r="X1626">
        <v>2040</v>
      </c>
      <c r="Y1626">
        <v>0</v>
      </c>
      <c r="Z1626">
        <v>0</v>
      </c>
      <c r="AA1626">
        <v>2280</v>
      </c>
      <c r="AB1626">
        <v>0</v>
      </c>
      <c r="AC1626">
        <v>2280</v>
      </c>
      <c r="AD1626">
        <v>34</v>
      </c>
      <c r="AE1626">
        <v>0</v>
      </c>
      <c r="AF1626">
        <v>38</v>
      </c>
      <c r="AG1626">
        <v>0</v>
      </c>
      <c r="AH1626">
        <v>4</v>
      </c>
      <c r="AI1626">
        <v>42</v>
      </c>
      <c r="AJ1626">
        <v>0</v>
      </c>
      <c r="AK1626">
        <v>0</v>
      </c>
      <c r="AL1626">
        <v>0</v>
      </c>
      <c r="AM1626">
        <v>0</v>
      </c>
      <c r="AN1626">
        <v>0</v>
      </c>
      <c r="AO1626">
        <v>53</v>
      </c>
      <c r="AP1626">
        <v>143</v>
      </c>
      <c r="AQ1626">
        <v>58</v>
      </c>
      <c r="AR1626">
        <v>0</v>
      </c>
      <c r="AS1626">
        <v>14</v>
      </c>
      <c r="AT1626">
        <v>2</v>
      </c>
      <c r="AU1626">
        <v>0</v>
      </c>
      <c r="AV1626">
        <v>0</v>
      </c>
      <c r="AW1626">
        <v>0</v>
      </c>
      <c r="AX1626">
        <v>0</v>
      </c>
      <c r="AY1626">
        <v>9</v>
      </c>
      <c r="AZ1626">
        <v>35</v>
      </c>
      <c r="BA1626">
        <v>24</v>
      </c>
      <c r="BB1626">
        <v>0</v>
      </c>
      <c r="BC1626">
        <v>0</v>
      </c>
      <c r="BD1626">
        <v>0</v>
      </c>
      <c r="BE1626">
        <v>0</v>
      </c>
      <c r="BF1626">
        <v>56</v>
      </c>
      <c r="BG1626">
        <v>2520</v>
      </c>
      <c r="BH1626">
        <v>0</v>
      </c>
      <c r="BI1626">
        <v>42</v>
      </c>
      <c r="BJ1626" s="25">
        <v>45853</v>
      </c>
      <c r="BK1626">
        <v>0</v>
      </c>
      <c r="BL1626" s="27" t="str">
        <f>VLOOKUP(O1626,DropDownList!$H$1:$I$7,2,FALSE)</f>
        <v>2025/26</v>
      </c>
      <c r="BM1626" s="27" t="str">
        <f t="shared" si="25"/>
        <v>PRAS</v>
      </c>
    </row>
    <row r="1627" spans="1:65" x14ac:dyDescent="0.2">
      <c r="A1627">
        <v>2025</v>
      </c>
      <c r="B1627">
        <v>7</v>
      </c>
      <c r="C1627" t="s">
        <v>189</v>
      </c>
      <c r="D1627" t="s">
        <v>190</v>
      </c>
      <c r="E1627" t="s">
        <v>24</v>
      </c>
      <c r="F1627">
        <v>9278</v>
      </c>
      <c r="G1627" t="s">
        <v>141</v>
      </c>
      <c r="H1627" t="s">
        <v>189</v>
      </c>
      <c r="I1627" t="s">
        <v>189</v>
      </c>
      <c r="J1627" s="24">
        <v>45839</v>
      </c>
      <c r="K1627" t="s">
        <v>143</v>
      </c>
      <c r="L1627">
        <v>2</v>
      </c>
      <c r="M1627" t="s">
        <v>144</v>
      </c>
      <c r="N1627" t="s">
        <v>145</v>
      </c>
      <c r="O1627" t="s">
        <v>156</v>
      </c>
      <c r="P1627" t="s">
        <v>151</v>
      </c>
      <c r="Q1627">
        <v>0</v>
      </c>
      <c r="R1627">
        <v>12</v>
      </c>
      <c r="S1627">
        <v>360</v>
      </c>
      <c r="T1627">
        <v>60</v>
      </c>
      <c r="U1627">
        <v>1</v>
      </c>
      <c r="V1627">
        <v>0</v>
      </c>
      <c r="W1627">
        <v>0</v>
      </c>
      <c r="X1627">
        <v>0</v>
      </c>
      <c r="Y1627">
        <v>0</v>
      </c>
      <c r="Z1627">
        <v>0</v>
      </c>
      <c r="AA1627">
        <v>300</v>
      </c>
      <c r="AB1627">
        <v>0</v>
      </c>
      <c r="AC1627">
        <v>300</v>
      </c>
      <c r="AD1627">
        <v>0</v>
      </c>
      <c r="AE1627">
        <v>0</v>
      </c>
      <c r="AF1627">
        <v>10</v>
      </c>
      <c r="AG1627">
        <v>0</v>
      </c>
      <c r="AH1627">
        <v>2</v>
      </c>
      <c r="AI1627">
        <v>0</v>
      </c>
      <c r="AJ1627">
        <v>0</v>
      </c>
      <c r="AK1627">
        <v>0</v>
      </c>
      <c r="AL1627">
        <v>0</v>
      </c>
      <c r="AM1627">
        <v>0</v>
      </c>
      <c r="AN1627">
        <v>0</v>
      </c>
      <c r="AO1627">
        <v>0</v>
      </c>
      <c r="AP1627">
        <v>0</v>
      </c>
      <c r="AQ1627">
        <v>0</v>
      </c>
      <c r="AR1627">
        <v>0</v>
      </c>
      <c r="AS1627">
        <v>0</v>
      </c>
      <c r="AT1627">
        <v>0</v>
      </c>
      <c r="AU1627">
        <v>0</v>
      </c>
      <c r="AV1627">
        <v>0</v>
      </c>
      <c r="AW1627">
        <v>0</v>
      </c>
      <c r="AX1627">
        <v>0</v>
      </c>
      <c r="AY1627">
        <v>0</v>
      </c>
      <c r="AZ1627">
        <v>0</v>
      </c>
      <c r="BA1627">
        <v>0</v>
      </c>
      <c r="BB1627">
        <v>0</v>
      </c>
      <c r="BC1627">
        <v>0</v>
      </c>
      <c r="BD1627">
        <v>0</v>
      </c>
      <c r="BE1627">
        <v>0</v>
      </c>
      <c r="BF1627">
        <v>0</v>
      </c>
      <c r="BG1627">
        <v>0</v>
      </c>
      <c r="BH1627">
        <v>0</v>
      </c>
      <c r="BI1627">
        <v>0</v>
      </c>
      <c r="BJ1627" s="25">
        <v>45853</v>
      </c>
      <c r="BK1627">
        <v>0</v>
      </c>
      <c r="BL1627" s="27" t="str">
        <f>VLOOKUP(O1627,DropDownList!$H$1:$I$7,2,FALSE)</f>
        <v>2023/24</v>
      </c>
      <c r="BM1627" s="27" t="str">
        <f t="shared" si="25"/>
        <v>PCPF</v>
      </c>
    </row>
    <row r="1628" spans="1:65" x14ac:dyDescent="0.2">
      <c r="A1628">
        <v>2025</v>
      </c>
      <c r="B1628">
        <v>7</v>
      </c>
      <c r="C1628" t="s">
        <v>189</v>
      </c>
      <c r="D1628" t="s">
        <v>190</v>
      </c>
      <c r="E1628" t="s">
        <v>24</v>
      </c>
      <c r="F1628">
        <v>9278</v>
      </c>
      <c r="G1628" t="s">
        <v>141</v>
      </c>
      <c r="H1628" t="s">
        <v>189</v>
      </c>
      <c r="I1628" t="s">
        <v>189</v>
      </c>
      <c r="J1628" s="24">
        <v>45839</v>
      </c>
      <c r="K1628" t="s">
        <v>143</v>
      </c>
      <c r="L1628">
        <v>2</v>
      </c>
      <c r="M1628" t="s">
        <v>144</v>
      </c>
      <c r="N1628" t="s">
        <v>145</v>
      </c>
      <c r="O1628" t="s">
        <v>149</v>
      </c>
      <c r="P1628" t="s">
        <v>154</v>
      </c>
      <c r="Q1628">
        <v>118210.5</v>
      </c>
      <c r="R1628">
        <v>1346</v>
      </c>
      <c r="S1628">
        <v>306778.64</v>
      </c>
      <c r="T1628">
        <v>2065</v>
      </c>
      <c r="U1628">
        <v>535</v>
      </c>
      <c r="V1628">
        <v>388</v>
      </c>
      <c r="W1628">
        <v>70412.92</v>
      </c>
      <c r="X1628">
        <v>84995.42</v>
      </c>
      <c r="Y1628">
        <v>0</v>
      </c>
      <c r="Z1628">
        <v>0</v>
      </c>
      <c r="AA1628">
        <v>186503.14</v>
      </c>
      <c r="AB1628">
        <v>3284.16</v>
      </c>
      <c r="AC1628">
        <v>168833.71</v>
      </c>
      <c r="AD1628">
        <v>234</v>
      </c>
      <c r="AE1628">
        <v>154</v>
      </c>
      <c r="AF1628">
        <v>798</v>
      </c>
      <c r="AG1628">
        <v>248</v>
      </c>
      <c r="AH1628">
        <v>13</v>
      </c>
      <c r="AI1628">
        <v>287</v>
      </c>
      <c r="AJ1628">
        <v>0</v>
      </c>
      <c r="AK1628">
        <v>0</v>
      </c>
      <c r="AL1628">
        <v>0</v>
      </c>
      <c r="AM1628">
        <v>0</v>
      </c>
      <c r="AN1628">
        <v>0</v>
      </c>
      <c r="AO1628">
        <v>745</v>
      </c>
      <c r="AP1628">
        <v>1769</v>
      </c>
      <c r="AQ1628">
        <v>735</v>
      </c>
      <c r="AR1628">
        <v>0</v>
      </c>
      <c r="AS1628">
        <v>267</v>
      </c>
      <c r="AT1628">
        <v>21</v>
      </c>
      <c r="AU1628">
        <v>8</v>
      </c>
      <c r="AV1628">
        <v>6</v>
      </c>
      <c r="AW1628">
        <v>8</v>
      </c>
      <c r="AX1628">
        <v>0</v>
      </c>
      <c r="AY1628">
        <v>139</v>
      </c>
      <c r="AZ1628">
        <v>325</v>
      </c>
      <c r="BA1628">
        <v>163</v>
      </c>
      <c r="BB1628">
        <v>43</v>
      </c>
      <c r="BC1628">
        <v>21</v>
      </c>
      <c r="BD1628">
        <v>13</v>
      </c>
      <c r="BE1628">
        <v>0</v>
      </c>
      <c r="BF1628">
        <v>1338</v>
      </c>
      <c r="BG1628">
        <v>74297.5</v>
      </c>
      <c r="BH1628">
        <v>0</v>
      </c>
      <c r="BI1628">
        <v>531</v>
      </c>
      <c r="BJ1628" s="25">
        <v>45853</v>
      </c>
      <c r="BK1628">
        <v>0</v>
      </c>
      <c r="BL1628" s="27" t="str">
        <f>VLOOKUP(O1628,DropDownList!$H$1:$I$7,2,FALSE)</f>
        <v>2025/26</v>
      </c>
      <c r="BM1628" s="27" t="str">
        <f t="shared" si="25"/>
        <v>JP COURT</v>
      </c>
    </row>
    <row r="1629" spans="1:65" x14ac:dyDescent="0.2">
      <c r="A1629">
        <v>2025</v>
      </c>
      <c r="B1629">
        <v>7</v>
      </c>
      <c r="C1629" t="s">
        <v>189</v>
      </c>
      <c r="D1629" t="s">
        <v>190</v>
      </c>
      <c r="E1629" t="s">
        <v>24</v>
      </c>
      <c r="F1629">
        <v>9278</v>
      </c>
      <c r="G1629" t="s">
        <v>141</v>
      </c>
      <c r="H1629" t="s">
        <v>189</v>
      </c>
      <c r="I1629" t="s">
        <v>189</v>
      </c>
      <c r="J1629" s="24">
        <v>45839</v>
      </c>
      <c r="K1629" t="s">
        <v>143</v>
      </c>
      <c r="L1629">
        <v>2</v>
      </c>
      <c r="M1629" t="s">
        <v>144</v>
      </c>
      <c r="N1629" t="s">
        <v>145</v>
      </c>
      <c r="O1629" t="s">
        <v>156</v>
      </c>
      <c r="P1629" t="s">
        <v>153</v>
      </c>
      <c r="Q1629">
        <v>45</v>
      </c>
      <c r="R1629">
        <v>9</v>
      </c>
      <c r="S1629">
        <v>615</v>
      </c>
      <c r="T1629">
        <v>317.12</v>
      </c>
      <c r="U1629">
        <v>1</v>
      </c>
      <c r="V1629">
        <v>1</v>
      </c>
      <c r="W1629">
        <v>45</v>
      </c>
      <c r="X1629">
        <v>45</v>
      </c>
      <c r="Y1629">
        <v>0</v>
      </c>
      <c r="Z1629">
        <v>0</v>
      </c>
      <c r="AA1629">
        <v>252.88</v>
      </c>
      <c r="AB1629">
        <v>0</v>
      </c>
      <c r="AC1629">
        <v>252.88</v>
      </c>
      <c r="AD1629">
        <v>1</v>
      </c>
      <c r="AE1629">
        <v>0</v>
      </c>
      <c r="AF1629">
        <v>5</v>
      </c>
      <c r="AG1629">
        <v>0</v>
      </c>
      <c r="AH1629">
        <v>2</v>
      </c>
      <c r="AI1629">
        <v>1</v>
      </c>
      <c r="AJ1629">
        <v>0</v>
      </c>
      <c r="AK1629">
        <v>0</v>
      </c>
      <c r="AL1629">
        <v>0</v>
      </c>
      <c r="AM1629">
        <v>0</v>
      </c>
      <c r="AN1629">
        <v>0</v>
      </c>
      <c r="AO1629">
        <v>9</v>
      </c>
      <c r="AP1629">
        <v>22</v>
      </c>
      <c r="AQ1629">
        <v>9</v>
      </c>
      <c r="AR1629">
        <v>0</v>
      </c>
      <c r="AS1629">
        <v>4</v>
      </c>
      <c r="AT1629">
        <v>0</v>
      </c>
      <c r="AU1629">
        <v>0</v>
      </c>
      <c r="AV1629">
        <v>0</v>
      </c>
      <c r="AW1629">
        <v>0</v>
      </c>
      <c r="AX1629">
        <v>0</v>
      </c>
      <c r="AY1629">
        <v>2</v>
      </c>
      <c r="AZ1629">
        <v>4</v>
      </c>
      <c r="BA1629">
        <v>3</v>
      </c>
      <c r="BB1629">
        <v>0</v>
      </c>
      <c r="BC1629">
        <v>0</v>
      </c>
      <c r="BD1629">
        <v>0</v>
      </c>
      <c r="BE1629">
        <v>0</v>
      </c>
      <c r="BF1629">
        <v>9</v>
      </c>
      <c r="BG1629">
        <v>45</v>
      </c>
      <c r="BH1629">
        <v>1</v>
      </c>
      <c r="BI1629">
        <v>1</v>
      </c>
      <c r="BJ1629" s="25">
        <v>45853</v>
      </c>
      <c r="BK1629">
        <v>0</v>
      </c>
      <c r="BL1629" s="27" t="str">
        <f>VLOOKUP(O1629,DropDownList!$H$1:$I$7,2,FALSE)</f>
        <v>2023/24</v>
      </c>
      <c r="BM1629" s="27" t="str">
        <f t="shared" si="25"/>
        <v>PREG</v>
      </c>
    </row>
    <row r="1630" spans="1:65" x14ac:dyDescent="0.2">
      <c r="A1630">
        <v>2025</v>
      </c>
      <c r="B1630">
        <v>7</v>
      </c>
      <c r="C1630" t="s">
        <v>189</v>
      </c>
      <c r="D1630" t="s">
        <v>190</v>
      </c>
      <c r="E1630" t="s">
        <v>24</v>
      </c>
      <c r="F1630">
        <v>9278</v>
      </c>
      <c r="G1630" t="s">
        <v>141</v>
      </c>
      <c r="H1630" t="s">
        <v>189</v>
      </c>
      <c r="I1630" t="s">
        <v>189</v>
      </c>
      <c r="J1630" s="24">
        <v>45839</v>
      </c>
      <c r="K1630" t="s">
        <v>143</v>
      </c>
      <c r="L1630">
        <v>2</v>
      </c>
      <c r="M1630" t="s">
        <v>144</v>
      </c>
      <c r="N1630" t="s">
        <v>145</v>
      </c>
      <c r="O1630" t="s">
        <v>149</v>
      </c>
      <c r="P1630" t="s">
        <v>146</v>
      </c>
      <c r="Q1630">
        <v>4474.7299999999996</v>
      </c>
      <c r="R1630">
        <v>1333</v>
      </c>
      <c r="S1630">
        <v>18980</v>
      </c>
      <c r="T1630">
        <v>150</v>
      </c>
      <c r="U1630">
        <v>527</v>
      </c>
      <c r="V1630">
        <v>231</v>
      </c>
      <c r="W1630">
        <v>3540</v>
      </c>
      <c r="X1630">
        <v>3540</v>
      </c>
      <c r="Y1630">
        <v>0</v>
      </c>
      <c r="Z1630">
        <v>0</v>
      </c>
      <c r="AA1630">
        <v>14355.27</v>
      </c>
      <c r="AB1630">
        <v>0</v>
      </c>
      <c r="AC1630">
        <v>0</v>
      </c>
      <c r="AD1630">
        <v>231</v>
      </c>
      <c r="AE1630">
        <v>0</v>
      </c>
      <c r="AF1630">
        <v>1030</v>
      </c>
      <c r="AG1630">
        <v>5</v>
      </c>
      <c r="AH1630">
        <v>13</v>
      </c>
      <c r="AI1630">
        <v>285</v>
      </c>
      <c r="AJ1630">
        <v>0</v>
      </c>
      <c r="AK1630">
        <v>0</v>
      </c>
      <c r="AL1630">
        <v>0</v>
      </c>
      <c r="AM1630">
        <v>0</v>
      </c>
      <c r="AN1630">
        <v>0</v>
      </c>
      <c r="AO1630">
        <v>734</v>
      </c>
      <c r="AP1630">
        <v>1736</v>
      </c>
      <c r="AQ1630">
        <v>727</v>
      </c>
      <c r="AR1630">
        <v>0</v>
      </c>
      <c r="AS1630">
        <v>261</v>
      </c>
      <c r="AT1630">
        <v>19</v>
      </c>
      <c r="AU1630">
        <v>8</v>
      </c>
      <c r="AV1630">
        <v>6</v>
      </c>
      <c r="AW1630">
        <v>8</v>
      </c>
      <c r="AX1630">
        <v>0</v>
      </c>
      <c r="AY1630">
        <v>136</v>
      </c>
      <c r="AZ1630">
        <v>319</v>
      </c>
      <c r="BA1630">
        <v>159</v>
      </c>
      <c r="BB1630">
        <v>41</v>
      </c>
      <c r="BC1630">
        <v>20</v>
      </c>
      <c r="BD1630">
        <v>13</v>
      </c>
      <c r="BE1630">
        <v>0</v>
      </c>
      <c r="BF1630">
        <v>1325</v>
      </c>
      <c r="BG1630">
        <v>4440</v>
      </c>
      <c r="BH1630">
        <v>0</v>
      </c>
      <c r="BI1630">
        <v>523</v>
      </c>
      <c r="BJ1630" s="25">
        <v>45853</v>
      </c>
      <c r="BK1630">
        <v>0</v>
      </c>
      <c r="BL1630" s="27" t="str">
        <f>VLOOKUP(O1630,DropDownList!$H$1:$I$7,2,FALSE)</f>
        <v>2025/26</v>
      </c>
      <c r="BM1630" s="27" t="str">
        <f t="shared" si="25"/>
        <v>VSUR</v>
      </c>
    </row>
    <row r="1631" spans="1:65" x14ac:dyDescent="0.2">
      <c r="A1631">
        <v>2025</v>
      </c>
      <c r="B1631">
        <v>7</v>
      </c>
      <c r="C1631" t="s">
        <v>189</v>
      </c>
      <c r="D1631" t="s">
        <v>190</v>
      </c>
      <c r="E1631" t="s">
        <v>24</v>
      </c>
      <c r="F1631">
        <v>9278</v>
      </c>
      <c r="G1631" t="s">
        <v>141</v>
      </c>
      <c r="H1631" t="s">
        <v>189</v>
      </c>
      <c r="I1631" t="s">
        <v>189</v>
      </c>
      <c r="J1631" s="24">
        <v>45839</v>
      </c>
      <c r="K1631" t="s">
        <v>143</v>
      </c>
      <c r="L1631">
        <v>2</v>
      </c>
      <c r="M1631" t="s">
        <v>144</v>
      </c>
      <c r="N1631" t="s">
        <v>145</v>
      </c>
      <c r="O1631" t="s">
        <v>147</v>
      </c>
      <c r="P1631" t="s">
        <v>146</v>
      </c>
      <c r="Q1631">
        <v>3065.71</v>
      </c>
      <c r="R1631">
        <v>1035</v>
      </c>
      <c r="S1631">
        <v>16980</v>
      </c>
      <c r="T1631">
        <v>180</v>
      </c>
      <c r="U1631">
        <v>330</v>
      </c>
      <c r="V1631">
        <v>99</v>
      </c>
      <c r="W1631">
        <v>1735.48</v>
      </c>
      <c r="X1631">
        <v>1735.48</v>
      </c>
      <c r="Y1631">
        <v>0</v>
      </c>
      <c r="Z1631">
        <v>0</v>
      </c>
      <c r="AA1631">
        <v>13734.29</v>
      </c>
      <c r="AB1631">
        <v>0</v>
      </c>
      <c r="AC1631">
        <v>0</v>
      </c>
      <c r="AD1631">
        <v>98</v>
      </c>
      <c r="AE1631">
        <v>1</v>
      </c>
      <c r="AF1631">
        <v>844</v>
      </c>
      <c r="AG1631">
        <v>7</v>
      </c>
      <c r="AH1631">
        <v>10</v>
      </c>
      <c r="AI1631">
        <v>174</v>
      </c>
      <c r="AJ1631">
        <v>0</v>
      </c>
      <c r="AK1631">
        <v>0</v>
      </c>
      <c r="AL1631">
        <v>0</v>
      </c>
      <c r="AM1631">
        <v>0</v>
      </c>
      <c r="AN1631">
        <v>0</v>
      </c>
      <c r="AO1631">
        <v>643</v>
      </c>
      <c r="AP1631">
        <v>2479</v>
      </c>
      <c r="AQ1631">
        <v>656</v>
      </c>
      <c r="AR1631">
        <v>0</v>
      </c>
      <c r="AS1631">
        <v>518</v>
      </c>
      <c r="AT1631">
        <v>32</v>
      </c>
      <c r="AU1631">
        <v>39</v>
      </c>
      <c r="AV1631">
        <v>19</v>
      </c>
      <c r="AW1631">
        <v>4</v>
      </c>
      <c r="AX1631">
        <v>0</v>
      </c>
      <c r="AY1631">
        <v>233</v>
      </c>
      <c r="AZ1631">
        <v>518</v>
      </c>
      <c r="BA1631">
        <v>300</v>
      </c>
      <c r="BB1631">
        <v>55</v>
      </c>
      <c r="BC1631">
        <v>24</v>
      </c>
      <c r="BD1631">
        <v>9</v>
      </c>
      <c r="BE1631">
        <v>0</v>
      </c>
      <c r="BF1631">
        <v>1030</v>
      </c>
      <c r="BG1631">
        <v>3010</v>
      </c>
      <c r="BH1631">
        <v>0</v>
      </c>
      <c r="BI1631">
        <v>325</v>
      </c>
      <c r="BJ1631" s="25">
        <v>45853</v>
      </c>
      <c r="BK1631">
        <v>0</v>
      </c>
      <c r="BL1631" s="27" t="str">
        <f>VLOOKUP(O1631,DropDownList!$H$1:$I$7,2,FALSE)</f>
        <v>2024/25</v>
      </c>
      <c r="BM1631" s="27" t="str">
        <f t="shared" si="25"/>
        <v>VSUR</v>
      </c>
    </row>
    <row r="1632" spans="1:65" x14ac:dyDescent="0.2">
      <c r="A1632">
        <v>2025</v>
      </c>
      <c r="B1632">
        <v>7</v>
      </c>
      <c r="C1632" t="s">
        <v>189</v>
      </c>
      <c r="D1632" t="s">
        <v>190</v>
      </c>
      <c r="E1632" t="s">
        <v>24</v>
      </c>
      <c r="F1632">
        <v>9278</v>
      </c>
      <c r="G1632" t="s">
        <v>141</v>
      </c>
      <c r="H1632" t="s">
        <v>189</v>
      </c>
      <c r="I1632" t="s">
        <v>189</v>
      </c>
      <c r="J1632" s="24">
        <v>45839</v>
      </c>
      <c r="K1632" t="s">
        <v>143</v>
      </c>
      <c r="L1632">
        <v>2</v>
      </c>
      <c r="M1632" t="s">
        <v>144</v>
      </c>
      <c r="N1632" t="s">
        <v>145</v>
      </c>
      <c r="O1632" t="s">
        <v>156</v>
      </c>
      <c r="P1632" t="s">
        <v>146</v>
      </c>
      <c r="Q1632">
        <v>2682.4</v>
      </c>
      <c r="R1632">
        <v>1559</v>
      </c>
      <c r="S1632">
        <v>23030</v>
      </c>
      <c r="T1632">
        <v>308.25</v>
      </c>
      <c r="U1632">
        <v>336</v>
      </c>
      <c r="V1632">
        <v>105</v>
      </c>
      <c r="W1632">
        <v>1716.87</v>
      </c>
      <c r="X1632">
        <v>1716.87</v>
      </c>
      <c r="Y1632">
        <v>0</v>
      </c>
      <c r="Z1632">
        <v>0</v>
      </c>
      <c r="AA1632">
        <v>20039.349999999999</v>
      </c>
      <c r="AB1632">
        <v>0</v>
      </c>
      <c r="AC1632">
        <v>0</v>
      </c>
      <c r="AD1632">
        <v>104</v>
      </c>
      <c r="AE1632">
        <v>1</v>
      </c>
      <c r="AF1632">
        <v>1376</v>
      </c>
      <c r="AG1632">
        <v>7</v>
      </c>
      <c r="AH1632">
        <v>14</v>
      </c>
      <c r="AI1632">
        <v>161</v>
      </c>
      <c r="AJ1632">
        <v>0</v>
      </c>
      <c r="AK1632">
        <v>0</v>
      </c>
      <c r="AL1632">
        <v>0</v>
      </c>
      <c r="AM1632">
        <v>0</v>
      </c>
      <c r="AN1632">
        <v>0</v>
      </c>
      <c r="AO1632">
        <v>902</v>
      </c>
      <c r="AP1632">
        <v>4239</v>
      </c>
      <c r="AQ1632">
        <v>941</v>
      </c>
      <c r="AR1632">
        <v>0</v>
      </c>
      <c r="AS1632">
        <v>974</v>
      </c>
      <c r="AT1632">
        <v>77</v>
      </c>
      <c r="AU1632">
        <v>56</v>
      </c>
      <c r="AV1632">
        <v>31</v>
      </c>
      <c r="AW1632">
        <v>1</v>
      </c>
      <c r="AX1632">
        <v>0</v>
      </c>
      <c r="AY1632">
        <v>371</v>
      </c>
      <c r="AZ1632">
        <v>834</v>
      </c>
      <c r="BA1632">
        <v>563</v>
      </c>
      <c r="BB1632">
        <v>121</v>
      </c>
      <c r="BC1632">
        <v>76</v>
      </c>
      <c r="BD1632">
        <v>18</v>
      </c>
      <c r="BE1632">
        <v>0</v>
      </c>
      <c r="BF1632">
        <v>1556</v>
      </c>
      <c r="BG1632">
        <v>2630</v>
      </c>
      <c r="BH1632">
        <v>1</v>
      </c>
      <c r="BI1632">
        <v>332</v>
      </c>
      <c r="BJ1632" s="25">
        <v>45853</v>
      </c>
      <c r="BK1632">
        <v>1</v>
      </c>
      <c r="BL1632" s="27" t="str">
        <f>VLOOKUP(O1632,DropDownList!$H$1:$I$7,2,FALSE)</f>
        <v>2023/24</v>
      </c>
      <c r="BM1632" s="27" t="str">
        <f t="shared" si="25"/>
        <v>VSUR</v>
      </c>
    </row>
    <row r="1633" spans="1:65" x14ac:dyDescent="0.2">
      <c r="A1633">
        <v>2025</v>
      </c>
      <c r="B1633">
        <v>7</v>
      </c>
      <c r="C1633" t="s">
        <v>189</v>
      </c>
      <c r="D1633" t="s">
        <v>190</v>
      </c>
      <c r="E1633" t="s">
        <v>24</v>
      </c>
      <c r="F1633">
        <v>9278</v>
      </c>
      <c r="G1633" t="s">
        <v>141</v>
      </c>
      <c r="H1633" t="s">
        <v>189</v>
      </c>
      <c r="I1633" t="s">
        <v>189</v>
      </c>
      <c r="J1633" s="24">
        <v>45839</v>
      </c>
      <c r="K1633" t="s">
        <v>143</v>
      </c>
      <c r="L1633">
        <v>2</v>
      </c>
      <c r="M1633" t="s">
        <v>144</v>
      </c>
      <c r="N1633" t="s">
        <v>145</v>
      </c>
      <c r="O1633" t="s">
        <v>149</v>
      </c>
      <c r="P1633" t="s">
        <v>150</v>
      </c>
      <c r="Q1633">
        <v>99571.16</v>
      </c>
      <c r="R1633">
        <v>1159</v>
      </c>
      <c r="S1633">
        <v>183439.25</v>
      </c>
      <c r="T1633">
        <v>14428.93</v>
      </c>
      <c r="U1633">
        <v>649</v>
      </c>
      <c r="V1633">
        <v>516</v>
      </c>
      <c r="W1633">
        <v>71954.13</v>
      </c>
      <c r="X1633">
        <v>79403.070000000007</v>
      </c>
      <c r="Y1633">
        <v>1074</v>
      </c>
      <c r="Z1633">
        <v>169010.32</v>
      </c>
      <c r="AA1633">
        <v>69439.16</v>
      </c>
      <c r="AB1633">
        <v>19945.599999999999</v>
      </c>
      <c r="AC1633">
        <v>49493.56</v>
      </c>
      <c r="AD1633">
        <v>447</v>
      </c>
      <c r="AE1633">
        <v>69</v>
      </c>
      <c r="AF1633">
        <v>425</v>
      </c>
      <c r="AG1633">
        <v>133</v>
      </c>
      <c r="AH1633">
        <v>85</v>
      </c>
      <c r="AI1633">
        <v>516</v>
      </c>
      <c r="AJ1633">
        <v>218</v>
      </c>
      <c r="AK1633">
        <v>88</v>
      </c>
      <c r="AL1633">
        <v>17</v>
      </c>
      <c r="AM1633">
        <v>55</v>
      </c>
      <c r="AN1633">
        <v>5</v>
      </c>
      <c r="AO1633">
        <v>795</v>
      </c>
      <c r="AP1633">
        <v>2006</v>
      </c>
      <c r="AQ1633">
        <v>830</v>
      </c>
      <c r="AR1633">
        <v>2</v>
      </c>
      <c r="AS1633">
        <v>229</v>
      </c>
      <c r="AT1633">
        <v>20</v>
      </c>
      <c r="AU1633">
        <v>2</v>
      </c>
      <c r="AV1633">
        <v>1</v>
      </c>
      <c r="AW1633">
        <v>0</v>
      </c>
      <c r="AX1633">
        <v>0</v>
      </c>
      <c r="AY1633">
        <v>154</v>
      </c>
      <c r="AZ1633">
        <v>474</v>
      </c>
      <c r="BA1633">
        <v>239</v>
      </c>
      <c r="BB1633">
        <v>19</v>
      </c>
      <c r="BC1633">
        <v>4</v>
      </c>
      <c r="BD1633">
        <v>3</v>
      </c>
      <c r="BE1633">
        <v>0</v>
      </c>
      <c r="BF1633">
        <v>817</v>
      </c>
      <c r="BG1633">
        <v>80335</v>
      </c>
      <c r="BH1633">
        <v>0</v>
      </c>
      <c r="BI1633">
        <v>646</v>
      </c>
      <c r="BJ1633" s="25">
        <v>45853</v>
      </c>
      <c r="BK1633">
        <v>0</v>
      </c>
      <c r="BL1633" s="27" t="str">
        <f>VLOOKUP(O1633,DropDownList!$H$1:$I$7,2,FALSE)</f>
        <v>2025/26</v>
      </c>
      <c r="BM1633" s="27" t="str">
        <f t="shared" si="25"/>
        <v>FISCAL FINES</v>
      </c>
    </row>
    <row r="1634" spans="1:65" x14ac:dyDescent="0.2">
      <c r="A1634">
        <v>2025</v>
      </c>
      <c r="B1634">
        <v>7</v>
      </c>
      <c r="C1634" t="s">
        <v>189</v>
      </c>
      <c r="D1634" t="s">
        <v>190</v>
      </c>
      <c r="E1634" t="s">
        <v>24</v>
      </c>
      <c r="F1634">
        <v>9278</v>
      </c>
      <c r="G1634" t="s">
        <v>141</v>
      </c>
      <c r="H1634" t="s">
        <v>189</v>
      </c>
      <c r="I1634" t="s">
        <v>189</v>
      </c>
      <c r="J1634" s="24">
        <v>45839</v>
      </c>
      <c r="K1634" t="s">
        <v>143</v>
      </c>
      <c r="L1634">
        <v>2</v>
      </c>
      <c r="M1634" t="s">
        <v>144</v>
      </c>
      <c r="N1634" t="s">
        <v>145</v>
      </c>
      <c r="O1634" t="s">
        <v>149</v>
      </c>
      <c r="P1634" t="s">
        <v>152</v>
      </c>
      <c r="Q1634">
        <v>0</v>
      </c>
      <c r="R1634">
        <v>212</v>
      </c>
      <c r="S1634">
        <v>8480</v>
      </c>
      <c r="T1634">
        <v>3360</v>
      </c>
      <c r="U1634">
        <v>0</v>
      </c>
      <c r="V1634">
        <v>0</v>
      </c>
      <c r="W1634">
        <v>0</v>
      </c>
      <c r="X1634">
        <v>0</v>
      </c>
      <c r="Y1634">
        <v>0</v>
      </c>
      <c r="Z1634">
        <v>0</v>
      </c>
      <c r="AA1634">
        <v>5120</v>
      </c>
      <c r="AB1634">
        <v>0</v>
      </c>
      <c r="AC1634">
        <v>5120</v>
      </c>
      <c r="AD1634">
        <v>0</v>
      </c>
      <c r="AE1634">
        <v>0</v>
      </c>
      <c r="AF1634">
        <v>128</v>
      </c>
      <c r="AG1634">
        <v>0</v>
      </c>
      <c r="AH1634">
        <v>84</v>
      </c>
      <c r="AI1634">
        <v>0</v>
      </c>
      <c r="AJ1634">
        <v>0</v>
      </c>
      <c r="AK1634">
        <v>0</v>
      </c>
      <c r="AL1634">
        <v>0</v>
      </c>
      <c r="AM1634">
        <v>2</v>
      </c>
      <c r="AN1634">
        <v>0</v>
      </c>
      <c r="AO1634">
        <v>0</v>
      </c>
      <c r="AP1634">
        <v>0</v>
      </c>
      <c r="AQ1634">
        <v>0</v>
      </c>
      <c r="AR1634">
        <v>0</v>
      </c>
      <c r="AS1634">
        <v>0</v>
      </c>
      <c r="AT1634">
        <v>0</v>
      </c>
      <c r="AU1634">
        <v>0</v>
      </c>
      <c r="AV1634">
        <v>0</v>
      </c>
      <c r="AW1634">
        <v>0</v>
      </c>
      <c r="AX1634">
        <v>0</v>
      </c>
      <c r="AY1634">
        <v>0</v>
      </c>
      <c r="AZ1634">
        <v>0</v>
      </c>
      <c r="BA1634">
        <v>0</v>
      </c>
      <c r="BB1634">
        <v>0</v>
      </c>
      <c r="BC1634">
        <v>0</v>
      </c>
      <c r="BD1634">
        <v>0</v>
      </c>
      <c r="BE1634">
        <v>0</v>
      </c>
      <c r="BF1634">
        <v>0</v>
      </c>
      <c r="BG1634">
        <v>0</v>
      </c>
      <c r="BH1634">
        <v>0</v>
      </c>
      <c r="BI1634">
        <v>0</v>
      </c>
      <c r="BJ1634" s="25">
        <v>45853</v>
      </c>
      <c r="BK1634">
        <v>0</v>
      </c>
      <c r="BL1634" s="27" t="str">
        <f>VLOOKUP(O1634,DropDownList!$H$1:$I$7,2,FALSE)</f>
        <v>2025/26</v>
      </c>
      <c r="BM1634" s="27" t="str">
        <f t="shared" si="25"/>
        <v>PCOA</v>
      </c>
    </row>
    <row r="1635" spans="1:65" x14ac:dyDescent="0.2">
      <c r="A1635">
        <v>2025</v>
      </c>
      <c r="B1635">
        <v>7</v>
      </c>
      <c r="C1635" t="s">
        <v>189</v>
      </c>
      <c r="D1635" t="s">
        <v>190</v>
      </c>
      <c r="E1635" t="s">
        <v>24</v>
      </c>
      <c r="F1635">
        <v>9278</v>
      </c>
      <c r="G1635" t="s">
        <v>141</v>
      </c>
      <c r="H1635" t="s">
        <v>189</v>
      </c>
      <c r="I1635" t="s">
        <v>189</v>
      </c>
      <c r="J1635" s="24">
        <v>45839</v>
      </c>
      <c r="K1635" t="s">
        <v>143</v>
      </c>
      <c r="L1635">
        <v>2</v>
      </c>
      <c r="M1635" t="s">
        <v>144</v>
      </c>
      <c r="N1635" t="s">
        <v>145</v>
      </c>
      <c r="O1635" t="s">
        <v>147</v>
      </c>
      <c r="P1635" t="s">
        <v>150</v>
      </c>
      <c r="Q1635">
        <v>87066.26</v>
      </c>
      <c r="R1635">
        <v>1596</v>
      </c>
      <c r="S1635">
        <v>271827.75</v>
      </c>
      <c r="T1635">
        <v>30886.37</v>
      </c>
      <c r="U1635">
        <v>550</v>
      </c>
      <c r="V1635">
        <v>350</v>
      </c>
      <c r="W1635">
        <v>58953.88</v>
      </c>
      <c r="X1635">
        <v>60788.88</v>
      </c>
      <c r="Y1635">
        <v>1412</v>
      </c>
      <c r="Z1635">
        <v>240941.38</v>
      </c>
      <c r="AA1635">
        <v>153875.12</v>
      </c>
      <c r="AB1635">
        <v>55618.94</v>
      </c>
      <c r="AC1635">
        <v>98256.18</v>
      </c>
      <c r="AD1635">
        <v>294</v>
      </c>
      <c r="AE1635">
        <v>56</v>
      </c>
      <c r="AF1635">
        <v>859</v>
      </c>
      <c r="AG1635">
        <v>164</v>
      </c>
      <c r="AH1635">
        <v>184</v>
      </c>
      <c r="AI1635">
        <v>386</v>
      </c>
      <c r="AJ1635">
        <v>314</v>
      </c>
      <c r="AK1635">
        <v>133</v>
      </c>
      <c r="AL1635">
        <v>26</v>
      </c>
      <c r="AM1635">
        <v>92</v>
      </c>
      <c r="AN1635">
        <v>30</v>
      </c>
      <c r="AO1635">
        <v>1019</v>
      </c>
      <c r="AP1635">
        <v>3936</v>
      </c>
      <c r="AQ1635">
        <v>1106</v>
      </c>
      <c r="AR1635">
        <v>11</v>
      </c>
      <c r="AS1635">
        <v>652</v>
      </c>
      <c r="AT1635">
        <v>55</v>
      </c>
      <c r="AU1635">
        <v>24</v>
      </c>
      <c r="AV1635">
        <v>15</v>
      </c>
      <c r="AW1635">
        <v>0</v>
      </c>
      <c r="AX1635">
        <v>0</v>
      </c>
      <c r="AY1635">
        <v>399</v>
      </c>
      <c r="AZ1635">
        <v>942</v>
      </c>
      <c r="BA1635">
        <v>570</v>
      </c>
      <c r="BB1635">
        <v>42</v>
      </c>
      <c r="BC1635">
        <v>16</v>
      </c>
      <c r="BD1635">
        <v>6</v>
      </c>
      <c r="BE1635">
        <v>0</v>
      </c>
      <c r="BF1635">
        <v>1059</v>
      </c>
      <c r="BG1635">
        <v>66016.570000000007</v>
      </c>
      <c r="BH1635">
        <v>3</v>
      </c>
      <c r="BI1635">
        <v>546</v>
      </c>
      <c r="BJ1635" s="25">
        <v>45853</v>
      </c>
      <c r="BK1635">
        <v>0</v>
      </c>
      <c r="BL1635" s="27" t="str">
        <f>VLOOKUP(O1635,DropDownList!$H$1:$I$7,2,FALSE)</f>
        <v>2024/25</v>
      </c>
      <c r="BM1635" s="27" t="str">
        <f t="shared" si="25"/>
        <v>FISCAL FINES</v>
      </c>
    </row>
    <row r="1636" spans="1:65" x14ac:dyDescent="0.2">
      <c r="A1636">
        <v>2025</v>
      </c>
      <c r="B1636">
        <v>7</v>
      </c>
      <c r="C1636" t="s">
        <v>189</v>
      </c>
      <c r="D1636" t="s">
        <v>190</v>
      </c>
      <c r="E1636" t="s">
        <v>24</v>
      </c>
      <c r="F1636">
        <v>9278</v>
      </c>
      <c r="G1636" t="s">
        <v>141</v>
      </c>
      <c r="H1636" t="s">
        <v>189</v>
      </c>
      <c r="I1636" t="s">
        <v>189</v>
      </c>
      <c r="J1636" s="24">
        <v>45839</v>
      </c>
      <c r="K1636" t="s">
        <v>143</v>
      </c>
      <c r="L1636">
        <v>2</v>
      </c>
      <c r="M1636" t="s">
        <v>144</v>
      </c>
      <c r="N1636" t="s">
        <v>145</v>
      </c>
      <c r="O1636" t="s">
        <v>147</v>
      </c>
      <c r="P1636" t="s">
        <v>153</v>
      </c>
      <c r="Q1636">
        <v>345</v>
      </c>
      <c r="R1636">
        <v>23</v>
      </c>
      <c r="S1636">
        <v>1170</v>
      </c>
      <c r="T1636">
        <v>45</v>
      </c>
      <c r="U1636">
        <v>7</v>
      </c>
      <c r="V1636">
        <v>5</v>
      </c>
      <c r="W1636">
        <v>225</v>
      </c>
      <c r="X1636">
        <v>225</v>
      </c>
      <c r="Y1636">
        <v>0</v>
      </c>
      <c r="Z1636">
        <v>0</v>
      </c>
      <c r="AA1636">
        <v>780</v>
      </c>
      <c r="AB1636">
        <v>0</v>
      </c>
      <c r="AC1636">
        <v>780</v>
      </c>
      <c r="AD1636">
        <v>5</v>
      </c>
      <c r="AE1636">
        <v>0</v>
      </c>
      <c r="AF1636">
        <v>15</v>
      </c>
      <c r="AG1636">
        <v>0</v>
      </c>
      <c r="AH1636">
        <v>1</v>
      </c>
      <c r="AI1636">
        <v>7</v>
      </c>
      <c r="AJ1636">
        <v>0</v>
      </c>
      <c r="AK1636">
        <v>0</v>
      </c>
      <c r="AL1636">
        <v>0</v>
      </c>
      <c r="AM1636">
        <v>0</v>
      </c>
      <c r="AN1636">
        <v>0</v>
      </c>
      <c r="AO1636">
        <v>19</v>
      </c>
      <c r="AP1636">
        <v>58</v>
      </c>
      <c r="AQ1636">
        <v>20</v>
      </c>
      <c r="AR1636">
        <v>1</v>
      </c>
      <c r="AS1636">
        <v>12</v>
      </c>
      <c r="AT1636">
        <v>0</v>
      </c>
      <c r="AU1636">
        <v>0</v>
      </c>
      <c r="AV1636">
        <v>0</v>
      </c>
      <c r="AW1636">
        <v>0</v>
      </c>
      <c r="AX1636">
        <v>0</v>
      </c>
      <c r="AY1636">
        <v>6</v>
      </c>
      <c r="AZ1636">
        <v>10</v>
      </c>
      <c r="BA1636">
        <v>6</v>
      </c>
      <c r="BB1636">
        <v>0</v>
      </c>
      <c r="BC1636">
        <v>0</v>
      </c>
      <c r="BD1636">
        <v>0</v>
      </c>
      <c r="BE1636">
        <v>0</v>
      </c>
      <c r="BF1636">
        <v>19</v>
      </c>
      <c r="BG1636">
        <v>345</v>
      </c>
      <c r="BH1636">
        <v>0</v>
      </c>
      <c r="BI1636">
        <v>6</v>
      </c>
      <c r="BJ1636" s="25">
        <v>45853</v>
      </c>
      <c r="BK1636">
        <v>0</v>
      </c>
      <c r="BL1636" s="27" t="str">
        <f>VLOOKUP(O1636,DropDownList!$H$1:$I$7,2,FALSE)</f>
        <v>2024/25</v>
      </c>
      <c r="BM1636" s="27" t="str">
        <f t="shared" si="25"/>
        <v>PREG</v>
      </c>
    </row>
    <row r="1637" spans="1:65" x14ac:dyDescent="0.2">
      <c r="A1637">
        <v>2025</v>
      </c>
      <c r="B1637">
        <v>7</v>
      </c>
      <c r="C1637" t="s">
        <v>189</v>
      </c>
      <c r="D1637" t="s">
        <v>190</v>
      </c>
      <c r="E1637" t="s">
        <v>24</v>
      </c>
      <c r="F1637">
        <v>9278</v>
      </c>
      <c r="G1637" t="s">
        <v>141</v>
      </c>
      <c r="H1637" t="s">
        <v>189</v>
      </c>
      <c r="I1637" t="s">
        <v>189</v>
      </c>
      <c r="J1637" s="24">
        <v>45839</v>
      </c>
      <c r="K1637" t="s">
        <v>143</v>
      </c>
      <c r="L1637">
        <v>2</v>
      </c>
      <c r="M1637" t="s">
        <v>144</v>
      </c>
      <c r="N1637" t="s">
        <v>145</v>
      </c>
      <c r="O1637" t="s">
        <v>147</v>
      </c>
      <c r="P1637" t="s">
        <v>148</v>
      </c>
      <c r="Q1637">
        <v>1335</v>
      </c>
      <c r="R1637">
        <v>76</v>
      </c>
      <c r="S1637">
        <v>4560</v>
      </c>
      <c r="T1637">
        <v>360</v>
      </c>
      <c r="U1637">
        <v>25</v>
      </c>
      <c r="V1637">
        <v>15</v>
      </c>
      <c r="W1637">
        <v>880</v>
      </c>
      <c r="X1637">
        <v>880</v>
      </c>
      <c r="Y1637">
        <v>0</v>
      </c>
      <c r="Z1637">
        <v>0</v>
      </c>
      <c r="AA1637">
        <v>2865</v>
      </c>
      <c r="AB1637">
        <v>0</v>
      </c>
      <c r="AC1637">
        <v>2865</v>
      </c>
      <c r="AD1637">
        <v>14</v>
      </c>
      <c r="AE1637">
        <v>1</v>
      </c>
      <c r="AF1637">
        <v>45</v>
      </c>
      <c r="AG1637">
        <v>5</v>
      </c>
      <c r="AH1637">
        <v>6</v>
      </c>
      <c r="AI1637">
        <v>20</v>
      </c>
      <c r="AJ1637">
        <v>0</v>
      </c>
      <c r="AK1637">
        <v>0</v>
      </c>
      <c r="AL1637">
        <v>0</v>
      </c>
      <c r="AM1637">
        <v>0</v>
      </c>
      <c r="AN1637">
        <v>0</v>
      </c>
      <c r="AO1637">
        <v>49</v>
      </c>
      <c r="AP1637">
        <v>217</v>
      </c>
      <c r="AQ1637">
        <v>53</v>
      </c>
      <c r="AR1637">
        <v>0</v>
      </c>
      <c r="AS1637">
        <v>27</v>
      </c>
      <c r="AT1637">
        <v>6</v>
      </c>
      <c r="AU1637">
        <v>3</v>
      </c>
      <c r="AV1637">
        <v>3</v>
      </c>
      <c r="AW1637">
        <v>0</v>
      </c>
      <c r="AX1637">
        <v>0</v>
      </c>
      <c r="AY1637">
        <v>23</v>
      </c>
      <c r="AZ1637">
        <v>59</v>
      </c>
      <c r="BA1637">
        <v>38</v>
      </c>
      <c r="BB1637">
        <v>1</v>
      </c>
      <c r="BC1637">
        <v>0</v>
      </c>
      <c r="BD1637">
        <v>0</v>
      </c>
      <c r="BE1637">
        <v>0</v>
      </c>
      <c r="BF1637">
        <v>53</v>
      </c>
      <c r="BG1637">
        <v>1200</v>
      </c>
      <c r="BH1637">
        <v>0</v>
      </c>
      <c r="BI1637">
        <v>25</v>
      </c>
      <c r="BJ1637" s="25">
        <v>45853</v>
      </c>
      <c r="BK1637">
        <v>0</v>
      </c>
      <c r="BL1637" s="27" t="str">
        <f>VLOOKUP(O1637,DropDownList!$H$1:$I$7,2,FALSE)</f>
        <v>2024/25</v>
      </c>
      <c r="BM1637" s="27" t="str">
        <f t="shared" si="25"/>
        <v>PRAS</v>
      </c>
    </row>
    <row r="1638" spans="1:65" x14ac:dyDescent="0.2">
      <c r="A1638">
        <v>2025</v>
      </c>
      <c r="B1638">
        <v>7</v>
      </c>
      <c r="C1638" t="s">
        <v>189</v>
      </c>
      <c r="D1638" t="s">
        <v>191</v>
      </c>
      <c r="E1638" t="s">
        <v>24</v>
      </c>
      <c r="F1638">
        <v>9741</v>
      </c>
      <c r="G1638" t="s">
        <v>158</v>
      </c>
      <c r="H1638" t="s">
        <v>189</v>
      </c>
      <c r="I1638" t="s">
        <v>189</v>
      </c>
      <c r="J1638" s="24">
        <v>45839</v>
      </c>
      <c r="K1638" t="s">
        <v>143</v>
      </c>
      <c r="L1638">
        <v>2</v>
      </c>
      <c r="M1638" t="s">
        <v>144</v>
      </c>
      <c r="N1638" t="s">
        <v>145</v>
      </c>
      <c r="O1638" t="s">
        <v>147</v>
      </c>
      <c r="P1638" t="s">
        <v>161</v>
      </c>
      <c r="Q1638">
        <v>11176.87</v>
      </c>
      <c r="R1638">
        <v>1911</v>
      </c>
      <c r="S1638">
        <v>128560</v>
      </c>
      <c r="T1638">
        <v>1335</v>
      </c>
      <c r="U1638">
        <v>831</v>
      </c>
      <c r="V1638">
        <v>215</v>
      </c>
      <c r="W1638">
        <v>7925</v>
      </c>
      <c r="X1638">
        <v>7925</v>
      </c>
      <c r="Y1638">
        <v>0</v>
      </c>
      <c r="Z1638">
        <v>0</v>
      </c>
      <c r="AA1638">
        <v>116048.13</v>
      </c>
      <c r="AB1638">
        <v>0</v>
      </c>
      <c r="AC1638">
        <v>0</v>
      </c>
      <c r="AD1638">
        <v>212</v>
      </c>
      <c r="AE1638">
        <v>3</v>
      </c>
      <c r="AF1638">
        <v>1428</v>
      </c>
      <c r="AG1638">
        <v>15</v>
      </c>
      <c r="AH1638">
        <v>70</v>
      </c>
      <c r="AI1638">
        <v>398</v>
      </c>
      <c r="AJ1638">
        <v>0</v>
      </c>
      <c r="AK1638">
        <v>0</v>
      </c>
      <c r="AL1638">
        <v>0</v>
      </c>
      <c r="AM1638">
        <v>0</v>
      </c>
      <c r="AN1638">
        <v>0</v>
      </c>
      <c r="AO1638">
        <v>1392</v>
      </c>
      <c r="AP1638">
        <v>5070</v>
      </c>
      <c r="AQ1638">
        <v>1402</v>
      </c>
      <c r="AR1638">
        <v>47</v>
      </c>
      <c r="AS1638">
        <v>770</v>
      </c>
      <c r="AT1638">
        <v>86</v>
      </c>
      <c r="AU1638">
        <v>89</v>
      </c>
      <c r="AV1638">
        <v>49</v>
      </c>
      <c r="AW1638">
        <v>35</v>
      </c>
      <c r="AX1638">
        <v>0</v>
      </c>
      <c r="AY1638">
        <v>657</v>
      </c>
      <c r="AZ1638">
        <v>1137</v>
      </c>
      <c r="BA1638">
        <v>536</v>
      </c>
      <c r="BB1638">
        <v>84</v>
      </c>
      <c r="BC1638">
        <v>48</v>
      </c>
      <c r="BD1638">
        <v>12</v>
      </c>
      <c r="BE1638">
        <v>0</v>
      </c>
      <c r="BF1638">
        <v>1823</v>
      </c>
      <c r="BG1638">
        <v>11045</v>
      </c>
      <c r="BH1638">
        <v>0</v>
      </c>
      <c r="BI1638">
        <v>770</v>
      </c>
      <c r="BJ1638" s="25">
        <v>45853</v>
      </c>
      <c r="BK1638">
        <v>2</v>
      </c>
      <c r="BL1638" s="27" t="str">
        <f>VLOOKUP(O1638,DropDownList!$H$1:$I$7,2,FALSE)</f>
        <v>2024/25</v>
      </c>
      <c r="BM1638" s="27" t="str">
        <f t="shared" si="25"/>
        <v>VSUR</v>
      </c>
    </row>
    <row r="1639" spans="1:65" x14ac:dyDescent="0.2">
      <c r="A1639">
        <v>2025</v>
      </c>
      <c r="B1639">
        <v>7</v>
      </c>
      <c r="C1639" t="s">
        <v>189</v>
      </c>
      <c r="D1639" t="s">
        <v>191</v>
      </c>
      <c r="E1639" t="s">
        <v>24</v>
      </c>
      <c r="F1639">
        <v>9741</v>
      </c>
      <c r="G1639" t="s">
        <v>158</v>
      </c>
      <c r="H1639" t="s">
        <v>189</v>
      </c>
      <c r="I1639" t="s">
        <v>189</v>
      </c>
      <c r="J1639" s="24">
        <v>45839</v>
      </c>
      <c r="K1639" t="s">
        <v>143</v>
      </c>
      <c r="L1639">
        <v>2</v>
      </c>
      <c r="M1639" t="s">
        <v>144</v>
      </c>
      <c r="N1639" t="s">
        <v>145</v>
      </c>
      <c r="O1639" t="s">
        <v>149</v>
      </c>
      <c r="P1639" t="s">
        <v>160</v>
      </c>
      <c r="Q1639">
        <v>464499.18</v>
      </c>
      <c r="R1639">
        <v>2055</v>
      </c>
      <c r="S1639">
        <v>1066348.73</v>
      </c>
      <c r="T1639">
        <v>30887.66</v>
      </c>
      <c r="U1639">
        <v>1233</v>
      </c>
      <c r="V1639">
        <v>716</v>
      </c>
      <c r="W1639">
        <v>187086.94</v>
      </c>
      <c r="X1639">
        <v>264824.40000000002</v>
      </c>
      <c r="Y1639">
        <v>0</v>
      </c>
      <c r="Z1639">
        <v>0</v>
      </c>
      <c r="AA1639">
        <v>570961.89</v>
      </c>
      <c r="AB1639">
        <v>86795.78</v>
      </c>
      <c r="AC1639">
        <v>452227.55</v>
      </c>
      <c r="AD1639">
        <v>394</v>
      </c>
      <c r="AE1639">
        <v>322</v>
      </c>
      <c r="AF1639">
        <v>738</v>
      </c>
      <c r="AG1639">
        <v>649</v>
      </c>
      <c r="AH1639">
        <v>78</v>
      </c>
      <c r="AI1639">
        <v>584</v>
      </c>
      <c r="AJ1639">
        <v>0</v>
      </c>
      <c r="AK1639">
        <v>0</v>
      </c>
      <c r="AL1639">
        <v>0</v>
      </c>
      <c r="AM1639">
        <v>0</v>
      </c>
      <c r="AN1639">
        <v>0</v>
      </c>
      <c r="AO1639">
        <v>1467</v>
      </c>
      <c r="AP1639">
        <v>3358</v>
      </c>
      <c r="AQ1639">
        <v>1396</v>
      </c>
      <c r="AR1639">
        <v>11</v>
      </c>
      <c r="AS1639">
        <v>319</v>
      </c>
      <c r="AT1639">
        <v>37</v>
      </c>
      <c r="AU1639">
        <v>23</v>
      </c>
      <c r="AV1639">
        <v>16</v>
      </c>
      <c r="AW1639">
        <v>54</v>
      </c>
      <c r="AX1639">
        <v>0</v>
      </c>
      <c r="AY1639">
        <v>435</v>
      </c>
      <c r="AZ1639">
        <v>697</v>
      </c>
      <c r="BA1639">
        <v>242</v>
      </c>
      <c r="BB1639">
        <v>32</v>
      </c>
      <c r="BC1639">
        <v>18</v>
      </c>
      <c r="BD1639">
        <v>37</v>
      </c>
      <c r="BE1639">
        <v>0</v>
      </c>
      <c r="BF1639">
        <v>1984</v>
      </c>
      <c r="BG1639">
        <v>261969.75</v>
      </c>
      <c r="BH1639">
        <v>6</v>
      </c>
      <c r="BI1639">
        <v>1218</v>
      </c>
      <c r="BJ1639" s="25">
        <v>45853</v>
      </c>
      <c r="BK1639">
        <v>1</v>
      </c>
      <c r="BL1639" s="27" t="str">
        <f>VLOOKUP(O1639,DropDownList!$H$1:$I$7,2,FALSE)</f>
        <v>2025/26</v>
      </c>
      <c r="BM1639" s="27" t="str">
        <f t="shared" si="25"/>
        <v>SC COURT</v>
      </c>
    </row>
    <row r="1640" spans="1:65" x14ac:dyDescent="0.2">
      <c r="A1640">
        <v>2025</v>
      </c>
      <c r="B1640">
        <v>7</v>
      </c>
      <c r="C1640" t="s">
        <v>189</v>
      </c>
      <c r="D1640" t="s">
        <v>191</v>
      </c>
      <c r="E1640" t="s">
        <v>24</v>
      </c>
      <c r="F1640">
        <v>9741</v>
      </c>
      <c r="G1640" t="s">
        <v>158</v>
      </c>
      <c r="H1640" t="s">
        <v>189</v>
      </c>
      <c r="I1640" t="s">
        <v>189</v>
      </c>
      <c r="J1640" s="24">
        <v>45839</v>
      </c>
      <c r="K1640" t="s">
        <v>143</v>
      </c>
      <c r="L1640">
        <v>2</v>
      </c>
      <c r="M1640" t="s">
        <v>144</v>
      </c>
      <c r="N1640" t="s">
        <v>145</v>
      </c>
      <c r="O1640" t="s">
        <v>147</v>
      </c>
      <c r="P1640" t="s">
        <v>159</v>
      </c>
      <c r="Q1640">
        <v>1974.35</v>
      </c>
      <c r="R1640">
        <v>15</v>
      </c>
      <c r="S1640">
        <v>120356.39</v>
      </c>
      <c r="T1640">
        <v>24651.439999999999</v>
      </c>
      <c r="U1640">
        <v>2</v>
      </c>
      <c r="V1640">
        <v>0</v>
      </c>
      <c r="W1640">
        <v>0</v>
      </c>
      <c r="X1640">
        <v>0</v>
      </c>
      <c r="Y1640">
        <v>0</v>
      </c>
      <c r="Z1640">
        <v>0</v>
      </c>
      <c r="AA1640">
        <v>93730.6</v>
      </c>
      <c r="AB1640">
        <v>0</v>
      </c>
      <c r="AC1640">
        <v>0</v>
      </c>
      <c r="AD1640">
        <v>0</v>
      </c>
      <c r="AE1640">
        <v>0</v>
      </c>
      <c r="AF1640">
        <v>11</v>
      </c>
      <c r="AG1640">
        <v>2</v>
      </c>
      <c r="AH1640">
        <v>1</v>
      </c>
      <c r="AI1640">
        <v>0</v>
      </c>
      <c r="AJ1640">
        <v>0</v>
      </c>
      <c r="AK1640">
        <v>0</v>
      </c>
      <c r="AL1640">
        <v>0</v>
      </c>
      <c r="AM1640">
        <v>0</v>
      </c>
      <c r="AN1640">
        <v>0</v>
      </c>
      <c r="AO1640">
        <v>8</v>
      </c>
      <c r="AP1640">
        <v>13</v>
      </c>
      <c r="AQ1640">
        <v>6</v>
      </c>
      <c r="AR1640">
        <v>0</v>
      </c>
      <c r="AS1640">
        <v>0</v>
      </c>
      <c r="AT1640">
        <v>0</v>
      </c>
      <c r="AU1640">
        <v>3</v>
      </c>
      <c r="AV1640">
        <v>1</v>
      </c>
      <c r="AW1640">
        <v>1</v>
      </c>
      <c r="AX1640">
        <v>0</v>
      </c>
      <c r="AY1640">
        <v>0</v>
      </c>
      <c r="AZ1640">
        <v>0</v>
      </c>
      <c r="BA1640">
        <v>0</v>
      </c>
      <c r="BB1640">
        <v>0</v>
      </c>
      <c r="BC1640">
        <v>0</v>
      </c>
      <c r="BD1640">
        <v>0</v>
      </c>
      <c r="BE1640">
        <v>0</v>
      </c>
      <c r="BF1640">
        <v>1</v>
      </c>
      <c r="BG1640">
        <v>0</v>
      </c>
      <c r="BH1640">
        <v>1</v>
      </c>
      <c r="BI1640">
        <v>1</v>
      </c>
      <c r="BJ1640" s="25">
        <v>45853</v>
      </c>
      <c r="BK1640">
        <v>0</v>
      </c>
      <c r="BL1640" s="27" t="str">
        <f>VLOOKUP(O1640,DropDownList!$H$1:$I$7,2,FALSE)</f>
        <v>2024/25</v>
      </c>
      <c r="BM1640" s="27" t="str">
        <f t="shared" si="25"/>
        <v>CONF</v>
      </c>
    </row>
    <row r="1641" spans="1:65" x14ac:dyDescent="0.2">
      <c r="A1641">
        <v>2025</v>
      </c>
      <c r="B1641">
        <v>7</v>
      </c>
      <c r="C1641" t="s">
        <v>189</v>
      </c>
      <c r="D1641" t="s">
        <v>191</v>
      </c>
      <c r="E1641" t="s">
        <v>24</v>
      </c>
      <c r="F1641">
        <v>9741</v>
      </c>
      <c r="G1641" t="s">
        <v>158</v>
      </c>
      <c r="H1641" t="s">
        <v>189</v>
      </c>
      <c r="I1641" t="s">
        <v>189</v>
      </c>
      <c r="J1641" s="24">
        <v>45839</v>
      </c>
      <c r="K1641" t="s">
        <v>143</v>
      </c>
      <c r="L1641">
        <v>2</v>
      </c>
      <c r="M1641" t="s">
        <v>144</v>
      </c>
      <c r="N1641" t="s">
        <v>145</v>
      </c>
      <c r="O1641" t="s">
        <v>156</v>
      </c>
      <c r="P1641" t="s">
        <v>160</v>
      </c>
      <c r="Q1641">
        <v>215324.97</v>
      </c>
      <c r="R1641">
        <v>2173</v>
      </c>
      <c r="S1641">
        <v>947431.5</v>
      </c>
      <c r="T1641">
        <v>41856.49</v>
      </c>
      <c r="U1641">
        <v>626</v>
      </c>
      <c r="V1641">
        <v>226</v>
      </c>
      <c r="W1641">
        <v>88741.2</v>
      </c>
      <c r="X1641">
        <v>91575.31</v>
      </c>
      <c r="Y1641">
        <v>0</v>
      </c>
      <c r="Z1641">
        <v>0</v>
      </c>
      <c r="AA1641">
        <v>690250.04</v>
      </c>
      <c r="AB1641">
        <v>96050</v>
      </c>
      <c r="AC1641">
        <v>560768.16</v>
      </c>
      <c r="AD1641">
        <v>104</v>
      </c>
      <c r="AE1641">
        <v>122</v>
      </c>
      <c r="AF1641">
        <v>1428</v>
      </c>
      <c r="AG1641">
        <v>368</v>
      </c>
      <c r="AH1641">
        <v>85</v>
      </c>
      <c r="AI1641">
        <v>258</v>
      </c>
      <c r="AJ1641">
        <v>0</v>
      </c>
      <c r="AK1641">
        <v>0</v>
      </c>
      <c r="AL1641">
        <v>0</v>
      </c>
      <c r="AM1641">
        <v>0</v>
      </c>
      <c r="AN1641">
        <v>0</v>
      </c>
      <c r="AO1641">
        <v>1558</v>
      </c>
      <c r="AP1641">
        <v>6619</v>
      </c>
      <c r="AQ1641">
        <v>1579</v>
      </c>
      <c r="AR1641">
        <v>4</v>
      </c>
      <c r="AS1641">
        <v>1116</v>
      </c>
      <c r="AT1641">
        <v>147</v>
      </c>
      <c r="AU1641">
        <v>127</v>
      </c>
      <c r="AV1641">
        <v>66</v>
      </c>
      <c r="AW1641">
        <v>36</v>
      </c>
      <c r="AX1641">
        <v>0</v>
      </c>
      <c r="AY1641">
        <v>873</v>
      </c>
      <c r="AZ1641">
        <v>1421</v>
      </c>
      <c r="BA1641">
        <v>734</v>
      </c>
      <c r="BB1641">
        <v>147</v>
      </c>
      <c r="BC1641">
        <v>84</v>
      </c>
      <c r="BD1641">
        <v>56</v>
      </c>
      <c r="BE1641">
        <v>0</v>
      </c>
      <c r="BF1641">
        <v>2130</v>
      </c>
      <c r="BG1641">
        <v>94902.62</v>
      </c>
      <c r="BH1641">
        <v>34</v>
      </c>
      <c r="BI1641">
        <v>614</v>
      </c>
      <c r="BJ1641" s="25">
        <v>45853</v>
      </c>
      <c r="BK1641">
        <v>1</v>
      </c>
      <c r="BL1641" s="27" t="str">
        <f>VLOOKUP(O1641,DropDownList!$H$1:$I$7,2,FALSE)</f>
        <v>2023/24</v>
      </c>
      <c r="BM1641" s="27" t="str">
        <f t="shared" si="25"/>
        <v>SC COURT</v>
      </c>
    </row>
    <row r="1642" spans="1:65" x14ac:dyDescent="0.2">
      <c r="A1642">
        <v>2025</v>
      </c>
      <c r="B1642">
        <v>7</v>
      </c>
      <c r="C1642" t="s">
        <v>189</v>
      </c>
      <c r="D1642" t="s">
        <v>191</v>
      </c>
      <c r="E1642" t="s">
        <v>24</v>
      </c>
      <c r="F1642">
        <v>9741</v>
      </c>
      <c r="G1642" t="s">
        <v>158</v>
      </c>
      <c r="H1642" t="s">
        <v>189</v>
      </c>
      <c r="I1642" t="s">
        <v>189</v>
      </c>
      <c r="J1642" s="24">
        <v>45839</v>
      </c>
      <c r="K1642" t="s">
        <v>143</v>
      </c>
      <c r="L1642">
        <v>2</v>
      </c>
      <c r="M1642" t="s">
        <v>144</v>
      </c>
      <c r="N1642" t="s">
        <v>145</v>
      </c>
      <c r="O1642" t="s">
        <v>149</v>
      </c>
      <c r="P1642" t="s">
        <v>161</v>
      </c>
      <c r="Q1642">
        <v>12341.53</v>
      </c>
      <c r="R1642">
        <v>1912</v>
      </c>
      <c r="S1642">
        <v>44650</v>
      </c>
      <c r="T1642">
        <v>1397.33</v>
      </c>
      <c r="U1642">
        <v>1149</v>
      </c>
      <c r="V1642">
        <v>390</v>
      </c>
      <c r="W1642">
        <v>8375</v>
      </c>
      <c r="X1642">
        <v>8395</v>
      </c>
      <c r="Y1642">
        <v>0</v>
      </c>
      <c r="Z1642">
        <v>0</v>
      </c>
      <c r="AA1642">
        <v>30911.14</v>
      </c>
      <c r="AB1642">
        <v>0</v>
      </c>
      <c r="AC1642">
        <v>0</v>
      </c>
      <c r="AD1642">
        <v>382</v>
      </c>
      <c r="AE1642">
        <v>8</v>
      </c>
      <c r="AF1642">
        <v>1238</v>
      </c>
      <c r="AG1642">
        <v>27</v>
      </c>
      <c r="AH1642">
        <v>71</v>
      </c>
      <c r="AI1642">
        <v>574</v>
      </c>
      <c r="AJ1642">
        <v>0</v>
      </c>
      <c r="AK1642">
        <v>0</v>
      </c>
      <c r="AL1642">
        <v>0</v>
      </c>
      <c r="AM1642">
        <v>0</v>
      </c>
      <c r="AN1642">
        <v>0</v>
      </c>
      <c r="AO1642">
        <v>1381</v>
      </c>
      <c r="AP1642">
        <v>3212</v>
      </c>
      <c r="AQ1642">
        <v>1345</v>
      </c>
      <c r="AR1642">
        <v>5</v>
      </c>
      <c r="AS1642">
        <v>306</v>
      </c>
      <c r="AT1642">
        <v>36</v>
      </c>
      <c r="AU1642">
        <v>21</v>
      </c>
      <c r="AV1642">
        <v>16</v>
      </c>
      <c r="AW1642">
        <v>48</v>
      </c>
      <c r="AX1642">
        <v>0</v>
      </c>
      <c r="AY1642">
        <v>416</v>
      </c>
      <c r="AZ1642">
        <v>669</v>
      </c>
      <c r="BA1642">
        <v>231</v>
      </c>
      <c r="BB1642">
        <v>31</v>
      </c>
      <c r="BC1642">
        <v>18</v>
      </c>
      <c r="BD1642">
        <v>35</v>
      </c>
      <c r="BE1642">
        <v>0</v>
      </c>
      <c r="BF1642">
        <v>1854</v>
      </c>
      <c r="BG1642">
        <v>12055</v>
      </c>
      <c r="BH1642">
        <v>2</v>
      </c>
      <c r="BI1642">
        <v>1135</v>
      </c>
      <c r="BJ1642" s="25">
        <v>45853</v>
      </c>
      <c r="BK1642">
        <v>1</v>
      </c>
      <c r="BL1642" s="27" t="str">
        <f>VLOOKUP(O1642,DropDownList!$H$1:$I$7,2,FALSE)</f>
        <v>2025/26</v>
      </c>
      <c r="BM1642" s="27" t="str">
        <f t="shared" si="25"/>
        <v>VSUR</v>
      </c>
    </row>
    <row r="1643" spans="1:65" x14ac:dyDescent="0.2">
      <c r="A1643">
        <v>2025</v>
      </c>
      <c r="B1643">
        <v>7</v>
      </c>
      <c r="C1643" t="s">
        <v>189</v>
      </c>
      <c r="D1643" t="s">
        <v>191</v>
      </c>
      <c r="E1643" t="s">
        <v>24</v>
      </c>
      <c r="F1643">
        <v>9741</v>
      </c>
      <c r="G1643" t="s">
        <v>158</v>
      </c>
      <c r="H1643" t="s">
        <v>189</v>
      </c>
      <c r="I1643" t="s">
        <v>189</v>
      </c>
      <c r="J1643" s="24">
        <v>45839</v>
      </c>
      <c r="K1643" t="s">
        <v>143</v>
      </c>
      <c r="L1643">
        <v>2</v>
      </c>
      <c r="M1643" t="s">
        <v>144</v>
      </c>
      <c r="N1643" t="s">
        <v>145</v>
      </c>
      <c r="O1643" t="s">
        <v>149</v>
      </c>
      <c r="P1643" t="s">
        <v>159</v>
      </c>
      <c r="Q1643">
        <v>290391.37</v>
      </c>
      <c r="R1643">
        <v>14</v>
      </c>
      <c r="S1643">
        <v>403705.36</v>
      </c>
      <c r="T1643">
        <v>30</v>
      </c>
      <c r="U1643">
        <v>3</v>
      </c>
      <c r="V1643">
        <v>1</v>
      </c>
      <c r="W1643">
        <v>33349.46</v>
      </c>
      <c r="X1643">
        <v>33349.46</v>
      </c>
      <c r="Y1643">
        <v>0</v>
      </c>
      <c r="Z1643">
        <v>0</v>
      </c>
      <c r="AA1643">
        <v>113283.99</v>
      </c>
      <c r="AB1643">
        <v>0</v>
      </c>
      <c r="AC1643">
        <v>0</v>
      </c>
      <c r="AD1643">
        <v>1</v>
      </c>
      <c r="AE1643">
        <v>0</v>
      </c>
      <c r="AF1643">
        <v>10</v>
      </c>
      <c r="AG1643">
        <v>1</v>
      </c>
      <c r="AH1643">
        <v>0</v>
      </c>
      <c r="AI1643">
        <v>2</v>
      </c>
      <c r="AJ1643">
        <v>0</v>
      </c>
      <c r="AK1643">
        <v>0</v>
      </c>
      <c r="AL1643">
        <v>0</v>
      </c>
      <c r="AM1643">
        <v>0</v>
      </c>
      <c r="AN1643">
        <v>0</v>
      </c>
      <c r="AO1643">
        <v>8</v>
      </c>
      <c r="AP1643">
        <v>9</v>
      </c>
      <c r="AQ1643">
        <v>4</v>
      </c>
      <c r="AR1643">
        <v>0</v>
      </c>
      <c r="AS1643">
        <v>0</v>
      </c>
      <c r="AT1643">
        <v>0</v>
      </c>
      <c r="AU1643">
        <v>2</v>
      </c>
      <c r="AV1643">
        <v>0</v>
      </c>
      <c r="AW1643">
        <v>0</v>
      </c>
      <c r="AX1643">
        <v>0</v>
      </c>
      <c r="AY1643">
        <v>0</v>
      </c>
      <c r="AZ1643">
        <v>0</v>
      </c>
      <c r="BA1643">
        <v>0</v>
      </c>
      <c r="BB1643">
        <v>0</v>
      </c>
      <c r="BC1643">
        <v>0</v>
      </c>
      <c r="BD1643">
        <v>0</v>
      </c>
      <c r="BE1643">
        <v>0</v>
      </c>
      <c r="BF1643">
        <v>0</v>
      </c>
      <c r="BG1643">
        <v>85858.16</v>
      </c>
      <c r="BH1643">
        <v>1</v>
      </c>
      <c r="BI1643">
        <v>0</v>
      </c>
      <c r="BJ1643" s="25">
        <v>45853</v>
      </c>
      <c r="BK1643">
        <v>0</v>
      </c>
      <c r="BL1643" s="27" t="str">
        <f>VLOOKUP(O1643,DropDownList!$H$1:$I$7,2,FALSE)</f>
        <v>2025/26</v>
      </c>
      <c r="BM1643" s="27" t="str">
        <f t="shared" si="25"/>
        <v>CONF</v>
      </c>
    </row>
    <row r="1644" spans="1:65" x14ac:dyDescent="0.2">
      <c r="A1644">
        <v>2025</v>
      </c>
      <c r="B1644">
        <v>7</v>
      </c>
      <c r="C1644" t="s">
        <v>189</v>
      </c>
      <c r="D1644" t="s">
        <v>191</v>
      </c>
      <c r="E1644" t="s">
        <v>24</v>
      </c>
      <c r="F1644">
        <v>9741</v>
      </c>
      <c r="G1644" t="s">
        <v>158</v>
      </c>
      <c r="H1644" t="s">
        <v>189</v>
      </c>
      <c r="I1644" t="s">
        <v>189</v>
      </c>
      <c r="J1644" s="24">
        <v>45839</v>
      </c>
      <c r="K1644" t="s">
        <v>143</v>
      </c>
      <c r="L1644">
        <v>2</v>
      </c>
      <c r="M1644" t="s">
        <v>144</v>
      </c>
      <c r="N1644" t="s">
        <v>145</v>
      </c>
      <c r="O1644" t="s">
        <v>147</v>
      </c>
      <c r="P1644" t="s">
        <v>150</v>
      </c>
      <c r="Q1644">
        <v>0</v>
      </c>
      <c r="R1644">
        <v>1</v>
      </c>
      <c r="S1644">
        <v>300</v>
      </c>
      <c r="T1644">
        <v>0</v>
      </c>
      <c r="U1644">
        <v>0</v>
      </c>
      <c r="V1644">
        <v>0</v>
      </c>
      <c r="W1644">
        <v>0</v>
      </c>
      <c r="X1644">
        <v>0</v>
      </c>
      <c r="Y1644">
        <v>1</v>
      </c>
      <c r="Z1644">
        <v>300</v>
      </c>
      <c r="AA1644">
        <v>300</v>
      </c>
      <c r="AB1644">
        <v>0</v>
      </c>
      <c r="AC1644">
        <v>300</v>
      </c>
      <c r="AD1644">
        <v>0</v>
      </c>
      <c r="AE1644">
        <v>0</v>
      </c>
      <c r="AF1644">
        <v>1</v>
      </c>
      <c r="AG1644">
        <v>0</v>
      </c>
      <c r="AH1644">
        <v>0</v>
      </c>
      <c r="AI1644">
        <v>0</v>
      </c>
      <c r="AJ1644">
        <v>1</v>
      </c>
      <c r="AK1644">
        <v>0</v>
      </c>
      <c r="AL1644">
        <v>0</v>
      </c>
      <c r="AM1644">
        <v>0</v>
      </c>
      <c r="AN1644">
        <v>0</v>
      </c>
      <c r="AO1644">
        <v>0</v>
      </c>
      <c r="AP1644">
        <v>0</v>
      </c>
      <c r="AQ1644">
        <v>0</v>
      </c>
      <c r="AR1644">
        <v>0</v>
      </c>
      <c r="AS1644">
        <v>0</v>
      </c>
      <c r="AT1644">
        <v>0</v>
      </c>
      <c r="AU1644">
        <v>0</v>
      </c>
      <c r="AV1644">
        <v>0</v>
      </c>
      <c r="AW1644">
        <v>0</v>
      </c>
      <c r="AX1644">
        <v>0</v>
      </c>
      <c r="AY1644">
        <v>0</v>
      </c>
      <c r="AZ1644">
        <v>0</v>
      </c>
      <c r="BA1644">
        <v>0</v>
      </c>
      <c r="BB1644">
        <v>0</v>
      </c>
      <c r="BC1644">
        <v>0</v>
      </c>
      <c r="BD1644">
        <v>0</v>
      </c>
      <c r="BE1644">
        <v>0</v>
      </c>
      <c r="BF1644">
        <v>0</v>
      </c>
      <c r="BG1644">
        <v>0</v>
      </c>
      <c r="BH1644">
        <v>0</v>
      </c>
      <c r="BI1644">
        <v>0</v>
      </c>
      <c r="BJ1644" s="25">
        <v>45853</v>
      </c>
      <c r="BK1644">
        <v>0</v>
      </c>
      <c r="BL1644" s="27" t="str">
        <f>VLOOKUP(O1644,DropDownList!$H$1:$I$7,2,FALSE)</f>
        <v>2024/25</v>
      </c>
      <c r="BM1644" s="27" t="str">
        <f t="shared" si="25"/>
        <v>FISCAL FINES</v>
      </c>
    </row>
    <row r="1645" spans="1:65" x14ac:dyDescent="0.2">
      <c r="A1645">
        <v>2025</v>
      </c>
      <c r="B1645">
        <v>7</v>
      </c>
      <c r="C1645" t="s">
        <v>189</v>
      </c>
      <c r="D1645" t="s">
        <v>191</v>
      </c>
      <c r="E1645" t="s">
        <v>24</v>
      </c>
      <c r="F1645">
        <v>9741</v>
      </c>
      <c r="G1645" t="s">
        <v>158</v>
      </c>
      <c r="H1645" t="s">
        <v>189</v>
      </c>
      <c r="I1645" t="s">
        <v>189</v>
      </c>
      <c r="J1645" s="24">
        <v>45839</v>
      </c>
      <c r="K1645" t="s">
        <v>143</v>
      </c>
      <c r="L1645">
        <v>2</v>
      </c>
      <c r="M1645" t="s">
        <v>144</v>
      </c>
      <c r="N1645" t="s">
        <v>145</v>
      </c>
      <c r="O1645" t="s">
        <v>156</v>
      </c>
      <c r="P1645" t="s">
        <v>161</v>
      </c>
      <c r="Q1645">
        <v>5203.12</v>
      </c>
      <c r="R1645">
        <v>1954</v>
      </c>
      <c r="S1645">
        <v>39535</v>
      </c>
      <c r="T1645">
        <v>1240</v>
      </c>
      <c r="U1645">
        <v>570</v>
      </c>
      <c r="V1645">
        <v>104</v>
      </c>
      <c r="W1645">
        <v>2337.42</v>
      </c>
      <c r="X1645">
        <v>2337.42</v>
      </c>
      <c r="Y1645">
        <v>0</v>
      </c>
      <c r="Z1645">
        <v>0</v>
      </c>
      <c r="AA1645">
        <v>33091.879999999997</v>
      </c>
      <c r="AB1645">
        <v>0</v>
      </c>
      <c r="AC1645">
        <v>0</v>
      </c>
      <c r="AD1645">
        <v>103</v>
      </c>
      <c r="AE1645">
        <v>1</v>
      </c>
      <c r="AF1645">
        <v>1610</v>
      </c>
      <c r="AG1645">
        <v>15</v>
      </c>
      <c r="AH1645">
        <v>73</v>
      </c>
      <c r="AI1645">
        <v>256</v>
      </c>
      <c r="AJ1645">
        <v>0</v>
      </c>
      <c r="AK1645">
        <v>0</v>
      </c>
      <c r="AL1645">
        <v>0</v>
      </c>
      <c r="AM1645">
        <v>0</v>
      </c>
      <c r="AN1645">
        <v>0</v>
      </c>
      <c r="AO1645">
        <v>1393</v>
      </c>
      <c r="AP1645">
        <v>6102</v>
      </c>
      <c r="AQ1645">
        <v>1439</v>
      </c>
      <c r="AR1645">
        <v>0</v>
      </c>
      <c r="AS1645">
        <v>1016</v>
      </c>
      <c r="AT1645">
        <v>142</v>
      </c>
      <c r="AU1645">
        <v>130</v>
      </c>
      <c r="AV1645">
        <v>66</v>
      </c>
      <c r="AW1645">
        <v>30</v>
      </c>
      <c r="AX1645">
        <v>0</v>
      </c>
      <c r="AY1645">
        <v>792</v>
      </c>
      <c r="AZ1645">
        <v>1305</v>
      </c>
      <c r="BA1645">
        <v>686</v>
      </c>
      <c r="BB1645">
        <v>137</v>
      </c>
      <c r="BC1645">
        <v>82</v>
      </c>
      <c r="BD1645">
        <v>51</v>
      </c>
      <c r="BE1645">
        <v>0</v>
      </c>
      <c r="BF1645">
        <v>1921</v>
      </c>
      <c r="BG1645">
        <v>5070</v>
      </c>
      <c r="BH1645">
        <v>0</v>
      </c>
      <c r="BI1645">
        <v>558</v>
      </c>
      <c r="BJ1645" s="25">
        <v>45853</v>
      </c>
      <c r="BK1645">
        <v>1</v>
      </c>
      <c r="BL1645" s="27" t="str">
        <f>VLOOKUP(O1645,DropDownList!$H$1:$I$7,2,FALSE)</f>
        <v>2023/24</v>
      </c>
      <c r="BM1645" s="27" t="str">
        <f t="shared" si="25"/>
        <v>VSUR</v>
      </c>
    </row>
    <row r="1646" spans="1:65" x14ac:dyDescent="0.2">
      <c r="A1646">
        <v>2025</v>
      </c>
      <c r="B1646">
        <v>7</v>
      </c>
      <c r="C1646" t="s">
        <v>189</v>
      </c>
      <c r="D1646" t="s">
        <v>191</v>
      </c>
      <c r="E1646" t="s">
        <v>24</v>
      </c>
      <c r="F1646">
        <v>9741</v>
      </c>
      <c r="G1646" t="s">
        <v>158</v>
      </c>
      <c r="H1646" t="s">
        <v>189</v>
      </c>
      <c r="I1646" t="s">
        <v>189</v>
      </c>
      <c r="J1646" s="24">
        <v>45839</v>
      </c>
      <c r="K1646" t="s">
        <v>143</v>
      </c>
      <c r="L1646">
        <v>2</v>
      </c>
      <c r="M1646" t="s">
        <v>144</v>
      </c>
      <c r="N1646" t="s">
        <v>145</v>
      </c>
      <c r="O1646" t="s">
        <v>147</v>
      </c>
      <c r="P1646" t="s">
        <v>160</v>
      </c>
      <c r="Q1646">
        <v>361314.74</v>
      </c>
      <c r="R1646">
        <v>2068</v>
      </c>
      <c r="S1646">
        <v>985804.17</v>
      </c>
      <c r="T1646">
        <v>31627.19</v>
      </c>
      <c r="U1646">
        <v>889</v>
      </c>
      <c r="V1646">
        <v>381</v>
      </c>
      <c r="W1646">
        <v>192086.67</v>
      </c>
      <c r="X1646">
        <v>214027.08</v>
      </c>
      <c r="Y1646">
        <v>0</v>
      </c>
      <c r="Z1646">
        <v>0</v>
      </c>
      <c r="AA1646">
        <v>592862.24</v>
      </c>
      <c r="AB1646">
        <v>94705.600000000006</v>
      </c>
      <c r="AC1646">
        <v>464680.04</v>
      </c>
      <c r="AD1646">
        <v>215</v>
      </c>
      <c r="AE1646">
        <v>166</v>
      </c>
      <c r="AF1646">
        <v>1089</v>
      </c>
      <c r="AG1646">
        <v>493</v>
      </c>
      <c r="AH1646">
        <v>74</v>
      </c>
      <c r="AI1646">
        <v>396</v>
      </c>
      <c r="AJ1646">
        <v>0</v>
      </c>
      <c r="AK1646">
        <v>0</v>
      </c>
      <c r="AL1646">
        <v>0</v>
      </c>
      <c r="AM1646">
        <v>0</v>
      </c>
      <c r="AN1646">
        <v>0</v>
      </c>
      <c r="AO1646">
        <v>1503</v>
      </c>
      <c r="AP1646">
        <v>5310</v>
      </c>
      <c r="AQ1646">
        <v>1474</v>
      </c>
      <c r="AR1646">
        <v>48</v>
      </c>
      <c r="AS1646">
        <v>789</v>
      </c>
      <c r="AT1646">
        <v>88</v>
      </c>
      <c r="AU1646">
        <v>92</v>
      </c>
      <c r="AV1646">
        <v>49</v>
      </c>
      <c r="AW1646">
        <v>37</v>
      </c>
      <c r="AX1646">
        <v>0</v>
      </c>
      <c r="AY1646">
        <v>694</v>
      </c>
      <c r="AZ1646">
        <v>1189</v>
      </c>
      <c r="BA1646">
        <v>557</v>
      </c>
      <c r="BB1646">
        <v>95</v>
      </c>
      <c r="BC1646">
        <v>53</v>
      </c>
      <c r="BD1646">
        <v>16</v>
      </c>
      <c r="BE1646">
        <v>0</v>
      </c>
      <c r="BF1646">
        <v>1979</v>
      </c>
      <c r="BG1646">
        <v>198947</v>
      </c>
      <c r="BH1646">
        <v>16</v>
      </c>
      <c r="BI1646">
        <v>824</v>
      </c>
      <c r="BJ1646" s="25">
        <v>45853</v>
      </c>
      <c r="BK1646">
        <v>2</v>
      </c>
      <c r="BL1646" s="27" t="str">
        <f>VLOOKUP(O1646,DropDownList!$H$1:$I$7,2,FALSE)</f>
        <v>2024/25</v>
      </c>
      <c r="BM1646" s="27" t="str">
        <f t="shared" si="25"/>
        <v>SC COURT</v>
      </c>
    </row>
    <row r="1647" spans="1:65" x14ac:dyDescent="0.2">
      <c r="A1647">
        <v>2025</v>
      </c>
      <c r="B1647">
        <v>7</v>
      </c>
      <c r="C1647" t="s">
        <v>189</v>
      </c>
      <c r="D1647" t="s">
        <v>191</v>
      </c>
      <c r="E1647" t="s">
        <v>24</v>
      </c>
      <c r="F1647">
        <v>9741</v>
      </c>
      <c r="G1647" t="s">
        <v>158</v>
      </c>
      <c r="H1647" t="s">
        <v>189</v>
      </c>
      <c r="I1647" t="s">
        <v>189</v>
      </c>
      <c r="J1647" s="24">
        <v>45839</v>
      </c>
      <c r="K1647" t="s">
        <v>143</v>
      </c>
      <c r="L1647">
        <v>2</v>
      </c>
      <c r="M1647" t="s">
        <v>144</v>
      </c>
      <c r="N1647" t="s">
        <v>145</v>
      </c>
      <c r="O1647" t="s">
        <v>156</v>
      </c>
      <c r="P1647" t="s">
        <v>159</v>
      </c>
      <c r="Q1647">
        <v>0</v>
      </c>
      <c r="R1647">
        <v>11</v>
      </c>
      <c r="S1647">
        <v>175636.34</v>
      </c>
      <c r="T1647">
        <v>0</v>
      </c>
      <c r="U1647">
        <v>0</v>
      </c>
      <c r="V1647">
        <v>0</v>
      </c>
      <c r="W1647">
        <v>0</v>
      </c>
      <c r="X1647">
        <v>0</v>
      </c>
      <c r="Y1647">
        <v>0</v>
      </c>
      <c r="Z1647">
        <v>0</v>
      </c>
      <c r="AA1647">
        <v>175636.34</v>
      </c>
      <c r="AB1647">
        <v>0</v>
      </c>
      <c r="AC1647">
        <v>0</v>
      </c>
      <c r="AD1647">
        <v>0</v>
      </c>
      <c r="AE1647">
        <v>0</v>
      </c>
      <c r="AF1647">
        <v>11</v>
      </c>
      <c r="AG1647">
        <v>0</v>
      </c>
      <c r="AH1647">
        <v>0</v>
      </c>
      <c r="AI1647">
        <v>0</v>
      </c>
      <c r="AJ1647">
        <v>0</v>
      </c>
      <c r="AK1647">
        <v>0</v>
      </c>
      <c r="AL1647">
        <v>0</v>
      </c>
      <c r="AM1647">
        <v>0</v>
      </c>
      <c r="AN1647">
        <v>0</v>
      </c>
      <c r="AO1647">
        <v>6</v>
      </c>
      <c r="AP1647">
        <v>6</v>
      </c>
      <c r="AQ1647">
        <v>4</v>
      </c>
      <c r="AR1647">
        <v>0</v>
      </c>
      <c r="AS1647">
        <v>0</v>
      </c>
      <c r="AT1647">
        <v>0</v>
      </c>
      <c r="AU1647">
        <v>0</v>
      </c>
      <c r="AV1647">
        <v>0</v>
      </c>
      <c r="AW1647">
        <v>0</v>
      </c>
      <c r="AX1647">
        <v>0</v>
      </c>
      <c r="AY1647">
        <v>0</v>
      </c>
      <c r="AZ1647">
        <v>0</v>
      </c>
      <c r="BA1647">
        <v>0</v>
      </c>
      <c r="BB1647">
        <v>0</v>
      </c>
      <c r="BC1647">
        <v>0</v>
      </c>
      <c r="BD1647">
        <v>0</v>
      </c>
      <c r="BE1647">
        <v>0</v>
      </c>
      <c r="BF1647">
        <v>0</v>
      </c>
      <c r="BG1647">
        <v>0</v>
      </c>
      <c r="BH1647">
        <v>0</v>
      </c>
      <c r="BI1647">
        <v>0</v>
      </c>
      <c r="BJ1647" s="25">
        <v>45853</v>
      </c>
      <c r="BK1647">
        <v>0</v>
      </c>
      <c r="BL1647" s="27" t="str">
        <f>VLOOKUP(O1647,DropDownList!$H$1:$I$7,2,FALSE)</f>
        <v>2023/24</v>
      </c>
      <c r="BM1647" s="27" t="str">
        <f t="shared" si="25"/>
        <v>CONF</v>
      </c>
    </row>
    <row r="1648" spans="1:65" x14ac:dyDescent="0.2">
      <c r="A1648">
        <v>2025</v>
      </c>
      <c r="B1648">
        <v>7</v>
      </c>
      <c r="C1648" t="s">
        <v>189</v>
      </c>
      <c r="D1648" t="s">
        <v>192</v>
      </c>
      <c r="E1648" t="s">
        <v>25</v>
      </c>
      <c r="F1648">
        <v>9351</v>
      </c>
      <c r="G1648" t="s">
        <v>141</v>
      </c>
      <c r="H1648" t="s">
        <v>189</v>
      </c>
      <c r="I1648" t="s">
        <v>189</v>
      </c>
      <c r="J1648" s="24">
        <v>45839</v>
      </c>
      <c r="K1648" t="s">
        <v>143</v>
      </c>
      <c r="L1648">
        <v>2</v>
      </c>
      <c r="M1648" t="s">
        <v>144</v>
      </c>
      <c r="N1648" t="s">
        <v>145</v>
      </c>
      <c r="O1648" t="s">
        <v>149</v>
      </c>
      <c r="P1648" t="s">
        <v>148</v>
      </c>
      <c r="Q1648">
        <v>180</v>
      </c>
      <c r="R1648">
        <v>4</v>
      </c>
      <c r="S1648">
        <v>240</v>
      </c>
      <c r="T1648">
        <v>0</v>
      </c>
      <c r="U1648">
        <v>3</v>
      </c>
      <c r="V1648">
        <v>3</v>
      </c>
      <c r="W1648">
        <v>180</v>
      </c>
      <c r="X1648">
        <v>180</v>
      </c>
      <c r="Y1648">
        <v>0</v>
      </c>
      <c r="Z1648">
        <v>0</v>
      </c>
      <c r="AA1648">
        <v>60</v>
      </c>
      <c r="AB1648">
        <v>0</v>
      </c>
      <c r="AC1648">
        <v>60</v>
      </c>
      <c r="AD1648">
        <v>3</v>
      </c>
      <c r="AE1648">
        <v>0</v>
      </c>
      <c r="AF1648">
        <v>1</v>
      </c>
      <c r="AG1648">
        <v>0</v>
      </c>
      <c r="AH1648">
        <v>0</v>
      </c>
      <c r="AI1648">
        <v>3</v>
      </c>
      <c r="AJ1648">
        <v>0</v>
      </c>
      <c r="AK1648">
        <v>0</v>
      </c>
      <c r="AL1648">
        <v>0</v>
      </c>
      <c r="AM1648">
        <v>0</v>
      </c>
      <c r="AN1648">
        <v>0</v>
      </c>
      <c r="AO1648">
        <v>4</v>
      </c>
      <c r="AP1648">
        <v>10</v>
      </c>
      <c r="AQ1648">
        <v>4</v>
      </c>
      <c r="AR1648">
        <v>2</v>
      </c>
      <c r="AS1648">
        <v>0</v>
      </c>
      <c r="AT1648">
        <v>0</v>
      </c>
      <c r="AU1648">
        <v>0</v>
      </c>
      <c r="AV1648">
        <v>0</v>
      </c>
      <c r="AW1648">
        <v>0</v>
      </c>
      <c r="AX1648">
        <v>0</v>
      </c>
      <c r="AY1648">
        <v>0</v>
      </c>
      <c r="AZ1648">
        <v>2</v>
      </c>
      <c r="BA1648">
        <v>2</v>
      </c>
      <c r="BB1648">
        <v>0</v>
      </c>
      <c r="BC1648">
        <v>0</v>
      </c>
      <c r="BD1648">
        <v>0</v>
      </c>
      <c r="BE1648">
        <v>0</v>
      </c>
      <c r="BF1648">
        <v>4</v>
      </c>
      <c r="BG1648">
        <v>180</v>
      </c>
      <c r="BH1648">
        <v>0</v>
      </c>
      <c r="BI1648">
        <v>3</v>
      </c>
      <c r="BJ1648" s="25">
        <v>45853</v>
      </c>
      <c r="BK1648">
        <v>0</v>
      </c>
      <c r="BL1648" s="27" t="str">
        <f>VLOOKUP(O1648,DropDownList!$H$1:$I$7,2,FALSE)</f>
        <v>2025/26</v>
      </c>
      <c r="BM1648" s="27" t="str">
        <f t="shared" si="25"/>
        <v>PRAS</v>
      </c>
    </row>
    <row r="1649" spans="1:65" x14ac:dyDescent="0.2">
      <c r="A1649">
        <v>2025</v>
      </c>
      <c r="B1649">
        <v>7</v>
      </c>
      <c r="C1649" t="s">
        <v>189</v>
      </c>
      <c r="D1649" t="s">
        <v>192</v>
      </c>
      <c r="E1649" t="s">
        <v>25</v>
      </c>
      <c r="F1649">
        <v>9351</v>
      </c>
      <c r="G1649" t="s">
        <v>141</v>
      </c>
      <c r="H1649" t="s">
        <v>189</v>
      </c>
      <c r="I1649" t="s">
        <v>189</v>
      </c>
      <c r="J1649" s="24">
        <v>45839</v>
      </c>
      <c r="K1649" t="s">
        <v>143</v>
      </c>
      <c r="L1649">
        <v>2</v>
      </c>
      <c r="M1649" t="s">
        <v>144</v>
      </c>
      <c r="N1649" t="s">
        <v>145</v>
      </c>
      <c r="O1649" t="s">
        <v>147</v>
      </c>
      <c r="P1649" t="s">
        <v>152</v>
      </c>
      <c r="Q1649">
        <v>0</v>
      </c>
      <c r="R1649">
        <v>21</v>
      </c>
      <c r="S1649">
        <v>840</v>
      </c>
      <c r="T1649">
        <v>120</v>
      </c>
      <c r="U1649">
        <v>0</v>
      </c>
      <c r="V1649">
        <v>0</v>
      </c>
      <c r="W1649">
        <v>0</v>
      </c>
      <c r="X1649">
        <v>0</v>
      </c>
      <c r="Y1649">
        <v>0</v>
      </c>
      <c r="Z1649">
        <v>0</v>
      </c>
      <c r="AA1649">
        <v>720</v>
      </c>
      <c r="AB1649">
        <v>0</v>
      </c>
      <c r="AC1649">
        <v>720</v>
      </c>
      <c r="AD1649">
        <v>0</v>
      </c>
      <c r="AE1649">
        <v>0</v>
      </c>
      <c r="AF1649">
        <v>18</v>
      </c>
      <c r="AG1649">
        <v>0</v>
      </c>
      <c r="AH1649">
        <v>3</v>
      </c>
      <c r="AI1649">
        <v>0</v>
      </c>
      <c r="AJ1649">
        <v>0</v>
      </c>
      <c r="AK1649">
        <v>0</v>
      </c>
      <c r="AL1649">
        <v>0</v>
      </c>
      <c r="AM1649">
        <v>1</v>
      </c>
      <c r="AN1649">
        <v>0</v>
      </c>
      <c r="AO1649">
        <v>0</v>
      </c>
      <c r="AP1649">
        <v>0</v>
      </c>
      <c r="AQ1649">
        <v>0</v>
      </c>
      <c r="AR1649">
        <v>0</v>
      </c>
      <c r="AS1649">
        <v>0</v>
      </c>
      <c r="AT1649">
        <v>0</v>
      </c>
      <c r="AU1649">
        <v>0</v>
      </c>
      <c r="AV1649">
        <v>0</v>
      </c>
      <c r="AW1649">
        <v>0</v>
      </c>
      <c r="AX1649">
        <v>0</v>
      </c>
      <c r="AY1649">
        <v>0</v>
      </c>
      <c r="AZ1649">
        <v>0</v>
      </c>
      <c r="BA1649">
        <v>0</v>
      </c>
      <c r="BB1649">
        <v>0</v>
      </c>
      <c r="BC1649">
        <v>0</v>
      </c>
      <c r="BD1649">
        <v>0</v>
      </c>
      <c r="BE1649">
        <v>0</v>
      </c>
      <c r="BF1649">
        <v>0</v>
      </c>
      <c r="BG1649">
        <v>0</v>
      </c>
      <c r="BH1649">
        <v>0</v>
      </c>
      <c r="BI1649">
        <v>0</v>
      </c>
      <c r="BJ1649" s="25">
        <v>45853</v>
      </c>
      <c r="BK1649">
        <v>0</v>
      </c>
      <c r="BL1649" s="27" t="str">
        <f>VLOOKUP(O1649,DropDownList!$H$1:$I$7,2,FALSE)</f>
        <v>2024/25</v>
      </c>
      <c r="BM1649" s="27" t="str">
        <f t="shared" si="25"/>
        <v>PCOA</v>
      </c>
    </row>
    <row r="1650" spans="1:65" x14ac:dyDescent="0.2">
      <c r="A1650">
        <v>2025</v>
      </c>
      <c r="B1650">
        <v>7</v>
      </c>
      <c r="C1650" t="s">
        <v>189</v>
      </c>
      <c r="D1650" t="s">
        <v>192</v>
      </c>
      <c r="E1650" t="s">
        <v>25</v>
      </c>
      <c r="F1650">
        <v>9351</v>
      </c>
      <c r="G1650" t="s">
        <v>141</v>
      </c>
      <c r="H1650" t="s">
        <v>189</v>
      </c>
      <c r="I1650" t="s">
        <v>189</v>
      </c>
      <c r="J1650" s="24">
        <v>45839</v>
      </c>
      <c r="K1650" t="s">
        <v>143</v>
      </c>
      <c r="L1650">
        <v>2</v>
      </c>
      <c r="M1650" t="s">
        <v>144</v>
      </c>
      <c r="N1650" t="s">
        <v>145</v>
      </c>
      <c r="O1650" t="s">
        <v>149</v>
      </c>
      <c r="P1650" t="s">
        <v>151</v>
      </c>
      <c r="Q1650">
        <v>180</v>
      </c>
      <c r="R1650">
        <v>421</v>
      </c>
      <c r="S1650">
        <v>12630</v>
      </c>
      <c r="T1650">
        <v>3630</v>
      </c>
      <c r="U1650">
        <v>6</v>
      </c>
      <c r="V1650">
        <v>0</v>
      </c>
      <c r="W1650">
        <v>0</v>
      </c>
      <c r="X1650">
        <v>0</v>
      </c>
      <c r="Y1650">
        <v>0</v>
      </c>
      <c r="Z1650">
        <v>0</v>
      </c>
      <c r="AA1650">
        <v>8820</v>
      </c>
      <c r="AB1650">
        <v>0</v>
      </c>
      <c r="AC1650">
        <v>8820</v>
      </c>
      <c r="AD1650">
        <v>0</v>
      </c>
      <c r="AE1650">
        <v>0</v>
      </c>
      <c r="AF1650">
        <v>294</v>
      </c>
      <c r="AG1650">
        <v>0</v>
      </c>
      <c r="AH1650">
        <v>121</v>
      </c>
      <c r="AI1650">
        <v>6</v>
      </c>
      <c r="AJ1650">
        <v>0</v>
      </c>
      <c r="AK1650">
        <v>0</v>
      </c>
      <c r="AL1650">
        <v>0</v>
      </c>
      <c r="AM1650">
        <v>9</v>
      </c>
      <c r="AN1650">
        <v>0</v>
      </c>
      <c r="AO1650">
        <v>0</v>
      </c>
      <c r="AP1650">
        <v>0</v>
      </c>
      <c r="AQ1650">
        <v>0</v>
      </c>
      <c r="AR1650">
        <v>0</v>
      </c>
      <c r="AS1650">
        <v>0</v>
      </c>
      <c r="AT1650">
        <v>0</v>
      </c>
      <c r="AU1650">
        <v>0</v>
      </c>
      <c r="AV1650">
        <v>0</v>
      </c>
      <c r="AW1650">
        <v>0</v>
      </c>
      <c r="AX1650">
        <v>0</v>
      </c>
      <c r="AY1650">
        <v>0</v>
      </c>
      <c r="AZ1650">
        <v>0</v>
      </c>
      <c r="BA1650">
        <v>0</v>
      </c>
      <c r="BB1650">
        <v>0</v>
      </c>
      <c r="BC1650">
        <v>0</v>
      </c>
      <c r="BD1650">
        <v>0</v>
      </c>
      <c r="BE1650">
        <v>0</v>
      </c>
      <c r="BF1650">
        <v>0</v>
      </c>
      <c r="BG1650">
        <v>180</v>
      </c>
      <c r="BH1650">
        <v>0</v>
      </c>
      <c r="BI1650">
        <v>0</v>
      </c>
      <c r="BJ1650" s="25">
        <v>45853</v>
      </c>
      <c r="BK1650">
        <v>0</v>
      </c>
      <c r="BL1650" s="27" t="str">
        <f>VLOOKUP(O1650,DropDownList!$H$1:$I$7,2,FALSE)</f>
        <v>2025/26</v>
      </c>
      <c r="BM1650" s="27" t="str">
        <f t="shared" si="25"/>
        <v>PCPF</v>
      </c>
    </row>
    <row r="1651" spans="1:65" x14ac:dyDescent="0.2">
      <c r="A1651">
        <v>2025</v>
      </c>
      <c r="B1651">
        <v>7</v>
      </c>
      <c r="C1651" t="s">
        <v>189</v>
      </c>
      <c r="D1651" t="s">
        <v>192</v>
      </c>
      <c r="E1651" t="s">
        <v>25</v>
      </c>
      <c r="F1651">
        <v>9351</v>
      </c>
      <c r="G1651" t="s">
        <v>141</v>
      </c>
      <c r="H1651" t="s">
        <v>189</v>
      </c>
      <c r="I1651" t="s">
        <v>189</v>
      </c>
      <c r="J1651" s="24">
        <v>45839</v>
      </c>
      <c r="K1651" t="s">
        <v>143</v>
      </c>
      <c r="L1651">
        <v>2</v>
      </c>
      <c r="M1651" t="s">
        <v>144</v>
      </c>
      <c r="N1651" t="s">
        <v>145</v>
      </c>
      <c r="O1651" t="s">
        <v>147</v>
      </c>
      <c r="P1651" t="s">
        <v>148</v>
      </c>
      <c r="Q1651">
        <v>0</v>
      </c>
      <c r="R1651">
        <v>2</v>
      </c>
      <c r="S1651">
        <v>120</v>
      </c>
      <c r="T1651">
        <v>0</v>
      </c>
      <c r="U1651">
        <v>0</v>
      </c>
      <c r="V1651">
        <v>0</v>
      </c>
      <c r="W1651">
        <v>0</v>
      </c>
      <c r="X1651">
        <v>0</v>
      </c>
      <c r="Y1651">
        <v>0</v>
      </c>
      <c r="Z1651">
        <v>0</v>
      </c>
      <c r="AA1651">
        <v>120</v>
      </c>
      <c r="AB1651">
        <v>0</v>
      </c>
      <c r="AC1651">
        <v>120</v>
      </c>
      <c r="AD1651">
        <v>0</v>
      </c>
      <c r="AE1651">
        <v>0</v>
      </c>
      <c r="AF1651">
        <v>2</v>
      </c>
      <c r="AG1651">
        <v>0</v>
      </c>
      <c r="AH1651">
        <v>0</v>
      </c>
      <c r="AI1651">
        <v>0</v>
      </c>
      <c r="AJ1651">
        <v>0</v>
      </c>
      <c r="AK1651">
        <v>0</v>
      </c>
      <c r="AL1651">
        <v>0</v>
      </c>
      <c r="AM1651">
        <v>0</v>
      </c>
      <c r="AN1651">
        <v>0</v>
      </c>
      <c r="AO1651">
        <v>2</v>
      </c>
      <c r="AP1651">
        <v>6</v>
      </c>
      <c r="AQ1651">
        <v>2</v>
      </c>
      <c r="AR1651">
        <v>0</v>
      </c>
      <c r="AS1651">
        <v>0</v>
      </c>
      <c r="AT1651">
        <v>0</v>
      </c>
      <c r="AU1651">
        <v>0</v>
      </c>
      <c r="AV1651">
        <v>0</v>
      </c>
      <c r="AW1651">
        <v>0</v>
      </c>
      <c r="AX1651">
        <v>0</v>
      </c>
      <c r="AY1651">
        <v>2</v>
      </c>
      <c r="AZ1651">
        <v>2</v>
      </c>
      <c r="BA1651">
        <v>0</v>
      </c>
      <c r="BB1651">
        <v>0</v>
      </c>
      <c r="BC1651">
        <v>0</v>
      </c>
      <c r="BD1651">
        <v>0</v>
      </c>
      <c r="BE1651">
        <v>0</v>
      </c>
      <c r="BF1651">
        <v>2</v>
      </c>
      <c r="BG1651">
        <v>0</v>
      </c>
      <c r="BH1651">
        <v>0</v>
      </c>
      <c r="BI1651">
        <v>0</v>
      </c>
      <c r="BJ1651" s="25">
        <v>45853</v>
      </c>
      <c r="BK1651">
        <v>0</v>
      </c>
      <c r="BL1651" s="27" t="str">
        <f>VLOOKUP(O1651,DropDownList!$H$1:$I$7,2,FALSE)</f>
        <v>2024/25</v>
      </c>
      <c r="BM1651" s="27" t="str">
        <f t="shared" si="25"/>
        <v>PRAS</v>
      </c>
    </row>
    <row r="1652" spans="1:65" x14ac:dyDescent="0.2">
      <c r="A1652">
        <v>2025</v>
      </c>
      <c r="B1652">
        <v>7</v>
      </c>
      <c r="C1652" t="s">
        <v>189</v>
      </c>
      <c r="D1652" t="s">
        <v>192</v>
      </c>
      <c r="E1652" t="s">
        <v>25</v>
      </c>
      <c r="F1652">
        <v>9351</v>
      </c>
      <c r="G1652" t="s">
        <v>141</v>
      </c>
      <c r="H1652" t="s">
        <v>189</v>
      </c>
      <c r="I1652" t="s">
        <v>189</v>
      </c>
      <c r="J1652" s="24">
        <v>45839</v>
      </c>
      <c r="K1652" t="s">
        <v>143</v>
      </c>
      <c r="L1652">
        <v>2</v>
      </c>
      <c r="M1652" t="s">
        <v>144</v>
      </c>
      <c r="N1652" t="s">
        <v>145</v>
      </c>
      <c r="O1652" t="s">
        <v>156</v>
      </c>
      <c r="P1652" t="s">
        <v>154</v>
      </c>
      <c r="Q1652">
        <v>4996.57</v>
      </c>
      <c r="R1652">
        <v>104</v>
      </c>
      <c r="S1652">
        <v>25840</v>
      </c>
      <c r="T1652">
        <v>350</v>
      </c>
      <c r="U1652">
        <v>20</v>
      </c>
      <c r="V1652">
        <v>11</v>
      </c>
      <c r="W1652">
        <v>3034</v>
      </c>
      <c r="X1652">
        <v>3034</v>
      </c>
      <c r="Y1652">
        <v>0</v>
      </c>
      <c r="Z1652">
        <v>0</v>
      </c>
      <c r="AA1652">
        <v>20493.43</v>
      </c>
      <c r="AB1652">
        <v>90</v>
      </c>
      <c r="AC1652">
        <v>19143.43</v>
      </c>
      <c r="AD1652">
        <v>7</v>
      </c>
      <c r="AE1652">
        <v>4</v>
      </c>
      <c r="AF1652">
        <v>83</v>
      </c>
      <c r="AG1652">
        <v>6</v>
      </c>
      <c r="AH1652">
        <v>1</v>
      </c>
      <c r="AI1652">
        <v>14</v>
      </c>
      <c r="AJ1652">
        <v>0</v>
      </c>
      <c r="AK1652">
        <v>0</v>
      </c>
      <c r="AL1652">
        <v>0</v>
      </c>
      <c r="AM1652">
        <v>0</v>
      </c>
      <c r="AN1652">
        <v>0</v>
      </c>
      <c r="AO1652">
        <v>64</v>
      </c>
      <c r="AP1652">
        <v>286</v>
      </c>
      <c r="AQ1652">
        <v>66</v>
      </c>
      <c r="AR1652">
        <v>0</v>
      </c>
      <c r="AS1652">
        <v>67</v>
      </c>
      <c r="AT1652">
        <v>10</v>
      </c>
      <c r="AU1652">
        <v>0</v>
      </c>
      <c r="AV1652">
        <v>0</v>
      </c>
      <c r="AW1652">
        <v>0</v>
      </c>
      <c r="AX1652">
        <v>0</v>
      </c>
      <c r="AY1652">
        <v>27</v>
      </c>
      <c r="AZ1652">
        <v>51</v>
      </c>
      <c r="BA1652">
        <v>38</v>
      </c>
      <c r="BB1652">
        <v>8</v>
      </c>
      <c r="BC1652">
        <v>6</v>
      </c>
      <c r="BD1652">
        <v>1</v>
      </c>
      <c r="BE1652">
        <v>0</v>
      </c>
      <c r="BF1652">
        <v>103</v>
      </c>
      <c r="BG1652">
        <v>3480</v>
      </c>
      <c r="BH1652">
        <v>0</v>
      </c>
      <c r="BI1652">
        <v>19</v>
      </c>
      <c r="BJ1652" s="25">
        <v>45853</v>
      </c>
      <c r="BK1652">
        <v>0</v>
      </c>
      <c r="BL1652" s="27" t="str">
        <f>VLOOKUP(O1652,DropDownList!$H$1:$I$7,2,FALSE)</f>
        <v>2023/24</v>
      </c>
      <c r="BM1652" s="27" t="str">
        <f t="shared" si="25"/>
        <v>JP COURT</v>
      </c>
    </row>
    <row r="1653" spans="1:65" x14ac:dyDescent="0.2">
      <c r="A1653">
        <v>2025</v>
      </c>
      <c r="B1653">
        <v>7</v>
      </c>
      <c r="C1653" t="s">
        <v>189</v>
      </c>
      <c r="D1653" t="s">
        <v>192</v>
      </c>
      <c r="E1653" t="s">
        <v>25</v>
      </c>
      <c r="F1653">
        <v>9351</v>
      </c>
      <c r="G1653" t="s">
        <v>141</v>
      </c>
      <c r="H1653" t="s">
        <v>189</v>
      </c>
      <c r="I1653" t="s">
        <v>189</v>
      </c>
      <c r="J1653" s="24">
        <v>45839</v>
      </c>
      <c r="K1653" t="s">
        <v>143</v>
      </c>
      <c r="L1653">
        <v>2</v>
      </c>
      <c r="M1653" t="s">
        <v>144</v>
      </c>
      <c r="N1653" t="s">
        <v>145</v>
      </c>
      <c r="O1653" t="s">
        <v>147</v>
      </c>
      <c r="P1653" t="s">
        <v>154</v>
      </c>
      <c r="Q1653">
        <v>8082.15</v>
      </c>
      <c r="R1653">
        <v>102</v>
      </c>
      <c r="S1653">
        <v>29310</v>
      </c>
      <c r="T1653">
        <v>410</v>
      </c>
      <c r="U1653">
        <v>33</v>
      </c>
      <c r="V1653">
        <v>10</v>
      </c>
      <c r="W1653">
        <v>2590</v>
      </c>
      <c r="X1653">
        <v>2670</v>
      </c>
      <c r="Y1653">
        <v>0</v>
      </c>
      <c r="Z1653">
        <v>0</v>
      </c>
      <c r="AA1653">
        <v>20817.849999999999</v>
      </c>
      <c r="AB1653">
        <v>39.340000000000003</v>
      </c>
      <c r="AC1653">
        <v>19208.509999999998</v>
      </c>
      <c r="AD1653">
        <v>3</v>
      </c>
      <c r="AE1653">
        <v>7</v>
      </c>
      <c r="AF1653">
        <v>67</v>
      </c>
      <c r="AG1653">
        <v>23</v>
      </c>
      <c r="AH1653">
        <v>2</v>
      </c>
      <c r="AI1653">
        <v>10</v>
      </c>
      <c r="AJ1653">
        <v>0</v>
      </c>
      <c r="AK1653">
        <v>0</v>
      </c>
      <c r="AL1653">
        <v>0</v>
      </c>
      <c r="AM1653">
        <v>0</v>
      </c>
      <c r="AN1653">
        <v>0</v>
      </c>
      <c r="AO1653">
        <v>54</v>
      </c>
      <c r="AP1653">
        <v>201</v>
      </c>
      <c r="AQ1653">
        <v>54</v>
      </c>
      <c r="AR1653">
        <v>0</v>
      </c>
      <c r="AS1653">
        <v>43</v>
      </c>
      <c r="AT1653">
        <v>4</v>
      </c>
      <c r="AU1653">
        <v>0</v>
      </c>
      <c r="AV1653">
        <v>0</v>
      </c>
      <c r="AW1653">
        <v>1</v>
      </c>
      <c r="AX1653">
        <v>0</v>
      </c>
      <c r="AY1653">
        <v>32</v>
      </c>
      <c r="AZ1653">
        <v>43</v>
      </c>
      <c r="BA1653">
        <v>17</v>
      </c>
      <c r="BB1653">
        <v>2</v>
      </c>
      <c r="BC1653">
        <v>2</v>
      </c>
      <c r="BD1653">
        <v>1</v>
      </c>
      <c r="BE1653">
        <v>0</v>
      </c>
      <c r="BF1653">
        <v>101</v>
      </c>
      <c r="BG1653">
        <v>2655</v>
      </c>
      <c r="BH1653">
        <v>0</v>
      </c>
      <c r="BI1653">
        <v>32</v>
      </c>
      <c r="BJ1653" s="25">
        <v>45853</v>
      </c>
      <c r="BK1653">
        <v>0</v>
      </c>
      <c r="BL1653" s="27" t="str">
        <f>VLOOKUP(O1653,DropDownList!$H$1:$I$7,2,FALSE)</f>
        <v>2024/25</v>
      </c>
      <c r="BM1653" s="27" t="str">
        <f t="shared" si="25"/>
        <v>JP COURT</v>
      </c>
    </row>
    <row r="1654" spans="1:65" x14ac:dyDescent="0.2">
      <c r="A1654">
        <v>2025</v>
      </c>
      <c r="B1654">
        <v>7</v>
      </c>
      <c r="C1654" t="s">
        <v>189</v>
      </c>
      <c r="D1654" t="s">
        <v>192</v>
      </c>
      <c r="E1654" t="s">
        <v>25</v>
      </c>
      <c r="F1654">
        <v>9351</v>
      </c>
      <c r="G1654" t="s">
        <v>141</v>
      </c>
      <c r="H1654" t="s">
        <v>189</v>
      </c>
      <c r="I1654" t="s">
        <v>189</v>
      </c>
      <c r="J1654" s="24">
        <v>45839</v>
      </c>
      <c r="K1654" t="s">
        <v>143</v>
      </c>
      <c r="L1654">
        <v>2</v>
      </c>
      <c r="M1654" t="s">
        <v>144</v>
      </c>
      <c r="N1654" t="s">
        <v>145</v>
      </c>
      <c r="O1654" t="s">
        <v>147</v>
      </c>
      <c r="P1654" t="s">
        <v>151</v>
      </c>
      <c r="Q1654">
        <v>0</v>
      </c>
      <c r="R1654">
        <v>601</v>
      </c>
      <c r="S1654">
        <v>18030</v>
      </c>
      <c r="T1654">
        <v>4380</v>
      </c>
      <c r="U1654">
        <v>0</v>
      </c>
      <c r="V1654">
        <v>0</v>
      </c>
      <c r="W1654">
        <v>0</v>
      </c>
      <c r="X1654">
        <v>0</v>
      </c>
      <c r="Y1654">
        <v>0</v>
      </c>
      <c r="Z1654">
        <v>0</v>
      </c>
      <c r="AA1654">
        <v>13650</v>
      </c>
      <c r="AB1654">
        <v>0</v>
      </c>
      <c r="AC1654">
        <v>13650</v>
      </c>
      <c r="AD1654">
        <v>0</v>
      </c>
      <c r="AE1654">
        <v>0</v>
      </c>
      <c r="AF1654">
        <v>455</v>
      </c>
      <c r="AG1654">
        <v>0</v>
      </c>
      <c r="AH1654">
        <v>146</v>
      </c>
      <c r="AI1654">
        <v>0</v>
      </c>
      <c r="AJ1654">
        <v>0</v>
      </c>
      <c r="AK1654">
        <v>0</v>
      </c>
      <c r="AL1654">
        <v>0</v>
      </c>
      <c r="AM1654">
        <v>7</v>
      </c>
      <c r="AN1654">
        <v>0</v>
      </c>
      <c r="AO1654">
        <v>0</v>
      </c>
      <c r="AP1654">
        <v>0</v>
      </c>
      <c r="AQ1654">
        <v>0</v>
      </c>
      <c r="AR1654">
        <v>0</v>
      </c>
      <c r="AS1654">
        <v>0</v>
      </c>
      <c r="AT1654">
        <v>0</v>
      </c>
      <c r="AU1654">
        <v>0</v>
      </c>
      <c r="AV1654">
        <v>0</v>
      </c>
      <c r="AW1654">
        <v>0</v>
      </c>
      <c r="AX1654">
        <v>0</v>
      </c>
      <c r="AY1654">
        <v>0</v>
      </c>
      <c r="AZ1654">
        <v>0</v>
      </c>
      <c r="BA1654">
        <v>0</v>
      </c>
      <c r="BB1654">
        <v>0</v>
      </c>
      <c r="BC1654">
        <v>0</v>
      </c>
      <c r="BD1654">
        <v>0</v>
      </c>
      <c r="BE1654">
        <v>0</v>
      </c>
      <c r="BF1654">
        <v>0</v>
      </c>
      <c r="BG1654">
        <v>0</v>
      </c>
      <c r="BH1654">
        <v>0</v>
      </c>
      <c r="BI1654">
        <v>0</v>
      </c>
      <c r="BJ1654" s="25">
        <v>45853</v>
      </c>
      <c r="BK1654">
        <v>0</v>
      </c>
      <c r="BL1654" s="27" t="str">
        <f>VLOOKUP(O1654,DropDownList!$H$1:$I$7,2,FALSE)</f>
        <v>2024/25</v>
      </c>
      <c r="BM1654" s="27" t="str">
        <f t="shared" si="25"/>
        <v>PCPF</v>
      </c>
    </row>
    <row r="1655" spans="1:65" x14ac:dyDescent="0.2">
      <c r="A1655">
        <v>2025</v>
      </c>
      <c r="B1655">
        <v>7</v>
      </c>
      <c r="C1655" t="s">
        <v>189</v>
      </c>
      <c r="D1655" t="s">
        <v>192</v>
      </c>
      <c r="E1655" t="s">
        <v>25</v>
      </c>
      <c r="F1655">
        <v>9351</v>
      </c>
      <c r="G1655" t="s">
        <v>141</v>
      </c>
      <c r="H1655" t="s">
        <v>189</v>
      </c>
      <c r="I1655" t="s">
        <v>189</v>
      </c>
      <c r="J1655" s="24">
        <v>45839</v>
      </c>
      <c r="K1655" t="s">
        <v>143</v>
      </c>
      <c r="L1655">
        <v>2</v>
      </c>
      <c r="M1655" t="s">
        <v>144</v>
      </c>
      <c r="N1655" t="s">
        <v>145</v>
      </c>
      <c r="O1655" t="s">
        <v>156</v>
      </c>
      <c r="P1655" t="s">
        <v>150</v>
      </c>
      <c r="Q1655">
        <v>5554.95</v>
      </c>
      <c r="R1655">
        <v>121</v>
      </c>
      <c r="S1655">
        <v>20663.349999999999</v>
      </c>
      <c r="T1655">
        <v>3630.49</v>
      </c>
      <c r="U1655">
        <v>33</v>
      </c>
      <c r="V1655">
        <v>13</v>
      </c>
      <c r="W1655">
        <v>2186.58</v>
      </c>
      <c r="X1655">
        <v>2451.58</v>
      </c>
      <c r="Y1655">
        <v>109</v>
      </c>
      <c r="Z1655">
        <v>17032.86</v>
      </c>
      <c r="AA1655">
        <v>11477.91</v>
      </c>
      <c r="AB1655">
        <v>1930.55</v>
      </c>
      <c r="AC1655">
        <v>9547.36</v>
      </c>
      <c r="AD1655">
        <v>8</v>
      </c>
      <c r="AE1655">
        <v>5</v>
      </c>
      <c r="AF1655">
        <v>75</v>
      </c>
      <c r="AG1655">
        <v>13</v>
      </c>
      <c r="AH1655">
        <v>12</v>
      </c>
      <c r="AI1655">
        <v>20</v>
      </c>
      <c r="AJ1655">
        <v>28</v>
      </c>
      <c r="AK1655">
        <v>11</v>
      </c>
      <c r="AL1655">
        <v>2</v>
      </c>
      <c r="AM1655">
        <v>4</v>
      </c>
      <c r="AN1655">
        <v>1</v>
      </c>
      <c r="AO1655">
        <v>84</v>
      </c>
      <c r="AP1655">
        <v>369</v>
      </c>
      <c r="AQ1655">
        <v>91</v>
      </c>
      <c r="AR1655">
        <v>9</v>
      </c>
      <c r="AS1655">
        <v>51</v>
      </c>
      <c r="AT1655">
        <v>12</v>
      </c>
      <c r="AU1655">
        <v>0</v>
      </c>
      <c r="AV1655">
        <v>0</v>
      </c>
      <c r="AW1655">
        <v>0</v>
      </c>
      <c r="AX1655">
        <v>0</v>
      </c>
      <c r="AY1655">
        <v>57</v>
      </c>
      <c r="AZ1655">
        <v>86</v>
      </c>
      <c r="BA1655">
        <v>43</v>
      </c>
      <c r="BB1655">
        <v>4</v>
      </c>
      <c r="BC1655">
        <v>1</v>
      </c>
      <c r="BD1655">
        <v>1</v>
      </c>
      <c r="BE1655">
        <v>0</v>
      </c>
      <c r="BF1655">
        <v>81</v>
      </c>
      <c r="BG1655">
        <v>3456.68</v>
      </c>
      <c r="BH1655">
        <v>1</v>
      </c>
      <c r="BI1655">
        <v>32</v>
      </c>
      <c r="BJ1655" s="25">
        <v>45853</v>
      </c>
      <c r="BK1655">
        <v>0</v>
      </c>
      <c r="BL1655" s="27" t="str">
        <f>VLOOKUP(O1655,DropDownList!$H$1:$I$7,2,FALSE)</f>
        <v>2023/24</v>
      </c>
      <c r="BM1655" s="27" t="str">
        <f t="shared" si="25"/>
        <v>FISCAL FINES</v>
      </c>
    </row>
    <row r="1656" spans="1:65" x14ac:dyDescent="0.2">
      <c r="A1656">
        <v>2025</v>
      </c>
      <c r="B1656">
        <v>7</v>
      </c>
      <c r="C1656" t="s">
        <v>189</v>
      </c>
      <c r="D1656" t="s">
        <v>192</v>
      </c>
      <c r="E1656" t="s">
        <v>25</v>
      </c>
      <c r="F1656">
        <v>9351</v>
      </c>
      <c r="G1656" t="s">
        <v>141</v>
      </c>
      <c r="H1656" t="s">
        <v>189</v>
      </c>
      <c r="I1656" t="s">
        <v>189</v>
      </c>
      <c r="J1656" s="24">
        <v>45839</v>
      </c>
      <c r="K1656" t="s">
        <v>143</v>
      </c>
      <c r="L1656">
        <v>2</v>
      </c>
      <c r="M1656" t="s">
        <v>144</v>
      </c>
      <c r="N1656" t="s">
        <v>145</v>
      </c>
      <c r="O1656" t="s">
        <v>156</v>
      </c>
      <c r="P1656" t="s">
        <v>152</v>
      </c>
      <c r="Q1656">
        <v>0</v>
      </c>
      <c r="R1656">
        <v>14</v>
      </c>
      <c r="S1656">
        <v>560</v>
      </c>
      <c r="T1656">
        <v>200</v>
      </c>
      <c r="U1656">
        <v>0</v>
      </c>
      <c r="V1656">
        <v>0</v>
      </c>
      <c r="W1656">
        <v>0</v>
      </c>
      <c r="X1656">
        <v>0</v>
      </c>
      <c r="Y1656">
        <v>0</v>
      </c>
      <c r="Z1656">
        <v>0</v>
      </c>
      <c r="AA1656">
        <v>360</v>
      </c>
      <c r="AB1656">
        <v>0</v>
      </c>
      <c r="AC1656">
        <v>360</v>
      </c>
      <c r="AD1656">
        <v>0</v>
      </c>
      <c r="AE1656">
        <v>0</v>
      </c>
      <c r="AF1656">
        <v>9</v>
      </c>
      <c r="AG1656">
        <v>0</v>
      </c>
      <c r="AH1656">
        <v>5</v>
      </c>
      <c r="AI1656">
        <v>0</v>
      </c>
      <c r="AJ1656">
        <v>0</v>
      </c>
      <c r="AK1656">
        <v>0</v>
      </c>
      <c r="AL1656">
        <v>0</v>
      </c>
      <c r="AM1656">
        <v>0</v>
      </c>
      <c r="AN1656">
        <v>0</v>
      </c>
      <c r="AO1656">
        <v>0</v>
      </c>
      <c r="AP1656">
        <v>0</v>
      </c>
      <c r="AQ1656">
        <v>0</v>
      </c>
      <c r="AR1656">
        <v>0</v>
      </c>
      <c r="AS1656">
        <v>0</v>
      </c>
      <c r="AT1656">
        <v>0</v>
      </c>
      <c r="AU1656">
        <v>0</v>
      </c>
      <c r="AV1656">
        <v>0</v>
      </c>
      <c r="AW1656">
        <v>0</v>
      </c>
      <c r="AX1656">
        <v>0</v>
      </c>
      <c r="AY1656">
        <v>0</v>
      </c>
      <c r="AZ1656">
        <v>0</v>
      </c>
      <c r="BA1656">
        <v>0</v>
      </c>
      <c r="BB1656">
        <v>0</v>
      </c>
      <c r="BC1656">
        <v>0</v>
      </c>
      <c r="BD1656">
        <v>0</v>
      </c>
      <c r="BE1656">
        <v>0</v>
      </c>
      <c r="BF1656">
        <v>0</v>
      </c>
      <c r="BG1656">
        <v>0</v>
      </c>
      <c r="BH1656">
        <v>0</v>
      </c>
      <c r="BI1656">
        <v>0</v>
      </c>
      <c r="BJ1656" s="25">
        <v>45853</v>
      </c>
      <c r="BK1656">
        <v>0</v>
      </c>
      <c r="BL1656" s="27" t="str">
        <f>VLOOKUP(O1656,DropDownList!$H$1:$I$7,2,FALSE)</f>
        <v>2023/24</v>
      </c>
      <c r="BM1656" s="27" t="str">
        <f t="shared" si="25"/>
        <v>PCOA</v>
      </c>
    </row>
    <row r="1657" spans="1:65" x14ac:dyDescent="0.2">
      <c r="A1657">
        <v>2025</v>
      </c>
      <c r="B1657">
        <v>7</v>
      </c>
      <c r="C1657" t="s">
        <v>189</v>
      </c>
      <c r="D1657" t="s">
        <v>192</v>
      </c>
      <c r="E1657" t="s">
        <v>25</v>
      </c>
      <c r="F1657">
        <v>9351</v>
      </c>
      <c r="G1657" t="s">
        <v>141</v>
      </c>
      <c r="H1657" t="s">
        <v>189</v>
      </c>
      <c r="I1657" t="s">
        <v>189</v>
      </c>
      <c r="J1657" s="24">
        <v>45839</v>
      </c>
      <c r="K1657" t="s">
        <v>143</v>
      </c>
      <c r="L1657">
        <v>2</v>
      </c>
      <c r="M1657" t="s">
        <v>144</v>
      </c>
      <c r="N1657" t="s">
        <v>145</v>
      </c>
      <c r="O1657" t="s">
        <v>147</v>
      </c>
      <c r="P1657" t="s">
        <v>153</v>
      </c>
      <c r="Q1657">
        <v>1852.31</v>
      </c>
      <c r="R1657">
        <v>105</v>
      </c>
      <c r="S1657">
        <v>4725</v>
      </c>
      <c r="T1657">
        <v>0</v>
      </c>
      <c r="U1657">
        <v>43</v>
      </c>
      <c r="V1657">
        <v>31</v>
      </c>
      <c r="W1657">
        <v>1351</v>
      </c>
      <c r="X1657">
        <v>1351</v>
      </c>
      <c r="Y1657">
        <v>0</v>
      </c>
      <c r="Z1657">
        <v>0</v>
      </c>
      <c r="AA1657">
        <v>2872.69</v>
      </c>
      <c r="AB1657">
        <v>0</v>
      </c>
      <c r="AC1657">
        <v>2872.69</v>
      </c>
      <c r="AD1657">
        <v>30</v>
      </c>
      <c r="AE1657">
        <v>1</v>
      </c>
      <c r="AF1657">
        <v>62</v>
      </c>
      <c r="AG1657">
        <v>3</v>
      </c>
      <c r="AH1657">
        <v>0</v>
      </c>
      <c r="AI1657">
        <v>40</v>
      </c>
      <c r="AJ1657">
        <v>0</v>
      </c>
      <c r="AK1657">
        <v>0</v>
      </c>
      <c r="AL1657">
        <v>0</v>
      </c>
      <c r="AM1657">
        <v>0</v>
      </c>
      <c r="AN1657">
        <v>0</v>
      </c>
      <c r="AO1657">
        <v>90</v>
      </c>
      <c r="AP1657">
        <v>446</v>
      </c>
      <c r="AQ1657">
        <v>100</v>
      </c>
      <c r="AR1657">
        <v>3</v>
      </c>
      <c r="AS1657">
        <v>160</v>
      </c>
      <c r="AT1657">
        <v>21</v>
      </c>
      <c r="AU1657">
        <v>0</v>
      </c>
      <c r="AV1657">
        <v>0</v>
      </c>
      <c r="AW1657">
        <v>0</v>
      </c>
      <c r="AX1657">
        <v>0</v>
      </c>
      <c r="AY1657">
        <v>20</v>
      </c>
      <c r="AZ1657">
        <v>59</v>
      </c>
      <c r="BA1657">
        <v>41</v>
      </c>
      <c r="BB1657">
        <v>22</v>
      </c>
      <c r="BC1657">
        <v>2</v>
      </c>
      <c r="BD1657">
        <v>0</v>
      </c>
      <c r="BE1657">
        <v>0</v>
      </c>
      <c r="BF1657">
        <v>84</v>
      </c>
      <c r="BG1657">
        <v>1800</v>
      </c>
      <c r="BH1657">
        <v>0</v>
      </c>
      <c r="BI1657">
        <v>41</v>
      </c>
      <c r="BJ1657" s="25">
        <v>45853</v>
      </c>
      <c r="BK1657">
        <v>0</v>
      </c>
      <c r="BL1657" s="27" t="str">
        <f>VLOOKUP(O1657,DropDownList!$H$1:$I$7,2,FALSE)</f>
        <v>2024/25</v>
      </c>
      <c r="BM1657" s="27" t="str">
        <f t="shared" si="25"/>
        <v>PREG</v>
      </c>
    </row>
    <row r="1658" spans="1:65" x14ac:dyDescent="0.2">
      <c r="A1658">
        <v>2025</v>
      </c>
      <c r="B1658">
        <v>7</v>
      </c>
      <c r="C1658" t="s">
        <v>189</v>
      </c>
      <c r="D1658" t="s">
        <v>192</v>
      </c>
      <c r="E1658" t="s">
        <v>25</v>
      </c>
      <c r="F1658">
        <v>9351</v>
      </c>
      <c r="G1658" t="s">
        <v>141</v>
      </c>
      <c r="H1658" t="s">
        <v>189</v>
      </c>
      <c r="I1658" t="s">
        <v>189</v>
      </c>
      <c r="J1658" s="24">
        <v>45839</v>
      </c>
      <c r="K1658" t="s">
        <v>143</v>
      </c>
      <c r="L1658">
        <v>2</v>
      </c>
      <c r="M1658" t="s">
        <v>144</v>
      </c>
      <c r="N1658" t="s">
        <v>145</v>
      </c>
      <c r="O1658" t="s">
        <v>156</v>
      </c>
      <c r="P1658" t="s">
        <v>146</v>
      </c>
      <c r="Q1658">
        <v>210</v>
      </c>
      <c r="R1658">
        <v>104</v>
      </c>
      <c r="S1658">
        <v>1490</v>
      </c>
      <c r="T1658">
        <v>20</v>
      </c>
      <c r="U1658">
        <v>20</v>
      </c>
      <c r="V1658">
        <v>7</v>
      </c>
      <c r="W1658">
        <v>110</v>
      </c>
      <c r="X1658">
        <v>110</v>
      </c>
      <c r="Y1658">
        <v>0</v>
      </c>
      <c r="Z1658">
        <v>0</v>
      </c>
      <c r="AA1658">
        <v>1260</v>
      </c>
      <c r="AB1658">
        <v>0</v>
      </c>
      <c r="AC1658">
        <v>0</v>
      </c>
      <c r="AD1658">
        <v>7</v>
      </c>
      <c r="AE1658">
        <v>0</v>
      </c>
      <c r="AF1658">
        <v>89</v>
      </c>
      <c r="AG1658">
        <v>0</v>
      </c>
      <c r="AH1658">
        <v>1</v>
      </c>
      <c r="AI1658">
        <v>14</v>
      </c>
      <c r="AJ1658">
        <v>0</v>
      </c>
      <c r="AK1658">
        <v>0</v>
      </c>
      <c r="AL1658">
        <v>0</v>
      </c>
      <c r="AM1658">
        <v>0</v>
      </c>
      <c r="AN1658">
        <v>0</v>
      </c>
      <c r="AO1658">
        <v>64</v>
      </c>
      <c r="AP1658">
        <v>286</v>
      </c>
      <c r="AQ1658">
        <v>66</v>
      </c>
      <c r="AR1658">
        <v>0</v>
      </c>
      <c r="AS1658">
        <v>67</v>
      </c>
      <c r="AT1658">
        <v>10</v>
      </c>
      <c r="AU1658">
        <v>0</v>
      </c>
      <c r="AV1658">
        <v>0</v>
      </c>
      <c r="AW1658">
        <v>0</v>
      </c>
      <c r="AX1658">
        <v>0</v>
      </c>
      <c r="AY1658">
        <v>27</v>
      </c>
      <c r="AZ1658">
        <v>51</v>
      </c>
      <c r="BA1658">
        <v>38</v>
      </c>
      <c r="BB1658">
        <v>8</v>
      </c>
      <c r="BC1658">
        <v>6</v>
      </c>
      <c r="BD1658">
        <v>1</v>
      </c>
      <c r="BE1658">
        <v>0</v>
      </c>
      <c r="BF1658">
        <v>103</v>
      </c>
      <c r="BG1658">
        <v>210</v>
      </c>
      <c r="BH1658">
        <v>0</v>
      </c>
      <c r="BI1658">
        <v>19</v>
      </c>
      <c r="BJ1658" s="25">
        <v>45853</v>
      </c>
      <c r="BK1658">
        <v>0</v>
      </c>
      <c r="BL1658" s="27" t="str">
        <f>VLOOKUP(O1658,DropDownList!$H$1:$I$7,2,FALSE)</f>
        <v>2023/24</v>
      </c>
      <c r="BM1658" s="27" t="str">
        <f t="shared" si="25"/>
        <v>VSUR</v>
      </c>
    </row>
    <row r="1659" spans="1:65" x14ac:dyDescent="0.2">
      <c r="A1659">
        <v>2025</v>
      </c>
      <c r="B1659">
        <v>7</v>
      </c>
      <c r="C1659" t="s">
        <v>189</v>
      </c>
      <c r="D1659" t="s">
        <v>192</v>
      </c>
      <c r="E1659" t="s">
        <v>25</v>
      </c>
      <c r="F1659">
        <v>9351</v>
      </c>
      <c r="G1659" t="s">
        <v>141</v>
      </c>
      <c r="H1659" t="s">
        <v>189</v>
      </c>
      <c r="I1659" t="s">
        <v>189</v>
      </c>
      <c r="J1659" s="24">
        <v>45839</v>
      </c>
      <c r="K1659" t="s">
        <v>143</v>
      </c>
      <c r="L1659">
        <v>2</v>
      </c>
      <c r="M1659" t="s">
        <v>144</v>
      </c>
      <c r="N1659" t="s">
        <v>145</v>
      </c>
      <c r="O1659" t="s">
        <v>149</v>
      </c>
      <c r="P1659" t="s">
        <v>150</v>
      </c>
      <c r="Q1659">
        <v>8211.08</v>
      </c>
      <c r="R1659">
        <v>111</v>
      </c>
      <c r="S1659">
        <v>18180.689999999999</v>
      </c>
      <c r="T1659">
        <v>800</v>
      </c>
      <c r="U1659">
        <v>49</v>
      </c>
      <c r="V1659">
        <v>33</v>
      </c>
      <c r="W1659">
        <v>4070.03</v>
      </c>
      <c r="X1659">
        <v>5998.3</v>
      </c>
      <c r="Y1659">
        <v>105</v>
      </c>
      <c r="Z1659">
        <v>17380.689999999999</v>
      </c>
      <c r="AA1659">
        <v>9169.61</v>
      </c>
      <c r="AB1659">
        <v>2971.61</v>
      </c>
      <c r="AC1659">
        <v>6198</v>
      </c>
      <c r="AD1659">
        <v>26</v>
      </c>
      <c r="AE1659">
        <v>7</v>
      </c>
      <c r="AF1659">
        <v>56</v>
      </c>
      <c r="AG1659">
        <v>18</v>
      </c>
      <c r="AH1659">
        <v>6</v>
      </c>
      <c r="AI1659">
        <v>31</v>
      </c>
      <c r="AJ1659">
        <v>29</v>
      </c>
      <c r="AK1659">
        <v>11</v>
      </c>
      <c r="AL1659">
        <v>0</v>
      </c>
      <c r="AM1659">
        <v>3</v>
      </c>
      <c r="AN1659">
        <v>1</v>
      </c>
      <c r="AO1659">
        <v>62</v>
      </c>
      <c r="AP1659">
        <v>175</v>
      </c>
      <c r="AQ1659">
        <v>66</v>
      </c>
      <c r="AR1659">
        <v>3</v>
      </c>
      <c r="AS1659">
        <v>32</v>
      </c>
      <c r="AT1659">
        <v>2</v>
      </c>
      <c r="AU1659">
        <v>0</v>
      </c>
      <c r="AV1659">
        <v>0</v>
      </c>
      <c r="AW1659">
        <v>0</v>
      </c>
      <c r="AX1659">
        <v>0</v>
      </c>
      <c r="AY1659">
        <v>16</v>
      </c>
      <c r="AZ1659">
        <v>35</v>
      </c>
      <c r="BA1659">
        <v>14</v>
      </c>
      <c r="BB1659">
        <v>5</v>
      </c>
      <c r="BC1659">
        <v>2</v>
      </c>
      <c r="BD1659">
        <v>0</v>
      </c>
      <c r="BE1659">
        <v>0</v>
      </c>
      <c r="BF1659">
        <v>61</v>
      </c>
      <c r="BG1659">
        <v>5057.51</v>
      </c>
      <c r="BH1659">
        <v>0</v>
      </c>
      <c r="BI1659">
        <v>46</v>
      </c>
      <c r="BJ1659" s="25">
        <v>45853</v>
      </c>
      <c r="BK1659">
        <v>0</v>
      </c>
      <c r="BL1659" s="27" t="str">
        <f>VLOOKUP(O1659,DropDownList!$H$1:$I$7,2,FALSE)</f>
        <v>2025/26</v>
      </c>
      <c r="BM1659" s="27" t="str">
        <f t="shared" si="25"/>
        <v>FISCAL FINES</v>
      </c>
    </row>
    <row r="1660" spans="1:65" x14ac:dyDescent="0.2">
      <c r="A1660">
        <v>2025</v>
      </c>
      <c r="B1660">
        <v>7</v>
      </c>
      <c r="C1660" t="s">
        <v>189</v>
      </c>
      <c r="D1660" t="s">
        <v>192</v>
      </c>
      <c r="E1660" t="s">
        <v>25</v>
      </c>
      <c r="F1660">
        <v>9351</v>
      </c>
      <c r="G1660" t="s">
        <v>141</v>
      </c>
      <c r="H1660" t="s">
        <v>189</v>
      </c>
      <c r="I1660" t="s">
        <v>189</v>
      </c>
      <c r="J1660" s="24">
        <v>45839</v>
      </c>
      <c r="K1660" t="s">
        <v>143</v>
      </c>
      <c r="L1660">
        <v>2</v>
      </c>
      <c r="M1660" t="s">
        <v>144</v>
      </c>
      <c r="N1660" t="s">
        <v>145</v>
      </c>
      <c r="O1660" t="s">
        <v>149</v>
      </c>
      <c r="P1660" t="s">
        <v>153</v>
      </c>
      <c r="Q1660">
        <v>1485</v>
      </c>
      <c r="R1660">
        <v>53</v>
      </c>
      <c r="S1660">
        <v>2385</v>
      </c>
      <c r="T1660">
        <v>45</v>
      </c>
      <c r="U1660">
        <v>33</v>
      </c>
      <c r="V1660">
        <v>30</v>
      </c>
      <c r="W1660">
        <v>1350</v>
      </c>
      <c r="X1660">
        <v>1350</v>
      </c>
      <c r="Y1660">
        <v>0</v>
      </c>
      <c r="Z1660">
        <v>0</v>
      </c>
      <c r="AA1660">
        <v>855</v>
      </c>
      <c r="AB1660">
        <v>0</v>
      </c>
      <c r="AC1660">
        <v>855</v>
      </c>
      <c r="AD1660">
        <v>30</v>
      </c>
      <c r="AE1660">
        <v>0</v>
      </c>
      <c r="AF1660">
        <v>19</v>
      </c>
      <c r="AG1660">
        <v>0</v>
      </c>
      <c r="AH1660">
        <v>1</v>
      </c>
      <c r="AI1660">
        <v>33</v>
      </c>
      <c r="AJ1660">
        <v>0</v>
      </c>
      <c r="AK1660">
        <v>0</v>
      </c>
      <c r="AL1660">
        <v>0</v>
      </c>
      <c r="AM1660">
        <v>0</v>
      </c>
      <c r="AN1660">
        <v>0</v>
      </c>
      <c r="AO1660">
        <v>40</v>
      </c>
      <c r="AP1660">
        <v>67</v>
      </c>
      <c r="AQ1660">
        <v>42</v>
      </c>
      <c r="AR1660">
        <v>1</v>
      </c>
      <c r="AS1660">
        <v>19</v>
      </c>
      <c r="AT1660">
        <v>1</v>
      </c>
      <c r="AU1660">
        <v>0</v>
      </c>
      <c r="AV1660">
        <v>0</v>
      </c>
      <c r="AW1660">
        <v>0</v>
      </c>
      <c r="AX1660">
        <v>0</v>
      </c>
      <c r="AY1660">
        <v>0</v>
      </c>
      <c r="AZ1660">
        <v>1</v>
      </c>
      <c r="BA1660">
        <v>1</v>
      </c>
      <c r="BB1660">
        <v>1</v>
      </c>
      <c r="BC1660">
        <v>0</v>
      </c>
      <c r="BD1660">
        <v>0</v>
      </c>
      <c r="BE1660">
        <v>0</v>
      </c>
      <c r="BF1660">
        <v>38</v>
      </c>
      <c r="BG1660">
        <v>1485</v>
      </c>
      <c r="BH1660">
        <v>0</v>
      </c>
      <c r="BI1660">
        <v>27</v>
      </c>
      <c r="BJ1660" s="25">
        <v>45853</v>
      </c>
      <c r="BK1660">
        <v>0</v>
      </c>
      <c r="BL1660" s="27" t="str">
        <f>VLOOKUP(O1660,DropDownList!$H$1:$I$7,2,FALSE)</f>
        <v>2025/26</v>
      </c>
      <c r="BM1660" s="27" t="str">
        <f t="shared" si="25"/>
        <v>PREG</v>
      </c>
    </row>
    <row r="1661" spans="1:65" x14ac:dyDescent="0.2">
      <c r="A1661">
        <v>2025</v>
      </c>
      <c r="B1661">
        <v>7</v>
      </c>
      <c r="C1661" t="s">
        <v>189</v>
      </c>
      <c r="D1661" t="s">
        <v>192</v>
      </c>
      <c r="E1661" t="s">
        <v>25</v>
      </c>
      <c r="F1661">
        <v>9351</v>
      </c>
      <c r="G1661" t="s">
        <v>141</v>
      </c>
      <c r="H1661" t="s">
        <v>189</v>
      </c>
      <c r="I1661" t="s">
        <v>189</v>
      </c>
      <c r="J1661" s="24">
        <v>45839</v>
      </c>
      <c r="K1661" t="s">
        <v>143</v>
      </c>
      <c r="L1661">
        <v>2</v>
      </c>
      <c r="M1661" t="s">
        <v>144</v>
      </c>
      <c r="N1661" t="s">
        <v>145</v>
      </c>
      <c r="O1661" t="s">
        <v>147</v>
      </c>
      <c r="P1661" t="s">
        <v>150</v>
      </c>
      <c r="Q1661">
        <v>6748.23</v>
      </c>
      <c r="R1661">
        <v>129</v>
      </c>
      <c r="S1661">
        <v>20935.55</v>
      </c>
      <c r="T1661">
        <v>1703.34</v>
      </c>
      <c r="U1661">
        <v>42</v>
      </c>
      <c r="V1661">
        <v>19</v>
      </c>
      <c r="W1661">
        <v>2846.75</v>
      </c>
      <c r="X1661">
        <v>2846.75</v>
      </c>
      <c r="Y1661">
        <v>118</v>
      </c>
      <c r="Z1661">
        <v>19232.21</v>
      </c>
      <c r="AA1661">
        <v>12483.98</v>
      </c>
      <c r="AB1661">
        <v>5251.41</v>
      </c>
      <c r="AC1661">
        <v>7232.57</v>
      </c>
      <c r="AD1661">
        <v>17</v>
      </c>
      <c r="AE1661">
        <v>2</v>
      </c>
      <c r="AF1661">
        <v>76</v>
      </c>
      <c r="AG1661">
        <v>14</v>
      </c>
      <c r="AH1661">
        <v>11</v>
      </c>
      <c r="AI1661">
        <v>28</v>
      </c>
      <c r="AJ1661">
        <v>33</v>
      </c>
      <c r="AK1661">
        <v>14</v>
      </c>
      <c r="AL1661">
        <v>2</v>
      </c>
      <c r="AM1661">
        <v>2</v>
      </c>
      <c r="AN1661">
        <v>2</v>
      </c>
      <c r="AO1661">
        <v>78</v>
      </c>
      <c r="AP1661">
        <v>396</v>
      </c>
      <c r="AQ1661">
        <v>83</v>
      </c>
      <c r="AR1661">
        <v>3</v>
      </c>
      <c r="AS1661">
        <v>92</v>
      </c>
      <c r="AT1661">
        <v>21</v>
      </c>
      <c r="AU1661">
        <v>0</v>
      </c>
      <c r="AV1661">
        <v>0</v>
      </c>
      <c r="AW1661">
        <v>0</v>
      </c>
      <c r="AX1661">
        <v>0</v>
      </c>
      <c r="AY1661">
        <v>39</v>
      </c>
      <c r="AZ1661">
        <v>82</v>
      </c>
      <c r="BA1661">
        <v>46</v>
      </c>
      <c r="BB1661">
        <v>8</v>
      </c>
      <c r="BC1661">
        <v>4</v>
      </c>
      <c r="BD1661">
        <v>1</v>
      </c>
      <c r="BE1661">
        <v>0</v>
      </c>
      <c r="BF1661">
        <v>76</v>
      </c>
      <c r="BG1661">
        <v>4229.83</v>
      </c>
      <c r="BH1661">
        <v>0</v>
      </c>
      <c r="BI1661">
        <v>42</v>
      </c>
      <c r="BJ1661" s="25">
        <v>45853</v>
      </c>
      <c r="BK1661">
        <v>0</v>
      </c>
      <c r="BL1661" s="27" t="str">
        <f>VLOOKUP(O1661,DropDownList!$H$1:$I$7,2,FALSE)</f>
        <v>2024/25</v>
      </c>
      <c r="BM1661" s="27" t="str">
        <f t="shared" si="25"/>
        <v>FISCAL FINES</v>
      </c>
    </row>
    <row r="1662" spans="1:65" x14ac:dyDescent="0.2">
      <c r="A1662">
        <v>2025</v>
      </c>
      <c r="B1662">
        <v>7</v>
      </c>
      <c r="C1662" t="s">
        <v>189</v>
      </c>
      <c r="D1662" t="s">
        <v>192</v>
      </c>
      <c r="E1662" t="s">
        <v>25</v>
      </c>
      <c r="F1662">
        <v>9351</v>
      </c>
      <c r="G1662" t="s">
        <v>141</v>
      </c>
      <c r="H1662" t="s">
        <v>189</v>
      </c>
      <c r="I1662" t="s">
        <v>189</v>
      </c>
      <c r="J1662" s="24">
        <v>45839</v>
      </c>
      <c r="K1662" t="s">
        <v>143</v>
      </c>
      <c r="L1662">
        <v>2</v>
      </c>
      <c r="M1662" t="s">
        <v>144</v>
      </c>
      <c r="N1662" t="s">
        <v>145</v>
      </c>
      <c r="O1662" t="s">
        <v>147</v>
      </c>
      <c r="P1662" t="s">
        <v>146</v>
      </c>
      <c r="Q1662">
        <v>180</v>
      </c>
      <c r="R1662">
        <v>102</v>
      </c>
      <c r="S1662">
        <v>1760</v>
      </c>
      <c r="T1662">
        <v>10</v>
      </c>
      <c r="U1662">
        <v>34</v>
      </c>
      <c r="V1662">
        <v>3</v>
      </c>
      <c r="W1662">
        <v>70</v>
      </c>
      <c r="X1662">
        <v>70</v>
      </c>
      <c r="Y1662">
        <v>0</v>
      </c>
      <c r="Z1662">
        <v>0</v>
      </c>
      <c r="AA1662">
        <v>1570</v>
      </c>
      <c r="AB1662">
        <v>0</v>
      </c>
      <c r="AC1662">
        <v>0</v>
      </c>
      <c r="AD1662">
        <v>3</v>
      </c>
      <c r="AE1662">
        <v>0</v>
      </c>
      <c r="AF1662">
        <v>90</v>
      </c>
      <c r="AG1662">
        <v>0</v>
      </c>
      <c r="AH1662">
        <v>1</v>
      </c>
      <c r="AI1662">
        <v>11</v>
      </c>
      <c r="AJ1662">
        <v>0</v>
      </c>
      <c r="AK1662">
        <v>0</v>
      </c>
      <c r="AL1662">
        <v>0</v>
      </c>
      <c r="AM1662">
        <v>0</v>
      </c>
      <c r="AN1662">
        <v>0</v>
      </c>
      <c r="AO1662">
        <v>54</v>
      </c>
      <c r="AP1662">
        <v>206</v>
      </c>
      <c r="AQ1662">
        <v>55</v>
      </c>
      <c r="AR1662">
        <v>0</v>
      </c>
      <c r="AS1662">
        <v>43</v>
      </c>
      <c r="AT1662">
        <v>4</v>
      </c>
      <c r="AU1662">
        <v>0</v>
      </c>
      <c r="AV1662">
        <v>0</v>
      </c>
      <c r="AW1662">
        <v>0</v>
      </c>
      <c r="AX1662">
        <v>0</v>
      </c>
      <c r="AY1662">
        <v>34</v>
      </c>
      <c r="AZ1662">
        <v>45</v>
      </c>
      <c r="BA1662">
        <v>18</v>
      </c>
      <c r="BB1662">
        <v>2</v>
      </c>
      <c r="BC1662">
        <v>2</v>
      </c>
      <c r="BD1662">
        <v>1</v>
      </c>
      <c r="BE1662">
        <v>0</v>
      </c>
      <c r="BF1662">
        <v>102</v>
      </c>
      <c r="BG1662">
        <v>180</v>
      </c>
      <c r="BH1662">
        <v>0</v>
      </c>
      <c r="BI1662">
        <v>33</v>
      </c>
      <c r="BJ1662" s="25">
        <v>45853</v>
      </c>
      <c r="BK1662">
        <v>0</v>
      </c>
      <c r="BL1662" s="27" t="str">
        <f>VLOOKUP(O1662,DropDownList!$H$1:$I$7,2,FALSE)</f>
        <v>2024/25</v>
      </c>
      <c r="BM1662" s="27" t="str">
        <f t="shared" si="25"/>
        <v>VSUR</v>
      </c>
    </row>
    <row r="1663" spans="1:65" x14ac:dyDescent="0.2">
      <c r="A1663">
        <v>2025</v>
      </c>
      <c r="B1663">
        <v>7</v>
      </c>
      <c r="C1663" t="s">
        <v>189</v>
      </c>
      <c r="D1663" t="s">
        <v>192</v>
      </c>
      <c r="E1663" t="s">
        <v>25</v>
      </c>
      <c r="F1663">
        <v>9351</v>
      </c>
      <c r="G1663" t="s">
        <v>141</v>
      </c>
      <c r="H1663" t="s">
        <v>189</v>
      </c>
      <c r="I1663" t="s">
        <v>189</v>
      </c>
      <c r="J1663" s="24">
        <v>45839</v>
      </c>
      <c r="K1663" t="s">
        <v>143</v>
      </c>
      <c r="L1663">
        <v>2</v>
      </c>
      <c r="M1663" t="s">
        <v>144</v>
      </c>
      <c r="N1663" t="s">
        <v>145</v>
      </c>
      <c r="O1663" t="s">
        <v>156</v>
      </c>
      <c r="P1663" t="s">
        <v>151</v>
      </c>
      <c r="Q1663">
        <v>0</v>
      </c>
      <c r="R1663">
        <v>380</v>
      </c>
      <c r="S1663">
        <v>11390</v>
      </c>
      <c r="T1663">
        <v>2340</v>
      </c>
      <c r="U1663">
        <v>0</v>
      </c>
      <c r="V1663">
        <v>0</v>
      </c>
      <c r="W1663">
        <v>0</v>
      </c>
      <c r="X1663">
        <v>0</v>
      </c>
      <c r="Y1663">
        <v>0</v>
      </c>
      <c r="Z1663">
        <v>0</v>
      </c>
      <c r="AA1663">
        <v>9050</v>
      </c>
      <c r="AB1663">
        <v>0</v>
      </c>
      <c r="AC1663">
        <v>9050</v>
      </c>
      <c r="AD1663">
        <v>0</v>
      </c>
      <c r="AE1663">
        <v>0</v>
      </c>
      <c r="AF1663">
        <v>302</v>
      </c>
      <c r="AG1663">
        <v>0</v>
      </c>
      <c r="AH1663">
        <v>78</v>
      </c>
      <c r="AI1663">
        <v>0</v>
      </c>
      <c r="AJ1663">
        <v>0</v>
      </c>
      <c r="AK1663">
        <v>0</v>
      </c>
      <c r="AL1663">
        <v>0</v>
      </c>
      <c r="AM1663">
        <v>3</v>
      </c>
      <c r="AN1663">
        <v>0</v>
      </c>
      <c r="AO1663">
        <v>0</v>
      </c>
      <c r="AP1663">
        <v>0</v>
      </c>
      <c r="AQ1663">
        <v>0</v>
      </c>
      <c r="AR1663">
        <v>0</v>
      </c>
      <c r="AS1663">
        <v>0</v>
      </c>
      <c r="AT1663">
        <v>0</v>
      </c>
      <c r="AU1663">
        <v>0</v>
      </c>
      <c r="AV1663">
        <v>0</v>
      </c>
      <c r="AW1663">
        <v>0</v>
      </c>
      <c r="AX1663">
        <v>0</v>
      </c>
      <c r="AY1663">
        <v>0</v>
      </c>
      <c r="AZ1663">
        <v>0</v>
      </c>
      <c r="BA1663">
        <v>0</v>
      </c>
      <c r="BB1663">
        <v>0</v>
      </c>
      <c r="BC1663">
        <v>0</v>
      </c>
      <c r="BD1663">
        <v>0</v>
      </c>
      <c r="BE1663">
        <v>0</v>
      </c>
      <c r="BF1663">
        <v>0</v>
      </c>
      <c r="BG1663">
        <v>0</v>
      </c>
      <c r="BH1663">
        <v>0</v>
      </c>
      <c r="BI1663">
        <v>0</v>
      </c>
      <c r="BJ1663" s="25">
        <v>45853</v>
      </c>
      <c r="BK1663">
        <v>0</v>
      </c>
      <c r="BL1663" s="27" t="str">
        <f>VLOOKUP(O1663,DropDownList!$H$1:$I$7,2,FALSE)</f>
        <v>2023/24</v>
      </c>
      <c r="BM1663" s="27" t="str">
        <f t="shared" si="25"/>
        <v>PCPF</v>
      </c>
    </row>
    <row r="1664" spans="1:65" x14ac:dyDescent="0.2">
      <c r="A1664">
        <v>2025</v>
      </c>
      <c r="B1664">
        <v>7</v>
      </c>
      <c r="C1664" t="s">
        <v>189</v>
      </c>
      <c r="D1664" t="s">
        <v>192</v>
      </c>
      <c r="E1664" t="s">
        <v>25</v>
      </c>
      <c r="F1664">
        <v>9351</v>
      </c>
      <c r="G1664" t="s">
        <v>141</v>
      </c>
      <c r="H1664" t="s">
        <v>189</v>
      </c>
      <c r="I1664" t="s">
        <v>189</v>
      </c>
      <c r="J1664" s="24">
        <v>45839</v>
      </c>
      <c r="K1664" t="s">
        <v>143</v>
      </c>
      <c r="L1664">
        <v>2</v>
      </c>
      <c r="M1664" t="s">
        <v>144</v>
      </c>
      <c r="N1664" t="s">
        <v>145</v>
      </c>
      <c r="O1664" t="s">
        <v>149</v>
      </c>
      <c r="P1664" t="s">
        <v>154</v>
      </c>
      <c r="Q1664">
        <v>12187.81</v>
      </c>
      <c r="R1664">
        <v>73</v>
      </c>
      <c r="S1664">
        <v>21866</v>
      </c>
      <c r="T1664">
        <v>430</v>
      </c>
      <c r="U1664">
        <v>41</v>
      </c>
      <c r="V1664">
        <v>26</v>
      </c>
      <c r="W1664">
        <v>6630</v>
      </c>
      <c r="X1664">
        <v>8676</v>
      </c>
      <c r="Y1664">
        <v>0</v>
      </c>
      <c r="Z1664">
        <v>0</v>
      </c>
      <c r="AA1664">
        <v>9248.19</v>
      </c>
      <c r="AB1664">
        <v>477.37</v>
      </c>
      <c r="AC1664">
        <v>8085.24</v>
      </c>
      <c r="AD1664">
        <v>19</v>
      </c>
      <c r="AE1664">
        <v>7</v>
      </c>
      <c r="AF1664">
        <v>30</v>
      </c>
      <c r="AG1664">
        <v>15</v>
      </c>
      <c r="AH1664">
        <v>2</v>
      </c>
      <c r="AI1664">
        <v>26</v>
      </c>
      <c r="AJ1664">
        <v>0</v>
      </c>
      <c r="AK1664">
        <v>0</v>
      </c>
      <c r="AL1664">
        <v>0</v>
      </c>
      <c r="AM1664">
        <v>0</v>
      </c>
      <c r="AN1664">
        <v>0</v>
      </c>
      <c r="AO1664">
        <v>47</v>
      </c>
      <c r="AP1664">
        <v>133</v>
      </c>
      <c r="AQ1664">
        <v>47</v>
      </c>
      <c r="AR1664">
        <v>0</v>
      </c>
      <c r="AS1664">
        <v>25</v>
      </c>
      <c r="AT1664">
        <v>4</v>
      </c>
      <c r="AU1664">
        <v>0</v>
      </c>
      <c r="AV1664">
        <v>0</v>
      </c>
      <c r="AW1664">
        <v>0</v>
      </c>
      <c r="AX1664">
        <v>0</v>
      </c>
      <c r="AY1664">
        <v>15</v>
      </c>
      <c r="AZ1664">
        <v>27</v>
      </c>
      <c r="BA1664">
        <v>11</v>
      </c>
      <c r="BB1664">
        <v>0</v>
      </c>
      <c r="BC1664">
        <v>0</v>
      </c>
      <c r="BD1664">
        <v>2</v>
      </c>
      <c r="BE1664">
        <v>0</v>
      </c>
      <c r="BF1664">
        <v>73</v>
      </c>
      <c r="BG1664">
        <v>8796</v>
      </c>
      <c r="BH1664">
        <v>0</v>
      </c>
      <c r="BI1664">
        <v>40</v>
      </c>
      <c r="BJ1664" s="25">
        <v>45853</v>
      </c>
      <c r="BK1664">
        <v>0</v>
      </c>
      <c r="BL1664" s="27" t="str">
        <f>VLOOKUP(O1664,DropDownList!$H$1:$I$7,2,FALSE)</f>
        <v>2025/26</v>
      </c>
      <c r="BM1664" s="27" t="str">
        <f t="shared" si="25"/>
        <v>JP COURT</v>
      </c>
    </row>
    <row r="1665" spans="1:65" x14ac:dyDescent="0.2">
      <c r="A1665">
        <v>2025</v>
      </c>
      <c r="B1665">
        <v>7</v>
      </c>
      <c r="C1665" t="s">
        <v>189</v>
      </c>
      <c r="D1665" t="s">
        <v>192</v>
      </c>
      <c r="E1665" t="s">
        <v>25</v>
      </c>
      <c r="F1665">
        <v>9351</v>
      </c>
      <c r="G1665" t="s">
        <v>141</v>
      </c>
      <c r="H1665" t="s">
        <v>189</v>
      </c>
      <c r="I1665" t="s">
        <v>189</v>
      </c>
      <c r="J1665" s="24">
        <v>45839</v>
      </c>
      <c r="K1665" t="s">
        <v>143</v>
      </c>
      <c r="L1665">
        <v>2</v>
      </c>
      <c r="M1665" t="s">
        <v>144</v>
      </c>
      <c r="N1665" t="s">
        <v>145</v>
      </c>
      <c r="O1665" t="s">
        <v>156</v>
      </c>
      <c r="P1665" t="s">
        <v>148</v>
      </c>
      <c r="Q1665">
        <v>101.56</v>
      </c>
      <c r="R1665">
        <v>5</v>
      </c>
      <c r="S1665">
        <v>300</v>
      </c>
      <c r="T1665">
        <v>120</v>
      </c>
      <c r="U1665">
        <v>2</v>
      </c>
      <c r="V1665">
        <v>1</v>
      </c>
      <c r="W1665">
        <v>60</v>
      </c>
      <c r="X1665">
        <v>60</v>
      </c>
      <c r="Y1665">
        <v>0</v>
      </c>
      <c r="Z1665">
        <v>0</v>
      </c>
      <c r="AA1665">
        <v>78.44</v>
      </c>
      <c r="AB1665">
        <v>0</v>
      </c>
      <c r="AC1665">
        <v>78.44</v>
      </c>
      <c r="AD1665">
        <v>1</v>
      </c>
      <c r="AE1665">
        <v>0</v>
      </c>
      <c r="AF1665">
        <v>1</v>
      </c>
      <c r="AG1665">
        <v>1</v>
      </c>
      <c r="AH1665">
        <v>2</v>
      </c>
      <c r="AI1665">
        <v>1</v>
      </c>
      <c r="AJ1665">
        <v>0</v>
      </c>
      <c r="AK1665">
        <v>0</v>
      </c>
      <c r="AL1665">
        <v>0</v>
      </c>
      <c r="AM1665">
        <v>0</v>
      </c>
      <c r="AN1665">
        <v>0</v>
      </c>
      <c r="AO1665">
        <v>4</v>
      </c>
      <c r="AP1665">
        <v>25</v>
      </c>
      <c r="AQ1665">
        <v>4</v>
      </c>
      <c r="AR1665">
        <v>1</v>
      </c>
      <c r="AS1665">
        <v>4</v>
      </c>
      <c r="AT1665">
        <v>4</v>
      </c>
      <c r="AU1665">
        <v>0</v>
      </c>
      <c r="AV1665">
        <v>0</v>
      </c>
      <c r="AW1665">
        <v>0</v>
      </c>
      <c r="AX1665">
        <v>0</v>
      </c>
      <c r="AY1665">
        <v>2</v>
      </c>
      <c r="AZ1665">
        <v>6</v>
      </c>
      <c r="BA1665">
        <v>4</v>
      </c>
      <c r="BB1665">
        <v>0</v>
      </c>
      <c r="BC1665">
        <v>0</v>
      </c>
      <c r="BD1665">
        <v>0</v>
      </c>
      <c r="BE1665">
        <v>0</v>
      </c>
      <c r="BF1665">
        <v>4</v>
      </c>
      <c r="BG1665">
        <v>60</v>
      </c>
      <c r="BH1665">
        <v>0</v>
      </c>
      <c r="BI1665">
        <v>2</v>
      </c>
      <c r="BJ1665" s="25">
        <v>45853</v>
      </c>
      <c r="BK1665">
        <v>0</v>
      </c>
      <c r="BL1665" s="27" t="str">
        <f>VLOOKUP(O1665,DropDownList!$H$1:$I$7,2,FALSE)</f>
        <v>2023/24</v>
      </c>
      <c r="BM1665" s="27" t="str">
        <f t="shared" si="25"/>
        <v>PRAS</v>
      </c>
    </row>
    <row r="1666" spans="1:65" x14ac:dyDescent="0.2">
      <c r="A1666">
        <v>2025</v>
      </c>
      <c r="B1666">
        <v>7</v>
      </c>
      <c r="C1666" t="s">
        <v>189</v>
      </c>
      <c r="D1666" t="s">
        <v>192</v>
      </c>
      <c r="E1666" t="s">
        <v>25</v>
      </c>
      <c r="F1666">
        <v>9351</v>
      </c>
      <c r="G1666" t="s">
        <v>141</v>
      </c>
      <c r="H1666" t="s">
        <v>189</v>
      </c>
      <c r="I1666" t="s">
        <v>189</v>
      </c>
      <c r="J1666" s="24">
        <v>45839</v>
      </c>
      <c r="K1666" t="s">
        <v>143</v>
      </c>
      <c r="L1666">
        <v>2</v>
      </c>
      <c r="M1666" t="s">
        <v>144</v>
      </c>
      <c r="N1666" t="s">
        <v>145</v>
      </c>
      <c r="O1666" t="s">
        <v>149</v>
      </c>
      <c r="P1666" t="s">
        <v>152</v>
      </c>
      <c r="Q1666">
        <v>0</v>
      </c>
      <c r="R1666">
        <v>9</v>
      </c>
      <c r="S1666">
        <v>360</v>
      </c>
      <c r="T1666">
        <v>160</v>
      </c>
      <c r="U1666">
        <v>0</v>
      </c>
      <c r="V1666">
        <v>0</v>
      </c>
      <c r="W1666">
        <v>0</v>
      </c>
      <c r="X1666">
        <v>0</v>
      </c>
      <c r="Y1666">
        <v>0</v>
      </c>
      <c r="Z1666">
        <v>0</v>
      </c>
      <c r="AA1666">
        <v>200</v>
      </c>
      <c r="AB1666">
        <v>0</v>
      </c>
      <c r="AC1666">
        <v>200</v>
      </c>
      <c r="AD1666">
        <v>0</v>
      </c>
      <c r="AE1666">
        <v>0</v>
      </c>
      <c r="AF1666">
        <v>5</v>
      </c>
      <c r="AG1666">
        <v>0</v>
      </c>
      <c r="AH1666">
        <v>4</v>
      </c>
      <c r="AI1666">
        <v>0</v>
      </c>
      <c r="AJ1666">
        <v>0</v>
      </c>
      <c r="AK1666">
        <v>0</v>
      </c>
      <c r="AL1666">
        <v>0</v>
      </c>
      <c r="AM1666">
        <v>0</v>
      </c>
      <c r="AN1666">
        <v>0</v>
      </c>
      <c r="AO1666">
        <v>0</v>
      </c>
      <c r="AP1666">
        <v>0</v>
      </c>
      <c r="AQ1666">
        <v>0</v>
      </c>
      <c r="AR1666">
        <v>0</v>
      </c>
      <c r="AS1666">
        <v>0</v>
      </c>
      <c r="AT1666">
        <v>0</v>
      </c>
      <c r="AU1666">
        <v>0</v>
      </c>
      <c r="AV1666">
        <v>0</v>
      </c>
      <c r="AW1666">
        <v>0</v>
      </c>
      <c r="AX1666">
        <v>0</v>
      </c>
      <c r="AY1666">
        <v>0</v>
      </c>
      <c r="AZ1666">
        <v>0</v>
      </c>
      <c r="BA1666">
        <v>0</v>
      </c>
      <c r="BB1666">
        <v>0</v>
      </c>
      <c r="BC1666">
        <v>0</v>
      </c>
      <c r="BD1666">
        <v>0</v>
      </c>
      <c r="BE1666">
        <v>0</v>
      </c>
      <c r="BF1666">
        <v>0</v>
      </c>
      <c r="BG1666">
        <v>0</v>
      </c>
      <c r="BH1666">
        <v>0</v>
      </c>
      <c r="BI1666">
        <v>0</v>
      </c>
      <c r="BJ1666" s="25">
        <v>45853</v>
      </c>
      <c r="BK1666">
        <v>0</v>
      </c>
      <c r="BL1666" s="27" t="str">
        <f>VLOOKUP(O1666,DropDownList!$H$1:$I$7,2,FALSE)</f>
        <v>2025/26</v>
      </c>
      <c r="BM1666" s="27" t="str">
        <f t="shared" si="25"/>
        <v>PCOA</v>
      </c>
    </row>
    <row r="1667" spans="1:65" x14ac:dyDescent="0.2">
      <c r="A1667">
        <v>2025</v>
      </c>
      <c r="B1667">
        <v>7</v>
      </c>
      <c r="C1667" t="s">
        <v>189</v>
      </c>
      <c r="D1667" t="s">
        <v>192</v>
      </c>
      <c r="E1667" t="s">
        <v>25</v>
      </c>
      <c r="F1667">
        <v>9351</v>
      </c>
      <c r="G1667" t="s">
        <v>141</v>
      </c>
      <c r="H1667" t="s">
        <v>189</v>
      </c>
      <c r="I1667" t="s">
        <v>189</v>
      </c>
      <c r="J1667" s="24">
        <v>45839</v>
      </c>
      <c r="K1667" t="s">
        <v>143</v>
      </c>
      <c r="L1667">
        <v>2</v>
      </c>
      <c r="M1667" t="s">
        <v>144</v>
      </c>
      <c r="N1667" t="s">
        <v>145</v>
      </c>
      <c r="O1667" t="s">
        <v>156</v>
      </c>
      <c r="P1667" t="s">
        <v>153</v>
      </c>
      <c r="Q1667">
        <v>493.44</v>
      </c>
      <c r="R1667">
        <v>55</v>
      </c>
      <c r="S1667">
        <v>2475</v>
      </c>
      <c r="T1667">
        <v>90</v>
      </c>
      <c r="U1667">
        <v>12</v>
      </c>
      <c r="V1667">
        <v>9</v>
      </c>
      <c r="W1667">
        <v>358.44</v>
      </c>
      <c r="X1667">
        <v>358.44</v>
      </c>
      <c r="Y1667">
        <v>0</v>
      </c>
      <c r="Z1667">
        <v>0</v>
      </c>
      <c r="AA1667">
        <v>1891.56</v>
      </c>
      <c r="AB1667">
        <v>0</v>
      </c>
      <c r="AC1667">
        <v>1891.56</v>
      </c>
      <c r="AD1667">
        <v>6</v>
      </c>
      <c r="AE1667">
        <v>3</v>
      </c>
      <c r="AF1667">
        <v>41</v>
      </c>
      <c r="AG1667">
        <v>3</v>
      </c>
      <c r="AH1667">
        <v>2</v>
      </c>
      <c r="AI1667">
        <v>9</v>
      </c>
      <c r="AJ1667">
        <v>0</v>
      </c>
      <c r="AK1667">
        <v>0</v>
      </c>
      <c r="AL1667">
        <v>0</v>
      </c>
      <c r="AM1667">
        <v>0</v>
      </c>
      <c r="AN1667">
        <v>0</v>
      </c>
      <c r="AO1667">
        <v>39</v>
      </c>
      <c r="AP1667">
        <v>162</v>
      </c>
      <c r="AQ1667">
        <v>46</v>
      </c>
      <c r="AR1667">
        <v>0</v>
      </c>
      <c r="AS1667">
        <v>46</v>
      </c>
      <c r="AT1667">
        <v>8</v>
      </c>
      <c r="AU1667">
        <v>0</v>
      </c>
      <c r="AV1667">
        <v>0</v>
      </c>
      <c r="AW1667">
        <v>0</v>
      </c>
      <c r="AX1667">
        <v>0</v>
      </c>
      <c r="AY1667">
        <v>11</v>
      </c>
      <c r="AZ1667">
        <v>24</v>
      </c>
      <c r="BA1667">
        <v>15</v>
      </c>
      <c r="BB1667">
        <v>3</v>
      </c>
      <c r="BC1667">
        <v>1</v>
      </c>
      <c r="BD1667">
        <v>0</v>
      </c>
      <c r="BE1667">
        <v>0</v>
      </c>
      <c r="BF1667">
        <v>40</v>
      </c>
      <c r="BG1667">
        <v>405</v>
      </c>
      <c r="BH1667">
        <v>0</v>
      </c>
      <c r="BI1667">
        <v>12</v>
      </c>
      <c r="BJ1667" s="25">
        <v>45853</v>
      </c>
      <c r="BK1667">
        <v>0</v>
      </c>
      <c r="BL1667" s="27" t="str">
        <f>VLOOKUP(O1667,DropDownList!$H$1:$I$7,2,FALSE)</f>
        <v>2023/24</v>
      </c>
      <c r="BM1667" s="27" t="str">
        <f t="shared" ref="BM1667:BM1730" si="26">IF(RIGHT(P1667,4)="VSUR","VSUR",IF(RIGHT(P1667,4)="CONF","CONF",P1667))</f>
        <v>PREG</v>
      </c>
    </row>
    <row r="1668" spans="1:65" x14ac:dyDescent="0.2">
      <c r="A1668">
        <v>2025</v>
      </c>
      <c r="B1668">
        <v>7</v>
      </c>
      <c r="C1668" t="s">
        <v>189</v>
      </c>
      <c r="D1668" t="s">
        <v>192</v>
      </c>
      <c r="E1668" t="s">
        <v>25</v>
      </c>
      <c r="F1668">
        <v>9351</v>
      </c>
      <c r="G1668" t="s">
        <v>141</v>
      </c>
      <c r="H1668" t="s">
        <v>189</v>
      </c>
      <c r="I1668" t="s">
        <v>189</v>
      </c>
      <c r="J1668" s="24">
        <v>45839</v>
      </c>
      <c r="K1668" t="s">
        <v>143</v>
      </c>
      <c r="L1668">
        <v>2</v>
      </c>
      <c r="M1668" t="s">
        <v>144</v>
      </c>
      <c r="N1668" t="s">
        <v>145</v>
      </c>
      <c r="O1668" t="s">
        <v>149</v>
      </c>
      <c r="P1668" t="s">
        <v>146</v>
      </c>
      <c r="Q1668">
        <v>504.42</v>
      </c>
      <c r="R1668">
        <v>71</v>
      </c>
      <c r="S1668">
        <v>1220</v>
      </c>
      <c r="T1668">
        <v>30</v>
      </c>
      <c r="U1668">
        <v>40</v>
      </c>
      <c r="V1668">
        <v>19</v>
      </c>
      <c r="W1668">
        <v>350</v>
      </c>
      <c r="X1668">
        <v>350</v>
      </c>
      <c r="Y1668">
        <v>0</v>
      </c>
      <c r="Z1668">
        <v>0</v>
      </c>
      <c r="AA1668">
        <v>685.58</v>
      </c>
      <c r="AB1668">
        <v>0</v>
      </c>
      <c r="AC1668">
        <v>0</v>
      </c>
      <c r="AD1668">
        <v>19</v>
      </c>
      <c r="AE1668">
        <v>0</v>
      </c>
      <c r="AF1668">
        <v>42</v>
      </c>
      <c r="AG1668">
        <v>1</v>
      </c>
      <c r="AH1668">
        <v>2</v>
      </c>
      <c r="AI1668">
        <v>26</v>
      </c>
      <c r="AJ1668">
        <v>0</v>
      </c>
      <c r="AK1668">
        <v>0</v>
      </c>
      <c r="AL1668">
        <v>0</v>
      </c>
      <c r="AM1668">
        <v>0</v>
      </c>
      <c r="AN1668">
        <v>0</v>
      </c>
      <c r="AO1668">
        <v>46</v>
      </c>
      <c r="AP1668">
        <v>130</v>
      </c>
      <c r="AQ1668">
        <v>46</v>
      </c>
      <c r="AR1668">
        <v>0</v>
      </c>
      <c r="AS1668">
        <v>25</v>
      </c>
      <c r="AT1668">
        <v>4</v>
      </c>
      <c r="AU1668">
        <v>0</v>
      </c>
      <c r="AV1668">
        <v>0</v>
      </c>
      <c r="AW1668">
        <v>0</v>
      </c>
      <c r="AX1668">
        <v>0</v>
      </c>
      <c r="AY1668">
        <v>14</v>
      </c>
      <c r="AZ1668">
        <v>26</v>
      </c>
      <c r="BA1668">
        <v>11</v>
      </c>
      <c r="BB1668">
        <v>0</v>
      </c>
      <c r="BC1668">
        <v>0</v>
      </c>
      <c r="BD1668">
        <v>2</v>
      </c>
      <c r="BE1668">
        <v>0</v>
      </c>
      <c r="BF1668">
        <v>71</v>
      </c>
      <c r="BG1668">
        <v>480</v>
      </c>
      <c r="BH1668">
        <v>0</v>
      </c>
      <c r="BI1668">
        <v>39</v>
      </c>
      <c r="BJ1668" s="25">
        <v>45853</v>
      </c>
      <c r="BK1668">
        <v>0</v>
      </c>
      <c r="BL1668" s="27" t="str">
        <f>VLOOKUP(O1668,DropDownList!$H$1:$I$7,2,FALSE)</f>
        <v>2025/26</v>
      </c>
      <c r="BM1668" s="27" t="str">
        <f t="shared" si="26"/>
        <v>VSUR</v>
      </c>
    </row>
    <row r="1669" spans="1:65" x14ac:dyDescent="0.2">
      <c r="A1669">
        <v>2025</v>
      </c>
      <c r="B1669">
        <v>7</v>
      </c>
      <c r="C1669" t="s">
        <v>189</v>
      </c>
      <c r="D1669" t="s">
        <v>193</v>
      </c>
      <c r="E1669" t="s">
        <v>25</v>
      </c>
      <c r="F1669">
        <v>9791</v>
      </c>
      <c r="G1669" t="s">
        <v>158</v>
      </c>
      <c r="H1669" t="s">
        <v>189</v>
      </c>
      <c r="I1669" t="s">
        <v>189</v>
      </c>
      <c r="J1669" s="24">
        <v>45839</v>
      </c>
      <c r="K1669" t="s">
        <v>143</v>
      </c>
      <c r="L1669">
        <v>2</v>
      </c>
      <c r="M1669" t="s">
        <v>144</v>
      </c>
      <c r="N1669" t="s">
        <v>145</v>
      </c>
      <c r="O1669" t="s">
        <v>149</v>
      </c>
      <c r="P1669" t="s">
        <v>159</v>
      </c>
      <c r="Q1669">
        <v>0</v>
      </c>
      <c r="R1669">
        <v>2</v>
      </c>
      <c r="S1669">
        <v>2920</v>
      </c>
      <c r="T1669">
        <v>0</v>
      </c>
      <c r="U1669">
        <v>0</v>
      </c>
      <c r="V1669">
        <v>0</v>
      </c>
      <c r="W1669">
        <v>0</v>
      </c>
      <c r="X1669">
        <v>0</v>
      </c>
      <c r="Y1669">
        <v>0</v>
      </c>
      <c r="Z1669">
        <v>0</v>
      </c>
      <c r="AA1669">
        <v>2920</v>
      </c>
      <c r="AB1669">
        <v>0</v>
      </c>
      <c r="AC1669">
        <v>0</v>
      </c>
      <c r="AD1669">
        <v>0</v>
      </c>
      <c r="AE1669">
        <v>0</v>
      </c>
      <c r="AF1669">
        <v>2</v>
      </c>
      <c r="AG1669">
        <v>0</v>
      </c>
      <c r="AH1669">
        <v>0</v>
      </c>
      <c r="AI1669">
        <v>0</v>
      </c>
      <c r="AJ1669">
        <v>0</v>
      </c>
      <c r="AK1669">
        <v>0</v>
      </c>
      <c r="AL1669">
        <v>0</v>
      </c>
      <c r="AM1669">
        <v>0</v>
      </c>
      <c r="AN1669">
        <v>0</v>
      </c>
      <c r="AO1669">
        <v>0</v>
      </c>
      <c r="AP1669">
        <v>0</v>
      </c>
      <c r="AQ1669">
        <v>0</v>
      </c>
      <c r="AR1669">
        <v>0</v>
      </c>
      <c r="AS1669">
        <v>0</v>
      </c>
      <c r="AT1669">
        <v>0</v>
      </c>
      <c r="AU1669">
        <v>0</v>
      </c>
      <c r="AV1669">
        <v>0</v>
      </c>
      <c r="AW1669">
        <v>0</v>
      </c>
      <c r="AX1669">
        <v>0</v>
      </c>
      <c r="AY1669">
        <v>0</v>
      </c>
      <c r="AZ1669">
        <v>0</v>
      </c>
      <c r="BA1669">
        <v>0</v>
      </c>
      <c r="BB1669">
        <v>0</v>
      </c>
      <c r="BC1669">
        <v>0</v>
      </c>
      <c r="BD1669">
        <v>0</v>
      </c>
      <c r="BE1669">
        <v>0</v>
      </c>
      <c r="BF1669">
        <v>0</v>
      </c>
      <c r="BG1669">
        <v>0</v>
      </c>
      <c r="BH1669">
        <v>0</v>
      </c>
      <c r="BI1669">
        <v>0</v>
      </c>
      <c r="BJ1669" s="25">
        <v>45853</v>
      </c>
      <c r="BK1669">
        <v>0</v>
      </c>
      <c r="BL1669" s="27" t="str">
        <f>VLOOKUP(O1669,DropDownList!$H$1:$I$7,2,FALSE)</f>
        <v>2025/26</v>
      </c>
      <c r="BM1669" s="27" t="str">
        <f t="shared" si="26"/>
        <v>CONF</v>
      </c>
    </row>
    <row r="1670" spans="1:65" x14ac:dyDescent="0.2">
      <c r="A1670">
        <v>2025</v>
      </c>
      <c r="B1670">
        <v>7</v>
      </c>
      <c r="C1670" t="s">
        <v>189</v>
      </c>
      <c r="D1670" t="s">
        <v>193</v>
      </c>
      <c r="E1670" t="s">
        <v>25</v>
      </c>
      <c r="F1670">
        <v>9791</v>
      </c>
      <c r="G1670" t="s">
        <v>158</v>
      </c>
      <c r="H1670" t="s">
        <v>189</v>
      </c>
      <c r="I1670" t="s">
        <v>189</v>
      </c>
      <c r="J1670" s="24">
        <v>45839</v>
      </c>
      <c r="K1670" t="s">
        <v>143</v>
      </c>
      <c r="L1670">
        <v>2</v>
      </c>
      <c r="M1670" t="s">
        <v>144</v>
      </c>
      <c r="N1670" t="s">
        <v>145</v>
      </c>
      <c r="O1670" t="s">
        <v>147</v>
      </c>
      <c r="P1670" t="s">
        <v>161</v>
      </c>
      <c r="Q1670">
        <v>545</v>
      </c>
      <c r="R1670">
        <v>173</v>
      </c>
      <c r="S1670">
        <v>3445</v>
      </c>
      <c r="T1670">
        <v>150</v>
      </c>
      <c r="U1670">
        <v>59</v>
      </c>
      <c r="V1670">
        <v>12</v>
      </c>
      <c r="W1670">
        <v>295</v>
      </c>
      <c r="X1670">
        <v>295</v>
      </c>
      <c r="Y1670">
        <v>0</v>
      </c>
      <c r="Z1670">
        <v>0</v>
      </c>
      <c r="AA1670">
        <v>2750</v>
      </c>
      <c r="AB1670">
        <v>0</v>
      </c>
      <c r="AC1670">
        <v>0</v>
      </c>
      <c r="AD1670">
        <v>12</v>
      </c>
      <c r="AE1670">
        <v>0</v>
      </c>
      <c r="AF1670">
        <v>135</v>
      </c>
      <c r="AG1670">
        <v>0</v>
      </c>
      <c r="AH1670">
        <v>9</v>
      </c>
      <c r="AI1670">
        <v>29</v>
      </c>
      <c r="AJ1670">
        <v>0</v>
      </c>
      <c r="AK1670">
        <v>0</v>
      </c>
      <c r="AL1670">
        <v>0</v>
      </c>
      <c r="AM1670">
        <v>0</v>
      </c>
      <c r="AN1670">
        <v>0</v>
      </c>
      <c r="AO1670">
        <v>115</v>
      </c>
      <c r="AP1670">
        <v>443</v>
      </c>
      <c r="AQ1670">
        <v>118</v>
      </c>
      <c r="AR1670">
        <v>0</v>
      </c>
      <c r="AS1670">
        <v>86</v>
      </c>
      <c r="AT1670">
        <v>10</v>
      </c>
      <c r="AU1670">
        <v>12</v>
      </c>
      <c r="AV1670">
        <v>1</v>
      </c>
      <c r="AW1670">
        <v>8</v>
      </c>
      <c r="AX1670">
        <v>0</v>
      </c>
      <c r="AY1670">
        <v>57</v>
      </c>
      <c r="AZ1670">
        <v>85</v>
      </c>
      <c r="BA1670">
        <v>35</v>
      </c>
      <c r="BB1670">
        <v>7</v>
      </c>
      <c r="BC1670">
        <v>4</v>
      </c>
      <c r="BD1670">
        <v>5</v>
      </c>
      <c r="BE1670">
        <v>0</v>
      </c>
      <c r="BF1670">
        <v>165</v>
      </c>
      <c r="BG1670">
        <v>545</v>
      </c>
      <c r="BH1670">
        <v>0</v>
      </c>
      <c r="BI1670">
        <v>57</v>
      </c>
      <c r="BJ1670" s="25">
        <v>45853</v>
      </c>
      <c r="BK1670">
        <v>0</v>
      </c>
      <c r="BL1670" s="27" t="str">
        <f>VLOOKUP(O1670,DropDownList!$H$1:$I$7,2,FALSE)</f>
        <v>2024/25</v>
      </c>
      <c r="BM1670" s="27" t="str">
        <f t="shared" si="26"/>
        <v>VSUR</v>
      </c>
    </row>
    <row r="1671" spans="1:65" x14ac:dyDescent="0.2">
      <c r="A1671">
        <v>2025</v>
      </c>
      <c r="B1671">
        <v>7</v>
      </c>
      <c r="C1671" t="s">
        <v>189</v>
      </c>
      <c r="D1671" t="s">
        <v>193</v>
      </c>
      <c r="E1671" t="s">
        <v>25</v>
      </c>
      <c r="F1671">
        <v>9791</v>
      </c>
      <c r="G1671" t="s">
        <v>158</v>
      </c>
      <c r="H1671" t="s">
        <v>189</v>
      </c>
      <c r="I1671" t="s">
        <v>189</v>
      </c>
      <c r="J1671" s="24">
        <v>45839</v>
      </c>
      <c r="K1671" t="s">
        <v>143</v>
      </c>
      <c r="L1671">
        <v>2</v>
      </c>
      <c r="M1671" t="s">
        <v>144</v>
      </c>
      <c r="N1671" t="s">
        <v>145</v>
      </c>
      <c r="O1671" t="s">
        <v>147</v>
      </c>
      <c r="P1671" t="s">
        <v>160</v>
      </c>
      <c r="Q1671">
        <v>22135.46</v>
      </c>
      <c r="R1671">
        <v>177</v>
      </c>
      <c r="S1671">
        <v>77482</v>
      </c>
      <c r="T1671">
        <v>3054.68</v>
      </c>
      <c r="U1671">
        <v>62</v>
      </c>
      <c r="V1671">
        <v>26</v>
      </c>
      <c r="W1671">
        <v>13319.58</v>
      </c>
      <c r="X1671">
        <v>13914.58</v>
      </c>
      <c r="Y1671">
        <v>0</v>
      </c>
      <c r="Z1671">
        <v>0</v>
      </c>
      <c r="AA1671">
        <v>52291.86</v>
      </c>
      <c r="AB1671">
        <v>3267</v>
      </c>
      <c r="AC1671">
        <v>46224.86</v>
      </c>
      <c r="AD1671">
        <v>12</v>
      </c>
      <c r="AE1671">
        <v>14</v>
      </c>
      <c r="AF1671">
        <v>106</v>
      </c>
      <c r="AG1671">
        <v>35</v>
      </c>
      <c r="AH1671">
        <v>8</v>
      </c>
      <c r="AI1671">
        <v>27</v>
      </c>
      <c r="AJ1671">
        <v>0</v>
      </c>
      <c r="AK1671">
        <v>0</v>
      </c>
      <c r="AL1671">
        <v>0</v>
      </c>
      <c r="AM1671">
        <v>0</v>
      </c>
      <c r="AN1671">
        <v>0</v>
      </c>
      <c r="AO1671">
        <v>119</v>
      </c>
      <c r="AP1671">
        <v>443</v>
      </c>
      <c r="AQ1671">
        <v>117</v>
      </c>
      <c r="AR1671">
        <v>1</v>
      </c>
      <c r="AS1671">
        <v>84</v>
      </c>
      <c r="AT1671">
        <v>10</v>
      </c>
      <c r="AU1671">
        <v>16</v>
      </c>
      <c r="AV1671">
        <v>3</v>
      </c>
      <c r="AW1671">
        <v>7</v>
      </c>
      <c r="AX1671">
        <v>0</v>
      </c>
      <c r="AY1671">
        <v>55</v>
      </c>
      <c r="AZ1671">
        <v>83</v>
      </c>
      <c r="BA1671">
        <v>35</v>
      </c>
      <c r="BB1671">
        <v>7</v>
      </c>
      <c r="BC1671">
        <v>4</v>
      </c>
      <c r="BD1671">
        <v>5</v>
      </c>
      <c r="BE1671">
        <v>0</v>
      </c>
      <c r="BF1671">
        <v>170</v>
      </c>
      <c r="BG1671">
        <v>15585</v>
      </c>
      <c r="BH1671">
        <v>1</v>
      </c>
      <c r="BI1671">
        <v>60</v>
      </c>
      <c r="BJ1671" s="25">
        <v>45853</v>
      </c>
      <c r="BK1671">
        <v>0</v>
      </c>
      <c r="BL1671" s="27" t="str">
        <f>VLOOKUP(O1671,DropDownList!$H$1:$I$7,2,FALSE)</f>
        <v>2024/25</v>
      </c>
      <c r="BM1671" s="27" t="str">
        <f t="shared" si="26"/>
        <v>SC COURT</v>
      </c>
    </row>
    <row r="1672" spans="1:65" x14ac:dyDescent="0.2">
      <c r="A1672">
        <v>2025</v>
      </c>
      <c r="B1672">
        <v>7</v>
      </c>
      <c r="C1672" t="s">
        <v>189</v>
      </c>
      <c r="D1672" t="s">
        <v>193</v>
      </c>
      <c r="E1672" t="s">
        <v>25</v>
      </c>
      <c r="F1672">
        <v>9791</v>
      </c>
      <c r="G1672" t="s">
        <v>158</v>
      </c>
      <c r="H1672" t="s">
        <v>189</v>
      </c>
      <c r="I1672" t="s">
        <v>189</v>
      </c>
      <c r="J1672" s="24">
        <v>45839</v>
      </c>
      <c r="K1672" t="s">
        <v>143</v>
      </c>
      <c r="L1672">
        <v>2</v>
      </c>
      <c r="M1672" t="s">
        <v>144</v>
      </c>
      <c r="N1672" t="s">
        <v>145</v>
      </c>
      <c r="O1672" t="s">
        <v>149</v>
      </c>
      <c r="P1672" t="s">
        <v>161</v>
      </c>
      <c r="Q1672">
        <v>10123.6</v>
      </c>
      <c r="R1672">
        <v>178</v>
      </c>
      <c r="S1672">
        <v>12865</v>
      </c>
      <c r="T1672">
        <v>60</v>
      </c>
      <c r="U1672">
        <v>109</v>
      </c>
      <c r="V1672">
        <v>41</v>
      </c>
      <c r="W1672">
        <v>813.6</v>
      </c>
      <c r="X1672">
        <v>813.6</v>
      </c>
      <c r="Y1672">
        <v>0</v>
      </c>
      <c r="Z1672">
        <v>0</v>
      </c>
      <c r="AA1672">
        <v>2681.4</v>
      </c>
      <c r="AB1672">
        <v>0</v>
      </c>
      <c r="AC1672">
        <v>0</v>
      </c>
      <c r="AD1672">
        <v>39</v>
      </c>
      <c r="AE1672">
        <v>2</v>
      </c>
      <c r="AF1672">
        <v>115</v>
      </c>
      <c r="AG1672">
        <v>2</v>
      </c>
      <c r="AH1672">
        <v>3</v>
      </c>
      <c r="AI1672">
        <v>58</v>
      </c>
      <c r="AJ1672">
        <v>0</v>
      </c>
      <c r="AK1672">
        <v>0</v>
      </c>
      <c r="AL1672">
        <v>0</v>
      </c>
      <c r="AM1672">
        <v>0</v>
      </c>
      <c r="AN1672">
        <v>0</v>
      </c>
      <c r="AO1672">
        <v>114</v>
      </c>
      <c r="AP1672">
        <v>300</v>
      </c>
      <c r="AQ1672">
        <v>116</v>
      </c>
      <c r="AR1672">
        <v>0</v>
      </c>
      <c r="AS1672">
        <v>35</v>
      </c>
      <c r="AT1672">
        <v>1</v>
      </c>
      <c r="AU1672">
        <v>3</v>
      </c>
      <c r="AV1672">
        <v>0</v>
      </c>
      <c r="AW1672">
        <v>1</v>
      </c>
      <c r="AX1672">
        <v>0</v>
      </c>
      <c r="AY1672">
        <v>34</v>
      </c>
      <c r="AZ1672">
        <v>64</v>
      </c>
      <c r="BA1672">
        <v>29</v>
      </c>
      <c r="BB1672">
        <v>7</v>
      </c>
      <c r="BC1672">
        <v>4</v>
      </c>
      <c r="BD1672">
        <v>2</v>
      </c>
      <c r="BE1672">
        <v>0</v>
      </c>
      <c r="BF1672">
        <v>176</v>
      </c>
      <c r="BG1672">
        <v>10115</v>
      </c>
      <c r="BH1672">
        <v>0</v>
      </c>
      <c r="BI1672">
        <v>107</v>
      </c>
      <c r="BJ1672" s="25">
        <v>45853</v>
      </c>
      <c r="BK1672">
        <v>0</v>
      </c>
      <c r="BL1672" s="27" t="str">
        <f>VLOOKUP(O1672,DropDownList!$H$1:$I$7,2,FALSE)</f>
        <v>2025/26</v>
      </c>
      <c r="BM1672" s="27" t="str">
        <f t="shared" si="26"/>
        <v>VSUR</v>
      </c>
    </row>
    <row r="1673" spans="1:65" x14ac:dyDescent="0.2">
      <c r="A1673">
        <v>2025</v>
      </c>
      <c r="B1673">
        <v>7</v>
      </c>
      <c r="C1673" t="s">
        <v>189</v>
      </c>
      <c r="D1673" t="s">
        <v>193</v>
      </c>
      <c r="E1673" t="s">
        <v>25</v>
      </c>
      <c r="F1673">
        <v>9791</v>
      </c>
      <c r="G1673" t="s">
        <v>158</v>
      </c>
      <c r="H1673" t="s">
        <v>189</v>
      </c>
      <c r="I1673" t="s">
        <v>189</v>
      </c>
      <c r="J1673" s="24">
        <v>45839</v>
      </c>
      <c r="K1673" t="s">
        <v>143</v>
      </c>
      <c r="L1673">
        <v>2</v>
      </c>
      <c r="M1673" t="s">
        <v>144</v>
      </c>
      <c r="N1673" t="s">
        <v>145</v>
      </c>
      <c r="O1673" t="s">
        <v>149</v>
      </c>
      <c r="P1673" t="s">
        <v>160</v>
      </c>
      <c r="Q1673">
        <v>36705.47</v>
      </c>
      <c r="R1673">
        <v>183</v>
      </c>
      <c r="S1673">
        <v>82336.09</v>
      </c>
      <c r="T1673">
        <v>2700</v>
      </c>
      <c r="U1673">
        <v>109</v>
      </c>
      <c r="V1673">
        <v>69</v>
      </c>
      <c r="W1673">
        <v>18657.09</v>
      </c>
      <c r="X1673">
        <v>26279.09</v>
      </c>
      <c r="Y1673">
        <v>0</v>
      </c>
      <c r="Z1673">
        <v>0</v>
      </c>
      <c r="AA1673">
        <v>42930.62</v>
      </c>
      <c r="AB1673">
        <v>3841.27</v>
      </c>
      <c r="AC1673">
        <v>36329.35</v>
      </c>
      <c r="AD1673">
        <v>39</v>
      </c>
      <c r="AE1673">
        <v>30</v>
      </c>
      <c r="AF1673">
        <v>69</v>
      </c>
      <c r="AG1673">
        <v>55</v>
      </c>
      <c r="AH1673">
        <v>4</v>
      </c>
      <c r="AI1673">
        <v>54</v>
      </c>
      <c r="AJ1673">
        <v>0</v>
      </c>
      <c r="AK1673">
        <v>0</v>
      </c>
      <c r="AL1673">
        <v>0</v>
      </c>
      <c r="AM1673">
        <v>0</v>
      </c>
      <c r="AN1673">
        <v>0</v>
      </c>
      <c r="AO1673">
        <v>116</v>
      </c>
      <c r="AP1673">
        <v>270</v>
      </c>
      <c r="AQ1673">
        <v>110</v>
      </c>
      <c r="AR1673">
        <v>0</v>
      </c>
      <c r="AS1673">
        <v>34</v>
      </c>
      <c r="AT1673">
        <v>1</v>
      </c>
      <c r="AU1673">
        <v>4</v>
      </c>
      <c r="AV1673">
        <v>0</v>
      </c>
      <c r="AW1673">
        <v>1</v>
      </c>
      <c r="AX1673">
        <v>0</v>
      </c>
      <c r="AY1673">
        <v>28</v>
      </c>
      <c r="AZ1673">
        <v>54</v>
      </c>
      <c r="BA1673">
        <v>20</v>
      </c>
      <c r="BB1673">
        <v>7</v>
      </c>
      <c r="BC1673">
        <v>4</v>
      </c>
      <c r="BD1673">
        <v>2</v>
      </c>
      <c r="BE1673">
        <v>0</v>
      </c>
      <c r="BF1673">
        <v>180</v>
      </c>
      <c r="BG1673">
        <v>20994.09</v>
      </c>
      <c r="BH1673">
        <v>1</v>
      </c>
      <c r="BI1673">
        <v>108</v>
      </c>
      <c r="BJ1673" s="25">
        <v>45853</v>
      </c>
      <c r="BK1673">
        <v>0</v>
      </c>
      <c r="BL1673" s="27" t="str">
        <f>VLOOKUP(O1673,DropDownList!$H$1:$I$7,2,FALSE)</f>
        <v>2025/26</v>
      </c>
      <c r="BM1673" s="27" t="str">
        <f t="shared" si="26"/>
        <v>SC COURT</v>
      </c>
    </row>
    <row r="1674" spans="1:65" x14ac:dyDescent="0.2">
      <c r="A1674">
        <v>2025</v>
      </c>
      <c r="B1674">
        <v>7</v>
      </c>
      <c r="C1674" t="s">
        <v>189</v>
      </c>
      <c r="D1674" t="s">
        <v>193</v>
      </c>
      <c r="E1674" t="s">
        <v>25</v>
      </c>
      <c r="F1674">
        <v>9791</v>
      </c>
      <c r="G1674" t="s">
        <v>158</v>
      </c>
      <c r="H1674" t="s">
        <v>189</v>
      </c>
      <c r="I1674" t="s">
        <v>189</v>
      </c>
      <c r="J1674" s="24">
        <v>45839</v>
      </c>
      <c r="K1674" t="s">
        <v>143</v>
      </c>
      <c r="L1674">
        <v>2</v>
      </c>
      <c r="M1674" t="s">
        <v>144</v>
      </c>
      <c r="N1674" t="s">
        <v>145</v>
      </c>
      <c r="O1674" t="s">
        <v>156</v>
      </c>
      <c r="P1674" t="s">
        <v>161</v>
      </c>
      <c r="Q1674">
        <v>248.81</v>
      </c>
      <c r="R1674">
        <v>190</v>
      </c>
      <c r="S1674">
        <v>3560</v>
      </c>
      <c r="T1674">
        <v>80</v>
      </c>
      <c r="U1674">
        <v>47</v>
      </c>
      <c r="V1674">
        <v>8</v>
      </c>
      <c r="W1674">
        <v>150</v>
      </c>
      <c r="X1674">
        <v>150</v>
      </c>
      <c r="Y1674">
        <v>0</v>
      </c>
      <c r="Z1674">
        <v>0</v>
      </c>
      <c r="AA1674">
        <v>3231.19</v>
      </c>
      <c r="AB1674">
        <v>0</v>
      </c>
      <c r="AC1674">
        <v>0</v>
      </c>
      <c r="AD1674">
        <v>8</v>
      </c>
      <c r="AE1674">
        <v>0</v>
      </c>
      <c r="AF1674">
        <v>169</v>
      </c>
      <c r="AG1674">
        <v>1</v>
      </c>
      <c r="AH1674">
        <v>5</v>
      </c>
      <c r="AI1674">
        <v>15</v>
      </c>
      <c r="AJ1674">
        <v>0</v>
      </c>
      <c r="AK1674">
        <v>0</v>
      </c>
      <c r="AL1674">
        <v>0</v>
      </c>
      <c r="AM1674">
        <v>0</v>
      </c>
      <c r="AN1674">
        <v>0</v>
      </c>
      <c r="AO1674">
        <v>124</v>
      </c>
      <c r="AP1674">
        <v>563</v>
      </c>
      <c r="AQ1674">
        <v>132</v>
      </c>
      <c r="AR1674">
        <v>0</v>
      </c>
      <c r="AS1674">
        <v>77</v>
      </c>
      <c r="AT1674">
        <v>17</v>
      </c>
      <c r="AU1674">
        <v>12</v>
      </c>
      <c r="AV1674">
        <v>6</v>
      </c>
      <c r="AW1674">
        <v>3</v>
      </c>
      <c r="AX1674">
        <v>0</v>
      </c>
      <c r="AY1674">
        <v>78</v>
      </c>
      <c r="AZ1674">
        <v>127</v>
      </c>
      <c r="BA1674">
        <v>64</v>
      </c>
      <c r="BB1674">
        <v>8</v>
      </c>
      <c r="BC1674">
        <v>4</v>
      </c>
      <c r="BD1674">
        <v>7</v>
      </c>
      <c r="BE1674">
        <v>0</v>
      </c>
      <c r="BF1674">
        <v>188</v>
      </c>
      <c r="BG1674">
        <v>240</v>
      </c>
      <c r="BH1674">
        <v>0</v>
      </c>
      <c r="BI1674">
        <v>47</v>
      </c>
      <c r="BJ1674" s="25">
        <v>45853</v>
      </c>
      <c r="BK1674">
        <v>0</v>
      </c>
      <c r="BL1674" s="27" t="str">
        <f>VLOOKUP(O1674,DropDownList!$H$1:$I$7,2,FALSE)</f>
        <v>2023/24</v>
      </c>
      <c r="BM1674" s="27" t="str">
        <f t="shared" si="26"/>
        <v>VSUR</v>
      </c>
    </row>
    <row r="1675" spans="1:65" x14ac:dyDescent="0.2">
      <c r="A1675">
        <v>2025</v>
      </c>
      <c r="B1675">
        <v>7</v>
      </c>
      <c r="C1675" t="s">
        <v>189</v>
      </c>
      <c r="D1675" t="s">
        <v>193</v>
      </c>
      <c r="E1675" t="s">
        <v>25</v>
      </c>
      <c r="F1675">
        <v>9791</v>
      </c>
      <c r="G1675" t="s">
        <v>158</v>
      </c>
      <c r="H1675" t="s">
        <v>189</v>
      </c>
      <c r="I1675" t="s">
        <v>189</v>
      </c>
      <c r="J1675" s="24">
        <v>45839</v>
      </c>
      <c r="K1675" t="s">
        <v>143</v>
      </c>
      <c r="L1675">
        <v>2</v>
      </c>
      <c r="M1675" t="s">
        <v>144</v>
      </c>
      <c r="N1675" t="s">
        <v>145</v>
      </c>
      <c r="O1675" t="s">
        <v>156</v>
      </c>
      <c r="P1675" t="s">
        <v>160</v>
      </c>
      <c r="Q1675">
        <v>13866.2</v>
      </c>
      <c r="R1675">
        <v>200</v>
      </c>
      <c r="S1675">
        <v>79579</v>
      </c>
      <c r="T1675">
        <v>1180</v>
      </c>
      <c r="U1675">
        <v>51</v>
      </c>
      <c r="V1675">
        <v>20</v>
      </c>
      <c r="W1675">
        <v>6023.96</v>
      </c>
      <c r="X1675">
        <v>6123.96</v>
      </c>
      <c r="Y1675">
        <v>0</v>
      </c>
      <c r="Z1675">
        <v>0</v>
      </c>
      <c r="AA1675">
        <v>64532.800000000003</v>
      </c>
      <c r="AB1675">
        <v>9865.2199999999993</v>
      </c>
      <c r="AC1675">
        <v>51366.39</v>
      </c>
      <c r="AD1675">
        <v>8</v>
      </c>
      <c r="AE1675">
        <v>12</v>
      </c>
      <c r="AF1675">
        <v>144</v>
      </c>
      <c r="AG1675">
        <v>36</v>
      </c>
      <c r="AH1675">
        <v>5</v>
      </c>
      <c r="AI1675">
        <v>15</v>
      </c>
      <c r="AJ1675">
        <v>0</v>
      </c>
      <c r="AK1675">
        <v>0</v>
      </c>
      <c r="AL1675">
        <v>0</v>
      </c>
      <c r="AM1675">
        <v>0</v>
      </c>
      <c r="AN1675">
        <v>0</v>
      </c>
      <c r="AO1675">
        <v>131</v>
      </c>
      <c r="AP1675">
        <v>569</v>
      </c>
      <c r="AQ1675">
        <v>135</v>
      </c>
      <c r="AR1675">
        <v>0</v>
      </c>
      <c r="AS1675">
        <v>76</v>
      </c>
      <c r="AT1675">
        <v>17</v>
      </c>
      <c r="AU1675">
        <v>13</v>
      </c>
      <c r="AV1675">
        <v>6</v>
      </c>
      <c r="AW1675">
        <v>3</v>
      </c>
      <c r="AX1675">
        <v>0</v>
      </c>
      <c r="AY1675">
        <v>79</v>
      </c>
      <c r="AZ1675">
        <v>128</v>
      </c>
      <c r="BA1675">
        <v>66</v>
      </c>
      <c r="BB1675">
        <v>8</v>
      </c>
      <c r="BC1675">
        <v>4</v>
      </c>
      <c r="BD1675">
        <v>6</v>
      </c>
      <c r="BE1675">
        <v>0</v>
      </c>
      <c r="BF1675">
        <v>198</v>
      </c>
      <c r="BG1675">
        <v>4545</v>
      </c>
      <c r="BH1675">
        <v>0</v>
      </c>
      <c r="BI1675">
        <v>51</v>
      </c>
      <c r="BJ1675" s="25">
        <v>45853</v>
      </c>
      <c r="BK1675">
        <v>0</v>
      </c>
      <c r="BL1675" s="27" t="str">
        <f>VLOOKUP(O1675,DropDownList!$H$1:$I$7,2,FALSE)</f>
        <v>2023/24</v>
      </c>
      <c r="BM1675" s="27" t="str">
        <f t="shared" si="26"/>
        <v>SC COURT</v>
      </c>
    </row>
    <row r="1676" spans="1:65" x14ac:dyDescent="0.2">
      <c r="A1676">
        <v>2025</v>
      </c>
      <c r="B1676">
        <v>7</v>
      </c>
      <c r="C1676" t="s">
        <v>189</v>
      </c>
      <c r="D1676" t="s">
        <v>194</v>
      </c>
      <c r="E1676" t="s">
        <v>26</v>
      </c>
      <c r="F1676">
        <v>9380</v>
      </c>
      <c r="G1676" t="s">
        <v>141</v>
      </c>
      <c r="H1676" t="s">
        <v>189</v>
      </c>
      <c r="I1676" t="s">
        <v>189</v>
      </c>
      <c r="J1676" s="24">
        <v>45839</v>
      </c>
      <c r="K1676" t="s">
        <v>143</v>
      </c>
      <c r="L1676">
        <v>2</v>
      </c>
      <c r="M1676" t="s">
        <v>144</v>
      </c>
      <c r="N1676" t="s">
        <v>145</v>
      </c>
      <c r="O1676" t="s">
        <v>149</v>
      </c>
      <c r="P1676" t="s">
        <v>152</v>
      </c>
      <c r="Q1676">
        <v>0</v>
      </c>
      <c r="R1676">
        <v>40</v>
      </c>
      <c r="S1676">
        <v>1600</v>
      </c>
      <c r="T1676">
        <v>1240</v>
      </c>
      <c r="U1676">
        <v>0</v>
      </c>
      <c r="V1676">
        <v>0</v>
      </c>
      <c r="W1676">
        <v>0</v>
      </c>
      <c r="X1676">
        <v>0</v>
      </c>
      <c r="Y1676">
        <v>0</v>
      </c>
      <c r="Z1676">
        <v>0</v>
      </c>
      <c r="AA1676">
        <v>360</v>
      </c>
      <c r="AB1676">
        <v>0</v>
      </c>
      <c r="AC1676">
        <v>360</v>
      </c>
      <c r="AD1676">
        <v>0</v>
      </c>
      <c r="AE1676">
        <v>0</v>
      </c>
      <c r="AF1676">
        <v>9</v>
      </c>
      <c r="AG1676">
        <v>0</v>
      </c>
      <c r="AH1676">
        <v>31</v>
      </c>
      <c r="AI1676">
        <v>0</v>
      </c>
      <c r="AJ1676">
        <v>0</v>
      </c>
      <c r="AK1676">
        <v>0</v>
      </c>
      <c r="AL1676">
        <v>0</v>
      </c>
      <c r="AM1676">
        <v>2</v>
      </c>
      <c r="AN1676">
        <v>0</v>
      </c>
      <c r="AO1676">
        <v>0</v>
      </c>
      <c r="AP1676">
        <v>0</v>
      </c>
      <c r="AQ1676">
        <v>0</v>
      </c>
      <c r="AR1676">
        <v>0</v>
      </c>
      <c r="AS1676">
        <v>0</v>
      </c>
      <c r="AT1676">
        <v>0</v>
      </c>
      <c r="AU1676">
        <v>0</v>
      </c>
      <c r="AV1676">
        <v>0</v>
      </c>
      <c r="AW1676">
        <v>0</v>
      </c>
      <c r="AX1676">
        <v>0</v>
      </c>
      <c r="AY1676">
        <v>0</v>
      </c>
      <c r="AZ1676">
        <v>0</v>
      </c>
      <c r="BA1676">
        <v>0</v>
      </c>
      <c r="BB1676">
        <v>0</v>
      </c>
      <c r="BC1676">
        <v>0</v>
      </c>
      <c r="BD1676">
        <v>0</v>
      </c>
      <c r="BE1676">
        <v>0</v>
      </c>
      <c r="BF1676">
        <v>0</v>
      </c>
      <c r="BG1676">
        <v>0</v>
      </c>
      <c r="BH1676">
        <v>0</v>
      </c>
      <c r="BI1676">
        <v>0</v>
      </c>
      <c r="BJ1676" s="25">
        <v>45853</v>
      </c>
      <c r="BK1676">
        <v>0</v>
      </c>
      <c r="BL1676" s="27" t="str">
        <f>VLOOKUP(O1676,DropDownList!$H$1:$I$7,2,FALSE)</f>
        <v>2025/26</v>
      </c>
      <c r="BM1676" s="27" t="str">
        <f t="shared" si="26"/>
        <v>PCOA</v>
      </c>
    </row>
    <row r="1677" spans="1:65" x14ac:dyDescent="0.2">
      <c r="A1677">
        <v>2025</v>
      </c>
      <c r="B1677">
        <v>7</v>
      </c>
      <c r="C1677" t="s">
        <v>189</v>
      </c>
      <c r="D1677" t="s">
        <v>194</v>
      </c>
      <c r="E1677" t="s">
        <v>26</v>
      </c>
      <c r="F1677">
        <v>9380</v>
      </c>
      <c r="G1677" t="s">
        <v>141</v>
      </c>
      <c r="H1677" t="s">
        <v>189</v>
      </c>
      <c r="I1677" t="s">
        <v>189</v>
      </c>
      <c r="J1677" s="24">
        <v>45839</v>
      </c>
      <c r="K1677" t="s">
        <v>143</v>
      </c>
      <c r="L1677">
        <v>2</v>
      </c>
      <c r="M1677" t="s">
        <v>144</v>
      </c>
      <c r="N1677" t="s">
        <v>145</v>
      </c>
      <c r="O1677" t="s">
        <v>156</v>
      </c>
      <c r="P1677" t="s">
        <v>150</v>
      </c>
      <c r="Q1677">
        <v>13179.63</v>
      </c>
      <c r="R1677">
        <v>386</v>
      </c>
      <c r="S1677">
        <v>55227.86</v>
      </c>
      <c r="T1677">
        <v>6741.48</v>
      </c>
      <c r="U1677">
        <v>106</v>
      </c>
      <c r="V1677">
        <v>68</v>
      </c>
      <c r="W1677">
        <v>8727.99</v>
      </c>
      <c r="X1677">
        <v>8727.99</v>
      </c>
      <c r="Y1677">
        <v>337</v>
      </c>
      <c r="Z1677">
        <v>48486.38</v>
      </c>
      <c r="AA1677">
        <v>35306.75</v>
      </c>
      <c r="AB1677">
        <v>12126.85</v>
      </c>
      <c r="AC1677">
        <v>23179.9</v>
      </c>
      <c r="AD1677">
        <v>50</v>
      </c>
      <c r="AE1677">
        <v>18</v>
      </c>
      <c r="AF1677">
        <v>226</v>
      </c>
      <c r="AG1677">
        <v>48</v>
      </c>
      <c r="AH1677">
        <v>49</v>
      </c>
      <c r="AI1677">
        <v>58</v>
      </c>
      <c r="AJ1677">
        <v>65</v>
      </c>
      <c r="AK1677">
        <v>30</v>
      </c>
      <c r="AL1677">
        <v>8</v>
      </c>
      <c r="AM1677">
        <v>17</v>
      </c>
      <c r="AN1677">
        <v>7</v>
      </c>
      <c r="AO1677">
        <v>270</v>
      </c>
      <c r="AP1677">
        <v>1385</v>
      </c>
      <c r="AQ1677">
        <v>297</v>
      </c>
      <c r="AR1677">
        <v>11</v>
      </c>
      <c r="AS1677">
        <v>310</v>
      </c>
      <c r="AT1677">
        <v>48</v>
      </c>
      <c r="AU1677">
        <v>1</v>
      </c>
      <c r="AV1677">
        <v>0</v>
      </c>
      <c r="AW1677">
        <v>0</v>
      </c>
      <c r="AX1677">
        <v>0</v>
      </c>
      <c r="AY1677">
        <v>128</v>
      </c>
      <c r="AZ1677">
        <v>294</v>
      </c>
      <c r="BA1677">
        <v>200</v>
      </c>
      <c r="BB1677">
        <v>28</v>
      </c>
      <c r="BC1677">
        <v>13</v>
      </c>
      <c r="BD1677">
        <v>0</v>
      </c>
      <c r="BE1677">
        <v>0</v>
      </c>
      <c r="BF1677">
        <v>272</v>
      </c>
      <c r="BG1677">
        <v>7908.32</v>
      </c>
      <c r="BH1677">
        <v>5</v>
      </c>
      <c r="BI1677">
        <v>105</v>
      </c>
      <c r="BJ1677" s="25">
        <v>45853</v>
      </c>
      <c r="BK1677">
        <v>0</v>
      </c>
      <c r="BL1677" s="27" t="str">
        <f>VLOOKUP(O1677,DropDownList!$H$1:$I$7,2,FALSE)</f>
        <v>2023/24</v>
      </c>
      <c r="BM1677" s="27" t="str">
        <f t="shared" si="26"/>
        <v>FISCAL FINES</v>
      </c>
    </row>
    <row r="1678" spans="1:65" x14ac:dyDescent="0.2">
      <c r="A1678">
        <v>2025</v>
      </c>
      <c r="B1678">
        <v>7</v>
      </c>
      <c r="C1678" t="s">
        <v>189</v>
      </c>
      <c r="D1678" t="s">
        <v>194</v>
      </c>
      <c r="E1678" t="s">
        <v>26</v>
      </c>
      <c r="F1678">
        <v>9380</v>
      </c>
      <c r="G1678" t="s">
        <v>141</v>
      </c>
      <c r="H1678" t="s">
        <v>189</v>
      </c>
      <c r="I1678" t="s">
        <v>189</v>
      </c>
      <c r="J1678" s="24">
        <v>45839</v>
      </c>
      <c r="K1678" t="s">
        <v>143</v>
      </c>
      <c r="L1678">
        <v>2</v>
      </c>
      <c r="M1678" t="s">
        <v>144</v>
      </c>
      <c r="N1678" t="s">
        <v>145</v>
      </c>
      <c r="O1678" t="s">
        <v>149</v>
      </c>
      <c r="P1678" t="s">
        <v>154</v>
      </c>
      <c r="Q1678">
        <v>45437.29</v>
      </c>
      <c r="R1678">
        <v>300</v>
      </c>
      <c r="S1678">
        <v>89866.81</v>
      </c>
      <c r="T1678">
        <v>2000</v>
      </c>
      <c r="U1678">
        <v>174</v>
      </c>
      <c r="V1678">
        <v>85</v>
      </c>
      <c r="W1678">
        <v>16789.62</v>
      </c>
      <c r="X1678">
        <v>22796.62</v>
      </c>
      <c r="Y1678">
        <v>0</v>
      </c>
      <c r="Z1678">
        <v>0</v>
      </c>
      <c r="AA1678">
        <v>42429.52</v>
      </c>
      <c r="AB1678">
        <v>662.2</v>
      </c>
      <c r="AC1678">
        <v>38342.32</v>
      </c>
      <c r="AD1678">
        <v>49</v>
      </c>
      <c r="AE1678">
        <v>36</v>
      </c>
      <c r="AF1678">
        <v>122</v>
      </c>
      <c r="AG1678">
        <v>88</v>
      </c>
      <c r="AH1678">
        <v>4</v>
      </c>
      <c r="AI1678">
        <v>86</v>
      </c>
      <c r="AJ1678">
        <v>0</v>
      </c>
      <c r="AK1678">
        <v>0</v>
      </c>
      <c r="AL1678">
        <v>0</v>
      </c>
      <c r="AM1678">
        <v>0</v>
      </c>
      <c r="AN1678">
        <v>0</v>
      </c>
      <c r="AO1678">
        <v>206</v>
      </c>
      <c r="AP1678">
        <v>556</v>
      </c>
      <c r="AQ1678">
        <v>200</v>
      </c>
      <c r="AR1678">
        <v>0</v>
      </c>
      <c r="AS1678">
        <v>69</v>
      </c>
      <c r="AT1678">
        <v>9</v>
      </c>
      <c r="AU1678">
        <v>3</v>
      </c>
      <c r="AV1678">
        <v>0</v>
      </c>
      <c r="AW1678">
        <v>3</v>
      </c>
      <c r="AX1678">
        <v>0</v>
      </c>
      <c r="AY1678">
        <v>78</v>
      </c>
      <c r="AZ1678">
        <v>129</v>
      </c>
      <c r="BA1678">
        <v>39</v>
      </c>
      <c r="BB1678">
        <v>9</v>
      </c>
      <c r="BC1678">
        <v>4</v>
      </c>
      <c r="BD1678">
        <v>7</v>
      </c>
      <c r="BE1678">
        <v>0</v>
      </c>
      <c r="BF1678">
        <v>297</v>
      </c>
      <c r="BG1678">
        <v>26806</v>
      </c>
      <c r="BH1678">
        <v>0</v>
      </c>
      <c r="BI1678">
        <v>174</v>
      </c>
      <c r="BJ1678" s="25">
        <v>45853</v>
      </c>
      <c r="BK1678">
        <v>0</v>
      </c>
      <c r="BL1678" s="27" t="str">
        <f>VLOOKUP(O1678,DropDownList!$H$1:$I$7,2,FALSE)</f>
        <v>2025/26</v>
      </c>
      <c r="BM1678" s="27" t="str">
        <f t="shared" si="26"/>
        <v>JP COURT</v>
      </c>
    </row>
    <row r="1679" spans="1:65" x14ac:dyDescent="0.2">
      <c r="A1679">
        <v>2025</v>
      </c>
      <c r="B1679">
        <v>7</v>
      </c>
      <c r="C1679" t="s">
        <v>189</v>
      </c>
      <c r="D1679" t="s">
        <v>194</v>
      </c>
      <c r="E1679" t="s">
        <v>26</v>
      </c>
      <c r="F1679">
        <v>9380</v>
      </c>
      <c r="G1679" t="s">
        <v>141</v>
      </c>
      <c r="H1679" t="s">
        <v>189</v>
      </c>
      <c r="I1679" t="s">
        <v>189</v>
      </c>
      <c r="J1679" s="24">
        <v>45839</v>
      </c>
      <c r="K1679" t="s">
        <v>143</v>
      </c>
      <c r="L1679">
        <v>2</v>
      </c>
      <c r="M1679" t="s">
        <v>144</v>
      </c>
      <c r="N1679" t="s">
        <v>145</v>
      </c>
      <c r="O1679" t="s">
        <v>147</v>
      </c>
      <c r="P1679" t="s">
        <v>146</v>
      </c>
      <c r="Q1679">
        <v>818.54</v>
      </c>
      <c r="R1679">
        <v>272</v>
      </c>
      <c r="S1679">
        <v>4905</v>
      </c>
      <c r="T1679">
        <v>20</v>
      </c>
      <c r="U1679">
        <v>105</v>
      </c>
      <c r="V1679">
        <v>22</v>
      </c>
      <c r="W1679">
        <v>423.21</v>
      </c>
      <c r="X1679">
        <v>423.21</v>
      </c>
      <c r="Y1679">
        <v>0</v>
      </c>
      <c r="Z1679">
        <v>0</v>
      </c>
      <c r="AA1679">
        <v>4066.46</v>
      </c>
      <c r="AB1679">
        <v>0</v>
      </c>
      <c r="AC1679">
        <v>0</v>
      </c>
      <c r="AD1679">
        <v>20</v>
      </c>
      <c r="AE1679">
        <v>2</v>
      </c>
      <c r="AF1679">
        <v>229</v>
      </c>
      <c r="AG1679">
        <v>3</v>
      </c>
      <c r="AH1679">
        <v>1</v>
      </c>
      <c r="AI1679">
        <v>39</v>
      </c>
      <c r="AJ1679">
        <v>0</v>
      </c>
      <c r="AK1679">
        <v>0</v>
      </c>
      <c r="AL1679">
        <v>0</v>
      </c>
      <c r="AM1679">
        <v>0</v>
      </c>
      <c r="AN1679">
        <v>0</v>
      </c>
      <c r="AO1679">
        <v>186</v>
      </c>
      <c r="AP1679">
        <v>750</v>
      </c>
      <c r="AQ1679">
        <v>195</v>
      </c>
      <c r="AR1679">
        <v>0</v>
      </c>
      <c r="AS1679">
        <v>151</v>
      </c>
      <c r="AT1679">
        <v>12</v>
      </c>
      <c r="AU1679">
        <v>3</v>
      </c>
      <c r="AV1679">
        <v>1</v>
      </c>
      <c r="AW1679">
        <v>1</v>
      </c>
      <c r="AX1679">
        <v>0</v>
      </c>
      <c r="AY1679">
        <v>97</v>
      </c>
      <c r="AZ1679">
        <v>160</v>
      </c>
      <c r="BA1679">
        <v>78</v>
      </c>
      <c r="BB1679">
        <v>18</v>
      </c>
      <c r="BC1679">
        <v>8</v>
      </c>
      <c r="BD1679">
        <v>6</v>
      </c>
      <c r="BE1679">
        <v>0</v>
      </c>
      <c r="BF1679">
        <v>271</v>
      </c>
      <c r="BG1679">
        <v>795</v>
      </c>
      <c r="BH1679">
        <v>0</v>
      </c>
      <c r="BI1679">
        <v>104</v>
      </c>
      <c r="BJ1679" s="25">
        <v>45853</v>
      </c>
      <c r="BK1679">
        <v>0</v>
      </c>
      <c r="BL1679" s="27" t="str">
        <f>VLOOKUP(O1679,DropDownList!$H$1:$I$7,2,FALSE)</f>
        <v>2024/25</v>
      </c>
      <c r="BM1679" s="27" t="str">
        <f t="shared" si="26"/>
        <v>VSUR</v>
      </c>
    </row>
    <row r="1680" spans="1:65" x14ac:dyDescent="0.2">
      <c r="A1680">
        <v>2025</v>
      </c>
      <c r="B1680">
        <v>7</v>
      </c>
      <c r="C1680" t="s">
        <v>189</v>
      </c>
      <c r="D1680" t="s">
        <v>194</v>
      </c>
      <c r="E1680" t="s">
        <v>26</v>
      </c>
      <c r="F1680">
        <v>9380</v>
      </c>
      <c r="G1680" t="s">
        <v>141</v>
      </c>
      <c r="H1680" t="s">
        <v>189</v>
      </c>
      <c r="I1680" t="s">
        <v>189</v>
      </c>
      <c r="J1680" s="24">
        <v>45839</v>
      </c>
      <c r="K1680" t="s">
        <v>143</v>
      </c>
      <c r="L1680">
        <v>2</v>
      </c>
      <c r="M1680" t="s">
        <v>144</v>
      </c>
      <c r="N1680" t="s">
        <v>145</v>
      </c>
      <c r="O1680" t="s">
        <v>149</v>
      </c>
      <c r="P1680" t="s">
        <v>150</v>
      </c>
      <c r="Q1680">
        <v>38400.15</v>
      </c>
      <c r="R1680">
        <v>426</v>
      </c>
      <c r="S1680">
        <v>65124.29</v>
      </c>
      <c r="T1680">
        <v>4933.79</v>
      </c>
      <c r="U1680">
        <v>255</v>
      </c>
      <c r="V1680">
        <v>188</v>
      </c>
      <c r="W1680">
        <v>24685.45</v>
      </c>
      <c r="X1680">
        <v>31010.55</v>
      </c>
      <c r="Y1680">
        <v>390</v>
      </c>
      <c r="Z1680">
        <v>60190.5</v>
      </c>
      <c r="AA1680">
        <v>21790.35</v>
      </c>
      <c r="AB1680">
        <v>6752.75</v>
      </c>
      <c r="AC1680">
        <v>15037.6</v>
      </c>
      <c r="AD1680">
        <v>157</v>
      </c>
      <c r="AE1680">
        <v>31</v>
      </c>
      <c r="AF1680">
        <v>135</v>
      </c>
      <c r="AG1680">
        <v>64</v>
      </c>
      <c r="AH1680">
        <v>36</v>
      </c>
      <c r="AI1680">
        <v>191</v>
      </c>
      <c r="AJ1680">
        <v>63</v>
      </c>
      <c r="AK1680">
        <v>29</v>
      </c>
      <c r="AL1680">
        <v>10</v>
      </c>
      <c r="AM1680">
        <v>12</v>
      </c>
      <c r="AN1680">
        <v>5</v>
      </c>
      <c r="AO1680">
        <v>308</v>
      </c>
      <c r="AP1680">
        <v>819</v>
      </c>
      <c r="AQ1680">
        <v>316</v>
      </c>
      <c r="AR1680">
        <v>4</v>
      </c>
      <c r="AS1680">
        <v>116</v>
      </c>
      <c r="AT1680">
        <v>14</v>
      </c>
      <c r="AU1680">
        <v>0</v>
      </c>
      <c r="AV1680">
        <v>0</v>
      </c>
      <c r="AW1680">
        <v>0</v>
      </c>
      <c r="AX1680">
        <v>0</v>
      </c>
      <c r="AY1680">
        <v>79</v>
      </c>
      <c r="AZ1680">
        <v>177</v>
      </c>
      <c r="BA1680">
        <v>76</v>
      </c>
      <c r="BB1680">
        <v>13</v>
      </c>
      <c r="BC1680">
        <v>7</v>
      </c>
      <c r="BD1680">
        <v>0</v>
      </c>
      <c r="BE1680">
        <v>0</v>
      </c>
      <c r="BF1680">
        <v>312</v>
      </c>
      <c r="BG1680">
        <v>31234.11</v>
      </c>
      <c r="BH1680">
        <v>0</v>
      </c>
      <c r="BI1680">
        <v>255</v>
      </c>
      <c r="BJ1680" s="25">
        <v>45853</v>
      </c>
      <c r="BK1680">
        <v>0</v>
      </c>
      <c r="BL1680" s="27" t="str">
        <f>VLOOKUP(O1680,DropDownList!$H$1:$I$7,2,FALSE)</f>
        <v>2025/26</v>
      </c>
      <c r="BM1680" s="27" t="str">
        <f t="shared" si="26"/>
        <v>FISCAL FINES</v>
      </c>
    </row>
    <row r="1681" spans="1:65" x14ac:dyDescent="0.2">
      <c r="A1681">
        <v>2025</v>
      </c>
      <c r="B1681">
        <v>7</v>
      </c>
      <c r="C1681" t="s">
        <v>189</v>
      </c>
      <c r="D1681" t="s">
        <v>194</v>
      </c>
      <c r="E1681" t="s">
        <v>26</v>
      </c>
      <c r="F1681">
        <v>9380</v>
      </c>
      <c r="G1681" t="s">
        <v>141</v>
      </c>
      <c r="H1681" t="s">
        <v>189</v>
      </c>
      <c r="I1681" t="s">
        <v>189</v>
      </c>
      <c r="J1681" s="24">
        <v>45839</v>
      </c>
      <c r="K1681" t="s">
        <v>143</v>
      </c>
      <c r="L1681">
        <v>2</v>
      </c>
      <c r="M1681" t="s">
        <v>144</v>
      </c>
      <c r="N1681" t="s">
        <v>145</v>
      </c>
      <c r="O1681" t="s">
        <v>147</v>
      </c>
      <c r="P1681" t="s">
        <v>153</v>
      </c>
      <c r="Q1681">
        <v>365.32</v>
      </c>
      <c r="R1681">
        <v>20</v>
      </c>
      <c r="S1681">
        <v>900</v>
      </c>
      <c r="T1681">
        <v>45</v>
      </c>
      <c r="U1681">
        <v>9</v>
      </c>
      <c r="V1681">
        <v>7</v>
      </c>
      <c r="W1681">
        <v>315</v>
      </c>
      <c r="X1681">
        <v>315</v>
      </c>
      <c r="Y1681">
        <v>0</v>
      </c>
      <c r="Z1681">
        <v>0</v>
      </c>
      <c r="AA1681">
        <v>489.68</v>
      </c>
      <c r="AB1681">
        <v>0</v>
      </c>
      <c r="AC1681">
        <v>489.68</v>
      </c>
      <c r="AD1681">
        <v>7</v>
      </c>
      <c r="AE1681">
        <v>0</v>
      </c>
      <c r="AF1681">
        <v>10</v>
      </c>
      <c r="AG1681">
        <v>1</v>
      </c>
      <c r="AH1681">
        <v>1</v>
      </c>
      <c r="AI1681">
        <v>8</v>
      </c>
      <c r="AJ1681">
        <v>0</v>
      </c>
      <c r="AK1681">
        <v>0</v>
      </c>
      <c r="AL1681">
        <v>0</v>
      </c>
      <c r="AM1681">
        <v>0</v>
      </c>
      <c r="AN1681">
        <v>0</v>
      </c>
      <c r="AO1681">
        <v>17</v>
      </c>
      <c r="AP1681">
        <v>60</v>
      </c>
      <c r="AQ1681">
        <v>19</v>
      </c>
      <c r="AR1681">
        <v>1</v>
      </c>
      <c r="AS1681">
        <v>11</v>
      </c>
      <c r="AT1681">
        <v>1</v>
      </c>
      <c r="AU1681">
        <v>0</v>
      </c>
      <c r="AV1681">
        <v>0</v>
      </c>
      <c r="AW1681">
        <v>0</v>
      </c>
      <c r="AX1681">
        <v>0</v>
      </c>
      <c r="AY1681">
        <v>4</v>
      </c>
      <c r="AZ1681">
        <v>11</v>
      </c>
      <c r="BA1681">
        <v>7</v>
      </c>
      <c r="BB1681">
        <v>0</v>
      </c>
      <c r="BC1681">
        <v>0</v>
      </c>
      <c r="BD1681">
        <v>1</v>
      </c>
      <c r="BE1681">
        <v>0</v>
      </c>
      <c r="BF1681">
        <v>16</v>
      </c>
      <c r="BG1681">
        <v>360</v>
      </c>
      <c r="BH1681">
        <v>0</v>
      </c>
      <c r="BI1681">
        <v>8</v>
      </c>
      <c r="BJ1681" s="25">
        <v>45853</v>
      </c>
      <c r="BK1681">
        <v>0</v>
      </c>
      <c r="BL1681" s="27" t="str">
        <f>VLOOKUP(O1681,DropDownList!$H$1:$I$7,2,FALSE)</f>
        <v>2024/25</v>
      </c>
      <c r="BM1681" s="27" t="str">
        <f t="shared" si="26"/>
        <v>PREG</v>
      </c>
    </row>
    <row r="1682" spans="1:65" x14ac:dyDescent="0.2">
      <c r="A1682">
        <v>2025</v>
      </c>
      <c r="B1682">
        <v>7</v>
      </c>
      <c r="C1682" t="s">
        <v>189</v>
      </c>
      <c r="D1682" t="s">
        <v>194</v>
      </c>
      <c r="E1682" t="s">
        <v>26</v>
      </c>
      <c r="F1682">
        <v>9380</v>
      </c>
      <c r="G1682" t="s">
        <v>141</v>
      </c>
      <c r="H1682" t="s">
        <v>189</v>
      </c>
      <c r="I1682" t="s">
        <v>189</v>
      </c>
      <c r="J1682" s="24">
        <v>45839</v>
      </c>
      <c r="K1682" t="s">
        <v>143</v>
      </c>
      <c r="L1682">
        <v>2</v>
      </c>
      <c r="M1682" t="s">
        <v>144</v>
      </c>
      <c r="N1682" t="s">
        <v>145</v>
      </c>
      <c r="O1682" t="s">
        <v>147</v>
      </c>
      <c r="P1682" t="s">
        <v>151</v>
      </c>
      <c r="Q1682">
        <v>0</v>
      </c>
      <c r="R1682">
        <v>223</v>
      </c>
      <c r="S1682">
        <v>6690</v>
      </c>
      <c r="T1682">
        <v>1230</v>
      </c>
      <c r="U1682">
        <v>0</v>
      </c>
      <c r="V1682">
        <v>0</v>
      </c>
      <c r="W1682">
        <v>0</v>
      </c>
      <c r="X1682">
        <v>0</v>
      </c>
      <c r="Y1682">
        <v>0</v>
      </c>
      <c r="Z1682">
        <v>0</v>
      </c>
      <c r="AA1682">
        <v>5460</v>
      </c>
      <c r="AB1682">
        <v>0</v>
      </c>
      <c r="AC1682">
        <v>5460</v>
      </c>
      <c r="AD1682">
        <v>0</v>
      </c>
      <c r="AE1682">
        <v>0</v>
      </c>
      <c r="AF1682">
        <v>182</v>
      </c>
      <c r="AG1682">
        <v>0</v>
      </c>
      <c r="AH1682">
        <v>41</v>
      </c>
      <c r="AI1682">
        <v>0</v>
      </c>
      <c r="AJ1682">
        <v>0</v>
      </c>
      <c r="AK1682">
        <v>0</v>
      </c>
      <c r="AL1682">
        <v>0</v>
      </c>
      <c r="AM1682">
        <v>0</v>
      </c>
      <c r="AN1682">
        <v>0</v>
      </c>
      <c r="AO1682">
        <v>0</v>
      </c>
      <c r="AP1682">
        <v>0</v>
      </c>
      <c r="AQ1682">
        <v>0</v>
      </c>
      <c r="AR1682">
        <v>0</v>
      </c>
      <c r="AS1682">
        <v>0</v>
      </c>
      <c r="AT1682">
        <v>0</v>
      </c>
      <c r="AU1682">
        <v>0</v>
      </c>
      <c r="AV1682">
        <v>0</v>
      </c>
      <c r="AW1682">
        <v>0</v>
      </c>
      <c r="AX1682">
        <v>0</v>
      </c>
      <c r="AY1682">
        <v>0</v>
      </c>
      <c r="AZ1682">
        <v>0</v>
      </c>
      <c r="BA1682">
        <v>0</v>
      </c>
      <c r="BB1682">
        <v>0</v>
      </c>
      <c r="BC1682">
        <v>0</v>
      </c>
      <c r="BD1682">
        <v>0</v>
      </c>
      <c r="BE1682">
        <v>0</v>
      </c>
      <c r="BF1682">
        <v>0</v>
      </c>
      <c r="BG1682">
        <v>0</v>
      </c>
      <c r="BH1682">
        <v>0</v>
      </c>
      <c r="BI1682">
        <v>0</v>
      </c>
      <c r="BJ1682" s="25">
        <v>45853</v>
      </c>
      <c r="BK1682">
        <v>0</v>
      </c>
      <c r="BL1682" s="27" t="str">
        <f>VLOOKUP(O1682,DropDownList!$H$1:$I$7,2,FALSE)</f>
        <v>2024/25</v>
      </c>
      <c r="BM1682" s="27" t="str">
        <f t="shared" si="26"/>
        <v>PCPF</v>
      </c>
    </row>
    <row r="1683" spans="1:65" x14ac:dyDescent="0.2">
      <c r="A1683">
        <v>2025</v>
      </c>
      <c r="B1683">
        <v>7</v>
      </c>
      <c r="C1683" t="s">
        <v>189</v>
      </c>
      <c r="D1683" t="s">
        <v>194</v>
      </c>
      <c r="E1683" t="s">
        <v>26</v>
      </c>
      <c r="F1683">
        <v>9380</v>
      </c>
      <c r="G1683" t="s">
        <v>141</v>
      </c>
      <c r="H1683" t="s">
        <v>189</v>
      </c>
      <c r="I1683" t="s">
        <v>189</v>
      </c>
      <c r="J1683" s="24">
        <v>45839</v>
      </c>
      <c r="K1683" t="s">
        <v>143</v>
      </c>
      <c r="L1683">
        <v>2</v>
      </c>
      <c r="M1683" t="s">
        <v>144</v>
      </c>
      <c r="N1683" t="s">
        <v>145</v>
      </c>
      <c r="O1683" t="s">
        <v>147</v>
      </c>
      <c r="P1683" t="s">
        <v>152</v>
      </c>
      <c r="Q1683">
        <v>0</v>
      </c>
      <c r="R1683">
        <v>43</v>
      </c>
      <c r="S1683">
        <v>1720</v>
      </c>
      <c r="T1683">
        <v>920</v>
      </c>
      <c r="U1683">
        <v>0</v>
      </c>
      <c r="V1683">
        <v>0</v>
      </c>
      <c r="W1683">
        <v>0</v>
      </c>
      <c r="X1683">
        <v>0</v>
      </c>
      <c r="Y1683">
        <v>0</v>
      </c>
      <c r="Z1683">
        <v>0</v>
      </c>
      <c r="AA1683">
        <v>800</v>
      </c>
      <c r="AB1683">
        <v>0</v>
      </c>
      <c r="AC1683">
        <v>800</v>
      </c>
      <c r="AD1683">
        <v>0</v>
      </c>
      <c r="AE1683">
        <v>0</v>
      </c>
      <c r="AF1683">
        <v>20</v>
      </c>
      <c r="AG1683">
        <v>0</v>
      </c>
      <c r="AH1683">
        <v>23</v>
      </c>
      <c r="AI1683">
        <v>0</v>
      </c>
      <c r="AJ1683">
        <v>0</v>
      </c>
      <c r="AK1683">
        <v>0</v>
      </c>
      <c r="AL1683">
        <v>0</v>
      </c>
      <c r="AM1683">
        <v>1</v>
      </c>
      <c r="AN1683">
        <v>0</v>
      </c>
      <c r="AO1683">
        <v>0</v>
      </c>
      <c r="AP1683">
        <v>0</v>
      </c>
      <c r="AQ1683">
        <v>0</v>
      </c>
      <c r="AR1683">
        <v>0</v>
      </c>
      <c r="AS1683">
        <v>0</v>
      </c>
      <c r="AT1683">
        <v>0</v>
      </c>
      <c r="AU1683">
        <v>0</v>
      </c>
      <c r="AV1683">
        <v>0</v>
      </c>
      <c r="AW1683">
        <v>0</v>
      </c>
      <c r="AX1683">
        <v>0</v>
      </c>
      <c r="AY1683">
        <v>0</v>
      </c>
      <c r="AZ1683">
        <v>0</v>
      </c>
      <c r="BA1683">
        <v>0</v>
      </c>
      <c r="BB1683">
        <v>0</v>
      </c>
      <c r="BC1683">
        <v>0</v>
      </c>
      <c r="BD1683">
        <v>0</v>
      </c>
      <c r="BE1683">
        <v>0</v>
      </c>
      <c r="BF1683">
        <v>0</v>
      </c>
      <c r="BG1683">
        <v>0</v>
      </c>
      <c r="BH1683">
        <v>0</v>
      </c>
      <c r="BI1683">
        <v>0</v>
      </c>
      <c r="BJ1683" s="25">
        <v>45853</v>
      </c>
      <c r="BK1683">
        <v>0</v>
      </c>
      <c r="BL1683" s="27" t="str">
        <f>VLOOKUP(O1683,DropDownList!$H$1:$I$7,2,FALSE)</f>
        <v>2024/25</v>
      </c>
      <c r="BM1683" s="27" t="str">
        <f t="shared" si="26"/>
        <v>PCOA</v>
      </c>
    </row>
    <row r="1684" spans="1:65" x14ac:dyDescent="0.2">
      <c r="A1684">
        <v>2025</v>
      </c>
      <c r="B1684">
        <v>7</v>
      </c>
      <c r="C1684" t="s">
        <v>189</v>
      </c>
      <c r="D1684" t="s">
        <v>194</v>
      </c>
      <c r="E1684" t="s">
        <v>26</v>
      </c>
      <c r="F1684">
        <v>9380</v>
      </c>
      <c r="G1684" t="s">
        <v>141</v>
      </c>
      <c r="H1684" t="s">
        <v>189</v>
      </c>
      <c r="I1684" t="s">
        <v>189</v>
      </c>
      <c r="J1684" s="24">
        <v>45839</v>
      </c>
      <c r="K1684" t="s">
        <v>143</v>
      </c>
      <c r="L1684">
        <v>2</v>
      </c>
      <c r="M1684" t="s">
        <v>144</v>
      </c>
      <c r="N1684" t="s">
        <v>145</v>
      </c>
      <c r="O1684" t="s">
        <v>147</v>
      </c>
      <c r="P1684" t="s">
        <v>148</v>
      </c>
      <c r="Q1684">
        <v>521.32000000000005</v>
      </c>
      <c r="R1684">
        <v>22</v>
      </c>
      <c r="S1684">
        <v>1320</v>
      </c>
      <c r="T1684">
        <v>60</v>
      </c>
      <c r="U1684">
        <v>10</v>
      </c>
      <c r="V1684">
        <v>3</v>
      </c>
      <c r="W1684">
        <v>180</v>
      </c>
      <c r="X1684">
        <v>180</v>
      </c>
      <c r="Y1684">
        <v>0</v>
      </c>
      <c r="Z1684">
        <v>0</v>
      </c>
      <c r="AA1684">
        <v>738.68</v>
      </c>
      <c r="AB1684">
        <v>0</v>
      </c>
      <c r="AC1684">
        <v>738.68</v>
      </c>
      <c r="AD1684">
        <v>3</v>
      </c>
      <c r="AE1684">
        <v>0</v>
      </c>
      <c r="AF1684">
        <v>11</v>
      </c>
      <c r="AG1684">
        <v>2</v>
      </c>
      <c r="AH1684">
        <v>1</v>
      </c>
      <c r="AI1684">
        <v>8</v>
      </c>
      <c r="AJ1684">
        <v>0</v>
      </c>
      <c r="AK1684">
        <v>0</v>
      </c>
      <c r="AL1684">
        <v>0</v>
      </c>
      <c r="AM1684">
        <v>0</v>
      </c>
      <c r="AN1684">
        <v>0</v>
      </c>
      <c r="AO1684">
        <v>20</v>
      </c>
      <c r="AP1684">
        <v>60</v>
      </c>
      <c r="AQ1684">
        <v>20</v>
      </c>
      <c r="AR1684">
        <v>0</v>
      </c>
      <c r="AS1684">
        <v>5</v>
      </c>
      <c r="AT1684">
        <v>2</v>
      </c>
      <c r="AU1684">
        <v>0</v>
      </c>
      <c r="AV1684">
        <v>0</v>
      </c>
      <c r="AW1684">
        <v>0</v>
      </c>
      <c r="AX1684">
        <v>0</v>
      </c>
      <c r="AY1684">
        <v>14</v>
      </c>
      <c r="AZ1684">
        <v>15</v>
      </c>
      <c r="BA1684">
        <v>3</v>
      </c>
      <c r="BB1684">
        <v>0</v>
      </c>
      <c r="BC1684">
        <v>0</v>
      </c>
      <c r="BD1684">
        <v>0</v>
      </c>
      <c r="BE1684">
        <v>0</v>
      </c>
      <c r="BF1684">
        <v>21</v>
      </c>
      <c r="BG1684">
        <v>480</v>
      </c>
      <c r="BH1684">
        <v>0</v>
      </c>
      <c r="BI1684">
        <v>10</v>
      </c>
      <c r="BJ1684" s="25">
        <v>45853</v>
      </c>
      <c r="BK1684">
        <v>0</v>
      </c>
      <c r="BL1684" s="27" t="str">
        <f>VLOOKUP(O1684,DropDownList!$H$1:$I$7,2,FALSE)</f>
        <v>2024/25</v>
      </c>
      <c r="BM1684" s="27" t="str">
        <f t="shared" si="26"/>
        <v>PRAS</v>
      </c>
    </row>
    <row r="1685" spans="1:65" x14ac:dyDescent="0.2">
      <c r="A1685">
        <v>2025</v>
      </c>
      <c r="B1685">
        <v>7</v>
      </c>
      <c r="C1685" t="s">
        <v>189</v>
      </c>
      <c r="D1685" t="s">
        <v>194</v>
      </c>
      <c r="E1685" t="s">
        <v>26</v>
      </c>
      <c r="F1685">
        <v>9380</v>
      </c>
      <c r="G1685" t="s">
        <v>141</v>
      </c>
      <c r="H1685" t="s">
        <v>189</v>
      </c>
      <c r="I1685" t="s">
        <v>189</v>
      </c>
      <c r="J1685" s="24">
        <v>45839</v>
      </c>
      <c r="K1685" t="s">
        <v>143</v>
      </c>
      <c r="L1685">
        <v>2</v>
      </c>
      <c r="M1685" t="s">
        <v>144</v>
      </c>
      <c r="N1685" t="s">
        <v>145</v>
      </c>
      <c r="O1685" t="s">
        <v>147</v>
      </c>
      <c r="P1685" t="s">
        <v>154</v>
      </c>
      <c r="Q1685">
        <v>25853.35</v>
      </c>
      <c r="R1685">
        <v>273</v>
      </c>
      <c r="S1685">
        <v>83953</v>
      </c>
      <c r="T1685">
        <v>460</v>
      </c>
      <c r="U1685">
        <v>103</v>
      </c>
      <c r="V1685">
        <v>39</v>
      </c>
      <c r="W1685">
        <v>10696.32</v>
      </c>
      <c r="X1685">
        <v>11238.32</v>
      </c>
      <c r="Y1685">
        <v>0</v>
      </c>
      <c r="Z1685">
        <v>0</v>
      </c>
      <c r="AA1685">
        <v>57639.65</v>
      </c>
      <c r="AB1685">
        <v>2051.08</v>
      </c>
      <c r="AC1685">
        <v>51502.11</v>
      </c>
      <c r="AD1685">
        <v>20</v>
      </c>
      <c r="AE1685">
        <v>19</v>
      </c>
      <c r="AF1685">
        <v>169</v>
      </c>
      <c r="AG1685">
        <v>68</v>
      </c>
      <c r="AH1685">
        <v>1</v>
      </c>
      <c r="AI1685">
        <v>35</v>
      </c>
      <c r="AJ1685">
        <v>0</v>
      </c>
      <c r="AK1685">
        <v>0</v>
      </c>
      <c r="AL1685">
        <v>0</v>
      </c>
      <c r="AM1685">
        <v>0</v>
      </c>
      <c r="AN1685">
        <v>0</v>
      </c>
      <c r="AO1685">
        <v>187</v>
      </c>
      <c r="AP1685">
        <v>751</v>
      </c>
      <c r="AQ1685">
        <v>196</v>
      </c>
      <c r="AR1685">
        <v>0</v>
      </c>
      <c r="AS1685">
        <v>151</v>
      </c>
      <c r="AT1685">
        <v>12</v>
      </c>
      <c r="AU1685">
        <v>3</v>
      </c>
      <c r="AV1685">
        <v>1</v>
      </c>
      <c r="AW1685">
        <v>1</v>
      </c>
      <c r="AX1685">
        <v>0</v>
      </c>
      <c r="AY1685">
        <v>98</v>
      </c>
      <c r="AZ1685">
        <v>160</v>
      </c>
      <c r="BA1685">
        <v>78</v>
      </c>
      <c r="BB1685">
        <v>18</v>
      </c>
      <c r="BC1685">
        <v>8</v>
      </c>
      <c r="BD1685">
        <v>5</v>
      </c>
      <c r="BE1685">
        <v>0</v>
      </c>
      <c r="BF1685">
        <v>272</v>
      </c>
      <c r="BG1685">
        <v>11020</v>
      </c>
      <c r="BH1685">
        <v>0</v>
      </c>
      <c r="BI1685">
        <v>102</v>
      </c>
      <c r="BJ1685" s="25">
        <v>45853</v>
      </c>
      <c r="BK1685">
        <v>0</v>
      </c>
      <c r="BL1685" s="27" t="str">
        <f>VLOOKUP(O1685,DropDownList!$H$1:$I$7,2,FALSE)</f>
        <v>2024/25</v>
      </c>
      <c r="BM1685" s="27" t="str">
        <f t="shared" si="26"/>
        <v>JP COURT</v>
      </c>
    </row>
    <row r="1686" spans="1:65" x14ac:dyDescent="0.2">
      <c r="A1686">
        <v>2025</v>
      </c>
      <c r="B1686">
        <v>7</v>
      </c>
      <c r="C1686" t="s">
        <v>189</v>
      </c>
      <c r="D1686" t="s">
        <v>194</v>
      </c>
      <c r="E1686" t="s">
        <v>26</v>
      </c>
      <c r="F1686">
        <v>9380</v>
      </c>
      <c r="G1686" t="s">
        <v>141</v>
      </c>
      <c r="H1686" t="s">
        <v>189</v>
      </c>
      <c r="I1686" t="s">
        <v>189</v>
      </c>
      <c r="J1686" s="24">
        <v>45839</v>
      </c>
      <c r="K1686" t="s">
        <v>143</v>
      </c>
      <c r="L1686">
        <v>2</v>
      </c>
      <c r="M1686" t="s">
        <v>144</v>
      </c>
      <c r="N1686" t="s">
        <v>145</v>
      </c>
      <c r="O1686" t="s">
        <v>156</v>
      </c>
      <c r="P1686" t="s">
        <v>146</v>
      </c>
      <c r="Q1686">
        <v>370</v>
      </c>
      <c r="R1686">
        <v>285</v>
      </c>
      <c r="S1686">
        <v>4620</v>
      </c>
      <c r="T1686">
        <v>130</v>
      </c>
      <c r="U1686">
        <v>68</v>
      </c>
      <c r="V1686">
        <v>20</v>
      </c>
      <c r="W1686">
        <v>300</v>
      </c>
      <c r="X1686">
        <v>300</v>
      </c>
      <c r="Y1686">
        <v>0</v>
      </c>
      <c r="Z1686">
        <v>0</v>
      </c>
      <c r="AA1686">
        <v>4120</v>
      </c>
      <c r="AB1686">
        <v>0</v>
      </c>
      <c r="AC1686">
        <v>0</v>
      </c>
      <c r="AD1686">
        <v>20</v>
      </c>
      <c r="AE1686">
        <v>0</v>
      </c>
      <c r="AF1686">
        <v>255</v>
      </c>
      <c r="AG1686">
        <v>0</v>
      </c>
      <c r="AH1686">
        <v>6</v>
      </c>
      <c r="AI1686">
        <v>24</v>
      </c>
      <c r="AJ1686">
        <v>0</v>
      </c>
      <c r="AK1686">
        <v>0</v>
      </c>
      <c r="AL1686">
        <v>0</v>
      </c>
      <c r="AM1686">
        <v>0</v>
      </c>
      <c r="AN1686">
        <v>0</v>
      </c>
      <c r="AO1686">
        <v>203</v>
      </c>
      <c r="AP1686">
        <v>1041</v>
      </c>
      <c r="AQ1686">
        <v>220</v>
      </c>
      <c r="AR1686">
        <v>0</v>
      </c>
      <c r="AS1686">
        <v>213</v>
      </c>
      <c r="AT1686">
        <v>32</v>
      </c>
      <c r="AU1686">
        <v>14</v>
      </c>
      <c r="AV1686">
        <v>5</v>
      </c>
      <c r="AW1686">
        <v>5</v>
      </c>
      <c r="AX1686">
        <v>0</v>
      </c>
      <c r="AY1686">
        <v>99</v>
      </c>
      <c r="AZ1686">
        <v>199</v>
      </c>
      <c r="BA1686">
        <v>125</v>
      </c>
      <c r="BB1686">
        <v>53</v>
      </c>
      <c r="BC1686">
        <v>31</v>
      </c>
      <c r="BD1686">
        <v>4</v>
      </c>
      <c r="BE1686">
        <v>0</v>
      </c>
      <c r="BF1686">
        <v>279</v>
      </c>
      <c r="BG1686">
        <v>370</v>
      </c>
      <c r="BH1686">
        <v>0</v>
      </c>
      <c r="BI1686">
        <v>67</v>
      </c>
      <c r="BJ1686" s="25">
        <v>45853</v>
      </c>
      <c r="BK1686">
        <v>0</v>
      </c>
      <c r="BL1686" s="27" t="str">
        <f>VLOOKUP(O1686,DropDownList!$H$1:$I$7,2,FALSE)</f>
        <v>2023/24</v>
      </c>
      <c r="BM1686" s="27" t="str">
        <f t="shared" si="26"/>
        <v>VSUR</v>
      </c>
    </row>
    <row r="1687" spans="1:65" x14ac:dyDescent="0.2">
      <c r="A1687">
        <v>2025</v>
      </c>
      <c r="B1687">
        <v>7</v>
      </c>
      <c r="C1687" t="s">
        <v>189</v>
      </c>
      <c r="D1687" t="s">
        <v>194</v>
      </c>
      <c r="E1687" t="s">
        <v>26</v>
      </c>
      <c r="F1687">
        <v>9380</v>
      </c>
      <c r="G1687" t="s">
        <v>141</v>
      </c>
      <c r="H1687" t="s">
        <v>189</v>
      </c>
      <c r="I1687" t="s">
        <v>189</v>
      </c>
      <c r="J1687" s="24">
        <v>45839</v>
      </c>
      <c r="K1687" t="s">
        <v>143</v>
      </c>
      <c r="L1687">
        <v>2</v>
      </c>
      <c r="M1687" t="s">
        <v>144</v>
      </c>
      <c r="N1687" t="s">
        <v>145</v>
      </c>
      <c r="O1687" t="s">
        <v>147</v>
      </c>
      <c r="P1687" t="s">
        <v>150</v>
      </c>
      <c r="Q1687">
        <v>23321.18</v>
      </c>
      <c r="R1687">
        <v>445</v>
      </c>
      <c r="S1687">
        <v>68181.37</v>
      </c>
      <c r="T1687">
        <v>5849.35</v>
      </c>
      <c r="U1687">
        <v>170</v>
      </c>
      <c r="V1687">
        <v>96</v>
      </c>
      <c r="W1687">
        <v>13506.87</v>
      </c>
      <c r="X1687">
        <v>13506.87</v>
      </c>
      <c r="Y1687">
        <v>411</v>
      </c>
      <c r="Z1687">
        <v>62332.02</v>
      </c>
      <c r="AA1687">
        <v>39010.839999999997</v>
      </c>
      <c r="AB1687">
        <v>12045.05</v>
      </c>
      <c r="AC1687">
        <v>26965.79</v>
      </c>
      <c r="AD1687">
        <v>76</v>
      </c>
      <c r="AE1687">
        <v>20</v>
      </c>
      <c r="AF1687">
        <v>238</v>
      </c>
      <c r="AG1687">
        <v>65</v>
      </c>
      <c r="AH1687">
        <v>34</v>
      </c>
      <c r="AI1687">
        <v>105</v>
      </c>
      <c r="AJ1687">
        <v>60</v>
      </c>
      <c r="AK1687">
        <v>44</v>
      </c>
      <c r="AL1687">
        <v>6</v>
      </c>
      <c r="AM1687">
        <v>13</v>
      </c>
      <c r="AN1687">
        <v>4</v>
      </c>
      <c r="AO1687">
        <v>333</v>
      </c>
      <c r="AP1687">
        <v>1458</v>
      </c>
      <c r="AQ1687">
        <v>366</v>
      </c>
      <c r="AR1687">
        <v>10</v>
      </c>
      <c r="AS1687">
        <v>274</v>
      </c>
      <c r="AT1687">
        <v>31</v>
      </c>
      <c r="AU1687">
        <v>1</v>
      </c>
      <c r="AV1687">
        <v>1</v>
      </c>
      <c r="AW1687">
        <v>0</v>
      </c>
      <c r="AX1687">
        <v>0</v>
      </c>
      <c r="AY1687">
        <v>167</v>
      </c>
      <c r="AZ1687">
        <v>341</v>
      </c>
      <c r="BA1687">
        <v>192</v>
      </c>
      <c r="BB1687">
        <v>24</v>
      </c>
      <c r="BC1687">
        <v>15</v>
      </c>
      <c r="BD1687">
        <v>3</v>
      </c>
      <c r="BE1687">
        <v>0</v>
      </c>
      <c r="BF1687">
        <v>335</v>
      </c>
      <c r="BG1687">
        <v>15113.03</v>
      </c>
      <c r="BH1687">
        <v>3</v>
      </c>
      <c r="BI1687">
        <v>170</v>
      </c>
      <c r="BJ1687" s="25">
        <v>45853</v>
      </c>
      <c r="BK1687">
        <v>0</v>
      </c>
      <c r="BL1687" s="27" t="str">
        <f>VLOOKUP(O1687,DropDownList!$H$1:$I$7,2,FALSE)</f>
        <v>2024/25</v>
      </c>
      <c r="BM1687" s="27" t="str">
        <f t="shared" si="26"/>
        <v>FISCAL FINES</v>
      </c>
    </row>
    <row r="1688" spans="1:65" x14ac:dyDescent="0.2">
      <c r="A1688">
        <v>2025</v>
      </c>
      <c r="B1688">
        <v>7</v>
      </c>
      <c r="C1688" t="s">
        <v>189</v>
      </c>
      <c r="D1688" t="s">
        <v>194</v>
      </c>
      <c r="E1688" t="s">
        <v>26</v>
      </c>
      <c r="F1688">
        <v>9380</v>
      </c>
      <c r="G1688" t="s">
        <v>141</v>
      </c>
      <c r="H1688" t="s">
        <v>189</v>
      </c>
      <c r="I1688" t="s">
        <v>189</v>
      </c>
      <c r="J1688" s="24">
        <v>45839</v>
      </c>
      <c r="K1688" t="s">
        <v>143</v>
      </c>
      <c r="L1688">
        <v>2</v>
      </c>
      <c r="M1688" t="s">
        <v>144</v>
      </c>
      <c r="N1688" t="s">
        <v>145</v>
      </c>
      <c r="O1688" t="s">
        <v>149</v>
      </c>
      <c r="P1688" t="s">
        <v>146</v>
      </c>
      <c r="Q1688">
        <v>1505</v>
      </c>
      <c r="R1688">
        <v>297</v>
      </c>
      <c r="S1688">
        <v>5030</v>
      </c>
      <c r="T1688">
        <v>100</v>
      </c>
      <c r="U1688">
        <v>171</v>
      </c>
      <c r="V1688">
        <v>52</v>
      </c>
      <c r="W1688">
        <v>845</v>
      </c>
      <c r="X1688">
        <v>845</v>
      </c>
      <c r="Y1688">
        <v>0</v>
      </c>
      <c r="Z1688">
        <v>0</v>
      </c>
      <c r="AA1688">
        <v>3425</v>
      </c>
      <c r="AB1688">
        <v>0</v>
      </c>
      <c r="AC1688">
        <v>0</v>
      </c>
      <c r="AD1688">
        <v>51</v>
      </c>
      <c r="AE1688">
        <v>1</v>
      </c>
      <c r="AF1688">
        <v>202</v>
      </c>
      <c r="AG1688">
        <v>1</v>
      </c>
      <c r="AH1688">
        <v>4</v>
      </c>
      <c r="AI1688">
        <v>90</v>
      </c>
      <c r="AJ1688">
        <v>0</v>
      </c>
      <c r="AK1688">
        <v>0</v>
      </c>
      <c r="AL1688">
        <v>0</v>
      </c>
      <c r="AM1688">
        <v>0</v>
      </c>
      <c r="AN1688">
        <v>0</v>
      </c>
      <c r="AO1688">
        <v>203</v>
      </c>
      <c r="AP1688">
        <v>548</v>
      </c>
      <c r="AQ1688">
        <v>198</v>
      </c>
      <c r="AR1688">
        <v>0</v>
      </c>
      <c r="AS1688">
        <v>67</v>
      </c>
      <c r="AT1688">
        <v>9</v>
      </c>
      <c r="AU1688">
        <v>3</v>
      </c>
      <c r="AV1688">
        <v>0</v>
      </c>
      <c r="AW1688">
        <v>3</v>
      </c>
      <c r="AX1688">
        <v>0</v>
      </c>
      <c r="AY1688">
        <v>77</v>
      </c>
      <c r="AZ1688">
        <v>127</v>
      </c>
      <c r="BA1688">
        <v>38</v>
      </c>
      <c r="BB1688">
        <v>9</v>
      </c>
      <c r="BC1688">
        <v>4</v>
      </c>
      <c r="BD1688">
        <v>7</v>
      </c>
      <c r="BE1688">
        <v>0</v>
      </c>
      <c r="BF1688">
        <v>294</v>
      </c>
      <c r="BG1688">
        <v>1500</v>
      </c>
      <c r="BH1688">
        <v>0</v>
      </c>
      <c r="BI1688">
        <v>171</v>
      </c>
      <c r="BJ1688" s="25">
        <v>45853</v>
      </c>
      <c r="BK1688">
        <v>0</v>
      </c>
      <c r="BL1688" s="27" t="str">
        <f>VLOOKUP(O1688,DropDownList!$H$1:$I$7,2,FALSE)</f>
        <v>2025/26</v>
      </c>
      <c r="BM1688" s="27" t="str">
        <f t="shared" si="26"/>
        <v>VSUR</v>
      </c>
    </row>
    <row r="1689" spans="1:65" x14ac:dyDescent="0.2">
      <c r="A1689">
        <v>2025</v>
      </c>
      <c r="B1689">
        <v>7</v>
      </c>
      <c r="C1689" t="s">
        <v>189</v>
      </c>
      <c r="D1689" t="s">
        <v>194</v>
      </c>
      <c r="E1689" t="s">
        <v>26</v>
      </c>
      <c r="F1689">
        <v>9380</v>
      </c>
      <c r="G1689" t="s">
        <v>141</v>
      </c>
      <c r="H1689" t="s">
        <v>189</v>
      </c>
      <c r="I1689" t="s">
        <v>189</v>
      </c>
      <c r="J1689" s="24">
        <v>45839</v>
      </c>
      <c r="K1689" t="s">
        <v>143</v>
      </c>
      <c r="L1689">
        <v>2</v>
      </c>
      <c r="M1689" t="s">
        <v>144</v>
      </c>
      <c r="N1689" t="s">
        <v>145</v>
      </c>
      <c r="O1689" t="s">
        <v>156</v>
      </c>
      <c r="P1689" t="s">
        <v>153</v>
      </c>
      <c r="Q1689">
        <v>233.12</v>
      </c>
      <c r="R1689">
        <v>18</v>
      </c>
      <c r="S1689">
        <v>810</v>
      </c>
      <c r="T1689">
        <v>0</v>
      </c>
      <c r="U1689">
        <v>6</v>
      </c>
      <c r="V1689">
        <v>5</v>
      </c>
      <c r="W1689">
        <v>225</v>
      </c>
      <c r="X1689">
        <v>225</v>
      </c>
      <c r="Y1689">
        <v>0</v>
      </c>
      <c r="Z1689">
        <v>0</v>
      </c>
      <c r="AA1689">
        <v>576.88</v>
      </c>
      <c r="AB1689">
        <v>0</v>
      </c>
      <c r="AC1689">
        <v>576.88</v>
      </c>
      <c r="AD1689">
        <v>5</v>
      </c>
      <c r="AE1689">
        <v>0</v>
      </c>
      <c r="AF1689">
        <v>12</v>
      </c>
      <c r="AG1689">
        <v>1</v>
      </c>
      <c r="AH1689">
        <v>0</v>
      </c>
      <c r="AI1689">
        <v>5</v>
      </c>
      <c r="AJ1689">
        <v>0</v>
      </c>
      <c r="AK1689">
        <v>0</v>
      </c>
      <c r="AL1689">
        <v>0</v>
      </c>
      <c r="AM1689">
        <v>0</v>
      </c>
      <c r="AN1689">
        <v>0</v>
      </c>
      <c r="AO1689">
        <v>14</v>
      </c>
      <c r="AP1689">
        <v>56</v>
      </c>
      <c r="AQ1689">
        <v>16</v>
      </c>
      <c r="AR1689">
        <v>1</v>
      </c>
      <c r="AS1689">
        <v>19</v>
      </c>
      <c r="AT1689">
        <v>3</v>
      </c>
      <c r="AU1689">
        <v>0</v>
      </c>
      <c r="AV1689">
        <v>0</v>
      </c>
      <c r="AW1689">
        <v>0</v>
      </c>
      <c r="AX1689">
        <v>0</v>
      </c>
      <c r="AY1689">
        <v>1</v>
      </c>
      <c r="AZ1689">
        <v>7</v>
      </c>
      <c r="BA1689">
        <v>5</v>
      </c>
      <c r="BB1689">
        <v>0</v>
      </c>
      <c r="BC1689">
        <v>0</v>
      </c>
      <c r="BD1689">
        <v>0</v>
      </c>
      <c r="BE1689">
        <v>0</v>
      </c>
      <c r="BF1689">
        <v>13</v>
      </c>
      <c r="BG1689">
        <v>225</v>
      </c>
      <c r="BH1689">
        <v>0</v>
      </c>
      <c r="BI1689">
        <v>5</v>
      </c>
      <c r="BJ1689" s="25">
        <v>45853</v>
      </c>
      <c r="BK1689">
        <v>0</v>
      </c>
      <c r="BL1689" s="27" t="str">
        <f>VLOOKUP(O1689,DropDownList!$H$1:$I$7,2,FALSE)</f>
        <v>2023/24</v>
      </c>
      <c r="BM1689" s="27" t="str">
        <f t="shared" si="26"/>
        <v>PREG</v>
      </c>
    </row>
    <row r="1690" spans="1:65" x14ac:dyDescent="0.2">
      <c r="A1690">
        <v>2025</v>
      </c>
      <c r="B1690">
        <v>7</v>
      </c>
      <c r="C1690" t="s">
        <v>189</v>
      </c>
      <c r="D1690" t="s">
        <v>194</v>
      </c>
      <c r="E1690" t="s">
        <v>26</v>
      </c>
      <c r="F1690">
        <v>9380</v>
      </c>
      <c r="G1690" t="s">
        <v>141</v>
      </c>
      <c r="H1690" t="s">
        <v>189</v>
      </c>
      <c r="I1690" t="s">
        <v>189</v>
      </c>
      <c r="J1690" s="24">
        <v>45839</v>
      </c>
      <c r="K1690" t="s">
        <v>143</v>
      </c>
      <c r="L1690">
        <v>2</v>
      </c>
      <c r="M1690" t="s">
        <v>144</v>
      </c>
      <c r="N1690" t="s">
        <v>145</v>
      </c>
      <c r="O1690" t="s">
        <v>156</v>
      </c>
      <c r="P1690" t="s">
        <v>151</v>
      </c>
      <c r="Q1690">
        <v>0</v>
      </c>
      <c r="R1690">
        <v>119</v>
      </c>
      <c r="S1690">
        <v>3570</v>
      </c>
      <c r="T1690">
        <v>1080</v>
      </c>
      <c r="U1690">
        <v>0</v>
      </c>
      <c r="V1690">
        <v>0</v>
      </c>
      <c r="W1690">
        <v>0</v>
      </c>
      <c r="X1690">
        <v>0</v>
      </c>
      <c r="Y1690">
        <v>0</v>
      </c>
      <c r="Z1690">
        <v>0</v>
      </c>
      <c r="AA1690">
        <v>2490</v>
      </c>
      <c r="AB1690">
        <v>0</v>
      </c>
      <c r="AC1690">
        <v>2490</v>
      </c>
      <c r="AD1690">
        <v>0</v>
      </c>
      <c r="AE1690">
        <v>0</v>
      </c>
      <c r="AF1690">
        <v>83</v>
      </c>
      <c r="AG1690">
        <v>0</v>
      </c>
      <c r="AH1690">
        <v>36</v>
      </c>
      <c r="AI1690">
        <v>0</v>
      </c>
      <c r="AJ1690">
        <v>0</v>
      </c>
      <c r="AK1690">
        <v>0</v>
      </c>
      <c r="AL1690">
        <v>0</v>
      </c>
      <c r="AM1690">
        <v>17</v>
      </c>
      <c r="AN1690">
        <v>0</v>
      </c>
      <c r="AO1690">
        <v>0</v>
      </c>
      <c r="AP1690">
        <v>0</v>
      </c>
      <c r="AQ1690">
        <v>0</v>
      </c>
      <c r="AR1690">
        <v>0</v>
      </c>
      <c r="AS1690">
        <v>0</v>
      </c>
      <c r="AT1690">
        <v>0</v>
      </c>
      <c r="AU1690">
        <v>0</v>
      </c>
      <c r="AV1690">
        <v>0</v>
      </c>
      <c r="AW1690">
        <v>0</v>
      </c>
      <c r="AX1690">
        <v>0</v>
      </c>
      <c r="AY1690">
        <v>0</v>
      </c>
      <c r="AZ1690">
        <v>0</v>
      </c>
      <c r="BA1690">
        <v>0</v>
      </c>
      <c r="BB1690">
        <v>0</v>
      </c>
      <c r="BC1690">
        <v>0</v>
      </c>
      <c r="BD1690">
        <v>0</v>
      </c>
      <c r="BE1690">
        <v>0</v>
      </c>
      <c r="BF1690">
        <v>0</v>
      </c>
      <c r="BG1690">
        <v>0</v>
      </c>
      <c r="BH1690">
        <v>0</v>
      </c>
      <c r="BI1690">
        <v>0</v>
      </c>
      <c r="BJ1690" s="25">
        <v>45853</v>
      </c>
      <c r="BK1690">
        <v>0</v>
      </c>
      <c r="BL1690" s="27" t="str">
        <f>VLOOKUP(O1690,DropDownList!$H$1:$I$7,2,FALSE)</f>
        <v>2023/24</v>
      </c>
      <c r="BM1690" s="27" t="str">
        <f t="shared" si="26"/>
        <v>PCPF</v>
      </c>
    </row>
    <row r="1691" spans="1:65" x14ac:dyDescent="0.2">
      <c r="A1691">
        <v>2025</v>
      </c>
      <c r="B1691">
        <v>7</v>
      </c>
      <c r="C1691" t="s">
        <v>189</v>
      </c>
      <c r="D1691" t="s">
        <v>194</v>
      </c>
      <c r="E1691" t="s">
        <v>26</v>
      </c>
      <c r="F1691">
        <v>9380</v>
      </c>
      <c r="G1691" t="s">
        <v>141</v>
      </c>
      <c r="H1691" t="s">
        <v>189</v>
      </c>
      <c r="I1691" t="s">
        <v>189</v>
      </c>
      <c r="J1691" s="24">
        <v>45839</v>
      </c>
      <c r="K1691" t="s">
        <v>143</v>
      </c>
      <c r="L1691">
        <v>2</v>
      </c>
      <c r="M1691" t="s">
        <v>144</v>
      </c>
      <c r="N1691" t="s">
        <v>145</v>
      </c>
      <c r="O1691" t="s">
        <v>156</v>
      </c>
      <c r="P1691" t="s">
        <v>148</v>
      </c>
      <c r="Q1691">
        <v>461.56</v>
      </c>
      <c r="R1691">
        <v>24</v>
      </c>
      <c r="S1691">
        <v>1440</v>
      </c>
      <c r="T1691">
        <v>61.56</v>
      </c>
      <c r="U1691">
        <v>8</v>
      </c>
      <c r="V1691">
        <v>5</v>
      </c>
      <c r="W1691">
        <v>300</v>
      </c>
      <c r="X1691">
        <v>300</v>
      </c>
      <c r="Y1691">
        <v>0</v>
      </c>
      <c r="Z1691">
        <v>0</v>
      </c>
      <c r="AA1691">
        <v>916.88</v>
      </c>
      <c r="AB1691">
        <v>0</v>
      </c>
      <c r="AC1691">
        <v>916.88</v>
      </c>
      <c r="AD1691">
        <v>5</v>
      </c>
      <c r="AE1691">
        <v>0</v>
      </c>
      <c r="AF1691">
        <v>14</v>
      </c>
      <c r="AG1691">
        <v>1</v>
      </c>
      <c r="AH1691">
        <v>1</v>
      </c>
      <c r="AI1691">
        <v>7</v>
      </c>
      <c r="AJ1691">
        <v>0</v>
      </c>
      <c r="AK1691">
        <v>0</v>
      </c>
      <c r="AL1691">
        <v>0</v>
      </c>
      <c r="AM1691">
        <v>0</v>
      </c>
      <c r="AN1691">
        <v>0</v>
      </c>
      <c r="AO1691">
        <v>20</v>
      </c>
      <c r="AP1691">
        <v>140</v>
      </c>
      <c r="AQ1691">
        <v>22</v>
      </c>
      <c r="AR1691">
        <v>0</v>
      </c>
      <c r="AS1691">
        <v>24</v>
      </c>
      <c r="AT1691">
        <v>4</v>
      </c>
      <c r="AU1691">
        <v>0</v>
      </c>
      <c r="AV1691">
        <v>0</v>
      </c>
      <c r="AW1691">
        <v>0</v>
      </c>
      <c r="AX1691">
        <v>0</v>
      </c>
      <c r="AY1691">
        <v>16</v>
      </c>
      <c r="AZ1691">
        <v>41</v>
      </c>
      <c r="BA1691">
        <v>29</v>
      </c>
      <c r="BB1691">
        <v>0</v>
      </c>
      <c r="BC1691">
        <v>0</v>
      </c>
      <c r="BD1691">
        <v>0</v>
      </c>
      <c r="BE1691">
        <v>0</v>
      </c>
      <c r="BF1691">
        <v>20</v>
      </c>
      <c r="BG1691">
        <v>420</v>
      </c>
      <c r="BH1691">
        <v>1</v>
      </c>
      <c r="BI1691">
        <v>8</v>
      </c>
      <c r="BJ1691" s="25">
        <v>45853</v>
      </c>
      <c r="BK1691">
        <v>0</v>
      </c>
      <c r="BL1691" s="27" t="str">
        <f>VLOOKUP(O1691,DropDownList!$H$1:$I$7,2,FALSE)</f>
        <v>2023/24</v>
      </c>
      <c r="BM1691" s="27" t="str">
        <f t="shared" si="26"/>
        <v>PRAS</v>
      </c>
    </row>
    <row r="1692" spans="1:65" x14ac:dyDescent="0.2">
      <c r="A1692">
        <v>2025</v>
      </c>
      <c r="B1692">
        <v>7</v>
      </c>
      <c r="C1692" t="s">
        <v>189</v>
      </c>
      <c r="D1692" t="s">
        <v>194</v>
      </c>
      <c r="E1692" t="s">
        <v>26</v>
      </c>
      <c r="F1692">
        <v>9380</v>
      </c>
      <c r="G1692" t="s">
        <v>141</v>
      </c>
      <c r="H1692" t="s">
        <v>189</v>
      </c>
      <c r="I1692" t="s">
        <v>189</v>
      </c>
      <c r="J1692" s="24">
        <v>45839</v>
      </c>
      <c r="K1692" t="s">
        <v>143</v>
      </c>
      <c r="L1692">
        <v>2</v>
      </c>
      <c r="M1692" t="s">
        <v>144</v>
      </c>
      <c r="N1692" t="s">
        <v>145</v>
      </c>
      <c r="O1692" t="s">
        <v>156</v>
      </c>
      <c r="P1692" t="s">
        <v>152</v>
      </c>
      <c r="Q1692">
        <v>0</v>
      </c>
      <c r="R1692">
        <v>42</v>
      </c>
      <c r="S1692">
        <v>1680</v>
      </c>
      <c r="T1692">
        <v>920</v>
      </c>
      <c r="U1692">
        <v>0</v>
      </c>
      <c r="V1692">
        <v>0</v>
      </c>
      <c r="W1692">
        <v>0</v>
      </c>
      <c r="X1692">
        <v>0</v>
      </c>
      <c r="Y1692">
        <v>0</v>
      </c>
      <c r="Z1692">
        <v>0</v>
      </c>
      <c r="AA1692">
        <v>760</v>
      </c>
      <c r="AB1692">
        <v>0</v>
      </c>
      <c r="AC1692">
        <v>760</v>
      </c>
      <c r="AD1692">
        <v>0</v>
      </c>
      <c r="AE1692">
        <v>0</v>
      </c>
      <c r="AF1692">
        <v>19</v>
      </c>
      <c r="AG1692">
        <v>0</v>
      </c>
      <c r="AH1692">
        <v>23</v>
      </c>
      <c r="AI1692">
        <v>0</v>
      </c>
      <c r="AJ1692">
        <v>0</v>
      </c>
      <c r="AK1692">
        <v>0</v>
      </c>
      <c r="AL1692">
        <v>0</v>
      </c>
      <c r="AM1692">
        <v>0</v>
      </c>
      <c r="AN1692">
        <v>0</v>
      </c>
      <c r="AO1692">
        <v>0</v>
      </c>
      <c r="AP1692">
        <v>0</v>
      </c>
      <c r="AQ1692">
        <v>0</v>
      </c>
      <c r="AR1692">
        <v>0</v>
      </c>
      <c r="AS1692">
        <v>0</v>
      </c>
      <c r="AT1692">
        <v>0</v>
      </c>
      <c r="AU1692">
        <v>0</v>
      </c>
      <c r="AV1692">
        <v>0</v>
      </c>
      <c r="AW1692">
        <v>0</v>
      </c>
      <c r="AX1692">
        <v>0</v>
      </c>
      <c r="AY1692">
        <v>0</v>
      </c>
      <c r="AZ1692">
        <v>0</v>
      </c>
      <c r="BA1692">
        <v>0</v>
      </c>
      <c r="BB1692">
        <v>0</v>
      </c>
      <c r="BC1692">
        <v>0</v>
      </c>
      <c r="BD1692">
        <v>0</v>
      </c>
      <c r="BE1692">
        <v>0</v>
      </c>
      <c r="BF1692">
        <v>0</v>
      </c>
      <c r="BG1692">
        <v>0</v>
      </c>
      <c r="BH1692">
        <v>0</v>
      </c>
      <c r="BI1692">
        <v>0</v>
      </c>
      <c r="BJ1692" s="25">
        <v>45853</v>
      </c>
      <c r="BK1692">
        <v>0</v>
      </c>
      <c r="BL1692" s="27" t="str">
        <f>VLOOKUP(O1692,DropDownList!$H$1:$I$7,2,FALSE)</f>
        <v>2023/24</v>
      </c>
      <c r="BM1692" s="27" t="str">
        <f t="shared" si="26"/>
        <v>PCOA</v>
      </c>
    </row>
    <row r="1693" spans="1:65" x14ac:dyDescent="0.2">
      <c r="A1693">
        <v>2025</v>
      </c>
      <c r="B1693">
        <v>7</v>
      </c>
      <c r="C1693" t="s">
        <v>189</v>
      </c>
      <c r="D1693" t="s">
        <v>194</v>
      </c>
      <c r="E1693" t="s">
        <v>26</v>
      </c>
      <c r="F1693">
        <v>9380</v>
      </c>
      <c r="G1693" t="s">
        <v>141</v>
      </c>
      <c r="H1693" t="s">
        <v>189</v>
      </c>
      <c r="I1693" t="s">
        <v>189</v>
      </c>
      <c r="J1693" s="24">
        <v>45839</v>
      </c>
      <c r="K1693" t="s">
        <v>143</v>
      </c>
      <c r="L1693">
        <v>2</v>
      </c>
      <c r="M1693" t="s">
        <v>144</v>
      </c>
      <c r="N1693" t="s">
        <v>145</v>
      </c>
      <c r="O1693" t="s">
        <v>149</v>
      </c>
      <c r="P1693" t="s">
        <v>153</v>
      </c>
      <c r="Q1693">
        <v>373.57</v>
      </c>
      <c r="R1693">
        <v>15</v>
      </c>
      <c r="S1693">
        <v>1080</v>
      </c>
      <c r="T1693">
        <v>0</v>
      </c>
      <c r="U1693">
        <v>9</v>
      </c>
      <c r="V1693">
        <v>8</v>
      </c>
      <c r="W1693">
        <v>360</v>
      </c>
      <c r="X1693">
        <v>360</v>
      </c>
      <c r="Y1693">
        <v>0</v>
      </c>
      <c r="Z1693">
        <v>0</v>
      </c>
      <c r="AA1693">
        <v>706.43</v>
      </c>
      <c r="AB1693">
        <v>0</v>
      </c>
      <c r="AC1693">
        <v>706.43</v>
      </c>
      <c r="AD1693">
        <v>8</v>
      </c>
      <c r="AE1693">
        <v>0</v>
      </c>
      <c r="AF1693">
        <v>6</v>
      </c>
      <c r="AG1693">
        <v>1</v>
      </c>
      <c r="AH1693">
        <v>0</v>
      </c>
      <c r="AI1693">
        <v>8</v>
      </c>
      <c r="AJ1693">
        <v>0</v>
      </c>
      <c r="AK1693">
        <v>0</v>
      </c>
      <c r="AL1693">
        <v>0</v>
      </c>
      <c r="AM1693">
        <v>0</v>
      </c>
      <c r="AN1693">
        <v>0</v>
      </c>
      <c r="AO1693">
        <v>9</v>
      </c>
      <c r="AP1693">
        <v>16</v>
      </c>
      <c r="AQ1693">
        <v>9</v>
      </c>
      <c r="AR1693">
        <v>0</v>
      </c>
      <c r="AS1693">
        <v>1</v>
      </c>
      <c r="AT1693">
        <v>0</v>
      </c>
      <c r="AU1693">
        <v>0</v>
      </c>
      <c r="AV1693">
        <v>0</v>
      </c>
      <c r="AW1693">
        <v>0</v>
      </c>
      <c r="AX1693">
        <v>0</v>
      </c>
      <c r="AY1693">
        <v>1</v>
      </c>
      <c r="AZ1693">
        <v>3</v>
      </c>
      <c r="BA1693">
        <v>2</v>
      </c>
      <c r="BB1693">
        <v>0</v>
      </c>
      <c r="BC1693">
        <v>0</v>
      </c>
      <c r="BD1693">
        <v>0</v>
      </c>
      <c r="BE1693">
        <v>0</v>
      </c>
      <c r="BF1693">
        <v>10</v>
      </c>
      <c r="BG1693">
        <v>360</v>
      </c>
      <c r="BH1693">
        <v>0</v>
      </c>
      <c r="BI1693">
        <v>9</v>
      </c>
      <c r="BJ1693" s="25">
        <v>45853</v>
      </c>
      <c r="BK1693">
        <v>0</v>
      </c>
      <c r="BL1693" s="27" t="str">
        <f>VLOOKUP(O1693,DropDownList!$H$1:$I$7,2,FALSE)</f>
        <v>2025/26</v>
      </c>
      <c r="BM1693" s="27" t="str">
        <f t="shared" si="26"/>
        <v>PREG</v>
      </c>
    </row>
    <row r="1694" spans="1:65" x14ac:dyDescent="0.2">
      <c r="A1694">
        <v>2025</v>
      </c>
      <c r="B1694">
        <v>7</v>
      </c>
      <c r="C1694" t="s">
        <v>189</v>
      </c>
      <c r="D1694" t="s">
        <v>194</v>
      </c>
      <c r="E1694" t="s">
        <v>26</v>
      </c>
      <c r="F1694">
        <v>9380</v>
      </c>
      <c r="G1694" t="s">
        <v>141</v>
      </c>
      <c r="H1694" t="s">
        <v>189</v>
      </c>
      <c r="I1694" t="s">
        <v>189</v>
      </c>
      <c r="J1694" s="24">
        <v>45839</v>
      </c>
      <c r="K1694" t="s">
        <v>143</v>
      </c>
      <c r="L1694">
        <v>2</v>
      </c>
      <c r="M1694" t="s">
        <v>144</v>
      </c>
      <c r="N1694" t="s">
        <v>145</v>
      </c>
      <c r="O1694" t="s">
        <v>149</v>
      </c>
      <c r="P1694" t="s">
        <v>151</v>
      </c>
      <c r="Q1694">
        <v>0</v>
      </c>
      <c r="R1694">
        <v>173</v>
      </c>
      <c r="S1694">
        <v>5190</v>
      </c>
      <c r="T1694">
        <v>1140</v>
      </c>
      <c r="U1694">
        <v>0</v>
      </c>
      <c r="V1694">
        <v>0</v>
      </c>
      <c r="W1694">
        <v>0</v>
      </c>
      <c r="X1694">
        <v>0</v>
      </c>
      <c r="Y1694">
        <v>0</v>
      </c>
      <c r="Z1694">
        <v>0</v>
      </c>
      <c r="AA1694">
        <v>4050</v>
      </c>
      <c r="AB1694">
        <v>0</v>
      </c>
      <c r="AC1694">
        <v>4050</v>
      </c>
      <c r="AD1694">
        <v>0</v>
      </c>
      <c r="AE1694">
        <v>0</v>
      </c>
      <c r="AF1694">
        <v>135</v>
      </c>
      <c r="AG1694">
        <v>0</v>
      </c>
      <c r="AH1694">
        <v>38</v>
      </c>
      <c r="AI1694">
        <v>0</v>
      </c>
      <c r="AJ1694">
        <v>0</v>
      </c>
      <c r="AK1694">
        <v>0</v>
      </c>
      <c r="AL1694">
        <v>0</v>
      </c>
      <c r="AM1694">
        <v>3</v>
      </c>
      <c r="AN1694">
        <v>0</v>
      </c>
      <c r="AO1694">
        <v>0</v>
      </c>
      <c r="AP1694">
        <v>0</v>
      </c>
      <c r="AQ1694">
        <v>0</v>
      </c>
      <c r="AR1694">
        <v>0</v>
      </c>
      <c r="AS1694">
        <v>0</v>
      </c>
      <c r="AT1694">
        <v>0</v>
      </c>
      <c r="AU1694">
        <v>0</v>
      </c>
      <c r="AV1694">
        <v>0</v>
      </c>
      <c r="AW1694">
        <v>0</v>
      </c>
      <c r="AX1694">
        <v>0</v>
      </c>
      <c r="AY1694">
        <v>0</v>
      </c>
      <c r="AZ1694">
        <v>0</v>
      </c>
      <c r="BA1694">
        <v>0</v>
      </c>
      <c r="BB1694">
        <v>0</v>
      </c>
      <c r="BC1694">
        <v>0</v>
      </c>
      <c r="BD1694">
        <v>0</v>
      </c>
      <c r="BE1694">
        <v>0</v>
      </c>
      <c r="BF1694">
        <v>0</v>
      </c>
      <c r="BG1694">
        <v>0</v>
      </c>
      <c r="BH1694">
        <v>0</v>
      </c>
      <c r="BI1694">
        <v>0</v>
      </c>
      <c r="BJ1694" s="25">
        <v>45853</v>
      </c>
      <c r="BK1694">
        <v>0</v>
      </c>
      <c r="BL1694" s="27" t="str">
        <f>VLOOKUP(O1694,DropDownList!$H$1:$I$7,2,FALSE)</f>
        <v>2025/26</v>
      </c>
      <c r="BM1694" s="27" t="str">
        <f t="shared" si="26"/>
        <v>PCPF</v>
      </c>
    </row>
    <row r="1695" spans="1:65" x14ac:dyDescent="0.2">
      <c r="A1695">
        <v>2025</v>
      </c>
      <c r="B1695">
        <v>7</v>
      </c>
      <c r="C1695" t="s">
        <v>189</v>
      </c>
      <c r="D1695" t="s">
        <v>194</v>
      </c>
      <c r="E1695" t="s">
        <v>26</v>
      </c>
      <c r="F1695">
        <v>9380</v>
      </c>
      <c r="G1695" t="s">
        <v>141</v>
      </c>
      <c r="H1695" t="s">
        <v>189</v>
      </c>
      <c r="I1695" t="s">
        <v>189</v>
      </c>
      <c r="J1695" s="24">
        <v>45839</v>
      </c>
      <c r="K1695" t="s">
        <v>143</v>
      </c>
      <c r="L1695">
        <v>2</v>
      </c>
      <c r="M1695" t="s">
        <v>144</v>
      </c>
      <c r="N1695" t="s">
        <v>145</v>
      </c>
      <c r="O1695" t="s">
        <v>156</v>
      </c>
      <c r="P1695" t="s">
        <v>154</v>
      </c>
      <c r="Q1695">
        <v>14945.76</v>
      </c>
      <c r="R1695">
        <v>289</v>
      </c>
      <c r="S1695">
        <v>75565</v>
      </c>
      <c r="T1695">
        <v>3475</v>
      </c>
      <c r="U1695">
        <v>70</v>
      </c>
      <c r="V1695">
        <v>38</v>
      </c>
      <c r="W1695">
        <v>8380.1</v>
      </c>
      <c r="X1695">
        <v>8905.1</v>
      </c>
      <c r="Y1695">
        <v>0</v>
      </c>
      <c r="Z1695">
        <v>0</v>
      </c>
      <c r="AA1695">
        <v>57144.24</v>
      </c>
      <c r="AB1695">
        <v>600</v>
      </c>
      <c r="AC1695">
        <v>52334.239999999998</v>
      </c>
      <c r="AD1695">
        <v>20</v>
      </c>
      <c r="AE1695">
        <v>18</v>
      </c>
      <c r="AF1695">
        <v>209</v>
      </c>
      <c r="AG1695">
        <v>44</v>
      </c>
      <c r="AH1695">
        <v>7</v>
      </c>
      <c r="AI1695">
        <v>26</v>
      </c>
      <c r="AJ1695">
        <v>0</v>
      </c>
      <c r="AK1695">
        <v>0</v>
      </c>
      <c r="AL1695">
        <v>0</v>
      </c>
      <c r="AM1695">
        <v>0</v>
      </c>
      <c r="AN1695">
        <v>0</v>
      </c>
      <c r="AO1695">
        <v>205</v>
      </c>
      <c r="AP1695">
        <v>1023</v>
      </c>
      <c r="AQ1695">
        <v>214</v>
      </c>
      <c r="AR1695">
        <v>0</v>
      </c>
      <c r="AS1695">
        <v>210</v>
      </c>
      <c r="AT1695">
        <v>32</v>
      </c>
      <c r="AU1695">
        <v>13</v>
      </c>
      <c r="AV1695">
        <v>5</v>
      </c>
      <c r="AW1695">
        <v>6</v>
      </c>
      <c r="AX1695">
        <v>0</v>
      </c>
      <c r="AY1695">
        <v>96</v>
      </c>
      <c r="AZ1695">
        <v>195</v>
      </c>
      <c r="BA1695">
        <v>123</v>
      </c>
      <c r="BB1695">
        <v>52</v>
      </c>
      <c r="BC1695">
        <v>32</v>
      </c>
      <c r="BD1695">
        <v>4</v>
      </c>
      <c r="BE1695">
        <v>0</v>
      </c>
      <c r="BF1695">
        <v>282</v>
      </c>
      <c r="BG1695">
        <v>6100</v>
      </c>
      <c r="BH1695">
        <v>3</v>
      </c>
      <c r="BI1695">
        <v>69</v>
      </c>
      <c r="BJ1695" s="25">
        <v>45853</v>
      </c>
      <c r="BK1695">
        <v>0</v>
      </c>
      <c r="BL1695" s="27" t="str">
        <f>VLOOKUP(O1695,DropDownList!$H$1:$I$7,2,FALSE)</f>
        <v>2023/24</v>
      </c>
      <c r="BM1695" s="27" t="str">
        <f t="shared" si="26"/>
        <v>JP COURT</v>
      </c>
    </row>
    <row r="1696" spans="1:65" x14ac:dyDescent="0.2">
      <c r="A1696">
        <v>2025</v>
      </c>
      <c r="B1696">
        <v>7</v>
      </c>
      <c r="C1696" t="s">
        <v>189</v>
      </c>
      <c r="D1696" t="s">
        <v>194</v>
      </c>
      <c r="E1696" t="s">
        <v>26</v>
      </c>
      <c r="F1696">
        <v>9380</v>
      </c>
      <c r="G1696" t="s">
        <v>141</v>
      </c>
      <c r="H1696" t="s">
        <v>189</v>
      </c>
      <c r="I1696" t="s">
        <v>189</v>
      </c>
      <c r="J1696" s="24">
        <v>45839</v>
      </c>
      <c r="K1696" t="s">
        <v>143</v>
      </c>
      <c r="L1696">
        <v>2</v>
      </c>
      <c r="M1696" t="s">
        <v>144</v>
      </c>
      <c r="N1696" t="s">
        <v>145</v>
      </c>
      <c r="O1696" t="s">
        <v>149</v>
      </c>
      <c r="P1696" t="s">
        <v>148</v>
      </c>
      <c r="Q1696">
        <v>993.59</v>
      </c>
      <c r="R1696">
        <v>29</v>
      </c>
      <c r="S1696">
        <v>1740</v>
      </c>
      <c r="T1696">
        <v>60</v>
      </c>
      <c r="U1696">
        <v>18</v>
      </c>
      <c r="V1696">
        <v>14</v>
      </c>
      <c r="W1696">
        <v>840</v>
      </c>
      <c r="X1696">
        <v>840</v>
      </c>
      <c r="Y1696">
        <v>0</v>
      </c>
      <c r="Z1696">
        <v>0</v>
      </c>
      <c r="AA1696">
        <v>686.41</v>
      </c>
      <c r="AB1696">
        <v>0</v>
      </c>
      <c r="AC1696">
        <v>686.41</v>
      </c>
      <c r="AD1696">
        <v>14</v>
      </c>
      <c r="AE1696">
        <v>0</v>
      </c>
      <c r="AF1696">
        <v>10</v>
      </c>
      <c r="AG1696">
        <v>2</v>
      </c>
      <c r="AH1696">
        <v>1</v>
      </c>
      <c r="AI1696">
        <v>16</v>
      </c>
      <c r="AJ1696">
        <v>0</v>
      </c>
      <c r="AK1696">
        <v>0</v>
      </c>
      <c r="AL1696">
        <v>0</v>
      </c>
      <c r="AM1696">
        <v>0</v>
      </c>
      <c r="AN1696">
        <v>0</v>
      </c>
      <c r="AO1696">
        <v>20</v>
      </c>
      <c r="AP1696">
        <v>46</v>
      </c>
      <c r="AQ1696">
        <v>22</v>
      </c>
      <c r="AR1696">
        <v>0</v>
      </c>
      <c r="AS1696">
        <v>2</v>
      </c>
      <c r="AT1696">
        <v>0</v>
      </c>
      <c r="AU1696">
        <v>0</v>
      </c>
      <c r="AV1696">
        <v>0</v>
      </c>
      <c r="AW1696">
        <v>0</v>
      </c>
      <c r="AX1696">
        <v>0</v>
      </c>
      <c r="AY1696">
        <v>6</v>
      </c>
      <c r="AZ1696">
        <v>11</v>
      </c>
      <c r="BA1696">
        <v>5</v>
      </c>
      <c r="BB1696">
        <v>0</v>
      </c>
      <c r="BC1696">
        <v>0</v>
      </c>
      <c r="BD1696">
        <v>0</v>
      </c>
      <c r="BE1696">
        <v>0</v>
      </c>
      <c r="BF1696">
        <v>21</v>
      </c>
      <c r="BG1696">
        <v>960</v>
      </c>
      <c r="BH1696">
        <v>0</v>
      </c>
      <c r="BI1696">
        <v>18</v>
      </c>
      <c r="BJ1696" s="25">
        <v>45853</v>
      </c>
      <c r="BK1696">
        <v>0</v>
      </c>
      <c r="BL1696" s="27" t="str">
        <f>VLOOKUP(O1696,DropDownList!$H$1:$I$7,2,FALSE)</f>
        <v>2025/26</v>
      </c>
      <c r="BM1696" s="27" t="str">
        <f t="shared" si="26"/>
        <v>PRAS</v>
      </c>
    </row>
    <row r="1697" spans="1:65" x14ac:dyDescent="0.2">
      <c r="A1697">
        <v>2025</v>
      </c>
      <c r="B1697">
        <v>7</v>
      </c>
      <c r="C1697" t="s">
        <v>189</v>
      </c>
      <c r="D1697" t="s">
        <v>195</v>
      </c>
      <c r="E1697" t="s">
        <v>26</v>
      </c>
      <c r="F1697">
        <v>9815</v>
      </c>
      <c r="G1697" t="s">
        <v>158</v>
      </c>
      <c r="H1697" t="s">
        <v>189</v>
      </c>
      <c r="I1697" t="s">
        <v>189</v>
      </c>
      <c r="J1697" s="24">
        <v>45839</v>
      </c>
      <c r="K1697" t="s">
        <v>143</v>
      </c>
      <c r="L1697">
        <v>2</v>
      </c>
      <c r="M1697" t="s">
        <v>144</v>
      </c>
      <c r="N1697" t="s">
        <v>145</v>
      </c>
      <c r="O1697" t="s">
        <v>147</v>
      </c>
      <c r="P1697" t="s">
        <v>160</v>
      </c>
      <c r="Q1697">
        <v>56389.46</v>
      </c>
      <c r="R1697">
        <v>399</v>
      </c>
      <c r="S1697">
        <v>230299.2</v>
      </c>
      <c r="T1697">
        <v>9594.86</v>
      </c>
      <c r="U1697">
        <v>153</v>
      </c>
      <c r="V1697">
        <v>51</v>
      </c>
      <c r="W1697">
        <v>26240.720000000001</v>
      </c>
      <c r="X1697">
        <v>26690.720000000001</v>
      </c>
      <c r="Y1697">
        <v>0</v>
      </c>
      <c r="Z1697">
        <v>0</v>
      </c>
      <c r="AA1697">
        <v>164314.88</v>
      </c>
      <c r="AB1697">
        <v>10780.1</v>
      </c>
      <c r="AC1697">
        <v>146032.18</v>
      </c>
      <c r="AD1697">
        <v>25</v>
      </c>
      <c r="AE1697">
        <v>26</v>
      </c>
      <c r="AF1697">
        <v>226</v>
      </c>
      <c r="AG1697">
        <v>95</v>
      </c>
      <c r="AH1697">
        <v>16</v>
      </c>
      <c r="AI1697">
        <v>58</v>
      </c>
      <c r="AJ1697">
        <v>0</v>
      </c>
      <c r="AK1697">
        <v>0</v>
      </c>
      <c r="AL1697">
        <v>0</v>
      </c>
      <c r="AM1697">
        <v>0</v>
      </c>
      <c r="AN1697">
        <v>0</v>
      </c>
      <c r="AO1697">
        <v>293</v>
      </c>
      <c r="AP1697">
        <v>1037</v>
      </c>
      <c r="AQ1697">
        <v>280</v>
      </c>
      <c r="AR1697">
        <v>0</v>
      </c>
      <c r="AS1697">
        <v>156</v>
      </c>
      <c r="AT1697">
        <v>28</v>
      </c>
      <c r="AU1697">
        <v>24</v>
      </c>
      <c r="AV1697">
        <v>8</v>
      </c>
      <c r="AW1697">
        <v>15</v>
      </c>
      <c r="AX1697">
        <v>0</v>
      </c>
      <c r="AY1697">
        <v>140</v>
      </c>
      <c r="AZ1697">
        <v>220</v>
      </c>
      <c r="BA1697">
        <v>95</v>
      </c>
      <c r="BB1697">
        <v>23</v>
      </c>
      <c r="BC1697">
        <v>11</v>
      </c>
      <c r="BD1697">
        <v>8</v>
      </c>
      <c r="BE1697">
        <v>0</v>
      </c>
      <c r="BF1697">
        <v>382</v>
      </c>
      <c r="BG1697">
        <v>24707</v>
      </c>
      <c r="BH1697">
        <v>4</v>
      </c>
      <c r="BI1697">
        <v>152</v>
      </c>
      <c r="BJ1697" s="25">
        <v>45853</v>
      </c>
      <c r="BK1697">
        <v>2</v>
      </c>
      <c r="BL1697" s="27" t="str">
        <f>VLOOKUP(O1697,DropDownList!$H$1:$I$7,2,FALSE)</f>
        <v>2024/25</v>
      </c>
      <c r="BM1697" s="27" t="str">
        <f t="shared" si="26"/>
        <v>SC COURT</v>
      </c>
    </row>
    <row r="1698" spans="1:65" x14ac:dyDescent="0.2">
      <c r="A1698">
        <v>2025</v>
      </c>
      <c r="B1698">
        <v>7</v>
      </c>
      <c r="C1698" t="s">
        <v>189</v>
      </c>
      <c r="D1698" t="s">
        <v>195</v>
      </c>
      <c r="E1698" t="s">
        <v>26</v>
      </c>
      <c r="F1698">
        <v>9815</v>
      </c>
      <c r="G1698" t="s">
        <v>158</v>
      </c>
      <c r="H1698" t="s">
        <v>189</v>
      </c>
      <c r="I1698" t="s">
        <v>189</v>
      </c>
      <c r="J1698" s="24">
        <v>45839</v>
      </c>
      <c r="K1698" t="s">
        <v>143</v>
      </c>
      <c r="L1698">
        <v>2</v>
      </c>
      <c r="M1698" t="s">
        <v>144</v>
      </c>
      <c r="N1698" t="s">
        <v>145</v>
      </c>
      <c r="O1698" t="s">
        <v>156</v>
      </c>
      <c r="P1698" t="s">
        <v>159</v>
      </c>
      <c r="Q1698">
        <v>0</v>
      </c>
      <c r="R1698">
        <v>2</v>
      </c>
      <c r="S1698">
        <v>41262.879999999997</v>
      </c>
      <c r="T1698">
        <v>34699.83</v>
      </c>
      <c r="U1698">
        <v>0</v>
      </c>
      <c r="V1698">
        <v>0</v>
      </c>
      <c r="W1698">
        <v>0</v>
      </c>
      <c r="X1698">
        <v>0</v>
      </c>
      <c r="Y1698">
        <v>0</v>
      </c>
      <c r="Z1698">
        <v>0</v>
      </c>
      <c r="AA1698">
        <v>6563.05</v>
      </c>
      <c r="AB1698">
        <v>0</v>
      </c>
      <c r="AC1698">
        <v>0</v>
      </c>
      <c r="AD1698">
        <v>0</v>
      </c>
      <c r="AE1698">
        <v>0</v>
      </c>
      <c r="AF1698">
        <v>0</v>
      </c>
      <c r="AG1698">
        <v>0</v>
      </c>
      <c r="AH1698">
        <v>1</v>
      </c>
      <c r="AI1698">
        <v>0</v>
      </c>
      <c r="AJ1698">
        <v>0</v>
      </c>
      <c r="AK1698">
        <v>0</v>
      </c>
      <c r="AL1698">
        <v>0</v>
      </c>
      <c r="AM1698">
        <v>0</v>
      </c>
      <c r="AN1698">
        <v>0</v>
      </c>
      <c r="AO1698">
        <v>2</v>
      </c>
      <c r="AP1698">
        <v>4</v>
      </c>
      <c r="AQ1698">
        <v>1</v>
      </c>
      <c r="AR1698">
        <v>0</v>
      </c>
      <c r="AS1698">
        <v>0</v>
      </c>
      <c r="AT1698">
        <v>0</v>
      </c>
      <c r="AU1698">
        <v>1</v>
      </c>
      <c r="AV1698">
        <v>0</v>
      </c>
      <c r="AW1698">
        <v>0</v>
      </c>
      <c r="AX1698">
        <v>0</v>
      </c>
      <c r="AY1698">
        <v>0</v>
      </c>
      <c r="AZ1698">
        <v>0</v>
      </c>
      <c r="BA1698">
        <v>0</v>
      </c>
      <c r="BB1698">
        <v>0</v>
      </c>
      <c r="BC1698">
        <v>0</v>
      </c>
      <c r="BD1698">
        <v>0</v>
      </c>
      <c r="BE1698">
        <v>0</v>
      </c>
      <c r="BF1698">
        <v>0</v>
      </c>
      <c r="BG1698">
        <v>0</v>
      </c>
      <c r="BH1698">
        <v>1</v>
      </c>
      <c r="BI1698">
        <v>0</v>
      </c>
      <c r="BJ1698" s="25">
        <v>45853</v>
      </c>
      <c r="BK1698">
        <v>0</v>
      </c>
      <c r="BL1698" s="27" t="str">
        <f>VLOOKUP(O1698,DropDownList!$H$1:$I$7,2,FALSE)</f>
        <v>2023/24</v>
      </c>
      <c r="BM1698" s="27" t="str">
        <f t="shared" si="26"/>
        <v>CONF</v>
      </c>
    </row>
    <row r="1699" spans="1:65" x14ac:dyDescent="0.2">
      <c r="A1699">
        <v>2025</v>
      </c>
      <c r="B1699">
        <v>7</v>
      </c>
      <c r="C1699" t="s">
        <v>189</v>
      </c>
      <c r="D1699" t="s">
        <v>195</v>
      </c>
      <c r="E1699" t="s">
        <v>26</v>
      </c>
      <c r="F1699">
        <v>9815</v>
      </c>
      <c r="G1699" t="s">
        <v>158</v>
      </c>
      <c r="H1699" t="s">
        <v>189</v>
      </c>
      <c r="I1699" t="s">
        <v>189</v>
      </c>
      <c r="J1699" s="24">
        <v>45839</v>
      </c>
      <c r="K1699" t="s">
        <v>143</v>
      </c>
      <c r="L1699">
        <v>2</v>
      </c>
      <c r="M1699" t="s">
        <v>144</v>
      </c>
      <c r="N1699" t="s">
        <v>145</v>
      </c>
      <c r="O1699" t="s">
        <v>149</v>
      </c>
      <c r="P1699" t="s">
        <v>159</v>
      </c>
      <c r="Q1699">
        <v>29998.23</v>
      </c>
      <c r="R1699">
        <v>5</v>
      </c>
      <c r="S1699">
        <v>135307.45000000001</v>
      </c>
      <c r="T1699">
        <v>86782.41</v>
      </c>
      <c r="U1699">
        <v>1</v>
      </c>
      <c r="V1699">
        <v>1</v>
      </c>
      <c r="W1699">
        <v>29998.23</v>
      </c>
      <c r="X1699">
        <v>29998.23</v>
      </c>
      <c r="Y1699">
        <v>0</v>
      </c>
      <c r="Z1699">
        <v>0</v>
      </c>
      <c r="AA1699">
        <v>18526.810000000001</v>
      </c>
      <c r="AB1699">
        <v>0</v>
      </c>
      <c r="AC1699">
        <v>0</v>
      </c>
      <c r="AD1699">
        <v>1</v>
      </c>
      <c r="AE1699">
        <v>0</v>
      </c>
      <c r="AF1699">
        <v>2</v>
      </c>
      <c r="AG1699">
        <v>0</v>
      </c>
      <c r="AH1699">
        <v>0</v>
      </c>
      <c r="AI1699">
        <v>1</v>
      </c>
      <c r="AJ1699">
        <v>0</v>
      </c>
      <c r="AK1699">
        <v>0</v>
      </c>
      <c r="AL1699">
        <v>0</v>
      </c>
      <c r="AM1699">
        <v>0</v>
      </c>
      <c r="AN1699">
        <v>0</v>
      </c>
      <c r="AO1699">
        <v>3</v>
      </c>
      <c r="AP1699">
        <v>7</v>
      </c>
      <c r="AQ1699">
        <v>3</v>
      </c>
      <c r="AR1699">
        <v>0</v>
      </c>
      <c r="AS1699">
        <v>0</v>
      </c>
      <c r="AT1699">
        <v>0</v>
      </c>
      <c r="AU1699">
        <v>3</v>
      </c>
      <c r="AV1699">
        <v>0</v>
      </c>
      <c r="AW1699">
        <v>0</v>
      </c>
      <c r="AX1699">
        <v>0</v>
      </c>
      <c r="AY1699">
        <v>0</v>
      </c>
      <c r="AZ1699">
        <v>0</v>
      </c>
      <c r="BA1699">
        <v>0</v>
      </c>
      <c r="BB1699">
        <v>0</v>
      </c>
      <c r="BC1699">
        <v>0</v>
      </c>
      <c r="BD1699">
        <v>0</v>
      </c>
      <c r="BE1699">
        <v>0</v>
      </c>
      <c r="BF1699">
        <v>0</v>
      </c>
      <c r="BG1699">
        <v>29998.23</v>
      </c>
      <c r="BH1699">
        <v>2</v>
      </c>
      <c r="BI1699">
        <v>0</v>
      </c>
      <c r="BJ1699" s="25">
        <v>45853</v>
      </c>
      <c r="BK1699">
        <v>0</v>
      </c>
      <c r="BL1699" s="27" t="str">
        <f>VLOOKUP(O1699,DropDownList!$H$1:$I$7,2,FALSE)</f>
        <v>2025/26</v>
      </c>
      <c r="BM1699" s="27" t="str">
        <f t="shared" si="26"/>
        <v>CONF</v>
      </c>
    </row>
    <row r="1700" spans="1:65" x14ac:dyDescent="0.2">
      <c r="A1700">
        <v>2025</v>
      </c>
      <c r="B1700">
        <v>7</v>
      </c>
      <c r="C1700" t="s">
        <v>189</v>
      </c>
      <c r="D1700" t="s">
        <v>195</v>
      </c>
      <c r="E1700" t="s">
        <v>26</v>
      </c>
      <c r="F1700">
        <v>9815</v>
      </c>
      <c r="G1700" t="s">
        <v>158</v>
      </c>
      <c r="H1700" t="s">
        <v>189</v>
      </c>
      <c r="I1700" t="s">
        <v>189</v>
      </c>
      <c r="J1700" s="24">
        <v>45839</v>
      </c>
      <c r="K1700" t="s">
        <v>143</v>
      </c>
      <c r="L1700">
        <v>2</v>
      </c>
      <c r="M1700" t="s">
        <v>144</v>
      </c>
      <c r="N1700" t="s">
        <v>145</v>
      </c>
      <c r="O1700" t="s">
        <v>156</v>
      </c>
      <c r="P1700" t="s">
        <v>160</v>
      </c>
      <c r="Q1700">
        <v>36031.69</v>
      </c>
      <c r="R1700">
        <v>532</v>
      </c>
      <c r="S1700">
        <v>216468</v>
      </c>
      <c r="T1700">
        <v>10411.33</v>
      </c>
      <c r="U1700">
        <v>131</v>
      </c>
      <c r="V1700">
        <v>41</v>
      </c>
      <c r="W1700">
        <v>12268.99</v>
      </c>
      <c r="X1700">
        <v>12368.99</v>
      </c>
      <c r="Y1700">
        <v>0</v>
      </c>
      <c r="Z1700">
        <v>0</v>
      </c>
      <c r="AA1700">
        <v>170024.98</v>
      </c>
      <c r="AB1700">
        <v>8935.5400000000009</v>
      </c>
      <c r="AC1700">
        <v>151840.1</v>
      </c>
      <c r="AD1700">
        <v>21</v>
      </c>
      <c r="AE1700">
        <v>20</v>
      </c>
      <c r="AF1700">
        <v>361</v>
      </c>
      <c r="AG1700">
        <v>83</v>
      </c>
      <c r="AH1700">
        <v>25</v>
      </c>
      <c r="AI1700">
        <v>48</v>
      </c>
      <c r="AJ1700">
        <v>0</v>
      </c>
      <c r="AK1700">
        <v>0</v>
      </c>
      <c r="AL1700">
        <v>0</v>
      </c>
      <c r="AM1700">
        <v>0</v>
      </c>
      <c r="AN1700">
        <v>0</v>
      </c>
      <c r="AO1700">
        <v>389</v>
      </c>
      <c r="AP1700">
        <v>1818</v>
      </c>
      <c r="AQ1700">
        <v>378</v>
      </c>
      <c r="AR1700">
        <v>0</v>
      </c>
      <c r="AS1700">
        <v>304</v>
      </c>
      <c r="AT1700">
        <v>43</v>
      </c>
      <c r="AU1700">
        <v>52</v>
      </c>
      <c r="AV1700">
        <v>21</v>
      </c>
      <c r="AW1700">
        <v>34</v>
      </c>
      <c r="AX1700">
        <v>0</v>
      </c>
      <c r="AY1700">
        <v>219</v>
      </c>
      <c r="AZ1700">
        <v>382</v>
      </c>
      <c r="BA1700">
        <v>218</v>
      </c>
      <c r="BB1700">
        <v>50</v>
      </c>
      <c r="BC1700">
        <v>30</v>
      </c>
      <c r="BD1700">
        <v>15</v>
      </c>
      <c r="BE1700">
        <v>0</v>
      </c>
      <c r="BF1700">
        <v>495</v>
      </c>
      <c r="BG1700">
        <v>18140</v>
      </c>
      <c r="BH1700">
        <v>15</v>
      </c>
      <c r="BI1700">
        <v>128</v>
      </c>
      <c r="BJ1700" s="25">
        <v>45853</v>
      </c>
      <c r="BK1700">
        <v>2</v>
      </c>
      <c r="BL1700" s="27" t="str">
        <f>VLOOKUP(O1700,DropDownList!$H$1:$I$7,2,FALSE)</f>
        <v>2023/24</v>
      </c>
      <c r="BM1700" s="27" t="str">
        <f t="shared" si="26"/>
        <v>SC COURT</v>
      </c>
    </row>
    <row r="1701" spans="1:65" x14ac:dyDescent="0.2">
      <c r="A1701">
        <v>2025</v>
      </c>
      <c r="B1701">
        <v>7</v>
      </c>
      <c r="C1701" t="s">
        <v>189</v>
      </c>
      <c r="D1701" t="s">
        <v>195</v>
      </c>
      <c r="E1701" t="s">
        <v>26</v>
      </c>
      <c r="F1701">
        <v>9815</v>
      </c>
      <c r="G1701" t="s">
        <v>158</v>
      </c>
      <c r="H1701" t="s">
        <v>189</v>
      </c>
      <c r="I1701" t="s">
        <v>189</v>
      </c>
      <c r="J1701" s="24">
        <v>45839</v>
      </c>
      <c r="K1701" t="s">
        <v>143</v>
      </c>
      <c r="L1701">
        <v>2</v>
      </c>
      <c r="M1701" t="s">
        <v>144</v>
      </c>
      <c r="N1701" t="s">
        <v>145</v>
      </c>
      <c r="O1701" t="s">
        <v>147</v>
      </c>
      <c r="P1701" t="s">
        <v>161</v>
      </c>
      <c r="Q1701">
        <v>1457.4</v>
      </c>
      <c r="R1701">
        <v>377</v>
      </c>
      <c r="S1701">
        <v>9180</v>
      </c>
      <c r="T1701">
        <v>290</v>
      </c>
      <c r="U1701">
        <v>147</v>
      </c>
      <c r="V1701">
        <v>25</v>
      </c>
      <c r="W1701">
        <v>575</v>
      </c>
      <c r="X1701">
        <v>575</v>
      </c>
      <c r="Y1701">
        <v>0</v>
      </c>
      <c r="Z1701">
        <v>0</v>
      </c>
      <c r="AA1701">
        <v>7432.6</v>
      </c>
      <c r="AB1701">
        <v>0</v>
      </c>
      <c r="AC1701">
        <v>0</v>
      </c>
      <c r="AD1701">
        <v>24</v>
      </c>
      <c r="AE1701">
        <v>1</v>
      </c>
      <c r="AF1701">
        <v>298</v>
      </c>
      <c r="AG1701">
        <v>4</v>
      </c>
      <c r="AH1701">
        <v>13</v>
      </c>
      <c r="AI1701">
        <v>61</v>
      </c>
      <c r="AJ1701">
        <v>0</v>
      </c>
      <c r="AK1701">
        <v>0</v>
      </c>
      <c r="AL1701">
        <v>0</v>
      </c>
      <c r="AM1701">
        <v>0</v>
      </c>
      <c r="AN1701">
        <v>0</v>
      </c>
      <c r="AO1701">
        <v>279</v>
      </c>
      <c r="AP1701">
        <v>1030</v>
      </c>
      <c r="AQ1701">
        <v>282</v>
      </c>
      <c r="AR1701">
        <v>0</v>
      </c>
      <c r="AS1701">
        <v>157</v>
      </c>
      <c r="AT1701">
        <v>27</v>
      </c>
      <c r="AU1701">
        <v>20</v>
      </c>
      <c r="AV1701">
        <v>6</v>
      </c>
      <c r="AW1701">
        <v>12</v>
      </c>
      <c r="AX1701">
        <v>0</v>
      </c>
      <c r="AY1701">
        <v>137</v>
      </c>
      <c r="AZ1701">
        <v>223</v>
      </c>
      <c r="BA1701">
        <v>99</v>
      </c>
      <c r="BB1701">
        <v>22</v>
      </c>
      <c r="BC1701">
        <v>12</v>
      </c>
      <c r="BD1701">
        <v>6</v>
      </c>
      <c r="BE1701">
        <v>0</v>
      </c>
      <c r="BF1701">
        <v>363</v>
      </c>
      <c r="BG1701">
        <v>1375</v>
      </c>
      <c r="BH1701">
        <v>1</v>
      </c>
      <c r="BI1701">
        <v>146</v>
      </c>
      <c r="BJ1701" s="25">
        <v>45853</v>
      </c>
      <c r="BK1701">
        <v>2</v>
      </c>
      <c r="BL1701" s="27" t="str">
        <f>VLOOKUP(O1701,DropDownList!$H$1:$I$7,2,FALSE)</f>
        <v>2024/25</v>
      </c>
      <c r="BM1701" s="27" t="str">
        <f t="shared" si="26"/>
        <v>VSUR</v>
      </c>
    </row>
    <row r="1702" spans="1:65" x14ac:dyDescent="0.2">
      <c r="A1702">
        <v>2025</v>
      </c>
      <c r="B1702">
        <v>7</v>
      </c>
      <c r="C1702" t="s">
        <v>189</v>
      </c>
      <c r="D1702" t="s">
        <v>195</v>
      </c>
      <c r="E1702" t="s">
        <v>26</v>
      </c>
      <c r="F1702">
        <v>9815</v>
      </c>
      <c r="G1702" t="s">
        <v>158</v>
      </c>
      <c r="H1702" t="s">
        <v>189</v>
      </c>
      <c r="I1702" t="s">
        <v>189</v>
      </c>
      <c r="J1702" s="24">
        <v>45839</v>
      </c>
      <c r="K1702" t="s">
        <v>143</v>
      </c>
      <c r="L1702">
        <v>2</v>
      </c>
      <c r="M1702" t="s">
        <v>144</v>
      </c>
      <c r="N1702" t="s">
        <v>145</v>
      </c>
      <c r="O1702" t="s">
        <v>149</v>
      </c>
      <c r="P1702" t="s">
        <v>160</v>
      </c>
      <c r="Q1702">
        <v>79767.679999999993</v>
      </c>
      <c r="R1702">
        <v>422</v>
      </c>
      <c r="S1702">
        <v>214830.54</v>
      </c>
      <c r="T1702">
        <v>8235.99</v>
      </c>
      <c r="U1702">
        <v>246</v>
      </c>
      <c r="V1702">
        <v>138</v>
      </c>
      <c r="W1702">
        <v>35956.660000000003</v>
      </c>
      <c r="X1702">
        <v>48072.2</v>
      </c>
      <c r="Y1702">
        <v>0</v>
      </c>
      <c r="Z1702">
        <v>0</v>
      </c>
      <c r="AA1702">
        <v>126826.87</v>
      </c>
      <c r="AB1702">
        <v>17310.060000000001</v>
      </c>
      <c r="AC1702">
        <v>102314.49</v>
      </c>
      <c r="AD1702">
        <v>58</v>
      </c>
      <c r="AE1702">
        <v>80</v>
      </c>
      <c r="AF1702">
        <v>151</v>
      </c>
      <c r="AG1702">
        <v>149</v>
      </c>
      <c r="AH1702">
        <v>22</v>
      </c>
      <c r="AI1702">
        <v>97</v>
      </c>
      <c r="AJ1702">
        <v>0</v>
      </c>
      <c r="AK1702">
        <v>0</v>
      </c>
      <c r="AL1702">
        <v>0</v>
      </c>
      <c r="AM1702">
        <v>0</v>
      </c>
      <c r="AN1702">
        <v>0</v>
      </c>
      <c r="AO1702">
        <v>278</v>
      </c>
      <c r="AP1702">
        <v>640</v>
      </c>
      <c r="AQ1702">
        <v>261</v>
      </c>
      <c r="AR1702">
        <v>0</v>
      </c>
      <c r="AS1702">
        <v>81</v>
      </c>
      <c r="AT1702">
        <v>5</v>
      </c>
      <c r="AU1702">
        <v>3</v>
      </c>
      <c r="AV1702">
        <v>2</v>
      </c>
      <c r="AW1702">
        <v>21</v>
      </c>
      <c r="AX1702">
        <v>0</v>
      </c>
      <c r="AY1702">
        <v>73</v>
      </c>
      <c r="AZ1702">
        <v>125</v>
      </c>
      <c r="BA1702">
        <v>39</v>
      </c>
      <c r="BB1702">
        <v>9</v>
      </c>
      <c r="BC1702">
        <v>5</v>
      </c>
      <c r="BD1702">
        <v>9</v>
      </c>
      <c r="BE1702">
        <v>0</v>
      </c>
      <c r="BF1702">
        <v>396</v>
      </c>
      <c r="BG1702">
        <v>37535</v>
      </c>
      <c r="BH1702">
        <v>3</v>
      </c>
      <c r="BI1702">
        <v>245</v>
      </c>
      <c r="BJ1702" s="25">
        <v>45853</v>
      </c>
      <c r="BK1702">
        <v>0</v>
      </c>
      <c r="BL1702" s="27" t="str">
        <f>VLOOKUP(O1702,DropDownList!$H$1:$I$7,2,FALSE)</f>
        <v>2025/26</v>
      </c>
      <c r="BM1702" s="27" t="str">
        <f t="shared" si="26"/>
        <v>SC COURT</v>
      </c>
    </row>
    <row r="1703" spans="1:65" x14ac:dyDescent="0.2">
      <c r="A1703">
        <v>2025</v>
      </c>
      <c r="B1703">
        <v>7</v>
      </c>
      <c r="C1703" t="s">
        <v>189</v>
      </c>
      <c r="D1703" t="s">
        <v>195</v>
      </c>
      <c r="E1703" t="s">
        <v>26</v>
      </c>
      <c r="F1703">
        <v>9815</v>
      </c>
      <c r="G1703" t="s">
        <v>158</v>
      </c>
      <c r="H1703" t="s">
        <v>189</v>
      </c>
      <c r="I1703" t="s">
        <v>189</v>
      </c>
      <c r="J1703" s="24">
        <v>45839</v>
      </c>
      <c r="K1703" t="s">
        <v>143</v>
      </c>
      <c r="L1703">
        <v>2</v>
      </c>
      <c r="M1703" t="s">
        <v>144</v>
      </c>
      <c r="N1703" t="s">
        <v>145</v>
      </c>
      <c r="O1703" t="s">
        <v>149</v>
      </c>
      <c r="P1703" t="s">
        <v>161</v>
      </c>
      <c r="Q1703">
        <v>1977.68</v>
      </c>
      <c r="R1703">
        <v>393</v>
      </c>
      <c r="S1703">
        <v>9500</v>
      </c>
      <c r="T1703">
        <v>340</v>
      </c>
      <c r="U1703">
        <v>232</v>
      </c>
      <c r="V1703">
        <v>61</v>
      </c>
      <c r="W1703">
        <v>1270</v>
      </c>
      <c r="X1703">
        <v>1270</v>
      </c>
      <c r="Y1703">
        <v>0</v>
      </c>
      <c r="Z1703">
        <v>0</v>
      </c>
      <c r="AA1703">
        <v>7182.32</v>
      </c>
      <c r="AB1703">
        <v>0</v>
      </c>
      <c r="AC1703">
        <v>0</v>
      </c>
      <c r="AD1703">
        <v>61</v>
      </c>
      <c r="AE1703">
        <v>0</v>
      </c>
      <c r="AF1703">
        <v>277</v>
      </c>
      <c r="AG1703">
        <v>1</v>
      </c>
      <c r="AH1703">
        <v>16</v>
      </c>
      <c r="AI1703">
        <v>99</v>
      </c>
      <c r="AJ1703">
        <v>0</v>
      </c>
      <c r="AK1703">
        <v>0</v>
      </c>
      <c r="AL1703">
        <v>0</v>
      </c>
      <c r="AM1703">
        <v>0</v>
      </c>
      <c r="AN1703">
        <v>0</v>
      </c>
      <c r="AO1703">
        <v>258</v>
      </c>
      <c r="AP1703">
        <v>600</v>
      </c>
      <c r="AQ1703">
        <v>248</v>
      </c>
      <c r="AR1703">
        <v>0</v>
      </c>
      <c r="AS1703">
        <v>79</v>
      </c>
      <c r="AT1703">
        <v>4</v>
      </c>
      <c r="AU1703">
        <v>3</v>
      </c>
      <c r="AV1703">
        <v>2</v>
      </c>
      <c r="AW1703">
        <v>15</v>
      </c>
      <c r="AX1703">
        <v>0</v>
      </c>
      <c r="AY1703">
        <v>68</v>
      </c>
      <c r="AZ1703">
        <v>115</v>
      </c>
      <c r="BA1703">
        <v>37</v>
      </c>
      <c r="BB1703">
        <v>9</v>
      </c>
      <c r="BC1703">
        <v>5</v>
      </c>
      <c r="BD1703">
        <v>8</v>
      </c>
      <c r="BE1703">
        <v>0</v>
      </c>
      <c r="BF1703">
        <v>373</v>
      </c>
      <c r="BG1703">
        <v>1970</v>
      </c>
      <c r="BH1703">
        <v>0</v>
      </c>
      <c r="BI1703">
        <v>231</v>
      </c>
      <c r="BJ1703" s="25">
        <v>45853</v>
      </c>
      <c r="BK1703">
        <v>0</v>
      </c>
      <c r="BL1703" s="27" t="str">
        <f>VLOOKUP(O1703,DropDownList!$H$1:$I$7,2,FALSE)</f>
        <v>2025/26</v>
      </c>
      <c r="BM1703" s="27" t="str">
        <f t="shared" si="26"/>
        <v>VSUR</v>
      </c>
    </row>
    <row r="1704" spans="1:65" x14ac:dyDescent="0.2">
      <c r="A1704">
        <v>2025</v>
      </c>
      <c r="B1704">
        <v>7</v>
      </c>
      <c r="C1704" t="s">
        <v>189</v>
      </c>
      <c r="D1704" t="s">
        <v>195</v>
      </c>
      <c r="E1704" t="s">
        <v>26</v>
      </c>
      <c r="F1704">
        <v>9815</v>
      </c>
      <c r="G1704" t="s">
        <v>158</v>
      </c>
      <c r="H1704" t="s">
        <v>189</v>
      </c>
      <c r="I1704" t="s">
        <v>189</v>
      </c>
      <c r="J1704" s="24">
        <v>45839</v>
      </c>
      <c r="K1704" t="s">
        <v>143</v>
      </c>
      <c r="L1704">
        <v>2</v>
      </c>
      <c r="M1704" t="s">
        <v>144</v>
      </c>
      <c r="N1704" t="s">
        <v>145</v>
      </c>
      <c r="O1704" t="s">
        <v>147</v>
      </c>
      <c r="P1704" t="s">
        <v>159</v>
      </c>
      <c r="Q1704">
        <v>0</v>
      </c>
      <c r="R1704">
        <v>4</v>
      </c>
      <c r="S1704">
        <v>124950.39</v>
      </c>
      <c r="T1704">
        <v>6.64</v>
      </c>
      <c r="U1704">
        <v>0</v>
      </c>
      <c r="V1704">
        <v>0</v>
      </c>
      <c r="W1704">
        <v>0</v>
      </c>
      <c r="X1704">
        <v>0</v>
      </c>
      <c r="Y1704">
        <v>0</v>
      </c>
      <c r="Z1704">
        <v>0</v>
      </c>
      <c r="AA1704">
        <v>124943.75</v>
      </c>
      <c r="AB1704">
        <v>0</v>
      </c>
      <c r="AC1704">
        <v>0</v>
      </c>
      <c r="AD1704">
        <v>0</v>
      </c>
      <c r="AE1704">
        <v>0</v>
      </c>
      <c r="AF1704">
        <v>2</v>
      </c>
      <c r="AG1704">
        <v>0</v>
      </c>
      <c r="AH1704">
        <v>0</v>
      </c>
      <c r="AI1704">
        <v>0</v>
      </c>
      <c r="AJ1704">
        <v>0</v>
      </c>
      <c r="AK1704">
        <v>0</v>
      </c>
      <c r="AL1704">
        <v>0</v>
      </c>
      <c r="AM1704">
        <v>0</v>
      </c>
      <c r="AN1704">
        <v>0</v>
      </c>
      <c r="AO1704">
        <v>4</v>
      </c>
      <c r="AP1704">
        <v>5</v>
      </c>
      <c r="AQ1704">
        <v>1</v>
      </c>
      <c r="AR1704">
        <v>0</v>
      </c>
      <c r="AS1704">
        <v>0</v>
      </c>
      <c r="AT1704">
        <v>0</v>
      </c>
      <c r="AU1704">
        <v>1</v>
      </c>
      <c r="AV1704">
        <v>0</v>
      </c>
      <c r="AW1704">
        <v>0</v>
      </c>
      <c r="AX1704">
        <v>0</v>
      </c>
      <c r="AY1704">
        <v>0</v>
      </c>
      <c r="AZ1704">
        <v>0</v>
      </c>
      <c r="BA1704">
        <v>0</v>
      </c>
      <c r="BB1704">
        <v>0</v>
      </c>
      <c r="BC1704">
        <v>0</v>
      </c>
      <c r="BD1704">
        <v>0</v>
      </c>
      <c r="BE1704">
        <v>0</v>
      </c>
      <c r="BF1704">
        <v>0</v>
      </c>
      <c r="BG1704">
        <v>0</v>
      </c>
      <c r="BH1704">
        <v>2</v>
      </c>
      <c r="BI1704">
        <v>0</v>
      </c>
      <c r="BJ1704" s="25">
        <v>45853</v>
      </c>
      <c r="BK1704">
        <v>0</v>
      </c>
      <c r="BL1704" s="27" t="str">
        <f>VLOOKUP(O1704,DropDownList!$H$1:$I$7,2,FALSE)</f>
        <v>2024/25</v>
      </c>
      <c r="BM1704" s="27" t="str">
        <f t="shared" si="26"/>
        <v>CONF</v>
      </c>
    </row>
    <row r="1705" spans="1:65" x14ac:dyDescent="0.2">
      <c r="A1705">
        <v>2025</v>
      </c>
      <c r="B1705">
        <v>7</v>
      </c>
      <c r="C1705" t="s">
        <v>189</v>
      </c>
      <c r="D1705" t="s">
        <v>195</v>
      </c>
      <c r="E1705" t="s">
        <v>26</v>
      </c>
      <c r="F1705">
        <v>9815</v>
      </c>
      <c r="G1705" t="s">
        <v>158</v>
      </c>
      <c r="H1705" t="s">
        <v>189</v>
      </c>
      <c r="I1705" t="s">
        <v>189</v>
      </c>
      <c r="J1705" s="24">
        <v>45839</v>
      </c>
      <c r="K1705" t="s">
        <v>143</v>
      </c>
      <c r="L1705">
        <v>2</v>
      </c>
      <c r="M1705" t="s">
        <v>144</v>
      </c>
      <c r="N1705" t="s">
        <v>145</v>
      </c>
      <c r="O1705" t="s">
        <v>156</v>
      </c>
      <c r="P1705" t="s">
        <v>161</v>
      </c>
      <c r="Q1705">
        <v>928.12</v>
      </c>
      <c r="R1705">
        <v>478</v>
      </c>
      <c r="S1705">
        <v>10465</v>
      </c>
      <c r="T1705">
        <v>382.54</v>
      </c>
      <c r="U1705">
        <v>122</v>
      </c>
      <c r="V1705">
        <v>19</v>
      </c>
      <c r="W1705">
        <v>370</v>
      </c>
      <c r="X1705">
        <v>370</v>
      </c>
      <c r="Y1705">
        <v>0</v>
      </c>
      <c r="Z1705">
        <v>0</v>
      </c>
      <c r="AA1705">
        <v>9154.34</v>
      </c>
      <c r="AB1705">
        <v>0</v>
      </c>
      <c r="AC1705">
        <v>0</v>
      </c>
      <c r="AD1705">
        <v>19</v>
      </c>
      <c r="AE1705">
        <v>0</v>
      </c>
      <c r="AF1705">
        <v>409</v>
      </c>
      <c r="AG1705">
        <v>3</v>
      </c>
      <c r="AH1705">
        <v>19</v>
      </c>
      <c r="AI1705">
        <v>44</v>
      </c>
      <c r="AJ1705">
        <v>0</v>
      </c>
      <c r="AK1705">
        <v>0</v>
      </c>
      <c r="AL1705">
        <v>0</v>
      </c>
      <c r="AM1705">
        <v>0</v>
      </c>
      <c r="AN1705">
        <v>0</v>
      </c>
      <c r="AO1705">
        <v>348</v>
      </c>
      <c r="AP1705">
        <v>1691</v>
      </c>
      <c r="AQ1705">
        <v>346</v>
      </c>
      <c r="AR1705">
        <v>0</v>
      </c>
      <c r="AS1705">
        <v>288</v>
      </c>
      <c r="AT1705">
        <v>41</v>
      </c>
      <c r="AU1705">
        <v>50</v>
      </c>
      <c r="AV1705">
        <v>19</v>
      </c>
      <c r="AW1705">
        <v>26</v>
      </c>
      <c r="AX1705">
        <v>0</v>
      </c>
      <c r="AY1705">
        <v>201</v>
      </c>
      <c r="AZ1705">
        <v>360</v>
      </c>
      <c r="BA1705">
        <v>208</v>
      </c>
      <c r="BB1705">
        <v>44</v>
      </c>
      <c r="BC1705">
        <v>27</v>
      </c>
      <c r="BD1705">
        <v>13</v>
      </c>
      <c r="BE1705">
        <v>0</v>
      </c>
      <c r="BF1705">
        <v>450</v>
      </c>
      <c r="BG1705">
        <v>920</v>
      </c>
      <c r="BH1705">
        <v>3</v>
      </c>
      <c r="BI1705">
        <v>121</v>
      </c>
      <c r="BJ1705" s="25">
        <v>45853</v>
      </c>
      <c r="BK1705">
        <v>2</v>
      </c>
      <c r="BL1705" s="27" t="str">
        <f>VLOOKUP(O1705,DropDownList!$H$1:$I$7,2,FALSE)</f>
        <v>2023/24</v>
      </c>
      <c r="BM1705" s="27" t="str">
        <f t="shared" si="26"/>
        <v>VSUR</v>
      </c>
    </row>
    <row r="1706" spans="1:65" x14ac:dyDescent="0.2">
      <c r="A1706">
        <v>2025</v>
      </c>
      <c r="B1706">
        <v>7</v>
      </c>
      <c r="C1706" t="s">
        <v>189</v>
      </c>
      <c r="D1706" t="s">
        <v>196</v>
      </c>
      <c r="E1706" t="s">
        <v>27</v>
      </c>
      <c r="F1706">
        <v>9353</v>
      </c>
      <c r="G1706" t="s">
        <v>141</v>
      </c>
      <c r="H1706" t="s">
        <v>189</v>
      </c>
      <c r="I1706" t="s">
        <v>189</v>
      </c>
      <c r="J1706" s="24">
        <v>45839</v>
      </c>
      <c r="K1706" t="s">
        <v>143</v>
      </c>
      <c r="L1706">
        <v>2</v>
      </c>
      <c r="M1706" t="s">
        <v>144</v>
      </c>
      <c r="N1706" t="s">
        <v>145</v>
      </c>
      <c r="O1706" t="s">
        <v>147</v>
      </c>
      <c r="P1706" t="s">
        <v>148</v>
      </c>
      <c r="Q1706">
        <v>120</v>
      </c>
      <c r="R1706">
        <v>6</v>
      </c>
      <c r="S1706">
        <v>360</v>
      </c>
      <c r="T1706">
        <v>0</v>
      </c>
      <c r="U1706">
        <v>2</v>
      </c>
      <c r="V1706">
        <v>0</v>
      </c>
      <c r="W1706">
        <v>0</v>
      </c>
      <c r="X1706">
        <v>0</v>
      </c>
      <c r="Y1706">
        <v>0</v>
      </c>
      <c r="Z1706">
        <v>0</v>
      </c>
      <c r="AA1706">
        <v>240</v>
      </c>
      <c r="AB1706">
        <v>0</v>
      </c>
      <c r="AC1706">
        <v>240</v>
      </c>
      <c r="AD1706">
        <v>0</v>
      </c>
      <c r="AE1706">
        <v>0</v>
      </c>
      <c r="AF1706">
        <v>4</v>
      </c>
      <c r="AG1706">
        <v>0</v>
      </c>
      <c r="AH1706">
        <v>0</v>
      </c>
      <c r="AI1706">
        <v>2</v>
      </c>
      <c r="AJ1706">
        <v>0</v>
      </c>
      <c r="AK1706">
        <v>0</v>
      </c>
      <c r="AL1706">
        <v>0</v>
      </c>
      <c r="AM1706">
        <v>0</v>
      </c>
      <c r="AN1706">
        <v>0</v>
      </c>
      <c r="AO1706">
        <v>5</v>
      </c>
      <c r="AP1706">
        <v>13</v>
      </c>
      <c r="AQ1706">
        <v>5</v>
      </c>
      <c r="AR1706">
        <v>0</v>
      </c>
      <c r="AS1706">
        <v>2</v>
      </c>
      <c r="AT1706">
        <v>0</v>
      </c>
      <c r="AU1706">
        <v>0</v>
      </c>
      <c r="AV1706">
        <v>0</v>
      </c>
      <c r="AW1706">
        <v>0</v>
      </c>
      <c r="AX1706">
        <v>0</v>
      </c>
      <c r="AY1706">
        <v>3</v>
      </c>
      <c r="AZ1706">
        <v>3</v>
      </c>
      <c r="BA1706">
        <v>0</v>
      </c>
      <c r="BB1706">
        <v>0</v>
      </c>
      <c r="BC1706">
        <v>0</v>
      </c>
      <c r="BD1706">
        <v>0</v>
      </c>
      <c r="BE1706">
        <v>0</v>
      </c>
      <c r="BF1706">
        <v>5</v>
      </c>
      <c r="BG1706">
        <v>120</v>
      </c>
      <c r="BH1706">
        <v>0</v>
      </c>
      <c r="BI1706">
        <v>2</v>
      </c>
      <c r="BJ1706" s="25">
        <v>45853</v>
      </c>
      <c r="BK1706">
        <v>0</v>
      </c>
      <c r="BL1706" s="27" t="str">
        <f>VLOOKUP(O1706,DropDownList!$H$1:$I$7,2,FALSE)</f>
        <v>2024/25</v>
      </c>
      <c r="BM1706" s="27" t="str">
        <f t="shared" si="26"/>
        <v>PRAS</v>
      </c>
    </row>
    <row r="1707" spans="1:65" x14ac:dyDescent="0.2">
      <c r="A1707">
        <v>2025</v>
      </c>
      <c r="B1707">
        <v>7</v>
      </c>
      <c r="C1707" t="s">
        <v>189</v>
      </c>
      <c r="D1707" t="s">
        <v>196</v>
      </c>
      <c r="E1707" t="s">
        <v>27</v>
      </c>
      <c r="F1707">
        <v>9353</v>
      </c>
      <c r="G1707" t="s">
        <v>141</v>
      </c>
      <c r="H1707" t="s">
        <v>189</v>
      </c>
      <c r="I1707" t="s">
        <v>189</v>
      </c>
      <c r="J1707" s="24">
        <v>45839</v>
      </c>
      <c r="K1707" t="s">
        <v>143</v>
      </c>
      <c r="L1707">
        <v>2</v>
      </c>
      <c r="M1707" t="s">
        <v>144</v>
      </c>
      <c r="N1707" t="s">
        <v>145</v>
      </c>
      <c r="O1707" t="s">
        <v>147</v>
      </c>
      <c r="P1707" t="s">
        <v>154</v>
      </c>
      <c r="Q1707">
        <v>6833.45</v>
      </c>
      <c r="R1707">
        <v>115</v>
      </c>
      <c r="S1707">
        <v>32201.69</v>
      </c>
      <c r="T1707">
        <v>87</v>
      </c>
      <c r="U1707">
        <v>28</v>
      </c>
      <c r="V1707">
        <v>15</v>
      </c>
      <c r="W1707">
        <v>4512.38</v>
      </c>
      <c r="X1707">
        <v>4512.38</v>
      </c>
      <c r="Y1707">
        <v>0</v>
      </c>
      <c r="Z1707">
        <v>0</v>
      </c>
      <c r="AA1707">
        <v>25281.24</v>
      </c>
      <c r="AB1707">
        <v>1286.3399999999999</v>
      </c>
      <c r="AC1707">
        <v>22458.77</v>
      </c>
      <c r="AD1707">
        <v>8</v>
      </c>
      <c r="AE1707">
        <v>7</v>
      </c>
      <c r="AF1707">
        <v>86</v>
      </c>
      <c r="AG1707">
        <v>15</v>
      </c>
      <c r="AH1707">
        <v>0</v>
      </c>
      <c r="AI1707">
        <v>13</v>
      </c>
      <c r="AJ1707">
        <v>0</v>
      </c>
      <c r="AK1707">
        <v>0</v>
      </c>
      <c r="AL1707">
        <v>0</v>
      </c>
      <c r="AM1707">
        <v>0</v>
      </c>
      <c r="AN1707">
        <v>0</v>
      </c>
      <c r="AO1707">
        <v>56</v>
      </c>
      <c r="AP1707">
        <v>234</v>
      </c>
      <c r="AQ1707">
        <v>60</v>
      </c>
      <c r="AR1707">
        <v>0</v>
      </c>
      <c r="AS1707">
        <v>36</v>
      </c>
      <c r="AT1707">
        <v>3</v>
      </c>
      <c r="AU1707">
        <v>3</v>
      </c>
      <c r="AV1707">
        <v>1</v>
      </c>
      <c r="AW1707">
        <v>1</v>
      </c>
      <c r="AX1707">
        <v>0</v>
      </c>
      <c r="AY1707">
        <v>23</v>
      </c>
      <c r="AZ1707">
        <v>53</v>
      </c>
      <c r="BA1707">
        <v>31</v>
      </c>
      <c r="BB1707">
        <v>6</v>
      </c>
      <c r="BC1707">
        <v>3</v>
      </c>
      <c r="BD1707">
        <v>1</v>
      </c>
      <c r="BE1707">
        <v>0</v>
      </c>
      <c r="BF1707">
        <v>114</v>
      </c>
      <c r="BG1707">
        <v>3520</v>
      </c>
      <c r="BH1707">
        <v>1</v>
      </c>
      <c r="BI1707">
        <v>26</v>
      </c>
      <c r="BJ1707" s="25">
        <v>45853</v>
      </c>
      <c r="BK1707">
        <v>0</v>
      </c>
      <c r="BL1707" s="27" t="str">
        <f>VLOOKUP(O1707,DropDownList!$H$1:$I$7,2,FALSE)</f>
        <v>2024/25</v>
      </c>
      <c r="BM1707" s="27" t="str">
        <f t="shared" si="26"/>
        <v>JP COURT</v>
      </c>
    </row>
    <row r="1708" spans="1:65" x14ac:dyDescent="0.2">
      <c r="A1708">
        <v>2025</v>
      </c>
      <c r="B1708">
        <v>7</v>
      </c>
      <c r="C1708" t="s">
        <v>189</v>
      </c>
      <c r="D1708" t="s">
        <v>196</v>
      </c>
      <c r="E1708" t="s">
        <v>27</v>
      </c>
      <c r="F1708">
        <v>9353</v>
      </c>
      <c r="G1708" t="s">
        <v>141</v>
      </c>
      <c r="H1708" t="s">
        <v>189</v>
      </c>
      <c r="I1708" t="s">
        <v>189</v>
      </c>
      <c r="J1708" s="24">
        <v>45839</v>
      </c>
      <c r="K1708" t="s">
        <v>143</v>
      </c>
      <c r="L1708">
        <v>2</v>
      </c>
      <c r="M1708" t="s">
        <v>144</v>
      </c>
      <c r="N1708" t="s">
        <v>145</v>
      </c>
      <c r="O1708" t="s">
        <v>147</v>
      </c>
      <c r="P1708" t="s">
        <v>152</v>
      </c>
      <c r="Q1708">
        <v>0</v>
      </c>
      <c r="R1708">
        <v>17</v>
      </c>
      <c r="S1708">
        <v>680</v>
      </c>
      <c r="T1708">
        <v>280</v>
      </c>
      <c r="U1708">
        <v>0</v>
      </c>
      <c r="V1708">
        <v>0</v>
      </c>
      <c r="W1708">
        <v>0</v>
      </c>
      <c r="X1708">
        <v>0</v>
      </c>
      <c r="Y1708">
        <v>0</v>
      </c>
      <c r="Z1708">
        <v>0</v>
      </c>
      <c r="AA1708">
        <v>400</v>
      </c>
      <c r="AB1708">
        <v>0</v>
      </c>
      <c r="AC1708">
        <v>400</v>
      </c>
      <c r="AD1708">
        <v>0</v>
      </c>
      <c r="AE1708">
        <v>0</v>
      </c>
      <c r="AF1708">
        <v>10</v>
      </c>
      <c r="AG1708">
        <v>0</v>
      </c>
      <c r="AH1708">
        <v>7</v>
      </c>
      <c r="AI1708">
        <v>0</v>
      </c>
      <c r="AJ1708">
        <v>0</v>
      </c>
      <c r="AK1708">
        <v>0</v>
      </c>
      <c r="AL1708">
        <v>0</v>
      </c>
      <c r="AM1708">
        <v>0</v>
      </c>
      <c r="AN1708">
        <v>0</v>
      </c>
      <c r="AO1708">
        <v>0</v>
      </c>
      <c r="AP1708">
        <v>0</v>
      </c>
      <c r="AQ1708">
        <v>0</v>
      </c>
      <c r="AR1708">
        <v>0</v>
      </c>
      <c r="AS1708">
        <v>0</v>
      </c>
      <c r="AT1708">
        <v>0</v>
      </c>
      <c r="AU1708">
        <v>0</v>
      </c>
      <c r="AV1708">
        <v>0</v>
      </c>
      <c r="AW1708">
        <v>0</v>
      </c>
      <c r="AX1708">
        <v>0</v>
      </c>
      <c r="AY1708">
        <v>0</v>
      </c>
      <c r="AZ1708">
        <v>0</v>
      </c>
      <c r="BA1708">
        <v>0</v>
      </c>
      <c r="BB1708">
        <v>0</v>
      </c>
      <c r="BC1708">
        <v>0</v>
      </c>
      <c r="BD1708">
        <v>0</v>
      </c>
      <c r="BE1708">
        <v>0</v>
      </c>
      <c r="BF1708">
        <v>0</v>
      </c>
      <c r="BG1708">
        <v>0</v>
      </c>
      <c r="BH1708">
        <v>0</v>
      </c>
      <c r="BI1708">
        <v>0</v>
      </c>
      <c r="BJ1708" s="25">
        <v>45853</v>
      </c>
      <c r="BK1708">
        <v>0</v>
      </c>
      <c r="BL1708" s="27" t="str">
        <f>VLOOKUP(O1708,DropDownList!$H$1:$I$7,2,FALSE)</f>
        <v>2024/25</v>
      </c>
      <c r="BM1708" s="27" t="str">
        <f t="shared" si="26"/>
        <v>PCOA</v>
      </c>
    </row>
    <row r="1709" spans="1:65" x14ac:dyDescent="0.2">
      <c r="A1709">
        <v>2025</v>
      </c>
      <c r="B1709">
        <v>7</v>
      </c>
      <c r="C1709" t="s">
        <v>189</v>
      </c>
      <c r="D1709" t="s">
        <v>196</v>
      </c>
      <c r="E1709" t="s">
        <v>27</v>
      </c>
      <c r="F1709">
        <v>9353</v>
      </c>
      <c r="G1709" t="s">
        <v>141</v>
      </c>
      <c r="H1709" t="s">
        <v>189</v>
      </c>
      <c r="I1709" t="s">
        <v>189</v>
      </c>
      <c r="J1709" s="24">
        <v>45839</v>
      </c>
      <c r="K1709" t="s">
        <v>143</v>
      </c>
      <c r="L1709">
        <v>2</v>
      </c>
      <c r="M1709" t="s">
        <v>144</v>
      </c>
      <c r="N1709" t="s">
        <v>145</v>
      </c>
      <c r="O1709" t="s">
        <v>147</v>
      </c>
      <c r="P1709" t="s">
        <v>151</v>
      </c>
      <c r="Q1709">
        <v>0</v>
      </c>
      <c r="R1709">
        <v>548</v>
      </c>
      <c r="S1709">
        <v>16440</v>
      </c>
      <c r="T1709">
        <v>2910</v>
      </c>
      <c r="U1709">
        <v>0</v>
      </c>
      <c r="V1709">
        <v>0</v>
      </c>
      <c r="W1709">
        <v>0</v>
      </c>
      <c r="X1709">
        <v>0</v>
      </c>
      <c r="Y1709">
        <v>0</v>
      </c>
      <c r="Z1709">
        <v>0</v>
      </c>
      <c r="AA1709">
        <v>13530</v>
      </c>
      <c r="AB1709">
        <v>0</v>
      </c>
      <c r="AC1709">
        <v>13530</v>
      </c>
      <c r="AD1709">
        <v>0</v>
      </c>
      <c r="AE1709">
        <v>0</v>
      </c>
      <c r="AF1709">
        <v>451</v>
      </c>
      <c r="AG1709">
        <v>0</v>
      </c>
      <c r="AH1709">
        <v>97</v>
      </c>
      <c r="AI1709">
        <v>0</v>
      </c>
      <c r="AJ1709">
        <v>0</v>
      </c>
      <c r="AK1709">
        <v>0</v>
      </c>
      <c r="AL1709">
        <v>0</v>
      </c>
      <c r="AM1709">
        <v>2</v>
      </c>
      <c r="AN1709">
        <v>0</v>
      </c>
      <c r="AO1709">
        <v>0</v>
      </c>
      <c r="AP1709">
        <v>0</v>
      </c>
      <c r="AQ1709">
        <v>0</v>
      </c>
      <c r="AR1709">
        <v>0</v>
      </c>
      <c r="AS1709">
        <v>0</v>
      </c>
      <c r="AT1709">
        <v>0</v>
      </c>
      <c r="AU1709">
        <v>0</v>
      </c>
      <c r="AV1709">
        <v>0</v>
      </c>
      <c r="AW1709">
        <v>0</v>
      </c>
      <c r="AX1709">
        <v>0</v>
      </c>
      <c r="AY1709">
        <v>0</v>
      </c>
      <c r="AZ1709">
        <v>0</v>
      </c>
      <c r="BA1709">
        <v>0</v>
      </c>
      <c r="BB1709">
        <v>0</v>
      </c>
      <c r="BC1709">
        <v>0</v>
      </c>
      <c r="BD1709">
        <v>0</v>
      </c>
      <c r="BE1709">
        <v>0</v>
      </c>
      <c r="BF1709">
        <v>0</v>
      </c>
      <c r="BG1709">
        <v>0</v>
      </c>
      <c r="BH1709">
        <v>0</v>
      </c>
      <c r="BI1709">
        <v>0</v>
      </c>
      <c r="BJ1709" s="25">
        <v>45853</v>
      </c>
      <c r="BK1709">
        <v>0</v>
      </c>
      <c r="BL1709" s="27" t="str">
        <f>VLOOKUP(O1709,DropDownList!$H$1:$I$7,2,FALSE)</f>
        <v>2024/25</v>
      </c>
      <c r="BM1709" s="27" t="str">
        <f t="shared" si="26"/>
        <v>PCPF</v>
      </c>
    </row>
    <row r="1710" spans="1:65" x14ac:dyDescent="0.2">
      <c r="A1710">
        <v>2025</v>
      </c>
      <c r="B1710">
        <v>7</v>
      </c>
      <c r="C1710" t="s">
        <v>189</v>
      </c>
      <c r="D1710" t="s">
        <v>196</v>
      </c>
      <c r="E1710" t="s">
        <v>27</v>
      </c>
      <c r="F1710">
        <v>9353</v>
      </c>
      <c r="G1710" t="s">
        <v>141</v>
      </c>
      <c r="H1710" t="s">
        <v>189</v>
      </c>
      <c r="I1710" t="s">
        <v>189</v>
      </c>
      <c r="J1710" s="24">
        <v>45839</v>
      </c>
      <c r="K1710" t="s">
        <v>143</v>
      </c>
      <c r="L1710">
        <v>2</v>
      </c>
      <c r="M1710" t="s">
        <v>144</v>
      </c>
      <c r="N1710" t="s">
        <v>145</v>
      </c>
      <c r="O1710" t="s">
        <v>147</v>
      </c>
      <c r="P1710" t="s">
        <v>153</v>
      </c>
      <c r="Q1710">
        <v>680.32</v>
      </c>
      <c r="R1710">
        <v>44</v>
      </c>
      <c r="S1710">
        <v>1980</v>
      </c>
      <c r="T1710">
        <v>45</v>
      </c>
      <c r="U1710">
        <v>16</v>
      </c>
      <c r="V1710">
        <v>13</v>
      </c>
      <c r="W1710">
        <v>585</v>
      </c>
      <c r="X1710">
        <v>585</v>
      </c>
      <c r="Y1710">
        <v>0</v>
      </c>
      <c r="Z1710">
        <v>0</v>
      </c>
      <c r="AA1710">
        <v>1254.68</v>
      </c>
      <c r="AB1710">
        <v>0</v>
      </c>
      <c r="AC1710">
        <v>1254.68</v>
      </c>
      <c r="AD1710">
        <v>13</v>
      </c>
      <c r="AE1710">
        <v>0</v>
      </c>
      <c r="AF1710">
        <v>27</v>
      </c>
      <c r="AG1710">
        <v>1</v>
      </c>
      <c r="AH1710">
        <v>1</v>
      </c>
      <c r="AI1710">
        <v>15</v>
      </c>
      <c r="AJ1710">
        <v>0</v>
      </c>
      <c r="AK1710">
        <v>0</v>
      </c>
      <c r="AL1710">
        <v>0</v>
      </c>
      <c r="AM1710">
        <v>0</v>
      </c>
      <c r="AN1710">
        <v>0</v>
      </c>
      <c r="AO1710">
        <v>37</v>
      </c>
      <c r="AP1710">
        <v>115</v>
      </c>
      <c r="AQ1710">
        <v>45</v>
      </c>
      <c r="AR1710">
        <v>1</v>
      </c>
      <c r="AS1710">
        <v>21</v>
      </c>
      <c r="AT1710">
        <v>1</v>
      </c>
      <c r="AU1710">
        <v>0</v>
      </c>
      <c r="AV1710">
        <v>0</v>
      </c>
      <c r="AW1710">
        <v>0</v>
      </c>
      <c r="AX1710">
        <v>0</v>
      </c>
      <c r="AY1710">
        <v>6</v>
      </c>
      <c r="AZ1710">
        <v>22</v>
      </c>
      <c r="BA1710">
        <v>13</v>
      </c>
      <c r="BB1710">
        <v>3</v>
      </c>
      <c r="BC1710">
        <v>0</v>
      </c>
      <c r="BD1710">
        <v>0</v>
      </c>
      <c r="BE1710">
        <v>0</v>
      </c>
      <c r="BF1710">
        <v>36</v>
      </c>
      <c r="BG1710">
        <v>675</v>
      </c>
      <c r="BH1710">
        <v>0</v>
      </c>
      <c r="BI1710">
        <v>15</v>
      </c>
      <c r="BJ1710" s="25">
        <v>45853</v>
      </c>
      <c r="BK1710">
        <v>0</v>
      </c>
      <c r="BL1710" s="27" t="str">
        <f>VLOOKUP(O1710,DropDownList!$H$1:$I$7,2,FALSE)</f>
        <v>2024/25</v>
      </c>
      <c r="BM1710" s="27" t="str">
        <f t="shared" si="26"/>
        <v>PREG</v>
      </c>
    </row>
    <row r="1711" spans="1:65" x14ac:dyDescent="0.2">
      <c r="A1711">
        <v>2025</v>
      </c>
      <c r="B1711">
        <v>7</v>
      </c>
      <c r="C1711" t="s">
        <v>189</v>
      </c>
      <c r="D1711" t="s">
        <v>196</v>
      </c>
      <c r="E1711" t="s">
        <v>27</v>
      </c>
      <c r="F1711">
        <v>9353</v>
      </c>
      <c r="G1711" t="s">
        <v>141</v>
      </c>
      <c r="H1711" t="s">
        <v>189</v>
      </c>
      <c r="I1711" t="s">
        <v>189</v>
      </c>
      <c r="J1711" s="24">
        <v>45839</v>
      </c>
      <c r="K1711" t="s">
        <v>143</v>
      </c>
      <c r="L1711">
        <v>2</v>
      </c>
      <c r="M1711" t="s">
        <v>144</v>
      </c>
      <c r="N1711" t="s">
        <v>145</v>
      </c>
      <c r="O1711" t="s">
        <v>149</v>
      </c>
      <c r="P1711" t="s">
        <v>150</v>
      </c>
      <c r="Q1711">
        <v>10266.290000000001</v>
      </c>
      <c r="R1711">
        <v>99</v>
      </c>
      <c r="S1711">
        <v>18721.34</v>
      </c>
      <c r="T1711">
        <v>856.69</v>
      </c>
      <c r="U1711">
        <v>58</v>
      </c>
      <c r="V1711">
        <v>43</v>
      </c>
      <c r="W1711">
        <v>5824.22</v>
      </c>
      <c r="X1711">
        <v>7557.6</v>
      </c>
      <c r="Y1711">
        <v>93</v>
      </c>
      <c r="Z1711">
        <v>17864.650000000001</v>
      </c>
      <c r="AA1711">
        <v>7598.36</v>
      </c>
      <c r="AB1711">
        <v>3341.72</v>
      </c>
      <c r="AC1711">
        <v>4256.6400000000003</v>
      </c>
      <c r="AD1711">
        <v>31</v>
      </c>
      <c r="AE1711">
        <v>12</v>
      </c>
      <c r="AF1711">
        <v>35</v>
      </c>
      <c r="AG1711">
        <v>24</v>
      </c>
      <c r="AH1711">
        <v>6</v>
      </c>
      <c r="AI1711">
        <v>34</v>
      </c>
      <c r="AJ1711">
        <v>22</v>
      </c>
      <c r="AK1711">
        <v>9</v>
      </c>
      <c r="AL1711">
        <v>2</v>
      </c>
      <c r="AM1711">
        <v>3</v>
      </c>
      <c r="AN1711">
        <v>1</v>
      </c>
      <c r="AO1711">
        <v>65</v>
      </c>
      <c r="AP1711">
        <v>161</v>
      </c>
      <c r="AQ1711">
        <v>66</v>
      </c>
      <c r="AR1711">
        <v>3</v>
      </c>
      <c r="AS1711">
        <v>18</v>
      </c>
      <c r="AT1711">
        <v>0</v>
      </c>
      <c r="AU1711">
        <v>0</v>
      </c>
      <c r="AV1711">
        <v>0</v>
      </c>
      <c r="AW1711">
        <v>0</v>
      </c>
      <c r="AX1711">
        <v>0</v>
      </c>
      <c r="AY1711">
        <v>14</v>
      </c>
      <c r="AZ1711">
        <v>30</v>
      </c>
      <c r="BA1711">
        <v>16</v>
      </c>
      <c r="BB1711">
        <v>2</v>
      </c>
      <c r="BC1711">
        <v>1</v>
      </c>
      <c r="BD1711">
        <v>0</v>
      </c>
      <c r="BE1711">
        <v>0</v>
      </c>
      <c r="BF1711">
        <v>65</v>
      </c>
      <c r="BG1711">
        <v>5023.78</v>
      </c>
      <c r="BH1711">
        <v>0</v>
      </c>
      <c r="BI1711">
        <v>57</v>
      </c>
      <c r="BJ1711" s="25">
        <v>45853</v>
      </c>
      <c r="BK1711">
        <v>0</v>
      </c>
      <c r="BL1711" s="27" t="str">
        <f>VLOOKUP(O1711,DropDownList!$H$1:$I$7,2,FALSE)</f>
        <v>2025/26</v>
      </c>
      <c r="BM1711" s="27" t="str">
        <f t="shared" si="26"/>
        <v>FISCAL FINES</v>
      </c>
    </row>
    <row r="1712" spans="1:65" x14ac:dyDescent="0.2">
      <c r="A1712">
        <v>2025</v>
      </c>
      <c r="B1712">
        <v>7</v>
      </c>
      <c r="C1712" t="s">
        <v>189</v>
      </c>
      <c r="D1712" t="s">
        <v>196</v>
      </c>
      <c r="E1712" t="s">
        <v>27</v>
      </c>
      <c r="F1712">
        <v>9353</v>
      </c>
      <c r="G1712" t="s">
        <v>141</v>
      </c>
      <c r="H1712" t="s">
        <v>189</v>
      </c>
      <c r="I1712" t="s">
        <v>189</v>
      </c>
      <c r="J1712" s="24">
        <v>45839</v>
      </c>
      <c r="K1712" t="s">
        <v>143</v>
      </c>
      <c r="L1712">
        <v>2</v>
      </c>
      <c r="M1712" t="s">
        <v>144</v>
      </c>
      <c r="N1712" t="s">
        <v>145</v>
      </c>
      <c r="O1712" t="s">
        <v>147</v>
      </c>
      <c r="P1712" t="s">
        <v>146</v>
      </c>
      <c r="Q1712">
        <v>253.87</v>
      </c>
      <c r="R1712">
        <v>113</v>
      </c>
      <c r="S1712">
        <v>1790</v>
      </c>
      <c r="T1712">
        <v>0</v>
      </c>
      <c r="U1712">
        <v>27</v>
      </c>
      <c r="V1712">
        <v>10</v>
      </c>
      <c r="W1712">
        <v>167</v>
      </c>
      <c r="X1712">
        <v>167</v>
      </c>
      <c r="Y1712">
        <v>0</v>
      </c>
      <c r="Z1712">
        <v>0</v>
      </c>
      <c r="AA1712">
        <v>1536.13</v>
      </c>
      <c r="AB1712">
        <v>0</v>
      </c>
      <c r="AC1712">
        <v>0</v>
      </c>
      <c r="AD1712">
        <v>9</v>
      </c>
      <c r="AE1712">
        <v>1</v>
      </c>
      <c r="AF1712">
        <v>97</v>
      </c>
      <c r="AG1712">
        <v>2</v>
      </c>
      <c r="AH1712">
        <v>0</v>
      </c>
      <c r="AI1712">
        <v>14</v>
      </c>
      <c r="AJ1712">
        <v>0</v>
      </c>
      <c r="AK1712">
        <v>0</v>
      </c>
      <c r="AL1712">
        <v>0</v>
      </c>
      <c r="AM1712">
        <v>0</v>
      </c>
      <c r="AN1712">
        <v>0</v>
      </c>
      <c r="AO1712">
        <v>54</v>
      </c>
      <c r="AP1712">
        <v>229</v>
      </c>
      <c r="AQ1712">
        <v>57</v>
      </c>
      <c r="AR1712">
        <v>0</v>
      </c>
      <c r="AS1712">
        <v>36</v>
      </c>
      <c r="AT1712">
        <v>3</v>
      </c>
      <c r="AU1712">
        <v>3</v>
      </c>
      <c r="AV1712">
        <v>1</v>
      </c>
      <c r="AW1712">
        <v>1</v>
      </c>
      <c r="AX1712">
        <v>0</v>
      </c>
      <c r="AY1712">
        <v>22</v>
      </c>
      <c r="AZ1712">
        <v>52</v>
      </c>
      <c r="BA1712">
        <v>31</v>
      </c>
      <c r="BB1712">
        <v>6</v>
      </c>
      <c r="BC1712">
        <v>3</v>
      </c>
      <c r="BD1712">
        <v>1</v>
      </c>
      <c r="BE1712">
        <v>0</v>
      </c>
      <c r="BF1712">
        <v>112</v>
      </c>
      <c r="BG1712">
        <v>240</v>
      </c>
      <c r="BH1712">
        <v>0</v>
      </c>
      <c r="BI1712">
        <v>25</v>
      </c>
      <c r="BJ1712" s="25">
        <v>45853</v>
      </c>
      <c r="BK1712">
        <v>0</v>
      </c>
      <c r="BL1712" s="27" t="str">
        <f>VLOOKUP(O1712,DropDownList!$H$1:$I$7,2,FALSE)</f>
        <v>2024/25</v>
      </c>
      <c r="BM1712" s="27" t="str">
        <f t="shared" si="26"/>
        <v>VSUR</v>
      </c>
    </row>
    <row r="1713" spans="1:65" x14ac:dyDescent="0.2">
      <c r="A1713">
        <v>2025</v>
      </c>
      <c r="B1713">
        <v>7</v>
      </c>
      <c r="C1713" t="s">
        <v>189</v>
      </c>
      <c r="D1713" t="s">
        <v>196</v>
      </c>
      <c r="E1713" t="s">
        <v>27</v>
      </c>
      <c r="F1713">
        <v>9353</v>
      </c>
      <c r="G1713" t="s">
        <v>141</v>
      </c>
      <c r="H1713" t="s">
        <v>189</v>
      </c>
      <c r="I1713" t="s">
        <v>189</v>
      </c>
      <c r="J1713" s="24">
        <v>45839</v>
      </c>
      <c r="K1713" t="s">
        <v>143</v>
      </c>
      <c r="L1713">
        <v>2</v>
      </c>
      <c r="M1713" t="s">
        <v>144</v>
      </c>
      <c r="N1713" t="s">
        <v>145</v>
      </c>
      <c r="O1713" t="s">
        <v>149</v>
      </c>
      <c r="P1713" t="s">
        <v>154</v>
      </c>
      <c r="Q1713">
        <v>15118.19</v>
      </c>
      <c r="R1713">
        <v>144</v>
      </c>
      <c r="S1713">
        <v>37393.4</v>
      </c>
      <c r="T1713">
        <v>770</v>
      </c>
      <c r="U1713">
        <v>65</v>
      </c>
      <c r="V1713">
        <v>38</v>
      </c>
      <c r="W1713">
        <v>6804.12</v>
      </c>
      <c r="X1713">
        <v>10054.120000000001</v>
      </c>
      <c r="Y1713">
        <v>0</v>
      </c>
      <c r="Z1713">
        <v>0</v>
      </c>
      <c r="AA1713">
        <v>21505.21</v>
      </c>
      <c r="AB1713">
        <v>992.08</v>
      </c>
      <c r="AC1713">
        <v>18843.13</v>
      </c>
      <c r="AD1713">
        <v>19</v>
      </c>
      <c r="AE1713">
        <v>19</v>
      </c>
      <c r="AF1713">
        <v>76</v>
      </c>
      <c r="AG1713">
        <v>41</v>
      </c>
      <c r="AH1713">
        <v>3</v>
      </c>
      <c r="AI1713">
        <v>24</v>
      </c>
      <c r="AJ1713">
        <v>0</v>
      </c>
      <c r="AK1713">
        <v>0</v>
      </c>
      <c r="AL1713">
        <v>0</v>
      </c>
      <c r="AM1713">
        <v>0</v>
      </c>
      <c r="AN1713">
        <v>0</v>
      </c>
      <c r="AO1713">
        <v>84</v>
      </c>
      <c r="AP1713">
        <v>200</v>
      </c>
      <c r="AQ1713">
        <v>83</v>
      </c>
      <c r="AR1713">
        <v>0</v>
      </c>
      <c r="AS1713">
        <v>18</v>
      </c>
      <c r="AT1713">
        <v>0</v>
      </c>
      <c r="AU1713">
        <v>0</v>
      </c>
      <c r="AV1713">
        <v>0</v>
      </c>
      <c r="AW1713">
        <v>3</v>
      </c>
      <c r="AX1713">
        <v>0</v>
      </c>
      <c r="AY1713">
        <v>26</v>
      </c>
      <c r="AZ1713">
        <v>47</v>
      </c>
      <c r="BA1713">
        <v>18</v>
      </c>
      <c r="BB1713">
        <v>1</v>
      </c>
      <c r="BC1713">
        <v>0</v>
      </c>
      <c r="BD1713">
        <v>0</v>
      </c>
      <c r="BE1713">
        <v>0</v>
      </c>
      <c r="BF1713">
        <v>141</v>
      </c>
      <c r="BG1713">
        <v>6140</v>
      </c>
      <c r="BH1713">
        <v>0</v>
      </c>
      <c r="BI1713">
        <v>65</v>
      </c>
      <c r="BJ1713" s="25">
        <v>45853</v>
      </c>
      <c r="BK1713">
        <v>0</v>
      </c>
      <c r="BL1713" s="27" t="str">
        <f>VLOOKUP(O1713,DropDownList!$H$1:$I$7,2,FALSE)</f>
        <v>2025/26</v>
      </c>
      <c r="BM1713" s="27" t="str">
        <f t="shared" si="26"/>
        <v>JP COURT</v>
      </c>
    </row>
    <row r="1714" spans="1:65" x14ac:dyDescent="0.2">
      <c r="A1714">
        <v>2025</v>
      </c>
      <c r="B1714">
        <v>7</v>
      </c>
      <c r="C1714" t="s">
        <v>189</v>
      </c>
      <c r="D1714" t="s">
        <v>196</v>
      </c>
      <c r="E1714" t="s">
        <v>27</v>
      </c>
      <c r="F1714">
        <v>9353</v>
      </c>
      <c r="G1714" t="s">
        <v>141</v>
      </c>
      <c r="H1714" t="s">
        <v>189</v>
      </c>
      <c r="I1714" t="s">
        <v>189</v>
      </c>
      <c r="J1714" s="24">
        <v>45839</v>
      </c>
      <c r="K1714" t="s">
        <v>143</v>
      </c>
      <c r="L1714">
        <v>2</v>
      </c>
      <c r="M1714" t="s">
        <v>144</v>
      </c>
      <c r="N1714" t="s">
        <v>145</v>
      </c>
      <c r="O1714" t="s">
        <v>156</v>
      </c>
      <c r="P1714" t="s">
        <v>150</v>
      </c>
      <c r="Q1714">
        <v>3156.14</v>
      </c>
      <c r="R1714">
        <v>98</v>
      </c>
      <c r="S1714">
        <v>15696.9</v>
      </c>
      <c r="T1714">
        <v>1911</v>
      </c>
      <c r="U1714">
        <v>21</v>
      </c>
      <c r="V1714">
        <v>10</v>
      </c>
      <c r="W1714">
        <v>1272.76</v>
      </c>
      <c r="X1714">
        <v>1272.76</v>
      </c>
      <c r="Y1714">
        <v>83</v>
      </c>
      <c r="Z1714">
        <v>13785.9</v>
      </c>
      <c r="AA1714">
        <v>10629.76</v>
      </c>
      <c r="AB1714">
        <v>2556.87</v>
      </c>
      <c r="AC1714">
        <v>8072.89</v>
      </c>
      <c r="AD1714">
        <v>9</v>
      </c>
      <c r="AE1714">
        <v>1</v>
      </c>
      <c r="AF1714">
        <v>61</v>
      </c>
      <c r="AG1714">
        <v>9</v>
      </c>
      <c r="AH1714">
        <v>15</v>
      </c>
      <c r="AI1714">
        <v>12</v>
      </c>
      <c r="AJ1714">
        <v>15</v>
      </c>
      <c r="AK1714">
        <v>8</v>
      </c>
      <c r="AL1714">
        <v>4</v>
      </c>
      <c r="AM1714">
        <v>6</v>
      </c>
      <c r="AN1714">
        <v>0</v>
      </c>
      <c r="AO1714">
        <v>68</v>
      </c>
      <c r="AP1714">
        <v>315</v>
      </c>
      <c r="AQ1714">
        <v>73</v>
      </c>
      <c r="AR1714">
        <v>10</v>
      </c>
      <c r="AS1714">
        <v>61</v>
      </c>
      <c r="AT1714">
        <v>8</v>
      </c>
      <c r="AU1714">
        <v>2</v>
      </c>
      <c r="AV1714">
        <v>0</v>
      </c>
      <c r="AW1714">
        <v>1</v>
      </c>
      <c r="AX1714">
        <v>0</v>
      </c>
      <c r="AY1714">
        <v>33</v>
      </c>
      <c r="AZ1714">
        <v>67</v>
      </c>
      <c r="BA1714">
        <v>41</v>
      </c>
      <c r="BB1714">
        <v>5</v>
      </c>
      <c r="BC1714">
        <v>1</v>
      </c>
      <c r="BD1714">
        <v>3</v>
      </c>
      <c r="BE1714">
        <v>0</v>
      </c>
      <c r="BF1714">
        <v>61</v>
      </c>
      <c r="BG1714">
        <v>1622.77</v>
      </c>
      <c r="BH1714">
        <v>1</v>
      </c>
      <c r="BI1714">
        <v>18</v>
      </c>
      <c r="BJ1714" s="25">
        <v>45853</v>
      </c>
      <c r="BK1714">
        <v>0</v>
      </c>
      <c r="BL1714" s="27" t="str">
        <f>VLOOKUP(O1714,DropDownList!$H$1:$I$7,2,FALSE)</f>
        <v>2023/24</v>
      </c>
      <c r="BM1714" s="27" t="str">
        <f t="shared" si="26"/>
        <v>FISCAL FINES</v>
      </c>
    </row>
    <row r="1715" spans="1:65" x14ac:dyDescent="0.2">
      <c r="A1715">
        <v>2025</v>
      </c>
      <c r="B1715">
        <v>7</v>
      </c>
      <c r="C1715" t="s">
        <v>189</v>
      </c>
      <c r="D1715" t="s">
        <v>196</v>
      </c>
      <c r="E1715" t="s">
        <v>27</v>
      </c>
      <c r="F1715">
        <v>9353</v>
      </c>
      <c r="G1715" t="s">
        <v>141</v>
      </c>
      <c r="H1715" t="s">
        <v>189</v>
      </c>
      <c r="I1715" t="s">
        <v>189</v>
      </c>
      <c r="J1715" s="24">
        <v>45839</v>
      </c>
      <c r="K1715" t="s">
        <v>143</v>
      </c>
      <c r="L1715">
        <v>2</v>
      </c>
      <c r="M1715" t="s">
        <v>144</v>
      </c>
      <c r="N1715" t="s">
        <v>145</v>
      </c>
      <c r="O1715" t="s">
        <v>149</v>
      </c>
      <c r="P1715" t="s">
        <v>148</v>
      </c>
      <c r="Q1715">
        <v>99.99</v>
      </c>
      <c r="R1715">
        <v>4</v>
      </c>
      <c r="S1715">
        <v>240</v>
      </c>
      <c r="T1715">
        <v>60</v>
      </c>
      <c r="U1715">
        <v>2</v>
      </c>
      <c r="V1715">
        <v>0</v>
      </c>
      <c r="W1715">
        <v>0</v>
      </c>
      <c r="X1715">
        <v>0</v>
      </c>
      <c r="Y1715">
        <v>0</v>
      </c>
      <c r="Z1715">
        <v>0</v>
      </c>
      <c r="AA1715">
        <v>80.010000000000005</v>
      </c>
      <c r="AB1715">
        <v>0</v>
      </c>
      <c r="AC1715">
        <v>80.010000000000005</v>
      </c>
      <c r="AD1715">
        <v>0</v>
      </c>
      <c r="AE1715">
        <v>0</v>
      </c>
      <c r="AF1715">
        <v>1</v>
      </c>
      <c r="AG1715">
        <v>1</v>
      </c>
      <c r="AH1715">
        <v>1</v>
      </c>
      <c r="AI1715">
        <v>1</v>
      </c>
      <c r="AJ1715">
        <v>0</v>
      </c>
      <c r="AK1715">
        <v>0</v>
      </c>
      <c r="AL1715">
        <v>0</v>
      </c>
      <c r="AM1715">
        <v>0</v>
      </c>
      <c r="AN1715">
        <v>0</v>
      </c>
      <c r="AO1715">
        <v>2</v>
      </c>
      <c r="AP1715">
        <v>6</v>
      </c>
      <c r="AQ1715">
        <v>2</v>
      </c>
      <c r="AR1715">
        <v>0</v>
      </c>
      <c r="AS1715">
        <v>0</v>
      </c>
      <c r="AT1715">
        <v>0</v>
      </c>
      <c r="AU1715">
        <v>0</v>
      </c>
      <c r="AV1715">
        <v>0</v>
      </c>
      <c r="AW1715">
        <v>0</v>
      </c>
      <c r="AX1715">
        <v>0</v>
      </c>
      <c r="AY1715">
        <v>2</v>
      </c>
      <c r="AZ1715">
        <v>2</v>
      </c>
      <c r="BA1715">
        <v>0</v>
      </c>
      <c r="BB1715">
        <v>0</v>
      </c>
      <c r="BC1715">
        <v>0</v>
      </c>
      <c r="BD1715">
        <v>0</v>
      </c>
      <c r="BE1715">
        <v>0</v>
      </c>
      <c r="BF1715">
        <v>2</v>
      </c>
      <c r="BG1715">
        <v>60</v>
      </c>
      <c r="BH1715">
        <v>0</v>
      </c>
      <c r="BI1715">
        <v>2</v>
      </c>
      <c r="BJ1715" s="25">
        <v>45853</v>
      </c>
      <c r="BK1715">
        <v>0</v>
      </c>
      <c r="BL1715" s="27" t="str">
        <f>VLOOKUP(O1715,DropDownList!$H$1:$I$7,2,FALSE)</f>
        <v>2025/26</v>
      </c>
      <c r="BM1715" s="27" t="str">
        <f t="shared" si="26"/>
        <v>PRAS</v>
      </c>
    </row>
    <row r="1716" spans="1:65" x14ac:dyDescent="0.2">
      <c r="A1716">
        <v>2025</v>
      </c>
      <c r="B1716">
        <v>7</v>
      </c>
      <c r="C1716" t="s">
        <v>189</v>
      </c>
      <c r="D1716" t="s">
        <v>196</v>
      </c>
      <c r="E1716" t="s">
        <v>27</v>
      </c>
      <c r="F1716">
        <v>9353</v>
      </c>
      <c r="G1716" t="s">
        <v>141</v>
      </c>
      <c r="H1716" t="s">
        <v>189</v>
      </c>
      <c r="I1716" t="s">
        <v>189</v>
      </c>
      <c r="J1716" s="24">
        <v>45839</v>
      </c>
      <c r="K1716" t="s">
        <v>143</v>
      </c>
      <c r="L1716">
        <v>2</v>
      </c>
      <c r="M1716" t="s">
        <v>144</v>
      </c>
      <c r="N1716" t="s">
        <v>145</v>
      </c>
      <c r="O1716" t="s">
        <v>156</v>
      </c>
      <c r="P1716" t="s">
        <v>154</v>
      </c>
      <c r="Q1716">
        <v>4342.41</v>
      </c>
      <c r="R1716">
        <v>121</v>
      </c>
      <c r="S1716">
        <v>27359.57</v>
      </c>
      <c r="T1716">
        <v>374.6</v>
      </c>
      <c r="U1716">
        <v>18</v>
      </c>
      <c r="V1716">
        <v>7</v>
      </c>
      <c r="W1716">
        <v>1909.82</v>
      </c>
      <c r="X1716">
        <v>1909.82</v>
      </c>
      <c r="Y1716">
        <v>0</v>
      </c>
      <c r="Z1716">
        <v>0</v>
      </c>
      <c r="AA1716">
        <v>22642.560000000001</v>
      </c>
      <c r="AB1716">
        <v>419.57</v>
      </c>
      <c r="AC1716">
        <v>20719.5</v>
      </c>
      <c r="AD1716">
        <v>4</v>
      </c>
      <c r="AE1716">
        <v>3</v>
      </c>
      <c r="AF1716">
        <v>101</v>
      </c>
      <c r="AG1716">
        <v>11</v>
      </c>
      <c r="AH1716">
        <v>1</v>
      </c>
      <c r="AI1716">
        <v>7</v>
      </c>
      <c r="AJ1716">
        <v>0</v>
      </c>
      <c r="AK1716">
        <v>0</v>
      </c>
      <c r="AL1716">
        <v>0</v>
      </c>
      <c r="AM1716">
        <v>0</v>
      </c>
      <c r="AN1716">
        <v>0</v>
      </c>
      <c r="AO1716">
        <v>69</v>
      </c>
      <c r="AP1716">
        <v>278</v>
      </c>
      <c r="AQ1716">
        <v>69</v>
      </c>
      <c r="AR1716">
        <v>0</v>
      </c>
      <c r="AS1716">
        <v>39</v>
      </c>
      <c r="AT1716">
        <v>5</v>
      </c>
      <c r="AU1716">
        <v>2</v>
      </c>
      <c r="AV1716">
        <v>0</v>
      </c>
      <c r="AW1716">
        <v>2</v>
      </c>
      <c r="AX1716">
        <v>0</v>
      </c>
      <c r="AY1716">
        <v>41</v>
      </c>
      <c r="AZ1716">
        <v>63</v>
      </c>
      <c r="BA1716">
        <v>32</v>
      </c>
      <c r="BB1716">
        <v>5</v>
      </c>
      <c r="BC1716">
        <v>3</v>
      </c>
      <c r="BD1716">
        <v>2</v>
      </c>
      <c r="BE1716">
        <v>0</v>
      </c>
      <c r="BF1716">
        <v>119</v>
      </c>
      <c r="BG1716">
        <v>2350</v>
      </c>
      <c r="BH1716">
        <v>1</v>
      </c>
      <c r="BI1716">
        <v>18</v>
      </c>
      <c r="BJ1716" s="25">
        <v>45853</v>
      </c>
      <c r="BK1716">
        <v>0</v>
      </c>
      <c r="BL1716" s="27" t="str">
        <f>VLOOKUP(O1716,DropDownList!$H$1:$I$7,2,FALSE)</f>
        <v>2023/24</v>
      </c>
      <c r="BM1716" s="27" t="str">
        <f t="shared" si="26"/>
        <v>JP COURT</v>
      </c>
    </row>
    <row r="1717" spans="1:65" x14ac:dyDescent="0.2">
      <c r="A1717">
        <v>2025</v>
      </c>
      <c r="B1717">
        <v>7</v>
      </c>
      <c r="C1717" t="s">
        <v>189</v>
      </c>
      <c r="D1717" t="s">
        <v>196</v>
      </c>
      <c r="E1717" t="s">
        <v>27</v>
      </c>
      <c r="F1717">
        <v>9353</v>
      </c>
      <c r="G1717" t="s">
        <v>141</v>
      </c>
      <c r="H1717" t="s">
        <v>189</v>
      </c>
      <c r="I1717" t="s">
        <v>189</v>
      </c>
      <c r="J1717" s="24">
        <v>45839</v>
      </c>
      <c r="K1717" t="s">
        <v>143</v>
      </c>
      <c r="L1717">
        <v>2</v>
      </c>
      <c r="M1717" t="s">
        <v>144</v>
      </c>
      <c r="N1717" t="s">
        <v>145</v>
      </c>
      <c r="O1717" t="s">
        <v>149</v>
      </c>
      <c r="P1717" t="s">
        <v>152</v>
      </c>
      <c r="Q1717">
        <v>0</v>
      </c>
      <c r="R1717">
        <v>14</v>
      </c>
      <c r="S1717">
        <v>560</v>
      </c>
      <c r="T1717">
        <v>120</v>
      </c>
      <c r="U1717">
        <v>0</v>
      </c>
      <c r="V1717">
        <v>0</v>
      </c>
      <c r="W1717">
        <v>0</v>
      </c>
      <c r="X1717">
        <v>0</v>
      </c>
      <c r="Y1717">
        <v>0</v>
      </c>
      <c r="Z1717">
        <v>0</v>
      </c>
      <c r="AA1717">
        <v>440</v>
      </c>
      <c r="AB1717">
        <v>0</v>
      </c>
      <c r="AC1717">
        <v>440</v>
      </c>
      <c r="AD1717">
        <v>0</v>
      </c>
      <c r="AE1717">
        <v>0</v>
      </c>
      <c r="AF1717">
        <v>11</v>
      </c>
      <c r="AG1717">
        <v>0</v>
      </c>
      <c r="AH1717">
        <v>3</v>
      </c>
      <c r="AI1717">
        <v>0</v>
      </c>
      <c r="AJ1717">
        <v>0</v>
      </c>
      <c r="AK1717">
        <v>0</v>
      </c>
      <c r="AL1717">
        <v>0</v>
      </c>
      <c r="AM1717">
        <v>0</v>
      </c>
      <c r="AN1717">
        <v>0</v>
      </c>
      <c r="AO1717">
        <v>0</v>
      </c>
      <c r="AP1717">
        <v>0</v>
      </c>
      <c r="AQ1717">
        <v>0</v>
      </c>
      <c r="AR1717">
        <v>0</v>
      </c>
      <c r="AS1717">
        <v>0</v>
      </c>
      <c r="AT1717">
        <v>0</v>
      </c>
      <c r="AU1717">
        <v>0</v>
      </c>
      <c r="AV1717">
        <v>0</v>
      </c>
      <c r="AW1717">
        <v>0</v>
      </c>
      <c r="AX1717">
        <v>0</v>
      </c>
      <c r="AY1717">
        <v>0</v>
      </c>
      <c r="AZ1717">
        <v>0</v>
      </c>
      <c r="BA1717">
        <v>0</v>
      </c>
      <c r="BB1717">
        <v>0</v>
      </c>
      <c r="BC1717">
        <v>0</v>
      </c>
      <c r="BD1717">
        <v>0</v>
      </c>
      <c r="BE1717">
        <v>0</v>
      </c>
      <c r="BF1717">
        <v>0</v>
      </c>
      <c r="BG1717">
        <v>0</v>
      </c>
      <c r="BH1717">
        <v>0</v>
      </c>
      <c r="BI1717">
        <v>0</v>
      </c>
      <c r="BJ1717" s="25">
        <v>45853</v>
      </c>
      <c r="BK1717">
        <v>0</v>
      </c>
      <c r="BL1717" s="27" t="str">
        <f>VLOOKUP(O1717,DropDownList!$H$1:$I$7,2,FALSE)</f>
        <v>2025/26</v>
      </c>
      <c r="BM1717" s="27" t="str">
        <f t="shared" si="26"/>
        <v>PCOA</v>
      </c>
    </row>
    <row r="1718" spans="1:65" x14ac:dyDescent="0.2">
      <c r="A1718">
        <v>2025</v>
      </c>
      <c r="B1718">
        <v>7</v>
      </c>
      <c r="C1718" t="s">
        <v>189</v>
      </c>
      <c r="D1718" t="s">
        <v>196</v>
      </c>
      <c r="E1718" t="s">
        <v>27</v>
      </c>
      <c r="F1718">
        <v>9353</v>
      </c>
      <c r="G1718" t="s">
        <v>141</v>
      </c>
      <c r="H1718" t="s">
        <v>189</v>
      </c>
      <c r="I1718" t="s">
        <v>189</v>
      </c>
      <c r="J1718" s="24">
        <v>45839</v>
      </c>
      <c r="K1718" t="s">
        <v>143</v>
      </c>
      <c r="L1718">
        <v>2</v>
      </c>
      <c r="M1718" t="s">
        <v>144</v>
      </c>
      <c r="N1718" t="s">
        <v>145</v>
      </c>
      <c r="O1718" t="s">
        <v>149</v>
      </c>
      <c r="P1718" t="s">
        <v>151</v>
      </c>
      <c r="Q1718">
        <v>60</v>
      </c>
      <c r="R1718">
        <v>308</v>
      </c>
      <c r="S1718">
        <v>9240</v>
      </c>
      <c r="T1718">
        <v>1440</v>
      </c>
      <c r="U1718">
        <v>2</v>
      </c>
      <c r="V1718">
        <v>0</v>
      </c>
      <c r="W1718">
        <v>0</v>
      </c>
      <c r="X1718">
        <v>0</v>
      </c>
      <c r="Y1718">
        <v>0</v>
      </c>
      <c r="Z1718">
        <v>0</v>
      </c>
      <c r="AA1718">
        <v>7740</v>
      </c>
      <c r="AB1718">
        <v>0</v>
      </c>
      <c r="AC1718">
        <v>7740</v>
      </c>
      <c r="AD1718">
        <v>0</v>
      </c>
      <c r="AE1718">
        <v>0</v>
      </c>
      <c r="AF1718">
        <v>258</v>
      </c>
      <c r="AG1718">
        <v>0</v>
      </c>
      <c r="AH1718">
        <v>48</v>
      </c>
      <c r="AI1718">
        <v>2</v>
      </c>
      <c r="AJ1718">
        <v>0</v>
      </c>
      <c r="AK1718">
        <v>0</v>
      </c>
      <c r="AL1718">
        <v>0</v>
      </c>
      <c r="AM1718">
        <v>2</v>
      </c>
      <c r="AN1718">
        <v>0</v>
      </c>
      <c r="AO1718">
        <v>0</v>
      </c>
      <c r="AP1718">
        <v>0</v>
      </c>
      <c r="AQ1718">
        <v>0</v>
      </c>
      <c r="AR1718">
        <v>0</v>
      </c>
      <c r="AS1718">
        <v>0</v>
      </c>
      <c r="AT1718">
        <v>0</v>
      </c>
      <c r="AU1718">
        <v>0</v>
      </c>
      <c r="AV1718">
        <v>0</v>
      </c>
      <c r="AW1718">
        <v>0</v>
      </c>
      <c r="AX1718">
        <v>0</v>
      </c>
      <c r="AY1718">
        <v>0</v>
      </c>
      <c r="AZ1718">
        <v>0</v>
      </c>
      <c r="BA1718">
        <v>0</v>
      </c>
      <c r="BB1718">
        <v>0</v>
      </c>
      <c r="BC1718">
        <v>0</v>
      </c>
      <c r="BD1718">
        <v>0</v>
      </c>
      <c r="BE1718">
        <v>0</v>
      </c>
      <c r="BF1718">
        <v>0</v>
      </c>
      <c r="BG1718">
        <v>60</v>
      </c>
      <c r="BH1718">
        <v>0</v>
      </c>
      <c r="BI1718">
        <v>0</v>
      </c>
      <c r="BJ1718" s="25">
        <v>45853</v>
      </c>
      <c r="BK1718">
        <v>0</v>
      </c>
      <c r="BL1718" s="27" t="str">
        <f>VLOOKUP(O1718,DropDownList!$H$1:$I$7,2,FALSE)</f>
        <v>2025/26</v>
      </c>
      <c r="BM1718" s="27" t="str">
        <f t="shared" si="26"/>
        <v>PCPF</v>
      </c>
    </row>
    <row r="1719" spans="1:65" x14ac:dyDescent="0.2">
      <c r="A1719">
        <v>2025</v>
      </c>
      <c r="B1719">
        <v>7</v>
      </c>
      <c r="C1719" t="s">
        <v>189</v>
      </c>
      <c r="D1719" t="s">
        <v>196</v>
      </c>
      <c r="E1719" t="s">
        <v>27</v>
      </c>
      <c r="F1719">
        <v>9353</v>
      </c>
      <c r="G1719" t="s">
        <v>141</v>
      </c>
      <c r="H1719" t="s">
        <v>189</v>
      </c>
      <c r="I1719" t="s">
        <v>189</v>
      </c>
      <c r="J1719" s="24">
        <v>45839</v>
      </c>
      <c r="K1719" t="s">
        <v>143</v>
      </c>
      <c r="L1719">
        <v>2</v>
      </c>
      <c r="M1719" t="s">
        <v>144</v>
      </c>
      <c r="N1719" t="s">
        <v>145</v>
      </c>
      <c r="O1719" t="s">
        <v>149</v>
      </c>
      <c r="P1719" t="s">
        <v>153</v>
      </c>
      <c r="Q1719">
        <v>180</v>
      </c>
      <c r="R1719">
        <v>18</v>
      </c>
      <c r="S1719">
        <v>810</v>
      </c>
      <c r="T1719">
        <v>0</v>
      </c>
      <c r="U1719">
        <v>4</v>
      </c>
      <c r="V1719">
        <v>4</v>
      </c>
      <c r="W1719">
        <v>180</v>
      </c>
      <c r="X1719">
        <v>180</v>
      </c>
      <c r="Y1719">
        <v>0</v>
      </c>
      <c r="Z1719">
        <v>0</v>
      </c>
      <c r="AA1719">
        <v>630</v>
      </c>
      <c r="AB1719">
        <v>0</v>
      </c>
      <c r="AC1719">
        <v>630</v>
      </c>
      <c r="AD1719">
        <v>4</v>
      </c>
      <c r="AE1719">
        <v>0</v>
      </c>
      <c r="AF1719">
        <v>14</v>
      </c>
      <c r="AG1719">
        <v>0</v>
      </c>
      <c r="AH1719">
        <v>0</v>
      </c>
      <c r="AI1719">
        <v>4</v>
      </c>
      <c r="AJ1719">
        <v>0</v>
      </c>
      <c r="AK1719">
        <v>0</v>
      </c>
      <c r="AL1719">
        <v>0</v>
      </c>
      <c r="AM1719">
        <v>0</v>
      </c>
      <c r="AN1719">
        <v>0</v>
      </c>
      <c r="AO1719">
        <v>12</v>
      </c>
      <c r="AP1719">
        <v>20</v>
      </c>
      <c r="AQ1719">
        <v>12</v>
      </c>
      <c r="AR1719">
        <v>1</v>
      </c>
      <c r="AS1719">
        <v>2</v>
      </c>
      <c r="AT1719">
        <v>0</v>
      </c>
      <c r="AU1719">
        <v>0</v>
      </c>
      <c r="AV1719">
        <v>0</v>
      </c>
      <c r="AW1719">
        <v>0</v>
      </c>
      <c r="AX1719">
        <v>0</v>
      </c>
      <c r="AY1719">
        <v>0</v>
      </c>
      <c r="AZ1719">
        <v>2</v>
      </c>
      <c r="BA1719">
        <v>2</v>
      </c>
      <c r="BB1719">
        <v>0</v>
      </c>
      <c r="BC1719">
        <v>0</v>
      </c>
      <c r="BD1719">
        <v>0</v>
      </c>
      <c r="BE1719">
        <v>0</v>
      </c>
      <c r="BF1719">
        <v>9</v>
      </c>
      <c r="BG1719">
        <v>180</v>
      </c>
      <c r="BH1719">
        <v>0</v>
      </c>
      <c r="BI1719">
        <v>4</v>
      </c>
      <c r="BJ1719" s="25">
        <v>45853</v>
      </c>
      <c r="BK1719">
        <v>0</v>
      </c>
      <c r="BL1719" s="27" t="str">
        <f>VLOOKUP(O1719,DropDownList!$H$1:$I$7,2,FALSE)</f>
        <v>2025/26</v>
      </c>
      <c r="BM1719" s="27" t="str">
        <f t="shared" si="26"/>
        <v>PREG</v>
      </c>
    </row>
    <row r="1720" spans="1:65" x14ac:dyDescent="0.2">
      <c r="A1720">
        <v>2025</v>
      </c>
      <c r="B1720">
        <v>7</v>
      </c>
      <c r="C1720" t="s">
        <v>189</v>
      </c>
      <c r="D1720" t="s">
        <v>196</v>
      </c>
      <c r="E1720" t="s">
        <v>27</v>
      </c>
      <c r="F1720">
        <v>9353</v>
      </c>
      <c r="G1720" t="s">
        <v>141</v>
      </c>
      <c r="H1720" t="s">
        <v>189</v>
      </c>
      <c r="I1720" t="s">
        <v>189</v>
      </c>
      <c r="J1720" s="24">
        <v>45839</v>
      </c>
      <c r="K1720" t="s">
        <v>143</v>
      </c>
      <c r="L1720">
        <v>2</v>
      </c>
      <c r="M1720" t="s">
        <v>144</v>
      </c>
      <c r="N1720" t="s">
        <v>145</v>
      </c>
      <c r="O1720" t="s">
        <v>156</v>
      </c>
      <c r="P1720" t="s">
        <v>152</v>
      </c>
      <c r="Q1720">
        <v>0</v>
      </c>
      <c r="R1720">
        <v>17</v>
      </c>
      <c r="S1720">
        <v>680</v>
      </c>
      <c r="T1720">
        <v>280</v>
      </c>
      <c r="U1720">
        <v>0</v>
      </c>
      <c r="V1720">
        <v>0</v>
      </c>
      <c r="W1720">
        <v>0</v>
      </c>
      <c r="X1720">
        <v>0</v>
      </c>
      <c r="Y1720">
        <v>0</v>
      </c>
      <c r="Z1720">
        <v>0</v>
      </c>
      <c r="AA1720">
        <v>400</v>
      </c>
      <c r="AB1720">
        <v>0</v>
      </c>
      <c r="AC1720">
        <v>400</v>
      </c>
      <c r="AD1720">
        <v>0</v>
      </c>
      <c r="AE1720">
        <v>0</v>
      </c>
      <c r="AF1720">
        <v>10</v>
      </c>
      <c r="AG1720">
        <v>0</v>
      </c>
      <c r="AH1720">
        <v>7</v>
      </c>
      <c r="AI1720">
        <v>0</v>
      </c>
      <c r="AJ1720">
        <v>0</v>
      </c>
      <c r="AK1720">
        <v>0</v>
      </c>
      <c r="AL1720">
        <v>0</v>
      </c>
      <c r="AM1720">
        <v>0</v>
      </c>
      <c r="AN1720">
        <v>0</v>
      </c>
      <c r="AO1720">
        <v>0</v>
      </c>
      <c r="AP1720">
        <v>0</v>
      </c>
      <c r="AQ1720">
        <v>0</v>
      </c>
      <c r="AR1720">
        <v>0</v>
      </c>
      <c r="AS1720">
        <v>0</v>
      </c>
      <c r="AT1720">
        <v>0</v>
      </c>
      <c r="AU1720">
        <v>0</v>
      </c>
      <c r="AV1720">
        <v>0</v>
      </c>
      <c r="AW1720">
        <v>0</v>
      </c>
      <c r="AX1720">
        <v>0</v>
      </c>
      <c r="AY1720">
        <v>0</v>
      </c>
      <c r="AZ1720">
        <v>0</v>
      </c>
      <c r="BA1720">
        <v>0</v>
      </c>
      <c r="BB1720">
        <v>0</v>
      </c>
      <c r="BC1720">
        <v>0</v>
      </c>
      <c r="BD1720">
        <v>0</v>
      </c>
      <c r="BE1720">
        <v>0</v>
      </c>
      <c r="BF1720">
        <v>0</v>
      </c>
      <c r="BG1720">
        <v>0</v>
      </c>
      <c r="BH1720">
        <v>0</v>
      </c>
      <c r="BI1720">
        <v>0</v>
      </c>
      <c r="BJ1720" s="25">
        <v>45853</v>
      </c>
      <c r="BK1720">
        <v>0</v>
      </c>
      <c r="BL1720" s="27" t="str">
        <f>VLOOKUP(O1720,DropDownList!$H$1:$I$7,2,FALSE)</f>
        <v>2023/24</v>
      </c>
      <c r="BM1720" s="27" t="str">
        <f t="shared" si="26"/>
        <v>PCOA</v>
      </c>
    </row>
    <row r="1721" spans="1:65" x14ac:dyDescent="0.2">
      <c r="A1721">
        <v>2025</v>
      </c>
      <c r="B1721">
        <v>7</v>
      </c>
      <c r="C1721" t="s">
        <v>189</v>
      </c>
      <c r="D1721" t="s">
        <v>196</v>
      </c>
      <c r="E1721" t="s">
        <v>27</v>
      </c>
      <c r="F1721">
        <v>9353</v>
      </c>
      <c r="G1721" t="s">
        <v>141</v>
      </c>
      <c r="H1721" t="s">
        <v>189</v>
      </c>
      <c r="I1721" t="s">
        <v>189</v>
      </c>
      <c r="J1721" s="24">
        <v>45839</v>
      </c>
      <c r="K1721" t="s">
        <v>143</v>
      </c>
      <c r="L1721">
        <v>2</v>
      </c>
      <c r="M1721" t="s">
        <v>144</v>
      </c>
      <c r="N1721" t="s">
        <v>145</v>
      </c>
      <c r="O1721" t="s">
        <v>149</v>
      </c>
      <c r="P1721" t="s">
        <v>146</v>
      </c>
      <c r="Q1721">
        <v>440</v>
      </c>
      <c r="R1721">
        <v>143</v>
      </c>
      <c r="S1721">
        <v>2140</v>
      </c>
      <c r="T1721">
        <v>30</v>
      </c>
      <c r="U1721">
        <v>64</v>
      </c>
      <c r="V1721">
        <v>21</v>
      </c>
      <c r="W1721">
        <v>320</v>
      </c>
      <c r="X1721">
        <v>320</v>
      </c>
      <c r="Y1721">
        <v>0</v>
      </c>
      <c r="Z1721">
        <v>0</v>
      </c>
      <c r="AA1721">
        <v>1670</v>
      </c>
      <c r="AB1721">
        <v>0</v>
      </c>
      <c r="AC1721">
        <v>0</v>
      </c>
      <c r="AD1721">
        <v>21</v>
      </c>
      <c r="AE1721">
        <v>0</v>
      </c>
      <c r="AF1721">
        <v>112</v>
      </c>
      <c r="AG1721">
        <v>0</v>
      </c>
      <c r="AH1721">
        <v>2</v>
      </c>
      <c r="AI1721">
        <v>29</v>
      </c>
      <c r="AJ1721">
        <v>0</v>
      </c>
      <c r="AK1721">
        <v>0</v>
      </c>
      <c r="AL1721">
        <v>0</v>
      </c>
      <c r="AM1721">
        <v>0</v>
      </c>
      <c r="AN1721">
        <v>0</v>
      </c>
      <c r="AO1721">
        <v>83</v>
      </c>
      <c r="AP1721">
        <v>199</v>
      </c>
      <c r="AQ1721">
        <v>83</v>
      </c>
      <c r="AR1721">
        <v>0</v>
      </c>
      <c r="AS1721">
        <v>18</v>
      </c>
      <c r="AT1721">
        <v>0</v>
      </c>
      <c r="AU1721">
        <v>0</v>
      </c>
      <c r="AV1721">
        <v>0</v>
      </c>
      <c r="AW1721">
        <v>2</v>
      </c>
      <c r="AX1721">
        <v>0</v>
      </c>
      <c r="AY1721">
        <v>26</v>
      </c>
      <c r="AZ1721">
        <v>47</v>
      </c>
      <c r="BA1721">
        <v>18</v>
      </c>
      <c r="BB1721">
        <v>1</v>
      </c>
      <c r="BC1721">
        <v>0</v>
      </c>
      <c r="BD1721">
        <v>0</v>
      </c>
      <c r="BE1721">
        <v>0</v>
      </c>
      <c r="BF1721">
        <v>141</v>
      </c>
      <c r="BG1721">
        <v>440</v>
      </c>
      <c r="BH1721">
        <v>0</v>
      </c>
      <c r="BI1721">
        <v>64</v>
      </c>
      <c r="BJ1721" s="25">
        <v>45853</v>
      </c>
      <c r="BK1721">
        <v>0</v>
      </c>
      <c r="BL1721" s="27" t="str">
        <f>VLOOKUP(O1721,DropDownList!$H$1:$I$7,2,FALSE)</f>
        <v>2025/26</v>
      </c>
      <c r="BM1721" s="27" t="str">
        <f t="shared" si="26"/>
        <v>VSUR</v>
      </c>
    </row>
    <row r="1722" spans="1:65" x14ac:dyDescent="0.2">
      <c r="A1722">
        <v>2025</v>
      </c>
      <c r="B1722">
        <v>7</v>
      </c>
      <c r="C1722" t="s">
        <v>189</v>
      </c>
      <c r="D1722" t="s">
        <v>196</v>
      </c>
      <c r="E1722" t="s">
        <v>27</v>
      </c>
      <c r="F1722">
        <v>9353</v>
      </c>
      <c r="G1722" t="s">
        <v>141</v>
      </c>
      <c r="H1722" t="s">
        <v>189</v>
      </c>
      <c r="I1722" t="s">
        <v>189</v>
      </c>
      <c r="J1722" s="24">
        <v>45839</v>
      </c>
      <c r="K1722" t="s">
        <v>143</v>
      </c>
      <c r="L1722">
        <v>2</v>
      </c>
      <c r="M1722" t="s">
        <v>144</v>
      </c>
      <c r="N1722" t="s">
        <v>145</v>
      </c>
      <c r="O1722" t="s">
        <v>156</v>
      </c>
      <c r="P1722" t="s">
        <v>148</v>
      </c>
      <c r="Q1722">
        <v>143.12</v>
      </c>
      <c r="R1722">
        <v>7</v>
      </c>
      <c r="S1722">
        <v>420</v>
      </c>
      <c r="T1722">
        <v>0</v>
      </c>
      <c r="U1722">
        <v>3</v>
      </c>
      <c r="V1722">
        <v>2</v>
      </c>
      <c r="W1722">
        <v>83.12</v>
      </c>
      <c r="X1722">
        <v>83.12</v>
      </c>
      <c r="Y1722">
        <v>0</v>
      </c>
      <c r="Z1722">
        <v>0</v>
      </c>
      <c r="AA1722">
        <v>276.88</v>
      </c>
      <c r="AB1722">
        <v>0</v>
      </c>
      <c r="AC1722">
        <v>276.88</v>
      </c>
      <c r="AD1722">
        <v>1</v>
      </c>
      <c r="AE1722">
        <v>1</v>
      </c>
      <c r="AF1722">
        <v>4</v>
      </c>
      <c r="AG1722">
        <v>1</v>
      </c>
      <c r="AH1722">
        <v>0</v>
      </c>
      <c r="AI1722">
        <v>2</v>
      </c>
      <c r="AJ1722">
        <v>0</v>
      </c>
      <c r="AK1722">
        <v>0</v>
      </c>
      <c r="AL1722">
        <v>0</v>
      </c>
      <c r="AM1722">
        <v>0</v>
      </c>
      <c r="AN1722">
        <v>0</v>
      </c>
      <c r="AO1722">
        <v>6</v>
      </c>
      <c r="AP1722">
        <v>29</v>
      </c>
      <c r="AQ1722">
        <v>6</v>
      </c>
      <c r="AR1722">
        <v>0</v>
      </c>
      <c r="AS1722">
        <v>6</v>
      </c>
      <c r="AT1722">
        <v>0</v>
      </c>
      <c r="AU1722">
        <v>1</v>
      </c>
      <c r="AV1722">
        <v>0</v>
      </c>
      <c r="AW1722">
        <v>0</v>
      </c>
      <c r="AX1722">
        <v>0</v>
      </c>
      <c r="AY1722">
        <v>3</v>
      </c>
      <c r="AZ1722">
        <v>7</v>
      </c>
      <c r="BA1722">
        <v>6</v>
      </c>
      <c r="BB1722">
        <v>0</v>
      </c>
      <c r="BC1722">
        <v>0</v>
      </c>
      <c r="BD1722">
        <v>0</v>
      </c>
      <c r="BE1722">
        <v>0</v>
      </c>
      <c r="BF1722">
        <v>6</v>
      </c>
      <c r="BG1722">
        <v>120</v>
      </c>
      <c r="BH1722">
        <v>0</v>
      </c>
      <c r="BI1722">
        <v>3</v>
      </c>
      <c r="BJ1722" s="25">
        <v>45853</v>
      </c>
      <c r="BK1722">
        <v>0</v>
      </c>
      <c r="BL1722" s="27" t="str">
        <f>VLOOKUP(O1722,DropDownList!$H$1:$I$7,2,FALSE)</f>
        <v>2023/24</v>
      </c>
      <c r="BM1722" s="27" t="str">
        <f t="shared" si="26"/>
        <v>PRAS</v>
      </c>
    </row>
    <row r="1723" spans="1:65" x14ac:dyDescent="0.2">
      <c r="A1723">
        <v>2025</v>
      </c>
      <c r="B1723">
        <v>7</v>
      </c>
      <c r="C1723" t="s">
        <v>189</v>
      </c>
      <c r="D1723" t="s">
        <v>196</v>
      </c>
      <c r="E1723" t="s">
        <v>27</v>
      </c>
      <c r="F1723">
        <v>9353</v>
      </c>
      <c r="G1723" t="s">
        <v>141</v>
      </c>
      <c r="H1723" t="s">
        <v>189</v>
      </c>
      <c r="I1723" t="s">
        <v>189</v>
      </c>
      <c r="J1723" s="24">
        <v>45839</v>
      </c>
      <c r="K1723" t="s">
        <v>143</v>
      </c>
      <c r="L1723">
        <v>2</v>
      </c>
      <c r="M1723" t="s">
        <v>144</v>
      </c>
      <c r="N1723" t="s">
        <v>145</v>
      </c>
      <c r="O1723" t="s">
        <v>156</v>
      </c>
      <c r="P1723" t="s">
        <v>151</v>
      </c>
      <c r="Q1723">
        <v>0</v>
      </c>
      <c r="R1723">
        <v>170</v>
      </c>
      <c r="S1723">
        <v>5100</v>
      </c>
      <c r="T1723">
        <v>1080</v>
      </c>
      <c r="U1723">
        <v>2</v>
      </c>
      <c r="V1723">
        <v>0</v>
      </c>
      <c r="W1723">
        <v>0</v>
      </c>
      <c r="X1723">
        <v>0</v>
      </c>
      <c r="Y1723">
        <v>0</v>
      </c>
      <c r="Z1723">
        <v>0</v>
      </c>
      <c r="AA1723">
        <v>4020</v>
      </c>
      <c r="AB1723">
        <v>0</v>
      </c>
      <c r="AC1723">
        <v>4020</v>
      </c>
      <c r="AD1723">
        <v>0</v>
      </c>
      <c r="AE1723">
        <v>0</v>
      </c>
      <c r="AF1723">
        <v>134</v>
      </c>
      <c r="AG1723">
        <v>0</v>
      </c>
      <c r="AH1723">
        <v>36</v>
      </c>
      <c r="AI1723">
        <v>0</v>
      </c>
      <c r="AJ1723">
        <v>0</v>
      </c>
      <c r="AK1723">
        <v>0</v>
      </c>
      <c r="AL1723">
        <v>0</v>
      </c>
      <c r="AM1723">
        <v>3</v>
      </c>
      <c r="AN1723">
        <v>0</v>
      </c>
      <c r="AO1723">
        <v>0</v>
      </c>
      <c r="AP1723">
        <v>0</v>
      </c>
      <c r="AQ1723">
        <v>0</v>
      </c>
      <c r="AR1723">
        <v>0</v>
      </c>
      <c r="AS1723">
        <v>0</v>
      </c>
      <c r="AT1723">
        <v>0</v>
      </c>
      <c r="AU1723">
        <v>0</v>
      </c>
      <c r="AV1723">
        <v>0</v>
      </c>
      <c r="AW1723">
        <v>0</v>
      </c>
      <c r="AX1723">
        <v>0</v>
      </c>
      <c r="AY1723">
        <v>0</v>
      </c>
      <c r="AZ1723">
        <v>0</v>
      </c>
      <c r="BA1723">
        <v>0</v>
      </c>
      <c r="BB1723">
        <v>0</v>
      </c>
      <c r="BC1723">
        <v>0</v>
      </c>
      <c r="BD1723">
        <v>0</v>
      </c>
      <c r="BE1723">
        <v>0</v>
      </c>
      <c r="BF1723">
        <v>0</v>
      </c>
      <c r="BG1723">
        <v>0</v>
      </c>
      <c r="BH1723">
        <v>0</v>
      </c>
      <c r="BI1723">
        <v>0</v>
      </c>
      <c r="BJ1723" s="25">
        <v>45853</v>
      </c>
      <c r="BK1723">
        <v>0</v>
      </c>
      <c r="BL1723" s="27" t="str">
        <f>VLOOKUP(O1723,DropDownList!$H$1:$I$7,2,FALSE)</f>
        <v>2023/24</v>
      </c>
      <c r="BM1723" s="27" t="str">
        <f t="shared" si="26"/>
        <v>PCPF</v>
      </c>
    </row>
    <row r="1724" spans="1:65" x14ac:dyDescent="0.2">
      <c r="A1724">
        <v>2025</v>
      </c>
      <c r="B1724">
        <v>7</v>
      </c>
      <c r="C1724" t="s">
        <v>189</v>
      </c>
      <c r="D1724" t="s">
        <v>196</v>
      </c>
      <c r="E1724" t="s">
        <v>27</v>
      </c>
      <c r="F1724">
        <v>9353</v>
      </c>
      <c r="G1724" t="s">
        <v>141</v>
      </c>
      <c r="H1724" t="s">
        <v>189</v>
      </c>
      <c r="I1724" t="s">
        <v>189</v>
      </c>
      <c r="J1724" s="24">
        <v>45839</v>
      </c>
      <c r="K1724" t="s">
        <v>143</v>
      </c>
      <c r="L1724">
        <v>2</v>
      </c>
      <c r="M1724" t="s">
        <v>144</v>
      </c>
      <c r="N1724" t="s">
        <v>145</v>
      </c>
      <c r="O1724" t="s">
        <v>147</v>
      </c>
      <c r="P1724" t="s">
        <v>150</v>
      </c>
      <c r="Q1724">
        <v>3809.09</v>
      </c>
      <c r="R1724">
        <v>106</v>
      </c>
      <c r="S1724">
        <v>17559.34</v>
      </c>
      <c r="T1724">
        <v>1327.48</v>
      </c>
      <c r="U1724">
        <v>28</v>
      </c>
      <c r="V1724">
        <v>10</v>
      </c>
      <c r="W1724">
        <v>1462.12</v>
      </c>
      <c r="X1724">
        <v>1462.12</v>
      </c>
      <c r="Y1724">
        <v>95</v>
      </c>
      <c r="Z1724">
        <v>16231.86</v>
      </c>
      <c r="AA1724">
        <v>12422.77</v>
      </c>
      <c r="AB1724">
        <v>5128.5600000000004</v>
      </c>
      <c r="AC1724">
        <v>7294.21</v>
      </c>
      <c r="AD1724">
        <v>9</v>
      </c>
      <c r="AE1724">
        <v>1</v>
      </c>
      <c r="AF1724">
        <v>66</v>
      </c>
      <c r="AG1724">
        <v>6</v>
      </c>
      <c r="AH1724">
        <v>11</v>
      </c>
      <c r="AI1724">
        <v>22</v>
      </c>
      <c r="AJ1724">
        <v>25</v>
      </c>
      <c r="AK1724">
        <v>14</v>
      </c>
      <c r="AL1724">
        <v>1</v>
      </c>
      <c r="AM1724">
        <v>6</v>
      </c>
      <c r="AN1724">
        <v>1</v>
      </c>
      <c r="AO1724">
        <v>65</v>
      </c>
      <c r="AP1724">
        <v>245</v>
      </c>
      <c r="AQ1724">
        <v>67</v>
      </c>
      <c r="AR1724">
        <v>3</v>
      </c>
      <c r="AS1724">
        <v>31</v>
      </c>
      <c r="AT1724">
        <v>1</v>
      </c>
      <c r="AU1724">
        <v>0</v>
      </c>
      <c r="AV1724">
        <v>0</v>
      </c>
      <c r="AW1724">
        <v>0</v>
      </c>
      <c r="AX1724">
        <v>0</v>
      </c>
      <c r="AY1724">
        <v>39</v>
      </c>
      <c r="AZ1724">
        <v>58</v>
      </c>
      <c r="BA1724">
        <v>32</v>
      </c>
      <c r="BB1724">
        <v>6</v>
      </c>
      <c r="BC1724">
        <v>0</v>
      </c>
      <c r="BD1724">
        <v>0</v>
      </c>
      <c r="BE1724">
        <v>0</v>
      </c>
      <c r="BF1724">
        <v>65</v>
      </c>
      <c r="BG1724">
        <v>3150.46</v>
      </c>
      <c r="BH1724">
        <v>1</v>
      </c>
      <c r="BI1724">
        <v>28</v>
      </c>
      <c r="BJ1724" s="25">
        <v>45853</v>
      </c>
      <c r="BK1724">
        <v>0</v>
      </c>
      <c r="BL1724" s="27" t="str">
        <f>VLOOKUP(O1724,DropDownList!$H$1:$I$7,2,FALSE)</f>
        <v>2024/25</v>
      </c>
      <c r="BM1724" s="27" t="str">
        <f t="shared" si="26"/>
        <v>FISCAL FINES</v>
      </c>
    </row>
    <row r="1725" spans="1:65" x14ac:dyDescent="0.2">
      <c r="A1725">
        <v>2025</v>
      </c>
      <c r="B1725">
        <v>7</v>
      </c>
      <c r="C1725" t="s">
        <v>189</v>
      </c>
      <c r="D1725" t="s">
        <v>196</v>
      </c>
      <c r="E1725" t="s">
        <v>27</v>
      </c>
      <c r="F1725">
        <v>9353</v>
      </c>
      <c r="G1725" t="s">
        <v>141</v>
      </c>
      <c r="H1725" t="s">
        <v>189</v>
      </c>
      <c r="I1725" t="s">
        <v>189</v>
      </c>
      <c r="J1725" s="24">
        <v>45839</v>
      </c>
      <c r="K1725" t="s">
        <v>143</v>
      </c>
      <c r="L1725">
        <v>2</v>
      </c>
      <c r="M1725" t="s">
        <v>144</v>
      </c>
      <c r="N1725" t="s">
        <v>145</v>
      </c>
      <c r="O1725" t="s">
        <v>156</v>
      </c>
      <c r="P1725" t="s">
        <v>146</v>
      </c>
      <c r="Q1725">
        <v>146.51</v>
      </c>
      <c r="R1725">
        <v>121</v>
      </c>
      <c r="S1725">
        <v>1660</v>
      </c>
      <c r="T1725">
        <v>10</v>
      </c>
      <c r="U1725">
        <v>18</v>
      </c>
      <c r="V1725">
        <v>4</v>
      </c>
      <c r="W1725">
        <v>80</v>
      </c>
      <c r="X1725">
        <v>80</v>
      </c>
      <c r="Y1725">
        <v>0</v>
      </c>
      <c r="Z1725">
        <v>0</v>
      </c>
      <c r="AA1725">
        <v>1503.49</v>
      </c>
      <c r="AB1725">
        <v>0</v>
      </c>
      <c r="AC1725">
        <v>0</v>
      </c>
      <c r="AD1725">
        <v>4</v>
      </c>
      <c r="AE1725">
        <v>0</v>
      </c>
      <c r="AF1725">
        <v>112</v>
      </c>
      <c r="AG1725">
        <v>1</v>
      </c>
      <c r="AH1725">
        <v>1</v>
      </c>
      <c r="AI1725">
        <v>7</v>
      </c>
      <c r="AJ1725">
        <v>0</v>
      </c>
      <c r="AK1725">
        <v>0</v>
      </c>
      <c r="AL1725">
        <v>0</v>
      </c>
      <c r="AM1725">
        <v>0</v>
      </c>
      <c r="AN1725">
        <v>0</v>
      </c>
      <c r="AO1725">
        <v>69</v>
      </c>
      <c r="AP1725">
        <v>283</v>
      </c>
      <c r="AQ1725">
        <v>70</v>
      </c>
      <c r="AR1725">
        <v>0</v>
      </c>
      <c r="AS1725">
        <v>39</v>
      </c>
      <c r="AT1725">
        <v>5</v>
      </c>
      <c r="AU1725">
        <v>2</v>
      </c>
      <c r="AV1725">
        <v>0</v>
      </c>
      <c r="AW1725">
        <v>2</v>
      </c>
      <c r="AX1725">
        <v>0</v>
      </c>
      <c r="AY1725">
        <v>42</v>
      </c>
      <c r="AZ1725">
        <v>64</v>
      </c>
      <c r="BA1725">
        <v>33</v>
      </c>
      <c r="BB1725">
        <v>5</v>
      </c>
      <c r="BC1725">
        <v>3</v>
      </c>
      <c r="BD1725">
        <v>2</v>
      </c>
      <c r="BE1725">
        <v>0</v>
      </c>
      <c r="BF1725">
        <v>119</v>
      </c>
      <c r="BG1725">
        <v>140</v>
      </c>
      <c r="BH1725">
        <v>0</v>
      </c>
      <c r="BI1725">
        <v>18</v>
      </c>
      <c r="BJ1725" s="25">
        <v>45853</v>
      </c>
      <c r="BK1725">
        <v>0</v>
      </c>
      <c r="BL1725" s="27" t="str">
        <f>VLOOKUP(O1725,DropDownList!$H$1:$I$7,2,FALSE)</f>
        <v>2023/24</v>
      </c>
      <c r="BM1725" s="27" t="str">
        <f t="shared" si="26"/>
        <v>VSUR</v>
      </c>
    </row>
    <row r="1726" spans="1:65" x14ac:dyDescent="0.2">
      <c r="A1726">
        <v>2025</v>
      </c>
      <c r="B1726">
        <v>7</v>
      </c>
      <c r="C1726" t="s">
        <v>189</v>
      </c>
      <c r="D1726" t="s">
        <v>196</v>
      </c>
      <c r="E1726" t="s">
        <v>27</v>
      </c>
      <c r="F1726">
        <v>9353</v>
      </c>
      <c r="G1726" t="s">
        <v>141</v>
      </c>
      <c r="H1726" t="s">
        <v>189</v>
      </c>
      <c r="I1726" t="s">
        <v>189</v>
      </c>
      <c r="J1726" s="24">
        <v>45839</v>
      </c>
      <c r="K1726" t="s">
        <v>143</v>
      </c>
      <c r="L1726">
        <v>2</v>
      </c>
      <c r="M1726" t="s">
        <v>144</v>
      </c>
      <c r="N1726" t="s">
        <v>145</v>
      </c>
      <c r="O1726" t="s">
        <v>156</v>
      </c>
      <c r="P1726" t="s">
        <v>153</v>
      </c>
      <c r="Q1726">
        <v>315</v>
      </c>
      <c r="R1726">
        <v>20</v>
      </c>
      <c r="S1726">
        <v>900</v>
      </c>
      <c r="T1726">
        <v>0</v>
      </c>
      <c r="U1726">
        <v>7</v>
      </c>
      <c r="V1726">
        <v>6</v>
      </c>
      <c r="W1726">
        <v>270</v>
      </c>
      <c r="X1726">
        <v>270</v>
      </c>
      <c r="Y1726">
        <v>0</v>
      </c>
      <c r="Z1726">
        <v>0</v>
      </c>
      <c r="AA1726">
        <v>585</v>
      </c>
      <c r="AB1726">
        <v>0</v>
      </c>
      <c r="AC1726">
        <v>585</v>
      </c>
      <c r="AD1726">
        <v>6</v>
      </c>
      <c r="AE1726">
        <v>0</v>
      </c>
      <c r="AF1726">
        <v>13</v>
      </c>
      <c r="AG1726">
        <v>0</v>
      </c>
      <c r="AH1726">
        <v>0</v>
      </c>
      <c r="AI1726">
        <v>7</v>
      </c>
      <c r="AJ1726">
        <v>0</v>
      </c>
      <c r="AK1726">
        <v>0</v>
      </c>
      <c r="AL1726">
        <v>0</v>
      </c>
      <c r="AM1726">
        <v>0</v>
      </c>
      <c r="AN1726">
        <v>0</v>
      </c>
      <c r="AO1726">
        <v>17</v>
      </c>
      <c r="AP1726">
        <v>81</v>
      </c>
      <c r="AQ1726">
        <v>25</v>
      </c>
      <c r="AR1726">
        <v>0</v>
      </c>
      <c r="AS1726">
        <v>19</v>
      </c>
      <c r="AT1726">
        <v>0</v>
      </c>
      <c r="AU1726">
        <v>0</v>
      </c>
      <c r="AV1726">
        <v>0</v>
      </c>
      <c r="AW1726">
        <v>0</v>
      </c>
      <c r="AX1726">
        <v>0</v>
      </c>
      <c r="AY1726">
        <v>2</v>
      </c>
      <c r="AZ1726">
        <v>18</v>
      </c>
      <c r="BA1726">
        <v>14</v>
      </c>
      <c r="BB1726">
        <v>0</v>
      </c>
      <c r="BC1726">
        <v>0</v>
      </c>
      <c r="BD1726">
        <v>0</v>
      </c>
      <c r="BE1726">
        <v>0</v>
      </c>
      <c r="BF1726">
        <v>16</v>
      </c>
      <c r="BG1726">
        <v>315</v>
      </c>
      <c r="BH1726">
        <v>0</v>
      </c>
      <c r="BI1726">
        <v>7</v>
      </c>
      <c r="BJ1726" s="25">
        <v>45853</v>
      </c>
      <c r="BK1726">
        <v>0</v>
      </c>
      <c r="BL1726" s="27" t="str">
        <f>VLOOKUP(O1726,DropDownList!$H$1:$I$7,2,FALSE)</f>
        <v>2023/24</v>
      </c>
      <c r="BM1726" s="27" t="str">
        <f t="shared" si="26"/>
        <v>PREG</v>
      </c>
    </row>
    <row r="1727" spans="1:65" x14ac:dyDescent="0.2">
      <c r="A1727">
        <v>2025</v>
      </c>
      <c r="B1727">
        <v>7</v>
      </c>
      <c r="C1727" t="s">
        <v>189</v>
      </c>
      <c r="D1727" t="s">
        <v>197</v>
      </c>
      <c r="E1727" t="s">
        <v>27</v>
      </c>
      <c r="F1727">
        <v>9871</v>
      </c>
      <c r="G1727" t="s">
        <v>158</v>
      </c>
      <c r="H1727" t="s">
        <v>189</v>
      </c>
      <c r="I1727" t="s">
        <v>189</v>
      </c>
      <c r="J1727" s="24">
        <v>45839</v>
      </c>
      <c r="K1727" t="s">
        <v>143</v>
      </c>
      <c r="L1727">
        <v>2</v>
      </c>
      <c r="M1727" t="s">
        <v>144</v>
      </c>
      <c r="N1727" t="s">
        <v>145</v>
      </c>
      <c r="O1727" t="s">
        <v>156</v>
      </c>
      <c r="P1727" t="s">
        <v>161</v>
      </c>
      <c r="Q1727">
        <v>320.76</v>
      </c>
      <c r="R1727">
        <v>191</v>
      </c>
      <c r="S1727">
        <v>3745</v>
      </c>
      <c r="T1727">
        <v>130</v>
      </c>
      <c r="U1727">
        <v>43</v>
      </c>
      <c r="V1727">
        <v>5</v>
      </c>
      <c r="W1727">
        <v>80</v>
      </c>
      <c r="X1727">
        <v>80</v>
      </c>
      <c r="Y1727">
        <v>0</v>
      </c>
      <c r="Z1727">
        <v>0</v>
      </c>
      <c r="AA1727">
        <v>3294.24</v>
      </c>
      <c r="AB1727">
        <v>0</v>
      </c>
      <c r="AC1727">
        <v>0</v>
      </c>
      <c r="AD1727">
        <v>5</v>
      </c>
      <c r="AE1727">
        <v>0</v>
      </c>
      <c r="AF1727">
        <v>160</v>
      </c>
      <c r="AG1727">
        <v>1</v>
      </c>
      <c r="AH1727">
        <v>9</v>
      </c>
      <c r="AI1727">
        <v>21</v>
      </c>
      <c r="AJ1727">
        <v>0</v>
      </c>
      <c r="AK1727">
        <v>0</v>
      </c>
      <c r="AL1727">
        <v>0</v>
      </c>
      <c r="AM1727">
        <v>0</v>
      </c>
      <c r="AN1727">
        <v>0</v>
      </c>
      <c r="AO1727">
        <v>113</v>
      </c>
      <c r="AP1727">
        <v>480</v>
      </c>
      <c r="AQ1727">
        <v>110</v>
      </c>
      <c r="AR1727">
        <v>0</v>
      </c>
      <c r="AS1727">
        <v>59</v>
      </c>
      <c r="AT1727">
        <v>5</v>
      </c>
      <c r="AU1727">
        <v>15</v>
      </c>
      <c r="AV1727">
        <v>5</v>
      </c>
      <c r="AW1727">
        <v>12</v>
      </c>
      <c r="AX1727">
        <v>0</v>
      </c>
      <c r="AY1727">
        <v>78</v>
      </c>
      <c r="AZ1727">
        <v>109</v>
      </c>
      <c r="BA1727">
        <v>50</v>
      </c>
      <c r="BB1727">
        <v>13</v>
      </c>
      <c r="BC1727">
        <v>6</v>
      </c>
      <c r="BD1727">
        <v>4</v>
      </c>
      <c r="BE1727">
        <v>0</v>
      </c>
      <c r="BF1727">
        <v>181</v>
      </c>
      <c r="BG1727">
        <v>320</v>
      </c>
      <c r="BH1727">
        <v>0</v>
      </c>
      <c r="BI1727">
        <v>42</v>
      </c>
      <c r="BJ1727" s="25">
        <v>45853</v>
      </c>
      <c r="BK1727">
        <v>0</v>
      </c>
      <c r="BL1727" s="27" t="str">
        <f>VLOOKUP(O1727,DropDownList!$H$1:$I$7,2,FALSE)</f>
        <v>2023/24</v>
      </c>
      <c r="BM1727" s="27" t="str">
        <f t="shared" si="26"/>
        <v>VSUR</v>
      </c>
    </row>
    <row r="1728" spans="1:65" x14ac:dyDescent="0.2">
      <c r="A1728">
        <v>2025</v>
      </c>
      <c r="B1728">
        <v>7</v>
      </c>
      <c r="C1728" t="s">
        <v>189</v>
      </c>
      <c r="D1728" t="s">
        <v>197</v>
      </c>
      <c r="E1728" t="s">
        <v>27</v>
      </c>
      <c r="F1728">
        <v>9871</v>
      </c>
      <c r="G1728" t="s">
        <v>158</v>
      </c>
      <c r="H1728" t="s">
        <v>189</v>
      </c>
      <c r="I1728" t="s">
        <v>189</v>
      </c>
      <c r="J1728" s="24">
        <v>45839</v>
      </c>
      <c r="K1728" t="s">
        <v>143</v>
      </c>
      <c r="L1728">
        <v>2</v>
      </c>
      <c r="M1728" t="s">
        <v>144</v>
      </c>
      <c r="N1728" t="s">
        <v>145</v>
      </c>
      <c r="O1728" t="s">
        <v>149</v>
      </c>
      <c r="P1728" t="s">
        <v>160</v>
      </c>
      <c r="Q1728">
        <v>36250.29</v>
      </c>
      <c r="R1728">
        <v>177</v>
      </c>
      <c r="S1728">
        <v>122161.85</v>
      </c>
      <c r="T1728">
        <v>100</v>
      </c>
      <c r="U1728">
        <v>109</v>
      </c>
      <c r="V1728">
        <v>53</v>
      </c>
      <c r="W1728">
        <v>12155</v>
      </c>
      <c r="X1728">
        <v>17565</v>
      </c>
      <c r="Y1728">
        <v>0</v>
      </c>
      <c r="Z1728">
        <v>0</v>
      </c>
      <c r="AA1728">
        <v>85811.56</v>
      </c>
      <c r="AB1728">
        <v>7005.53</v>
      </c>
      <c r="AC1728">
        <v>73236.69</v>
      </c>
      <c r="AD1728">
        <v>27</v>
      </c>
      <c r="AE1728">
        <v>26</v>
      </c>
      <c r="AF1728">
        <v>67</v>
      </c>
      <c r="AG1728">
        <v>57</v>
      </c>
      <c r="AH1728">
        <v>0</v>
      </c>
      <c r="AI1728">
        <v>52</v>
      </c>
      <c r="AJ1728">
        <v>0</v>
      </c>
      <c r="AK1728">
        <v>0</v>
      </c>
      <c r="AL1728">
        <v>0</v>
      </c>
      <c r="AM1728">
        <v>0</v>
      </c>
      <c r="AN1728">
        <v>0</v>
      </c>
      <c r="AO1728">
        <v>119</v>
      </c>
      <c r="AP1728">
        <v>299</v>
      </c>
      <c r="AQ1728">
        <v>113</v>
      </c>
      <c r="AR1728">
        <v>0</v>
      </c>
      <c r="AS1728">
        <v>21</v>
      </c>
      <c r="AT1728">
        <v>1</v>
      </c>
      <c r="AU1728">
        <v>3</v>
      </c>
      <c r="AV1728">
        <v>2</v>
      </c>
      <c r="AW1728">
        <v>0</v>
      </c>
      <c r="AX1728">
        <v>0</v>
      </c>
      <c r="AY1728">
        <v>45</v>
      </c>
      <c r="AZ1728">
        <v>78</v>
      </c>
      <c r="BA1728">
        <v>17</v>
      </c>
      <c r="BB1728">
        <v>2</v>
      </c>
      <c r="BC1728">
        <v>1</v>
      </c>
      <c r="BD1728">
        <v>9</v>
      </c>
      <c r="BE1728">
        <v>0</v>
      </c>
      <c r="BF1728">
        <v>176</v>
      </c>
      <c r="BG1728">
        <v>20960</v>
      </c>
      <c r="BH1728">
        <v>1</v>
      </c>
      <c r="BI1728">
        <v>108</v>
      </c>
      <c r="BJ1728" s="25">
        <v>45853</v>
      </c>
      <c r="BK1728">
        <v>0</v>
      </c>
      <c r="BL1728" s="27" t="str">
        <f>VLOOKUP(O1728,DropDownList!$H$1:$I$7,2,FALSE)</f>
        <v>2025/26</v>
      </c>
      <c r="BM1728" s="27" t="str">
        <f t="shared" si="26"/>
        <v>SC COURT</v>
      </c>
    </row>
    <row r="1729" spans="1:65" x14ac:dyDescent="0.2">
      <c r="A1729">
        <v>2025</v>
      </c>
      <c r="B1729">
        <v>7</v>
      </c>
      <c r="C1729" t="s">
        <v>189</v>
      </c>
      <c r="D1729" t="s">
        <v>197</v>
      </c>
      <c r="E1729" t="s">
        <v>27</v>
      </c>
      <c r="F1729">
        <v>9871</v>
      </c>
      <c r="G1729" t="s">
        <v>158</v>
      </c>
      <c r="H1729" t="s">
        <v>189</v>
      </c>
      <c r="I1729" t="s">
        <v>189</v>
      </c>
      <c r="J1729" s="24">
        <v>45839</v>
      </c>
      <c r="K1729" t="s">
        <v>143</v>
      </c>
      <c r="L1729">
        <v>2</v>
      </c>
      <c r="M1729" t="s">
        <v>144</v>
      </c>
      <c r="N1729" t="s">
        <v>145</v>
      </c>
      <c r="O1729" t="s">
        <v>149</v>
      </c>
      <c r="P1729" t="s">
        <v>159</v>
      </c>
      <c r="Q1729">
        <v>86.84</v>
      </c>
      <c r="R1729">
        <v>2</v>
      </c>
      <c r="S1729">
        <v>28383.200000000001</v>
      </c>
      <c r="T1729">
        <v>0</v>
      </c>
      <c r="U1729">
        <v>1</v>
      </c>
      <c r="V1729">
        <v>0</v>
      </c>
      <c r="W1729">
        <v>0</v>
      </c>
      <c r="X1729">
        <v>0</v>
      </c>
      <c r="Y1729">
        <v>0</v>
      </c>
      <c r="Z1729">
        <v>0</v>
      </c>
      <c r="AA1729">
        <v>28296.36</v>
      </c>
      <c r="AB1729">
        <v>0</v>
      </c>
      <c r="AC1729">
        <v>0</v>
      </c>
      <c r="AD1729">
        <v>0</v>
      </c>
      <c r="AE1729">
        <v>0</v>
      </c>
      <c r="AF1729">
        <v>1</v>
      </c>
      <c r="AG1729">
        <v>1</v>
      </c>
      <c r="AH1729">
        <v>0</v>
      </c>
      <c r="AI1729">
        <v>0</v>
      </c>
      <c r="AJ1729">
        <v>0</v>
      </c>
      <c r="AK1729">
        <v>0</v>
      </c>
      <c r="AL1729">
        <v>0</v>
      </c>
      <c r="AM1729">
        <v>0</v>
      </c>
      <c r="AN1729">
        <v>0</v>
      </c>
      <c r="AO1729">
        <v>2</v>
      </c>
      <c r="AP1729">
        <v>2</v>
      </c>
      <c r="AQ1729">
        <v>1</v>
      </c>
      <c r="AR1729">
        <v>0</v>
      </c>
      <c r="AS1729">
        <v>0</v>
      </c>
      <c r="AT1729">
        <v>0</v>
      </c>
      <c r="AU1729">
        <v>1</v>
      </c>
      <c r="AV1729">
        <v>0</v>
      </c>
      <c r="AW1729">
        <v>0</v>
      </c>
      <c r="AX1729">
        <v>0</v>
      </c>
      <c r="AY1729">
        <v>0</v>
      </c>
      <c r="AZ1729">
        <v>0</v>
      </c>
      <c r="BA1729">
        <v>0</v>
      </c>
      <c r="BB1729">
        <v>0</v>
      </c>
      <c r="BC1729">
        <v>0</v>
      </c>
      <c r="BD1729">
        <v>0</v>
      </c>
      <c r="BE1729">
        <v>0</v>
      </c>
      <c r="BF1729">
        <v>0</v>
      </c>
      <c r="BG1729">
        <v>0</v>
      </c>
      <c r="BH1729">
        <v>0</v>
      </c>
      <c r="BI1729">
        <v>0</v>
      </c>
      <c r="BJ1729" s="25">
        <v>45853</v>
      </c>
      <c r="BK1729">
        <v>0</v>
      </c>
      <c r="BL1729" s="27" t="str">
        <f>VLOOKUP(O1729,DropDownList!$H$1:$I$7,2,FALSE)</f>
        <v>2025/26</v>
      </c>
      <c r="BM1729" s="27" t="str">
        <f t="shared" si="26"/>
        <v>CONF</v>
      </c>
    </row>
    <row r="1730" spans="1:65" x14ac:dyDescent="0.2">
      <c r="A1730">
        <v>2025</v>
      </c>
      <c r="B1730">
        <v>7</v>
      </c>
      <c r="C1730" t="s">
        <v>189</v>
      </c>
      <c r="D1730" t="s">
        <v>197</v>
      </c>
      <c r="E1730" t="s">
        <v>27</v>
      </c>
      <c r="F1730">
        <v>9871</v>
      </c>
      <c r="G1730" t="s">
        <v>158</v>
      </c>
      <c r="H1730" t="s">
        <v>189</v>
      </c>
      <c r="I1730" t="s">
        <v>189</v>
      </c>
      <c r="J1730" s="24">
        <v>45839</v>
      </c>
      <c r="K1730" t="s">
        <v>143</v>
      </c>
      <c r="L1730">
        <v>2</v>
      </c>
      <c r="M1730" t="s">
        <v>144</v>
      </c>
      <c r="N1730" t="s">
        <v>145</v>
      </c>
      <c r="O1730" t="s">
        <v>147</v>
      </c>
      <c r="P1730" t="s">
        <v>161</v>
      </c>
      <c r="Q1730">
        <v>1310.33</v>
      </c>
      <c r="R1730">
        <v>161</v>
      </c>
      <c r="S1730">
        <v>4285</v>
      </c>
      <c r="T1730">
        <v>80</v>
      </c>
      <c r="U1730">
        <v>60</v>
      </c>
      <c r="V1730">
        <v>13</v>
      </c>
      <c r="W1730">
        <v>960</v>
      </c>
      <c r="X1730">
        <v>960</v>
      </c>
      <c r="Y1730">
        <v>0</v>
      </c>
      <c r="Z1730">
        <v>0</v>
      </c>
      <c r="AA1730">
        <v>2894.67</v>
      </c>
      <c r="AB1730">
        <v>0</v>
      </c>
      <c r="AC1730">
        <v>0</v>
      </c>
      <c r="AD1730">
        <v>13</v>
      </c>
      <c r="AE1730">
        <v>0</v>
      </c>
      <c r="AF1730">
        <v>123</v>
      </c>
      <c r="AG1730">
        <v>1</v>
      </c>
      <c r="AH1730">
        <v>5</v>
      </c>
      <c r="AI1730">
        <v>32</v>
      </c>
      <c r="AJ1730">
        <v>0</v>
      </c>
      <c r="AK1730">
        <v>0</v>
      </c>
      <c r="AL1730">
        <v>0</v>
      </c>
      <c r="AM1730">
        <v>0</v>
      </c>
      <c r="AN1730">
        <v>0</v>
      </c>
      <c r="AO1730">
        <v>108</v>
      </c>
      <c r="AP1730">
        <v>423</v>
      </c>
      <c r="AQ1730">
        <v>111</v>
      </c>
      <c r="AR1730">
        <v>2</v>
      </c>
      <c r="AS1730">
        <v>73</v>
      </c>
      <c r="AT1730">
        <v>12</v>
      </c>
      <c r="AU1730">
        <v>9</v>
      </c>
      <c r="AV1730">
        <v>2</v>
      </c>
      <c r="AW1730">
        <v>4</v>
      </c>
      <c r="AX1730">
        <v>0</v>
      </c>
      <c r="AY1730">
        <v>56</v>
      </c>
      <c r="AZ1730">
        <v>89</v>
      </c>
      <c r="BA1730">
        <v>39</v>
      </c>
      <c r="BB1730">
        <v>5</v>
      </c>
      <c r="BC1730">
        <v>2</v>
      </c>
      <c r="BD1730">
        <v>3</v>
      </c>
      <c r="BE1730">
        <v>0</v>
      </c>
      <c r="BF1730">
        <v>154</v>
      </c>
      <c r="BG1730">
        <v>1290</v>
      </c>
      <c r="BH1730">
        <v>0</v>
      </c>
      <c r="BI1730">
        <v>56</v>
      </c>
      <c r="BJ1730" s="25">
        <v>45853</v>
      </c>
      <c r="BK1730">
        <v>0</v>
      </c>
      <c r="BL1730" s="27" t="str">
        <f>VLOOKUP(O1730,DropDownList!$H$1:$I$7,2,FALSE)</f>
        <v>2024/25</v>
      </c>
      <c r="BM1730" s="27" t="str">
        <f t="shared" si="26"/>
        <v>VSUR</v>
      </c>
    </row>
    <row r="1731" spans="1:65" x14ac:dyDescent="0.2">
      <c r="A1731">
        <v>2025</v>
      </c>
      <c r="B1731">
        <v>7</v>
      </c>
      <c r="C1731" t="s">
        <v>189</v>
      </c>
      <c r="D1731" t="s">
        <v>197</v>
      </c>
      <c r="E1731" t="s">
        <v>27</v>
      </c>
      <c r="F1731">
        <v>9871</v>
      </c>
      <c r="G1731" t="s">
        <v>158</v>
      </c>
      <c r="H1731" t="s">
        <v>189</v>
      </c>
      <c r="I1731" t="s">
        <v>189</v>
      </c>
      <c r="J1731" s="24">
        <v>45839</v>
      </c>
      <c r="K1731" t="s">
        <v>143</v>
      </c>
      <c r="L1731">
        <v>2</v>
      </c>
      <c r="M1731" t="s">
        <v>144</v>
      </c>
      <c r="N1731" t="s">
        <v>145</v>
      </c>
      <c r="O1731" t="s">
        <v>156</v>
      </c>
      <c r="P1731" t="s">
        <v>160</v>
      </c>
      <c r="Q1731">
        <v>11946.79</v>
      </c>
      <c r="R1731">
        <v>203</v>
      </c>
      <c r="S1731">
        <v>80178</v>
      </c>
      <c r="T1731">
        <v>4041.89</v>
      </c>
      <c r="U1731">
        <v>46</v>
      </c>
      <c r="V1731">
        <v>11</v>
      </c>
      <c r="W1731">
        <v>4094.35</v>
      </c>
      <c r="X1731">
        <v>4094.35</v>
      </c>
      <c r="Y1731">
        <v>0</v>
      </c>
      <c r="Z1731">
        <v>0</v>
      </c>
      <c r="AA1731">
        <v>64189.32</v>
      </c>
      <c r="AB1731">
        <v>12336.21</v>
      </c>
      <c r="AC1731">
        <v>48518.87</v>
      </c>
      <c r="AD1731">
        <v>5</v>
      </c>
      <c r="AE1731">
        <v>6</v>
      </c>
      <c r="AF1731">
        <v>143</v>
      </c>
      <c r="AG1731">
        <v>28</v>
      </c>
      <c r="AH1731">
        <v>10</v>
      </c>
      <c r="AI1731">
        <v>18</v>
      </c>
      <c r="AJ1731">
        <v>0</v>
      </c>
      <c r="AK1731">
        <v>0</v>
      </c>
      <c r="AL1731">
        <v>0</v>
      </c>
      <c r="AM1731">
        <v>0</v>
      </c>
      <c r="AN1731">
        <v>0</v>
      </c>
      <c r="AO1731">
        <v>121</v>
      </c>
      <c r="AP1731">
        <v>488</v>
      </c>
      <c r="AQ1731">
        <v>112</v>
      </c>
      <c r="AR1731">
        <v>0</v>
      </c>
      <c r="AS1731">
        <v>61</v>
      </c>
      <c r="AT1731">
        <v>5</v>
      </c>
      <c r="AU1731">
        <v>13</v>
      </c>
      <c r="AV1731">
        <v>5</v>
      </c>
      <c r="AW1731">
        <v>12</v>
      </c>
      <c r="AX1731">
        <v>0</v>
      </c>
      <c r="AY1731">
        <v>80</v>
      </c>
      <c r="AZ1731">
        <v>111</v>
      </c>
      <c r="BA1731">
        <v>48</v>
      </c>
      <c r="BB1731">
        <v>14</v>
      </c>
      <c r="BC1731">
        <v>8</v>
      </c>
      <c r="BD1731">
        <v>4</v>
      </c>
      <c r="BE1731">
        <v>0</v>
      </c>
      <c r="BF1731">
        <v>191</v>
      </c>
      <c r="BG1731">
        <v>5317</v>
      </c>
      <c r="BH1731">
        <v>4</v>
      </c>
      <c r="BI1731">
        <v>45</v>
      </c>
      <c r="BJ1731" s="25">
        <v>45853</v>
      </c>
      <c r="BK1731">
        <v>0</v>
      </c>
      <c r="BL1731" s="27" t="str">
        <f>VLOOKUP(O1731,DropDownList!$H$1:$I$7,2,FALSE)</f>
        <v>2023/24</v>
      </c>
      <c r="BM1731" s="27" t="str">
        <f t="shared" ref="BM1731:BM1794" si="27">IF(RIGHT(P1731,4)="VSUR","VSUR",IF(RIGHT(P1731,4)="CONF","CONF",P1731))</f>
        <v>SC COURT</v>
      </c>
    </row>
    <row r="1732" spans="1:65" x14ac:dyDescent="0.2">
      <c r="A1732">
        <v>2025</v>
      </c>
      <c r="B1732">
        <v>7</v>
      </c>
      <c r="C1732" t="s">
        <v>189</v>
      </c>
      <c r="D1732" t="s">
        <v>197</v>
      </c>
      <c r="E1732" t="s">
        <v>27</v>
      </c>
      <c r="F1732">
        <v>9871</v>
      </c>
      <c r="G1732" t="s">
        <v>158</v>
      </c>
      <c r="H1732" t="s">
        <v>189</v>
      </c>
      <c r="I1732" t="s">
        <v>189</v>
      </c>
      <c r="J1732" s="24">
        <v>45839</v>
      </c>
      <c r="K1732" t="s">
        <v>143</v>
      </c>
      <c r="L1732">
        <v>2</v>
      </c>
      <c r="M1732" t="s">
        <v>144</v>
      </c>
      <c r="N1732" t="s">
        <v>145</v>
      </c>
      <c r="O1732" t="s">
        <v>149</v>
      </c>
      <c r="P1732" t="s">
        <v>161</v>
      </c>
      <c r="Q1732">
        <v>1090.6600000000001</v>
      </c>
      <c r="R1732">
        <v>173</v>
      </c>
      <c r="S1732">
        <v>14130</v>
      </c>
      <c r="T1732">
        <v>0</v>
      </c>
      <c r="U1732">
        <v>108</v>
      </c>
      <c r="V1732">
        <v>29</v>
      </c>
      <c r="W1732">
        <v>610</v>
      </c>
      <c r="X1732">
        <v>610</v>
      </c>
      <c r="Y1732">
        <v>0</v>
      </c>
      <c r="Z1732">
        <v>0</v>
      </c>
      <c r="AA1732">
        <v>13039.34</v>
      </c>
      <c r="AB1732">
        <v>0</v>
      </c>
      <c r="AC1732">
        <v>0</v>
      </c>
      <c r="AD1732">
        <v>29</v>
      </c>
      <c r="AE1732">
        <v>0</v>
      </c>
      <c r="AF1732">
        <v>117</v>
      </c>
      <c r="AG1732">
        <v>2</v>
      </c>
      <c r="AH1732">
        <v>0</v>
      </c>
      <c r="AI1732">
        <v>54</v>
      </c>
      <c r="AJ1732">
        <v>0</v>
      </c>
      <c r="AK1732">
        <v>0</v>
      </c>
      <c r="AL1732">
        <v>0</v>
      </c>
      <c r="AM1732">
        <v>0</v>
      </c>
      <c r="AN1732">
        <v>0</v>
      </c>
      <c r="AO1732">
        <v>118</v>
      </c>
      <c r="AP1732">
        <v>304</v>
      </c>
      <c r="AQ1732">
        <v>115</v>
      </c>
      <c r="AR1732">
        <v>0</v>
      </c>
      <c r="AS1732">
        <v>21</v>
      </c>
      <c r="AT1732">
        <v>1</v>
      </c>
      <c r="AU1732">
        <v>3</v>
      </c>
      <c r="AV1732">
        <v>2</v>
      </c>
      <c r="AW1732">
        <v>0</v>
      </c>
      <c r="AX1732">
        <v>0</v>
      </c>
      <c r="AY1732">
        <v>46</v>
      </c>
      <c r="AZ1732">
        <v>80</v>
      </c>
      <c r="BA1732">
        <v>17</v>
      </c>
      <c r="BB1732">
        <v>2</v>
      </c>
      <c r="BC1732">
        <v>1</v>
      </c>
      <c r="BD1732">
        <v>9</v>
      </c>
      <c r="BE1732">
        <v>0</v>
      </c>
      <c r="BF1732">
        <v>171</v>
      </c>
      <c r="BG1732">
        <v>1070</v>
      </c>
      <c r="BH1732">
        <v>0</v>
      </c>
      <c r="BI1732">
        <v>107</v>
      </c>
      <c r="BJ1732" s="25">
        <v>45853</v>
      </c>
      <c r="BK1732">
        <v>0</v>
      </c>
      <c r="BL1732" s="27" t="str">
        <f>VLOOKUP(O1732,DropDownList!$H$1:$I$7,2,FALSE)</f>
        <v>2025/26</v>
      </c>
      <c r="BM1732" s="27" t="str">
        <f t="shared" si="27"/>
        <v>VSUR</v>
      </c>
    </row>
    <row r="1733" spans="1:65" x14ac:dyDescent="0.2">
      <c r="A1733">
        <v>2025</v>
      </c>
      <c r="B1733">
        <v>7</v>
      </c>
      <c r="C1733" t="s">
        <v>189</v>
      </c>
      <c r="D1733" t="s">
        <v>197</v>
      </c>
      <c r="E1733" t="s">
        <v>27</v>
      </c>
      <c r="F1733">
        <v>9871</v>
      </c>
      <c r="G1733" t="s">
        <v>158</v>
      </c>
      <c r="H1733" t="s">
        <v>189</v>
      </c>
      <c r="I1733" t="s">
        <v>189</v>
      </c>
      <c r="J1733" s="24">
        <v>45839</v>
      </c>
      <c r="K1733" t="s">
        <v>143</v>
      </c>
      <c r="L1733">
        <v>2</v>
      </c>
      <c r="M1733" t="s">
        <v>144</v>
      </c>
      <c r="N1733" t="s">
        <v>145</v>
      </c>
      <c r="O1733" t="s">
        <v>147</v>
      </c>
      <c r="P1733" t="s">
        <v>160</v>
      </c>
      <c r="Q1733">
        <v>36677.480000000003</v>
      </c>
      <c r="R1733">
        <v>176</v>
      </c>
      <c r="S1733">
        <v>98261</v>
      </c>
      <c r="T1733">
        <v>3259.56</v>
      </c>
      <c r="U1733">
        <v>62</v>
      </c>
      <c r="V1733">
        <v>20</v>
      </c>
      <c r="W1733">
        <v>17380</v>
      </c>
      <c r="X1733">
        <v>24220</v>
      </c>
      <c r="Y1733">
        <v>0</v>
      </c>
      <c r="Z1733">
        <v>0</v>
      </c>
      <c r="AA1733">
        <v>58323.96</v>
      </c>
      <c r="AB1733">
        <v>11193.73</v>
      </c>
      <c r="AC1733">
        <v>44205.56</v>
      </c>
      <c r="AD1733">
        <v>11</v>
      </c>
      <c r="AE1733">
        <v>9</v>
      </c>
      <c r="AF1733">
        <v>100</v>
      </c>
      <c r="AG1733">
        <v>36</v>
      </c>
      <c r="AH1733">
        <v>9</v>
      </c>
      <c r="AI1733">
        <v>26</v>
      </c>
      <c r="AJ1733">
        <v>0</v>
      </c>
      <c r="AK1733">
        <v>0</v>
      </c>
      <c r="AL1733">
        <v>0</v>
      </c>
      <c r="AM1733">
        <v>0</v>
      </c>
      <c r="AN1733">
        <v>0</v>
      </c>
      <c r="AO1733">
        <v>120</v>
      </c>
      <c r="AP1733">
        <v>451</v>
      </c>
      <c r="AQ1733">
        <v>119</v>
      </c>
      <c r="AR1733">
        <v>2</v>
      </c>
      <c r="AS1733">
        <v>77</v>
      </c>
      <c r="AT1733">
        <v>13</v>
      </c>
      <c r="AU1733">
        <v>10</v>
      </c>
      <c r="AV1733">
        <v>2</v>
      </c>
      <c r="AW1733">
        <v>8</v>
      </c>
      <c r="AX1733">
        <v>0</v>
      </c>
      <c r="AY1733">
        <v>59</v>
      </c>
      <c r="AZ1733">
        <v>93</v>
      </c>
      <c r="BA1733">
        <v>39</v>
      </c>
      <c r="BB1733">
        <v>6</v>
      </c>
      <c r="BC1733">
        <v>3</v>
      </c>
      <c r="BD1733">
        <v>4</v>
      </c>
      <c r="BE1733">
        <v>0</v>
      </c>
      <c r="BF1733">
        <v>165</v>
      </c>
      <c r="BG1733">
        <v>19980</v>
      </c>
      <c r="BH1733">
        <v>5</v>
      </c>
      <c r="BI1733">
        <v>58</v>
      </c>
      <c r="BJ1733" s="25">
        <v>45853</v>
      </c>
      <c r="BK1733">
        <v>0</v>
      </c>
      <c r="BL1733" s="27" t="str">
        <f>VLOOKUP(O1733,DropDownList!$H$1:$I$7,2,FALSE)</f>
        <v>2024/25</v>
      </c>
      <c r="BM1733" s="27" t="str">
        <f t="shared" si="27"/>
        <v>SC COURT</v>
      </c>
    </row>
    <row r="1734" spans="1:65" x14ac:dyDescent="0.2">
      <c r="A1734">
        <v>2025</v>
      </c>
      <c r="B1734">
        <v>7</v>
      </c>
      <c r="C1734" t="s">
        <v>198</v>
      </c>
      <c r="D1734" t="s">
        <v>199</v>
      </c>
      <c r="E1734" t="s">
        <v>29</v>
      </c>
      <c r="F1734">
        <v>9289</v>
      </c>
      <c r="G1734" t="s">
        <v>141</v>
      </c>
      <c r="H1734" t="s">
        <v>200</v>
      </c>
      <c r="I1734" t="s">
        <v>142</v>
      </c>
      <c r="J1734" s="24">
        <v>45839</v>
      </c>
      <c r="K1734" t="s">
        <v>143</v>
      </c>
      <c r="L1734">
        <v>2</v>
      </c>
      <c r="M1734" t="s">
        <v>144</v>
      </c>
      <c r="N1734" t="s">
        <v>145</v>
      </c>
      <c r="O1734" t="s">
        <v>156</v>
      </c>
      <c r="P1734" t="s">
        <v>148</v>
      </c>
      <c r="Q1734">
        <v>0</v>
      </c>
      <c r="R1734">
        <v>5</v>
      </c>
      <c r="S1734">
        <v>300</v>
      </c>
      <c r="T1734">
        <v>0</v>
      </c>
      <c r="U1734">
        <v>0</v>
      </c>
      <c r="V1734">
        <v>0</v>
      </c>
      <c r="W1734">
        <v>0</v>
      </c>
      <c r="X1734">
        <v>0</v>
      </c>
      <c r="Y1734">
        <v>0</v>
      </c>
      <c r="Z1734">
        <v>0</v>
      </c>
      <c r="AA1734">
        <v>300</v>
      </c>
      <c r="AB1734">
        <v>0</v>
      </c>
      <c r="AC1734">
        <v>300</v>
      </c>
      <c r="AD1734">
        <v>0</v>
      </c>
      <c r="AE1734">
        <v>0</v>
      </c>
      <c r="AF1734">
        <v>5</v>
      </c>
      <c r="AG1734">
        <v>0</v>
      </c>
      <c r="AH1734">
        <v>0</v>
      </c>
      <c r="AI1734">
        <v>0</v>
      </c>
      <c r="AJ1734">
        <v>0</v>
      </c>
      <c r="AK1734">
        <v>0</v>
      </c>
      <c r="AL1734">
        <v>0</v>
      </c>
      <c r="AM1734">
        <v>0</v>
      </c>
      <c r="AN1734">
        <v>0</v>
      </c>
      <c r="AO1734">
        <v>3</v>
      </c>
      <c r="AP1734">
        <v>9</v>
      </c>
      <c r="AQ1734">
        <v>3</v>
      </c>
      <c r="AR1734">
        <v>0</v>
      </c>
      <c r="AS1734">
        <v>0</v>
      </c>
      <c r="AT1734">
        <v>0</v>
      </c>
      <c r="AU1734">
        <v>0</v>
      </c>
      <c r="AV1734">
        <v>0</v>
      </c>
      <c r="AW1734">
        <v>0</v>
      </c>
      <c r="AX1734">
        <v>0</v>
      </c>
      <c r="AY1734">
        <v>3</v>
      </c>
      <c r="AZ1734">
        <v>3</v>
      </c>
      <c r="BA1734">
        <v>0</v>
      </c>
      <c r="BB1734">
        <v>0</v>
      </c>
      <c r="BC1734">
        <v>0</v>
      </c>
      <c r="BD1734">
        <v>0</v>
      </c>
      <c r="BE1734">
        <v>0</v>
      </c>
      <c r="BF1734">
        <v>3</v>
      </c>
      <c r="BG1734">
        <v>0</v>
      </c>
      <c r="BH1734">
        <v>0</v>
      </c>
      <c r="BI1734">
        <v>0</v>
      </c>
      <c r="BJ1734" s="25">
        <v>45853</v>
      </c>
      <c r="BK1734">
        <v>0</v>
      </c>
      <c r="BL1734" s="27" t="str">
        <f>VLOOKUP(O1734,DropDownList!$H$1:$I$7,2,FALSE)</f>
        <v>2023/24</v>
      </c>
      <c r="BM1734" s="27" t="str">
        <f t="shared" si="27"/>
        <v>PRAS</v>
      </c>
    </row>
    <row r="1735" spans="1:65" x14ac:dyDescent="0.2">
      <c r="A1735">
        <v>2025</v>
      </c>
      <c r="B1735">
        <v>7</v>
      </c>
      <c r="C1735" t="s">
        <v>198</v>
      </c>
      <c r="D1735" t="s">
        <v>199</v>
      </c>
      <c r="E1735" t="s">
        <v>29</v>
      </c>
      <c r="F1735">
        <v>9289</v>
      </c>
      <c r="G1735" t="s">
        <v>141</v>
      </c>
      <c r="H1735" t="s">
        <v>200</v>
      </c>
      <c r="I1735" t="s">
        <v>142</v>
      </c>
      <c r="J1735" s="24">
        <v>45839</v>
      </c>
      <c r="K1735" t="s">
        <v>143</v>
      </c>
      <c r="L1735">
        <v>2</v>
      </c>
      <c r="M1735" t="s">
        <v>144</v>
      </c>
      <c r="N1735" t="s">
        <v>145</v>
      </c>
      <c r="O1735" t="s">
        <v>147</v>
      </c>
      <c r="P1735" t="s">
        <v>154</v>
      </c>
      <c r="Q1735">
        <v>759.67</v>
      </c>
      <c r="R1735">
        <v>21</v>
      </c>
      <c r="S1735">
        <v>4507.51</v>
      </c>
      <c r="T1735">
        <v>0</v>
      </c>
      <c r="U1735">
        <v>5</v>
      </c>
      <c r="V1735">
        <v>0</v>
      </c>
      <c r="W1735">
        <v>0</v>
      </c>
      <c r="X1735">
        <v>0</v>
      </c>
      <c r="Y1735">
        <v>0</v>
      </c>
      <c r="Z1735">
        <v>0</v>
      </c>
      <c r="AA1735">
        <v>3747.84</v>
      </c>
      <c r="AB1735">
        <v>0</v>
      </c>
      <c r="AC1735">
        <v>3467.84</v>
      </c>
      <c r="AD1735">
        <v>0</v>
      </c>
      <c r="AE1735">
        <v>0</v>
      </c>
      <c r="AF1735">
        <v>16</v>
      </c>
      <c r="AG1735">
        <v>4</v>
      </c>
      <c r="AH1735">
        <v>0</v>
      </c>
      <c r="AI1735">
        <v>1</v>
      </c>
      <c r="AJ1735">
        <v>0</v>
      </c>
      <c r="AK1735">
        <v>0</v>
      </c>
      <c r="AL1735">
        <v>0</v>
      </c>
      <c r="AM1735">
        <v>0</v>
      </c>
      <c r="AN1735">
        <v>0</v>
      </c>
      <c r="AO1735">
        <v>17</v>
      </c>
      <c r="AP1735">
        <v>47</v>
      </c>
      <c r="AQ1735">
        <v>19</v>
      </c>
      <c r="AR1735">
        <v>0</v>
      </c>
      <c r="AS1735">
        <v>8</v>
      </c>
      <c r="AT1735">
        <v>0</v>
      </c>
      <c r="AU1735">
        <v>7</v>
      </c>
      <c r="AV1735">
        <v>2</v>
      </c>
      <c r="AW1735">
        <v>0</v>
      </c>
      <c r="AX1735">
        <v>0</v>
      </c>
      <c r="AY1735">
        <v>3</v>
      </c>
      <c r="AZ1735">
        <v>3</v>
      </c>
      <c r="BA1735">
        <v>0</v>
      </c>
      <c r="BB1735">
        <v>3</v>
      </c>
      <c r="BC1735">
        <v>1</v>
      </c>
      <c r="BD1735">
        <v>0</v>
      </c>
      <c r="BE1735">
        <v>0</v>
      </c>
      <c r="BF1735">
        <v>21</v>
      </c>
      <c r="BG1735">
        <v>270</v>
      </c>
      <c r="BH1735">
        <v>0</v>
      </c>
      <c r="BI1735">
        <v>5</v>
      </c>
      <c r="BJ1735" s="25">
        <v>45853</v>
      </c>
      <c r="BK1735">
        <v>0</v>
      </c>
      <c r="BL1735" s="27" t="str">
        <f>VLOOKUP(O1735,DropDownList!$H$1:$I$7,2,FALSE)</f>
        <v>2024/25</v>
      </c>
      <c r="BM1735" s="27" t="str">
        <f t="shared" si="27"/>
        <v>JP COURT</v>
      </c>
    </row>
    <row r="1736" spans="1:65" x14ac:dyDescent="0.2">
      <c r="A1736">
        <v>2025</v>
      </c>
      <c r="B1736">
        <v>7</v>
      </c>
      <c r="C1736" t="s">
        <v>198</v>
      </c>
      <c r="D1736" t="s">
        <v>199</v>
      </c>
      <c r="E1736" t="s">
        <v>29</v>
      </c>
      <c r="F1736">
        <v>9289</v>
      </c>
      <c r="G1736" t="s">
        <v>141</v>
      </c>
      <c r="H1736" t="s">
        <v>200</v>
      </c>
      <c r="I1736" t="s">
        <v>142</v>
      </c>
      <c r="J1736" s="24">
        <v>45839</v>
      </c>
      <c r="K1736" t="s">
        <v>143</v>
      </c>
      <c r="L1736">
        <v>2</v>
      </c>
      <c r="M1736" t="s">
        <v>144</v>
      </c>
      <c r="N1736" t="s">
        <v>145</v>
      </c>
      <c r="O1736" t="s">
        <v>147</v>
      </c>
      <c r="P1736" t="s">
        <v>152</v>
      </c>
      <c r="Q1736">
        <v>0</v>
      </c>
      <c r="R1736">
        <v>13</v>
      </c>
      <c r="S1736">
        <v>520</v>
      </c>
      <c r="T1736">
        <v>160</v>
      </c>
      <c r="U1736">
        <v>0</v>
      </c>
      <c r="V1736">
        <v>0</v>
      </c>
      <c r="W1736">
        <v>0</v>
      </c>
      <c r="X1736">
        <v>0</v>
      </c>
      <c r="Y1736">
        <v>0</v>
      </c>
      <c r="Z1736">
        <v>0</v>
      </c>
      <c r="AA1736">
        <v>360</v>
      </c>
      <c r="AB1736">
        <v>0</v>
      </c>
      <c r="AC1736">
        <v>360</v>
      </c>
      <c r="AD1736">
        <v>0</v>
      </c>
      <c r="AE1736">
        <v>0</v>
      </c>
      <c r="AF1736">
        <v>9</v>
      </c>
      <c r="AG1736">
        <v>0</v>
      </c>
      <c r="AH1736">
        <v>4</v>
      </c>
      <c r="AI1736">
        <v>0</v>
      </c>
      <c r="AJ1736">
        <v>0</v>
      </c>
      <c r="AK1736">
        <v>0</v>
      </c>
      <c r="AL1736">
        <v>0</v>
      </c>
      <c r="AM1736">
        <v>0</v>
      </c>
      <c r="AN1736">
        <v>0</v>
      </c>
      <c r="AO1736">
        <v>0</v>
      </c>
      <c r="AP1736">
        <v>0</v>
      </c>
      <c r="AQ1736">
        <v>0</v>
      </c>
      <c r="AR1736">
        <v>0</v>
      </c>
      <c r="AS1736">
        <v>0</v>
      </c>
      <c r="AT1736">
        <v>0</v>
      </c>
      <c r="AU1736">
        <v>0</v>
      </c>
      <c r="AV1736">
        <v>0</v>
      </c>
      <c r="AW1736">
        <v>0</v>
      </c>
      <c r="AX1736">
        <v>0</v>
      </c>
      <c r="AY1736">
        <v>0</v>
      </c>
      <c r="AZ1736">
        <v>0</v>
      </c>
      <c r="BA1736">
        <v>0</v>
      </c>
      <c r="BB1736">
        <v>0</v>
      </c>
      <c r="BC1736">
        <v>0</v>
      </c>
      <c r="BD1736">
        <v>0</v>
      </c>
      <c r="BE1736">
        <v>0</v>
      </c>
      <c r="BF1736">
        <v>0</v>
      </c>
      <c r="BG1736">
        <v>0</v>
      </c>
      <c r="BH1736">
        <v>0</v>
      </c>
      <c r="BI1736">
        <v>0</v>
      </c>
      <c r="BJ1736" s="25">
        <v>45853</v>
      </c>
      <c r="BK1736">
        <v>0</v>
      </c>
      <c r="BL1736" s="27" t="str">
        <f>VLOOKUP(O1736,DropDownList!$H$1:$I$7,2,FALSE)</f>
        <v>2024/25</v>
      </c>
      <c r="BM1736" s="27" t="str">
        <f t="shared" si="27"/>
        <v>PCOA</v>
      </c>
    </row>
    <row r="1737" spans="1:65" x14ac:dyDescent="0.2">
      <c r="A1737">
        <v>2025</v>
      </c>
      <c r="B1737">
        <v>7</v>
      </c>
      <c r="C1737" t="s">
        <v>198</v>
      </c>
      <c r="D1737" t="s">
        <v>199</v>
      </c>
      <c r="E1737" t="s">
        <v>29</v>
      </c>
      <c r="F1737">
        <v>9289</v>
      </c>
      <c r="G1737" t="s">
        <v>141</v>
      </c>
      <c r="H1737" t="s">
        <v>200</v>
      </c>
      <c r="I1737" t="s">
        <v>142</v>
      </c>
      <c r="J1737" s="24">
        <v>45839</v>
      </c>
      <c r="K1737" t="s">
        <v>143</v>
      </c>
      <c r="L1737">
        <v>2</v>
      </c>
      <c r="M1737" t="s">
        <v>144</v>
      </c>
      <c r="N1737" t="s">
        <v>145</v>
      </c>
      <c r="O1737" t="s">
        <v>147</v>
      </c>
      <c r="P1737" t="s">
        <v>150</v>
      </c>
      <c r="Q1737">
        <v>1473.03</v>
      </c>
      <c r="R1737">
        <v>43</v>
      </c>
      <c r="S1737">
        <v>9420.5300000000007</v>
      </c>
      <c r="T1737">
        <v>778.17</v>
      </c>
      <c r="U1737">
        <v>6</v>
      </c>
      <c r="V1737">
        <v>5</v>
      </c>
      <c r="W1737">
        <v>1149.68</v>
      </c>
      <c r="X1737">
        <v>1253.03</v>
      </c>
      <c r="Y1737">
        <v>38</v>
      </c>
      <c r="Z1737">
        <v>8642.36</v>
      </c>
      <c r="AA1737">
        <v>7169.33</v>
      </c>
      <c r="AB1737">
        <v>3089.01</v>
      </c>
      <c r="AC1737">
        <v>4080.32</v>
      </c>
      <c r="AD1737">
        <v>3</v>
      </c>
      <c r="AE1737">
        <v>2</v>
      </c>
      <c r="AF1737">
        <v>32</v>
      </c>
      <c r="AG1737">
        <v>2</v>
      </c>
      <c r="AH1737">
        <v>5</v>
      </c>
      <c r="AI1737">
        <v>4</v>
      </c>
      <c r="AJ1737">
        <v>11</v>
      </c>
      <c r="AK1737">
        <v>7</v>
      </c>
      <c r="AL1737">
        <v>1</v>
      </c>
      <c r="AM1737">
        <v>2</v>
      </c>
      <c r="AN1737">
        <v>0</v>
      </c>
      <c r="AO1737">
        <v>25</v>
      </c>
      <c r="AP1737">
        <v>95</v>
      </c>
      <c r="AQ1737">
        <v>32</v>
      </c>
      <c r="AR1737">
        <v>0</v>
      </c>
      <c r="AS1737">
        <v>18</v>
      </c>
      <c r="AT1737">
        <v>0</v>
      </c>
      <c r="AU1737">
        <v>4</v>
      </c>
      <c r="AV1737">
        <v>0</v>
      </c>
      <c r="AW1737">
        <v>0</v>
      </c>
      <c r="AX1737">
        <v>0</v>
      </c>
      <c r="AY1737">
        <v>7</v>
      </c>
      <c r="AZ1737">
        <v>15</v>
      </c>
      <c r="BA1737">
        <v>9</v>
      </c>
      <c r="BB1737">
        <v>2</v>
      </c>
      <c r="BC1737">
        <v>2</v>
      </c>
      <c r="BD1737">
        <v>2</v>
      </c>
      <c r="BE1737">
        <v>0</v>
      </c>
      <c r="BF1737">
        <v>25</v>
      </c>
      <c r="BG1737">
        <v>1310</v>
      </c>
      <c r="BH1737">
        <v>0</v>
      </c>
      <c r="BI1737">
        <v>6</v>
      </c>
      <c r="BJ1737" s="25">
        <v>45853</v>
      </c>
      <c r="BK1737">
        <v>0</v>
      </c>
      <c r="BL1737" s="27" t="str">
        <f>VLOOKUP(O1737,DropDownList!$H$1:$I$7,2,FALSE)</f>
        <v>2024/25</v>
      </c>
      <c r="BM1737" s="27" t="str">
        <f t="shared" si="27"/>
        <v>FISCAL FINES</v>
      </c>
    </row>
    <row r="1738" spans="1:65" x14ac:dyDescent="0.2">
      <c r="A1738">
        <v>2025</v>
      </c>
      <c r="B1738">
        <v>7</v>
      </c>
      <c r="C1738" t="s">
        <v>198</v>
      </c>
      <c r="D1738" t="s">
        <v>199</v>
      </c>
      <c r="E1738" t="s">
        <v>29</v>
      </c>
      <c r="F1738">
        <v>9289</v>
      </c>
      <c r="G1738" t="s">
        <v>141</v>
      </c>
      <c r="H1738" t="s">
        <v>200</v>
      </c>
      <c r="I1738" t="s">
        <v>142</v>
      </c>
      <c r="J1738" s="24">
        <v>45839</v>
      </c>
      <c r="K1738" t="s">
        <v>143</v>
      </c>
      <c r="L1738">
        <v>2</v>
      </c>
      <c r="M1738" t="s">
        <v>144</v>
      </c>
      <c r="N1738" t="s">
        <v>145</v>
      </c>
      <c r="O1738" t="s">
        <v>147</v>
      </c>
      <c r="P1738" t="s">
        <v>148</v>
      </c>
      <c r="Q1738">
        <v>0</v>
      </c>
      <c r="R1738">
        <v>4</v>
      </c>
      <c r="S1738">
        <v>240</v>
      </c>
      <c r="T1738">
        <v>0</v>
      </c>
      <c r="U1738">
        <v>0</v>
      </c>
      <c r="V1738">
        <v>0</v>
      </c>
      <c r="W1738">
        <v>0</v>
      </c>
      <c r="X1738">
        <v>0</v>
      </c>
      <c r="Y1738">
        <v>0</v>
      </c>
      <c r="Z1738">
        <v>0</v>
      </c>
      <c r="AA1738">
        <v>240</v>
      </c>
      <c r="AB1738">
        <v>0</v>
      </c>
      <c r="AC1738">
        <v>240</v>
      </c>
      <c r="AD1738">
        <v>0</v>
      </c>
      <c r="AE1738">
        <v>0</v>
      </c>
      <c r="AF1738">
        <v>4</v>
      </c>
      <c r="AG1738">
        <v>0</v>
      </c>
      <c r="AH1738">
        <v>0</v>
      </c>
      <c r="AI1738">
        <v>0</v>
      </c>
      <c r="AJ1738">
        <v>0</v>
      </c>
      <c r="AK1738">
        <v>0</v>
      </c>
      <c r="AL1738">
        <v>0</v>
      </c>
      <c r="AM1738">
        <v>0</v>
      </c>
      <c r="AN1738">
        <v>0</v>
      </c>
      <c r="AO1738">
        <v>2</v>
      </c>
      <c r="AP1738">
        <v>11</v>
      </c>
      <c r="AQ1738">
        <v>2</v>
      </c>
      <c r="AR1738">
        <v>0</v>
      </c>
      <c r="AS1738">
        <v>2</v>
      </c>
      <c r="AT1738">
        <v>0</v>
      </c>
      <c r="AU1738">
        <v>1</v>
      </c>
      <c r="AV1738">
        <v>2</v>
      </c>
      <c r="AW1738">
        <v>0</v>
      </c>
      <c r="AX1738">
        <v>0</v>
      </c>
      <c r="AY1738">
        <v>1</v>
      </c>
      <c r="AZ1738">
        <v>2</v>
      </c>
      <c r="BA1738">
        <v>1</v>
      </c>
      <c r="BB1738">
        <v>0</v>
      </c>
      <c r="BC1738">
        <v>0</v>
      </c>
      <c r="BD1738">
        <v>0</v>
      </c>
      <c r="BE1738">
        <v>0</v>
      </c>
      <c r="BF1738">
        <v>2</v>
      </c>
      <c r="BG1738">
        <v>0</v>
      </c>
      <c r="BH1738">
        <v>0</v>
      </c>
      <c r="BI1738">
        <v>0</v>
      </c>
      <c r="BJ1738" s="25">
        <v>45853</v>
      </c>
      <c r="BK1738">
        <v>0</v>
      </c>
      <c r="BL1738" s="27" t="str">
        <f>VLOOKUP(O1738,DropDownList!$H$1:$I$7,2,FALSE)</f>
        <v>2024/25</v>
      </c>
      <c r="BM1738" s="27" t="str">
        <f t="shared" si="27"/>
        <v>PRAS</v>
      </c>
    </row>
    <row r="1739" spans="1:65" x14ac:dyDescent="0.2">
      <c r="A1739">
        <v>2025</v>
      </c>
      <c r="B1739">
        <v>7</v>
      </c>
      <c r="C1739" t="s">
        <v>198</v>
      </c>
      <c r="D1739" t="s">
        <v>199</v>
      </c>
      <c r="E1739" t="s">
        <v>29</v>
      </c>
      <c r="F1739">
        <v>9289</v>
      </c>
      <c r="G1739" t="s">
        <v>141</v>
      </c>
      <c r="H1739" t="s">
        <v>200</v>
      </c>
      <c r="I1739" t="s">
        <v>142</v>
      </c>
      <c r="J1739" s="24">
        <v>45839</v>
      </c>
      <c r="K1739" t="s">
        <v>143</v>
      </c>
      <c r="L1739">
        <v>2</v>
      </c>
      <c r="M1739" t="s">
        <v>144</v>
      </c>
      <c r="N1739" t="s">
        <v>145</v>
      </c>
      <c r="O1739" t="s">
        <v>149</v>
      </c>
      <c r="P1739" t="s">
        <v>150</v>
      </c>
      <c r="Q1739">
        <v>1162.5</v>
      </c>
      <c r="R1739">
        <v>27</v>
      </c>
      <c r="S1739">
        <v>4503.3500000000004</v>
      </c>
      <c r="T1739">
        <v>225</v>
      </c>
      <c r="U1739">
        <v>7</v>
      </c>
      <c r="V1739">
        <v>5</v>
      </c>
      <c r="W1739">
        <v>375</v>
      </c>
      <c r="X1739">
        <v>375</v>
      </c>
      <c r="Y1739">
        <v>25</v>
      </c>
      <c r="Z1739">
        <v>4278.3500000000004</v>
      </c>
      <c r="AA1739">
        <v>3115.85</v>
      </c>
      <c r="AB1739">
        <v>1013.35</v>
      </c>
      <c r="AC1739">
        <v>2102.5</v>
      </c>
      <c r="AD1739">
        <v>2</v>
      </c>
      <c r="AE1739">
        <v>3</v>
      </c>
      <c r="AF1739">
        <v>18</v>
      </c>
      <c r="AG1739">
        <v>4</v>
      </c>
      <c r="AH1739">
        <v>2</v>
      </c>
      <c r="AI1739">
        <v>3</v>
      </c>
      <c r="AJ1739">
        <v>9</v>
      </c>
      <c r="AK1739">
        <v>2</v>
      </c>
      <c r="AL1739">
        <v>0</v>
      </c>
      <c r="AM1739">
        <v>2</v>
      </c>
      <c r="AN1739">
        <v>0</v>
      </c>
      <c r="AO1739">
        <v>12</v>
      </c>
      <c r="AP1739">
        <v>36</v>
      </c>
      <c r="AQ1739">
        <v>14</v>
      </c>
      <c r="AR1739">
        <v>0</v>
      </c>
      <c r="AS1739">
        <v>6</v>
      </c>
      <c r="AT1739">
        <v>0</v>
      </c>
      <c r="AU1739">
        <v>1</v>
      </c>
      <c r="AV1739">
        <v>0</v>
      </c>
      <c r="AW1739">
        <v>0</v>
      </c>
      <c r="AX1739">
        <v>0</v>
      </c>
      <c r="AY1739">
        <v>1</v>
      </c>
      <c r="AZ1739">
        <v>8</v>
      </c>
      <c r="BA1739">
        <v>5</v>
      </c>
      <c r="BB1739">
        <v>0</v>
      </c>
      <c r="BC1739">
        <v>0</v>
      </c>
      <c r="BD1739">
        <v>0</v>
      </c>
      <c r="BE1739">
        <v>0</v>
      </c>
      <c r="BF1739">
        <v>13</v>
      </c>
      <c r="BG1739">
        <v>788.34</v>
      </c>
      <c r="BH1739">
        <v>0</v>
      </c>
      <c r="BI1739">
        <v>7</v>
      </c>
      <c r="BJ1739" s="25">
        <v>45853</v>
      </c>
      <c r="BK1739">
        <v>0</v>
      </c>
      <c r="BL1739" s="27" t="str">
        <f>VLOOKUP(O1739,DropDownList!$H$1:$I$7,2,FALSE)</f>
        <v>2025/26</v>
      </c>
      <c r="BM1739" s="27" t="str">
        <f t="shared" si="27"/>
        <v>FISCAL FINES</v>
      </c>
    </row>
    <row r="1740" spans="1:65" x14ac:dyDescent="0.2">
      <c r="A1740">
        <v>2025</v>
      </c>
      <c r="B1740">
        <v>7</v>
      </c>
      <c r="C1740" t="s">
        <v>198</v>
      </c>
      <c r="D1740" t="s">
        <v>199</v>
      </c>
      <c r="E1740" t="s">
        <v>29</v>
      </c>
      <c r="F1740">
        <v>9289</v>
      </c>
      <c r="G1740" t="s">
        <v>141</v>
      </c>
      <c r="H1740" t="s">
        <v>200</v>
      </c>
      <c r="I1740" t="s">
        <v>142</v>
      </c>
      <c r="J1740" s="24">
        <v>45839</v>
      </c>
      <c r="K1740" t="s">
        <v>143</v>
      </c>
      <c r="L1740">
        <v>2</v>
      </c>
      <c r="M1740" t="s">
        <v>144</v>
      </c>
      <c r="N1740" t="s">
        <v>145</v>
      </c>
      <c r="O1740" t="s">
        <v>156</v>
      </c>
      <c r="P1740" t="s">
        <v>146</v>
      </c>
      <c r="Q1740">
        <v>20</v>
      </c>
      <c r="R1740">
        <v>21</v>
      </c>
      <c r="S1740">
        <v>370</v>
      </c>
      <c r="T1740">
        <v>0</v>
      </c>
      <c r="U1740">
        <v>2</v>
      </c>
      <c r="V1740">
        <v>0</v>
      </c>
      <c r="W1740">
        <v>0</v>
      </c>
      <c r="X1740">
        <v>0</v>
      </c>
      <c r="Y1740">
        <v>0</v>
      </c>
      <c r="Z1740">
        <v>0</v>
      </c>
      <c r="AA1740">
        <v>350</v>
      </c>
      <c r="AB1740">
        <v>0</v>
      </c>
      <c r="AC1740">
        <v>0</v>
      </c>
      <c r="AD1740">
        <v>0</v>
      </c>
      <c r="AE1740">
        <v>0</v>
      </c>
      <c r="AF1740">
        <v>19</v>
      </c>
      <c r="AG1740">
        <v>0</v>
      </c>
      <c r="AH1740">
        <v>0</v>
      </c>
      <c r="AI1740">
        <v>2</v>
      </c>
      <c r="AJ1740">
        <v>0</v>
      </c>
      <c r="AK1740">
        <v>0</v>
      </c>
      <c r="AL1740">
        <v>0</v>
      </c>
      <c r="AM1740">
        <v>0</v>
      </c>
      <c r="AN1740">
        <v>0</v>
      </c>
      <c r="AO1740">
        <v>13</v>
      </c>
      <c r="AP1740">
        <v>54</v>
      </c>
      <c r="AQ1740">
        <v>15</v>
      </c>
      <c r="AR1740">
        <v>0</v>
      </c>
      <c r="AS1740">
        <v>3</v>
      </c>
      <c r="AT1740">
        <v>2</v>
      </c>
      <c r="AU1740">
        <v>5</v>
      </c>
      <c r="AV1740">
        <v>0</v>
      </c>
      <c r="AW1740">
        <v>0</v>
      </c>
      <c r="AX1740">
        <v>0</v>
      </c>
      <c r="AY1740">
        <v>2</v>
      </c>
      <c r="AZ1740">
        <v>5</v>
      </c>
      <c r="BA1740">
        <v>4</v>
      </c>
      <c r="BB1740">
        <v>8</v>
      </c>
      <c r="BC1740">
        <v>3</v>
      </c>
      <c r="BD1740">
        <v>1</v>
      </c>
      <c r="BE1740">
        <v>0</v>
      </c>
      <c r="BF1740">
        <v>21</v>
      </c>
      <c r="BG1740">
        <v>20</v>
      </c>
      <c r="BH1740">
        <v>0</v>
      </c>
      <c r="BI1740">
        <v>2</v>
      </c>
      <c r="BJ1740" s="25">
        <v>45853</v>
      </c>
      <c r="BK1740">
        <v>0</v>
      </c>
      <c r="BL1740" s="27" t="str">
        <f>VLOOKUP(O1740,DropDownList!$H$1:$I$7,2,FALSE)</f>
        <v>2023/24</v>
      </c>
      <c r="BM1740" s="27" t="str">
        <f t="shared" si="27"/>
        <v>VSUR</v>
      </c>
    </row>
    <row r="1741" spans="1:65" x14ac:dyDescent="0.2">
      <c r="A1741">
        <v>2025</v>
      </c>
      <c r="B1741">
        <v>7</v>
      </c>
      <c r="C1741" t="s">
        <v>198</v>
      </c>
      <c r="D1741" t="s">
        <v>199</v>
      </c>
      <c r="E1741" t="s">
        <v>29</v>
      </c>
      <c r="F1741">
        <v>9289</v>
      </c>
      <c r="G1741" t="s">
        <v>141</v>
      </c>
      <c r="H1741" t="s">
        <v>200</v>
      </c>
      <c r="I1741" t="s">
        <v>142</v>
      </c>
      <c r="J1741" s="24">
        <v>45839</v>
      </c>
      <c r="K1741" t="s">
        <v>143</v>
      </c>
      <c r="L1741">
        <v>2</v>
      </c>
      <c r="M1741" t="s">
        <v>144</v>
      </c>
      <c r="N1741" t="s">
        <v>145</v>
      </c>
      <c r="O1741" t="s">
        <v>156</v>
      </c>
      <c r="P1741" t="s">
        <v>152</v>
      </c>
      <c r="Q1741">
        <v>0</v>
      </c>
      <c r="R1741">
        <v>17</v>
      </c>
      <c r="S1741">
        <v>680</v>
      </c>
      <c r="T1741">
        <v>240</v>
      </c>
      <c r="U1741">
        <v>0</v>
      </c>
      <c r="V1741">
        <v>0</v>
      </c>
      <c r="W1741">
        <v>0</v>
      </c>
      <c r="X1741">
        <v>0</v>
      </c>
      <c r="Y1741">
        <v>0</v>
      </c>
      <c r="Z1741">
        <v>0</v>
      </c>
      <c r="AA1741">
        <v>440</v>
      </c>
      <c r="AB1741">
        <v>0</v>
      </c>
      <c r="AC1741">
        <v>440</v>
      </c>
      <c r="AD1741">
        <v>0</v>
      </c>
      <c r="AE1741">
        <v>0</v>
      </c>
      <c r="AF1741">
        <v>11</v>
      </c>
      <c r="AG1741">
        <v>0</v>
      </c>
      <c r="AH1741">
        <v>6</v>
      </c>
      <c r="AI1741">
        <v>0</v>
      </c>
      <c r="AJ1741">
        <v>0</v>
      </c>
      <c r="AK1741">
        <v>0</v>
      </c>
      <c r="AL1741">
        <v>0</v>
      </c>
      <c r="AM1741">
        <v>1</v>
      </c>
      <c r="AN1741">
        <v>0</v>
      </c>
      <c r="AO1741">
        <v>0</v>
      </c>
      <c r="AP1741">
        <v>0</v>
      </c>
      <c r="AQ1741">
        <v>0</v>
      </c>
      <c r="AR1741">
        <v>0</v>
      </c>
      <c r="AS1741">
        <v>0</v>
      </c>
      <c r="AT1741">
        <v>0</v>
      </c>
      <c r="AU1741">
        <v>0</v>
      </c>
      <c r="AV1741">
        <v>0</v>
      </c>
      <c r="AW1741">
        <v>0</v>
      </c>
      <c r="AX1741">
        <v>0</v>
      </c>
      <c r="AY1741">
        <v>0</v>
      </c>
      <c r="AZ1741">
        <v>0</v>
      </c>
      <c r="BA1741">
        <v>0</v>
      </c>
      <c r="BB1741">
        <v>0</v>
      </c>
      <c r="BC1741">
        <v>0</v>
      </c>
      <c r="BD1741">
        <v>0</v>
      </c>
      <c r="BE1741">
        <v>0</v>
      </c>
      <c r="BF1741">
        <v>0</v>
      </c>
      <c r="BG1741">
        <v>0</v>
      </c>
      <c r="BH1741">
        <v>0</v>
      </c>
      <c r="BI1741">
        <v>0</v>
      </c>
      <c r="BJ1741" s="25">
        <v>45853</v>
      </c>
      <c r="BK1741">
        <v>0</v>
      </c>
      <c r="BL1741" s="27" t="str">
        <f>VLOOKUP(O1741,DropDownList!$H$1:$I$7,2,FALSE)</f>
        <v>2023/24</v>
      </c>
      <c r="BM1741" s="27" t="str">
        <f t="shared" si="27"/>
        <v>PCOA</v>
      </c>
    </row>
    <row r="1742" spans="1:65" x14ac:dyDescent="0.2">
      <c r="A1742">
        <v>2025</v>
      </c>
      <c r="B1742">
        <v>7</v>
      </c>
      <c r="C1742" t="s">
        <v>198</v>
      </c>
      <c r="D1742" t="s">
        <v>199</v>
      </c>
      <c r="E1742" t="s">
        <v>29</v>
      </c>
      <c r="F1742">
        <v>9289</v>
      </c>
      <c r="G1742" t="s">
        <v>141</v>
      </c>
      <c r="H1742" t="s">
        <v>200</v>
      </c>
      <c r="I1742" t="s">
        <v>142</v>
      </c>
      <c r="J1742" s="24">
        <v>45839</v>
      </c>
      <c r="K1742" t="s">
        <v>143</v>
      </c>
      <c r="L1742">
        <v>2</v>
      </c>
      <c r="M1742" t="s">
        <v>144</v>
      </c>
      <c r="N1742" t="s">
        <v>145</v>
      </c>
      <c r="O1742" t="s">
        <v>156</v>
      </c>
      <c r="P1742" t="s">
        <v>153</v>
      </c>
      <c r="Q1742">
        <v>45</v>
      </c>
      <c r="R1742">
        <v>1</v>
      </c>
      <c r="S1742">
        <v>45</v>
      </c>
      <c r="T1742">
        <v>0</v>
      </c>
      <c r="U1742">
        <v>1</v>
      </c>
      <c r="V1742">
        <v>1</v>
      </c>
      <c r="W1742">
        <v>45</v>
      </c>
      <c r="X1742">
        <v>45</v>
      </c>
      <c r="Y1742">
        <v>0</v>
      </c>
      <c r="Z1742">
        <v>0</v>
      </c>
      <c r="AA1742">
        <v>0</v>
      </c>
      <c r="AB1742">
        <v>0</v>
      </c>
      <c r="AC1742">
        <v>0</v>
      </c>
      <c r="AD1742">
        <v>1</v>
      </c>
      <c r="AE1742">
        <v>0</v>
      </c>
      <c r="AF1742">
        <v>0</v>
      </c>
      <c r="AG1742">
        <v>0</v>
      </c>
      <c r="AH1742">
        <v>0</v>
      </c>
      <c r="AI1742">
        <v>1</v>
      </c>
      <c r="AJ1742">
        <v>0</v>
      </c>
      <c r="AK1742">
        <v>0</v>
      </c>
      <c r="AL1742">
        <v>0</v>
      </c>
      <c r="AM1742">
        <v>0</v>
      </c>
      <c r="AN1742">
        <v>0</v>
      </c>
      <c r="AO1742">
        <v>1</v>
      </c>
      <c r="AP1742">
        <v>1</v>
      </c>
      <c r="AQ1742">
        <v>1</v>
      </c>
      <c r="AR1742">
        <v>0</v>
      </c>
      <c r="AS1742">
        <v>0</v>
      </c>
      <c r="AT1742">
        <v>0</v>
      </c>
      <c r="AU1742">
        <v>0</v>
      </c>
      <c r="AV1742">
        <v>0</v>
      </c>
      <c r="AW1742">
        <v>0</v>
      </c>
      <c r="AX1742">
        <v>0</v>
      </c>
      <c r="AY1742">
        <v>0</v>
      </c>
      <c r="AZ1742">
        <v>0</v>
      </c>
      <c r="BA1742">
        <v>0</v>
      </c>
      <c r="BB1742">
        <v>0</v>
      </c>
      <c r="BC1742">
        <v>0</v>
      </c>
      <c r="BD1742">
        <v>0</v>
      </c>
      <c r="BE1742">
        <v>0</v>
      </c>
      <c r="BF1742">
        <v>1</v>
      </c>
      <c r="BG1742">
        <v>45</v>
      </c>
      <c r="BH1742">
        <v>0</v>
      </c>
      <c r="BI1742">
        <v>1</v>
      </c>
      <c r="BJ1742" s="25">
        <v>45853</v>
      </c>
      <c r="BK1742">
        <v>0</v>
      </c>
      <c r="BL1742" s="27" t="str">
        <f>VLOOKUP(O1742,DropDownList!$H$1:$I$7,2,FALSE)</f>
        <v>2023/24</v>
      </c>
      <c r="BM1742" s="27" t="str">
        <f t="shared" si="27"/>
        <v>PREG</v>
      </c>
    </row>
    <row r="1743" spans="1:65" x14ac:dyDescent="0.2">
      <c r="A1743">
        <v>2025</v>
      </c>
      <c r="B1743">
        <v>7</v>
      </c>
      <c r="C1743" t="s">
        <v>198</v>
      </c>
      <c r="D1743" t="s">
        <v>199</v>
      </c>
      <c r="E1743" t="s">
        <v>29</v>
      </c>
      <c r="F1743">
        <v>9289</v>
      </c>
      <c r="G1743" t="s">
        <v>141</v>
      </c>
      <c r="H1743" t="s">
        <v>200</v>
      </c>
      <c r="I1743" t="s">
        <v>142</v>
      </c>
      <c r="J1743" s="24">
        <v>45839</v>
      </c>
      <c r="K1743" t="s">
        <v>143</v>
      </c>
      <c r="L1743">
        <v>2</v>
      </c>
      <c r="M1743" t="s">
        <v>144</v>
      </c>
      <c r="N1743" t="s">
        <v>145</v>
      </c>
      <c r="O1743" t="s">
        <v>156</v>
      </c>
      <c r="P1743" t="s">
        <v>154</v>
      </c>
      <c r="Q1743">
        <v>310</v>
      </c>
      <c r="R1743">
        <v>21</v>
      </c>
      <c r="S1743">
        <v>6140</v>
      </c>
      <c r="T1743">
        <v>0</v>
      </c>
      <c r="U1743">
        <v>2</v>
      </c>
      <c r="V1743">
        <v>0</v>
      </c>
      <c r="W1743">
        <v>0</v>
      </c>
      <c r="X1743">
        <v>0</v>
      </c>
      <c r="Y1743">
        <v>0</v>
      </c>
      <c r="Z1743">
        <v>0</v>
      </c>
      <c r="AA1743">
        <v>5830</v>
      </c>
      <c r="AB1743">
        <v>0</v>
      </c>
      <c r="AC1743">
        <v>5480</v>
      </c>
      <c r="AD1743">
        <v>0</v>
      </c>
      <c r="AE1743">
        <v>0</v>
      </c>
      <c r="AF1743">
        <v>19</v>
      </c>
      <c r="AG1743">
        <v>0</v>
      </c>
      <c r="AH1743">
        <v>0</v>
      </c>
      <c r="AI1743">
        <v>2</v>
      </c>
      <c r="AJ1743">
        <v>0</v>
      </c>
      <c r="AK1743">
        <v>0</v>
      </c>
      <c r="AL1743">
        <v>0</v>
      </c>
      <c r="AM1743">
        <v>0</v>
      </c>
      <c r="AN1743">
        <v>0</v>
      </c>
      <c r="AO1743">
        <v>13</v>
      </c>
      <c r="AP1743">
        <v>54</v>
      </c>
      <c r="AQ1743">
        <v>15</v>
      </c>
      <c r="AR1743">
        <v>0</v>
      </c>
      <c r="AS1743">
        <v>3</v>
      </c>
      <c r="AT1743">
        <v>2</v>
      </c>
      <c r="AU1743">
        <v>5</v>
      </c>
      <c r="AV1743">
        <v>0</v>
      </c>
      <c r="AW1743">
        <v>0</v>
      </c>
      <c r="AX1743">
        <v>0</v>
      </c>
      <c r="AY1743">
        <v>2</v>
      </c>
      <c r="AZ1743">
        <v>5</v>
      </c>
      <c r="BA1743">
        <v>4</v>
      </c>
      <c r="BB1743">
        <v>8</v>
      </c>
      <c r="BC1743">
        <v>3</v>
      </c>
      <c r="BD1743">
        <v>1</v>
      </c>
      <c r="BE1743">
        <v>0</v>
      </c>
      <c r="BF1743">
        <v>21</v>
      </c>
      <c r="BG1743">
        <v>310</v>
      </c>
      <c r="BH1743">
        <v>0</v>
      </c>
      <c r="BI1743">
        <v>2</v>
      </c>
      <c r="BJ1743" s="25">
        <v>45853</v>
      </c>
      <c r="BK1743">
        <v>0</v>
      </c>
      <c r="BL1743" s="27" t="str">
        <f>VLOOKUP(O1743,DropDownList!$H$1:$I$7,2,FALSE)</f>
        <v>2023/24</v>
      </c>
      <c r="BM1743" s="27" t="str">
        <f t="shared" si="27"/>
        <v>JP COURT</v>
      </c>
    </row>
    <row r="1744" spans="1:65" x14ac:dyDescent="0.2">
      <c r="A1744">
        <v>2025</v>
      </c>
      <c r="B1744">
        <v>7</v>
      </c>
      <c r="C1744" t="s">
        <v>198</v>
      </c>
      <c r="D1744" t="s">
        <v>199</v>
      </c>
      <c r="E1744" t="s">
        <v>29</v>
      </c>
      <c r="F1744">
        <v>9289</v>
      </c>
      <c r="G1744" t="s">
        <v>141</v>
      </c>
      <c r="H1744" t="s">
        <v>200</v>
      </c>
      <c r="I1744" t="s">
        <v>142</v>
      </c>
      <c r="J1744" s="24">
        <v>45839</v>
      </c>
      <c r="K1744" t="s">
        <v>143</v>
      </c>
      <c r="L1744">
        <v>2</v>
      </c>
      <c r="M1744" t="s">
        <v>144</v>
      </c>
      <c r="N1744" t="s">
        <v>145</v>
      </c>
      <c r="O1744" t="s">
        <v>149</v>
      </c>
      <c r="P1744" t="s">
        <v>148</v>
      </c>
      <c r="Q1744">
        <v>120</v>
      </c>
      <c r="R1744">
        <v>5</v>
      </c>
      <c r="S1744">
        <v>300</v>
      </c>
      <c r="T1744">
        <v>60</v>
      </c>
      <c r="U1744">
        <v>2</v>
      </c>
      <c r="V1744">
        <v>1</v>
      </c>
      <c r="W1744">
        <v>60</v>
      </c>
      <c r="X1744">
        <v>60</v>
      </c>
      <c r="Y1744">
        <v>0</v>
      </c>
      <c r="Z1744">
        <v>0</v>
      </c>
      <c r="AA1744">
        <v>120</v>
      </c>
      <c r="AB1744">
        <v>0</v>
      </c>
      <c r="AC1744">
        <v>120</v>
      </c>
      <c r="AD1744">
        <v>1</v>
      </c>
      <c r="AE1744">
        <v>0</v>
      </c>
      <c r="AF1744">
        <v>2</v>
      </c>
      <c r="AG1744">
        <v>0</v>
      </c>
      <c r="AH1744">
        <v>1</v>
      </c>
      <c r="AI1744">
        <v>2</v>
      </c>
      <c r="AJ1744">
        <v>0</v>
      </c>
      <c r="AK1744">
        <v>0</v>
      </c>
      <c r="AL1744">
        <v>0</v>
      </c>
      <c r="AM1744">
        <v>0</v>
      </c>
      <c r="AN1744">
        <v>0</v>
      </c>
      <c r="AO1744">
        <v>4</v>
      </c>
      <c r="AP1744">
        <v>15</v>
      </c>
      <c r="AQ1744">
        <v>5</v>
      </c>
      <c r="AR1744">
        <v>0</v>
      </c>
      <c r="AS1744">
        <v>3</v>
      </c>
      <c r="AT1744">
        <v>0</v>
      </c>
      <c r="AU1744">
        <v>0</v>
      </c>
      <c r="AV1744">
        <v>0</v>
      </c>
      <c r="AW1744">
        <v>0</v>
      </c>
      <c r="AX1744">
        <v>0</v>
      </c>
      <c r="AY1744">
        <v>1</v>
      </c>
      <c r="AZ1744">
        <v>3</v>
      </c>
      <c r="BA1744">
        <v>2</v>
      </c>
      <c r="BB1744">
        <v>0</v>
      </c>
      <c r="BC1744">
        <v>0</v>
      </c>
      <c r="BD1744">
        <v>0</v>
      </c>
      <c r="BE1744">
        <v>0</v>
      </c>
      <c r="BF1744">
        <v>4</v>
      </c>
      <c r="BG1744">
        <v>120</v>
      </c>
      <c r="BH1744">
        <v>0</v>
      </c>
      <c r="BI1744">
        <v>2</v>
      </c>
      <c r="BJ1744" s="25">
        <v>45853</v>
      </c>
      <c r="BK1744">
        <v>0</v>
      </c>
      <c r="BL1744" s="27" t="str">
        <f>VLOOKUP(O1744,DropDownList!$H$1:$I$7,2,FALSE)</f>
        <v>2025/26</v>
      </c>
      <c r="BM1744" s="27" t="str">
        <f t="shared" si="27"/>
        <v>PRAS</v>
      </c>
    </row>
    <row r="1745" spans="1:65" x14ac:dyDescent="0.2">
      <c r="A1745">
        <v>2025</v>
      </c>
      <c r="B1745">
        <v>7</v>
      </c>
      <c r="C1745" t="s">
        <v>198</v>
      </c>
      <c r="D1745" t="s">
        <v>199</v>
      </c>
      <c r="E1745" t="s">
        <v>29</v>
      </c>
      <c r="F1745">
        <v>9289</v>
      </c>
      <c r="G1745" t="s">
        <v>141</v>
      </c>
      <c r="H1745" t="s">
        <v>200</v>
      </c>
      <c r="I1745" t="s">
        <v>142</v>
      </c>
      <c r="J1745" s="24">
        <v>45839</v>
      </c>
      <c r="K1745" t="s">
        <v>143</v>
      </c>
      <c r="L1745">
        <v>2</v>
      </c>
      <c r="M1745" t="s">
        <v>144</v>
      </c>
      <c r="N1745" t="s">
        <v>145</v>
      </c>
      <c r="O1745" t="s">
        <v>149</v>
      </c>
      <c r="P1745" t="s">
        <v>152</v>
      </c>
      <c r="Q1745">
        <v>0</v>
      </c>
      <c r="R1745">
        <v>25</v>
      </c>
      <c r="S1745">
        <v>1000</v>
      </c>
      <c r="T1745">
        <v>200</v>
      </c>
      <c r="U1745">
        <v>0</v>
      </c>
      <c r="V1745">
        <v>0</v>
      </c>
      <c r="W1745">
        <v>0</v>
      </c>
      <c r="X1745">
        <v>0</v>
      </c>
      <c r="Y1745">
        <v>0</v>
      </c>
      <c r="Z1745">
        <v>0</v>
      </c>
      <c r="AA1745">
        <v>800</v>
      </c>
      <c r="AB1745">
        <v>0</v>
      </c>
      <c r="AC1745">
        <v>800</v>
      </c>
      <c r="AD1745">
        <v>0</v>
      </c>
      <c r="AE1745">
        <v>0</v>
      </c>
      <c r="AF1745">
        <v>20</v>
      </c>
      <c r="AG1745">
        <v>0</v>
      </c>
      <c r="AH1745">
        <v>5</v>
      </c>
      <c r="AI1745">
        <v>0</v>
      </c>
      <c r="AJ1745">
        <v>0</v>
      </c>
      <c r="AK1745">
        <v>0</v>
      </c>
      <c r="AL1745">
        <v>0</v>
      </c>
      <c r="AM1745">
        <v>0</v>
      </c>
      <c r="AN1745">
        <v>0</v>
      </c>
      <c r="AO1745">
        <v>0</v>
      </c>
      <c r="AP1745">
        <v>0</v>
      </c>
      <c r="AQ1745">
        <v>0</v>
      </c>
      <c r="AR1745">
        <v>0</v>
      </c>
      <c r="AS1745">
        <v>0</v>
      </c>
      <c r="AT1745">
        <v>0</v>
      </c>
      <c r="AU1745">
        <v>0</v>
      </c>
      <c r="AV1745">
        <v>0</v>
      </c>
      <c r="AW1745">
        <v>0</v>
      </c>
      <c r="AX1745">
        <v>0</v>
      </c>
      <c r="AY1745">
        <v>0</v>
      </c>
      <c r="AZ1745">
        <v>0</v>
      </c>
      <c r="BA1745">
        <v>0</v>
      </c>
      <c r="BB1745">
        <v>0</v>
      </c>
      <c r="BC1745">
        <v>0</v>
      </c>
      <c r="BD1745">
        <v>0</v>
      </c>
      <c r="BE1745">
        <v>0</v>
      </c>
      <c r="BF1745">
        <v>0</v>
      </c>
      <c r="BG1745">
        <v>0</v>
      </c>
      <c r="BH1745">
        <v>0</v>
      </c>
      <c r="BI1745">
        <v>0</v>
      </c>
      <c r="BJ1745" s="25">
        <v>45853</v>
      </c>
      <c r="BK1745">
        <v>0</v>
      </c>
      <c r="BL1745" s="27" t="str">
        <f>VLOOKUP(O1745,DropDownList!$H$1:$I$7,2,FALSE)</f>
        <v>2025/26</v>
      </c>
      <c r="BM1745" s="27" t="str">
        <f t="shared" si="27"/>
        <v>PCOA</v>
      </c>
    </row>
    <row r="1746" spans="1:65" x14ac:dyDescent="0.2">
      <c r="A1746">
        <v>2025</v>
      </c>
      <c r="B1746">
        <v>7</v>
      </c>
      <c r="C1746" t="s">
        <v>198</v>
      </c>
      <c r="D1746" t="s">
        <v>199</v>
      </c>
      <c r="E1746" t="s">
        <v>29</v>
      </c>
      <c r="F1746">
        <v>9289</v>
      </c>
      <c r="G1746" t="s">
        <v>141</v>
      </c>
      <c r="H1746" t="s">
        <v>200</v>
      </c>
      <c r="I1746" t="s">
        <v>142</v>
      </c>
      <c r="J1746" s="24">
        <v>45839</v>
      </c>
      <c r="K1746" t="s">
        <v>143</v>
      </c>
      <c r="L1746">
        <v>2</v>
      </c>
      <c r="M1746" t="s">
        <v>144</v>
      </c>
      <c r="N1746" t="s">
        <v>145</v>
      </c>
      <c r="O1746" t="s">
        <v>156</v>
      </c>
      <c r="P1746" t="s">
        <v>150</v>
      </c>
      <c r="Q1746">
        <v>1521.79</v>
      </c>
      <c r="R1746">
        <v>30</v>
      </c>
      <c r="S1746">
        <v>5860.46</v>
      </c>
      <c r="T1746">
        <v>378.12</v>
      </c>
      <c r="U1746">
        <v>9</v>
      </c>
      <c r="V1746">
        <v>9</v>
      </c>
      <c r="W1746">
        <v>1521.79</v>
      </c>
      <c r="X1746">
        <v>1521.79</v>
      </c>
      <c r="Y1746">
        <v>28</v>
      </c>
      <c r="Z1746">
        <v>5482.34</v>
      </c>
      <c r="AA1746">
        <v>3960.55</v>
      </c>
      <c r="AB1746">
        <v>1808.67</v>
      </c>
      <c r="AC1746">
        <v>2151.88</v>
      </c>
      <c r="AD1746">
        <v>6</v>
      </c>
      <c r="AE1746">
        <v>3</v>
      </c>
      <c r="AF1746">
        <v>18</v>
      </c>
      <c r="AG1746">
        <v>3</v>
      </c>
      <c r="AH1746">
        <v>2</v>
      </c>
      <c r="AI1746">
        <v>6</v>
      </c>
      <c r="AJ1746">
        <v>5</v>
      </c>
      <c r="AK1746">
        <v>6</v>
      </c>
      <c r="AL1746">
        <v>1</v>
      </c>
      <c r="AM1746">
        <v>1</v>
      </c>
      <c r="AN1746">
        <v>0</v>
      </c>
      <c r="AO1746">
        <v>20</v>
      </c>
      <c r="AP1746">
        <v>107</v>
      </c>
      <c r="AQ1746">
        <v>22</v>
      </c>
      <c r="AR1746">
        <v>0</v>
      </c>
      <c r="AS1746">
        <v>23</v>
      </c>
      <c r="AT1746">
        <v>0</v>
      </c>
      <c r="AU1746">
        <v>0</v>
      </c>
      <c r="AV1746">
        <v>0</v>
      </c>
      <c r="AW1746">
        <v>0</v>
      </c>
      <c r="AX1746">
        <v>0</v>
      </c>
      <c r="AY1746">
        <v>6</v>
      </c>
      <c r="AZ1746">
        <v>23</v>
      </c>
      <c r="BA1746">
        <v>19</v>
      </c>
      <c r="BB1746">
        <v>2</v>
      </c>
      <c r="BC1746">
        <v>1</v>
      </c>
      <c r="BD1746">
        <v>0</v>
      </c>
      <c r="BE1746">
        <v>0</v>
      </c>
      <c r="BF1746">
        <v>20</v>
      </c>
      <c r="BG1746">
        <v>1062.48</v>
      </c>
      <c r="BH1746">
        <v>1</v>
      </c>
      <c r="BI1746">
        <v>8</v>
      </c>
      <c r="BJ1746" s="25">
        <v>45853</v>
      </c>
      <c r="BK1746">
        <v>0</v>
      </c>
      <c r="BL1746" s="27" t="str">
        <f>VLOOKUP(O1746,DropDownList!$H$1:$I$7,2,FALSE)</f>
        <v>2023/24</v>
      </c>
      <c r="BM1746" s="27" t="str">
        <f t="shared" si="27"/>
        <v>FISCAL FINES</v>
      </c>
    </row>
    <row r="1747" spans="1:65" x14ac:dyDescent="0.2">
      <c r="A1747">
        <v>2025</v>
      </c>
      <c r="B1747">
        <v>7</v>
      </c>
      <c r="C1747" t="s">
        <v>198</v>
      </c>
      <c r="D1747" t="s">
        <v>199</v>
      </c>
      <c r="E1747" t="s">
        <v>29</v>
      </c>
      <c r="F1747">
        <v>9289</v>
      </c>
      <c r="G1747" t="s">
        <v>141</v>
      </c>
      <c r="H1747" t="s">
        <v>200</v>
      </c>
      <c r="I1747" t="s">
        <v>142</v>
      </c>
      <c r="J1747" s="24">
        <v>45839</v>
      </c>
      <c r="K1747" t="s">
        <v>143</v>
      </c>
      <c r="L1747">
        <v>2</v>
      </c>
      <c r="M1747" t="s">
        <v>144</v>
      </c>
      <c r="N1747" t="s">
        <v>145</v>
      </c>
      <c r="O1747" t="s">
        <v>147</v>
      </c>
      <c r="P1747" t="s">
        <v>146</v>
      </c>
      <c r="Q1747">
        <v>20</v>
      </c>
      <c r="R1747">
        <v>21</v>
      </c>
      <c r="S1747">
        <v>290</v>
      </c>
      <c r="T1747">
        <v>0</v>
      </c>
      <c r="U1747">
        <v>5</v>
      </c>
      <c r="V1747">
        <v>0</v>
      </c>
      <c r="W1747">
        <v>0</v>
      </c>
      <c r="X1747">
        <v>0</v>
      </c>
      <c r="Y1747">
        <v>0</v>
      </c>
      <c r="Z1747">
        <v>0</v>
      </c>
      <c r="AA1747">
        <v>270</v>
      </c>
      <c r="AB1747">
        <v>0</v>
      </c>
      <c r="AC1747">
        <v>0</v>
      </c>
      <c r="AD1747">
        <v>0</v>
      </c>
      <c r="AE1747">
        <v>0</v>
      </c>
      <c r="AF1747">
        <v>20</v>
      </c>
      <c r="AG1747">
        <v>0</v>
      </c>
      <c r="AH1747">
        <v>0</v>
      </c>
      <c r="AI1747">
        <v>1</v>
      </c>
      <c r="AJ1747">
        <v>0</v>
      </c>
      <c r="AK1747">
        <v>0</v>
      </c>
      <c r="AL1747">
        <v>0</v>
      </c>
      <c r="AM1747">
        <v>0</v>
      </c>
      <c r="AN1747">
        <v>0</v>
      </c>
      <c r="AO1747">
        <v>17</v>
      </c>
      <c r="AP1747">
        <v>50</v>
      </c>
      <c r="AQ1747">
        <v>20</v>
      </c>
      <c r="AR1747">
        <v>0</v>
      </c>
      <c r="AS1747">
        <v>8</v>
      </c>
      <c r="AT1747">
        <v>0</v>
      </c>
      <c r="AU1747">
        <v>9</v>
      </c>
      <c r="AV1747">
        <v>2</v>
      </c>
      <c r="AW1747">
        <v>0</v>
      </c>
      <c r="AX1747">
        <v>0</v>
      </c>
      <c r="AY1747">
        <v>3</v>
      </c>
      <c r="AZ1747">
        <v>3</v>
      </c>
      <c r="BA1747">
        <v>0</v>
      </c>
      <c r="BB1747">
        <v>3</v>
      </c>
      <c r="BC1747">
        <v>1</v>
      </c>
      <c r="BD1747">
        <v>0</v>
      </c>
      <c r="BE1747">
        <v>0</v>
      </c>
      <c r="BF1747">
        <v>21</v>
      </c>
      <c r="BG1747">
        <v>20</v>
      </c>
      <c r="BH1747">
        <v>0</v>
      </c>
      <c r="BI1747">
        <v>5</v>
      </c>
      <c r="BJ1747" s="25">
        <v>45853</v>
      </c>
      <c r="BK1747">
        <v>0</v>
      </c>
      <c r="BL1747" s="27" t="str">
        <f>VLOOKUP(O1747,DropDownList!$H$1:$I$7,2,FALSE)</f>
        <v>2024/25</v>
      </c>
      <c r="BM1747" s="27" t="str">
        <f t="shared" si="27"/>
        <v>VSUR</v>
      </c>
    </row>
    <row r="1748" spans="1:65" x14ac:dyDescent="0.2">
      <c r="A1748">
        <v>2025</v>
      </c>
      <c r="B1748">
        <v>7</v>
      </c>
      <c r="C1748" t="s">
        <v>198</v>
      </c>
      <c r="D1748" t="s">
        <v>199</v>
      </c>
      <c r="E1748" t="s">
        <v>29</v>
      </c>
      <c r="F1748">
        <v>9289</v>
      </c>
      <c r="G1748" t="s">
        <v>141</v>
      </c>
      <c r="H1748" t="s">
        <v>200</v>
      </c>
      <c r="I1748" t="s">
        <v>142</v>
      </c>
      <c r="J1748" s="24">
        <v>45839</v>
      </c>
      <c r="K1748" t="s">
        <v>143</v>
      </c>
      <c r="L1748">
        <v>2</v>
      </c>
      <c r="M1748" t="s">
        <v>144</v>
      </c>
      <c r="N1748" t="s">
        <v>145</v>
      </c>
      <c r="O1748" t="s">
        <v>149</v>
      </c>
      <c r="P1748" t="s">
        <v>154</v>
      </c>
      <c r="Q1748">
        <v>2726.33</v>
      </c>
      <c r="R1748">
        <v>25</v>
      </c>
      <c r="S1748">
        <v>6312</v>
      </c>
      <c r="T1748">
        <v>0</v>
      </c>
      <c r="U1748">
        <v>12</v>
      </c>
      <c r="V1748">
        <v>5</v>
      </c>
      <c r="W1748">
        <v>605</v>
      </c>
      <c r="X1748">
        <v>1070</v>
      </c>
      <c r="Y1748">
        <v>0</v>
      </c>
      <c r="Z1748">
        <v>0</v>
      </c>
      <c r="AA1748">
        <v>3585.67</v>
      </c>
      <c r="AB1748">
        <v>0</v>
      </c>
      <c r="AC1748">
        <v>3315.67</v>
      </c>
      <c r="AD1748">
        <v>3</v>
      </c>
      <c r="AE1748">
        <v>2</v>
      </c>
      <c r="AF1748">
        <v>13</v>
      </c>
      <c r="AG1748">
        <v>4</v>
      </c>
      <c r="AH1748">
        <v>0</v>
      </c>
      <c r="AI1748">
        <v>8</v>
      </c>
      <c r="AJ1748">
        <v>0</v>
      </c>
      <c r="AK1748">
        <v>0</v>
      </c>
      <c r="AL1748">
        <v>0</v>
      </c>
      <c r="AM1748">
        <v>0</v>
      </c>
      <c r="AN1748">
        <v>0</v>
      </c>
      <c r="AO1748">
        <v>16</v>
      </c>
      <c r="AP1748">
        <v>39</v>
      </c>
      <c r="AQ1748">
        <v>18</v>
      </c>
      <c r="AR1748">
        <v>0</v>
      </c>
      <c r="AS1748">
        <v>5</v>
      </c>
      <c r="AT1748">
        <v>0</v>
      </c>
      <c r="AU1748">
        <v>5</v>
      </c>
      <c r="AV1748">
        <v>0</v>
      </c>
      <c r="AW1748">
        <v>0</v>
      </c>
      <c r="AX1748">
        <v>0</v>
      </c>
      <c r="AY1748">
        <v>3</v>
      </c>
      <c r="AZ1748">
        <v>5</v>
      </c>
      <c r="BA1748">
        <v>2</v>
      </c>
      <c r="BB1748">
        <v>0</v>
      </c>
      <c r="BC1748">
        <v>0</v>
      </c>
      <c r="BD1748">
        <v>0</v>
      </c>
      <c r="BE1748">
        <v>0</v>
      </c>
      <c r="BF1748">
        <v>25</v>
      </c>
      <c r="BG1748">
        <v>1870</v>
      </c>
      <c r="BH1748">
        <v>0</v>
      </c>
      <c r="BI1748">
        <v>12</v>
      </c>
      <c r="BJ1748" s="25">
        <v>45853</v>
      </c>
      <c r="BK1748">
        <v>0</v>
      </c>
      <c r="BL1748" s="27" t="str">
        <f>VLOOKUP(O1748,DropDownList!$H$1:$I$7,2,FALSE)</f>
        <v>2025/26</v>
      </c>
      <c r="BM1748" s="27" t="str">
        <f t="shared" si="27"/>
        <v>JP COURT</v>
      </c>
    </row>
    <row r="1749" spans="1:65" x14ac:dyDescent="0.2">
      <c r="A1749">
        <v>2025</v>
      </c>
      <c r="B1749">
        <v>7</v>
      </c>
      <c r="C1749" t="s">
        <v>198</v>
      </c>
      <c r="D1749" t="s">
        <v>199</v>
      </c>
      <c r="E1749" t="s">
        <v>29</v>
      </c>
      <c r="F1749">
        <v>9289</v>
      </c>
      <c r="G1749" t="s">
        <v>141</v>
      </c>
      <c r="H1749" t="s">
        <v>200</v>
      </c>
      <c r="I1749" t="s">
        <v>142</v>
      </c>
      <c r="J1749" s="24">
        <v>45839</v>
      </c>
      <c r="K1749" t="s">
        <v>143</v>
      </c>
      <c r="L1749">
        <v>2</v>
      </c>
      <c r="M1749" t="s">
        <v>144</v>
      </c>
      <c r="N1749" t="s">
        <v>145</v>
      </c>
      <c r="O1749" t="s">
        <v>149</v>
      </c>
      <c r="P1749" t="s">
        <v>146</v>
      </c>
      <c r="Q1749">
        <v>110</v>
      </c>
      <c r="R1749">
        <v>25</v>
      </c>
      <c r="S1749">
        <v>380</v>
      </c>
      <c r="T1749">
        <v>0</v>
      </c>
      <c r="U1749">
        <v>12</v>
      </c>
      <c r="V1749">
        <v>3</v>
      </c>
      <c r="W1749">
        <v>40</v>
      </c>
      <c r="X1749">
        <v>40</v>
      </c>
      <c r="Y1749">
        <v>0</v>
      </c>
      <c r="Z1749">
        <v>0</v>
      </c>
      <c r="AA1749">
        <v>270</v>
      </c>
      <c r="AB1749">
        <v>0</v>
      </c>
      <c r="AC1749">
        <v>0</v>
      </c>
      <c r="AD1749">
        <v>3</v>
      </c>
      <c r="AE1749">
        <v>0</v>
      </c>
      <c r="AF1749">
        <v>17</v>
      </c>
      <c r="AG1749">
        <v>0</v>
      </c>
      <c r="AH1749">
        <v>0</v>
      </c>
      <c r="AI1749">
        <v>8</v>
      </c>
      <c r="AJ1749">
        <v>0</v>
      </c>
      <c r="AK1749">
        <v>0</v>
      </c>
      <c r="AL1749">
        <v>0</v>
      </c>
      <c r="AM1749">
        <v>0</v>
      </c>
      <c r="AN1749">
        <v>0</v>
      </c>
      <c r="AO1749">
        <v>16</v>
      </c>
      <c r="AP1749">
        <v>41</v>
      </c>
      <c r="AQ1749">
        <v>19</v>
      </c>
      <c r="AR1749">
        <v>0</v>
      </c>
      <c r="AS1749">
        <v>5</v>
      </c>
      <c r="AT1749">
        <v>0</v>
      </c>
      <c r="AU1749">
        <v>6</v>
      </c>
      <c r="AV1749">
        <v>0</v>
      </c>
      <c r="AW1749">
        <v>0</v>
      </c>
      <c r="AX1749">
        <v>0</v>
      </c>
      <c r="AY1749">
        <v>3</v>
      </c>
      <c r="AZ1749">
        <v>5</v>
      </c>
      <c r="BA1749">
        <v>2</v>
      </c>
      <c r="BB1749">
        <v>0</v>
      </c>
      <c r="BC1749">
        <v>0</v>
      </c>
      <c r="BD1749">
        <v>0</v>
      </c>
      <c r="BE1749">
        <v>0</v>
      </c>
      <c r="BF1749">
        <v>25</v>
      </c>
      <c r="BG1749">
        <v>110</v>
      </c>
      <c r="BH1749">
        <v>0</v>
      </c>
      <c r="BI1749">
        <v>12</v>
      </c>
      <c r="BJ1749" s="25">
        <v>45853</v>
      </c>
      <c r="BK1749">
        <v>0</v>
      </c>
      <c r="BL1749" s="27" t="str">
        <f>VLOOKUP(O1749,DropDownList!$H$1:$I$7,2,FALSE)</f>
        <v>2025/26</v>
      </c>
      <c r="BM1749" s="27" t="str">
        <f t="shared" si="27"/>
        <v>VSUR</v>
      </c>
    </row>
    <row r="1750" spans="1:65" x14ac:dyDescent="0.2">
      <c r="A1750">
        <v>2025</v>
      </c>
      <c r="B1750">
        <v>7</v>
      </c>
      <c r="C1750" t="s">
        <v>198</v>
      </c>
      <c r="D1750" t="s">
        <v>201</v>
      </c>
      <c r="E1750" t="s">
        <v>29</v>
      </c>
      <c r="F1750">
        <v>9716</v>
      </c>
      <c r="G1750" t="s">
        <v>158</v>
      </c>
      <c r="H1750" t="s">
        <v>200</v>
      </c>
      <c r="I1750" t="s">
        <v>142</v>
      </c>
      <c r="J1750" s="24">
        <v>45839</v>
      </c>
      <c r="K1750" t="s">
        <v>143</v>
      </c>
      <c r="L1750">
        <v>2</v>
      </c>
      <c r="M1750" t="s">
        <v>144</v>
      </c>
      <c r="N1750" t="s">
        <v>145</v>
      </c>
      <c r="O1750" t="s">
        <v>149</v>
      </c>
      <c r="P1750" t="s">
        <v>159</v>
      </c>
      <c r="Q1750">
        <v>0</v>
      </c>
      <c r="R1750">
        <v>1</v>
      </c>
      <c r="S1750">
        <v>1340</v>
      </c>
      <c r="T1750">
        <v>0.97</v>
      </c>
      <c r="U1750">
        <v>0</v>
      </c>
      <c r="V1750">
        <v>0</v>
      </c>
      <c r="W1750">
        <v>0</v>
      </c>
      <c r="X1750">
        <v>0</v>
      </c>
      <c r="Y1750">
        <v>0</v>
      </c>
      <c r="Z1750">
        <v>0</v>
      </c>
      <c r="AA1750">
        <v>1339.03</v>
      </c>
      <c r="AB1750">
        <v>0</v>
      </c>
      <c r="AC1750">
        <v>0</v>
      </c>
      <c r="AD1750">
        <v>0</v>
      </c>
      <c r="AE1750">
        <v>0</v>
      </c>
      <c r="AF1750">
        <v>0</v>
      </c>
      <c r="AG1750">
        <v>0</v>
      </c>
      <c r="AH1750">
        <v>0</v>
      </c>
      <c r="AI1750">
        <v>0</v>
      </c>
      <c r="AJ1750">
        <v>0</v>
      </c>
      <c r="AK1750">
        <v>0</v>
      </c>
      <c r="AL1750">
        <v>0</v>
      </c>
      <c r="AM1750">
        <v>0</v>
      </c>
      <c r="AN1750">
        <v>0</v>
      </c>
      <c r="AO1750">
        <v>0</v>
      </c>
      <c r="AP1750">
        <v>0</v>
      </c>
      <c r="AQ1750">
        <v>0</v>
      </c>
      <c r="AR1750">
        <v>0</v>
      </c>
      <c r="AS1750">
        <v>0</v>
      </c>
      <c r="AT1750">
        <v>0</v>
      </c>
      <c r="AU1750">
        <v>0</v>
      </c>
      <c r="AV1750">
        <v>0</v>
      </c>
      <c r="AW1750">
        <v>0</v>
      </c>
      <c r="AX1750">
        <v>0</v>
      </c>
      <c r="AY1750">
        <v>0</v>
      </c>
      <c r="AZ1750">
        <v>0</v>
      </c>
      <c r="BA1750">
        <v>0</v>
      </c>
      <c r="BB1750">
        <v>0</v>
      </c>
      <c r="BC1750">
        <v>0</v>
      </c>
      <c r="BD1750">
        <v>0</v>
      </c>
      <c r="BE1750">
        <v>0</v>
      </c>
      <c r="BF1750">
        <v>0</v>
      </c>
      <c r="BG1750">
        <v>0</v>
      </c>
      <c r="BH1750">
        <v>1</v>
      </c>
      <c r="BI1750">
        <v>0</v>
      </c>
      <c r="BJ1750" s="25">
        <v>45853</v>
      </c>
      <c r="BK1750">
        <v>0</v>
      </c>
      <c r="BL1750" s="27" t="str">
        <f>VLOOKUP(O1750,DropDownList!$H$1:$I$7,2,FALSE)</f>
        <v>2025/26</v>
      </c>
      <c r="BM1750" s="27" t="str">
        <f t="shared" si="27"/>
        <v>CONF</v>
      </c>
    </row>
    <row r="1751" spans="1:65" x14ac:dyDescent="0.2">
      <c r="A1751">
        <v>2025</v>
      </c>
      <c r="B1751">
        <v>7</v>
      </c>
      <c r="C1751" t="s">
        <v>198</v>
      </c>
      <c r="D1751" t="s">
        <v>201</v>
      </c>
      <c r="E1751" t="s">
        <v>29</v>
      </c>
      <c r="F1751">
        <v>9716</v>
      </c>
      <c r="G1751" t="s">
        <v>158</v>
      </c>
      <c r="H1751" t="s">
        <v>200</v>
      </c>
      <c r="I1751" t="s">
        <v>142</v>
      </c>
      <c r="J1751" s="24">
        <v>45839</v>
      </c>
      <c r="K1751" t="s">
        <v>143</v>
      </c>
      <c r="L1751">
        <v>2</v>
      </c>
      <c r="M1751" t="s">
        <v>144</v>
      </c>
      <c r="N1751" t="s">
        <v>145</v>
      </c>
      <c r="O1751" t="s">
        <v>156</v>
      </c>
      <c r="P1751" t="s">
        <v>161</v>
      </c>
      <c r="Q1751">
        <v>0</v>
      </c>
      <c r="R1751">
        <v>45</v>
      </c>
      <c r="S1751">
        <v>1125</v>
      </c>
      <c r="T1751">
        <v>0</v>
      </c>
      <c r="U1751">
        <v>3</v>
      </c>
      <c r="V1751">
        <v>0</v>
      </c>
      <c r="W1751">
        <v>0</v>
      </c>
      <c r="X1751">
        <v>0</v>
      </c>
      <c r="Y1751">
        <v>0</v>
      </c>
      <c r="Z1751">
        <v>0</v>
      </c>
      <c r="AA1751">
        <v>1125</v>
      </c>
      <c r="AB1751">
        <v>0</v>
      </c>
      <c r="AC1751">
        <v>0</v>
      </c>
      <c r="AD1751">
        <v>0</v>
      </c>
      <c r="AE1751">
        <v>0</v>
      </c>
      <c r="AF1751">
        <v>45</v>
      </c>
      <c r="AG1751">
        <v>0</v>
      </c>
      <c r="AH1751">
        <v>0</v>
      </c>
      <c r="AI1751">
        <v>0</v>
      </c>
      <c r="AJ1751">
        <v>0</v>
      </c>
      <c r="AK1751">
        <v>0</v>
      </c>
      <c r="AL1751">
        <v>0</v>
      </c>
      <c r="AM1751">
        <v>0</v>
      </c>
      <c r="AN1751">
        <v>0</v>
      </c>
      <c r="AO1751">
        <v>15</v>
      </c>
      <c r="AP1751">
        <v>42</v>
      </c>
      <c r="AQ1751">
        <v>15</v>
      </c>
      <c r="AR1751">
        <v>0</v>
      </c>
      <c r="AS1751">
        <v>7</v>
      </c>
      <c r="AT1751">
        <v>0</v>
      </c>
      <c r="AU1751">
        <v>1</v>
      </c>
      <c r="AV1751">
        <v>0</v>
      </c>
      <c r="AW1751">
        <v>0</v>
      </c>
      <c r="AX1751">
        <v>0</v>
      </c>
      <c r="AY1751">
        <v>5</v>
      </c>
      <c r="AZ1751">
        <v>7</v>
      </c>
      <c r="BA1751">
        <v>3</v>
      </c>
      <c r="BB1751">
        <v>1</v>
      </c>
      <c r="BC1751">
        <v>1</v>
      </c>
      <c r="BD1751">
        <v>0</v>
      </c>
      <c r="BE1751">
        <v>0</v>
      </c>
      <c r="BF1751">
        <v>44</v>
      </c>
      <c r="BG1751">
        <v>0</v>
      </c>
      <c r="BH1751">
        <v>0</v>
      </c>
      <c r="BI1751">
        <v>3</v>
      </c>
      <c r="BJ1751" s="25">
        <v>45853</v>
      </c>
      <c r="BK1751">
        <v>0</v>
      </c>
      <c r="BL1751" s="27" t="str">
        <f>VLOOKUP(O1751,DropDownList!$H$1:$I$7,2,FALSE)</f>
        <v>2023/24</v>
      </c>
      <c r="BM1751" s="27" t="str">
        <f t="shared" si="27"/>
        <v>VSUR</v>
      </c>
    </row>
    <row r="1752" spans="1:65" x14ac:dyDescent="0.2">
      <c r="A1752">
        <v>2025</v>
      </c>
      <c r="B1752">
        <v>7</v>
      </c>
      <c r="C1752" t="s">
        <v>198</v>
      </c>
      <c r="D1752" t="s">
        <v>201</v>
      </c>
      <c r="E1752" t="s">
        <v>29</v>
      </c>
      <c r="F1752">
        <v>9716</v>
      </c>
      <c r="G1752" t="s">
        <v>158</v>
      </c>
      <c r="H1752" t="s">
        <v>200</v>
      </c>
      <c r="I1752" t="s">
        <v>142</v>
      </c>
      <c r="J1752" s="24">
        <v>45839</v>
      </c>
      <c r="K1752" t="s">
        <v>143</v>
      </c>
      <c r="L1752">
        <v>2</v>
      </c>
      <c r="M1752" t="s">
        <v>144</v>
      </c>
      <c r="N1752" t="s">
        <v>145</v>
      </c>
      <c r="O1752" t="s">
        <v>147</v>
      </c>
      <c r="P1752" t="s">
        <v>160</v>
      </c>
      <c r="Q1752">
        <v>860</v>
      </c>
      <c r="R1752">
        <v>35</v>
      </c>
      <c r="S1752">
        <v>17730</v>
      </c>
      <c r="T1752">
        <v>750</v>
      </c>
      <c r="U1752">
        <v>2</v>
      </c>
      <c r="V1752">
        <v>1</v>
      </c>
      <c r="W1752">
        <v>650</v>
      </c>
      <c r="X1752">
        <v>650</v>
      </c>
      <c r="Y1752">
        <v>0</v>
      </c>
      <c r="Z1752">
        <v>0</v>
      </c>
      <c r="AA1752">
        <v>16120</v>
      </c>
      <c r="AB1752">
        <v>0</v>
      </c>
      <c r="AC1752">
        <v>15240</v>
      </c>
      <c r="AD1752">
        <v>0</v>
      </c>
      <c r="AE1752">
        <v>1</v>
      </c>
      <c r="AF1752">
        <v>31</v>
      </c>
      <c r="AG1752">
        <v>1</v>
      </c>
      <c r="AH1752">
        <v>2</v>
      </c>
      <c r="AI1752">
        <v>1</v>
      </c>
      <c r="AJ1752">
        <v>0</v>
      </c>
      <c r="AK1752">
        <v>0</v>
      </c>
      <c r="AL1752">
        <v>0</v>
      </c>
      <c r="AM1752">
        <v>0</v>
      </c>
      <c r="AN1752">
        <v>0</v>
      </c>
      <c r="AO1752">
        <v>15</v>
      </c>
      <c r="AP1752">
        <v>40</v>
      </c>
      <c r="AQ1752">
        <v>16</v>
      </c>
      <c r="AR1752">
        <v>0</v>
      </c>
      <c r="AS1752">
        <v>7</v>
      </c>
      <c r="AT1752">
        <v>0</v>
      </c>
      <c r="AU1752">
        <v>1</v>
      </c>
      <c r="AV1752">
        <v>0</v>
      </c>
      <c r="AW1752">
        <v>0</v>
      </c>
      <c r="AX1752">
        <v>0</v>
      </c>
      <c r="AY1752">
        <v>3</v>
      </c>
      <c r="AZ1752">
        <v>5</v>
      </c>
      <c r="BA1752">
        <v>5</v>
      </c>
      <c r="BB1752">
        <v>1</v>
      </c>
      <c r="BC1752">
        <v>0</v>
      </c>
      <c r="BD1752">
        <v>2</v>
      </c>
      <c r="BE1752">
        <v>0</v>
      </c>
      <c r="BF1752">
        <v>31</v>
      </c>
      <c r="BG1752">
        <v>210</v>
      </c>
      <c r="BH1752">
        <v>0</v>
      </c>
      <c r="BI1752">
        <v>2</v>
      </c>
      <c r="BJ1752" s="25">
        <v>45853</v>
      </c>
      <c r="BK1752">
        <v>0</v>
      </c>
      <c r="BL1752" s="27" t="str">
        <f>VLOOKUP(O1752,DropDownList!$H$1:$I$7,2,FALSE)</f>
        <v>2024/25</v>
      </c>
      <c r="BM1752" s="27" t="str">
        <f t="shared" si="27"/>
        <v>SC COURT</v>
      </c>
    </row>
    <row r="1753" spans="1:65" x14ac:dyDescent="0.2">
      <c r="A1753">
        <v>2025</v>
      </c>
      <c r="B1753">
        <v>7</v>
      </c>
      <c r="C1753" t="s">
        <v>198</v>
      </c>
      <c r="D1753" t="s">
        <v>201</v>
      </c>
      <c r="E1753" t="s">
        <v>29</v>
      </c>
      <c r="F1753">
        <v>9716</v>
      </c>
      <c r="G1753" t="s">
        <v>158</v>
      </c>
      <c r="H1753" t="s">
        <v>200</v>
      </c>
      <c r="I1753" t="s">
        <v>142</v>
      </c>
      <c r="J1753" s="24">
        <v>45839</v>
      </c>
      <c r="K1753" t="s">
        <v>143</v>
      </c>
      <c r="L1753">
        <v>2</v>
      </c>
      <c r="M1753" t="s">
        <v>144</v>
      </c>
      <c r="N1753" t="s">
        <v>145</v>
      </c>
      <c r="O1753" t="s">
        <v>156</v>
      </c>
      <c r="P1753" t="s">
        <v>159</v>
      </c>
      <c r="Q1753">
        <v>0</v>
      </c>
      <c r="R1753">
        <v>1</v>
      </c>
      <c r="S1753">
        <v>8000</v>
      </c>
      <c r="T1753">
        <v>8.77</v>
      </c>
      <c r="U1753">
        <v>0</v>
      </c>
      <c r="V1753">
        <v>0</v>
      </c>
      <c r="W1753">
        <v>0</v>
      </c>
      <c r="X1753">
        <v>0</v>
      </c>
      <c r="Y1753">
        <v>0</v>
      </c>
      <c r="Z1753">
        <v>0</v>
      </c>
      <c r="AA1753">
        <v>7991.23</v>
      </c>
      <c r="AB1753">
        <v>0</v>
      </c>
      <c r="AC1753">
        <v>0</v>
      </c>
      <c r="AD1753">
        <v>0</v>
      </c>
      <c r="AE1753">
        <v>0</v>
      </c>
      <c r="AF1753">
        <v>0</v>
      </c>
      <c r="AG1753">
        <v>0</v>
      </c>
      <c r="AH1753">
        <v>0</v>
      </c>
      <c r="AI1753">
        <v>0</v>
      </c>
      <c r="AJ1753">
        <v>0</v>
      </c>
      <c r="AK1753">
        <v>0</v>
      </c>
      <c r="AL1753">
        <v>0</v>
      </c>
      <c r="AM1753">
        <v>0</v>
      </c>
      <c r="AN1753">
        <v>0</v>
      </c>
      <c r="AO1753">
        <v>0</v>
      </c>
      <c r="AP1753">
        <v>0</v>
      </c>
      <c r="AQ1753">
        <v>0</v>
      </c>
      <c r="AR1753">
        <v>0</v>
      </c>
      <c r="AS1753">
        <v>0</v>
      </c>
      <c r="AT1753">
        <v>0</v>
      </c>
      <c r="AU1753">
        <v>0</v>
      </c>
      <c r="AV1753">
        <v>0</v>
      </c>
      <c r="AW1753">
        <v>0</v>
      </c>
      <c r="AX1753">
        <v>0</v>
      </c>
      <c r="AY1753">
        <v>0</v>
      </c>
      <c r="AZ1753">
        <v>0</v>
      </c>
      <c r="BA1753">
        <v>0</v>
      </c>
      <c r="BB1753">
        <v>0</v>
      </c>
      <c r="BC1753">
        <v>0</v>
      </c>
      <c r="BD1753">
        <v>0</v>
      </c>
      <c r="BE1753">
        <v>0</v>
      </c>
      <c r="BF1753">
        <v>0</v>
      </c>
      <c r="BG1753">
        <v>0</v>
      </c>
      <c r="BH1753">
        <v>1</v>
      </c>
      <c r="BI1753">
        <v>0</v>
      </c>
      <c r="BJ1753" s="25">
        <v>45853</v>
      </c>
      <c r="BK1753">
        <v>0</v>
      </c>
      <c r="BL1753" s="27" t="str">
        <f>VLOOKUP(O1753,DropDownList!$H$1:$I$7,2,FALSE)</f>
        <v>2023/24</v>
      </c>
      <c r="BM1753" s="27" t="str">
        <f t="shared" si="27"/>
        <v>CONF</v>
      </c>
    </row>
    <row r="1754" spans="1:65" x14ac:dyDescent="0.2">
      <c r="A1754">
        <v>2025</v>
      </c>
      <c r="B1754">
        <v>7</v>
      </c>
      <c r="C1754" t="s">
        <v>198</v>
      </c>
      <c r="D1754" t="s">
        <v>201</v>
      </c>
      <c r="E1754" t="s">
        <v>29</v>
      </c>
      <c r="F1754">
        <v>9716</v>
      </c>
      <c r="G1754" t="s">
        <v>158</v>
      </c>
      <c r="H1754" t="s">
        <v>200</v>
      </c>
      <c r="I1754" t="s">
        <v>142</v>
      </c>
      <c r="J1754" s="24">
        <v>45839</v>
      </c>
      <c r="K1754" t="s">
        <v>143</v>
      </c>
      <c r="L1754">
        <v>2</v>
      </c>
      <c r="M1754" t="s">
        <v>144</v>
      </c>
      <c r="N1754" t="s">
        <v>145</v>
      </c>
      <c r="O1754" t="s">
        <v>156</v>
      </c>
      <c r="P1754" t="s">
        <v>160</v>
      </c>
      <c r="Q1754">
        <v>435.45</v>
      </c>
      <c r="R1754">
        <v>47</v>
      </c>
      <c r="S1754">
        <v>24517</v>
      </c>
      <c r="T1754">
        <v>320</v>
      </c>
      <c r="U1754">
        <v>3</v>
      </c>
      <c r="V1754">
        <v>1</v>
      </c>
      <c r="W1754">
        <v>414.43</v>
      </c>
      <c r="X1754">
        <v>414.43</v>
      </c>
      <c r="Y1754">
        <v>0</v>
      </c>
      <c r="Z1754">
        <v>0</v>
      </c>
      <c r="AA1754">
        <v>23761.55</v>
      </c>
      <c r="AB1754">
        <v>3670</v>
      </c>
      <c r="AC1754">
        <v>18966.55</v>
      </c>
      <c r="AD1754">
        <v>0</v>
      </c>
      <c r="AE1754">
        <v>1</v>
      </c>
      <c r="AF1754">
        <v>43</v>
      </c>
      <c r="AG1754">
        <v>3</v>
      </c>
      <c r="AH1754">
        <v>0</v>
      </c>
      <c r="AI1754">
        <v>0</v>
      </c>
      <c r="AJ1754">
        <v>0</v>
      </c>
      <c r="AK1754">
        <v>0</v>
      </c>
      <c r="AL1754">
        <v>0</v>
      </c>
      <c r="AM1754">
        <v>0</v>
      </c>
      <c r="AN1754">
        <v>0</v>
      </c>
      <c r="AO1754">
        <v>16</v>
      </c>
      <c r="AP1754">
        <v>46</v>
      </c>
      <c r="AQ1754">
        <v>16</v>
      </c>
      <c r="AR1754">
        <v>0</v>
      </c>
      <c r="AS1754">
        <v>7</v>
      </c>
      <c r="AT1754">
        <v>0</v>
      </c>
      <c r="AU1754">
        <v>2</v>
      </c>
      <c r="AV1754">
        <v>0</v>
      </c>
      <c r="AW1754">
        <v>0</v>
      </c>
      <c r="AX1754">
        <v>0</v>
      </c>
      <c r="AY1754">
        <v>5</v>
      </c>
      <c r="AZ1754">
        <v>8</v>
      </c>
      <c r="BA1754">
        <v>4</v>
      </c>
      <c r="BB1754">
        <v>1</v>
      </c>
      <c r="BC1754">
        <v>1</v>
      </c>
      <c r="BD1754">
        <v>0</v>
      </c>
      <c r="BE1754">
        <v>0</v>
      </c>
      <c r="BF1754">
        <v>46</v>
      </c>
      <c r="BG1754">
        <v>0</v>
      </c>
      <c r="BH1754">
        <v>1</v>
      </c>
      <c r="BI1754">
        <v>3</v>
      </c>
      <c r="BJ1754" s="25">
        <v>45853</v>
      </c>
      <c r="BK1754">
        <v>0</v>
      </c>
      <c r="BL1754" s="27" t="str">
        <f>VLOOKUP(O1754,DropDownList!$H$1:$I$7,2,FALSE)</f>
        <v>2023/24</v>
      </c>
      <c r="BM1754" s="27" t="str">
        <f t="shared" si="27"/>
        <v>SC COURT</v>
      </c>
    </row>
    <row r="1755" spans="1:65" x14ac:dyDescent="0.2">
      <c r="A1755">
        <v>2025</v>
      </c>
      <c r="B1755">
        <v>7</v>
      </c>
      <c r="C1755" t="s">
        <v>198</v>
      </c>
      <c r="D1755" t="s">
        <v>201</v>
      </c>
      <c r="E1755" t="s">
        <v>29</v>
      </c>
      <c r="F1755">
        <v>9716</v>
      </c>
      <c r="G1755" t="s">
        <v>158</v>
      </c>
      <c r="H1755" t="s">
        <v>200</v>
      </c>
      <c r="I1755" t="s">
        <v>142</v>
      </c>
      <c r="J1755" s="24">
        <v>45839</v>
      </c>
      <c r="K1755" t="s">
        <v>143</v>
      </c>
      <c r="L1755">
        <v>2</v>
      </c>
      <c r="M1755" t="s">
        <v>144</v>
      </c>
      <c r="N1755" t="s">
        <v>145</v>
      </c>
      <c r="O1755" t="s">
        <v>149</v>
      </c>
      <c r="P1755" t="s">
        <v>161</v>
      </c>
      <c r="Q1755">
        <v>140</v>
      </c>
      <c r="R1755">
        <v>31</v>
      </c>
      <c r="S1755">
        <v>1005</v>
      </c>
      <c r="T1755">
        <v>0</v>
      </c>
      <c r="U1755">
        <v>12</v>
      </c>
      <c r="V1755">
        <v>5</v>
      </c>
      <c r="W1755">
        <v>140</v>
      </c>
      <c r="X1755">
        <v>140</v>
      </c>
      <c r="Y1755">
        <v>0</v>
      </c>
      <c r="Z1755">
        <v>0</v>
      </c>
      <c r="AA1755">
        <v>865</v>
      </c>
      <c r="AB1755">
        <v>0</v>
      </c>
      <c r="AC1755">
        <v>0</v>
      </c>
      <c r="AD1755">
        <v>5</v>
      </c>
      <c r="AE1755">
        <v>0</v>
      </c>
      <c r="AF1755">
        <v>26</v>
      </c>
      <c r="AG1755">
        <v>0</v>
      </c>
      <c r="AH1755">
        <v>0</v>
      </c>
      <c r="AI1755">
        <v>5</v>
      </c>
      <c r="AJ1755">
        <v>0</v>
      </c>
      <c r="AK1755">
        <v>0</v>
      </c>
      <c r="AL1755">
        <v>0</v>
      </c>
      <c r="AM1755">
        <v>0</v>
      </c>
      <c r="AN1755">
        <v>0</v>
      </c>
      <c r="AO1755">
        <v>14</v>
      </c>
      <c r="AP1755">
        <v>26</v>
      </c>
      <c r="AQ1755">
        <v>16</v>
      </c>
      <c r="AR1755">
        <v>0</v>
      </c>
      <c r="AS1755">
        <v>3</v>
      </c>
      <c r="AT1755">
        <v>0</v>
      </c>
      <c r="AU1755">
        <v>1</v>
      </c>
      <c r="AV1755">
        <v>1</v>
      </c>
      <c r="AW1755">
        <v>0</v>
      </c>
      <c r="AX1755">
        <v>0</v>
      </c>
      <c r="AY1755">
        <v>2</v>
      </c>
      <c r="AZ1755">
        <v>2</v>
      </c>
      <c r="BA1755">
        <v>0</v>
      </c>
      <c r="BB1755">
        <v>0</v>
      </c>
      <c r="BC1755">
        <v>0</v>
      </c>
      <c r="BD1755">
        <v>1</v>
      </c>
      <c r="BE1755">
        <v>0</v>
      </c>
      <c r="BF1755">
        <v>30</v>
      </c>
      <c r="BG1755">
        <v>140</v>
      </c>
      <c r="BH1755">
        <v>0</v>
      </c>
      <c r="BI1755">
        <v>12</v>
      </c>
      <c r="BJ1755" s="25">
        <v>45853</v>
      </c>
      <c r="BK1755">
        <v>0</v>
      </c>
      <c r="BL1755" s="27" t="str">
        <f>VLOOKUP(O1755,DropDownList!$H$1:$I$7,2,FALSE)</f>
        <v>2025/26</v>
      </c>
      <c r="BM1755" s="27" t="str">
        <f t="shared" si="27"/>
        <v>VSUR</v>
      </c>
    </row>
    <row r="1756" spans="1:65" x14ac:dyDescent="0.2">
      <c r="A1756">
        <v>2025</v>
      </c>
      <c r="B1756">
        <v>7</v>
      </c>
      <c r="C1756" t="s">
        <v>198</v>
      </c>
      <c r="D1756" t="s">
        <v>201</v>
      </c>
      <c r="E1756" t="s">
        <v>29</v>
      </c>
      <c r="F1756">
        <v>9716</v>
      </c>
      <c r="G1756" t="s">
        <v>158</v>
      </c>
      <c r="H1756" t="s">
        <v>200</v>
      </c>
      <c r="I1756" t="s">
        <v>142</v>
      </c>
      <c r="J1756" s="24">
        <v>45839</v>
      </c>
      <c r="K1756" t="s">
        <v>143</v>
      </c>
      <c r="L1756">
        <v>2</v>
      </c>
      <c r="M1756" t="s">
        <v>144</v>
      </c>
      <c r="N1756" t="s">
        <v>145</v>
      </c>
      <c r="O1756" t="s">
        <v>147</v>
      </c>
      <c r="P1756" t="s">
        <v>161</v>
      </c>
      <c r="Q1756">
        <v>10</v>
      </c>
      <c r="R1756">
        <v>35</v>
      </c>
      <c r="S1756">
        <v>920</v>
      </c>
      <c r="T1756">
        <v>50</v>
      </c>
      <c r="U1756">
        <v>2</v>
      </c>
      <c r="V1756">
        <v>0</v>
      </c>
      <c r="W1756">
        <v>0</v>
      </c>
      <c r="X1756">
        <v>0</v>
      </c>
      <c r="Y1756">
        <v>0</v>
      </c>
      <c r="Z1756">
        <v>0</v>
      </c>
      <c r="AA1756">
        <v>860</v>
      </c>
      <c r="AB1756">
        <v>0</v>
      </c>
      <c r="AC1756">
        <v>0</v>
      </c>
      <c r="AD1756">
        <v>0</v>
      </c>
      <c r="AE1756">
        <v>0</v>
      </c>
      <c r="AF1756">
        <v>32</v>
      </c>
      <c r="AG1756">
        <v>0</v>
      </c>
      <c r="AH1756">
        <v>2</v>
      </c>
      <c r="AI1756">
        <v>1</v>
      </c>
      <c r="AJ1756">
        <v>0</v>
      </c>
      <c r="AK1756">
        <v>0</v>
      </c>
      <c r="AL1756">
        <v>0</v>
      </c>
      <c r="AM1756">
        <v>0</v>
      </c>
      <c r="AN1756">
        <v>0</v>
      </c>
      <c r="AO1756">
        <v>15</v>
      </c>
      <c r="AP1756">
        <v>42</v>
      </c>
      <c r="AQ1756">
        <v>17</v>
      </c>
      <c r="AR1756">
        <v>0</v>
      </c>
      <c r="AS1756">
        <v>8</v>
      </c>
      <c r="AT1756">
        <v>0</v>
      </c>
      <c r="AU1756">
        <v>1</v>
      </c>
      <c r="AV1756">
        <v>0</v>
      </c>
      <c r="AW1756">
        <v>0</v>
      </c>
      <c r="AX1756">
        <v>0</v>
      </c>
      <c r="AY1756">
        <v>3</v>
      </c>
      <c r="AZ1756">
        <v>5</v>
      </c>
      <c r="BA1756">
        <v>5</v>
      </c>
      <c r="BB1756">
        <v>1</v>
      </c>
      <c r="BC1756">
        <v>0</v>
      </c>
      <c r="BD1756">
        <v>2</v>
      </c>
      <c r="BE1756">
        <v>0</v>
      </c>
      <c r="BF1756">
        <v>31</v>
      </c>
      <c r="BG1756">
        <v>10</v>
      </c>
      <c r="BH1756">
        <v>0</v>
      </c>
      <c r="BI1756">
        <v>2</v>
      </c>
      <c r="BJ1756" s="25">
        <v>45853</v>
      </c>
      <c r="BK1756">
        <v>0</v>
      </c>
      <c r="BL1756" s="27" t="str">
        <f>VLOOKUP(O1756,DropDownList!$H$1:$I$7,2,FALSE)</f>
        <v>2024/25</v>
      </c>
      <c r="BM1756" s="27" t="str">
        <f t="shared" si="27"/>
        <v>VSUR</v>
      </c>
    </row>
    <row r="1757" spans="1:65" x14ac:dyDescent="0.2">
      <c r="A1757">
        <v>2025</v>
      </c>
      <c r="B1757">
        <v>7</v>
      </c>
      <c r="C1757" t="s">
        <v>198</v>
      </c>
      <c r="D1757" t="s">
        <v>201</v>
      </c>
      <c r="E1757" t="s">
        <v>29</v>
      </c>
      <c r="F1757">
        <v>9716</v>
      </c>
      <c r="G1757" t="s">
        <v>158</v>
      </c>
      <c r="H1757" t="s">
        <v>200</v>
      </c>
      <c r="I1757" t="s">
        <v>142</v>
      </c>
      <c r="J1757" s="24">
        <v>45839</v>
      </c>
      <c r="K1757" t="s">
        <v>143</v>
      </c>
      <c r="L1757">
        <v>2</v>
      </c>
      <c r="M1757" t="s">
        <v>144</v>
      </c>
      <c r="N1757" t="s">
        <v>145</v>
      </c>
      <c r="O1757" t="s">
        <v>149</v>
      </c>
      <c r="P1757" t="s">
        <v>160</v>
      </c>
      <c r="Q1757">
        <v>4636.9399999999996</v>
      </c>
      <c r="R1757">
        <v>31</v>
      </c>
      <c r="S1757">
        <v>19505</v>
      </c>
      <c r="T1757">
        <v>0</v>
      </c>
      <c r="U1757">
        <v>12</v>
      </c>
      <c r="V1757">
        <v>8</v>
      </c>
      <c r="W1757">
        <v>1535</v>
      </c>
      <c r="X1757">
        <v>3450</v>
      </c>
      <c r="Y1757">
        <v>0</v>
      </c>
      <c r="Z1757">
        <v>0</v>
      </c>
      <c r="AA1757">
        <v>14868.06</v>
      </c>
      <c r="AB1757">
        <v>300</v>
      </c>
      <c r="AC1757">
        <v>13703.06</v>
      </c>
      <c r="AD1757">
        <v>5</v>
      </c>
      <c r="AE1757">
        <v>3</v>
      </c>
      <c r="AF1757">
        <v>19</v>
      </c>
      <c r="AG1757">
        <v>7</v>
      </c>
      <c r="AH1757">
        <v>0</v>
      </c>
      <c r="AI1757">
        <v>5</v>
      </c>
      <c r="AJ1757">
        <v>0</v>
      </c>
      <c r="AK1757">
        <v>0</v>
      </c>
      <c r="AL1757">
        <v>0</v>
      </c>
      <c r="AM1757">
        <v>0</v>
      </c>
      <c r="AN1757">
        <v>0</v>
      </c>
      <c r="AO1757">
        <v>14</v>
      </c>
      <c r="AP1757">
        <v>25</v>
      </c>
      <c r="AQ1757">
        <v>15</v>
      </c>
      <c r="AR1757">
        <v>0</v>
      </c>
      <c r="AS1757">
        <v>3</v>
      </c>
      <c r="AT1757">
        <v>0</v>
      </c>
      <c r="AU1757">
        <v>1</v>
      </c>
      <c r="AV1757">
        <v>1</v>
      </c>
      <c r="AW1757">
        <v>0</v>
      </c>
      <c r="AX1757">
        <v>0</v>
      </c>
      <c r="AY1757">
        <v>2</v>
      </c>
      <c r="AZ1757">
        <v>2</v>
      </c>
      <c r="BA1757">
        <v>0</v>
      </c>
      <c r="BB1757">
        <v>0</v>
      </c>
      <c r="BC1757">
        <v>0</v>
      </c>
      <c r="BD1757">
        <v>1</v>
      </c>
      <c r="BE1757">
        <v>0</v>
      </c>
      <c r="BF1757">
        <v>30</v>
      </c>
      <c r="BG1757">
        <v>2860</v>
      </c>
      <c r="BH1757">
        <v>0</v>
      </c>
      <c r="BI1757">
        <v>12</v>
      </c>
      <c r="BJ1757" s="25">
        <v>45853</v>
      </c>
      <c r="BK1757">
        <v>0</v>
      </c>
      <c r="BL1757" s="27" t="str">
        <f>VLOOKUP(O1757,DropDownList!$H$1:$I$7,2,FALSE)</f>
        <v>2025/26</v>
      </c>
      <c r="BM1757" s="27" t="str">
        <f t="shared" si="27"/>
        <v>SC COURT</v>
      </c>
    </row>
    <row r="1758" spans="1:65" x14ac:dyDescent="0.2">
      <c r="A1758">
        <v>2025</v>
      </c>
      <c r="B1758">
        <v>7</v>
      </c>
      <c r="C1758" t="s">
        <v>198</v>
      </c>
      <c r="D1758" t="s">
        <v>202</v>
      </c>
      <c r="E1758" t="s">
        <v>30</v>
      </c>
      <c r="F1758">
        <v>9376</v>
      </c>
      <c r="G1758" t="s">
        <v>141</v>
      </c>
      <c r="H1758" t="s">
        <v>200</v>
      </c>
      <c r="I1758" t="s">
        <v>142</v>
      </c>
      <c r="J1758" s="24">
        <v>45839</v>
      </c>
      <c r="K1758" t="s">
        <v>143</v>
      </c>
      <c r="L1758">
        <v>2</v>
      </c>
      <c r="M1758" t="s">
        <v>144</v>
      </c>
      <c r="N1758" t="s">
        <v>145</v>
      </c>
      <c r="O1758" t="s">
        <v>147</v>
      </c>
      <c r="P1758" t="s">
        <v>151</v>
      </c>
      <c r="Q1758">
        <v>0</v>
      </c>
      <c r="R1758">
        <v>55</v>
      </c>
      <c r="S1758">
        <v>1650</v>
      </c>
      <c r="T1758">
        <v>390</v>
      </c>
      <c r="U1758">
        <v>12</v>
      </c>
      <c r="V1758">
        <v>0</v>
      </c>
      <c r="W1758">
        <v>0</v>
      </c>
      <c r="X1758">
        <v>0</v>
      </c>
      <c r="Y1758">
        <v>0</v>
      </c>
      <c r="Z1758">
        <v>0</v>
      </c>
      <c r="AA1758">
        <v>1260</v>
      </c>
      <c r="AB1758">
        <v>0</v>
      </c>
      <c r="AC1758">
        <v>1260</v>
      </c>
      <c r="AD1758">
        <v>0</v>
      </c>
      <c r="AE1758">
        <v>0</v>
      </c>
      <c r="AF1758">
        <v>42</v>
      </c>
      <c r="AG1758">
        <v>0</v>
      </c>
      <c r="AH1758">
        <v>13</v>
      </c>
      <c r="AI1758">
        <v>0</v>
      </c>
      <c r="AJ1758">
        <v>0</v>
      </c>
      <c r="AK1758">
        <v>0</v>
      </c>
      <c r="AL1758">
        <v>0</v>
      </c>
      <c r="AM1758">
        <v>1</v>
      </c>
      <c r="AN1758">
        <v>0</v>
      </c>
      <c r="AO1758">
        <v>0</v>
      </c>
      <c r="AP1758">
        <v>0</v>
      </c>
      <c r="AQ1758">
        <v>0</v>
      </c>
      <c r="AR1758">
        <v>0</v>
      </c>
      <c r="AS1758">
        <v>0</v>
      </c>
      <c r="AT1758">
        <v>0</v>
      </c>
      <c r="AU1758">
        <v>0</v>
      </c>
      <c r="AV1758">
        <v>0</v>
      </c>
      <c r="AW1758">
        <v>0</v>
      </c>
      <c r="AX1758">
        <v>0</v>
      </c>
      <c r="AY1758">
        <v>0</v>
      </c>
      <c r="AZ1758">
        <v>0</v>
      </c>
      <c r="BA1758">
        <v>0</v>
      </c>
      <c r="BB1758">
        <v>0</v>
      </c>
      <c r="BC1758">
        <v>0</v>
      </c>
      <c r="BD1758">
        <v>0</v>
      </c>
      <c r="BE1758">
        <v>0</v>
      </c>
      <c r="BF1758">
        <v>0</v>
      </c>
      <c r="BG1758">
        <v>0</v>
      </c>
      <c r="BH1758">
        <v>0</v>
      </c>
      <c r="BI1758">
        <v>0</v>
      </c>
      <c r="BJ1758" s="25">
        <v>45853</v>
      </c>
      <c r="BK1758">
        <v>0</v>
      </c>
      <c r="BL1758" s="27" t="str">
        <f>VLOOKUP(O1758,DropDownList!$H$1:$I$7,2,FALSE)</f>
        <v>2024/25</v>
      </c>
      <c r="BM1758" s="27" t="str">
        <f t="shared" si="27"/>
        <v>PCPF</v>
      </c>
    </row>
    <row r="1759" spans="1:65" x14ac:dyDescent="0.2">
      <c r="A1759">
        <v>2025</v>
      </c>
      <c r="B1759">
        <v>7</v>
      </c>
      <c r="C1759" t="s">
        <v>198</v>
      </c>
      <c r="D1759" t="s">
        <v>202</v>
      </c>
      <c r="E1759" t="s">
        <v>30</v>
      </c>
      <c r="F1759">
        <v>9376</v>
      </c>
      <c r="G1759" t="s">
        <v>141</v>
      </c>
      <c r="H1759" t="s">
        <v>200</v>
      </c>
      <c r="I1759" t="s">
        <v>142</v>
      </c>
      <c r="J1759" s="24">
        <v>45839</v>
      </c>
      <c r="K1759" t="s">
        <v>143</v>
      </c>
      <c r="L1759">
        <v>2</v>
      </c>
      <c r="M1759" t="s">
        <v>144</v>
      </c>
      <c r="N1759" t="s">
        <v>145</v>
      </c>
      <c r="O1759" t="s">
        <v>147</v>
      </c>
      <c r="P1759" t="s">
        <v>150</v>
      </c>
      <c r="Q1759">
        <v>29815.3</v>
      </c>
      <c r="R1759">
        <v>472</v>
      </c>
      <c r="S1759">
        <v>78395.210000000006</v>
      </c>
      <c r="T1759">
        <v>7795.45</v>
      </c>
      <c r="U1759">
        <v>197</v>
      </c>
      <c r="V1759">
        <v>120</v>
      </c>
      <c r="W1759">
        <v>19752.27</v>
      </c>
      <c r="X1759">
        <v>20247.27</v>
      </c>
      <c r="Y1759">
        <v>419</v>
      </c>
      <c r="Z1759">
        <v>70599.759999999995</v>
      </c>
      <c r="AA1759">
        <v>40784.46</v>
      </c>
      <c r="AB1759">
        <v>11255.26</v>
      </c>
      <c r="AC1759">
        <v>29529.200000000001</v>
      </c>
      <c r="AD1759">
        <v>100</v>
      </c>
      <c r="AE1759">
        <v>20</v>
      </c>
      <c r="AF1759">
        <v>219</v>
      </c>
      <c r="AG1759">
        <v>60</v>
      </c>
      <c r="AH1759">
        <v>53</v>
      </c>
      <c r="AI1759">
        <v>137</v>
      </c>
      <c r="AJ1759">
        <v>72</v>
      </c>
      <c r="AK1759">
        <v>35</v>
      </c>
      <c r="AL1759">
        <v>5</v>
      </c>
      <c r="AM1759">
        <v>19</v>
      </c>
      <c r="AN1759">
        <v>5</v>
      </c>
      <c r="AO1759">
        <v>342</v>
      </c>
      <c r="AP1759">
        <v>1289</v>
      </c>
      <c r="AQ1759">
        <v>374</v>
      </c>
      <c r="AR1759">
        <v>0</v>
      </c>
      <c r="AS1759">
        <v>209</v>
      </c>
      <c r="AT1759">
        <v>5</v>
      </c>
      <c r="AU1759">
        <v>38</v>
      </c>
      <c r="AV1759">
        <v>8</v>
      </c>
      <c r="AW1759">
        <v>0</v>
      </c>
      <c r="AX1759">
        <v>0</v>
      </c>
      <c r="AY1759">
        <v>160</v>
      </c>
      <c r="AZ1759">
        <v>269</v>
      </c>
      <c r="BA1759">
        <v>134</v>
      </c>
      <c r="BB1759">
        <v>13</v>
      </c>
      <c r="BC1759">
        <v>4</v>
      </c>
      <c r="BD1759">
        <v>0</v>
      </c>
      <c r="BE1759">
        <v>0</v>
      </c>
      <c r="BF1759">
        <v>346</v>
      </c>
      <c r="BG1759">
        <v>22892.39</v>
      </c>
      <c r="BH1759">
        <v>3</v>
      </c>
      <c r="BI1759">
        <v>195</v>
      </c>
      <c r="BJ1759" s="25">
        <v>45853</v>
      </c>
      <c r="BK1759">
        <v>0</v>
      </c>
      <c r="BL1759" s="27" t="str">
        <f>VLOOKUP(O1759,DropDownList!$H$1:$I$7,2,FALSE)</f>
        <v>2024/25</v>
      </c>
      <c r="BM1759" s="27" t="str">
        <f t="shared" si="27"/>
        <v>FISCAL FINES</v>
      </c>
    </row>
    <row r="1760" spans="1:65" x14ac:dyDescent="0.2">
      <c r="A1760">
        <v>2025</v>
      </c>
      <c r="B1760">
        <v>7</v>
      </c>
      <c r="C1760" t="s">
        <v>198</v>
      </c>
      <c r="D1760" t="s">
        <v>202</v>
      </c>
      <c r="E1760" t="s">
        <v>30</v>
      </c>
      <c r="F1760">
        <v>9376</v>
      </c>
      <c r="G1760" t="s">
        <v>141</v>
      </c>
      <c r="H1760" t="s">
        <v>200</v>
      </c>
      <c r="I1760" t="s">
        <v>142</v>
      </c>
      <c r="J1760" s="24">
        <v>45839</v>
      </c>
      <c r="K1760" t="s">
        <v>143</v>
      </c>
      <c r="L1760">
        <v>2</v>
      </c>
      <c r="M1760" t="s">
        <v>144</v>
      </c>
      <c r="N1760" t="s">
        <v>145</v>
      </c>
      <c r="O1760" t="s">
        <v>156</v>
      </c>
      <c r="P1760" t="s">
        <v>154</v>
      </c>
      <c r="Q1760">
        <v>17268.13</v>
      </c>
      <c r="R1760">
        <v>417</v>
      </c>
      <c r="S1760">
        <v>99865</v>
      </c>
      <c r="T1760">
        <v>2193</v>
      </c>
      <c r="U1760">
        <v>82</v>
      </c>
      <c r="V1760">
        <v>48</v>
      </c>
      <c r="W1760">
        <v>10499.97</v>
      </c>
      <c r="X1760">
        <v>10999.97</v>
      </c>
      <c r="Y1760">
        <v>0</v>
      </c>
      <c r="Z1760">
        <v>0</v>
      </c>
      <c r="AA1760">
        <v>80403.87</v>
      </c>
      <c r="AB1760">
        <v>1147.67</v>
      </c>
      <c r="AC1760">
        <v>73737.13</v>
      </c>
      <c r="AD1760">
        <v>22</v>
      </c>
      <c r="AE1760">
        <v>26</v>
      </c>
      <c r="AF1760">
        <v>324</v>
      </c>
      <c r="AG1760">
        <v>54</v>
      </c>
      <c r="AH1760">
        <v>6</v>
      </c>
      <c r="AI1760">
        <v>28</v>
      </c>
      <c r="AJ1760">
        <v>0</v>
      </c>
      <c r="AK1760">
        <v>0</v>
      </c>
      <c r="AL1760">
        <v>0</v>
      </c>
      <c r="AM1760">
        <v>0</v>
      </c>
      <c r="AN1760">
        <v>0</v>
      </c>
      <c r="AO1760">
        <v>256</v>
      </c>
      <c r="AP1760">
        <v>1065</v>
      </c>
      <c r="AQ1760">
        <v>268</v>
      </c>
      <c r="AR1760">
        <v>0</v>
      </c>
      <c r="AS1760">
        <v>172</v>
      </c>
      <c r="AT1760">
        <v>8</v>
      </c>
      <c r="AU1760">
        <v>65</v>
      </c>
      <c r="AV1760">
        <v>17</v>
      </c>
      <c r="AW1760">
        <v>3</v>
      </c>
      <c r="AX1760">
        <v>0</v>
      </c>
      <c r="AY1760">
        <v>135</v>
      </c>
      <c r="AZ1760">
        <v>188</v>
      </c>
      <c r="BA1760">
        <v>109</v>
      </c>
      <c r="BB1760">
        <v>34</v>
      </c>
      <c r="BC1760">
        <v>15</v>
      </c>
      <c r="BD1760">
        <v>4</v>
      </c>
      <c r="BE1760">
        <v>0</v>
      </c>
      <c r="BF1760">
        <v>409</v>
      </c>
      <c r="BG1760">
        <v>7465</v>
      </c>
      <c r="BH1760">
        <v>5</v>
      </c>
      <c r="BI1760">
        <v>76</v>
      </c>
      <c r="BJ1760" s="25">
        <v>45853</v>
      </c>
      <c r="BK1760">
        <v>1</v>
      </c>
      <c r="BL1760" s="27" t="str">
        <f>VLOOKUP(O1760,DropDownList!$H$1:$I$7,2,FALSE)</f>
        <v>2023/24</v>
      </c>
      <c r="BM1760" s="27" t="str">
        <f t="shared" si="27"/>
        <v>JP COURT</v>
      </c>
    </row>
    <row r="1761" spans="1:65" x14ac:dyDescent="0.2">
      <c r="A1761">
        <v>2025</v>
      </c>
      <c r="B1761">
        <v>7</v>
      </c>
      <c r="C1761" t="s">
        <v>198</v>
      </c>
      <c r="D1761" t="s">
        <v>202</v>
      </c>
      <c r="E1761" t="s">
        <v>30</v>
      </c>
      <c r="F1761">
        <v>9376</v>
      </c>
      <c r="G1761" t="s">
        <v>141</v>
      </c>
      <c r="H1761" t="s">
        <v>200</v>
      </c>
      <c r="I1761" t="s">
        <v>142</v>
      </c>
      <c r="J1761" s="24">
        <v>45839</v>
      </c>
      <c r="K1761" t="s">
        <v>143</v>
      </c>
      <c r="L1761">
        <v>2</v>
      </c>
      <c r="M1761" t="s">
        <v>144</v>
      </c>
      <c r="N1761" t="s">
        <v>145</v>
      </c>
      <c r="O1761" t="s">
        <v>149</v>
      </c>
      <c r="P1761" t="s">
        <v>148</v>
      </c>
      <c r="Q1761">
        <v>5557.11</v>
      </c>
      <c r="R1761">
        <v>130</v>
      </c>
      <c r="S1761">
        <v>7800</v>
      </c>
      <c r="T1761">
        <v>420</v>
      </c>
      <c r="U1761">
        <v>97</v>
      </c>
      <c r="V1761">
        <v>41</v>
      </c>
      <c r="W1761">
        <v>2390</v>
      </c>
      <c r="X1761">
        <v>2390</v>
      </c>
      <c r="Y1761">
        <v>0</v>
      </c>
      <c r="Z1761">
        <v>0</v>
      </c>
      <c r="AA1761">
        <v>1822.89</v>
      </c>
      <c r="AB1761">
        <v>0</v>
      </c>
      <c r="AC1761">
        <v>1822.89</v>
      </c>
      <c r="AD1761">
        <v>39</v>
      </c>
      <c r="AE1761">
        <v>2</v>
      </c>
      <c r="AF1761">
        <v>26</v>
      </c>
      <c r="AG1761">
        <v>10</v>
      </c>
      <c r="AH1761">
        <v>7</v>
      </c>
      <c r="AI1761">
        <v>87</v>
      </c>
      <c r="AJ1761">
        <v>0</v>
      </c>
      <c r="AK1761">
        <v>0</v>
      </c>
      <c r="AL1761">
        <v>0</v>
      </c>
      <c r="AM1761">
        <v>0</v>
      </c>
      <c r="AN1761">
        <v>0</v>
      </c>
      <c r="AO1761">
        <v>114</v>
      </c>
      <c r="AP1761">
        <v>313</v>
      </c>
      <c r="AQ1761">
        <v>108</v>
      </c>
      <c r="AR1761">
        <v>0</v>
      </c>
      <c r="AS1761">
        <v>38</v>
      </c>
      <c r="AT1761">
        <v>0</v>
      </c>
      <c r="AU1761">
        <v>7</v>
      </c>
      <c r="AV1761">
        <v>0</v>
      </c>
      <c r="AW1761">
        <v>0</v>
      </c>
      <c r="AX1761">
        <v>0</v>
      </c>
      <c r="AY1761">
        <v>60</v>
      </c>
      <c r="AZ1761">
        <v>77</v>
      </c>
      <c r="BA1761">
        <v>17</v>
      </c>
      <c r="BB1761">
        <v>0</v>
      </c>
      <c r="BC1761">
        <v>0</v>
      </c>
      <c r="BD1761">
        <v>0</v>
      </c>
      <c r="BE1761">
        <v>0</v>
      </c>
      <c r="BF1761">
        <v>115</v>
      </c>
      <c r="BG1761">
        <v>5220</v>
      </c>
      <c r="BH1761">
        <v>0</v>
      </c>
      <c r="BI1761">
        <v>93</v>
      </c>
      <c r="BJ1761" s="25">
        <v>45853</v>
      </c>
      <c r="BK1761">
        <v>0</v>
      </c>
      <c r="BL1761" s="27" t="str">
        <f>VLOOKUP(O1761,DropDownList!$H$1:$I$7,2,FALSE)</f>
        <v>2025/26</v>
      </c>
      <c r="BM1761" s="27" t="str">
        <f t="shared" si="27"/>
        <v>PRAS</v>
      </c>
    </row>
    <row r="1762" spans="1:65" x14ac:dyDescent="0.2">
      <c r="A1762">
        <v>2025</v>
      </c>
      <c r="B1762">
        <v>7</v>
      </c>
      <c r="C1762" t="s">
        <v>198</v>
      </c>
      <c r="D1762" t="s">
        <v>202</v>
      </c>
      <c r="E1762" t="s">
        <v>30</v>
      </c>
      <c r="F1762">
        <v>9376</v>
      </c>
      <c r="G1762" t="s">
        <v>141</v>
      </c>
      <c r="H1762" t="s">
        <v>200</v>
      </c>
      <c r="I1762" t="s">
        <v>142</v>
      </c>
      <c r="J1762" s="24">
        <v>45839</v>
      </c>
      <c r="K1762" t="s">
        <v>143</v>
      </c>
      <c r="L1762">
        <v>2</v>
      </c>
      <c r="M1762" t="s">
        <v>144</v>
      </c>
      <c r="N1762" t="s">
        <v>145</v>
      </c>
      <c r="O1762" t="s">
        <v>149</v>
      </c>
      <c r="P1762" t="s">
        <v>151</v>
      </c>
      <c r="Q1762">
        <v>0</v>
      </c>
      <c r="R1762">
        <v>7</v>
      </c>
      <c r="S1762">
        <v>210</v>
      </c>
      <c r="T1762">
        <v>60</v>
      </c>
      <c r="U1762">
        <v>1</v>
      </c>
      <c r="V1762">
        <v>0</v>
      </c>
      <c r="W1762">
        <v>0</v>
      </c>
      <c r="X1762">
        <v>0</v>
      </c>
      <c r="Y1762">
        <v>0</v>
      </c>
      <c r="Z1762">
        <v>0</v>
      </c>
      <c r="AA1762">
        <v>150</v>
      </c>
      <c r="AB1762">
        <v>0</v>
      </c>
      <c r="AC1762">
        <v>150</v>
      </c>
      <c r="AD1762">
        <v>0</v>
      </c>
      <c r="AE1762">
        <v>0</v>
      </c>
      <c r="AF1762">
        <v>5</v>
      </c>
      <c r="AG1762">
        <v>0</v>
      </c>
      <c r="AH1762">
        <v>2</v>
      </c>
      <c r="AI1762">
        <v>0</v>
      </c>
      <c r="AJ1762">
        <v>0</v>
      </c>
      <c r="AK1762">
        <v>0</v>
      </c>
      <c r="AL1762">
        <v>0</v>
      </c>
      <c r="AM1762">
        <v>0</v>
      </c>
      <c r="AN1762">
        <v>0</v>
      </c>
      <c r="AO1762">
        <v>0</v>
      </c>
      <c r="AP1762">
        <v>0</v>
      </c>
      <c r="AQ1762">
        <v>0</v>
      </c>
      <c r="AR1762">
        <v>0</v>
      </c>
      <c r="AS1762">
        <v>0</v>
      </c>
      <c r="AT1762">
        <v>0</v>
      </c>
      <c r="AU1762">
        <v>0</v>
      </c>
      <c r="AV1762">
        <v>0</v>
      </c>
      <c r="AW1762">
        <v>0</v>
      </c>
      <c r="AX1762">
        <v>0</v>
      </c>
      <c r="AY1762">
        <v>0</v>
      </c>
      <c r="AZ1762">
        <v>0</v>
      </c>
      <c r="BA1762">
        <v>0</v>
      </c>
      <c r="BB1762">
        <v>0</v>
      </c>
      <c r="BC1762">
        <v>0</v>
      </c>
      <c r="BD1762">
        <v>0</v>
      </c>
      <c r="BE1762">
        <v>0</v>
      </c>
      <c r="BF1762">
        <v>0</v>
      </c>
      <c r="BG1762">
        <v>0</v>
      </c>
      <c r="BH1762">
        <v>0</v>
      </c>
      <c r="BI1762">
        <v>0</v>
      </c>
      <c r="BJ1762" s="25">
        <v>45853</v>
      </c>
      <c r="BK1762">
        <v>0</v>
      </c>
      <c r="BL1762" s="27" t="str">
        <f>VLOOKUP(O1762,DropDownList!$H$1:$I$7,2,FALSE)</f>
        <v>2025/26</v>
      </c>
      <c r="BM1762" s="27" t="str">
        <f t="shared" si="27"/>
        <v>PCPF</v>
      </c>
    </row>
    <row r="1763" spans="1:65" x14ac:dyDescent="0.2">
      <c r="A1763">
        <v>2025</v>
      </c>
      <c r="B1763">
        <v>7</v>
      </c>
      <c r="C1763" t="s">
        <v>198</v>
      </c>
      <c r="D1763" t="s">
        <v>202</v>
      </c>
      <c r="E1763" t="s">
        <v>30</v>
      </c>
      <c r="F1763">
        <v>9376</v>
      </c>
      <c r="G1763" t="s">
        <v>141</v>
      </c>
      <c r="H1763" t="s">
        <v>200</v>
      </c>
      <c r="I1763" t="s">
        <v>142</v>
      </c>
      <c r="J1763" s="24">
        <v>45839</v>
      </c>
      <c r="K1763" t="s">
        <v>143</v>
      </c>
      <c r="L1763">
        <v>2</v>
      </c>
      <c r="M1763" t="s">
        <v>144</v>
      </c>
      <c r="N1763" t="s">
        <v>145</v>
      </c>
      <c r="O1763" t="s">
        <v>149</v>
      </c>
      <c r="P1763" t="s">
        <v>153</v>
      </c>
      <c r="Q1763">
        <v>45</v>
      </c>
      <c r="R1763">
        <v>4</v>
      </c>
      <c r="S1763">
        <v>180</v>
      </c>
      <c r="T1763">
        <v>0</v>
      </c>
      <c r="U1763">
        <v>1</v>
      </c>
      <c r="V1763">
        <v>1</v>
      </c>
      <c r="W1763">
        <v>45</v>
      </c>
      <c r="X1763">
        <v>45</v>
      </c>
      <c r="Y1763">
        <v>0</v>
      </c>
      <c r="Z1763">
        <v>0</v>
      </c>
      <c r="AA1763">
        <v>135</v>
      </c>
      <c r="AB1763">
        <v>0</v>
      </c>
      <c r="AC1763">
        <v>135</v>
      </c>
      <c r="AD1763">
        <v>1</v>
      </c>
      <c r="AE1763">
        <v>0</v>
      </c>
      <c r="AF1763">
        <v>3</v>
      </c>
      <c r="AG1763">
        <v>0</v>
      </c>
      <c r="AH1763">
        <v>0</v>
      </c>
      <c r="AI1763">
        <v>1</v>
      </c>
      <c r="AJ1763">
        <v>0</v>
      </c>
      <c r="AK1763">
        <v>0</v>
      </c>
      <c r="AL1763">
        <v>0</v>
      </c>
      <c r="AM1763">
        <v>0</v>
      </c>
      <c r="AN1763">
        <v>0</v>
      </c>
      <c r="AO1763">
        <v>2</v>
      </c>
      <c r="AP1763">
        <v>2</v>
      </c>
      <c r="AQ1763">
        <v>2</v>
      </c>
      <c r="AR1763">
        <v>0</v>
      </c>
      <c r="AS1763">
        <v>0</v>
      </c>
      <c r="AT1763">
        <v>0</v>
      </c>
      <c r="AU1763">
        <v>0</v>
      </c>
      <c r="AV1763">
        <v>0</v>
      </c>
      <c r="AW1763">
        <v>0</v>
      </c>
      <c r="AX1763">
        <v>0</v>
      </c>
      <c r="AY1763">
        <v>0</v>
      </c>
      <c r="AZ1763">
        <v>0</v>
      </c>
      <c r="BA1763">
        <v>0</v>
      </c>
      <c r="BB1763">
        <v>0</v>
      </c>
      <c r="BC1763">
        <v>0</v>
      </c>
      <c r="BD1763">
        <v>0</v>
      </c>
      <c r="BE1763">
        <v>0</v>
      </c>
      <c r="BF1763">
        <v>2</v>
      </c>
      <c r="BG1763">
        <v>45</v>
      </c>
      <c r="BH1763">
        <v>0</v>
      </c>
      <c r="BI1763">
        <v>1</v>
      </c>
      <c r="BJ1763" s="25">
        <v>45853</v>
      </c>
      <c r="BK1763">
        <v>0</v>
      </c>
      <c r="BL1763" s="27" t="str">
        <f>VLOOKUP(O1763,DropDownList!$H$1:$I$7,2,FALSE)</f>
        <v>2025/26</v>
      </c>
      <c r="BM1763" s="27" t="str">
        <f t="shared" si="27"/>
        <v>PREG</v>
      </c>
    </row>
    <row r="1764" spans="1:65" x14ac:dyDescent="0.2">
      <c r="A1764">
        <v>2025</v>
      </c>
      <c r="B1764">
        <v>7</v>
      </c>
      <c r="C1764" t="s">
        <v>198</v>
      </c>
      <c r="D1764" t="s">
        <v>202</v>
      </c>
      <c r="E1764" t="s">
        <v>30</v>
      </c>
      <c r="F1764">
        <v>9376</v>
      </c>
      <c r="G1764" t="s">
        <v>141</v>
      </c>
      <c r="H1764" t="s">
        <v>200</v>
      </c>
      <c r="I1764" t="s">
        <v>142</v>
      </c>
      <c r="J1764" s="24">
        <v>45839</v>
      </c>
      <c r="K1764" t="s">
        <v>143</v>
      </c>
      <c r="L1764">
        <v>2</v>
      </c>
      <c r="M1764" t="s">
        <v>144</v>
      </c>
      <c r="N1764" t="s">
        <v>145</v>
      </c>
      <c r="O1764" t="s">
        <v>156</v>
      </c>
      <c r="P1764" t="s">
        <v>152</v>
      </c>
      <c r="Q1764">
        <v>0</v>
      </c>
      <c r="R1764">
        <v>310</v>
      </c>
      <c r="S1764">
        <v>12400</v>
      </c>
      <c r="T1764">
        <v>8120</v>
      </c>
      <c r="U1764">
        <v>0</v>
      </c>
      <c r="V1764">
        <v>0</v>
      </c>
      <c r="W1764">
        <v>0</v>
      </c>
      <c r="X1764">
        <v>0</v>
      </c>
      <c r="Y1764">
        <v>0</v>
      </c>
      <c r="Z1764">
        <v>0</v>
      </c>
      <c r="AA1764">
        <v>4280</v>
      </c>
      <c r="AB1764">
        <v>0</v>
      </c>
      <c r="AC1764">
        <v>4280</v>
      </c>
      <c r="AD1764">
        <v>0</v>
      </c>
      <c r="AE1764">
        <v>0</v>
      </c>
      <c r="AF1764">
        <v>107</v>
      </c>
      <c r="AG1764">
        <v>0</v>
      </c>
      <c r="AH1764">
        <v>203</v>
      </c>
      <c r="AI1764">
        <v>0</v>
      </c>
      <c r="AJ1764">
        <v>0</v>
      </c>
      <c r="AK1764">
        <v>0</v>
      </c>
      <c r="AL1764">
        <v>0</v>
      </c>
      <c r="AM1764">
        <v>0</v>
      </c>
      <c r="AN1764">
        <v>0</v>
      </c>
      <c r="AO1764">
        <v>0</v>
      </c>
      <c r="AP1764">
        <v>0</v>
      </c>
      <c r="AQ1764">
        <v>0</v>
      </c>
      <c r="AR1764">
        <v>0</v>
      </c>
      <c r="AS1764">
        <v>0</v>
      </c>
      <c r="AT1764">
        <v>0</v>
      </c>
      <c r="AU1764">
        <v>0</v>
      </c>
      <c r="AV1764">
        <v>0</v>
      </c>
      <c r="AW1764">
        <v>0</v>
      </c>
      <c r="AX1764">
        <v>0</v>
      </c>
      <c r="AY1764">
        <v>0</v>
      </c>
      <c r="AZ1764">
        <v>0</v>
      </c>
      <c r="BA1764">
        <v>0</v>
      </c>
      <c r="BB1764">
        <v>0</v>
      </c>
      <c r="BC1764">
        <v>0</v>
      </c>
      <c r="BD1764">
        <v>0</v>
      </c>
      <c r="BE1764">
        <v>0</v>
      </c>
      <c r="BF1764">
        <v>0</v>
      </c>
      <c r="BG1764">
        <v>0</v>
      </c>
      <c r="BH1764">
        <v>0</v>
      </c>
      <c r="BI1764">
        <v>0</v>
      </c>
      <c r="BJ1764" s="25">
        <v>45853</v>
      </c>
      <c r="BK1764">
        <v>0</v>
      </c>
      <c r="BL1764" s="27" t="str">
        <f>VLOOKUP(O1764,DropDownList!$H$1:$I$7,2,FALSE)</f>
        <v>2023/24</v>
      </c>
      <c r="BM1764" s="27" t="str">
        <f t="shared" si="27"/>
        <v>PCOA</v>
      </c>
    </row>
    <row r="1765" spans="1:65" x14ac:dyDescent="0.2">
      <c r="A1765">
        <v>2025</v>
      </c>
      <c r="B1765">
        <v>7</v>
      </c>
      <c r="C1765" t="s">
        <v>198</v>
      </c>
      <c r="D1765" t="s">
        <v>202</v>
      </c>
      <c r="E1765" t="s">
        <v>30</v>
      </c>
      <c r="F1765">
        <v>9376</v>
      </c>
      <c r="G1765" t="s">
        <v>141</v>
      </c>
      <c r="H1765" t="s">
        <v>200</v>
      </c>
      <c r="I1765" t="s">
        <v>142</v>
      </c>
      <c r="J1765" s="24">
        <v>45839</v>
      </c>
      <c r="K1765" t="s">
        <v>143</v>
      </c>
      <c r="L1765">
        <v>2</v>
      </c>
      <c r="M1765" t="s">
        <v>144</v>
      </c>
      <c r="N1765" t="s">
        <v>145</v>
      </c>
      <c r="O1765" t="s">
        <v>156</v>
      </c>
      <c r="P1765" t="s">
        <v>151</v>
      </c>
      <c r="Q1765">
        <v>0</v>
      </c>
      <c r="R1765">
        <v>14</v>
      </c>
      <c r="S1765">
        <v>420</v>
      </c>
      <c r="T1765">
        <v>180</v>
      </c>
      <c r="U1765">
        <v>0</v>
      </c>
      <c r="V1765">
        <v>0</v>
      </c>
      <c r="W1765">
        <v>0</v>
      </c>
      <c r="X1765">
        <v>0</v>
      </c>
      <c r="Y1765">
        <v>0</v>
      </c>
      <c r="Z1765">
        <v>0</v>
      </c>
      <c r="AA1765">
        <v>240</v>
      </c>
      <c r="AB1765">
        <v>0</v>
      </c>
      <c r="AC1765">
        <v>240</v>
      </c>
      <c r="AD1765">
        <v>0</v>
      </c>
      <c r="AE1765">
        <v>0</v>
      </c>
      <c r="AF1765">
        <v>8</v>
      </c>
      <c r="AG1765">
        <v>0</v>
      </c>
      <c r="AH1765">
        <v>6</v>
      </c>
      <c r="AI1765">
        <v>0</v>
      </c>
      <c r="AJ1765">
        <v>0</v>
      </c>
      <c r="AK1765">
        <v>0</v>
      </c>
      <c r="AL1765">
        <v>0</v>
      </c>
      <c r="AM1765">
        <v>0</v>
      </c>
      <c r="AN1765">
        <v>0</v>
      </c>
      <c r="AO1765">
        <v>0</v>
      </c>
      <c r="AP1765">
        <v>0</v>
      </c>
      <c r="AQ1765">
        <v>0</v>
      </c>
      <c r="AR1765">
        <v>0</v>
      </c>
      <c r="AS1765">
        <v>0</v>
      </c>
      <c r="AT1765">
        <v>0</v>
      </c>
      <c r="AU1765">
        <v>0</v>
      </c>
      <c r="AV1765">
        <v>0</v>
      </c>
      <c r="AW1765">
        <v>0</v>
      </c>
      <c r="AX1765">
        <v>0</v>
      </c>
      <c r="AY1765">
        <v>0</v>
      </c>
      <c r="AZ1765">
        <v>0</v>
      </c>
      <c r="BA1765">
        <v>0</v>
      </c>
      <c r="BB1765">
        <v>0</v>
      </c>
      <c r="BC1765">
        <v>0</v>
      </c>
      <c r="BD1765">
        <v>0</v>
      </c>
      <c r="BE1765">
        <v>0</v>
      </c>
      <c r="BF1765">
        <v>0</v>
      </c>
      <c r="BG1765">
        <v>0</v>
      </c>
      <c r="BH1765">
        <v>0</v>
      </c>
      <c r="BI1765">
        <v>0</v>
      </c>
      <c r="BJ1765" s="25">
        <v>45853</v>
      </c>
      <c r="BK1765">
        <v>0</v>
      </c>
      <c r="BL1765" s="27" t="str">
        <f>VLOOKUP(O1765,DropDownList!$H$1:$I$7,2,FALSE)</f>
        <v>2023/24</v>
      </c>
      <c r="BM1765" s="27" t="str">
        <f t="shared" si="27"/>
        <v>PCPF</v>
      </c>
    </row>
    <row r="1766" spans="1:65" x14ac:dyDescent="0.2">
      <c r="A1766">
        <v>2025</v>
      </c>
      <c r="B1766">
        <v>7</v>
      </c>
      <c r="C1766" t="s">
        <v>198</v>
      </c>
      <c r="D1766" t="s">
        <v>202</v>
      </c>
      <c r="E1766" t="s">
        <v>30</v>
      </c>
      <c r="F1766">
        <v>9376</v>
      </c>
      <c r="G1766" t="s">
        <v>141</v>
      </c>
      <c r="H1766" t="s">
        <v>200</v>
      </c>
      <c r="I1766" t="s">
        <v>142</v>
      </c>
      <c r="J1766" s="24">
        <v>45839</v>
      </c>
      <c r="K1766" t="s">
        <v>143</v>
      </c>
      <c r="L1766">
        <v>2</v>
      </c>
      <c r="M1766" t="s">
        <v>144</v>
      </c>
      <c r="N1766" t="s">
        <v>145</v>
      </c>
      <c r="O1766" t="s">
        <v>149</v>
      </c>
      <c r="P1766" t="s">
        <v>146</v>
      </c>
      <c r="Q1766">
        <v>1098.75</v>
      </c>
      <c r="R1766">
        <v>316</v>
      </c>
      <c r="S1766">
        <v>4510</v>
      </c>
      <c r="T1766">
        <v>0</v>
      </c>
      <c r="U1766">
        <v>133</v>
      </c>
      <c r="V1766">
        <v>52</v>
      </c>
      <c r="W1766">
        <v>794</v>
      </c>
      <c r="X1766">
        <v>794</v>
      </c>
      <c r="Y1766">
        <v>0</v>
      </c>
      <c r="Z1766">
        <v>0</v>
      </c>
      <c r="AA1766">
        <v>3411.25</v>
      </c>
      <c r="AB1766">
        <v>0</v>
      </c>
      <c r="AC1766">
        <v>0</v>
      </c>
      <c r="AD1766">
        <v>51</v>
      </c>
      <c r="AE1766">
        <v>1</v>
      </c>
      <c r="AF1766">
        <v>238</v>
      </c>
      <c r="AG1766">
        <v>5</v>
      </c>
      <c r="AH1766">
        <v>0</v>
      </c>
      <c r="AI1766">
        <v>73</v>
      </c>
      <c r="AJ1766">
        <v>0</v>
      </c>
      <c r="AK1766">
        <v>0</v>
      </c>
      <c r="AL1766">
        <v>0</v>
      </c>
      <c r="AM1766">
        <v>0</v>
      </c>
      <c r="AN1766">
        <v>0</v>
      </c>
      <c r="AO1766">
        <v>186</v>
      </c>
      <c r="AP1766">
        <v>471</v>
      </c>
      <c r="AQ1766">
        <v>190</v>
      </c>
      <c r="AR1766">
        <v>1</v>
      </c>
      <c r="AS1766">
        <v>88</v>
      </c>
      <c r="AT1766">
        <v>0</v>
      </c>
      <c r="AU1766">
        <v>15</v>
      </c>
      <c r="AV1766">
        <v>5</v>
      </c>
      <c r="AW1766">
        <v>3</v>
      </c>
      <c r="AX1766">
        <v>0</v>
      </c>
      <c r="AY1766">
        <v>48</v>
      </c>
      <c r="AZ1766">
        <v>72</v>
      </c>
      <c r="BA1766">
        <v>20</v>
      </c>
      <c r="BB1766">
        <v>10</v>
      </c>
      <c r="BC1766">
        <v>1</v>
      </c>
      <c r="BD1766">
        <v>1</v>
      </c>
      <c r="BE1766">
        <v>0</v>
      </c>
      <c r="BF1766">
        <v>309</v>
      </c>
      <c r="BG1766">
        <v>1070</v>
      </c>
      <c r="BH1766">
        <v>0</v>
      </c>
      <c r="BI1766">
        <v>126</v>
      </c>
      <c r="BJ1766" s="25">
        <v>45853</v>
      </c>
      <c r="BK1766">
        <v>0</v>
      </c>
      <c r="BL1766" s="27" t="str">
        <f>VLOOKUP(O1766,DropDownList!$H$1:$I$7,2,FALSE)</f>
        <v>2025/26</v>
      </c>
      <c r="BM1766" s="27" t="str">
        <f t="shared" si="27"/>
        <v>VSUR</v>
      </c>
    </row>
    <row r="1767" spans="1:65" x14ac:dyDescent="0.2">
      <c r="A1767">
        <v>2025</v>
      </c>
      <c r="B1767">
        <v>7</v>
      </c>
      <c r="C1767" t="s">
        <v>198</v>
      </c>
      <c r="D1767" t="s">
        <v>202</v>
      </c>
      <c r="E1767" t="s">
        <v>30</v>
      </c>
      <c r="F1767">
        <v>9376</v>
      </c>
      <c r="G1767" t="s">
        <v>141</v>
      </c>
      <c r="H1767" t="s">
        <v>200</v>
      </c>
      <c r="I1767" t="s">
        <v>142</v>
      </c>
      <c r="J1767" s="24">
        <v>45839</v>
      </c>
      <c r="K1767" t="s">
        <v>143</v>
      </c>
      <c r="L1767">
        <v>2</v>
      </c>
      <c r="M1767" t="s">
        <v>144</v>
      </c>
      <c r="N1767" t="s">
        <v>145</v>
      </c>
      <c r="O1767" t="s">
        <v>147</v>
      </c>
      <c r="P1767" t="s">
        <v>146</v>
      </c>
      <c r="Q1767">
        <v>570.33000000000004</v>
      </c>
      <c r="R1767">
        <v>247</v>
      </c>
      <c r="S1767">
        <v>3960</v>
      </c>
      <c r="T1767">
        <v>30</v>
      </c>
      <c r="U1767">
        <v>66</v>
      </c>
      <c r="V1767">
        <v>21</v>
      </c>
      <c r="W1767">
        <v>340</v>
      </c>
      <c r="X1767">
        <v>340</v>
      </c>
      <c r="Y1767">
        <v>0</v>
      </c>
      <c r="Z1767">
        <v>0</v>
      </c>
      <c r="AA1767">
        <v>3359.67</v>
      </c>
      <c r="AB1767">
        <v>0</v>
      </c>
      <c r="AC1767">
        <v>0</v>
      </c>
      <c r="AD1767">
        <v>21</v>
      </c>
      <c r="AE1767">
        <v>0</v>
      </c>
      <c r="AF1767">
        <v>210</v>
      </c>
      <c r="AG1767">
        <v>1</v>
      </c>
      <c r="AH1767">
        <v>2</v>
      </c>
      <c r="AI1767">
        <v>34</v>
      </c>
      <c r="AJ1767">
        <v>0</v>
      </c>
      <c r="AK1767">
        <v>0</v>
      </c>
      <c r="AL1767">
        <v>0</v>
      </c>
      <c r="AM1767">
        <v>0</v>
      </c>
      <c r="AN1767">
        <v>0</v>
      </c>
      <c r="AO1767">
        <v>137</v>
      </c>
      <c r="AP1767">
        <v>512</v>
      </c>
      <c r="AQ1767">
        <v>142</v>
      </c>
      <c r="AR1767">
        <v>0</v>
      </c>
      <c r="AS1767">
        <v>74</v>
      </c>
      <c r="AT1767">
        <v>0</v>
      </c>
      <c r="AU1767">
        <v>35</v>
      </c>
      <c r="AV1767">
        <v>10</v>
      </c>
      <c r="AW1767">
        <v>2</v>
      </c>
      <c r="AX1767">
        <v>0</v>
      </c>
      <c r="AY1767">
        <v>65</v>
      </c>
      <c r="AZ1767">
        <v>87</v>
      </c>
      <c r="BA1767">
        <v>40</v>
      </c>
      <c r="BB1767">
        <v>16</v>
      </c>
      <c r="BC1767">
        <v>8</v>
      </c>
      <c r="BD1767">
        <v>1</v>
      </c>
      <c r="BE1767">
        <v>0</v>
      </c>
      <c r="BF1767">
        <v>244</v>
      </c>
      <c r="BG1767">
        <v>570</v>
      </c>
      <c r="BH1767">
        <v>0</v>
      </c>
      <c r="BI1767">
        <v>63</v>
      </c>
      <c r="BJ1767" s="25">
        <v>45853</v>
      </c>
      <c r="BK1767">
        <v>1</v>
      </c>
      <c r="BL1767" s="27" t="str">
        <f>VLOOKUP(O1767,DropDownList!$H$1:$I$7,2,FALSE)</f>
        <v>2024/25</v>
      </c>
      <c r="BM1767" s="27" t="str">
        <f t="shared" si="27"/>
        <v>VSUR</v>
      </c>
    </row>
    <row r="1768" spans="1:65" x14ac:dyDescent="0.2">
      <c r="A1768">
        <v>2025</v>
      </c>
      <c r="B1768">
        <v>7</v>
      </c>
      <c r="C1768" t="s">
        <v>198</v>
      </c>
      <c r="D1768" t="s">
        <v>202</v>
      </c>
      <c r="E1768" t="s">
        <v>30</v>
      </c>
      <c r="F1768">
        <v>9376</v>
      </c>
      <c r="G1768" t="s">
        <v>141</v>
      </c>
      <c r="H1768" t="s">
        <v>200</v>
      </c>
      <c r="I1768" t="s">
        <v>142</v>
      </c>
      <c r="J1768" s="24">
        <v>45839</v>
      </c>
      <c r="K1768" t="s">
        <v>143</v>
      </c>
      <c r="L1768">
        <v>2</v>
      </c>
      <c r="M1768" t="s">
        <v>144</v>
      </c>
      <c r="N1768" t="s">
        <v>145</v>
      </c>
      <c r="O1768" t="s">
        <v>156</v>
      </c>
      <c r="P1768" t="s">
        <v>146</v>
      </c>
      <c r="Q1768">
        <v>460.93</v>
      </c>
      <c r="R1768">
        <v>415</v>
      </c>
      <c r="S1768">
        <v>6070</v>
      </c>
      <c r="T1768">
        <v>90</v>
      </c>
      <c r="U1768">
        <v>80</v>
      </c>
      <c r="V1768">
        <v>26</v>
      </c>
      <c r="W1768">
        <v>350.93</v>
      </c>
      <c r="X1768">
        <v>350.93</v>
      </c>
      <c r="Y1768">
        <v>0</v>
      </c>
      <c r="Z1768">
        <v>0</v>
      </c>
      <c r="AA1768">
        <v>5519.07</v>
      </c>
      <c r="AB1768">
        <v>0</v>
      </c>
      <c r="AC1768">
        <v>0</v>
      </c>
      <c r="AD1768">
        <v>23</v>
      </c>
      <c r="AE1768">
        <v>3</v>
      </c>
      <c r="AF1768">
        <v>377</v>
      </c>
      <c r="AG1768">
        <v>3</v>
      </c>
      <c r="AH1768">
        <v>6</v>
      </c>
      <c r="AI1768">
        <v>29</v>
      </c>
      <c r="AJ1768">
        <v>0</v>
      </c>
      <c r="AK1768">
        <v>0</v>
      </c>
      <c r="AL1768">
        <v>0</v>
      </c>
      <c r="AM1768">
        <v>0</v>
      </c>
      <c r="AN1768">
        <v>0</v>
      </c>
      <c r="AO1768">
        <v>253</v>
      </c>
      <c r="AP1768">
        <v>1054</v>
      </c>
      <c r="AQ1768">
        <v>266</v>
      </c>
      <c r="AR1768">
        <v>0</v>
      </c>
      <c r="AS1768">
        <v>170</v>
      </c>
      <c r="AT1768">
        <v>8</v>
      </c>
      <c r="AU1768">
        <v>64</v>
      </c>
      <c r="AV1768">
        <v>17</v>
      </c>
      <c r="AW1768">
        <v>3</v>
      </c>
      <c r="AX1768">
        <v>0</v>
      </c>
      <c r="AY1768">
        <v>133</v>
      </c>
      <c r="AZ1768">
        <v>186</v>
      </c>
      <c r="BA1768">
        <v>108</v>
      </c>
      <c r="BB1768">
        <v>34</v>
      </c>
      <c r="BC1768">
        <v>15</v>
      </c>
      <c r="BD1768">
        <v>3</v>
      </c>
      <c r="BE1768">
        <v>0</v>
      </c>
      <c r="BF1768">
        <v>407</v>
      </c>
      <c r="BG1768">
        <v>450</v>
      </c>
      <c r="BH1768">
        <v>0</v>
      </c>
      <c r="BI1768">
        <v>74</v>
      </c>
      <c r="BJ1768" s="25">
        <v>45853</v>
      </c>
      <c r="BK1768">
        <v>1</v>
      </c>
      <c r="BL1768" s="27" t="str">
        <f>VLOOKUP(O1768,DropDownList!$H$1:$I$7,2,FALSE)</f>
        <v>2023/24</v>
      </c>
      <c r="BM1768" s="27" t="str">
        <f t="shared" si="27"/>
        <v>VSUR</v>
      </c>
    </row>
    <row r="1769" spans="1:65" x14ac:dyDescent="0.2">
      <c r="A1769">
        <v>2025</v>
      </c>
      <c r="B1769">
        <v>7</v>
      </c>
      <c r="C1769" t="s">
        <v>198</v>
      </c>
      <c r="D1769" t="s">
        <v>202</v>
      </c>
      <c r="E1769" t="s">
        <v>30</v>
      </c>
      <c r="F1769">
        <v>9376</v>
      </c>
      <c r="G1769" t="s">
        <v>141</v>
      </c>
      <c r="H1769" t="s">
        <v>200</v>
      </c>
      <c r="I1769" t="s">
        <v>142</v>
      </c>
      <c r="J1769" s="24">
        <v>45839</v>
      </c>
      <c r="K1769" t="s">
        <v>143</v>
      </c>
      <c r="L1769">
        <v>2</v>
      </c>
      <c r="M1769" t="s">
        <v>144</v>
      </c>
      <c r="N1769" t="s">
        <v>145</v>
      </c>
      <c r="O1769" t="s">
        <v>147</v>
      </c>
      <c r="P1769" t="s">
        <v>154</v>
      </c>
      <c r="Q1769">
        <v>15604.07</v>
      </c>
      <c r="R1769">
        <v>249</v>
      </c>
      <c r="S1769">
        <v>69647.95</v>
      </c>
      <c r="T1769">
        <v>510</v>
      </c>
      <c r="U1769">
        <v>66</v>
      </c>
      <c r="V1769">
        <v>35</v>
      </c>
      <c r="W1769">
        <v>7672.24</v>
      </c>
      <c r="X1769">
        <v>8038.24</v>
      </c>
      <c r="Y1769">
        <v>0</v>
      </c>
      <c r="Z1769">
        <v>0</v>
      </c>
      <c r="AA1769">
        <v>53533.88</v>
      </c>
      <c r="AB1769">
        <v>3885.95</v>
      </c>
      <c r="AC1769">
        <v>46288.26</v>
      </c>
      <c r="AD1769">
        <v>21</v>
      </c>
      <c r="AE1769">
        <v>14</v>
      </c>
      <c r="AF1769">
        <v>180</v>
      </c>
      <c r="AG1769">
        <v>33</v>
      </c>
      <c r="AH1769">
        <v>2</v>
      </c>
      <c r="AI1769">
        <v>33</v>
      </c>
      <c r="AJ1769">
        <v>0</v>
      </c>
      <c r="AK1769">
        <v>0</v>
      </c>
      <c r="AL1769">
        <v>0</v>
      </c>
      <c r="AM1769">
        <v>0</v>
      </c>
      <c r="AN1769">
        <v>0</v>
      </c>
      <c r="AO1769">
        <v>138</v>
      </c>
      <c r="AP1769">
        <v>506</v>
      </c>
      <c r="AQ1769">
        <v>141</v>
      </c>
      <c r="AR1769">
        <v>0</v>
      </c>
      <c r="AS1769">
        <v>74</v>
      </c>
      <c r="AT1769">
        <v>0</v>
      </c>
      <c r="AU1769">
        <v>35</v>
      </c>
      <c r="AV1769">
        <v>10</v>
      </c>
      <c r="AW1769">
        <v>2</v>
      </c>
      <c r="AX1769">
        <v>0</v>
      </c>
      <c r="AY1769">
        <v>62</v>
      </c>
      <c r="AZ1769">
        <v>85</v>
      </c>
      <c r="BA1769">
        <v>39</v>
      </c>
      <c r="BB1769">
        <v>16</v>
      </c>
      <c r="BC1769">
        <v>8</v>
      </c>
      <c r="BD1769">
        <v>2</v>
      </c>
      <c r="BE1769">
        <v>0</v>
      </c>
      <c r="BF1769">
        <v>246</v>
      </c>
      <c r="BG1769">
        <v>10262</v>
      </c>
      <c r="BH1769">
        <v>1</v>
      </c>
      <c r="BI1769">
        <v>63</v>
      </c>
      <c r="BJ1769" s="25">
        <v>45853</v>
      </c>
      <c r="BK1769">
        <v>1</v>
      </c>
      <c r="BL1769" s="27" t="str">
        <f>VLOOKUP(O1769,DropDownList!$H$1:$I$7,2,FALSE)</f>
        <v>2024/25</v>
      </c>
      <c r="BM1769" s="27" t="str">
        <f t="shared" si="27"/>
        <v>JP COURT</v>
      </c>
    </row>
    <row r="1770" spans="1:65" x14ac:dyDescent="0.2">
      <c r="A1770">
        <v>2025</v>
      </c>
      <c r="B1770">
        <v>7</v>
      </c>
      <c r="C1770" t="s">
        <v>198</v>
      </c>
      <c r="D1770" t="s">
        <v>202</v>
      </c>
      <c r="E1770" t="s">
        <v>30</v>
      </c>
      <c r="F1770">
        <v>9376</v>
      </c>
      <c r="G1770" t="s">
        <v>141</v>
      </c>
      <c r="H1770" t="s">
        <v>200</v>
      </c>
      <c r="I1770" t="s">
        <v>142</v>
      </c>
      <c r="J1770" s="24">
        <v>45839</v>
      </c>
      <c r="K1770" t="s">
        <v>143</v>
      </c>
      <c r="L1770">
        <v>2</v>
      </c>
      <c r="M1770" t="s">
        <v>144</v>
      </c>
      <c r="N1770" t="s">
        <v>145</v>
      </c>
      <c r="O1770" t="s">
        <v>147</v>
      </c>
      <c r="P1770" t="s">
        <v>153</v>
      </c>
      <c r="Q1770">
        <v>0</v>
      </c>
      <c r="R1770">
        <v>5</v>
      </c>
      <c r="S1770">
        <v>255</v>
      </c>
      <c r="T1770">
        <v>135</v>
      </c>
      <c r="U1770">
        <v>0</v>
      </c>
      <c r="V1770">
        <v>0</v>
      </c>
      <c r="W1770">
        <v>0</v>
      </c>
      <c r="X1770">
        <v>0</v>
      </c>
      <c r="Y1770">
        <v>0</v>
      </c>
      <c r="Z1770">
        <v>0</v>
      </c>
      <c r="AA1770">
        <v>120</v>
      </c>
      <c r="AB1770">
        <v>0</v>
      </c>
      <c r="AC1770">
        <v>120</v>
      </c>
      <c r="AD1770">
        <v>0</v>
      </c>
      <c r="AE1770">
        <v>0</v>
      </c>
      <c r="AF1770">
        <v>2</v>
      </c>
      <c r="AG1770">
        <v>0</v>
      </c>
      <c r="AH1770">
        <v>3</v>
      </c>
      <c r="AI1770">
        <v>0</v>
      </c>
      <c r="AJ1770">
        <v>0</v>
      </c>
      <c r="AK1770">
        <v>0</v>
      </c>
      <c r="AL1770">
        <v>0</v>
      </c>
      <c r="AM1770">
        <v>0</v>
      </c>
      <c r="AN1770">
        <v>0</v>
      </c>
      <c r="AO1770">
        <v>3</v>
      </c>
      <c r="AP1770">
        <v>3</v>
      </c>
      <c r="AQ1770">
        <v>3</v>
      </c>
      <c r="AR1770">
        <v>0</v>
      </c>
      <c r="AS1770">
        <v>0</v>
      </c>
      <c r="AT1770">
        <v>0</v>
      </c>
      <c r="AU1770">
        <v>0</v>
      </c>
      <c r="AV1770">
        <v>0</v>
      </c>
      <c r="AW1770">
        <v>0</v>
      </c>
      <c r="AX1770">
        <v>0</v>
      </c>
      <c r="AY1770">
        <v>0</v>
      </c>
      <c r="AZ1770">
        <v>0</v>
      </c>
      <c r="BA1770">
        <v>0</v>
      </c>
      <c r="BB1770">
        <v>0</v>
      </c>
      <c r="BC1770">
        <v>0</v>
      </c>
      <c r="BD1770">
        <v>0</v>
      </c>
      <c r="BE1770">
        <v>0</v>
      </c>
      <c r="BF1770">
        <v>3</v>
      </c>
      <c r="BG1770">
        <v>0</v>
      </c>
      <c r="BH1770">
        <v>0</v>
      </c>
      <c r="BI1770">
        <v>0</v>
      </c>
      <c r="BJ1770" s="25">
        <v>45853</v>
      </c>
      <c r="BK1770">
        <v>0</v>
      </c>
      <c r="BL1770" s="27" t="str">
        <f>VLOOKUP(O1770,DropDownList!$H$1:$I$7,2,FALSE)</f>
        <v>2024/25</v>
      </c>
      <c r="BM1770" s="27" t="str">
        <f t="shared" si="27"/>
        <v>PREG</v>
      </c>
    </row>
    <row r="1771" spans="1:65" x14ac:dyDescent="0.2">
      <c r="A1771">
        <v>2025</v>
      </c>
      <c r="B1771">
        <v>7</v>
      </c>
      <c r="C1771" t="s">
        <v>198</v>
      </c>
      <c r="D1771" t="s">
        <v>202</v>
      </c>
      <c r="E1771" t="s">
        <v>30</v>
      </c>
      <c r="F1771">
        <v>9376</v>
      </c>
      <c r="G1771" t="s">
        <v>141</v>
      </c>
      <c r="H1771" t="s">
        <v>200</v>
      </c>
      <c r="I1771" t="s">
        <v>142</v>
      </c>
      <c r="J1771" s="24">
        <v>45839</v>
      </c>
      <c r="K1771" t="s">
        <v>143</v>
      </c>
      <c r="L1771">
        <v>2</v>
      </c>
      <c r="M1771" t="s">
        <v>144</v>
      </c>
      <c r="N1771" t="s">
        <v>145</v>
      </c>
      <c r="O1771" t="s">
        <v>149</v>
      </c>
      <c r="P1771" t="s">
        <v>152</v>
      </c>
      <c r="Q1771">
        <v>0</v>
      </c>
      <c r="R1771">
        <v>178</v>
      </c>
      <c r="S1771">
        <v>7120</v>
      </c>
      <c r="T1771">
        <v>5120</v>
      </c>
      <c r="U1771">
        <v>0</v>
      </c>
      <c r="V1771">
        <v>0</v>
      </c>
      <c r="W1771">
        <v>0</v>
      </c>
      <c r="X1771">
        <v>0</v>
      </c>
      <c r="Y1771">
        <v>0</v>
      </c>
      <c r="Z1771">
        <v>0</v>
      </c>
      <c r="AA1771">
        <v>2000</v>
      </c>
      <c r="AB1771">
        <v>0</v>
      </c>
      <c r="AC1771">
        <v>2000</v>
      </c>
      <c r="AD1771">
        <v>0</v>
      </c>
      <c r="AE1771">
        <v>0</v>
      </c>
      <c r="AF1771">
        <v>50</v>
      </c>
      <c r="AG1771">
        <v>0</v>
      </c>
      <c r="AH1771">
        <v>128</v>
      </c>
      <c r="AI1771">
        <v>0</v>
      </c>
      <c r="AJ1771">
        <v>0</v>
      </c>
      <c r="AK1771">
        <v>0</v>
      </c>
      <c r="AL1771">
        <v>0</v>
      </c>
      <c r="AM1771">
        <v>0</v>
      </c>
      <c r="AN1771">
        <v>0</v>
      </c>
      <c r="AO1771">
        <v>0</v>
      </c>
      <c r="AP1771">
        <v>0</v>
      </c>
      <c r="AQ1771">
        <v>0</v>
      </c>
      <c r="AR1771">
        <v>0</v>
      </c>
      <c r="AS1771">
        <v>0</v>
      </c>
      <c r="AT1771">
        <v>0</v>
      </c>
      <c r="AU1771">
        <v>0</v>
      </c>
      <c r="AV1771">
        <v>0</v>
      </c>
      <c r="AW1771">
        <v>0</v>
      </c>
      <c r="AX1771">
        <v>0</v>
      </c>
      <c r="AY1771">
        <v>0</v>
      </c>
      <c r="AZ1771">
        <v>0</v>
      </c>
      <c r="BA1771">
        <v>0</v>
      </c>
      <c r="BB1771">
        <v>0</v>
      </c>
      <c r="BC1771">
        <v>0</v>
      </c>
      <c r="BD1771">
        <v>0</v>
      </c>
      <c r="BE1771">
        <v>0</v>
      </c>
      <c r="BF1771">
        <v>0</v>
      </c>
      <c r="BG1771">
        <v>0</v>
      </c>
      <c r="BH1771">
        <v>0</v>
      </c>
      <c r="BI1771">
        <v>0</v>
      </c>
      <c r="BJ1771" s="25">
        <v>45853</v>
      </c>
      <c r="BK1771">
        <v>0</v>
      </c>
      <c r="BL1771" s="27" t="str">
        <f>VLOOKUP(O1771,DropDownList!$H$1:$I$7,2,FALSE)</f>
        <v>2025/26</v>
      </c>
      <c r="BM1771" s="27" t="str">
        <f t="shared" si="27"/>
        <v>PCOA</v>
      </c>
    </row>
    <row r="1772" spans="1:65" x14ac:dyDescent="0.2">
      <c r="A1772">
        <v>2025</v>
      </c>
      <c r="B1772">
        <v>7</v>
      </c>
      <c r="C1772" t="s">
        <v>198</v>
      </c>
      <c r="D1772" t="s">
        <v>202</v>
      </c>
      <c r="E1772" t="s">
        <v>30</v>
      </c>
      <c r="F1772">
        <v>9376</v>
      </c>
      <c r="G1772" t="s">
        <v>141</v>
      </c>
      <c r="H1772" t="s">
        <v>200</v>
      </c>
      <c r="I1772" t="s">
        <v>142</v>
      </c>
      <c r="J1772" s="24">
        <v>45839</v>
      </c>
      <c r="K1772" t="s">
        <v>143</v>
      </c>
      <c r="L1772">
        <v>2</v>
      </c>
      <c r="M1772" t="s">
        <v>144</v>
      </c>
      <c r="N1772" t="s">
        <v>145</v>
      </c>
      <c r="O1772" t="s">
        <v>156</v>
      </c>
      <c r="P1772" t="s">
        <v>150</v>
      </c>
      <c r="Q1772">
        <v>18719.009999999998</v>
      </c>
      <c r="R1772">
        <v>442</v>
      </c>
      <c r="S1772">
        <v>72168.97</v>
      </c>
      <c r="T1772">
        <v>9964.4</v>
      </c>
      <c r="U1772">
        <v>127</v>
      </c>
      <c r="V1772">
        <v>75</v>
      </c>
      <c r="W1772">
        <v>11394.58</v>
      </c>
      <c r="X1772">
        <v>12331.65</v>
      </c>
      <c r="Y1772">
        <v>386</v>
      </c>
      <c r="Z1772">
        <v>62204.57</v>
      </c>
      <c r="AA1772">
        <v>43485.56</v>
      </c>
      <c r="AB1772">
        <v>12425.71</v>
      </c>
      <c r="AC1772">
        <v>31059.85</v>
      </c>
      <c r="AD1772">
        <v>55</v>
      </c>
      <c r="AE1772">
        <v>20</v>
      </c>
      <c r="AF1772">
        <v>252</v>
      </c>
      <c r="AG1772">
        <v>56</v>
      </c>
      <c r="AH1772">
        <v>56</v>
      </c>
      <c r="AI1772">
        <v>71</v>
      </c>
      <c r="AJ1772">
        <v>65</v>
      </c>
      <c r="AK1772">
        <v>39</v>
      </c>
      <c r="AL1772">
        <v>14</v>
      </c>
      <c r="AM1772">
        <v>7</v>
      </c>
      <c r="AN1772">
        <v>4</v>
      </c>
      <c r="AO1772">
        <v>320</v>
      </c>
      <c r="AP1772">
        <v>1261</v>
      </c>
      <c r="AQ1772">
        <v>352</v>
      </c>
      <c r="AR1772">
        <v>0</v>
      </c>
      <c r="AS1772">
        <v>180</v>
      </c>
      <c r="AT1772">
        <v>5</v>
      </c>
      <c r="AU1772">
        <v>23</v>
      </c>
      <c r="AV1772">
        <v>6</v>
      </c>
      <c r="AW1772">
        <v>0</v>
      </c>
      <c r="AX1772">
        <v>0</v>
      </c>
      <c r="AY1772">
        <v>174</v>
      </c>
      <c r="AZ1772">
        <v>270</v>
      </c>
      <c r="BA1772">
        <v>143</v>
      </c>
      <c r="BB1772">
        <v>23</v>
      </c>
      <c r="BC1772">
        <v>11</v>
      </c>
      <c r="BD1772">
        <v>7</v>
      </c>
      <c r="BE1772">
        <v>0</v>
      </c>
      <c r="BF1772">
        <v>325</v>
      </c>
      <c r="BG1772">
        <v>11619.13</v>
      </c>
      <c r="BH1772">
        <v>7</v>
      </c>
      <c r="BI1772">
        <v>126</v>
      </c>
      <c r="BJ1772" s="25">
        <v>45853</v>
      </c>
      <c r="BK1772">
        <v>0</v>
      </c>
      <c r="BL1772" s="27" t="str">
        <f>VLOOKUP(O1772,DropDownList!$H$1:$I$7,2,FALSE)</f>
        <v>2023/24</v>
      </c>
      <c r="BM1772" s="27" t="str">
        <f t="shared" si="27"/>
        <v>FISCAL FINES</v>
      </c>
    </row>
    <row r="1773" spans="1:65" x14ac:dyDescent="0.2">
      <c r="A1773">
        <v>2025</v>
      </c>
      <c r="B1773">
        <v>7</v>
      </c>
      <c r="C1773" t="s">
        <v>198</v>
      </c>
      <c r="D1773" t="s">
        <v>202</v>
      </c>
      <c r="E1773" t="s">
        <v>30</v>
      </c>
      <c r="F1773">
        <v>9376</v>
      </c>
      <c r="G1773" t="s">
        <v>141</v>
      </c>
      <c r="H1773" t="s">
        <v>200</v>
      </c>
      <c r="I1773" t="s">
        <v>142</v>
      </c>
      <c r="J1773" s="24">
        <v>45839</v>
      </c>
      <c r="K1773" t="s">
        <v>143</v>
      </c>
      <c r="L1773">
        <v>2</v>
      </c>
      <c r="M1773" t="s">
        <v>144</v>
      </c>
      <c r="N1773" t="s">
        <v>145</v>
      </c>
      <c r="O1773" t="s">
        <v>149</v>
      </c>
      <c r="P1773" t="s">
        <v>150</v>
      </c>
      <c r="Q1773">
        <v>45982.3</v>
      </c>
      <c r="R1773">
        <v>430</v>
      </c>
      <c r="S1773">
        <v>78280.45</v>
      </c>
      <c r="T1773">
        <v>7829.16</v>
      </c>
      <c r="U1773">
        <v>256</v>
      </c>
      <c r="V1773">
        <v>163</v>
      </c>
      <c r="W1773">
        <v>26075.46</v>
      </c>
      <c r="X1773">
        <v>30659.47</v>
      </c>
      <c r="Y1773">
        <v>387</v>
      </c>
      <c r="Z1773">
        <v>70451.289999999994</v>
      </c>
      <c r="AA1773">
        <v>24468.99</v>
      </c>
      <c r="AB1773">
        <v>7936.24</v>
      </c>
      <c r="AC1773">
        <v>16532.75</v>
      </c>
      <c r="AD1773">
        <v>146</v>
      </c>
      <c r="AE1773">
        <v>17</v>
      </c>
      <c r="AF1773">
        <v>128</v>
      </c>
      <c r="AG1773">
        <v>55</v>
      </c>
      <c r="AH1773">
        <v>43</v>
      </c>
      <c r="AI1773">
        <v>201</v>
      </c>
      <c r="AJ1773">
        <v>59</v>
      </c>
      <c r="AK1773">
        <v>31</v>
      </c>
      <c r="AL1773">
        <v>9</v>
      </c>
      <c r="AM1773">
        <v>15</v>
      </c>
      <c r="AN1773">
        <v>2</v>
      </c>
      <c r="AO1773">
        <v>302</v>
      </c>
      <c r="AP1773">
        <v>818</v>
      </c>
      <c r="AQ1773">
        <v>316</v>
      </c>
      <c r="AR1773">
        <v>0</v>
      </c>
      <c r="AS1773">
        <v>116</v>
      </c>
      <c r="AT1773">
        <v>0</v>
      </c>
      <c r="AU1773">
        <v>20</v>
      </c>
      <c r="AV1773">
        <v>9</v>
      </c>
      <c r="AW1773">
        <v>0</v>
      </c>
      <c r="AX1773">
        <v>0</v>
      </c>
      <c r="AY1773">
        <v>96</v>
      </c>
      <c r="AZ1773">
        <v>170</v>
      </c>
      <c r="BA1773">
        <v>54</v>
      </c>
      <c r="BB1773">
        <v>7</v>
      </c>
      <c r="BC1773">
        <v>4</v>
      </c>
      <c r="BD1773">
        <v>0</v>
      </c>
      <c r="BE1773">
        <v>0</v>
      </c>
      <c r="BF1773">
        <v>314</v>
      </c>
      <c r="BG1773">
        <v>37634.17</v>
      </c>
      <c r="BH1773">
        <v>3</v>
      </c>
      <c r="BI1773">
        <v>253</v>
      </c>
      <c r="BJ1773" s="25">
        <v>45853</v>
      </c>
      <c r="BK1773">
        <v>0</v>
      </c>
      <c r="BL1773" s="27" t="str">
        <f>VLOOKUP(O1773,DropDownList!$H$1:$I$7,2,FALSE)</f>
        <v>2025/26</v>
      </c>
      <c r="BM1773" s="27" t="str">
        <f t="shared" si="27"/>
        <v>FISCAL FINES</v>
      </c>
    </row>
    <row r="1774" spans="1:65" x14ac:dyDescent="0.2">
      <c r="A1774">
        <v>2025</v>
      </c>
      <c r="B1774">
        <v>7</v>
      </c>
      <c r="C1774" t="s">
        <v>198</v>
      </c>
      <c r="D1774" t="s">
        <v>202</v>
      </c>
      <c r="E1774" t="s">
        <v>30</v>
      </c>
      <c r="F1774">
        <v>9376</v>
      </c>
      <c r="G1774" t="s">
        <v>141</v>
      </c>
      <c r="H1774" t="s">
        <v>200</v>
      </c>
      <c r="I1774" t="s">
        <v>142</v>
      </c>
      <c r="J1774" s="24">
        <v>45839</v>
      </c>
      <c r="K1774" t="s">
        <v>143</v>
      </c>
      <c r="L1774">
        <v>2</v>
      </c>
      <c r="M1774" t="s">
        <v>144</v>
      </c>
      <c r="N1774" t="s">
        <v>145</v>
      </c>
      <c r="O1774" t="s">
        <v>156</v>
      </c>
      <c r="P1774" t="s">
        <v>148</v>
      </c>
      <c r="Q1774">
        <v>3809.21</v>
      </c>
      <c r="R1774">
        <v>206</v>
      </c>
      <c r="S1774">
        <v>12360</v>
      </c>
      <c r="T1774">
        <v>1194.3599999999999</v>
      </c>
      <c r="U1774">
        <v>71</v>
      </c>
      <c r="V1774">
        <v>39</v>
      </c>
      <c r="W1774">
        <v>2207.36</v>
      </c>
      <c r="X1774">
        <v>2207.36</v>
      </c>
      <c r="Y1774">
        <v>0</v>
      </c>
      <c r="Z1774">
        <v>0</v>
      </c>
      <c r="AA1774">
        <v>7356.43</v>
      </c>
      <c r="AB1774">
        <v>0</v>
      </c>
      <c r="AC1774">
        <v>7356.43</v>
      </c>
      <c r="AD1774">
        <v>35</v>
      </c>
      <c r="AE1774">
        <v>4</v>
      </c>
      <c r="AF1774">
        <v>115</v>
      </c>
      <c r="AG1774">
        <v>12</v>
      </c>
      <c r="AH1774">
        <v>19</v>
      </c>
      <c r="AI1774">
        <v>59</v>
      </c>
      <c r="AJ1774">
        <v>0</v>
      </c>
      <c r="AK1774">
        <v>0</v>
      </c>
      <c r="AL1774">
        <v>0</v>
      </c>
      <c r="AM1774">
        <v>0</v>
      </c>
      <c r="AN1774">
        <v>0</v>
      </c>
      <c r="AO1774">
        <v>176</v>
      </c>
      <c r="AP1774">
        <v>636</v>
      </c>
      <c r="AQ1774">
        <v>190</v>
      </c>
      <c r="AR1774">
        <v>0</v>
      </c>
      <c r="AS1774">
        <v>81</v>
      </c>
      <c r="AT1774">
        <v>1</v>
      </c>
      <c r="AU1774">
        <v>8</v>
      </c>
      <c r="AV1774">
        <v>1</v>
      </c>
      <c r="AW1774">
        <v>0</v>
      </c>
      <c r="AX1774">
        <v>0</v>
      </c>
      <c r="AY1774">
        <v>111</v>
      </c>
      <c r="AZ1774">
        <v>155</v>
      </c>
      <c r="BA1774">
        <v>68</v>
      </c>
      <c r="BB1774">
        <v>3</v>
      </c>
      <c r="BC1774">
        <v>1</v>
      </c>
      <c r="BD1774">
        <v>2</v>
      </c>
      <c r="BE1774">
        <v>0</v>
      </c>
      <c r="BF1774">
        <v>176</v>
      </c>
      <c r="BG1774">
        <v>3540</v>
      </c>
      <c r="BH1774">
        <v>1</v>
      </c>
      <c r="BI1774">
        <v>71</v>
      </c>
      <c r="BJ1774" s="25">
        <v>45853</v>
      </c>
      <c r="BK1774">
        <v>0</v>
      </c>
      <c r="BL1774" s="27" t="str">
        <f>VLOOKUP(O1774,DropDownList!$H$1:$I$7,2,FALSE)</f>
        <v>2023/24</v>
      </c>
      <c r="BM1774" s="27" t="str">
        <f t="shared" si="27"/>
        <v>PRAS</v>
      </c>
    </row>
    <row r="1775" spans="1:65" x14ac:dyDescent="0.2">
      <c r="A1775">
        <v>2025</v>
      </c>
      <c r="B1775">
        <v>7</v>
      </c>
      <c r="C1775" t="s">
        <v>198</v>
      </c>
      <c r="D1775" t="s">
        <v>202</v>
      </c>
      <c r="E1775" t="s">
        <v>30</v>
      </c>
      <c r="F1775">
        <v>9376</v>
      </c>
      <c r="G1775" t="s">
        <v>141</v>
      </c>
      <c r="H1775" t="s">
        <v>200</v>
      </c>
      <c r="I1775" t="s">
        <v>142</v>
      </c>
      <c r="J1775" s="24">
        <v>45839</v>
      </c>
      <c r="K1775" t="s">
        <v>143</v>
      </c>
      <c r="L1775">
        <v>2</v>
      </c>
      <c r="M1775" t="s">
        <v>144</v>
      </c>
      <c r="N1775" t="s">
        <v>145</v>
      </c>
      <c r="O1775" t="s">
        <v>156</v>
      </c>
      <c r="P1775" t="s">
        <v>153</v>
      </c>
      <c r="Q1775">
        <v>25.33</v>
      </c>
      <c r="R1775">
        <v>7</v>
      </c>
      <c r="S1775">
        <v>315</v>
      </c>
      <c r="T1775">
        <v>135</v>
      </c>
      <c r="U1775">
        <v>1</v>
      </c>
      <c r="V1775">
        <v>1</v>
      </c>
      <c r="W1775">
        <v>25.33</v>
      </c>
      <c r="X1775">
        <v>25.33</v>
      </c>
      <c r="Y1775">
        <v>0</v>
      </c>
      <c r="Z1775">
        <v>0</v>
      </c>
      <c r="AA1775">
        <v>154.66999999999999</v>
      </c>
      <c r="AB1775">
        <v>0</v>
      </c>
      <c r="AC1775">
        <v>154.66999999999999</v>
      </c>
      <c r="AD1775">
        <v>0</v>
      </c>
      <c r="AE1775">
        <v>1</v>
      </c>
      <c r="AF1775">
        <v>3</v>
      </c>
      <c r="AG1775">
        <v>1</v>
      </c>
      <c r="AH1775">
        <v>3</v>
      </c>
      <c r="AI1775">
        <v>0</v>
      </c>
      <c r="AJ1775">
        <v>0</v>
      </c>
      <c r="AK1775">
        <v>0</v>
      </c>
      <c r="AL1775">
        <v>0</v>
      </c>
      <c r="AM1775">
        <v>0</v>
      </c>
      <c r="AN1775">
        <v>0</v>
      </c>
      <c r="AO1775">
        <v>6</v>
      </c>
      <c r="AP1775">
        <v>11</v>
      </c>
      <c r="AQ1775">
        <v>7</v>
      </c>
      <c r="AR1775">
        <v>0</v>
      </c>
      <c r="AS1775">
        <v>1</v>
      </c>
      <c r="AT1775">
        <v>0</v>
      </c>
      <c r="AU1775">
        <v>0</v>
      </c>
      <c r="AV1775">
        <v>0</v>
      </c>
      <c r="AW1775">
        <v>0</v>
      </c>
      <c r="AX1775">
        <v>0</v>
      </c>
      <c r="AY1775">
        <v>1</v>
      </c>
      <c r="AZ1775">
        <v>1</v>
      </c>
      <c r="BA1775">
        <v>1</v>
      </c>
      <c r="BB1775">
        <v>0</v>
      </c>
      <c r="BC1775">
        <v>0</v>
      </c>
      <c r="BD1775">
        <v>0</v>
      </c>
      <c r="BE1775">
        <v>0</v>
      </c>
      <c r="BF1775">
        <v>6</v>
      </c>
      <c r="BG1775">
        <v>0</v>
      </c>
      <c r="BH1775">
        <v>0</v>
      </c>
      <c r="BI1775">
        <v>1</v>
      </c>
      <c r="BJ1775" s="25">
        <v>45853</v>
      </c>
      <c r="BK1775">
        <v>0</v>
      </c>
      <c r="BL1775" s="27" t="str">
        <f>VLOOKUP(O1775,DropDownList!$H$1:$I$7,2,FALSE)</f>
        <v>2023/24</v>
      </c>
      <c r="BM1775" s="27" t="str">
        <f t="shared" si="27"/>
        <v>PREG</v>
      </c>
    </row>
    <row r="1776" spans="1:65" x14ac:dyDescent="0.2">
      <c r="A1776">
        <v>2025</v>
      </c>
      <c r="B1776">
        <v>7</v>
      </c>
      <c r="C1776" t="s">
        <v>198</v>
      </c>
      <c r="D1776" t="s">
        <v>202</v>
      </c>
      <c r="E1776" t="s">
        <v>30</v>
      </c>
      <c r="F1776">
        <v>9376</v>
      </c>
      <c r="G1776" t="s">
        <v>141</v>
      </c>
      <c r="H1776" t="s">
        <v>200</v>
      </c>
      <c r="I1776" t="s">
        <v>142</v>
      </c>
      <c r="J1776" s="24">
        <v>45839</v>
      </c>
      <c r="K1776" t="s">
        <v>143</v>
      </c>
      <c r="L1776">
        <v>2</v>
      </c>
      <c r="M1776" t="s">
        <v>144</v>
      </c>
      <c r="N1776" t="s">
        <v>145</v>
      </c>
      <c r="O1776" t="s">
        <v>149</v>
      </c>
      <c r="P1776" t="s">
        <v>154</v>
      </c>
      <c r="Q1776">
        <v>29094.39</v>
      </c>
      <c r="R1776">
        <v>317</v>
      </c>
      <c r="S1776">
        <v>74470.23</v>
      </c>
      <c r="T1776">
        <v>62.86</v>
      </c>
      <c r="U1776">
        <v>134</v>
      </c>
      <c r="V1776">
        <v>78</v>
      </c>
      <c r="W1776">
        <v>13374.85</v>
      </c>
      <c r="X1776">
        <v>16829.849999999999</v>
      </c>
      <c r="Y1776">
        <v>0</v>
      </c>
      <c r="Z1776">
        <v>0</v>
      </c>
      <c r="AA1776">
        <v>45312.98</v>
      </c>
      <c r="AB1776">
        <v>79.02</v>
      </c>
      <c r="AC1776">
        <v>41792.71</v>
      </c>
      <c r="AD1776">
        <v>51</v>
      </c>
      <c r="AE1776">
        <v>27</v>
      </c>
      <c r="AF1776">
        <v>182</v>
      </c>
      <c r="AG1776">
        <v>61</v>
      </c>
      <c r="AH1776">
        <v>0</v>
      </c>
      <c r="AI1776">
        <v>73</v>
      </c>
      <c r="AJ1776">
        <v>0</v>
      </c>
      <c r="AK1776">
        <v>0</v>
      </c>
      <c r="AL1776">
        <v>0</v>
      </c>
      <c r="AM1776">
        <v>0</v>
      </c>
      <c r="AN1776">
        <v>0</v>
      </c>
      <c r="AO1776">
        <v>187</v>
      </c>
      <c r="AP1776">
        <v>468</v>
      </c>
      <c r="AQ1776">
        <v>189</v>
      </c>
      <c r="AR1776">
        <v>1</v>
      </c>
      <c r="AS1776">
        <v>88</v>
      </c>
      <c r="AT1776">
        <v>0</v>
      </c>
      <c r="AU1776">
        <v>14</v>
      </c>
      <c r="AV1776">
        <v>4</v>
      </c>
      <c r="AW1776">
        <v>3</v>
      </c>
      <c r="AX1776">
        <v>0</v>
      </c>
      <c r="AY1776">
        <v>49</v>
      </c>
      <c r="AZ1776">
        <v>72</v>
      </c>
      <c r="BA1776">
        <v>20</v>
      </c>
      <c r="BB1776">
        <v>10</v>
      </c>
      <c r="BC1776">
        <v>1</v>
      </c>
      <c r="BD1776">
        <v>1</v>
      </c>
      <c r="BE1776">
        <v>0</v>
      </c>
      <c r="BF1776">
        <v>310</v>
      </c>
      <c r="BG1776">
        <v>17537.25</v>
      </c>
      <c r="BH1776">
        <v>1</v>
      </c>
      <c r="BI1776">
        <v>127</v>
      </c>
      <c r="BJ1776" s="25">
        <v>45853</v>
      </c>
      <c r="BK1776">
        <v>0</v>
      </c>
      <c r="BL1776" s="27" t="str">
        <f>VLOOKUP(O1776,DropDownList!$H$1:$I$7,2,FALSE)</f>
        <v>2025/26</v>
      </c>
      <c r="BM1776" s="27" t="str">
        <f t="shared" si="27"/>
        <v>JP COURT</v>
      </c>
    </row>
    <row r="1777" spans="1:65" x14ac:dyDescent="0.2">
      <c r="A1777">
        <v>2025</v>
      </c>
      <c r="B1777">
        <v>7</v>
      </c>
      <c r="C1777" t="s">
        <v>198</v>
      </c>
      <c r="D1777" t="s">
        <v>202</v>
      </c>
      <c r="E1777" t="s">
        <v>30</v>
      </c>
      <c r="F1777">
        <v>9376</v>
      </c>
      <c r="G1777" t="s">
        <v>141</v>
      </c>
      <c r="H1777" t="s">
        <v>200</v>
      </c>
      <c r="I1777" t="s">
        <v>142</v>
      </c>
      <c r="J1777" s="24">
        <v>45839</v>
      </c>
      <c r="K1777" t="s">
        <v>143</v>
      </c>
      <c r="L1777">
        <v>2</v>
      </c>
      <c r="M1777" t="s">
        <v>144</v>
      </c>
      <c r="N1777" t="s">
        <v>145</v>
      </c>
      <c r="O1777" t="s">
        <v>147</v>
      </c>
      <c r="P1777" t="s">
        <v>152</v>
      </c>
      <c r="Q1777">
        <v>0</v>
      </c>
      <c r="R1777">
        <v>358</v>
      </c>
      <c r="S1777">
        <v>14320</v>
      </c>
      <c r="T1777">
        <v>9960</v>
      </c>
      <c r="U1777">
        <v>0</v>
      </c>
      <c r="V1777">
        <v>0</v>
      </c>
      <c r="W1777">
        <v>0</v>
      </c>
      <c r="X1777">
        <v>0</v>
      </c>
      <c r="Y1777">
        <v>0</v>
      </c>
      <c r="Z1777">
        <v>0</v>
      </c>
      <c r="AA1777">
        <v>4360</v>
      </c>
      <c r="AB1777">
        <v>0</v>
      </c>
      <c r="AC1777">
        <v>4360</v>
      </c>
      <c r="AD1777">
        <v>0</v>
      </c>
      <c r="AE1777">
        <v>0</v>
      </c>
      <c r="AF1777">
        <v>109</v>
      </c>
      <c r="AG1777">
        <v>0</v>
      </c>
      <c r="AH1777">
        <v>249</v>
      </c>
      <c r="AI1777">
        <v>0</v>
      </c>
      <c r="AJ1777">
        <v>0</v>
      </c>
      <c r="AK1777">
        <v>0</v>
      </c>
      <c r="AL1777">
        <v>0</v>
      </c>
      <c r="AM1777">
        <v>0</v>
      </c>
      <c r="AN1777">
        <v>0</v>
      </c>
      <c r="AO1777">
        <v>0</v>
      </c>
      <c r="AP1777">
        <v>0</v>
      </c>
      <c r="AQ1777">
        <v>0</v>
      </c>
      <c r="AR1777">
        <v>0</v>
      </c>
      <c r="AS1777">
        <v>0</v>
      </c>
      <c r="AT1777">
        <v>0</v>
      </c>
      <c r="AU1777">
        <v>0</v>
      </c>
      <c r="AV1777">
        <v>0</v>
      </c>
      <c r="AW1777">
        <v>0</v>
      </c>
      <c r="AX1777">
        <v>0</v>
      </c>
      <c r="AY1777">
        <v>0</v>
      </c>
      <c r="AZ1777">
        <v>0</v>
      </c>
      <c r="BA1777">
        <v>0</v>
      </c>
      <c r="BB1777">
        <v>0</v>
      </c>
      <c r="BC1777">
        <v>0</v>
      </c>
      <c r="BD1777">
        <v>0</v>
      </c>
      <c r="BE1777">
        <v>0</v>
      </c>
      <c r="BF1777">
        <v>0</v>
      </c>
      <c r="BG1777">
        <v>0</v>
      </c>
      <c r="BH1777">
        <v>0</v>
      </c>
      <c r="BI1777">
        <v>0</v>
      </c>
      <c r="BJ1777" s="25">
        <v>45853</v>
      </c>
      <c r="BK1777">
        <v>0</v>
      </c>
      <c r="BL1777" s="27" t="str">
        <f>VLOOKUP(O1777,DropDownList!$H$1:$I$7,2,FALSE)</f>
        <v>2024/25</v>
      </c>
      <c r="BM1777" s="27" t="str">
        <f t="shared" si="27"/>
        <v>PCOA</v>
      </c>
    </row>
    <row r="1778" spans="1:65" x14ac:dyDescent="0.2">
      <c r="A1778">
        <v>2025</v>
      </c>
      <c r="B1778">
        <v>7</v>
      </c>
      <c r="C1778" t="s">
        <v>198</v>
      </c>
      <c r="D1778" t="s">
        <v>202</v>
      </c>
      <c r="E1778" t="s">
        <v>30</v>
      </c>
      <c r="F1778">
        <v>9376</v>
      </c>
      <c r="G1778" t="s">
        <v>141</v>
      </c>
      <c r="H1778" t="s">
        <v>200</v>
      </c>
      <c r="I1778" t="s">
        <v>142</v>
      </c>
      <c r="J1778" s="24">
        <v>45839</v>
      </c>
      <c r="K1778" t="s">
        <v>143</v>
      </c>
      <c r="L1778">
        <v>2</v>
      </c>
      <c r="M1778" t="s">
        <v>144</v>
      </c>
      <c r="N1778" t="s">
        <v>145</v>
      </c>
      <c r="O1778" t="s">
        <v>147</v>
      </c>
      <c r="P1778" t="s">
        <v>148</v>
      </c>
      <c r="Q1778">
        <v>6788.63</v>
      </c>
      <c r="R1778">
        <v>246</v>
      </c>
      <c r="S1778">
        <v>14760</v>
      </c>
      <c r="T1778">
        <v>1170.33</v>
      </c>
      <c r="U1778">
        <v>125</v>
      </c>
      <c r="V1778">
        <v>59</v>
      </c>
      <c r="W1778">
        <v>3430.99</v>
      </c>
      <c r="X1778">
        <v>3430.99</v>
      </c>
      <c r="Y1778">
        <v>0</v>
      </c>
      <c r="Z1778">
        <v>0</v>
      </c>
      <c r="AA1778">
        <v>6801.04</v>
      </c>
      <c r="AB1778">
        <v>0</v>
      </c>
      <c r="AC1778">
        <v>6801.04</v>
      </c>
      <c r="AD1778">
        <v>56</v>
      </c>
      <c r="AE1778">
        <v>3</v>
      </c>
      <c r="AF1778">
        <v>101</v>
      </c>
      <c r="AG1778">
        <v>23</v>
      </c>
      <c r="AH1778">
        <v>18</v>
      </c>
      <c r="AI1778">
        <v>102</v>
      </c>
      <c r="AJ1778">
        <v>0</v>
      </c>
      <c r="AK1778">
        <v>0</v>
      </c>
      <c r="AL1778">
        <v>0</v>
      </c>
      <c r="AM1778">
        <v>0</v>
      </c>
      <c r="AN1778">
        <v>0</v>
      </c>
      <c r="AO1778">
        <v>216</v>
      </c>
      <c r="AP1778">
        <v>727</v>
      </c>
      <c r="AQ1778">
        <v>223</v>
      </c>
      <c r="AR1778">
        <v>0</v>
      </c>
      <c r="AS1778">
        <v>101</v>
      </c>
      <c r="AT1778">
        <v>0</v>
      </c>
      <c r="AU1778">
        <v>8</v>
      </c>
      <c r="AV1778">
        <v>0</v>
      </c>
      <c r="AW1778">
        <v>0</v>
      </c>
      <c r="AX1778">
        <v>0</v>
      </c>
      <c r="AY1778">
        <v>127</v>
      </c>
      <c r="AZ1778">
        <v>181</v>
      </c>
      <c r="BA1778">
        <v>63</v>
      </c>
      <c r="BB1778">
        <v>4</v>
      </c>
      <c r="BC1778">
        <v>1</v>
      </c>
      <c r="BD1778">
        <v>0</v>
      </c>
      <c r="BE1778">
        <v>0</v>
      </c>
      <c r="BF1778">
        <v>216</v>
      </c>
      <c r="BG1778">
        <v>6120</v>
      </c>
      <c r="BH1778">
        <v>2</v>
      </c>
      <c r="BI1778">
        <v>125</v>
      </c>
      <c r="BJ1778" s="25">
        <v>45853</v>
      </c>
      <c r="BK1778">
        <v>0</v>
      </c>
      <c r="BL1778" s="27" t="str">
        <f>VLOOKUP(O1778,DropDownList!$H$1:$I$7,2,FALSE)</f>
        <v>2024/25</v>
      </c>
      <c r="BM1778" s="27" t="str">
        <f t="shared" si="27"/>
        <v>PRAS</v>
      </c>
    </row>
    <row r="1779" spans="1:65" x14ac:dyDescent="0.2">
      <c r="A1779">
        <v>2025</v>
      </c>
      <c r="B1779">
        <v>7</v>
      </c>
      <c r="C1779" t="s">
        <v>198</v>
      </c>
      <c r="D1779" t="s">
        <v>203</v>
      </c>
      <c r="E1779" t="s">
        <v>30</v>
      </c>
      <c r="F1779">
        <v>9723</v>
      </c>
      <c r="G1779" t="s">
        <v>158</v>
      </c>
      <c r="H1779" t="s">
        <v>200</v>
      </c>
      <c r="I1779" t="s">
        <v>142</v>
      </c>
      <c r="J1779" s="24">
        <v>45839</v>
      </c>
      <c r="K1779" t="s">
        <v>143</v>
      </c>
      <c r="L1779">
        <v>2</v>
      </c>
      <c r="M1779" t="s">
        <v>144</v>
      </c>
      <c r="N1779" t="s">
        <v>145</v>
      </c>
      <c r="O1779" t="s">
        <v>149</v>
      </c>
      <c r="P1779" t="s">
        <v>159</v>
      </c>
      <c r="Q1779">
        <v>4121.25</v>
      </c>
      <c r="R1779">
        <v>6</v>
      </c>
      <c r="S1779">
        <v>19022.25</v>
      </c>
      <c r="T1779">
        <v>187.54</v>
      </c>
      <c r="U1779">
        <v>2</v>
      </c>
      <c r="V1779">
        <v>2</v>
      </c>
      <c r="W1779">
        <v>4121.25</v>
      </c>
      <c r="X1779">
        <v>4121.25</v>
      </c>
      <c r="Y1779">
        <v>0</v>
      </c>
      <c r="Z1779">
        <v>0</v>
      </c>
      <c r="AA1779">
        <v>14713.46</v>
      </c>
      <c r="AB1779">
        <v>0</v>
      </c>
      <c r="AC1779">
        <v>0</v>
      </c>
      <c r="AD1779">
        <v>2</v>
      </c>
      <c r="AE1779">
        <v>0</v>
      </c>
      <c r="AF1779">
        <v>2</v>
      </c>
      <c r="AG1779">
        <v>0</v>
      </c>
      <c r="AH1779">
        <v>0</v>
      </c>
      <c r="AI1779">
        <v>2</v>
      </c>
      <c r="AJ1779">
        <v>0</v>
      </c>
      <c r="AK1779">
        <v>0</v>
      </c>
      <c r="AL1779">
        <v>0</v>
      </c>
      <c r="AM1779">
        <v>0</v>
      </c>
      <c r="AN1779">
        <v>0</v>
      </c>
      <c r="AO1779">
        <v>1</v>
      </c>
      <c r="AP1779">
        <v>1</v>
      </c>
      <c r="AQ1779">
        <v>1</v>
      </c>
      <c r="AR1779">
        <v>0</v>
      </c>
      <c r="AS1779">
        <v>0</v>
      </c>
      <c r="AT1779">
        <v>0</v>
      </c>
      <c r="AU1779">
        <v>0</v>
      </c>
      <c r="AV1779">
        <v>0</v>
      </c>
      <c r="AW1779">
        <v>0</v>
      </c>
      <c r="AX1779">
        <v>0</v>
      </c>
      <c r="AY1779">
        <v>0</v>
      </c>
      <c r="AZ1779">
        <v>0</v>
      </c>
      <c r="BA1779">
        <v>0</v>
      </c>
      <c r="BB1779">
        <v>0</v>
      </c>
      <c r="BC1779">
        <v>0</v>
      </c>
      <c r="BD1779">
        <v>0</v>
      </c>
      <c r="BE1779">
        <v>0</v>
      </c>
      <c r="BF1779">
        <v>0</v>
      </c>
      <c r="BG1779">
        <v>4121.25</v>
      </c>
      <c r="BH1779">
        <v>2</v>
      </c>
      <c r="BI1779">
        <v>0</v>
      </c>
      <c r="BJ1779" s="25">
        <v>45853</v>
      </c>
      <c r="BK1779">
        <v>0</v>
      </c>
      <c r="BL1779" s="27" t="str">
        <f>VLOOKUP(O1779,DropDownList!$H$1:$I$7,2,FALSE)</f>
        <v>2025/26</v>
      </c>
      <c r="BM1779" s="27" t="str">
        <f t="shared" si="27"/>
        <v>CONF</v>
      </c>
    </row>
    <row r="1780" spans="1:65" x14ac:dyDescent="0.2">
      <c r="A1780">
        <v>2025</v>
      </c>
      <c r="B1780">
        <v>7</v>
      </c>
      <c r="C1780" t="s">
        <v>198</v>
      </c>
      <c r="D1780" t="s">
        <v>203</v>
      </c>
      <c r="E1780" t="s">
        <v>30</v>
      </c>
      <c r="F1780">
        <v>9723</v>
      </c>
      <c r="G1780" t="s">
        <v>158</v>
      </c>
      <c r="H1780" t="s">
        <v>200</v>
      </c>
      <c r="I1780" t="s">
        <v>142</v>
      </c>
      <c r="J1780" s="24">
        <v>45839</v>
      </c>
      <c r="K1780" t="s">
        <v>143</v>
      </c>
      <c r="L1780">
        <v>2</v>
      </c>
      <c r="M1780" t="s">
        <v>144</v>
      </c>
      <c r="N1780" t="s">
        <v>145</v>
      </c>
      <c r="O1780" t="s">
        <v>147</v>
      </c>
      <c r="P1780" t="s">
        <v>161</v>
      </c>
      <c r="Q1780">
        <v>1038.28</v>
      </c>
      <c r="R1780">
        <v>410</v>
      </c>
      <c r="S1780">
        <v>8470</v>
      </c>
      <c r="T1780">
        <v>240</v>
      </c>
      <c r="U1780">
        <v>116</v>
      </c>
      <c r="V1780">
        <v>32</v>
      </c>
      <c r="W1780">
        <v>635.33000000000004</v>
      </c>
      <c r="X1780">
        <v>635.33000000000004</v>
      </c>
      <c r="Y1780">
        <v>0</v>
      </c>
      <c r="Z1780">
        <v>0</v>
      </c>
      <c r="AA1780">
        <v>7191.72</v>
      </c>
      <c r="AB1780">
        <v>0</v>
      </c>
      <c r="AC1780">
        <v>0</v>
      </c>
      <c r="AD1780">
        <v>28</v>
      </c>
      <c r="AE1780">
        <v>4</v>
      </c>
      <c r="AF1780">
        <v>339</v>
      </c>
      <c r="AG1780">
        <v>6</v>
      </c>
      <c r="AH1780">
        <v>13</v>
      </c>
      <c r="AI1780">
        <v>52</v>
      </c>
      <c r="AJ1780">
        <v>0</v>
      </c>
      <c r="AK1780">
        <v>0</v>
      </c>
      <c r="AL1780">
        <v>0</v>
      </c>
      <c r="AM1780">
        <v>0</v>
      </c>
      <c r="AN1780">
        <v>0</v>
      </c>
      <c r="AO1780">
        <v>249</v>
      </c>
      <c r="AP1780">
        <v>921</v>
      </c>
      <c r="AQ1780">
        <v>256</v>
      </c>
      <c r="AR1780">
        <v>1</v>
      </c>
      <c r="AS1780">
        <v>127</v>
      </c>
      <c r="AT1780">
        <v>4</v>
      </c>
      <c r="AU1780">
        <v>58</v>
      </c>
      <c r="AV1780">
        <v>19</v>
      </c>
      <c r="AW1780">
        <v>10</v>
      </c>
      <c r="AX1780">
        <v>0</v>
      </c>
      <c r="AY1780">
        <v>121</v>
      </c>
      <c r="AZ1780">
        <v>168</v>
      </c>
      <c r="BA1780">
        <v>78</v>
      </c>
      <c r="BB1780">
        <v>8</v>
      </c>
      <c r="BC1780">
        <v>5</v>
      </c>
      <c r="BD1780">
        <v>3</v>
      </c>
      <c r="BE1780">
        <v>0</v>
      </c>
      <c r="BF1780">
        <v>398</v>
      </c>
      <c r="BG1780">
        <v>950</v>
      </c>
      <c r="BH1780">
        <v>0</v>
      </c>
      <c r="BI1780">
        <v>110</v>
      </c>
      <c r="BJ1780" s="25">
        <v>45853</v>
      </c>
      <c r="BK1780">
        <v>0</v>
      </c>
      <c r="BL1780" s="27" t="str">
        <f>VLOOKUP(O1780,DropDownList!$H$1:$I$7,2,FALSE)</f>
        <v>2024/25</v>
      </c>
      <c r="BM1780" s="27" t="str">
        <f t="shared" si="27"/>
        <v>VSUR</v>
      </c>
    </row>
    <row r="1781" spans="1:65" x14ac:dyDescent="0.2">
      <c r="A1781">
        <v>2025</v>
      </c>
      <c r="B1781">
        <v>7</v>
      </c>
      <c r="C1781" t="s">
        <v>198</v>
      </c>
      <c r="D1781" t="s">
        <v>203</v>
      </c>
      <c r="E1781" t="s">
        <v>30</v>
      </c>
      <c r="F1781">
        <v>9723</v>
      </c>
      <c r="G1781" t="s">
        <v>158</v>
      </c>
      <c r="H1781" t="s">
        <v>200</v>
      </c>
      <c r="I1781" t="s">
        <v>142</v>
      </c>
      <c r="J1781" s="24">
        <v>45839</v>
      </c>
      <c r="K1781" t="s">
        <v>143</v>
      </c>
      <c r="L1781">
        <v>2</v>
      </c>
      <c r="M1781" t="s">
        <v>144</v>
      </c>
      <c r="N1781" t="s">
        <v>145</v>
      </c>
      <c r="O1781" t="s">
        <v>149</v>
      </c>
      <c r="P1781" t="s">
        <v>161</v>
      </c>
      <c r="Q1781">
        <v>1953.88</v>
      </c>
      <c r="R1781">
        <v>388</v>
      </c>
      <c r="S1781">
        <v>8825</v>
      </c>
      <c r="T1781">
        <v>250</v>
      </c>
      <c r="U1781">
        <v>196</v>
      </c>
      <c r="V1781">
        <v>57</v>
      </c>
      <c r="W1781">
        <v>1155</v>
      </c>
      <c r="X1781">
        <v>1155</v>
      </c>
      <c r="Y1781">
        <v>0</v>
      </c>
      <c r="Z1781">
        <v>0</v>
      </c>
      <c r="AA1781">
        <v>6621.12</v>
      </c>
      <c r="AB1781">
        <v>0</v>
      </c>
      <c r="AC1781">
        <v>0</v>
      </c>
      <c r="AD1781">
        <v>56</v>
      </c>
      <c r="AE1781">
        <v>1</v>
      </c>
      <c r="AF1781">
        <v>282</v>
      </c>
      <c r="AG1781">
        <v>6</v>
      </c>
      <c r="AH1781">
        <v>11</v>
      </c>
      <c r="AI1781">
        <v>89</v>
      </c>
      <c r="AJ1781">
        <v>0</v>
      </c>
      <c r="AK1781">
        <v>0</v>
      </c>
      <c r="AL1781">
        <v>0</v>
      </c>
      <c r="AM1781">
        <v>0</v>
      </c>
      <c r="AN1781">
        <v>0</v>
      </c>
      <c r="AO1781">
        <v>238</v>
      </c>
      <c r="AP1781">
        <v>598</v>
      </c>
      <c r="AQ1781">
        <v>227</v>
      </c>
      <c r="AR1781">
        <v>1</v>
      </c>
      <c r="AS1781">
        <v>105</v>
      </c>
      <c r="AT1781">
        <v>0</v>
      </c>
      <c r="AU1781">
        <v>16</v>
      </c>
      <c r="AV1781">
        <v>4</v>
      </c>
      <c r="AW1781">
        <v>18</v>
      </c>
      <c r="AX1781">
        <v>0</v>
      </c>
      <c r="AY1781">
        <v>80</v>
      </c>
      <c r="AZ1781">
        <v>96</v>
      </c>
      <c r="BA1781">
        <v>16</v>
      </c>
      <c r="BB1781">
        <v>11</v>
      </c>
      <c r="BC1781">
        <v>2</v>
      </c>
      <c r="BD1781">
        <v>1</v>
      </c>
      <c r="BE1781">
        <v>0</v>
      </c>
      <c r="BF1781">
        <v>368</v>
      </c>
      <c r="BG1781">
        <v>1835</v>
      </c>
      <c r="BH1781">
        <v>0</v>
      </c>
      <c r="BI1781">
        <v>188</v>
      </c>
      <c r="BJ1781" s="25">
        <v>45853</v>
      </c>
      <c r="BK1781">
        <v>0</v>
      </c>
      <c r="BL1781" s="27" t="str">
        <f>VLOOKUP(O1781,DropDownList!$H$1:$I$7,2,FALSE)</f>
        <v>2025/26</v>
      </c>
      <c r="BM1781" s="27" t="str">
        <f t="shared" si="27"/>
        <v>VSUR</v>
      </c>
    </row>
    <row r="1782" spans="1:65" x14ac:dyDescent="0.2">
      <c r="A1782">
        <v>2025</v>
      </c>
      <c r="B1782">
        <v>7</v>
      </c>
      <c r="C1782" t="s">
        <v>198</v>
      </c>
      <c r="D1782" t="s">
        <v>203</v>
      </c>
      <c r="E1782" t="s">
        <v>30</v>
      </c>
      <c r="F1782">
        <v>9723</v>
      </c>
      <c r="G1782" t="s">
        <v>158</v>
      </c>
      <c r="H1782" t="s">
        <v>200</v>
      </c>
      <c r="I1782" t="s">
        <v>142</v>
      </c>
      <c r="J1782" s="24">
        <v>45839</v>
      </c>
      <c r="K1782" t="s">
        <v>143</v>
      </c>
      <c r="L1782">
        <v>2</v>
      </c>
      <c r="M1782" t="s">
        <v>144</v>
      </c>
      <c r="N1782" t="s">
        <v>145</v>
      </c>
      <c r="O1782" t="s">
        <v>156</v>
      </c>
      <c r="P1782" t="s">
        <v>161</v>
      </c>
      <c r="Q1782">
        <v>755</v>
      </c>
      <c r="R1782">
        <v>448</v>
      </c>
      <c r="S1782">
        <v>9405</v>
      </c>
      <c r="T1782">
        <v>350</v>
      </c>
      <c r="U1782">
        <v>88</v>
      </c>
      <c r="V1782">
        <v>24</v>
      </c>
      <c r="W1782">
        <v>455</v>
      </c>
      <c r="X1782">
        <v>455</v>
      </c>
      <c r="Y1782">
        <v>0</v>
      </c>
      <c r="Z1782">
        <v>0</v>
      </c>
      <c r="AA1782">
        <v>8300</v>
      </c>
      <c r="AB1782">
        <v>0</v>
      </c>
      <c r="AC1782">
        <v>0</v>
      </c>
      <c r="AD1782">
        <v>24</v>
      </c>
      <c r="AE1782">
        <v>0</v>
      </c>
      <c r="AF1782">
        <v>392</v>
      </c>
      <c r="AG1782">
        <v>1</v>
      </c>
      <c r="AH1782">
        <v>18</v>
      </c>
      <c r="AI1782">
        <v>37</v>
      </c>
      <c r="AJ1782">
        <v>0</v>
      </c>
      <c r="AK1782">
        <v>0</v>
      </c>
      <c r="AL1782">
        <v>0</v>
      </c>
      <c r="AM1782">
        <v>0</v>
      </c>
      <c r="AN1782">
        <v>0</v>
      </c>
      <c r="AO1782">
        <v>297</v>
      </c>
      <c r="AP1782">
        <v>1191</v>
      </c>
      <c r="AQ1782">
        <v>320</v>
      </c>
      <c r="AR1782">
        <v>0</v>
      </c>
      <c r="AS1782">
        <v>172</v>
      </c>
      <c r="AT1782">
        <v>18</v>
      </c>
      <c r="AU1782">
        <v>77</v>
      </c>
      <c r="AV1782">
        <v>32</v>
      </c>
      <c r="AW1782">
        <v>12</v>
      </c>
      <c r="AX1782">
        <v>0</v>
      </c>
      <c r="AY1782">
        <v>138</v>
      </c>
      <c r="AZ1782">
        <v>197</v>
      </c>
      <c r="BA1782">
        <v>99</v>
      </c>
      <c r="BB1782">
        <v>29</v>
      </c>
      <c r="BC1782">
        <v>15</v>
      </c>
      <c r="BD1782">
        <v>12</v>
      </c>
      <c r="BE1782">
        <v>0</v>
      </c>
      <c r="BF1782">
        <v>432</v>
      </c>
      <c r="BG1782">
        <v>735</v>
      </c>
      <c r="BH1782">
        <v>0</v>
      </c>
      <c r="BI1782">
        <v>82</v>
      </c>
      <c r="BJ1782" s="25">
        <v>45853</v>
      </c>
      <c r="BK1782">
        <v>2</v>
      </c>
      <c r="BL1782" s="27" t="str">
        <f>VLOOKUP(O1782,DropDownList!$H$1:$I$7,2,FALSE)</f>
        <v>2023/24</v>
      </c>
      <c r="BM1782" s="27" t="str">
        <f t="shared" si="27"/>
        <v>VSUR</v>
      </c>
    </row>
    <row r="1783" spans="1:65" x14ac:dyDescent="0.2">
      <c r="A1783">
        <v>2025</v>
      </c>
      <c r="B1783">
        <v>7</v>
      </c>
      <c r="C1783" t="s">
        <v>198</v>
      </c>
      <c r="D1783" t="s">
        <v>203</v>
      </c>
      <c r="E1783" t="s">
        <v>30</v>
      </c>
      <c r="F1783">
        <v>9723</v>
      </c>
      <c r="G1783" t="s">
        <v>158</v>
      </c>
      <c r="H1783" t="s">
        <v>200</v>
      </c>
      <c r="I1783" t="s">
        <v>142</v>
      </c>
      <c r="J1783" s="24">
        <v>45839</v>
      </c>
      <c r="K1783" t="s">
        <v>143</v>
      </c>
      <c r="L1783">
        <v>2</v>
      </c>
      <c r="M1783" t="s">
        <v>144</v>
      </c>
      <c r="N1783" t="s">
        <v>145</v>
      </c>
      <c r="O1783" t="s">
        <v>156</v>
      </c>
      <c r="P1783" t="s">
        <v>160</v>
      </c>
      <c r="Q1783">
        <v>27670.77</v>
      </c>
      <c r="R1783">
        <v>477</v>
      </c>
      <c r="S1783">
        <v>198797.9</v>
      </c>
      <c r="T1783">
        <v>8190.7</v>
      </c>
      <c r="U1783">
        <v>94</v>
      </c>
      <c r="V1783">
        <v>43</v>
      </c>
      <c r="W1783">
        <v>10891.71</v>
      </c>
      <c r="X1783">
        <v>12146.71</v>
      </c>
      <c r="Y1783">
        <v>0</v>
      </c>
      <c r="Z1783">
        <v>0</v>
      </c>
      <c r="AA1783">
        <v>162936.43</v>
      </c>
      <c r="AB1783">
        <v>14251.15</v>
      </c>
      <c r="AC1783">
        <v>140335.28</v>
      </c>
      <c r="AD1783">
        <v>25</v>
      </c>
      <c r="AE1783">
        <v>18</v>
      </c>
      <c r="AF1783">
        <v>357</v>
      </c>
      <c r="AG1783">
        <v>54</v>
      </c>
      <c r="AH1783">
        <v>18</v>
      </c>
      <c r="AI1783">
        <v>40</v>
      </c>
      <c r="AJ1783">
        <v>0</v>
      </c>
      <c r="AK1783">
        <v>0</v>
      </c>
      <c r="AL1783">
        <v>0</v>
      </c>
      <c r="AM1783">
        <v>0</v>
      </c>
      <c r="AN1783">
        <v>0</v>
      </c>
      <c r="AO1783">
        <v>315</v>
      </c>
      <c r="AP1783">
        <v>1268</v>
      </c>
      <c r="AQ1783">
        <v>336</v>
      </c>
      <c r="AR1783">
        <v>0</v>
      </c>
      <c r="AS1783">
        <v>175</v>
      </c>
      <c r="AT1783">
        <v>19</v>
      </c>
      <c r="AU1783">
        <v>81</v>
      </c>
      <c r="AV1783">
        <v>34</v>
      </c>
      <c r="AW1783">
        <v>12</v>
      </c>
      <c r="AX1783">
        <v>0</v>
      </c>
      <c r="AY1783">
        <v>148</v>
      </c>
      <c r="AZ1783">
        <v>213</v>
      </c>
      <c r="BA1783">
        <v>110</v>
      </c>
      <c r="BB1783">
        <v>31</v>
      </c>
      <c r="BC1783">
        <v>16</v>
      </c>
      <c r="BD1783">
        <v>14</v>
      </c>
      <c r="BE1783">
        <v>0</v>
      </c>
      <c r="BF1783">
        <v>461</v>
      </c>
      <c r="BG1783">
        <v>13866</v>
      </c>
      <c r="BH1783">
        <v>8</v>
      </c>
      <c r="BI1783">
        <v>87</v>
      </c>
      <c r="BJ1783" s="25">
        <v>45853</v>
      </c>
      <c r="BK1783">
        <v>2</v>
      </c>
      <c r="BL1783" s="27" t="str">
        <f>VLOOKUP(O1783,DropDownList!$H$1:$I$7,2,FALSE)</f>
        <v>2023/24</v>
      </c>
      <c r="BM1783" s="27" t="str">
        <f t="shared" si="27"/>
        <v>SC COURT</v>
      </c>
    </row>
    <row r="1784" spans="1:65" x14ac:dyDescent="0.2">
      <c r="A1784">
        <v>2025</v>
      </c>
      <c r="B1784">
        <v>7</v>
      </c>
      <c r="C1784" t="s">
        <v>198</v>
      </c>
      <c r="D1784" t="s">
        <v>203</v>
      </c>
      <c r="E1784" t="s">
        <v>30</v>
      </c>
      <c r="F1784">
        <v>9723</v>
      </c>
      <c r="G1784" t="s">
        <v>158</v>
      </c>
      <c r="H1784" t="s">
        <v>200</v>
      </c>
      <c r="I1784" t="s">
        <v>142</v>
      </c>
      <c r="J1784" s="24">
        <v>45839</v>
      </c>
      <c r="K1784" t="s">
        <v>143</v>
      </c>
      <c r="L1784">
        <v>2</v>
      </c>
      <c r="M1784" t="s">
        <v>144</v>
      </c>
      <c r="N1784" t="s">
        <v>145</v>
      </c>
      <c r="O1784" t="s">
        <v>156</v>
      </c>
      <c r="P1784" t="s">
        <v>159</v>
      </c>
      <c r="Q1784">
        <v>0</v>
      </c>
      <c r="R1784">
        <v>6</v>
      </c>
      <c r="S1784">
        <v>118368.8</v>
      </c>
      <c r="T1784">
        <v>0</v>
      </c>
      <c r="U1784">
        <v>0</v>
      </c>
      <c r="V1784">
        <v>0</v>
      </c>
      <c r="W1784">
        <v>0</v>
      </c>
      <c r="X1784">
        <v>0</v>
      </c>
      <c r="Y1784">
        <v>0</v>
      </c>
      <c r="Z1784">
        <v>0</v>
      </c>
      <c r="AA1784">
        <v>118368.8</v>
      </c>
      <c r="AB1784">
        <v>0</v>
      </c>
      <c r="AC1784">
        <v>0</v>
      </c>
      <c r="AD1784">
        <v>0</v>
      </c>
      <c r="AE1784">
        <v>0</v>
      </c>
      <c r="AF1784">
        <v>6</v>
      </c>
      <c r="AG1784">
        <v>0</v>
      </c>
      <c r="AH1784">
        <v>0</v>
      </c>
      <c r="AI1784">
        <v>0</v>
      </c>
      <c r="AJ1784">
        <v>0</v>
      </c>
      <c r="AK1784">
        <v>0</v>
      </c>
      <c r="AL1784">
        <v>0</v>
      </c>
      <c r="AM1784">
        <v>0</v>
      </c>
      <c r="AN1784">
        <v>0</v>
      </c>
      <c r="AO1784">
        <v>0</v>
      </c>
      <c r="AP1784">
        <v>0</v>
      </c>
      <c r="AQ1784">
        <v>0</v>
      </c>
      <c r="AR1784">
        <v>0</v>
      </c>
      <c r="AS1784">
        <v>0</v>
      </c>
      <c r="AT1784">
        <v>0</v>
      </c>
      <c r="AU1784">
        <v>0</v>
      </c>
      <c r="AV1784">
        <v>0</v>
      </c>
      <c r="AW1784">
        <v>0</v>
      </c>
      <c r="AX1784">
        <v>0</v>
      </c>
      <c r="AY1784">
        <v>0</v>
      </c>
      <c r="AZ1784">
        <v>0</v>
      </c>
      <c r="BA1784">
        <v>0</v>
      </c>
      <c r="BB1784">
        <v>0</v>
      </c>
      <c r="BC1784">
        <v>0</v>
      </c>
      <c r="BD1784">
        <v>0</v>
      </c>
      <c r="BE1784">
        <v>0</v>
      </c>
      <c r="BF1784">
        <v>0</v>
      </c>
      <c r="BG1784">
        <v>0</v>
      </c>
      <c r="BH1784">
        <v>0</v>
      </c>
      <c r="BI1784">
        <v>0</v>
      </c>
      <c r="BJ1784" s="25">
        <v>45853</v>
      </c>
      <c r="BK1784">
        <v>0</v>
      </c>
      <c r="BL1784" s="27" t="str">
        <f>VLOOKUP(O1784,DropDownList!$H$1:$I$7,2,FALSE)</f>
        <v>2023/24</v>
      </c>
      <c r="BM1784" s="27" t="str">
        <f t="shared" si="27"/>
        <v>CONF</v>
      </c>
    </row>
    <row r="1785" spans="1:65" x14ac:dyDescent="0.2">
      <c r="A1785">
        <v>2025</v>
      </c>
      <c r="B1785">
        <v>7</v>
      </c>
      <c r="C1785" t="s">
        <v>198</v>
      </c>
      <c r="D1785" t="s">
        <v>203</v>
      </c>
      <c r="E1785" t="s">
        <v>30</v>
      </c>
      <c r="F1785">
        <v>9723</v>
      </c>
      <c r="G1785" t="s">
        <v>158</v>
      </c>
      <c r="H1785" t="s">
        <v>200</v>
      </c>
      <c r="I1785" t="s">
        <v>142</v>
      </c>
      <c r="J1785" s="24">
        <v>45839</v>
      </c>
      <c r="K1785" t="s">
        <v>143</v>
      </c>
      <c r="L1785">
        <v>2</v>
      </c>
      <c r="M1785" t="s">
        <v>144</v>
      </c>
      <c r="N1785" t="s">
        <v>145</v>
      </c>
      <c r="O1785" t="s">
        <v>147</v>
      </c>
      <c r="P1785" t="s">
        <v>160</v>
      </c>
      <c r="Q1785">
        <v>37967.83</v>
      </c>
      <c r="R1785">
        <v>425</v>
      </c>
      <c r="S1785">
        <v>178240</v>
      </c>
      <c r="T1785">
        <v>5010</v>
      </c>
      <c r="U1785">
        <v>119</v>
      </c>
      <c r="V1785">
        <v>54</v>
      </c>
      <c r="W1785">
        <v>18318.3</v>
      </c>
      <c r="X1785">
        <v>21618.3</v>
      </c>
      <c r="Y1785">
        <v>0</v>
      </c>
      <c r="Z1785">
        <v>0</v>
      </c>
      <c r="AA1785">
        <v>135262.17000000001</v>
      </c>
      <c r="AB1785">
        <v>14908.07</v>
      </c>
      <c r="AC1785">
        <v>113082.38</v>
      </c>
      <c r="AD1785">
        <v>30</v>
      </c>
      <c r="AE1785">
        <v>24</v>
      </c>
      <c r="AF1785">
        <v>292</v>
      </c>
      <c r="AG1785">
        <v>67</v>
      </c>
      <c r="AH1785">
        <v>14</v>
      </c>
      <c r="AI1785">
        <v>52</v>
      </c>
      <c r="AJ1785">
        <v>0</v>
      </c>
      <c r="AK1785">
        <v>0</v>
      </c>
      <c r="AL1785">
        <v>0</v>
      </c>
      <c r="AM1785">
        <v>0</v>
      </c>
      <c r="AN1785">
        <v>0</v>
      </c>
      <c r="AO1785">
        <v>256</v>
      </c>
      <c r="AP1785">
        <v>919</v>
      </c>
      <c r="AQ1785">
        <v>255</v>
      </c>
      <c r="AR1785">
        <v>2</v>
      </c>
      <c r="AS1785">
        <v>124</v>
      </c>
      <c r="AT1785">
        <v>4</v>
      </c>
      <c r="AU1785">
        <v>58</v>
      </c>
      <c r="AV1785">
        <v>20</v>
      </c>
      <c r="AW1785">
        <v>11</v>
      </c>
      <c r="AX1785">
        <v>0</v>
      </c>
      <c r="AY1785">
        <v>121</v>
      </c>
      <c r="AZ1785">
        <v>168</v>
      </c>
      <c r="BA1785">
        <v>79</v>
      </c>
      <c r="BB1785">
        <v>8</v>
      </c>
      <c r="BC1785">
        <v>5</v>
      </c>
      <c r="BD1785">
        <v>3</v>
      </c>
      <c r="BE1785">
        <v>0</v>
      </c>
      <c r="BF1785">
        <v>411</v>
      </c>
      <c r="BG1785">
        <v>18815</v>
      </c>
      <c r="BH1785">
        <v>0</v>
      </c>
      <c r="BI1785">
        <v>113</v>
      </c>
      <c r="BJ1785" s="25">
        <v>45853</v>
      </c>
      <c r="BK1785">
        <v>0</v>
      </c>
      <c r="BL1785" s="27" t="str">
        <f>VLOOKUP(O1785,DropDownList!$H$1:$I$7,2,FALSE)</f>
        <v>2024/25</v>
      </c>
      <c r="BM1785" s="27" t="str">
        <f t="shared" si="27"/>
        <v>SC COURT</v>
      </c>
    </row>
    <row r="1786" spans="1:65" x14ac:dyDescent="0.2">
      <c r="A1786">
        <v>2025</v>
      </c>
      <c r="B1786">
        <v>7</v>
      </c>
      <c r="C1786" t="s">
        <v>198</v>
      </c>
      <c r="D1786" t="s">
        <v>203</v>
      </c>
      <c r="E1786" t="s">
        <v>30</v>
      </c>
      <c r="F1786">
        <v>9723</v>
      </c>
      <c r="G1786" t="s">
        <v>158</v>
      </c>
      <c r="H1786" t="s">
        <v>200</v>
      </c>
      <c r="I1786" t="s">
        <v>142</v>
      </c>
      <c r="J1786" s="24">
        <v>45839</v>
      </c>
      <c r="K1786" t="s">
        <v>143</v>
      </c>
      <c r="L1786">
        <v>2</v>
      </c>
      <c r="M1786" t="s">
        <v>144</v>
      </c>
      <c r="N1786" t="s">
        <v>145</v>
      </c>
      <c r="O1786" t="s">
        <v>147</v>
      </c>
      <c r="P1786" t="s">
        <v>159</v>
      </c>
      <c r="Q1786">
        <v>0</v>
      </c>
      <c r="R1786">
        <v>4</v>
      </c>
      <c r="S1786">
        <v>116040.53</v>
      </c>
      <c r="T1786">
        <v>1450.28</v>
      </c>
      <c r="U1786">
        <v>0</v>
      </c>
      <c r="V1786">
        <v>0</v>
      </c>
      <c r="W1786">
        <v>0</v>
      </c>
      <c r="X1786">
        <v>0</v>
      </c>
      <c r="Y1786">
        <v>0</v>
      </c>
      <c r="Z1786">
        <v>0</v>
      </c>
      <c r="AA1786">
        <v>114590.25</v>
      </c>
      <c r="AB1786">
        <v>0</v>
      </c>
      <c r="AC1786">
        <v>0</v>
      </c>
      <c r="AD1786">
        <v>0</v>
      </c>
      <c r="AE1786">
        <v>0</v>
      </c>
      <c r="AF1786">
        <v>2</v>
      </c>
      <c r="AG1786">
        <v>0</v>
      </c>
      <c r="AH1786">
        <v>0</v>
      </c>
      <c r="AI1786">
        <v>0</v>
      </c>
      <c r="AJ1786">
        <v>0</v>
      </c>
      <c r="AK1786">
        <v>0</v>
      </c>
      <c r="AL1786">
        <v>0</v>
      </c>
      <c r="AM1786">
        <v>0</v>
      </c>
      <c r="AN1786">
        <v>0</v>
      </c>
      <c r="AO1786">
        <v>1</v>
      </c>
      <c r="AP1786">
        <v>2</v>
      </c>
      <c r="AQ1786">
        <v>2</v>
      </c>
      <c r="AR1786">
        <v>0</v>
      </c>
      <c r="AS1786">
        <v>0</v>
      </c>
      <c r="AT1786">
        <v>0</v>
      </c>
      <c r="AU1786">
        <v>0</v>
      </c>
      <c r="AV1786">
        <v>0</v>
      </c>
      <c r="AW1786">
        <v>0</v>
      </c>
      <c r="AX1786">
        <v>0</v>
      </c>
      <c r="AY1786">
        <v>0</v>
      </c>
      <c r="AZ1786">
        <v>0</v>
      </c>
      <c r="BA1786">
        <v>0</v>
      </c>
      <c r="BB1786">
        <v>0</v>
      </c>
      <c r="BC1786">
        <v>0</v>
      </c>
      <c r="BD1786">
        <v>0</v>
      </c>
      <c r="BE1786">
        <v>0</v>
      </c>
      <c r="BF1786">
        <v>0</v>
      </c>
      <c r="BG1786">
        <v>0</v>
      </c>
      <c r="BH1786">
        <v>2</v>
      </c>
      <c r="BI1786">
        <v>0</v>
      </c>
      <c r="BJ1786" s="25">
        <v>45853</v>
      </c>
      <c r="BK1786">
        <v>0</v>
      </c>
      <c r="BL1786" s="27" t="str">
        <f>VLOOKUP(O1786,DropDownList!$H$1:$I$7,2,FALSE)</f>
        <v>2024/25</v>
      </c>
      <c r="BM1786" s="27" t="str">
        <f t="shared" si="27"/>
        <v>CONF</v>
      </c>
    </row>
    <row r="1787" spans="1:65" x14ac:dyDescent="0.2">
      <c r="A1787">
        <v>2025</v>
      </c>
      <c r="B1787">
        <v>7</v>
      </c>
      <c r="C1787" t="s">
        <v>198</v>
      </c>
      <c r="D1787" t="s">
        <v>203</v>
      </c>
      <c r="E1787" t="s">
        <v>30</v>
      </c>
      <c r="F1787">
        <v>9723</v>
      </c>
      <c r="G1787" t="s">
        <v>158</v>
      </c>
      <c r="H1787" t="s">
        <v>200</v>
      </c>
      <c r="I1787" t="s">
        <v>142</v>
      </c>
      <c r="J1787" s="24">
        <v>45839</v>
      </c>
      <c r="K1787" t="s">
        <v>143</v>
      </c>
      <c r="L1787">
        <v>2</v>
      </c>
      <c r="M1787" t="s">
        <v>144</v>
      </c>
      <c r="N1787" t="s">
        <v>145</v>
      </c>
      <c r="O1787" t="s">
        <v>149</v>
      </c>
      <c r="P1787" t="s">
        <v>160</v>
      </c>
      <c r="Q1787">
        <v>79518.63</v>
      </c>
      <c r="R1787">
        <v>419</v>
      </c>
      <c r="S1787">
        <v>200488.09</v>
      </c>
      <c r="T1787">
        <v>5119</v>
      </c>
      <c r="U1787">
        <v>213</v>
      </c>
      <c r="V1787">
        <v>112</v>
      </c>
      <c r="W1787">
        <v>30560</v>
      </c>
      <c r="X1787">
        <v>45497.4</v>
      </c>
      <c r="Y1787">
        <v>0</v>
      </c>
      <c r="Z1787">
        <v>0</v>
      </c>
      <c r="AA1787">
        <v>115850.46</v>
      </c>
      <c r="AB1787">
        <v>19790.53</v>
      </c>
      <c r="AC1787">
        <v>89428.81</v>
      </c>
      <c r="AD1787">
        <v>62</v>
      </c>
      <c r="AE1787">
        <v>50</v>
      </c>
      <c r="AF1787">
        <v>193</v>
      </c>
      <c r="AG1787">
        <v>121</v>
      </c>
      <c r="AH1787">
        <v>12</v>
      </c>
      <c r="AI1787">
        <v>92</v>
      </c>
      <c r="AJ1787">
        <v>0</v>
      </c>
      <c r="AK1787">
        <v>0</v>
      </c>
      <c r="AL1787">
        <v>0</v>
      </c>
      <c r="AM1787">
        <v>0</v>
      </c>
      <c r="AN1787">
        <v>0</v>
      </c>
      <c r="AO1787">
        <v>258</v>
      </c>
      <c r="AP1787">
        <v>632</v>
      </c>
      <c r="AQ1787">
        <v>244</v>
      </c>
      <c r="AR1787">
        <v>1</v>
      </c>
      <c r="AS1787">
        <v>108</v>
      </c>
      <c r="AT1787">
        <v>0</v>
      </c>
      <c r="AU1787">
        <v>18</v>
      </c>
      <c r="AV1787">
        <v>5</v>
      </c>
      <c r="AW1787">
        <v>19</v>
      </c>
      <c r="AX1787">
        <v>0</v>
      </c>
      <c r="AY1787">
        <v>83</v>
      </c>
      <c r="AZ1787">
        <v>101</v>
      </c>
      <c r="BA1787">
        <v>19</v>
      </c>
      <c r="BB1787">
        <v>9</v>
      </c>
      <c r="BC1787">
        <v>2</v>
      </c>
      <c r="BD1787">
        <v>1</v>
      </c>
      <c r="BE1787">
        <v>0</v>
      </c>
      <c r="BF1787">
        <v>398</v>
      </c>
      <c r="BG1787">
        <v>40497.4</v>
      </c>
      <c r="BH1787">
        <v>1</v>
      </c>
      <c r="BI1787">
        <v>205</v>
      </c>
      <c r="BJ1787" s="25">
        <v>45853</v>
      </c>
      <c r="BK1787">
        <v>0</v>
      </c>
      <c r="BL1787" s="27" t="str">
        <f>VLOOKUP(O1787,DropDownList!$H$1:$I$7,2,FALSE)</f>
        <v>2025/26</v>
      </c>
      <c r="BM1787" s="27" t="str">
        <f t="shared" si="27"/>
        <v>SC COURT</v>
      </c>
    </row>
    <row r="1788" spans="1:65" x14ac:dyDescent="0.2">
      <c r="A1788">
        <v>2025</v>
      </c>
      <c r="B1788">
        <v>7</v>
      </c>
      <c r="C1788" t="s">
        <v>198</v>
      </c>
      <c r="D1788" t="s">
        <v>204</v>
      </c>
      <c r="E1788" t="s">
        <v>31</v>
      </c>
      <c r="F1788">
        <v>9290</v>
      </c>
      <c r="G1788" t="s">
        <v>141</v>
      </c>
      <c r="H1788" t="s">
        <v>200</v>
      </c>
      <c r="I1788" t="s">
        <v>142</v>
      </c>
      <c r="J1788" s="24">
        <v>45839</v>
      </c>
      <c r="K1788" t="s">
        <v>143</v>
      </c>
      <c r="L1788">
        <v>2</v>
      </c>
      <c r="M1788" t="s">
        <v>144</v>
      </c>
      <c r="N1788" t="s">
        <v>145</v>
      </c>
      <c r="O1788" t="s">
        <v>156</v>
      </c>
      <c r="P1788" t="s">
        <v>146</v>
      </c>
      <c r="Q1788">
        <v>60</v>
      </c>
      <c r="R1788">
        <v>28</v>
      </c>
      <c r="S1788">
        <v>420</v>
      </c>
      <c r="T1788">
        <v>10</v>
      </c>
      <c r="U1788">
        <v>5</v>
      </c>
      <c r="V1788">
        <v>2</v>
      </c>
      <c r="W1788">
        <v>40</v>
      </c>
      <c r="X1788">
        <v>40</v>
      </c>
      <c r="Y1788">
        <v>0</v>
      </c>
      <c r="Z1788">
        <v>0</v>
      </c>
      <c r="AA1788">
        <v>350</v>
      </c>
      <c r="AB1788">
        <v>0</v>
      </c>
      <c r="AC1788">
        <v>0</v>
      </c>
      <c r="AD1788">
        <v>2</v>
      </c>
      <c r="AE1788">
        <v>0</v>
      </c>
      <c r="AF1788">
        <v>24</v>
      </c>
      <c r="AG1788">
        <v>0</v>
      </c>
      <c r="AH1788">
        <v>1</v>
      </c>
      <c r="AI1788">
        <v>3</v>
      </c>
      <c r="AJ1788">
        <v>0</v>
      </c>
      <c r="AK1788">
        <v>0</v>
      </c>
      <c r="AL1788">
        <v>0</v>
      </c>
      <c r="AM1788">
        <v>0</v>
      </c>
      <c r="AN1788">
        <v>0</v>
      </c>
      <c r="AO1788">
        <v>17</v>
      </c>
      <c r="AP1788">
        <v>83</v>
      </c>
      <c r="AQ1788">
        <v>16</v>
      </c>
      <c r="AR1788">
        <v>0</v>
      </c>
      <c r="AS1788">
        <v>12</v>
      </c>
      <c r="AT1788">
        <v>11</v>
      </c>
      <c r="AU1788">
        <v>1</v>
      </c>
      <c r="AV1788">
        <v>1</v>
      </c>
      <c r="AW1788">
        <v>0</v>
      </c>
      <c r="AX1788">
        <v>0</v>
      </c>
      <c r="AY1788">
        <v>12</v>
      </c>
      <c r="AZ1788">
        <v>14</v>
      </c>
      <c r="BA1788">
        <v>8</v>
      </c>
      <c r="BB1788">
        <v>3</v>
      </c>
      <c r="BC1788">
        <v>2</v>
      </c>
      <c r="BD1788">
        <v>1</v>
      </c>
      <c r="BE1788">
        <v>0</v>
      </c>
      <c r="BF1788">
        <v>28</v>
      </c>
      <c r="BG1788">
        <v>60</v>
      </c>
      <c r="BH1788">
        <v>0</v>
      </c>
      <c r="BI1788">
        <v>5</v>
      </c>
      <c r="BJ1788" s="25">
        <v>45853</v>
      </c>
      <c r="BK1788">
        <v>0</v>
      </c>
      <c r="BL1788" s="27" t="str">
        <f>VLOOKUP(O1788,DropDownList!$H$1:$I$7,2,FALSE)</f>
        <v>2023/24</v>
      </c>
      <c r="BM1788" s="27" t="str">
        <f t="shared" si="27"/>
        <v>VSUR</v>
      </c>
    </row>
    <row r="1789" spans="1:65" x14ac:dyDescent="0.2">
      <c r="A1789">
        <v>2025</v>
      </c>
      <c r="B1789">
        <v>7</v>
      </c>
      <c r="C1789" t="s">
        <v>198</v>
      </c>
      <c r="D1789" t="s">
        <v>204</v>
      </c>
      <c r="E1789" t="s">
        <v>31</v>
      </c>
      <c r="F1789">
        <v>9290</v>
      </c>
      <c r="G1789" t="s">
        <v>141</v>
      </c>
      <c r="H1789" t="s">
        <v>200</v>
      </c>
      <c r="I1789" t="s">
        <v>142</v>
      </c>
      <c r="J1789" s="24">
        <v>45839</v>
      </c>
      <c r="K1789" t="s">
        <v>143</v>
      </c>
      <c r="L1789">
        <v>2</v>
      </c>
      <c r="M1789" t="s">
        <v>144</v>
      </c>
      <c r="N1789" t="s">
        <v>145</v>
      </c>
      <c r="O1789" t="s">
        <v>147</v>
      </c>
      <c r="P1789" t="s">
        <v>154</v>
      </c>
      <c r="Q1789">
        <v>809.67</v>
      </c>
      <c r="R1789">
        <v>31</v>
      </c>
      <c r="S1789">
        <v>8102</v>
      </c>
      <c r="T1789">
        <v>0</v>
      </c>
      <c r="U1789">
        <v>4</v>
      </c>
      <c r="V1789">
        <v>3</v>
      </c>
      <c r="W1789">
        <v>580</v>
      </c>
      <c r="X1789">
        <v>790</v>
      </c>
      <c r="Y1789">
        <v>0</v>
      </c>
      <c r="Z1789">
        <v>0</v>
      </c>
      <c r="AA1789">
        <v>7292.33</v>
      </c>
      <c r="AB1789">
        <v>32</v>
      </c>
      <c r="AC1789">
        <v>6790.33</v>
      </c>
      <c r="AD1789">
        <v>2</v>
      </c>
      <c r="AE1789">
        <v>1</v>
      </c>
      <c r="AF1789">
        <v>27</v>
      </c>
      <c r="AG1789">
        <v>2</v>
      </c>
      <c r="AH1789">
        <v>0</v>
      </c>
      <c r="AI1789">
        <v>2</v>
      </c>
      <c r="AJ1789">
        <v>0</v>
      </c>
      <c r="AK1789">
        <v>0</v>
      </c>
      <c r="AL1789">
        <v>0</v>
      </c>
      <c r="AM1789">
        <v>0</v>
      </c>
      <c r="AN1789">
        <v>0</v>
      </c>
      <c r="AO1789">
        <v>14</v>
      </c>
      <c r="AP1789">
        <v>63</v>
      </c>
      <c r="AQ1789">
        <v>17</v>
      </c>
      <c r="AR1789">
        <v>0</v>
      </c>
      <c r="AS1789">
        <v>10</v>
      </c>
      <c r="AT1789">
        <v>3</v>
      </c>
      <c r="AU1789">
        <v>1</v>
      </c>
      <c r="AV1789">
        <v>1</v>
      </c>
      <c r="AW1789">
        <v>0</v>
      </c>
      <c r="AX1789">
        <v>0</v>
      </c>
      <c r="AY1789">
        <v>3</v>
      </c>
      <c r="AZ1789">
        <v>8</v>
      </c>
      <c r="BA1789">
        <v>6</v>
      </c>
      <c r="BB1789">
        <v>4</v>
      </c>
      <c r="BC1789">
        <v>3</v>
      </c>
      <c r="BD1789">
        <v>1</v>
      </c>
      <c r="BE1789">
        <v>0</v>
      </c>
      <c r="BF1789">
        <v>31</v>
      </c>
      <c r="BG1789">
        <v>490</v>
      </c>
      <c r="BH1789">
        <v>0</v>
      </c>
      <c r="BI1789">
        <v>4</v>
      </c>
      <c r="BJ1789" s="25">
        <v>45853</v>
      </c>
      <c r="BK1789">
        <v>0</v>
      </c>
      <c r="BL1789" s="27" t="str">
        <f>VLOOKUP(O1789,DropDownList!$H$1:$I$7,2,FALSE)</f>
        <v>2024/25</v>
      </c>
      <c r="BM1789" s="27" t="str">
        <f t="shared" si="27"/>
        <v>JP COURT</v>
      </c>
    </row>
    <row r="1790" spans="1:65" x14ac:dyDescent="0.2">
      <c r="A1790">
        <v>2025</v>
      </c>
      <c r="B1790">
        <v>7</v>
      </c>
      <c r="C1790" t="s">
        <v>198</v>
      </c>
      <c r="D1790" t="s">
        <v>204</v>
      </c>
      <c r="E1790" t="s">
        <v>31</v>
      </c>
      <c r="F1790">
        <v>9290</v>
      </c>
      <c r="G1790" t="s">
        <v>141</v>
      </c>
      <c r="H1790" t="s">
        <v>200</v>
      </c>
      <c r="I1790" t="s">
        <v>142</v>
      </c>
      <c r="J1790" s="24">
        <v>45839</v>
      </c>
      <c r="K1790" t="s">
        <v>143</v>
      </c>
      <c r="L1790">
        <v>2</v>
      </c>
      <c r="M1790" t="s">
        <v>144</v>
      </c>
      <c r="N1790" t="s">
        <v>145</v>
      </c>
      <c r="O1790" t="s">
        <v>149</v>
      </c>
      <c r="P1790" t="s">
        <v>152</v>
      </c>
      <c r="Q1790">
        <v>0</v>
      </c>
      <c r="R1790">
        <v>15</v>
      </c>
      <c r="S1790">
        <v>600</v>
      </c>
      <c r="T1790">
        <v>200</v>
      </c>
      <c r="U1790">
        <v>0</v>
      </c>
      <c r="V1790">
        <v>0</v>
      </c>
      <c r="W1790">
        <v>0</v>
      </c>
      <c r="X1790">
        <v>0</v>
      </c>
      <c r="Y1790">
        <v>0</v>
      </c>
      <c r="Z1790">
        <v>0</v>
      </c>
      <c r="AA1790">
        <v>400</v>
      </c>
      <c r="AB1790">
        <v>0</v>
      </c>
      <c r="AC1790">
        <v>400</v>
      </c>
      <c r="AD1790">
        <v>0</v>
      </c>
      <c r="AE1790">
        <v>0</v>
      </c>
      <c r="AF1790">
        <v>10</v>
      </c>
      <c r="AG1790">
        <v>0</v>
      </c>
      <c r="AH1790">
        <v>5</v>
      </c>
      <c r="AI1790">
        <v>0</v>
      </c>
      <c r="AJ1790">
        <v>0</v>
      </c>
      <c r="AK1790">
        <v>0</v>
      </c>
      <c r="AL1790">
        <v>0</v>
      </c>
      <c r="AM1790">
        <v>1</v>
      </c>
      <c r="AN1790">
        <v>0</v>
      </c>
      <c r="AO1790">
        <v>0</v>
      </c>
      <c r="AP1790">
        <v>0</v>
      </c>
      <c r="AQ1790">
        <v>0</v>
      </c>
      <c r="AR1790">
        <v>0</v>
      </c>
      <c r="AS1790">
        <v>0</v>
      </c>
      <c r="AT1790">
        <v>0</v>
      </c>
      <c r="AU1790">
        <v>0</v>
      </c>
      <c r="AV1790">
        <v>0</v>
      </c>
      <c r="AW1790">
        <v>0</v>
      </c>
      <c r="AX1790">
        <v>0</v>
      </c>
      <c r="AY1790">
        <v>0</v>
      </c>
      <c r="AZ1790">
        <v>0</v>
      </c>
      <c r="BA1790">
        <v>0</v>
      </c>
      <c r="BB1790">
        <v>0</v>
      </c>
      <c r="BC1790">
        <v>0</v>
      </c>
      <c r="BD1790">
        <v>0</v>
      </c>
      <c r="BE1790">
        <v>0</v>
      </c>
      <c r="BF1790">
        <v>0</v>
      </c>
      <c r="BG1790">
        <v>0</v>
      </c>
      <c r="BH1790">
        <v>0</v>
      </c>
      <c r="BI1790">
        <v>0</v>
      </c>
      <c r="BJ1790" s="25">
        <v>45853</v>
      </c>
      <c r="BK1790">
        <v>0</v>
      </c>
      <c r="BL1790" s="27" t="str">
        <f>VLOOKUP(O1790,DropDownList!$H$1:$I$7,2,FALSE)</f>
        <v>2025/26</v>
      </c>
      <c r="BM1790" s="27" t="str">
        <f t="shared" si="27"/>
        <v>PCOA</v>
      </c>
    </row>
    <row r="1791" spans="1:65" x14ac:dyDescent="0.2">
      <c r="A1791">
        <v>2025</v>
      </c>
      <c r="B1791">
        <v>7</v>
      </c>
      <c r="C1791" t="s">
        <v>198</v>
      </c>
      <c r="D1791" t="s">
        <v>204</v>
      </c>
      <c r="E1791" t="s">
        <v>31</v>
      </c>
      <c r="F1791">
        <v>9290</v>
      </c>
      <c r="G1791" t="s">
        <v>141</v>
      </c>
      <c r="H1791" t="s">
        <v>200</v>
      </c>
      <c r="I1791" t="s">
        <v>142</v>
      </c>
      <c r="J1791" s="24">
        <v>45839</v>
      </c>
      <c r="K1791" t="s">
        <v>143</v>
      </c>
      <c r="L1791">
        <v>2</v>
      </c>
      <c r="M1791" t="s">
        <v>144</v>
      </c>
      <c r="N1791" t="s">
        <v>145</v>
      </c>
      <c r="O1791" t="s">
        <v>156</v>
      </c>
      <c r="P1791" t="s">
        <v>150</v>
      </c>
      <c r="Q1791">
        <v>984.66</v>
      </c>
      <c r="R1791">
        <v>58</v>
      </c>
      <c r="S1791">
        <v>7730.18</v>
      </c>
      <c r="T1791">
        <v>1087.6199999999999</v>
      </c>
      <c r="U1791">
        <v>10</v>
      </c>
      <c r="V1791">
        <v>5</v>
      </c>
      <c r="W1791">
        <v>600.84</v>
      </c>
      <c r="X1791">
        <v>600.84</v>
      </c>
      <c r="Y1791">
        <v>51</v>
      </c>
      <c r="Z1791">
        <v>6642.56</v>
      </c>
      <c r="AA1791">
        <v>5657.9</v>
      </c>
      <c r="AB1791">
        <v>1321.51</v>
      </c>
      <c r="AC1791">
        <v>4336.3900000000003</v>
      </c>
      <c r="AD1791">
        <v>4</v>
      </c>
      <c r="AE1791">
        <v>1</v>
      </c>
      <c r="AF1791">
        <v>38</v>
      </c>
      <c r="AG1791">
        <v>3</v>
      </c>
      <c r="AH1791">
        <v>7</v>
      </c>
      <c r="AI1791">
        <v>7</v>
      </c>
      <c r="AJ1791">
        <v>13</v>
      </c>
      <c r="AK1791">
        <v>4</v>
      </c>
      <c r="AL1791">
        <v>2</v>
      </c>
      <c r="AM1791">
        <v>2</v>
      </c>
      <c r="AN1791">
        <v>0</v>
      </c>
      <c r="AO1791">
        <v>34</v>
      </c>
      <c r="AP1791">
        <v>219</v>
      </c>
      <c r="AQ1791">
        <v>38</v>
      </c>
      <c r="AR1791">
        <v>0</v>
      </c>
      <c r="AS1791">
        <v>17</v>
      </c>
      <c r="AT1791">
        <v>69</v>
      </c>
      <c r="AU1791">
        <v>0</v>
      </c>
      <c r="AV1791">
        <v>0</v>
      </c>
      <c r="AW1791">
        <v>0</v>
      </c>
      <c r="AX1791">
        <v>0</v>
      </c>
      <c r="AY1791">
        <v>17</v>
      </c>
      <c r="AZ1791">
        <v>40</v>
      </c>
      <c r="BA1791">
        <v>29</v>
      </c>
      <c r="BB1791">
        <v>2</v>
      </c>
      <c r="BC1791">
        <v>2</v>
      </c>
      <c r="BD1791">
        <v>0</v>
      </c>
      <c r="BE1791">
        <v>0</v>
      </c>
      <c r="BF1791">
        <v>33</v>
      </c>
      <c r="BG1791">
        <v>700.84</v>
      </c>
      <c r="BH1791">
        <v>3</v>
      </c>
      <c r="BI1791">
        <v>10</v>
      </c>
      <c r="BJ1791" s="25">
        <v>45853</v>
      </c>
      <c r="BK1791">
        <v>0</v>
      </c>
      <c r="BL1791" s="27" t="str">
        <f>VLOOKUP(O1791,DropDownList!$H$1:$I$7,2,FALSE)</f>
        <v>2023/24</v>
      </c>
      <c r="BM1791" s="27" t="str">
        <f t="shared" si="27"/>
        <v>FISCAL FINES</v>
      </c>
    </row>
    <row r="1792" spans="1:65" x14ac:dyDescent="0.2">
      <c r="A1792">
        <v>2025</v>
      </c>
      <c r="B1792">
        <v>7</v>
      </c>
      <c r="C1792" t="s">
        <v>198</v>
      </c>
      <c r="D1792" t="s">
        <v>204</v>
      </c>
      <c r="E1792" t="s">
        <v>31</v>
      </c>
      <c r="F1792">
        <v>9290</v>
      </c>
      <c r="G1792" t="s">
        <v>141</v>
      </c>
      <c r="H1792" t="s">
        <v>200</v>
      </c>
      <c r="I1792" t="s">
        <v>142</v>
      </c>
      <c r="J1792" s="24">
        <v>45839</v>
      </c>
      <c r="K1792" t="s">
        <v>143</v>
      </c>
      <c r="L1792">
        <v>2</v>
      </c>
      <c r="M1792" t="s">
        <v>144</v>
      </c>
      <c r="N1792" t="s">
        <v>145</v>
      </c>
      <c r="O1792" t="s">
        <v>149</v>
      </c>
      <c r="P1792" t="s">
        <v>148</v>
      </c>
      <c r="Q1792">
        <v>60</v>
      </c>
      <c r="R1792">
        <v>2</v>
      </c>
      <c r="S1792">
        <v>120</v>
      </c>
      <c r="T1792">
        <v>0</v>
      </c>
      <c r="U1792">
        <v>1</v>
      </c>
      <c r="V1792">
        <v>1</v>
      </c>
      <c r="W1792">
        <v>60</v>
      </c>
      <c r="X1792">
        <v>60</v>
      </c>
      <c r="Y1792">
        <v>0</v>
      </c>
      <c r="Z1792">
        <v>0</v>
      </c>
      <c r="AA1792">
        <v>60</v>
      </c>
      <c r="AB1792">
        <v>0</v>
      </c>
      <c r="AC1792">
        <v>60</v>
      </c>
      <c r="AD1792">
        <v>1</v>
      </c>
      <c r="AE1792">
        <v>0</v>
      </c>
      <c r="AF1792">
        <v>1</v>
      </c>
      <c r="AG1792">
        <v>0</v>
      </c>
      <c r="AH1792">
        <v>0</v>
      </c>
      <c r="AI1792">
        <v>1</v>
      </c>
      <c r="AJ1792">
        <v>0</v>
      </c>
      <c r="AK1792">
        <v>0</v>
      </c>
      <c r="AL1792">
        <v>0</v>
      </c>
      <c r="AM1792">
        <v>0</v>
      </c>
      <c r="AN1792">
        <v>0</v>
      </c>
      <c r="AO1792">
        <v>1</v>
      </c>
      <c r="AP1792">
        <v>4</v>
      </c>
      <c r="AQ1792">
        <v>1</v>
      </c>
      <c r="AR1792">
        <v>0</v>
      </c>
      <c r="AS1792">
        <v>0</v>
      </c>
      <c r="AT1792">
        <v>0</v>
      </c>
      <c r="AU1792">
        <v>0</v>
      </c>
      <c r="AV1792">
        <v>0</v>
      </c>
      <c r="AW1792">
        <v>0</v>
      </c>
      <c r="AX1792">
        <v>0</v>
      </c>
      <c r="AY1792">
        <v>0</v>
      </c>
      <c r="AZ1792">
        <v>1</v>
      </c>
      <c r="BA1792">
        <v>1</v>
      </c>
      <c r="BB1792">
        <v>1</v>
      </c>
      <c r="BC1792">
        <v>0</v>
      </c>
      <c r="BD1792">
        <v>0</v>
      </c>
      <c r="BE1792">
        <v>0</v>
      </c>
      <c r="BF1792">
        <v>1</v>
      </c>
      <c r="BG1792">
        <v>60</v>
      </c>
      <c r="BH1792">
        <v>0</v>
      </c>
      <c r="BI1792">
        <v>1</v>
      </c>
      <c r="BJ1792" s="25">
        <v>45853</v>
      </c>
      <c r="BK1792">
        <v>0</v>
      </c>
      <c r="BL1792" s="27" t="str">
        <f>VLOOKUP(O1792,DropDownList!$H$1:$I$7,2,FALSE)</f>
        <v>2025/26</v>
      </c>
      <c r="BM1792" s="27" t="str">
        <f t="shared" si="27"/>
        <v>PRAS</v>
      </c>
    </row>
    <row r="1793" spans="1:65" x14ac:dyDescent="0.2">
      <c r="A1793">
        <v>2025</v>
      </c>
      <c r="B1793">
        <v>7</v>
      </c>
      <c r="C1793" t="s">
        <v>198</v>
      </c>
      <c r="D1793" t="s">
        <v>204</v>
      </c>
      <c r="E1793" t="s">
        <v>31</v>
      </c>
      <c r="F1793">
        <v>9290</v>
      </c>
      <c r="G1793" t="s">
        <v>141</v>
      </c>
      <c r="H1793" t="s">
        <v>200</v>
      </c>
      <c r="I1793" t="s">
        <v>142</v>
      </c>
      <c r="J1793" s="24">
        <v>45839</v>
      </c>
      <c r="K1793" t="s">
        <v>143</v>
      </c>
      <c r="L1793">
        <v>2</v>
      </c>
      <c r="M1793" t="s">
        <v>144</v>
      </c>
      <c r="N1793" t="s">
        <v>145</v>
      </c>
      <c r="O1793" t="s">
        <v>156</v>
      </c>
      <c r="P1793" t="s">
        <v>154</v>
      </c>
      <c r="Q1793">
        <v>1362.18</v>
      </c>
      <c r="R1793">
        <v>28</v>
      </c>
      <c r="S1793">
        <v>6735</v>
      </c>
      <c r="T1793">
        <v>110</v>
      </c>
      <c r="U1793">
        <v>5</v>
      </c>
      <c r="V1793">
        <v>3</v>
      </c>
      <c r="W1793">
        <v>913.24</v>
      </c>
      <c r="X1793">
        <v>913.24</v>
      </c>
      <c r="Y1793">
        <v>0</v>
      </c>
      <c r="Z1793">
        <v>0</v>
      </c>
      <c r="AA1793">
        <v>5262.82</v>
      </c>
      <c r="AB1793">
        <v>0</v>
      </c>
      <c r="AC1793">
        <v>4912.82</v>
      </c>
      <c r="AD1793">
        <v>2</v>
      </c>
      <c r="AE1793">
        <v>1</v>
      </c>
      <c r="AF1793">
        <v>22</v>
      </c>
      <c r="AG1793">
        <v>2</v>
      </c>
      <c r="AH1793">
        <v>1</v>
      </c>
      <c r="AI1793">
        <v>3</v>
      </c>
      <c r="AJ1793">
        <v>0</v>
      </c>
      <c r="AK1793">
        <v>0</v>
      </c>
      <c r="AL1793">
        <v>0</v>
      </c>
      <c r="AM1793">
        <v>0</v>
      </c>
      <c r="AN1793">
        <v>0</v>
      </c>
      <c r="AO1793">
        <v>17</v>
      </c>
      <c r="AP1793">
        <v>83</v>
      </c>
      <c r="AQ1793">
        <v>16</v>
      </c>
      <c r="AR1793">
        <v>0</v>
      </c>
      <c r="AS1793">
        <v>12</v>
      </c>
      <c r="AT1793">
        <v>11</v>
      </c>
      <c r="AU1793">
        <v>1</v>
      </c>
      <c r="AV1793">
        <v>1</v>
      </c>
      <c r="AW1793">
        <v>0</v>
      </c>
      <c r="AX1793">
        <v>0</v>
      </c>
      <c r="AY1793">
        <v>12</v>
      </c>
      <c r="AZ1793">
        <v>14</v>
      </c>
      <c r="BA1793">
        <v>8</v>
      </c>
      <c r="BB1793">
        <v>3</v>
      </c>
      <c r="BC1793">
        <v>2</v>
      </c>
      <c r="BD1793">
        <v>1</v>
      </c>
      <c r="BE1793">
        <v>0</v>
      </c>
      <c r="BF1793">
        <v>28</v>
      </c>
      <c r="BG1793">
        <v>1150</v>
      </c>
      <c r="BH1793">
        <v>0</v>
      </c>
      <c r="BI1793">
        <v>5</v>
      </c>
      <c r="BJ1793" s="25">
        <v>45853</v>
      </c>
      <c r="BK1793">
        <v>0</v>
      </c>
      <c r="BL1793" s="27" t="str">
        <f>VLOOKUP(O1793,DropDownList!$H$1:$I$7,2,FALSE)</f>
        <v>2023/24</v>
      </c>
      <c r="BM1793" s="27" t="str">
        <f t="shared" si="27"/>
        <v>JP COURT</v>
      </c>
    </row>
    <row r="1794" spans="1:65" x14ac:dyDescent="0.2">
      <c r="A1794">
        <v>2025</v>
      </c>
      <c r="B1794">
        <v>7</v>
      </c>
      <c r="C1794" t="s">
        <v>198</v>
      </c>
      <c r="D1794" t="s">
        <v>204</v>
      </c>
      <c r="E1794" t="s">
        <v>31</v>
      </c>
      <c r="F1794">
        <v>9290</v>
      </c>
      <c r="G1794" t="s">
        <v>141</v>
      </c>
      <c r="H1794" t="s">
        <v>200</v>
      </c>
      <c r="I1794" t="s">
        <v>142</v>
      </c>
      <c r="J1794" s="24">
        <v>45839</v>
      </c>
      <c r="K1794" t="s">
        <v>143</v>
      </c>
      <c r="L1794">
        <v>2</v>
      </c>
      <c r="M1794" t="s">
        <v>144</v>
      </c>
      <c r="N1794" t="s">
        <v>145</v>
      </c>
      <c r="O1794" t="s">
        <v>156</v>
      </c>
      <c r="P1794" t="s">
        <v>152</v>
      </c>
      <c r="Q1794">
        <v>0</v>
      </c>
      <c r="R1794">
        <v>31</v>
      </c>
      <c r="S1794">
        <v>1240</v>
      </c>
      <c r="T1794">
        <v>560</v>
      </c>
      <c r="U1794">
        <v>0</v>
      </c>
      <c r="V1794">
        <v>0</v>
      </c>
      <c r="W1794">
        <v>0</v>
      </c>
      <c r="X1794">
        <v>0</v>
      </c>
      <c r="Y1794">
        <v>0</v>
      </c>
      <c r="Z1794">
        <v>0</v>
      </c>
      <c r="AA1794">
        <v>680</v>
      </c>
      <c r="AB1794">
        <v>0</v>
      </c>
      <c r="AC1794">
        <v>680</v>
      </c>
      <c r="AD1794">
        <v>0</v>
      </c>
      <c r="AE1794">
        <v>0</v>
      </c>
      <c r="AF1794">
        <v>17</v>
      </c>
      <c r="AG1794">
        <v>0</v>
      </c>
      <c r="AH1794">
        <v>14</v>
      </c>
      <c r="AI1794">
        <v>0</v>
      </c>
      <c r="AJ1794">
        <v>0</v>
      </c>
      <c r="AK1794">
        <v>0</v>
      </c>
      <c r="AL1794">
        <v>0</v>
      </c>
      <c r="AM1794">
        <v>1</v>
      </c>
      <c r="AN1794">
        <v>0</v>
      </c>
      <c r="AO1794">
        <v>0</v>
      </c>
      <c r="AP1794">
        <v>0</v>
      </c>
      <c r="AQ1794">
        <v>0</v>
      </c>
      <c r="AR1794">
        <v>0</v>
      </c>
      <c r="AS1794">
        <v>0</v>
      </c>
      <c r="AT1794">
        <v>0</v>
      </c>
      <c r="AU1794">
        <v>0</v>
      </c>
      <c r="AV1794">
        <v>0</v>
      </c>
      <c r="AW1794">
        <v>0</v>
      </c>
      <c r="AX1794">
        <v>0</v>
      </c>
      <c r="AY1794">
        <v>0</v>
      </c>
      <c r="AZ1794">
        <v>0</v>
      </c>
      <c r="BA1794">
        <v>0</v>
      </c>
      <c r="BB1794">
        <v>0</v>
      </c>
      <c r="BC1794">
        <v>0</v>
      </c>
      <c r="BD1794">
        <v>0</v>
      </c>
      <c r="BE1794">
        <v>0</v>
      </c>
      <c r="BF1794">
        <v>0</v>
      </c>
      <c r="BG1794">
        <v>0</v>
      </c>
      <c r="BH1794">
        <v>0</v>
      </c>
      <c r="BI1794">
        <v>0</v>
      </c>
      <c r="BJ1794" s="25">
        <v>45853</v>
      </c>
      <c r="BK1794">
        <v>0</v>
      </c>
      <c r="BL1794" s="27" t="str">
        <f>VLOOKUP(O1794,DropDownList!$H$1:$I$7,2,FALSE)</f>
        <v>2023/24</v>
      </c>
      <c r="BM1794" s="27" t="str">
        <f t="shared" si="27"/>
        <v>PCOA</v>
      </c>
    </row>
    <row r="1795" spans="1:65" x14ac:dyDescent="0.2">
      <c r="A1795">
        <v>2025</v>
      </c>
      <c r="B1795">
        <v>7</v>
      </c>
      <c r="C1795" t="s">
        <v>198</v>
      </c>
      <c r="D1795" t="s">
        <v>204</v>
      </c>
      <c r="E1795" t="s">
        <v>31</v>
      </c>
      <c r="F1795">
        <v>9290</v>
      </c>
      <c r="G1795" t="s">
        <v>141</v>
      </c>
      <c r="H1795" t="s">
        <v>200</v>
      </c>
      <c r="I1795" t="s">
        <v>142</v>
      </c>
      <c r="J1795" s="24">
        <v>45839</v>
      </c>
      <c r="K1795" t="s">
        <v>143</v>
      </c>
      <c r="L1795">
        <v>2</v>
      </c>
      <c r="M1795" t="s">
        <v>144</v>
      </c>
      <c r="N1795" t="s">
        <v>145</v>
      </c>
      <c r="O1795" t="s">
        <v>149</v>
      </c>
      <c r="P1795" t="s">
        <v>146</v>
      </c>
      <c r="Q1795">
        <v>50</v>
      </c>
      <c r="R1795">
        <v>29</v>
      </c>
      <c r="S1795">
        <v>470</v>
      </c>
      <c r="T1795">
        <v>0</v>
      </c>
      <c r="U1795">
        <v>9</v>
      </c>
      <c r="V1795">
        <v>0</v>
      </c>
      <c r="W1795">
        <v>0</v>
      </c>
      <c r="X1795">
        <v>0</v>
      </c>
      <c r="Y1795">
        <v>0</v>
      </c>
      <c r="Z1795">
        <v>0</v>
      </c>
      <c r="AA1795">
        <v>420</v>
      </c>
      <c r="AB1795">
        <v>0</v>
      </c>
      <c r="AC1795">
        <v>0</v>
      </c>
      <c r="AD1795">
        <v>0</v>
      </c>
      <c r="AE1795">
        <v>0</v>
      </c>
      <c r="AF1795">
        <v>26</v>
      </c>
      <c r="AG1795">
        <v>0</v>
      </c>
      <c r="AH1795">
        <v>0</v>
      </c>
      <c r="AI1795">
        <v>3</v>
      </c>
      <c r="AJ1795">
        <v>0</v>
      </c>
      <c r="AK1795">
        <v>0</v>
      </c>
      <c r="AL1795">
        <v>0</v>
      </c>
      <c r="AM1795">
        <v>0</v>
      </c>
      <c r="AN1795">
        <v>0</v>
      </c>
      <c r="AO1795">
        <v>12</v>
      </c>
      <c r="AP1795">
        <v>55</v>
      </c>
      <c r="AQ1795">
        <v>12</v>
      </c>
      <c r="AR1795">
        <v>0</v>
      </c>
      <c r="AS1795">
        <v>4</v>
      </c>
      <c r="AT1795">
        <v>1</v>
      </c>
      <c r="AU1795">
        <v>3</v>
      </c>
      <c r="AV1795">
        <v>2</v>
      </c>
      <c r="AW1795">
        <v>0</v>
      </c>
      <c r="AX1795">
        <v>0</v>
      </c>
      <c r="AY1795">
        <v>8</v>
      </c>
      <c r="AZ1795">
        <v>11</v>
      </c>
      <c r="BA1795">
        <v>4</v>
      </c>
      <c r="BB1795">
        <v>4</v>
      </c>
      <c r="BC1795">
        <v>4</v>
      </c>
      <c r="BD1795">
        <v>0</v>
      </c>
      <c r="BE1795">
        <v>0</v>
      </c>
      <c r="BF1795">
        <v>29</v>
      </c>
      <c r="BG1795">
        <v>50</v>
      </c>
      <c r="BH1795">
        <v>0</v>
      </c>
      <c r="BI1795">
        <v>9</v>
      </c>
      <c r="BJ1795" s="25">
        <v>45853</v>
      </c>
      <c r="BK1795">
        <v>0</v>
      </c>
      <c r="BL1795" s="27" t="str">
        <f>VLOOKUP(O1795,DropDownList!$H$1:$I$7,2,FALSE)</f>
        <v>2025/26</v>
      </c>
      <c r="BM1795" s="27" t="str">
        <f t="shared" ref="BM1795:BM1858" si="28">IF(RIGHT(P1795,4)="VSUR","VSUR",IF(RIGHT(P1795,4)="CONF","CONF",P1795))</f>
        <v>VSUR</v>
      </c>
    </row>
    <row r="1796" spans="1:65" x14ac:dyDescent="0.2">
      <c r="A1796">
        <v>2025</v>
      </c>
      <c r="B1796">
        <v>7</v>
      </c>
      <c r="C1796" t="s">
        <v>198</v>
      </c>
      <c r="D1796" t="s">
        <v>204</v>
      </c>
      <c r="E1796" t="s">
        <v>31</v>
      </c>
      <c r="F1796">
        <v>9290</v>
      </c>
      <c r="G1796" t="s">
        <v>141</v>
      </c>
      <c r="H1796" t="s">
        <v>200</v>
      </c>
      <c r="I1796" t="s">
        <v>142</v>
      </c>
      <c r="J1796" s="24">
        <v>45839</v>
      </c>
      <c r="K1796" t="s">
        <v>143</v>
      </c>
      <c r="L1796">
        <v>2</v>
      </c>
      <c r="M1796" t="s">
        <v>144</v>
      </c>
      <c r="N1796" t="s">
        <v>145</v>
      </c>
      <c r="O1796" t="s">
        <v>147</v>
      </c>
      <c r="P1796" t="s">
        <v>148</v>
      </c>
      <c r="Q1796">
        <v>120</v>
      </c>
      <c r="R1796">
        <v>2</v>
      </c>
      <c r="S1796">
        <v>120</v>
      </c>
      <c r="T1796">
        <v>0</v>
      </c>
      <c r="U1796">
        <v>2</v>
      </c>
      <c r="V1796">
        <v>2</v>
      </c>
      <c r="W1796">
        <v>120</v>
      </c>
      <c r="X1796">
        <v>120</v>
      </c>
      <c r="Y1796">
        <v>0</v>
      </c>
      <c r="Z1796">
        <v>0</v>
      </c>
      <c r="AA1796">
        <v>0</v>
      </c>
      <c r="AB1796">
        <v>0</v>
      </c>
      <c r="AC1796">
        <v>0</v>
      </c>
      <c r="AD1796">
        <v>2</v>
      </c>
      <c r="AE1796">
        <v>0</v>
      </c>
      <c r="AF1796">
        <v>0</v>
      </c>
      <c r="AG1796">
        <v>0</v>
      </c>
      <c r="AH1796">
        <v>0</v>
      </c>
      <c r="AI1796">
        <v>2</v>
      </c>
      <c r="AJ1796">
        <v>0</v>
      </c>
      <c r="AK1796">
        <v>0</v>
      </c>
      <c r="AL1796">
        <v>0</v>
      </c>
      <c r="AM1796">
        <v>0</v>
      </c>
      <c r="AN1796">
        <v>0</v>
      </c>
      <c r="AO1796">
        <v>2</v>
      </c>
      <c r="AP1796">
        <v>19</v>
      </c>
      <c r="AQ1796">
        <v>2</v>
      </c>
      <c r="AR1796">
        <v>0</v>
      </c>
      <c r="AS1796">
        <v>6</v>
      </c>
      <c r="AT1796">
        <v>5</v>
      </c>
      <c r="AU1796">
        <v>0</v>
      </c>
      <c r="AV1796">
        <v>0</v>
      </c>
      <c r="AW1796">
        <v>0</v>
      </c>
      <c r="AX1796">
        <v>0</v>
      </c>
      <c r="AY1796">
        <v>0</v>
      </c>
      <c r="AZ1796">
        <v>3</v>
      </c>
      <c r="BA1796">
        <v>3</v>
      </c>
      <c r="BB1796">
        <v>0</v>
      </c>
      <c r="BC1796">
        <v>0</v>
      </c>
      <c r="BD1796">
        <v>0</v>
      </c>
      <c r="BE1796">
        <v>0</v>
      </c>
      <c r="BF1796">
        <v>2</v>
      </c>
      <c r="BG1796">
        <v>120</v>
      </c>
      <c r="BH1796">
        <v>0</v>
      </c>
      <c r="BI1796">
        <v>2</v>
      </c>
      <c r="BJ1796" s="25">
        <v>45853</v>
      </c>
      <c r="BK1796">
        <v>0</v>
      </c>
      <c r="BL1796" s="27" t="str">
        <f>VLOOKUP(O1796,DropDownList!$H$1:$I$7,2,FALSE)</f>
        <v>2024/25</v>
      </c>
      <c r="BM1796" s="27" t="str">
        <f t="shared" si="28"/>
        <v>PRAS</v>
      </c>
    </row>
    <row r="1797" spans="1:65" x14ac:dyDescent="0.2">
      <c r="A1797">
        <v>2025</v>
      </c>
      <c r="B1797">
        <v>7</v>
      </c>
      <c r="C1797" t="s">
        <v>198</v>
      </c>
      <c r="D1797" t="s">
        <v>204</v>
      </c>
      <c r="E1797" t="s">
        <v>31</v>
      </c>
      <c r="F1797">
        <v>9290</v>
      </c>
      <c r="G1797" t="s">
        <v>141</v>
      </c>
      <c r="H1797" t="s">
        <v>200</v>
      </c>
      <c r="I1797" t="s">
        <v>142</v>
      </c>
      <c r="J1797" s="24">
        <v>45839</v>
      </c>
      <c r="K1797" t="s">
        <v>143</v>
      </c>
      <c r="L1797">
        <v>2</v>
      </c>
      <c r="M1797" t="s">
        <v>144</v>
      </c>
      <c r="N1797" t="s">
        <v>145</v>
      </c>
      <c r="O1797" t="s">
        <v>147</v>
      </c>
      <c r="P1797" t="s">
        <v>152</v>
      </c>
      <c r="Q1797">
        <v>0</v>
      </c>
      <c r="R1797">
        <v>11</v>
      </c>
      <c r="S1797">
        <v>440</v>
      </c>
      <c r="T1797">
        <v>120</v>
      </c>
      <c r="U1797">
        <v>0</v>
      </c>
      <c r="V1797">
        <v>0</v>
      </c>
      <c r="W1797">
        <v>0</v>
      </c>
      <c r="X1797">
        <v>0</v>
      </c>
      <c r="Y1797">
        <v>0</v>
      </c>
      <c r="Z1797">
        <v>0</v>
      </c>
      <c r="AA1797">
        <v>320</v>
      </c>
      <c r="AB1797">
        <v>0</v>
      </c>
      <c r="AC1797">
        <v>320</v>
      </c>
      <c r="AD1797">
        <v>0</v>
      </c>
      <c r="AE1797">
        <v>0</v>
      </c>
      <c r="AF1797">
        <v>8</v>
      </c>
      <c r="AG1797">
        <v>0</v>
      </c>
      <c r="AH1797">
        <v>3</v>
      </c>
      <c r="AI1797">
        <v>0</v>
      </c>
      <c r="AJ1797">
        <v>0</v>
      </c>
      <c r="AK1797">
        <v>0</v>
      </c>
      <c r="AL1797">
        <v>0</v>
      </c>
      <c r="AM1797">
        <v>0</v>
      </c>
      <c r="AN1797">
        <v>0</v>
      </c>
      <c r="AO1797">
        <v>0</v>
      </c>
      <c r="AP1797">
        <v>0</v>
      </c>
      <c r="AQ1797">
        <v>0</v>
      </c>
      <c r="AR1797">
        <v>0</v>
      </c>
      <c r="AS1797">
        <v>0</v>
      </c>
      <c r="AT1797">
        <v>0</v>
      </c>
      <c r="AU1797">
        <v>0</v>
      </c>
      <c r="AV1797">
        <v>0</v>
      </c>
      <c r="AW1797">
        <v>0</v>
      </c>
      <c r="AX1797">
        <v>0</v>
      </c>
      <c r="AY1797">
        <v>0</v>
      </c>
      <c r="AZ1797">
        <v>0</v>
      </c>
      <c r="BA1797">
        <v>0</v>
      </c>
      <c r="BB1797">
        <v>0</v>
      </c>
      <c r="BC1797">
        <v>0</v>
      </c>
      <c r="BD1797">
        <v>0</v>
      </c>
      <c r="BE1797">
        <v>0</v>
      </c>
      <c r="BF1797">
        <v>0</v>
      </c>
      <c r="BG1797">
        <v>0</v>
      </c>
      <c r="BH1797">
        <v>0</v>
      </c>
      <c r="BI1797">
        <v>0</v>
      </c>
      <c r="BJ1797" s="25">
        <v>45853</v>
      </c>
      <c r="BK1797">
        <v>0</v>
      </c>
      <c r="BL1797" s="27" t="str">
        <f>VLOOKUP(O1797,DropDownList!$H$1:$I$7,2,FALSE)</f>
        <v>2024/25</v>
      </c>
      <c r="BM1797" s="27" t="str">
        <f t="shared" si="28"/>
        <v>PCOA</v>
      </c>
    </row>
    <row r="1798" spans="1:65" x14ac:dyDescent="0.2">
      <c r="A1798">
        <v>2025</v>
      </c>
      <c r="B1798">
        <v>7</v>
      </c>
      <c r="C1798" t="s">
        <v>198</v>
      </c>
      <c r="D1798" t="s">
        <v>204</v>
      </c>
      <c r="E1798" t="s">
        <v>31</v>
      </c>
      <c r="F1798">
        <v>9290</v>
      </c>
      <c r="G1798" t="s">
        <v>141</v>
      </c>
      <c r="H1798" t="s">
        <v>200</v>
      </c>
      <c r="I1798" t="s">
        <v>142</v>
      </c>
      <c r="J1798" s="24">
        <v>45839</v>
      </c>
      <c r="K1798" t="s">
        <v>143</v>
      </c>
      <c r="L1798">
        <v>2</v>
      </c>
      <c r="M1798" t="s">
        <v>144</v>
      </c>
      <c r="N1798" t="s">
        <v>145</v>
      </c>
      <c r="O1798" t="s">
        <v>149</v>
      </c>
      <c r="P1798" t="s">
        <v>150</v>
      </c>
      <c r="Q1798">
        <v>4412.16</v>
      </c>
      <c r="R1798">
        <v>67</v>
      </c>
      <c r="S1798">
        <v>11491.75</v>
      </c>
      <c r="T1798">
        <v>600</v>
      </c>
      <c r="U1798">
        <v>26</v>
      </c>
      <c r="V1798">
        <v>15</v>
      </c>
      <c r="W1798">
        <v>2051.25</v>
      </c>
      <c r="X1798">
        <v>2946.25</v>
      </c>
      <c r="Y1798">
        <v>63</v>
      </c>
      <c r="Z1798">
        <v>10891.75</v>
      </c>
      <c r="AA1798">
        <v>6479.59</v>
      </c>
      <c r="AB1798">
        <v>2301.23</v>
      </c>
      <c r="AC1798">
        <v>4178.3599999999997</v>
      </c>
      <c r="AD1798">
        <v>9</v>
      </c>
      <c r="AE1798">
        <v>6</v>
      </c>
      <c r="AF1798">
        <v>37</v>
      </c>
      <c r="AG1798">
        <v>10</v>
      </c>
      <c r="AH1798">
        <v>4</v>
      </c>
      <c r="AI1798">
        <v>16</v>
      </c>
      <c r="AJ1798">
        <v>21</v>
      </c>
      <c r="AK1798">
        <v>5</v>
      </c>
      <c r="AL1798">
        <v>2</v>
      </c>
      <c r="AM1798">
        <v>1</v>
      </c>
      <c r="AN1798">
        <v>1</v>
      </c>
      <c r="AO1798">
        <v>36</v>
      </c>
      <c r="AP1798">
        <v>109</v>
      </c>
      <c r="AQ1798">
        <v>39</v>
      </c>
      <c r="AR1798">
        <v>0</v>
      </c>
      <c r="AS1798">
        <v>11</v>
      </c>
      <c r="AT1798">
        <v>7</v>
      </c>
      <c r="AU1798">
        <v>1</v>
      </c>
      <c r="AV1798">
        <v>0</v>
      </c>
      <c r="AW1798">
        <v>0</v>
      </c>
      <c r="AX1798">
        <v>0</v>
      </c>
      <c r="AY1798">
        <v>13</v>
      </c>
      <c r="AZ1798">
        <v>23</v>
      </c>
      <c r="BA1798">
        <v>7</v>
      </c>
      <c r="BB1798">
        <v>1</v>
      </c>
      <c r="BC1798">
        <v>1</v>
      </c>
      <c r="BD1798">
        <v>3</v>
      </c>
      <c r="BE1798">
        <v>0</v>
      </c>
      <c r="BF1798">
        <v>37</v>
      </c>
      <c r="BG1798">
        <v>2636.75</v>
      </c>
      <c r="BH1798">
        <v>0</v>
      </c>
      <c r="BI1798">
        <v>26</v>
      </c>
      <c r="BJ1798" s="25">
        <v>45853</v>
      </c>
      <c r="BK1798">
        <v>0</v>
      </c>
      <c r="BL1798" s="27" t="str">
        <f>VLOOKUP(O1798,DropDownList!$H$1:$I$7,2,FALSE)</f>
        <v>2025/26</v>
      </c>
      <c r="BM1798" s="27" t="str">
        <f t="shared" si="28"/>
        <v>FISCAL FINES</v>
      </c>
    </row>
    <row r="1799" spans="1:65" x14ac:dyDescent="0.2">
      <c r="A1799">
        <v>2025</v>
      </c>
      <c r="B1799">
        <v>7</v>
      </c>
      <c r="C1799" t="s">
        <v>198</v>
      </c>
      <c r="D1799" t="s">
        <v>204</v>
      </c>
      <c r="E1799" t="s">
        <v>31</v>
      </c>
      <c r="F1799">
        <v>9290</v>
      </c>
      <c r="G1799" t="s">
        <v>141</v>
      </c>
      <c r="H1799" t="s">
        <v>200</v>
      </c>
      <c r="I1799" t="s">
        <v>142</v>
      </c>
      <c r="J1799" s="24">
        <v>45839</v>
      </c>
      <c r="K1799" t="s">
        <v>143</v>
      </c>
      <c r="L1799">
        <v>2</v>
      </c>
      <c r="M1799" t="s">
        <v>144</v>
      </c>
      <c r="N1799" t="s">
        <v>145</v>
      </c>
      <c r="O1799" t="s">
        <v>147</v>
      </c>
      <c r="P1799" t="s">
        <v>146</v>
      </c>
      <c r="Q1799">
        <v>30</v>
      </c>
      <c r="R1799">
        <v>31</v>
      </c>
      <c r="S1799">
        <v>500</v>
      </c>
      <c r="T1799">
        <v>0</v>
      </c>
      <c r="U1799">
        <v>4</v>
      </c>
      <c r="V1799">
        <v>2</v>
      </c>
      <c r="W1799">
        <v>30</v>
      </c>
      <c r="X1799">
        <v>30</v>
      </c>
      <c r="Y1799">
        <v>0</v>
      </c>
      <c r="Z1799">
        <v>0</v>
      </c>
      <c r="AA1799">
        <v>470</v>
      </c>
      <c r="AB1799">
        <v>0</v>
      </c>
      <c r="AC1799">
        <v>0</v>
      </c>
      <c r="AD1799">
        <v>2</v>
      </c>
      <c r="AE1799">
        <v>0</v>
      </c>
      <c r="AF1799">
        <v>29</v>
      </c>
      <c r="AG1799">
        <v>0</v>
      </c>
      <c r="AH1799">
        <v>0</v>
      </c>
      <c r="AI1799">
        <v>2</v>
      </c>
      <c r="AJ1799">
        <v>0</v>
      </c>
      <c r="AK1799">
        <v>0</v>
      </c>
      <c r="AL1799">
        <v>0</v>
      </c>
      <c r="AM1799">
        <v>0</v>
      </c>
      <c r="AN1799">
        <v>0</v>
      </c>
      <c r="AO1799">
        <v>14</v>
      </c>
      <c r="AP1799">
        <v>63</v>
      </c>
      <c r="AQ1799">
        <v>17</v>
      </c>
      <c r="AR1799">
        <v>0</v>
      </c>
      <c r="AS1799">
        <v>10</v>
      </c>
      <c r="AT1799">
        <v>3</v>
      </c>
      <c r="AU1799">
        <v>1</v>
      </c>
      <c r="AV1799">
        <v>1</v>
      </c>
      <c r="AW1799">
        <v>0</v>
      </c>
      <c r="AX1799">
        <v>0</v>
      </c>
      <c r="AY1799">
        <v>3</v>
      </c>
      <c r="AZ1799">
        <v>8</v>
      </c>
      <c r="BA1799">
        <v>6</v>
      </c>
      <c r="BB1799">
        <v>4</v>
      </c>
      <c r="BC1799">
        <v>3</v>
      </c>
      <c r="BD1799">
        <v>1</v>
      </c>
      <c r="BE1799">
        <v>0</v>
      </c>
      <c r="BF1799">
        <v>31</v>
      </c>
      <c r="BG1799">
        <v>30</v>
      </c>
      <c r="BH1799">
        <v>0</v>
      </c>
      <c r="BI1799">
        <v>4</v>
      </c>
      <c r="BJ1799" s="25">
        <v>45853</v>
      </c>
      <c r="BK1799">
        <v>0</v>
      </c>
      <c r="BL1799" s="27" t="str">
        <f>VLOOKUP(O1799,DropDownList!$H$1:$I$7,2,FALSE)</f>
        <v>2024/25</v>
      </c>
      <c r="BM1799" s="27" t="str">
        <f t="shared" si="28"/>
        <v>VSUR</v>
      </c>
    </row>
    <row r="1800" spans="1:65" x14ac:dyDescent="0.2">
      <c r="A1800">
        <v>2025</v>
      </c>
      <c r="B1800">
        <v>7</v>
      </c>
      <c r="C1800" t="s">
        <v>198</v>
      </c>
      <c r="D1800" t="s">
        <v>204</v>
      </c>
      <c r="E1800" t="s">
        <v>31</v>
      </c>
      <c r="F1800">
        <v>9290</v>
      </c>
      <c r="G1800" t="s">
        <v>141</v>
      </c>
      <c r="H1800" t="s">
        <v>200</v>
      </c>
      <c r="I1800" t="s">
        <v>142</v>
      </c>
      <c r="J1800" s="24">
        <v>45839</v>
      </c>
      <c r="K1800" t="s">
        <v>143</v>
      </c>
      <c r="L1800">
        <v>2</v>
      </c>
      <c r="M1800" t="s">
        <v>144</v>
      </c>
      <c r="N1800" t="s">
        <v>145</v>
      </c>
      <c r="O1800" t="s">
        <v>149</v>
      </c>
      <c r="P1800" t="s">
        <v>154</v>
      </c>
      <c r="Q1800">
        <v>2405.64</v>
      </c>
      <c r="R1800">
        <v>29</v>
      </c>
      <c r="S1800">
        <v>8310</v>
      </c>
      <c r="T1800">
        <v>0</v>
      </c>
      <c r="U1800">
        <v>9</v>
      </c>
      <c r="V1800">
        <v>2</v>
      </c>
      <c r="W1800">
        <v>590</v>
      </c>
      <c r="X1800">
        <v>590</v>
      </c>
      <c r="Y1800">
        <v>0</v>
      </c>
      <c r="Z1800">
        <v>0</v>
      </c>
      <c r="AA1800">
        <v>5904.36</v>
      </c>
      <c r="AB1800">
        <v>50</v>
      </c>
      <c r="AC1800">
        <v>5434.36</v>
      </c>
      <c r="AD1800">
        <v>0</v>
      </c>
      <c r="AE1800">
        <v>2</v>
      </c>
      <c r="AF1800">
        <v>20</v>
      </c>
      <c r="AG1800">
        <v>6</v>
      </c>
      <c r="AH1800">
        <v>0</v>
      </c>
      <c r="AI1800">
        <v>3</v>
      </c>
      <c r="AJ1800">
        <v>0</v>
      </c>
      <c r="AK1800">
        <v>0</v>
      </c>
      <c r="AL1800">
        <v>0</v>
      </c>
      <c r="AM1800">
        <v>0</v>
      </c>
      <c r="AN1800">
        <v>0</v>
      </c>
      <c r="AO1800">
        <v>12</v>
      </c>
      <c r="AP1800">
        <v>55</v>
      </c>
      <c r="AQ1800">
        <v>12</v>
      </c>
      <c r="AR1800">
        <v>0</v>
      </c>
      <c r="AS1800">
        <v>4</v>
      </c>
      <c r="AT1800">
        <v>1</v>
      </c>
      <c r="AU1800">
        <v>3</v>
      </c>
      <c r="AV1800">
        <v>2</v>
      </c>
      <c r="AW1800">
        <v>0</v>
      </c>
      <c r="AX1800">
        <v>0</v>
      </c>
      <c r="AY1800">
        <v>8</v>
      </c>
      <c r="AZ1800">
        <v>11</v>
      </c>
      <c r="BA1800">
        <v>4</v>
      </c>
      <c r="BB1800">
        <v>4</v>
      </c>
      <c r="BC1800">
        <v>4</v>
      </c>
      <c r="BD1800">
        <v>0</v>
      </c>
      <c r="BE1800">
        <v>0</v>
      </c>
      <c r="BF1800">
        <v>29</v>
      </c>
      <c r="BG1800">
        <v>1155</v>
      </c>
      <c r="BH1800">
        <v>0</v>
      </c>
      <c r="BI1800">
        <v>9</v>
      </c>
      <c r="BJ1800" s="25">
        <v>45853</v>
      </c>
      <c r="BK1800">
        <v>0</v>
      </c>
      <c r="BL1800" s="27" t="str">
        <f>VLOOKUP(O1800,DropDownList!$H$1:$I$7,2,FALSE)</f>
        <v>2025/26</v>
      </c>
      <c r="BM1800" s="27" t="str">
        <f t="shared" si="28"/>
        <v>JP COURT</v>
      </c>
    </row>
    <row r="1801" spans="1:65" x14ac:dyDescent="0.2">
      <c r="A1801">
        <v>2025</v>
      </c>
      <c r="B1801">
        <v>7</v>
      </c>
      <c r="C1801" t="s">
        <v>198</v>
      </c>
      <c r="D1801" t="s">
        <v>204</v>
      </c>
      <c r="E1801" t="s">
        <v>31</v>
      </c>
      <c r="F1801">
        <v>9290</v>
      </c>
      <c r="G1801" t="s">
        <v>141</v>
      </c>
      <c r="H1801" t="s">
        <v>200</v>
      </c>
      <c r="I1801" t="s">
        <v>142</v>
      </c>
      <c r="J1801" s="24">
        <v>45839</v>
      </c>
      <c r="K1801" t="s">
        <v>143</v>
      </c>
      <c r="L1801">
        <v>2</v>
      </c>
      <c r="M1801" t="s">
        <v>144</v>
      </c>
      <c r="N1801" t="s">
        <v>145</v>
      </c>
      <c r="O1801" t="s">
        <v>156</v>
      </c>
      <c r="P1801" t="s">
        <v>148</v>
      </c>
      <c r="Q1801">
        <v>0</v>
      </c>
      <c r="R1801">
        <v>8</v>
      </c>
      <c r="S1801">
        <v>480</v>
      </c>
      <c r="T1801">
        <v>0</v>
      </c>
      <c r="U1801">
        <v>0</v>
      </c>
      <c r="V1801">
        <v>0</v>
      </c>
      <c r="W1801">
        <v>0</v>
      </c>
      <c r="X1801">
        <v>0</v>
      </c>
      <c r="Y1801">
        <v>0</v>
      </c>
      <c r="Z1801">
        <v>0</v>
      </c>
      <c r="AA1801">
        <v>480</v>
      </c>
      <c r="AB1801">
        <v>0</v>
      </c>
      <c r="AC1801">
        <v>480</v>
      </c>
      <c r="AD1801">
        <v>0</v>
      </c>
      <c r="AE1801">
        <v>0</v>
      </c>
      <c r="AF1801">
        <v>8</v>
      </c>
      <c r="AG1801">
        <v>0</v>
      </c>
      <c r="AH1801">
        <v>0</v>
      </c>
      <c r="AI1801">
        <v>0</v>
      </c>
      <c r="AJ1801">
        <v>0</v>
      </c>
      <c r="AK1801">
        <v>0</v>
      </c>
      <c r="AL1801">
        <v>0</v>
      </c>
      <c r="AM1801">
        <v>0</v>
      </c>
      <c r="AN1801">
        <v>0</v>
      </c>
      <c r="AO1801">
        <v>2</v>
      </c>
      <c r="AP1801">
        <v>17</v>
      </c>
      <c r="AQ1801">
        <v>2</v>
      </c>
      <c r="AR1801">
        <v>0</v>
      </c>
      <c r="AS1801">
        <v>4</v>
      </c>
      <c r="AT1801">
        <v>4</v>
      </c>
      <c r="AU1801">
        <v>0</v>
      </c>
      <c r="AV1801">
        <v>0</v>
      </c>
      <c r="AW1801">
        <v>0</v>
      </c>
      <c r="AX1801">
        <v>0</v>
      </c>
      <c r="AY1801">
        <v>1</v>
      </c>
      <c r="AZ1801">
        <v>3</v>
      </c>
      <c r="BA1801">
        <v>2</v>
      </c>
      <c r="BB1801">
        <v>0</v>
      </c>
      <c r="BC1801">
        <v>0</v>
      </c>
      <c r="BD1801">
        <v>0</v>
      </c>
      <c r="BE1801">
        <v>0</v>
      </c>
      <c r="BF1801">
        <v>2</v>
      </c>
      <c r="BG1801">
        <v>0</v>
      </c>
      <c r="BH1801">
        <v>0</v>
      </c>
      <c r="BI1801">
        <v>0</v>
      </c>
      <c r="BJ1801" s="25">
        <v>45853</v>
      </c>
      <c r="BK1801">
        <v>0</v>
      </c>
      <c r="BL1801" s="27" t="str">
        <f>VLOOKUP(O1801,DropDownList!$H$1:$I$7,2,FALSE)</f>
        <v>2023/24</v>
      </c>
      <c r="BM1801" s="27" t="str">
        <f t="shared" si="28"/>
        <v>PRAS</v>
      </c>
    </row>
    <row r="1802" spans="1:65" x14ac:dyDescent="0.2">
      <c r="A1802">
        <v>2025</v>
      </c>
      <c r="B1802">
        <v>7</v>
      </c>
      <c r="C1802" t="s">
        <v>198</v>
      </c>
      <c r="D1802" t="s">
        <v>204</v>
      </c>
      <c r="E1802" t="s">
        <v>31</v>
      </c>
      <c r="F1802">
        <v>9290</v>
      </c>
      <c r="G1802" t="s">
        <v>141</v>
      </c>
      <c r="H1802" t="s">
        <v>200</v>
      </c>
      <c r="I1802" t="s">
        <v>142</v>
      </c>
      <c r="J1802" s="24">
        <v>45839</v>
      </c>
      <c r="K1802" t="s">
        <v>143</v>
      </c>
      <c r="L1802">
        <v>2</v>
      </c>
      <c r="M1802" t="s">
        <v>144</v>
      </c>
      <c r="N1802" t="s">
        <v>145</v>
      </c>
      <c r="O1802" t="s">
        <v>147</v>
      </c>
      <c r="P1802" t="s">
        <v>150</v>
      </c>
      <c r="Q1802">
        <v>2494.4299999999998</v>
      </c>
      <c r="R1802">
        <v>63</v>
      </c>
      <c r="S1802">
        <v>9433.35</v>
      </c>
      <c r="T1802">
        <v>1375</v>
      </c>
      <c r="U1802">
        <v>17</v>
      </c>
      <c r="V1802">
        <v>6</v>
      </c>
      <c r="W1802">
        <v>844.67</v>
      </c>
      <c r="X1802">
        <v>844.67</v>
      </c>
      <c r="Y1802">
        <v>54</v>
      </c>
      <c r="Z1802">
        <v>8058.35</v>
      </c>
      <c r="AA1802">
        <v>5563.92</v>
      </c>
      <c r="AB1802">
        <v>1202.0999999999999</v>
      </c>
      <c r="AC1802">
        <v>4361.82</v>
      </c>
      <c r="AD1802">
        <v>4</v>
      </c>
      <c r="AE1802">
        <v>2</v>
      </c>
      <c r="AF1802">
        <v>36</v>
      </c>
      <c r="AG1802">
        <v>7</v>
      </c>
      <c r="AH1802">
        <v>9</v>
      </c>
      <c r="AI1802">
        <v>10</v>
      </c>
      <c r="AJ1802">
        <v>13</v>
      </c>
      <c r="AK1802">
        <v>6</v>
      </c>
      <c r="AL1802">
        <v>3</v>
      </c>
      <c r="AM1802">
        <v>1</v>
      </c>
      <c r="AN1802">
        <v>0</v>
      </c>
      <c r="AO1802">
        <v>39</v>
      </c>
      <c r="AP1802">
        <v>212</v>
      </c>
      <c r="AQ1802">
        <v>42</v>
      </c>
      <c r="AR1802">
        <v>0</v>
      </c>
      <c r="AS1802">
        <v>24</v>
      </c>
      <c r="AT1802">
        <v>33</v>
      </c>
      <c r="AU1802">
        <v>0</v>
      </c>
      <c r="AV1802">
        <v>0</v>
      </c>
      <c r="AW1802">
        <v>0</v>
      </c>
      <c r="AX1802">
        <v>0</v>
      </c>
      <c r="AY1802">
        <v>30</v>
      </c>
      <c r="AZ1802">
        <v>41</v>
      </c>
      <c r="BA1802">
        <v>25</v>
      </c>
      <c r="BB1802">
        <v>2</v>
      </c>
      <c r="BC1802">
        <v>2</v>
      </c>
      <c r="BD1802">
        <v>0</v>
      </c>
      <c r="BE1802">
        <v>0</v>
      </c>
      <c r="BF1802">
        <v>39</v>
      </c>
      <c r="BG1802">
        <v>1200</v>
      </c>
      <c r="BH1802">
        <v>1</v>
      </c>
      <c r="BI1802">
        <v>17</v>
      </c>
      <c r="BJ1802" s="25">
        <v>45853</v>
      </c>
      <c r="BK1802">
        <v>0</v>
      </c>
      <c r="BL1802" s="27" t="str">
        <f>VLOOKUP(O1802,DropDownList!$H$1:$I$7,2,FALSE)</f>
        <v>2024/25</v>
      </c>
      <c r="BM1802" s="27" t="str">
        <f t="shared" si="28"/>
        <v>FISCAL FINES</v>
      </c>
    </row>
    <row r="1803" spans="1:65" x14ac:dyDescent="0.2">
      <c r="A1803">
        <v>2025</v>
      </c>
      <c r="B1803">
        <v>7</v>
      </c>
      <c r="C1803" t="s">
        <v>198</v>
      </c>
      <c r="D1803" t="s">
        <v>205</v>
      </c>
      <c r="E1803" t="s">
        <v>31</v>
      </c>
      <c r="F1803">
        <v>9728</v>
      </c>
      <c r="G1803" t="s">
        <v>158</v>
      </c>
      <c r="H1803" t="s">
        <v>200</v>
      </c>
      <c r="I1803" t="s">
        <v>142</v>
      </c>
      <c r="J1803" s="24">
        <v>45839</v>
      </c>
      <c r="K1803" t="s">
        <v>143</v>
      </c>
      <c r="L1803">
        <v>2</v>
      </c>
      <c r="M1803" t="s">
        <v>144</v>
      </c>
      <c r="N1803" t="s">
        <v>145</v>
      </c>
      <c r="O1803" t="s">
        <v>149</v>
      </c>
      <c r="P1803" t="s">
        <v>160</v>
      </c>
      <c r="Q1803">
        <v>15921.71</v>
      </c>
      <c r="R1803">
        <v>112</v>
      </c>
      <c r="S1803">
        <v>55235</v>
      </c>
      <c r="T1803">
        <v>110</v>
      </c>
      <c r="U1803">
        <v>44</v>
      </c>
      <c r="V1803">
        <v>23</v>
      </c>
      <c r="W1803">
        <v>6514.98</v>
      </c>
      <c r="X1803">
        <v>9119.98</v>
      </c>
      <c r="Y1803">
        <v>0</v>
      </c>
      <c r="Z1803">
        <v>0</v>
      </c>
      <c r="AA1803">
        <v>39203.29</v>
      </c>
      <c r="AB1803">
        <v>1675</v>
      </c>
      <c r="AC1803">
        <v>35238.269999999997</v>
      </c>
      <c r="AD1803">
        <v>9</v>
      </c>
      <c r="AE1803">
        <v>14</v>
      </c>
      <c r="AF1803">
        <v>67</v>
      </c>
      <c r="AG1803">
        <v>25</v>
      </c>
      <c r="AH1803">
        <v>1</v>
      </c>
      <c r="AI1803">
        <v>19</v>
      </c>
      <c r="AJ1803">
        <v>0</v>
      </c>
      <c r="AK1803">
        <v>0</v>
      </c>
      <c r="AL1803">
        <v>0</v>
      </c>
      <c r="AM1803">
        <v>0</v>
      </c>
      <c r="AN1803">
        <v>0</v>
      </c>
      <c r="AO1803">
        <v>62</v>
      </c>
      <c r="AP1803">
        <v>164</v>
      </c>
      <c r="AQ1803">
        <v>61</v>
      </c>
      <c r="AR1803">
        <v>0</v>
      </c>
      <c r="AS1803">
        <v>23</v>
      </c>
      <c r="AT1803">
        <v>6</v>
      </c>
      <c r="AU1803">
        <v>3</v>
      </c>
      <c r="AV1803">
        <v>1</v>
      </c>
      <c r="AW1803">
        <v>1</v>
      </c>
      <c r="AX1803">
        <v>0</v>
      </c>
      <c r="AY1803">
        <v>20</v>
      </c>
      <c r="AZ1803">
        <v>29</v>
      </c>
      <c r="BA1803">
        <v>10</v>
      </c>
      <c r="BB1803">
        <v>5</v>
      </c>
      <c r="BC1803">
        <v>2</v>
      </c>
      <c r="BD1803">
        <v>1</v>
      </c>
      <c r="BE1803">
        <v>0</v>
      </c>
      <c r="BF1803">
        <v>110</v>
      </c>
      <c r="BG1803">
        <v>7990</v>
      </c>
      <c r="BH1803">
        <v>0</v>
      </c>
      <c r="BI1803">
        <v>43</v>
      </c>
      <c r="BJ1803" s="25">
        <v>45853</v>
      </c>
      <c r="BK1803">
        <v>0</v>
      </c>
      <c r="BL1803" s="27" t="str">
        <f>VLOOKUP(O1803,DropDownList!$H$1:$I$7,2,FALSE)</f>
        <v>2025/26</v>
      </c>
      <c r="BM1803" s="27" t="str">
        <f t="shared" si="28"/>
        <v>SC COURT</v>
      </c>
    </row>
    <row r="1804" spans="1:65" x14ac:dyDescent="0.2">
      <c r="A1804">
        <v>2025</v>
      </c>
      <c r="B1804">
        <v>7</v>
      </c>
      <c r="C1804" t="s">
        <v>198</v>
      </c>
      <c r="D1804" t="s">
        <v>205</v>
      </c>
      <c r="E1804" t="s">
        <v>31</v>
      </c>
      <c r="F1804">
        <v>9728</v>
      </c>
      <c r="G1804" t="s">
        <v>158</v>
      </c>
      <c r="H1804" t="s">
        <v>200</v>
      </c>
      <c r="I1804" t="s">
        <v>142</v>
      </c>
      <c r="J1804" s="24">
        <v>45839</v>
      </c>
      <c r="K1804" t="s">
        <v>143</v>
      </c>
      <c r="L1804">
        <v>2</v>
      </c>
      <c r="M1804" t="s">
        <v>144</v>
      </c>
      <c r="N1804" t="s">
        <v>145</v>
      </c>
      <c r="O1804" t="s">
        <v>149</v>
      </c>
      <c r="P1804" t="s">
        <v>161</v>
      </c>
      <c r="Q1804">
        <v>467.48</v>
      </c>
      <c r="R1804">
        <v>110</v>
      </c>
      <c r="S1804">
        <v>2710</v>
      </c>
      <c r="T1804">
        <v>10</v>
      </c>
      <c r="U1804">
        <v>43</v>
      </c>
      <c r="V1804">
        <v>11</v>
      </c>
      <c r="W1804">
        <v>267.48</v>
      </c>
      <c r="X1804">
        <v>267.48</v>
      </c>
      <c r="Y1804">
        <v>0</v>
      </c>
      <c r="Z1804">
        <v>0</v>
      </c>
      <c r="AA1804">
        <v>2232.52</v>
      </c>
      <c r="AB1804">
        <v>0</v>
      </c>
      <c r="AC1804">
        <v>0</v>
      </c>
      <c r="AD1804">
        <v>9</v>
      </c>
      <c r="AE1804">
        <v>2</v>
      </c>
      <c r="AF1804">
        <v>88</v>
      </c>
      <c r="AG1804">
        <v>2</v>
      </c>
      <c r="AH1804">
        <v>1</v>
      </c>
      <c r="AI1804">
        <v>19</v>
      </c>
      <c r="AJ1804">
        <v>0</v>
      </c>
      <c r="AK1804">
        <v>0</v>
      </c>
      <c r="AL1804">
        <v>0</v>
      </c>
      <c r="AM1804">
        <v>0</v>
      </c>
      <c r="AN1804">
        <v>0</v>
      </c>
      <c r="AO1804">
        <v>60</v>
      </c>
      <c r="AP1804">
        <v>171</v>
      </c>
      <c r="AQ1804">
        <v>66</v>
      </c>
      <c r="AR1804">
        <v>0</v>
      </c>
      <c r="AS1804">
        <v>24</v>
      </c>
      <c r="AT1804">
        <v>6</v>
      </c>
      <c r="AU1804">
        <v>3</v>
      </c>
      <c r="AV1804">
        <v>1</v>
      </c>
      <c r="AW1804">
        <v>0</v>
      </c>
      <c r="AX1804">
        <v>0</v>
      </c>
      <c r="AY1804">
        <v>21</v>
      </c>
      <c r="AZ1804">
        <v>30</v>
      </c>
      <c r="BA1804">
        <v>10</v>
      </c>
      <c r="BB1804">
        <v>5</v>
      </c>
      <c r="BC1804">
        <v>2</v>
      </c>
      <c r="BD1804">
        <v>1</v>
      </c>
      <c r="BE1804">
        <v>0</v>
      </c>
      <c r="BF1804">
        <v>109</v>
      </c>
      <c r="BG1804">
        <v>425</v>
      </c>
      <c r="BH1804">
        <v>0</v>
      </c>
      <c r="BI1804">
        <v>43</v>
      </c>
      <c r="BJ1804" s="25">
        <v>45853</v>
      </c>
      <c r="BK1804">
        <v>0</v>
      </c>
      <c r="BL1804" s="27" t="str">
        <f>VLOOKUP(O1804,DropDownList!$H$1:$I$7,2,FALSE)</f>
        <v>2025/26</v>
      </c>
      <c r="BM1804" s="27" t="str">
        <f t="shared" si="28"/>
        <v>VSUR</v>
      </c>
    </row>
    <row r="1805" spans="1:65" x14ac:dyDescent="0.2">
      <c r="A1805">
        <v>2025</v>
      </c>
      <c r="B1805">
        <v>7</v>
      </c>
      <c r="C1805" t="s">
        <v>198</v>
      </c>
      <c r="D1805" t="s">
        <v>205</v>
      </c>
      <c r="E1805" t="s">
        <v>31</v>
      </c>
      <c r="F1805">
        <v>9728</v>
      </c>
      <c r="G1805" t="s">
        <v>158</v>
      </c>
      <c r="H1805" t="s">
        <v>200</v>
      </c>
      <c r="I1805" t="s">
        <v>142</v>
      </c>
      <c r="J1805" s="24">
        <v>45839</v>
      </c>
      <c r="K1805" t="s">
        <v>143</v>
      </c>
      <c r="L1805">
        <v>2</v>
      </c>
      <c r="M1805" t="s">
        <v>144</v>
      </c>
      <c r="N1805" t="s">
        <v>145</v>
      </c>
      <c r="O1805" t="s">
        <v>149</v>
      </c>
      <c r="P1805" t="s">
        <v>159</v>
      </c>
      <c r="Q1805">
        <v>0</v>
      </c>
      <c r="R1805">
        <v>2</v>
      </c>
      <c r="S1805">
        <v>7595.18</v>
      </c>
      <c r="T1805">
        <v>6.26</v>
      </c>
      <c r="U1805">
        <v>0</v>
      </c>
      <c r="V1805">
        <v>0</v>
      </c>
      <c r="W1805">
        <v>0</v>
      </c>
      <c r="X1805">
        <v>0</v>
      </c>
      <c r="Y1805">
        <v>0</v>
      </c>
      <c r="Z1805">
        <v>0</v>
      </c>
      <c r="AA1805">
        <v>7588.92</v>
      </c>
      <c r="AB1805">
        <v>0</v>
      </c>
      <c r="AC1805">
        <v>0</v>
      </c>
      <c r="AD1805">
        <v>0</v>
      </c>
      <c r="AE1805">
        <v>0</v>
      </c>
      <c r="AF1805">
        <v>1</v>
      </c>
      <c r="AG1805">
        <v>0</v>
      </c>
      <c r="AH1805">
        <v>0</v>
      </c>
      <c r="AI1805">
        <v>0</v>
      </c>
      <c r="AJ1805">
        <v>0</v>
      </c>
      <c r="AK1805">
        <v>0</v>
      </c>
      <c r="AL1805">
        <v>0</v>
      </c>
      <c r="AM1805">
        <v>0</v>
      </c>
      <c r="AN1805">
        <v>0</v>
      </c>
      <c r="AO1805">
        <v>0</v>
      </c>
      <c r="AP1805">
        <v>0</v>
      </c>
      <c r="AQ1805">
        <v>0</v>
      </c>
      <c r="AR1805">
        <v>0</v>
      </c>
      <c r="AS1805">
        <v>0</v>
      </c>
      <c r="AT1805">
        <v>0</v>
      </c>
      <c r="AU1805">
        <v>0</v>
      </c>
      <c r="AV1805">
        <v>0</v>
      </c>
      <c r="AW1805">
        <v>0</v>
      </c>
      <c r="AX1805">
        <v>0</v>
      </c>
      <c r="AY1805">
        <v>0</v>
      </c>
      <c r="AZ1805">
        <v>0</v>
      </c>
      <c r="BA1805">
        <v>0</v>
      </c>
      <c r="BB1805">
        <v>0</v>
      </c>
      <c r="BC1805">
        <v>0</v>
      </c>
      <c r="BD1805">
        <v>0</v>
      </c>
      <c r="BE1805">
        <v>0</v>
      </c>
      <c r="BF1805">
        <v>0</v>
      </c>
      <c r="BG1805">
        <v>0</v>
      </c>
      <c r="BH1805">
        <v>1</v>
      </c>
      <c r="BI1805">
        <v>0</v>
      </c>
      <c r="BJ1805" s="25">
        <v>45853</v>
      </c>
      <c r="BK1805">
        <v>0</v>
      </c>
      <c r="BL1805" s="27" t="str">
        <f>VLOOKUP(O1805,DropDownList!$H$1:$I$7,2,FALSE)</f>
        <v>2025/26</v>
      </c>
      <c r="BM1805" s="27" t="str">
        <f t="shared" si="28"/>
        <v>CONF</v>
      </c>
    </row>
    <row r="1806" spans="1:65" x14ac:dyDescent="0.2">
      <c r="A1806">
        <v>2025</v>
      </c>
      <c r="B1806">
        <v>7</v>
      </c>
      <c r="C1806" t="s">
        <v>198</v>
      </c>
      <c r="D1806" t="s">
        <v>205</v>
      </c>
      <c r="E1806" t="s">
        <v>31</v>
      </c>
      <c r="F1806">
        <v>9728</v>
      </c>
      <c r="G1806" t="s">
        <v>158</v>
      </c>
      <c r="H1806" t="s">
        <v>200</v>
      </c>
      <c r="I1806" t="s">
        <v>142</v>
      </c>
      <c r="J1806" s="24">
        <v>45839</v>
      </c>
      <c r="K1806" t="s">
        <v>143</v>
      </c>
      <c r="L1806">
        <v>2</v>
      </c>
      <c r="M1806" t="s">
        <v>144</v>
      </c>
      <c r="N1806" t="s">
        <v>145</v>
      </c>
      <c r="O1806" t="s">
        <v>147</v>
      </c>
      <c r="P1806" t="s">
        <v>161</v>
      </c>
      <c r="Q1806">
        <v>191.92</v>
      </c>
      <c r="R1806">
        <v>97</v>
      </c>
      <c r="S1806">
        <v>2945</v>
      </c>
      <c r="T1806">
        <v>40</v>
      </c>
      <c r="U1806">
        <v>21</v>
      </c>
      <c r="V1806">
        <v>3</v>
      </c>
      <c r="W1806">
        <v>90</v>
      </c>
      <c r="X1806">
        <v>90</v>
      </c>
      <c r="Y1806">
        <v>0</v>
      </c>
      <c r="Z1806">
        <v>0</v>
      </c>
      <c r="AA1806">
        <v>2713.08</v>
      </c>
      <c r="AB1806">
        <v>0</v>
      </c>
      <c r="AC1806">
        <v>0</v>
      </c>
      <c r="AD1806">
        <v>3</v>
      </c>
      <c r="AE1806">
        <v>0</v>
      </c>
      <c r="AF1806">
        <v>88</v>
      </c>
      <c r="AG1806">
        <v>1</v>
      </c>
      <c r="AH1806">
        <v>1</v>
      </c>
      <c r="AI1806">
        <v>7</v>
      </c>
      <c r="AJ1806">
        <v>0</v>
      </c>
      <c r="AK1806">
        <v>0</v>
      </c>
      <c r="AL1806">
        <v>0</v>
      </c>
      <c r="AM1806">
        <v>0</v>
      </c>
      <c r="AN1806">
        <v>0</v>
      </c>
      <c r="AO1806">
        <v>43</v>
      </c>
      <c r="AP1806">
        <v>156</v>
      </c>
      <c r="AQ1806">
        <v>46</v>
      </c>
      <c r="AR1806">
        <v>0</v>
      </c>
      <c r="AS1806">
        <v>17</v>
      </c>
      <c r="AT1806">
        <v>10</v>
      </c>
      <c r="AU1806">
        <v>2</v>
      </c>
      <c r="AV1806">
        <v>0</v>
      </c>
      <c r="AW1806">
        <v>0</v>
      </c>
      <c r="AX1806">
        <v>0</v>
      </c>
      <c r="AY1806">
        <v>21</v>
      </c>
      <c r="AZ1806">
        <v>31</v>
      </c>
      <c r="BA1806">
        <v>14</v>
      </c>
      <c r="BB1806">
        <v>3</v>
      </c>
      <c r="BC1806">
        <v>0</v>
      </c>
      <c r="BD1806">
        <v>9</v>
      </c>
      <c r="BE1806">
        <v>0</v>
      </c>
      <c r="BF1806">
        <v>97</v>
      </c>
      <c r="BG1806">
        <v>190</v>
      </c>
      <c r="BH1806">
        <v>0</v>
      </c>
      <c r="BI1806">
        <v>20</v>
      </c>
      <c r="BJ1806" s="25">
        <v>45853</v>
      </c>
      <c r="BK1806">
        <v>0</v>
      </c>
      <c r="BL1806" s="27" t="str">
        <f>VLOOKUP(O1806,DropDownList!$H$1:$I$7,2,FALSE)</f>
        <v>2024/25</v>
      </c>
      <c r="BM1806" s="27" t="str">
        <f t="shared" si="28"/>
        <v>VSUR</v>
      </c>
    </row>
    <row r="1807" spans="1:65" x14ac:dyDescent="0.2">
      <c r="A1807">
        <v>2025</v>
      </c>
      <c r="B1807">
        <v>7</v>
      </c>
      <c r="C1807" t="s">
        <v>198</v>
      </c>
      <c r="D1807" t="s">
        <v>205</v>
      </c>
      <c r="E1807" t="s">
        <v>31</v>
      </c>
      <c r="F1807">
        <v>9728</v>
      </c>
      <c r="G1807" t="s">
        <v>158</v>
      </c>
      <c r="H1807" t="s">
        <v>200</v>
      </c>
      <c r="I1807" t="s">
        <v>142</v>
      </c>
      <c r="J1807" s="24">
        <v>45839</v>
      </c>
      <c r="K1807" t="s">
        <v>143</v>
      </c>
      <c r="L1807">
        <v>2</v>
      </c>
      <c r="M1807" t="s">
        <v>144</v>
      </c>
      <c r="N1807" t="s">
        <v>145</v>
      </c>
      <c r="O1807" t="s">
        <v>156</v>
      </c>
      <c r="P1807" t="s">
        <v>160</v>
      </c>
      <c r="Q1807">
        <v>6311.19</v>
      </c>
      <c r="R1807">
        <v>85</v>
      </c>
      <c r="S1807">
        <v>44655</v>
      </c>
      <c r="T1807">
        <v>0</v>
      </c>
      <c r="U1807">
        <v>13</v>
      </c>
      <c r="V1807">
        <v>8</v>
      </c>
      <c r="W1807">
        <v>4349.37</v>
      </c>
      <c r="X1807">
        <v>4572.17</v>
      </c>
      <c r="Y1807">
        <v>0</v>
      </c>
      <c r="Z1807">
        <v>0</v>
      </c>
      <c r="AA1807">
        <v>38343.81</v>
      </c>
      <c r="AB1807">
        <v>1835.44</v>
      </c>
      <c r="AC1807">
        <v>34403.370000000003</v>
      </c>
      <c r="AD1807">
        <v>2</v>
      </c>
      <c r="AE1807">
        <v>6</v>
      </c>
      <c r="AF1807">
        <v>72</v>
      </c>
      <c r="AG1807">
        <v>11</v>
      </c>
      <c r="AH1807">
        <v>0</v>
      </c>
      <c r="AI1807">
        <v>2</v>
      </c>
      <c r="AJ1807">
        <v>0</v>
      </c>
      <c r="AK1807">
        <v>0</v>
      </c>
      <c r="AL1807">
        <v>0</v>
      </c>
      <c r="AM1807">
        <v>0</v>
      </c>
      <c r="AN1807">
        <v>0</v>
      </c>
      <c r="AO1807">
        <v>40</v>
      </c>
      <c r="AP1807">
        <v>178</v>
      </c>
      <c r="AQ1807">
        <v>43</v>
      </c>
      <c r="AR1807">
        <v>0</v>
      </c>
      <c r="AS1807">
        <v>29</v>
      </c>
      <c r="AT1807">
        <v>23</v>
      </c>
      <c r="AU1807">
        <v>2</v>
      </c>
      <c r="AV1807">
        <v>0</v>
      </c>
      <c r="AW1807">
        <v>2</v>
      </c>
      <c r="AX1807">
        <v>0</v>
      </c>
      <c r="AY1807">
        <v>15</v>
      </c>
      <c r="AZ1807">
        <v>26</v>
      </c>
      <c r="BA1807">
        <v>18</v>
      </c>
      <c r="BB1807">
        <v>4</v>
      </c>
      <c r="BC1807">
        <v>1</v>
      </c>
      <c r="BD1807">
        <v>2</v>
      </c>
      <c r="BE1807">
        <v>0</v>
      </c>
      <c r="BF1807">
        <v>83</v>
      </c>
      <c r="BG1807">
        <v>2645</v>
      </c>
      <c r="BH1807">
        <v>0</v>
      </c>
      <c r="BI1807">
        <v>11</v>
      </c>
      <c r="BJ1807" s="25">
        <v>45853</v>
      </c>
      <c r="BK1807">
        <v>0</v>
      </c>
      <c r="BL1807" s="27" t="str">
        <f>VLOOKUP(O1807,DropDownList!$H$1:$I$7,2,FALSE)</f>
        <v>2023/24</v>
      </c>
      <c r="BM1807" s="27" t="str">
        <f t="shared" si="28"/>
        <v>SC COURT</v>
      </c>
    </row>
    <row r="1808" spans="1:65" x14ac:dyDescent="0.2">
      <c r="A1808">
        <v>2025</v>
      </c>
      <c r="B1808">
        <v>7</v>
      </c>
      <c r="C1808" t="s">
        <v>198</v>
      </c>
      <c r="D1808" t="s">
        <v>205</v>
      </c>
      <c r="E1808" t="s">
        <v>31</v>
      </c>
      <c r="F1808">
        <v>9728</v>
      </c>
      <c r="G1808" t="s">
        <v>158</v>
      </c>
      <c r="H1808" t="s">
        <v>200</v>
      </c>
      <c r="I1808" t="s">
        <v>142</v>
      </c>
      <c r="J1808" s="24">
        <v>45839</v>
      </c>
      <c r="K1808" t="s">
        <v>143</v>
      </c>
      <c r="L1808">
        <v>2</v>
      </c>
      <c r="M1808" t="s">
        <v>144</v>
      </c>
      <c r="N1808" t="s">
        <v>145</v>
      </c>
      <c r="O1808" t="s">
        <v>156</v>
      </c>
      <c r="P1808" t="s">
        <v>161</v>
      </c>
      <c r="Q1808">
        <v>115</v>
      </c>
      <c r="R1808">
        <v>85</v>
      </c>
      <c r="S1808">
        <v>2200</v>
      </c>
      <c r="T1808">
        <v>0</v>
      </c>
      <c r="U1808">
        <v>13</v>
      </c>
      <c r="V1808">
        <v>2</v>
      </c>
      <c r="W1808">
        <v>95</v>
      </c>
      <c r="X1808">
        <v>95</v>
      </c>
      <c r="Y1808">
        <v>0</v>
      </c>
      <c r="Z1808">
        <v>0</v>
      </c>
      <c r="AA1808">
        <v>2085</v>
      </c>
      <c r="AB1808">
        <v>0</v>
      </c>
      <c r="AC1808">
        <v>0</v>
      </c>
      <c r="AD1808">
        <v>2</v>
      </c>
      <c r="AE1808">
        <v>0</v>
      </c>
      <c r="AF1808">
        <v>82</v>
      </c>
      <c r="AG1808">
        <v>0</v>
      </c>
      <c r="AH1808">
        <v>0</v>
      </c>
      <c r="AI1808">
        <v>3</v>
      </c>
      <c r="AJ1808">
        <v>0</v>
      </c>
      <c r="AK1808">
        <v>0</v>
      </c>
      <c r="AL1808">
        <v>0</v>
      </c>
      <c r="AM1808">
        <v>0</v>
      </c>
      <c r="AN1808">
        <v>0</v>
      </c>
      <c r="AO1808">
        <v>40</v>
      </c>
      <c r="AP1808">
        <v>179</v>
      </c>
      <c r="AQ1808">
        <v>44</v>
      </c>
      <c r="AR1808">
        <v>0</v>
      </c>
      <c r="AS1808">
        <v>29</v>
      </c>
      <c r="AT1808">
        <v>23</v>
      </c>
      <c r="AU1808">
        <v>2</v>
      </c>
      <c r="AV1808">
        <v>0</v>
      </c>
      <c r="AW1808">
        <v>2</v>
      </c>
      <c r="AX1808">
        <v>0</v>
      </c>
      <c r="AY1808">
        <v>15</v>
      </c>
      <c r="AZ1808">
        <v>26</v>
      </c>
      <c r="BA1808">
        <v>18</v>
      </c>
      <c r="BB1808">
        <v>4</v>
      </c>
      <c r="BC1808">
        <v>1</v>
      </c>
      <c r="BD1808">
        <v>2</v>
      </c>
      <c r="BE1808">
        <v>0</v>
      </c>
      <c r="BF1808">
        <v>83</v>
      </c>
      <c r="BG1808">
        <v>115</v>
      </c>
      <c r="BH1808">
        <v>0</v>
      </c>
      <c r="BI1808">
        <v>11</v>
      </c>
      <c r="BJ1808" s="25">
        <v>45853</v>
      </c>
      <c r="BK1808">
        <v>0</v>
      </c>
      <c r="BL1808" s="27" t="str">
        <f>VLOOKUP(O1808,DropDownList!$H$1:$I$7,2,FALSE)</f>
        <v>2023/24</v>
      </c>
      <c r="BM1808" s="27" t="str">
        <f t="shared" si="28"/>
        <v>VSUR</v>
      </c>
    </row>
    <row r="1809" spans="1:65" x14ac:dyDescent="0.2">
      <c r="A1809">
        <v>2025</v>
      </c>
      <c r="B1809">
        <v>7</v>
      </c>
      <c r="C1809" t="s">
        <v>198</v>
      </c>
      <c r="D1809" t="s">
        <v>205</v>
      </c>
      <c r="E1809" t="s">
        <v>31</v>
      </c>
      <c r="F1809">
        <v>9728</v>
      </c>
      <c r="G1809" t="s">
        <v>158</v>
      </c>
      <c r="H1809" t="s">
        <v>200</v>
      </c>
      <c r="I1809" t="s">
        <v>142</v>
      </c>
      <c r="J1809" s="24">
        <v>45839</v>
      </c>
      <c r="K1809" t="s">
        <v>143</v>
      </c>
      <c r="L1809">
        <v>2</v>
      </c>
      <c r="M1809" t="s">
        <v>144</v>
      </c>
      <c r="N1809" t="s">
        <v>145</v>
      </c>
      <c r="O1809" t="s">
        <v>147</v>
      </c>
      <c r="P1809" t="s">
        <v>160</v>
      </c>
      <c r="Q1809">
        <v>6165.87</v>
      </c>
      <c r="R1809">
        <v>99</v>
      </c>
      <c r="S1809">
        <v>58629.33</v>
      </c>
      <c r="T1809">
        <v>720</v>
      </c>
      <c r="U1809">
        <v>22</v>
      </c>
      <c r="V1809">
        <v>5</v>
      </c>
      <c r="W1809">
        <v>2135</v>
      </c>
      <c r="X1809">
        <v>2135</v>
      </c>
      <c r="Y1809">
        <v>0</v>
      </c>
      <c r="Z1809">
        <v>0</v>
      </c>
      <c r="AA1809">
        <v>51743.46</v>
      </c>
      <c r="AB1809">
        <v>600</v>
      </c>
      <c r="AC1809">
        <v>48410.38</v>
      </c>
      <c r="AD1809">
        <v>3</v>
      </c>
      <c r="AE1809">
        <v>2</v>
      </c>
      <c r="AF1809">
        <v>76</v>
      </c>
      <c r="AG1809">
        <v>15</v>
      </c>
      <c r="AH1809">
        <v>1</v>
      </c>
      <c r="AI1809">
        <v>7</v>
      </c>
      <c r="AJ1809">
        <v>0</v>
      </c>
      <c r="AK1809">
        <v>0</v>
      </c>
      <c r="AL1809">
        <v>0</v>
      </c>
      <c r="AM1809">
        <v>0</v>
      </c>
      <c r="AN1809">
        <v>0</v>
      </c>
      <c r="AO1809">
        <v>44</v>
      </c>
      <c r="AP1809">
        <v>158</v>
      </c>
      <c r="AQ1809">
        <v>47</v>
      </c>
      <c r="AR1809">
        <v>0</v>
      </c>
      <c r="AS1809">
        <v>17</v>
      </c>
      <c r="AT1809">
        <v>10</v>
      </c>
      <c r="AU1809">
        <v>3</v>
      </c>
      <c r="AV1809">
        <v>0</v>
      </c>
      <c r="AW1809">
        <v>0</v>
      </c>
      <c r="AX1809">
        <v>0</v>
      </c>
      <c r="AY1809">
        <v>21</v>
      </c>
      <c r="AZ1809">
        <v>31</v>
      </c>
      <c r="BA1809">
        <v>14</v>
      </c>
      <c r="BB1809">
        <v>3</v>
      </c>
      <c r="BC1809">
        <v>0</v>
      </c>
      <c r="BD1809">
        <v>9</v>
      </c>
      <c r="BE1809">
        <v>0</v>
      </c>
      <c r="BF1809">
        <v>99</v>
      </c>
      <c r="BG1809">
        <v>3228.33</v>
      </c>
      <c r="BH1809">
        <v>0</v>
      </c>
      <c r="BI1809">
        <v>21</v>
      </c>
      <c r="BJ1809" s="25">
        <v>45853</v>
      </c>
      <c r="BK1809">
        <v>0</v>
      </c>
      <c r="BL1809" s="27" t="str">
        <f>VLOOKUP(O1809,DropDownList!$H$1:$I$7,2,FALSE)</f>
        <v>2024/25</v>
      </c>
      <c r="BM1809" s="27" t="str">
        <f t="shared" si="28"/>
        <v>SC COURT</v>
      </c>
    </row>
    <row r="1810" spans="1:65" x14ac:dyDescent="0.2">
      <c r="A1810">
        <v>2025</v>
      </c>
      <c r="B1810">
        <v>7</v>
      </c>
      <c r="C1810" t="s">
        <v>198</v>
      </c>
      <c r="D1810" t="s">
        <v>206</v>
      </c>
      <c r="E1810" t="s">
        <v>32</v>
      </c>
      <c r="F1810">
        <v>9340</v>
      </c>
      <c r="G1810" t="s">
        <v>141</v>
      </c>
      <c r="H1810" t="s">
        <v>200</v>
      </c>
      <c r="I1810" t="s">
        <v>142</v>
      </c>
      <c r="J1810" s="24">
        <v>45839</v>
      </c>
      <c r="K1810" t="s">
        <v>143</v>
      </c>
      <c r="L1810">
        <v>2</v>
      </c>
      <c r="M1810" t="s">
        <v>144</v>
      </c>
      <c r="N1810" t="s">
        <v>145</v>
      </c>
      <c r="O1810" t="s">
        <v>147</v>
      </c>
      <c r="P1810" t="s">
        <v>146</v>
      </c>
      <c r="Q1810">
        <v>230</v>
      </c>
      <c r="R1810">
        <v>106</v>
      </c>
      <c r="S1810">
        <v>1670</v>
      </c>
      <c r="T1810">
        <v>20</v>
      </c>
      <c r="U1810">
        <v>34</v>
      </c>
      <c r="V1810">
        <v>8</v>
      </c>
      <c r="W1810">
        <v>90</v>
      </c>
      <c r="X1810">
        <v>90</v>
      </c>
      <c r="Y1810">
        <v>0</v>
      </c>
      <c r="Z1810">
        <v>0</v>
      </c>
      <c r="AA1810">
        <v>1420</v>
      </c>
      <c r="AB1810">
        <v>0</v>
      </c>
      <c r="AC1810">
        <v>0</v>
      </c>
      <c r="AD1810">
        <v>8</v>
      </c>
      <c r="AE1810">
        <v>0</v>
      </c>
      <c r="AF1810">
        <v>89</v>
      </c>
      <c r="AG1810">
        <v>0</v>
      </c>
      <c r="AH1810">
        <v>1</v>
      </c>
      <c r="AI1810">
        <v>16</v>
      </c>
      <c r="AJ1810">
        <v>0</v>
      </c>
      <c r="AK1810">
        <v>0</v>
      </c>
      <c r="AL1810">
        <v>0</v>
      </c>
      <c r="AM1810">
        <v>0</v>
      </c>
      <c r="AN1810">
        <v>0</v>
      </c>
      <c r="AO1810">
        <v>72</v>
      </c>
      <c r="AP1810">
        <v>302</v>
      </c>
      <c r="AQ1810">
        <v>75</v>
      </c>
      <c r="AR1810">
        <v>0</v>
      </c>
      <c r="AS1810">
        <v>42</v>
      </c>
      <c r="AT1810">
        <v>19</v>
      </c>
      <c r="AU1810">
        <v>6</v>
      </c>
      <c r="AV1810">
        <v>0</v>
      </c>
      <c r="AW1810">
        <v>0</v>
      </c>
      <c r="AX1810">
        <v>0</v>
      </c>
      <c r="AY1810">
        <v>37</v>
      </c>
      <c r="AZ1810">
        <v>60</v>
      </c>
      <c r="BA1810">
        <v>30</v>
      </c>
      <c r="BB1810">
        <v>10</v>
      </c>
      <c r="BC1810">
        <v>3</v>
      </c>
      <c r="BD1810">
        <v>3</v>
      </c>
      <c r="BE1810">
        <v>0</v>
      </c>
      <c r="BF1810">
        <v>106</v>
      </c>
      <c r="BG1810">
        <v>230</v>
      </c>
      <c r="BH1810">
        <v>0</v>
      </c>
      <c r="BI1810">
        <v>33</v>
      </c>
      <c r="BJ1810" s="25">
        <v>45853</v>
      </c>
      <c r="BK1810">
        <v>0</v>
      </c>
      <c r="BL1810" s="27" t="str">
        <f>VLOOKUP(O1810,DropDownList!$H$1:$I$7,2,FALSE)</f>
        <v>2024/25</v>
      </c>
      <c r="BM1810" s="27" t="str">
        <f t="shared" si="28"/>
        <v>VSUR</v>
      </c>
    </row>
    <row r="1811" spans="1:65" x14ac:dyDescent="0.2">
      <c r="A1811">
        <v>2025</v>
      </c>
      <c r="B1811">
        <v>7</v>
      </c>
      <c r="C1811" t="s">
        <v>198</v>
      </c>
      <c r="D1811" t="s">
        <v>206</v>
      </c>
      <c r="E1811" t="s">
        <v>32</v>
      </c>
      <c r="F1811">
        <v>9340</v>
      </c>
      <c r="G1811" t="s">
        <v>141</v>
      </c>
      <c r="H1811" t="s">
        <v>200</v>
      </c>
      <c r="I1811" t="s">
        <v>142</v>
      </c>
      <c r="J1811" s="24">
        <v>45839</v>
      </c>
      <c r="K1811" t="s">
        <v>143</v>
      </c>
      <c r="L1811">
        <v>2</v>
      </c>
      <c r="M1811" t="s">
        <v>144</v>
      </c>
      <c r="N1811" t="s">
        <v>145</v>
      </c>
      <c r="O1811" t="s">
        <v>149</v>
      </c>
      <c r="P1811" t="s">
        <v>150</v>
      </c>
      <c r="Q1811">
        <v>22862.98</v>
      </c>
      <c r="R1811">
        <v>285</v>
      </c>
      <c r="S1811">
        <v>43030.53</v>
      </c>
      <c r="T1811">
        <v>4466.79</v>
      </c>
      <c r="U1811">
        <v>163</v>
      </c>
      <c r="V1811">
        <v>57</v>
      </c>
      <c r="W1811">
        <v>7771.66</v>
      </c>
      <c r="X1811">
        <v>8719.17</v>
      </c>
      <c r="Y1811">
        <v>255</v>
      </c>
      <c r="Z1811">
        <v>38563.74</v>
      </c>
      <c r="AA1811">
        <v>15700.76</v>
      </c>
      <c r="AB1811">
        <v>3430.42</v>
      </c>
      <c r="AC1811">
        <v>12270.34</v>
      </c>
      <c r="AD1811">
        <v>47</v>
      </c>
      <c r="AE1811">
        <v>10</v>
      </c>
      <c r="AF1811">
        <v>90</v>
      </c>
      <c r="AG1811">
        <v>55</v>
      </c>
      <c r="AH1811">
        <v>30</v>
      </c>
      <c r="AI1811">
        <v>108</v>
      </c>
      <c r="AJ1811">
        <v>24</v>
      </c>
      <c r="AK1811">
        <v>24</v>
      </c>
      <c r="AL1811">
        <v>5</v>
      </c>
      <c r="AM1811">
        <v>8</v>
      </c>
      <c r="AN1811">
        <v>0</v>
      </c>
      <c r="AO1811">
        <v>230</v>
      </c>
      <c r="AP1811">
        <v>728</v>
      </c>
      <c r="AQ1811">
        <v>240</v>
      </c>
      <c r="AR1811">
        <v>0</v>
      </c>
      <c r="AS1811">
        <v>38</v>
      </c>
      <c r="AT1811">
        <v>43</v>
      </c>
      <c r="AU1811">
        <v>5</v>
      </c>
      <c r="AV1811">
        <v>1</v>
      </c>
      <c r="AW1811">
        <v>1</v>
      </c>
      <c r="AX1811">
        <v>0</v>
      </c>
      <c r="AY1811">
        <v>144</v>
      </c>
      <c r="AZ1811">
        <v>179</v>
      </c>
      <c r="BA1811">
        <v>46</v>
      </c>
      <c r="BB1811">
        <v>7</v>
      </c>
      <c r="BC1811">
        <v>2</v>
      </c>
      <c r="BD1811">
        <v>1</v>
      </c>
      <c r="BE1811">
        <v>0</v>
      </c>
      <c r="BF1811">
        <v>229</v>
      </c>
      <c r="BG1811">
        <v>17806.080000000002</v>
      </c>
      <c r="BH1811">
        <v>2</v>
      </c>
      <c r="BI1811">
        <v>162</v>
      </c>
      <c r="BJ1811" s="25">
        <v>45853</v>
      </c>
      <c r="BK1811">
        <v>0</v>
      </c>
      <c r="BL1811" s="27" t="str">
        <f>VLOOKUP(O1811,DropDownList!$H$1:$I$7,2,FALSE)</f>
        <v>2025/26</v>
      </c>
      <c r="BM1811" s="27" t="str">
        <f t="shared" si="28"/>
        <v>FISCAL FINES</v>
      </c>
    </row>
    <row r="1812" spans="1:65" x14ac:dyDescent="0.2">
      <c r="A1812">
        <v>2025</v>
      </c>
      <c r="B1812">
        <v>7</v>
      </c>
      <c r="C1812" t="s">
        <v>198</v>
      </c>
      <c r="D1812" t="s">
        <v>206</v>
      </c>
      <c r="E1812" t="s">
        <v>32</v>
      </c>
      <c r="F1812">
        <v>9340</v>
      </c>
      <c r="G1812" t="s">
        <v>141</v>
      </c>
      <c r="H1812" t="s">
        <v>200</v>
      </c>
      <c r="I1812" t="s">
        <v>142</v>
      </c>
      <c r="J1812" s="24">
        <v>45839</v>
      </c>
      <c r="K1812" t="s">
        <v>143</v>
      </c>
      <c r="L1812">
        <v>2</v>
      </c>
      <c r="M1812" t="s">
        <v>144</v>
      </c>
      <c r="N1812" t="s">
        <v>145</v>
      </c>
      <c r="O1812" t="s">
        <v>147</v>
      </c>
      <c r="P1812" t="s">
        <v>153</v>
      </c>
      <c r="Q1812">
        <v>45</v>
      </c>
      <c r="R1812">
        <v>1</v>
      </c>
      <c r="S1812">
        <v>45</v>
      </c>
      <c r="T1812">
        <v>0</v>
      </c>
      <c r="U1812">
        <v>1</v>
      </c>
      <c r="V1812">
        <v>1</v>
      </c>
      <c r="W1812">
        <v>45</v>
      </c>
      <c r="X1812">
        <v>45</v>
      </c>
      <c r="Y1812">
        <v>0</v>
      </c>
      <c r="Z1812">
        <v>0</v>
      </c>
      <c r="AA1812">
        <v>0</v>
      </c>
      <c r="AB1812">
        <v>0</v>
      </c>
      <c r="AC1812">
        <v>0</v>
      </c>
      <c r="AD1812">
        <v>1</v>
      </c>
      <c r="AE1812">
        <v>0</v>
      </c>
      <c r="AF1812">
        <v>0</v>
      </c>
      <c r="AG1812">
        <v>0</v>
      </c>
      <c r="AH1812">
        <v>0</v>
      </c>
      <c r="AI1812">
        <v>1</v>
      </c>
      <c r="AJ1812">
        <v>0</v>
      </c>
      <c r="AK1812">
        <v>0</v>
      </c>
      <c r="AL1812">
        <v>0</v>
      </c>
      <c r="AM1812">
        <v>0</v>
      </c>
      <c r="AN1812">
        <v>0</v>
      </c>
      <c r="AO1812">
        <v>1</v>
      </c>
      <c r="AP1812">
        <v>2</v>
      </c>
      <c r="AQ1812">
        <v>1</v>
      </c>
      <c r="AR1812">
        <v>0</v>
      </c>
      <c r="AS1812">
        <v>0</v>
      </c>
      <c r="AT1812">
        <v>0</v>
      </c>
      <c r="AU1812">
        <v>0</v>
      </c>
      <c r="AV1812">
        <v>0</v>
      </c>
      <c r="AW1812">
        <v>0</v>
      </c>
      <c r="AX1812">
        <v>0</v>
      </c>
      <c r="AY1812">
        <v>0</v>
      </c>
      <c r="AZ1812">
        <v>0</v>
      </c>
      <c r="BA1812">
        <v>0</v>
      </c>
      <c r="BB1812">
        <v>0</v>
      </c>
      <c r="BC1812">
        <v>0</v>
      </c>
      <c r="BD1812">
        <v>0</v>
      </c>
      <c r="BE1812">
        <v>0</v>
      </c>
      <c r="BF1812">
        <v>1</v>
      </c>
      <c r="BG1812">
        <v>45</v>
      </c>
      <c r="BH1812">
        <v>0</v>
      </c>
      <c r="BI1812">
        <v>1</v>
      </c>
      <c r="BJ1812" s="25">
        <v>45853</v>
      </c>
      <c r="BK1812">
        <v>0</v>
      </c>
      <c r="BL1812" s="27" t="str">
        <f>VLOOKUP(O1812,DropDownList!$H$1:$I$7,2,FALSE)</f>
        <v>2024/25</v>
      </c>
      <c r="BM1812" s="27" t="str">
        <f t="shared" si="28"/>
        <v>PREG</v>
      </c>
    </row>
    <row r="1813" spans="1:65" x14ac:dyDescent="0.2">
      <c r="A1813">
        <v>2025</v>
      </c>
      <c r="B1813">
        <v>7</v>
      </c>
      <c r="C1813" t="s">
        <v>198</v>
      </c>
      <c r="D1813" t="s">
        <v>206</v>
      </c>
      <c r="E1813" t="s">
        <v>32</v>
      </c>
      <c r="F1813">
        <v>9340</v>
      </c>
      <c r="G1813" t="s">
        <v>141</v>
      </c>
      <c r="H1813" t="s">
        <v>200</v>
      </c>
      <c r="I1813" t="s">
        <v>142</v>
      </c>
      <c r="J1813" s="24">
        <v>45839</v>
      </c>
      <c r="K1813" t="s">
        <v>143</v>
      </c>
      <c r="L1813">
        <v>2</v>
      </c>
      <c r="M1813" t="s">
        <v>144</v>
      </c>
      <c r="N1813" t="s">
        <v>145</v>
      </c>
      <c r="O1813" t="s">
        <v>147</v>
      </c>
      <c r="P1813" t="s">
        <v>151</v>
      </c>
      <c r="Q1813">
        <v>0</v>
      </c>
      <c r="R1813">
        <v>3</v>
      </c>
      <c r="S1813">
        <v>90</v>
      </c>
      <c r="T1813">
        <v>0</v>
      </c>
      <c r="U1813">
        <v>0</v>
      </c>
      <c r="V1813">
        <v>0</v>
      </c>
      <c r="W1813">
        <v>0</v>
      </c>
      <c r="X1813">
        <v>0</v>
      </c>
      <c r="Y1813">
        <v>0</v>
      </c>
      <c r="Z1813">
        <v>0</v>
      </c>
      <c r="AA1813">
        <v>90</v>
      </c>
      <c r="AB1813">
        <v>0</v>
      </c>
      <c r="AC1813">
        <v>90</v>
      </c>
      <c r="AD1813">
        <v>0</v>
      </c>
      <c r="AE1813">
        <v>0</v>
      </c>
      <c r="AF1813">
        <v>3</v>
      </c>
      <c r="AG1813">
        <v>0</v>
      </c>
      <c r="AH1813">
        <v>0</v>
      </c>
      <c r="AI1813">
        <v>0</v>
      </c>
      <c r="AJ1813">
        <v>0</v>
      </c>
      <c r="AK1813">
        <v>0</v>
      </c>
      <c r="AL1813">
        <v>0</v>
      </c>
      <c r="AM1813">
        <v>0</v>
      </c>
      <c r="AN1813">
        <v>0</v>
      </c>
      <c r="AO1813">
        <v>0</v>
      </c>
      <c r="AP1813">
        <v>0</v>
      </c>
      <c r="AQ1813">
        <v>0</v>
      </c>
      <c r="AR1813">
        <v>0</v>
      </c>
      <c r="AS1813">
        <v>0</v>
      </c>
      <c r="AT1813">
        <v>0</v>
      </c>
      <c r="AU1813">
        <v>0</v>
      </c>
      <c r="AV1813">
        <v>0</v>
      </c>
      <c r="AW1813">
        <v>0</v>
      </c>
      <c r="AX1813">
        <v>0</v>
      </c>
      <c r="AY1813">
        <v>0</v>
      </c>
      <c r="AZ1813">
        <v>0</v>
      </c>
      <c r="BA1813">
        <v>0</v>
      </c>
      <c r="BB1813">
        <v>0</v>
      </c>
      <c r="BC1813">
        <v>0</v>
      </c>
      <c r="BD1813">
        <v>0</v>
      </c>
      <c r="BE1813">
        <v>0</v>
      </c>
      <c r="BF1813">
        <v>0</v>
      </c>
      <c r="BG1813">
        <v>0</v>
      </c>
      <c r="BH1813">
        <v>0</v>
      </c>
      <c r="BI1813">
        <v>0</v>
      </c>
      <c r="BJ1813" s="25">
        <v>45853</v>
      </c>
      <c r="BK1813">
        <v>0</v>
      </c>
      <c r="BL1813" s="27" t="str">
        <f>VLOOKUP(O1813,DropDownList!$H$1:$I$7,2,FALSE)</f>
        <v>2024/25</v>
      </c>
      <c r="BM1813" s="27" t="str">
        <f t="shared" si="28"/>
        <v>PCPF</v>
      </c>
    </row>
    <row r="1814" spans="1:65" x14ac:dyDescent="0.2">
      <c r="A1814">
        <v>2025</v>
      </c>
      <c r="B1814">
        <v>7</v>
      </c>
      <c r="C1814" t="s">
        <v>198</v>
      </c>
      <c r="D1814" t="s">
        <v>206</v>
      </c>
      <c r="E1814" t="s">
        <v>32</v>
      </c>
      <c r="F1814">
        <v>9340</v>
      </c>
      <c r="G1814" t="s">
        <v>141</v>
      </c>
      <c r="H1814" t="s">
        <v>200</v>
      </c>
      <c r="I1814" t="s">
        <v>142</v>
      </c>
      <c r="J1814" s="24">
        <v>45839</v>
      </c>
      <c r="K1814" t="s">
        <v>143</v>
      </c>
      <c r="L1814">
        <v>2</v>
      </c>
      <c r="M1814" t="s">
        <v>144</v>
      </c>
      <c r="N1814" t="s">
        <v>145</v>
      </c>
      <c r="O1814" t="s">
        <v>147</v>
      </c>
      <c r="P1814" t="s">
        <v>152</v>
      </c>
      <c r="Q1814">
        <v>0</v>
      </c>
      <c r="R1814">
        <v>77</v>
      </c>
      <c r="S1814">
        <v>3080</v>
      </c>
      <c r="T1814">
        <v>1800</v>
      </c>
      <c r="U1814">
        <v>0</v>
      </c>
      <c r="V1814">
        <v>0</v>
      </c>
      <c r="W1814">
        <v>0</v>
      </c>
      <c r="X1814">
        <v>0</v>
      </c>
      <c r="Y1814">
        <v>0</v>
      </c>
      <c r="Z1814">
        <v>0</v>
      </c>
      <c r="AA1814">
        <v>1280</v>
      </c>
      <c r="AB1814">
        <v>0</v>
      </c>
      <c r="AC1814">
        <v>1280</v>
      </c>
      <c r="AD1814">
        <v>0</v>
      </c>
      <c r="AE1814">
        <v>0</v>
      </c>
      <c r="AF1814">
        <v>32</v>
      </c>
      <c r="AG1814">
        <v>0</v>
      </c>
      <c r="AH1814">
        <v>45</v>
      </c>
      <c r="AI1814">
        <v>0</v>
      </c>
      <c r="AJ1814">
        <v>0</v>
      </c>
      <c r="AK1814">
        <v>0</v>
      </c>
      <c r="AL1814">
        <v>0</v>
      </c>
      <c r="AM1814">
        <v>0</v>
      </c>
      <c r="AN1814">
        <v>0</v>
      </c>
      <c r="AO1814">
        <v>0</v>
      </c>
      <c r="AP1814">
        <v>0</v>
      </c>
      <c r="AQ1814">
        <v>0</v>
      </c>
      <c r="AR1814">
        <v>0</v>
      </c>
      <c r="AS1814">
        <v>0</v>
      </c>
      <c r="AT1814">
        <v>0</v>
      </c>
      <c r="AU1814">
        <v>0</v>
      </c>
      <c r="AV1814">
        <v>0</v>
      </c>
      <c r="AW1814">
        <v>0</v>
      </c>
      <c r="AX1814">
        <v>0</v>
      </c>
      <c r="AY1814">
        <v>0</v>
      </c>
      <c r="AZ1814">
        <v>0</v>
      </c>
      <c r="BA1814">
        <v>0</v>
      </c>
      <c r="BB1814">
        <v>0</v>
      </c>
      <c r="BC1814">
        <v>0</v>
      </c>
      <c r="BD1814">
        <v>0</v>
      </c>
      <c r="BE1814">
        <v>0</v>
      </c>
      <c r="BF1814">
        <v>0</v>
      </c>
      <c r="BG1814">
        <v>0</v>
      </c>
      <c r="BH1814">
        <v>0</v>
      </c>
      <c r="BI1814">
        <v>0</v>
      </c>
      <c r="BJ1814" s="25">
        <v>45853</v>
      </c>
      <c r="BK1814">
        <v>0</v>
      </c>
      <c r="BL1814" s="27" t="str">
        <f>VLOOKUP(O1814,DropDownList!$H$1:$I$7,2,FALSE)</f>
        <v>2024/25</v>
      </c>
      <c r="BM1814" s="27" t="str">
        <f t="shared" si="28"/>
        <v>PCOA</v>
      </c>
    </row>
    <row r="1815" spans="1:65" x14ac:dyDescent="0.2">
      <c r="A1815">
        <v>2025</v>
      </c>
      <c r="B1815">
        <v>7</v>
      </c>
      <c r="C1815" t="s">
        <v>198</v>
      </c>
      <c r="D1815" t="s">
        <v>206</v>
      </c>
      <c r="E1815" t="s">
        <v>32</v>
      </c>
      <c r="F1815">
        <v>9340</v>
      </c>
      <c r="G1815" t="s">
        <v>141</v>
      </c>
      <c r="H1815" t="s">
        <v>200</v>
      </c>
      <c r="I1815" t="s">
        <v>142</v>
      </c>
      <c r="J1815" s="24">
        <v>45839</v>
      </c>
      <c r="K1815" t="s">
        <v>143</v>
      </c>
      <c r="L1815">
        <v>2</v>
      </c>
      <c r="M1815" t="s">
        <v>144</v>
      </c>
      <c r="N1815" t="s">
        <v>145</v>
      </c>
      <c r="O1815" t="s">
        <v>147</v>
      </c>
      <c r="P1815" t="s">
        <v>148</v>
      </c>
      <c r="Q1815">
        <v>769.88</v>
      </c>
      <c r="R1815">
        <v>46</v>
      </c>
      <c r="S1815">
        <v>2760</v>
      </c>
      <c r="T1815">
        <v>240</v>
      </c>
      <c r="U1815">
        <v>15</v>
      </c>
      <c r="V1815">
        <v>9</v>
      </c>
      <c r="W1815">
        <v>476.56</v>
      </c>
      <c r="X1815">
        <v>476.56</v>
      </c>
      <c r="Y1815">
        <v>0</v>
      </c>
      <c r="Z1815">
        <v>0</v>
      </c>
      <c r="AA1815">
        <v>1750.12</v>
      </c>
      <c r="AB1815">
        <v>0</v>
      </c>
      <c r="AC1815">
        <v>1750.12</v>
      </c>
      <c r="AD1815">
        <v>7</v>
      </c>
      <c r="AE1815">
        <v>2</v>
      </c>
      <c r="AF1815">
        <v>27</v>
      </c>
      <c r="AG1815">
        <v>4</v>
      </c>
      <c r="AH1815">
        <v>4</v>
      </c>
      <c r="AI1815">
        <v>11</v>
      </c>
      <c r="AJ1815">
        <v>0</v>
      </c>
      <c r="AK1815">
        <v>0</v>
      </c>
      <c r="AL1815">
        <v>0</v>
      </c>
      <c r="AM1815">
        <v>0</v>
      </c>
      <c r="AN1815">
        <v>0</v>
      </c>
      <c r="AO1815">
        <v>36</v>
      </c>
      <c r="AP1815">
        <v>146</v>
      </c>
      <c r="AQ1815">
        <v>37</v>
      </c>
      <c r="AR1815">
        <v>0</v>
      </c>
      <c r="AS1815">
        <v>3</v>
      </c>
      <c r="AT1815">
        <v>22</v>
      </c>
      <c r="AU1815">
        <v>0</v>
      </c>
      <c r="AV1815">
        <v>0</v>
      </c>
      <c r="AW1815">
        <v>0</v>
      </c>
      <c r="AX1815">
        <v>0</v>
      </c>
      <c r="AY1815">
        <v>24</v>
      </c>
      <c r="AZ1815">
        <v>39</v>
      </c>
      <c r="BA1815">
        <v>18</v>
      </c>
      <c r="BB1815">
        <v>0</v>
      </c>
      <c r="BC1815">
        <v>0</v>
      </c>
      <c r="BD1815">
        <v>1</v>
      </c>
      <c r="BE1815">
        <v>0</v>
      </c>
      <c r="BF1815">
        <v>37</v>
      </c>
      <c r="BG1815">
        <v>660</v>
      </c>
      <c r="BH1815">
        <v>0</v>
      </c>
      <c r="BI1815">
        <v>15</v>
      </c>
      <c r="BJ1815" s="25">
        <v>45853</v>
      </c>
      <c r="BK1815">
        <v>0</v>
      </c>
      <c r="BL1815" s="27" t="str">
        <f>VLOOKUP(O1815,DropDownList!$H$1:$I$7,2,FALSE)</f>
        <v>2024/25</v>
      </c>
      <c r="BM1815" s="27" t="str">
        <f t="shared" si="28"/>
        <v>PRAS</v>
      </c>
    </row>
    <row r="1816" spans="1:65" x14ac:dyDescent="0.2">
      <c r="A1816">
        <v>2025</v>
      </c>
      <c r="B1816">
        <v>7</v>
      </c>
      <c r="C1816" t="s">
        <v>198</v>
      </c>
      <c r="D1816" t="s">
        <v>206</v>
      </c>
      <c r="E1816" t="s">
        <v>32</v>
      </c>
      <c r="F1816">
        <v>9340</v>
      </c>
      <c r="G1816" t="s">
        <v>141</v>
      </c>
      <c r="H1816" t="s">
        <v>200</v>
      </c>
      <c r="I1816" t="s">
        <v>142</v>
      </c>
      <c r="J1816" s="24">
        <v>45839</v>
      </c>
      <c r="K1816" t="s">
        <v>143</v>
      </c>
      <c r="L1816">
        <v>2</v>
      </c>
      <c r="M1816" t="s">
        <v>144</v>
      </c>
      <c r="N1816" t="s">
        <v>145</v>
      </c>
      <c r="O1816" t="s">
        <v>156</v>
      </c>
      <c r="P1816" t="s">
        <v>152</v>
      </c>
      <c r="Q1816">
        <v>0</v>
      </c>
      <c r="R1816">
        <v>89</v>
      </c>
      <c r="S1816">
        <v>3560</v>
      </c>
      <c r="T1816">
        <v>2080</v>
      </c>
      <c r="U1816">
        <v>0</v>
      </c>
      <c r="V1816">
        <v>0</v>
      </c>
      <c r="W1816">
        <v>0</v>
      </c>
      <c r="X1816">
        <v>0</v>
      </c>
      <c r="Y1816">
        <v>0</v>
      </c>
      <c r="Z1816">
        <v>0</v>
      </c>
      <c r="AA1816">
        <v>1480</v>
      </c>
      <c r="AB1816">
        <v>0</v>
      </c>
      <c r="AC1816">
        <v>1480</v>
      </c>
      <c r="AD1816">
        <v>0</v>
      </c>
      <c r="AE1816">
        <v>0</v>
      </c>
      <c r="AF1816">
        <v>37</v>
      </c>
      <c r="AG1816">
        <v>0</v>
      </c>
      <c r="AH1816">
        <v>52</v>
      </c>
      <c r="AI1816">
        <v>0</v>
      </c>
      <c r="AJ1816">
        <v>0</v>
      </c>
      <c r="AK1816">
        <v>0</v>
      </c>
      <c r="AL1816">
        <v>0</v>
      </c>
      <c r="AM1816">
        <v>0</v>
      </c>
      <c r="AN1816">
        <v>0</v>
      </c>
      <c r="AO1816">
        <v>0</v>
      </c>
      <c r="AP1816">
        <v>0</v>
      </c>
      <c r="AQ1816">
        <v>0</v>
      </c>
      <c r="AR1816">
        <v>0</v>
      </c>
      <c r="AS1816">
        <v>0</v>
      </c>
      <c r="AT1816">
        <v>0</v>
      </c>
      <c r="AU1816">
        <v>0</v>
      </c>
      <c r="AV1816">
        <v>0</v>
      </c>
      <c r="AW1816">
        <v>0</v>
      </c>
      <c r="AX1816">
        <v>0</v>
      </c>
      <c r="AY1816">
        <v>0</v>
      </c>
      <c r="AZ1816">
        <v>0</v>
      </c>
      <c r="BA1816">
        <v>0</v>
      </c>
      <c r="BB1816">
        <v>0</v>
      </c>
      <c r="BC1816">
        <v>0</v>
      </c>
      <c r="BD1816">
        <v>0</v>
      </c>
      <c r="BE1816">
        <v>0</v>
      </c>
      <c r="BF1816">
        <v>0</v>
      </c>
      <c r="BG1816">
        <v>0</v>
      </c>
      <c r="BH1816">
        <v>0</v>
      </c>
      <c r="BI1816">
        <v>0</v>
      </c>
      <c r="BJ1816" s="25">
        <v>45853</v>
      </c>
      <c r="BK1816">
        <v>0</v>
      </c>
      <c r="BL1816" s="27" t="str">
        <f>VLOOKUP(O1816,DropDownList!$H$1:$I$7,2,FALSE)</f>
        <v>2023/24</v>
      </c>
      <c r="BM1816" s="27" t="str">
        <f t="shared" si="28"/>
        <v>PCOA</v>
      </c>
    </row>
    <row r="1817" spans="1:65" x14ac:dyDescent="0.2">
      <c r="A1817">
        <v>2025</v>
      </c>
      <c r="B1817">
        <v>7</v>
      </c>
      <c r="C1817" t="s">
        <v>198</v>
      </c>
      <c r="D1817" t="s">
        <v>206</v>
      </c>
      <c r="E1817" t="s">
        <v>32</v>
      </c>
      <c r="F1817">
        <v>9340</v>
      </c>
      <c r="G1817" t="s">
        <v>141</v>
      </c>
      <c r="H1817" t="s">
        <v>200</v>
      </c>
      <c r="I1817" t="s">
        <v>142</v>
      </c>
      <c r="J1817" s="24">
        <v>45839</v>
      </c>
      <c r="K1817" t="s">
        <v>143</v>
      </c>
      <c r="L1817">
        <v>2</v>
      </c>
      <c r="M1817" t="s">
        <v>144</v>
      </c>
      <c r="N1817" t="s">
        <v>145</v>
      </c>
      <c r="O1817" t="s">
        <v>156</v>
      </c>
      <c r="P1817" t="s">
        <v>154</v>
      </c>
      <c r="Q1817">
        <v>5287.63</v>
      </c>
      <c r="R1817">
        <v>135</v>
      </c>
      <c r="S1817">
        <v>32685</v>
      </c>
      <c r="T1817">
        <v>1172.06</v>
      </c>
      <c r="U1817">
        <v>19</v>
      </c>
      <c r="V1817">
        <v>7</v>
      </c>
      <c r="W1817">
        <v>1751.81</v>
      </c>
      <c r="X1817">
        <v>1761.81</v>
      </c>
      <c r="Y1817">
        <v>0</v>
      </c>
      <c r="Z1817">
        <v>0</v>
      </c>
      <c r="AA1817">
        <v>26225.31</v>
      </c>
      <c r="AB1817">
        <v>850</v>
      </c>
      <c r="AC1817">
        <v>23682.05</v>
      </c>
      <c r="AD1817">
        <v>3</v>
      </c>
      <c r="AE1817">
        <v>4</v>
      </c>
      <c r="AF1817">
        <v>110</v>
      </c>
      <c r="AG1817">
        <v>11</v>
      </c>
      <c r="AH1817">
        <v>4</v>
      </c>
      <c r="AI1817">
        <v>8</v>
      </c>
      <c r="AJ1817">
        <v>0</v>
      </c>
      <c r="AK1817">
        <v>0</v>
      </c>
      <c r="AL1817">
        <v>0</v>
      </c>
      <c r="AM1817">
        <v>0</v>
      </c>
      <c r="AN1817">
        <v>0</v>
      </c>
      <c r="AO1817">
        <v>87</v>
      </c>
      <c r="AP1817">
        <v>401</v>
      </c>
      <c r="AQ1817">
        <v>83</v>
      </c>
      <c r="AR1817">
        <v>0</v>
      </c>
      <c r="AS1817">
        <v>25</v>
      </c>
      <c r="AT1817">
        <v>37</v>
      </c>
      <c r="AU1817">
        <v>19</v>
      </c>
      <c r="AV1817">
        <v>7</v>
      </c>
      <c r="AW1817">
        <v>1</v>
      </c>
      <c r="AX1817">
        <v>0</v>
      </c>
      <c r="AY1817">
        <v>60</v>
      </c>
      <c r="AZ1817">
        <v>81</v>
      </c>
      <c r="BA1817">
        <v>42</v>
      </c>
      <c r="BB1817">
        <v>15</v>
      </c>
      <c r="BC1817">
        <v>5</v>
      </c>
      <c r="BD1817">
        <v>2</v>
      </c>
      <c r="BE1817">
        <v>0</v>
      </c>
      <c r="BF1817">
        <v>134</v>
      </c>
      <c r="BG1817">
        <v>2270</v>
      </c>
      <c r="BH1817">
        <v>2</v>
      </c>
      <c r="BI1817">
        <v>19</v>
      </c>
      <c r="BJ1817" s="25">
        <v>45853</v>
      </c>
      <c r="BK1817">
        <v>0</v>
      </c>
      <c r="BL1817" s="27" t="str">
        <f>VLOOKUP(O1817,DropDownList!$H$1:$I$7,2,FALSE)</f>
        <v>2023/24</v>
      </c>
      <c r="BM1817" s="27" t="str">
        <f t="shared" si="28"/>
        <v>JP COURT</v>
      </c>
    </row>
    <row r="1818" spans="1:65" x14ac:dyDescent="0.2">
      <c r="A1818">
        <v>2025</v>
      </c>
      <c r="B1818">
        <v>7</v>
      </c>
      <c r="C1818" t="s">
        <v>198</v>
      </c>
      <c r="D1818" t="s">
        <v>206</v>
      </c>
      <c r="E1818" t="s">
        <v>32</v>
      </c>
      <c r="F1818">
        <v>9340</v>
      </c>
      <c r="G1818" t="s">
        <v>141</v>
      </c>
      <c r="H1818" t="s">
        <v>200</v>
      </c>
      <c r="I1818" t="s">
        <v>142</v>
      </c>
      <c r="J1818" s="24">
        <v>45839</v>
      </c>
      <c r="K1818" t="s">
        <v>143</v>
      </c>
      <c r="L1818">
        <v>2</v>
      </c>
      <c r="M1818" t="s">
        <v>144</v>
      </c>
      <c r="N1818" t="s">
        <v>145</v>
      </c>
      <c r="O1818" t="s">
        <v>149</v>
      </c>
      <c r="P1818" t="s">
        <v>148</v>
      </c>
      <c r="Q1818">
        <v>680.66</v>
      </c>
      <c r="R1818">
        <v>28</v>
      </c>
      <c r="S1818">
        <v>1680</v>
      </c>
      <c r="T1818">
        <v>300</v>
      </c>
      <c r="U1818">
        <v>12</v>
      </c>
      <c r="V1818">
        <v>5</v>
      </c>
      <c r="W1818">
        <v>260.66000000000003</v>
      </c>
      <c r="X1818">
        <v>260.66000000000003</v>
      </c>
      <c r="Y1818">
        <v>0</v>
      </c>
      <c r="Z1818">
        <v>0</v>
      </c>
      <c r="AA1818">
        <v>699.34</v>
      </c>
      <c r="AB1818">
        <v>0</v>
      </c>
      <c r="AC1818">
        <v>699.34</v>
      </c>
      <c r="AD1818">
        <v>4</v>
      </c>
      <c r="AE1818">
        <v>1</v>
      </c>
      <c r="AF1818">
        <v>11</v>
      </c>
      <c r="AG1818">
        <v>1</v>
      </c>
      <c r="AH1818">
        <v>5</v>
      </c>
      <c r="AI1818">
        <v>11</v>
      </c>
      <c r="AJ1818">
        <v>0</v>
      </c>
      <c r="AK1818">
        <v>0</v>
      </c>
      <c r="AL1818">
        <v>0</v>
      </c>
      <c r="AM1818">
        <v>0</v>
      </c>
      <c r="AN1818">
        <v>0</v>
      </c>
      <c r="AO1818">
        <v>25</v>
      </c>
      <c r="AP1818">
        <v>68</v>
      </c>
      <c r="AQ1818">
        <v>25</v>
      </c>
      <c r="AR1818">
        <v>0</v>
      </c>
      <c r="AS1818">
        <v>2</v>
      </c>
      <c r="AT1818">
        <v>3</v>
      </c>
      <c r="AU1818">
        <v>0</v>
      </c>
      <c r="AV1818">
        <v>0</v>
      </c>
      <c r="AW1818">
        <v>0</v>
      </c>
      <c r="AX1818">
        <v>0</v>
      </c>
      <c r="AY1818">
        <v>15</v>
      </c>
      <c r="AZ1818">
        <v>17</v>
      </c>
      <c r="BA1818">
        <v>4</v>
      </c>
      <c r="BB1818">
        <v>0</v>
      </c>
      <c r="BC1818">
        <v>0</v>
      </c>
      <c r="BD1818">
        <v>0</v>
      </c>
      <c r="BE1818">
        <v>0</v>
      </c>
      <c r="BF1818">
        <v>25</v>
      </c>
      <c r="BG1818">
        <v>660</v>
      </c>
      <c r="BH1818">
        <v>0</v>
      </c>
      <c r="BI1818">
        <v>12</v>
      </c>
      <c r="BJ1818" s="25">
        <v>45853</v>
      </c>
      <c r="BK1818">
        <v>0</v>
      </c>
      <c r="BL1818" s="27" t="str">
        <f>VLOOKUP(O1818,DropDownList!$H$1:$I$7,2,FALSE)</f>
        <v>2025/26</v>
      </c>
      <c r="BM1818" s="27" t="str">
        <f t="shared" si="28"/>
        <v>PRAS</v>
      </c>
    </row>
    <row r="1819" spans="1:65" x14ac:dyDescent="0.2">
      <c r="A1819">
        <v>2025</v>
      </c>
      <c r="B1819">
        <v>7</v>
      </c>
      <c r="C1819" t="s">
        <v>198</v>
      </c>
      <c r="D1819" t="s">
        <v>206</v>
      </c>
      <c r="E1819" t="s">
        <v>32</v>
      </c>
      <c r="F1819">
        <v>9340</v>
      </c>
      <c r="G1819" t="s">
        <v>141</v>
      </c>
      <c r="H1819" t="s">
        <v>200</v>
      </c>
      <c r="I1819" t="s">
        <v>142</v>
      </c>
      <c r="J1819" s="24">
        <v>45839</v>
      </c>
      <c r="K1819" t="s">
        <v>143</v>
      </c>
      <c r="L1819">
        <v>2</v>
      </c>
      <c r="M1819" t="s">
        <v>144</v>
      </c>
      <c r="N1819" t="s">
        <v>145</v>
      </c>
      <c r="O1819" t="s">
        <v>149</v>
      </c>
      <c r="P1819" t="s">
        <v>152</v>
      </c>
      <c r="Q1819">
        <v>0</v>
      </c>
      <c r="R1819">
        <v>68</v>
      </c>
      <c r="S1819">
        <v>2720</v>
      </c>
      <c r="T1819">
        <v>1160</v>
      </c>
      <c r="U1819">
        <v>0</v>
      </c>
      <c r="V1819">
        <v>0</v>
      </c>
      <c r="W1819">
        <v>0</v>
      </c>
      <c r="X1819">
        <v>0</v>
      </c>
      <c r="Y1819">
        <v>0</v>
      </c>
      <c r="Z1819">
        <v>0</v>
      </c>
      <c r="AA1819">
        <v>1560</v>
      </c>
      <c r="AB1819">
        <v>0</v>
      </c>
      <c r="AC1819">
        <v>1560</v>
      </c>
      <c r="AD1819">
        <v>0</v>
      </c>
      <c r="AE1819">
        <v>0</v>
      </c>
      <c r="AF1819">
        <v>39</v>
      </c>
      <c r="AG1819">
        <v>0</v>
      </c>
      <c r="AH1819">
        <v>29</v>
      </c>
      <c r="AI1819">
        <v>0</v>
      </c>
      <c r="AJ1819">
        <v>0</v>
      </c>
      <c r="AK1819">
        <v>0</v>
      </c>
      <c r="AL1819">
        <v>0</v>
      </c>
      <c r="AM1819">
        <v>1</v>
      </c>
      <c r="AN1819">
        <v>0</v>
      </c>
      <c r="AO1819">
        <v>0</v>
      </c>
      <c r="AP1819">
        <v>0</v>
      </c>
      <c r="AQ1819">
        <v>0</v>
      </c>
      <c r="AR1819">
        <v>0</v>
      </c>
      <c r="AS1819">
        <v>0</v>
      </c>
      <c r="AT1819">
        <v>0</v>
      </c>
      <c r="AU1819">
        <v>0</v>
      </c>
      <c r="AV1819">
        <v>0</v>
      </c>
      <c r="AW1819">
        <v>0</v>
      </c>
      <c r="AX1819">
        <v>0</v>
      </c>
      <c r="AY1819">
        <v>0</v>
      </c>
      <c r="AZ1819">
        <v>0</v>
      </c>
      <c r="BA1819">
        <v>0</v>
      </c>
      <c r="BB1819">
        <v>0</v>
      </c>
      <c r="BC1819">
        <v>0</v>
      </c>
      <c r="BD1819">
        <v>0</v>
      </c>
      <c r="BE1819">
        <v>0</v>
      </c>
      <c r="BF1819">
        <v>0</v>
      </c>
      <c r="BG1819">
        <v>0</v>
      </c>
      <c r="BH1819">
        <v>0</v>
      </c>
      <c r="BI1819">
        <v>0</v>
      </c>
      <c r="BJ1819" s="25">
        <v>45853</v>
      </c>
      <c r="BK1819">
        <v>0</v>
      </c>
      <c r="BL1819" s="27" t="str">
        <f>VLOOKUP(O1819,DropDownList!$H$1:$I$7,2,FALSE)</f>
        <v>2025/26</v>
      </c>
      <c r="BM1819" s="27" t="str">
        <f t="shared" si="28"/>
        <v>PCOA</v>
      </c>
    </row>
    <row r="1820" spans="1:65" x14ac:dyDescent="0.2">
      <c r="A1820">
        <v>2025</v>
      </c>
      <c r="B1820">
        <v>7</v>
      </c>
      <c r="C1820" t="s">
        <v>198</v>
      </c>
      <c r="D1820" t="s">
        <v>206</v>
      </c>
      <c r="E1820" t="s">
        <v>32</v>
      </c>
      <c r="F1820">
        <v>9340</v>
      </c>
      <c r="G1820" t="s">
        <v>141</v>
      </c>
      <c r="H1820" t="s">
        <v>200</v>
      </c>
      <c r="I1820" t="s">
        <v>142</v>
      </c>
      <c r="J1820" s="24">
        <v>45839</v>
      </c>
      <c r="K1820" t="s">
        <v>143</v>
      </c>
      <c r="L1820">
        <v>2</v>
      </c>
      <c r="M1820" t="s">
        <v>144</v>
      </c>
      <c r="N1820" t="s">
        <v>145</v>
      </c>
      <c r="O1820" t="s">
        <v>156</v>
      </c>
      <c r="P1820" t="s">
        <v>150</v>
      </c>
      <c r="Q1820">
        <v>11883.07</v>
      </c>
      <c r="R1820">
        <v>369</v>
      </c>
      <c r="S1820">
        <v>54970.9</v>
      </c>
      <c r="T1820">
        <v>8246.27</v>
      </c>
      <c r="U1820">
        <v>82</v>
      </c>
      <c r="V1820">
        <v>44</v>
      </c>
      <c r="W1820">
        <v>6019.5</v>
      </c>
      <c r="X1820">
        <v>6783.59</v>
      </c>
      <c r="Y1820">
        <v>321</v>
      </c>
      <c r="Z1820">
        <v>46724.63</v>
      </c>
      <c r="AA1820">
        <v>34841.56</v>
      </c>
      <c r="AB1820">
        <v>6473.66</v>
      </c>
      <c r="AC1820">
        <v>28367.9</v>
      </c>
      <c r="AD1820">
        <v>32</v>
      </c>
      <c r="AE1820">
        <v>12</v>
      </c>
      <c r="AF1820">
        <v>226</v>
      </c>
      <c r="AG1820">
        <v>32</v>
      </c>
      <c r="AH1820">
        <v>48</v>
      </c>
      <c r="AI1820">
        <v>50</v>
      </c>
      <c r="AJ1820">
        <v>42</v>
      </c>
      <c r="AK1820">
        <v>29</v>
      </c>
      <c r="AL1820">
        <v>6</v>
      </c>
      <c r="AM1820">
        <v>14</v>
      </c>
      <c r="AN1820">
        <v>2</v>
      </c>
      <c r="AO1820">
        <v>275</v>
      </c>
      <c r="AP1820">
        <v>1444</v>
      </c>
      <c r="AQ1820">
        <v>293</v>
      </c>
      <c r="AR1820">
        <v>0</v>
      </c>
      <c r="AS1820">
        <v>101</v>
      </c>
      <c r="AT1820">
        <v>140</v>
      </c>
      <c r="AU1820">
        <v>12</v>
      </c>
      <c r="AV1820">
        <v>2</v>
      </c>
      <c r="AW1820">
        <v>1</v>
      </c>
      <c r="AX1820">
        <v>0</v>
      </c>
      <c r="AY1820">
        <v>265</v>
      </c>
      <c r="AZ1820">
        <v>358</v>
      </c>
      <c r="BA1820">
        <v>196</v>
      </c>
      <c r="BB1820">
        <v>12</v>
      </c>
      <c r="BC1820">
        <v>5</v>
      </c>
      <c r="BD1820">
        <v>6</v>
      </c>
      <c r="BE1820">
        <v>0</v>
      </c>
      <c r="BF1820">
        <v>279</v>
      </c>
      <c r="BG1820">
        <v>6979.6</v>
      </c>
      <c r="BH1820">
        <v>13</v>
      </c>
      <c r="BI1820">
        <v>78</v>
      </c>
      <c r="BJ1820" s="25">
        <v>45853</v>
      </c>
      <c r="BK1820">
        <v>0</v>
      </c>
      <c r="BL1820" s="27" t="str">
        <f>VLOOKUP(O1820,DropDownList!$H$1:$I$7,2,FALSE)</f>
        <v>2023/24</v>
      </c>
      <c r="BM1820" s="27" t="str">
        <f t="shared" si="28"/>
        <v>FISCAL FINES</v>
      </c>
    </row>
    <row r="1821" spans="1:65" x14ac:dyDescent="0.2">
      <c r="A1821">
        <v>2025</v>
      </c>
      <c r="B1821">
        <v>7</v>
      </c>
      <c r="C1821" t="s">
        <v>198</v>
      </c>
      <c r="D1821" t="s">
        <v>206</v>
      </c>
      <c r="E1821" t="s">
        <v>32</v>
      </c>
      <c r="F1821">
        <v>9340</v>
      </c>
      <c r="G1821" t="s">
        <v>141</v>
      </c>
      <c r="H1821" t="s">
        <v>200</v>
      </c>
      <c r="I1821" t="s">
        <v>142</v>
      </c>
      <c r="J1821" s="24">
        <v>45839</v>
      </c>
      <c r="K1821" t="s">
        <v>143</v>
      </c>
      <c r="L1821">
        <v>2</v>
      </c>
      <c r="M1821" t="s">
        <v>144</v>
      </c>
      <c r="N1821" t="s">
        <v>145</v>
      </c>
      <c r="O1821" t="s">
        <v>149</v>
      </c>
      <c r="P1821" t="s">
        <v>154</v>
      </c>
      <c r="Q1821">
        <v>10575.23</v>
      </c>
      <c r="R1821">
        <v>96</v>
      </c>
      <c r="S1821">
        <v>21046</v>
      </c>
      <c r="T1821">
        <v>330</v>
      </c>
      <c r="U1821">
        <v>52</v>
      </c>
      <c r="V1821">
        <v>24</v>
      </c>
      <c r="W1821">
        <v>3254.66</v>
      </c>
      <c r="X1821">
        <v>4227.66</v>
      </c>
      <c r="Y1821">
        <v>0</v>
      </c>
      <c r="Z1821">
        <v>0</v>
      </c>
      <c r="AA1821">
        <v>10140.77</v>
      </c>
      <c r="AB1821">
        <v>159.01</v>
      </c>
      <c r="AC1821">
        <v>8984.06</v>
      </c>
      <c r="AD1821">
        <v>12</v>
      </c>
      <c r="AE1821">
        <v>12</v>
      </c>
      <c r="AF1821">
        <v>42</v>
      </c>
      <c r="AG1821">
        <v>28</v>
      </c>
      <c r="AH1821">
        <v>2</v>
      </c>
      <c r="AI1821">
        <v>24</v>
      </c>
      <c r="AJ1821">
        <v>0</v>
      </c>
      <c r="AK1821">
        <v>0</v>
      </c>
      <c r="AL1821">
        <v>0</v>
      </c>
      <c r="AM1821">
        <v>0</v>
      </c>
      <c r="AN1821">
        <v>0</v>
      </c>
      <c r="AO1821">
        <v>69</v>
      </c>
      <c r="AP1821">
        <v>223</v>
      </c>
      <c r="AQ1821">
        <v>70</v>
      </c>
      <c r="AR1821">
        <v>0</v>
      </c>
      <c r="AS1821">
        <v>15</v>
      </c>
      <c r="AT1821">
        <v>10</v>
      </c>
      <c r="AU1821">
        <v>3</v>
      </c>
      <c r="AV1821">
        <v>1</v>
      </c>
      <c r="AW1821">
        <v>0</v>
      </c>
      <c r="AX1821">
        <v>0</v>
      </c>
      <c r="AY1821">
        <v>40</v>
      </c>
      <c r="AZ1821">
        <v>53</v>
      </c>
      <c r="BA1821">
        <v>15</v>
      </c>
      <c r="BB1821">
        <v>5</v>
      </c>
      <c r="BC1821">
        <v>2</v>
      </c>
      <c r="BD1821">
        <v>0</v>
      </c>
      <c r="BE1821">
        <v>0</v>
      </c>
      <c r="BF1821">
        <v>94</v>
      </c>
      <c r="BG1821">
        <v>5221</v>
      </c>
      <c r="BH1821">
        <v>0</v>
      </c>
      <c r="BI1821">
        <v>50</v>
      </c>
      <c r="BJ1821" s="25">
        <v>45853</v>
      </c>
      <c r="BK1821">
        <v>0</v>
      </c>
      <c r="BL1821" s="27" t="str">
        <f>VLOOKUP(O1821,DropDownList!$H$1:$I$7,2,FALSE)</f>
        <v>2025/26</v>
      </c>
      <c r="BM1821" s="27" t="str">
        <f t="shared" si="28"/>
        <v>JP COURT</v>
      </c>
    </row>
    <row r="1822" spans="1:65" x14ac:dyDescent="0.2">
      <c r="A1822">
        <v>2025</v>
      </c>
      <c r="B1822">
        <v>7</v>
      </c>
      <c r="C1822" t="s">
        <v>198</v>
      </c>
      <c r="D1822" t="s">
        <v>206</v>
      </c>
      <c r="E1822" t="s">
        <v>32</v>
      </c>
      <c r="F1822">
        <v>9340</v>
      </c>
      <c r="G1822" t="s">
        <v>141</v>
      </c>
      <c r="H1822" t="s">
        <v>200</v>
      </c>
      <c r="I1822" t="s">
        <v>142</v>
      </c>
      <c r="J1822" s="24">
        <v>45839</v>
      </c>
      <c r="K1822" t="s">
        <v>143</v>
      </c>
      <c r="L1822">
        <v>2</v>
      </c>
      <c r="M1822" t="s">
        <v>144</v>
      </c>
      <c r="N1822" t="s">
        <v>145</v>
      </c>
      <c r="O1822" t="s">
        <v>147</v>
      </c>
      <c r="P1822" t="s">
        <v>154</v>
      </c>
      <c r="Q1822">
        <v>6477.1</v>
      </c>
      <c r="R1822">
        <v>106</v>
      </c>
      <c r="S1822">
        <v>27415.01</v>
      </c>
      <c r="T1822">
        <v>590.33000000000004</v>
      </c>
      <c r="U1822">
        <v>34</v>
      </c>
      <c r="V1822">
        <v>17</v>
      </c>
      <c r="W1822">
        <v>2950.8</v>
      </c>
      <c r="X1822">
        <v>3150.8</v>
      </c>
      <c r="Y1822">
        <v>0</v>
      </c>
      <c r="Z1822">
        <v>0</v>
      </c>
      <c r="AA1822">
        <v>20347.580000000002</v>
      </c>
      <c r="AB1822">
        <v>710.02</v>
      </c>
      <c r="AC1822">
        <v>18217.560000000001</v>
      </c>
      <c r="AD1822">
        <v>7</v>
      </c>
      <c r="AE1822">
        <v>10</v>
      </c>
      <c r="AF1822">
        <v>70</v>
      </c>
      <c r="AG1822">
        <v>21</v>
      </c>
      <c r="AH1822">
        <v>1</v>
      </c>
      <c r="AI1822">
        <v>13</v>
      </c>
      <c r="AJ1822">
        <v>0</v>
      </c>
      <c r="AK1822">
        <v>0</v>
      </c>
      <c r="AL1822">
        <v>0</v>
      </c>
      <c r="AM1822">
        <v>0</v>
      </c>
      <c r="AN1822">
        <v>0</v>
      </c>
      <c r="AO1822">
        <v>72</v>
      </c>
      <c r="AP1822">
        <v>302</v>
      </c>
      <c r="AQ1822">
        <v>75</v>
      </c>
      <c r="AR1822">
        <v>0</v>
      </c>
      <c r="AS1822">
        <v>42</v>
      </c>
      <c r="AT1822">
        <v>19</v>
      </c>
      <c r="AU1822">
        <v>6</v>
      </c>
      <c r="AV1822">
        <v>0</v>
      </c>
      <c r="AW1822">
        <v>0</v>
      </c>
      <c r="AX1822">
        <v>0</v>
      </c>
      <c r="AY1822">
        <v>37</v>
      </c>
      <c r="AZ1822">
        <v>60</v>
      </c>
      <c r="BA1822">
        <v>30</v>
      </c>
      <c r="BB1822">
        <v>10</v>
      </c>
      <c r="BC1822">
        <v>3</v>
      </c>
      <c r="BD1822">
        <v>3</v>
      </c>
      <c r="BE1822">
        <v>0</v>
      </c>
      <c r="BF1822">
        <v>106</v>
      </c>
      <c r="BG1822">
        <v>3500</v>
      </c>
      <c r="BH1822">
        <v>1</v>
      </c>
      <c r="BI1822">
        <v>33</v>
      </c>
      <c r="BJ1822" s="25">
        <v>45853</v>
      </c>
      <c r="BK1822">
        <v>0</v>
      </c>
      <c r="BL1822" s="27" t="str">
        <f>VLOOKUP(O1822,DropDownList!$H$1:$I$7,2,FALSE)</f>
        <v>2024/25</v>
      </c>
      <c r="BM1822" s="27" t="str">
        <f t="shared" si="28"/>
        <v>JP COURT</v>
      </c>
    </row>
    <row r="1823" spans="1:65" x14ac:dyDescent="0.2">
      <c r="A1823">
        <v>2025</v>
      </c>
      <c r="B1823">
        <v>7</v>
      </c>
      <c r="C1823" t="s">
        <v>198</v>
      </c>
      <c r="D1823" t="s">
        <v>206</v>
      </c>
      <c r="E1823" t="s">
        <v>32</v>
      </c>
      <c r="F1823">
        <v>9340</v>
      </c>
      <c r="G1823" t="s">
        <v>141</v>
      </c>
      <c r="H1823" t="s">
        <v>200</v>
      </c>
      <c r="I1823" t="s">
        <v>142</v>
      </c>
      <c r="J1823" s="24">
        <v>45839</v>
      </c>
      <c r="K1823" t="s">
        <v>143</v>
      </c>
      <c r="L1823">
        <v>2</v>
      </c>
      <c r="M1823" t="s">
        <v>144</v>
      </c>
      <c r="N1823" t="s">
        <v>145</v>
      </c>
      <c r="O1823" t="s">
        <v>156</v>
      </c>
      <c r="P1823" t="s">
        <v>146</v>
      </c>
      <c r="Q1823">
        <v>146.74</v>
      </c>
      <c r="R1823">
        <v>133</v>
      </c>
      <c r="S1823">
        <v>1890</v>
      </c>
      <c r="T1823">
        <v>50</v>
      </c>
      <c r="U1823">
        <v>18</v>
      </c>
      <c r="V1823">
        <v>3</v>
      </c>
      <c r="W1823">
        <v>40</v>
      </c>
      <c r="X1823">
        <v>40</v>
      </c>
      <c r="Y1823">
        <v>0</v>
      </c>
      <c r="Z1823">
        <v>0</v>
      </c>
      <c r="AA1823">
        <v>1693.26</v>
      </c>
      <c r="AB1823">
        <v>0</v>
      </c>
      <c r="AC1823">
        <v>0</v>
      </c>
      <c r="AD1823">
        <v>3</v>
      </c>
      <c r="AE1823">
        <v>0</v>
      </c>
      <c r="AF1823">
        <v>121</v>
      </c>
      <c r="AG1823">
        <v>1</v>
      </c>
      <c r="AH1823">
        <v>4</v>
      </c>
      <c r="AI1823">
        <v>7</v>
      </c>
      <c r="AJ1823">
        <v>0</v>
      </c>
      <c r="AK1823">
        <v>0</v>
      </c>
      <c r="AL1823">
        <v>0</v>
      </c>
      <c r="AM1823">
        <v>0</v>
      </c>
      <c r="AN1823">
        <v>0</v>
      </c>
      <c r="AO1823">
        <v>86</v>
      </c>
      <c r="AP1823">
        <v>389</v>
      </c>
      <c r="AQ1823">
        <v>82</v>
      </c>
      <c r="AR1823">
        <v>0</v>
      </c>
      <c r="AS1823">
        <v>23</v>
      </c>
      <c r="AT1823">
        <v>37</v>
      </c>
      <c r="AU1823">
        <v>17</v>
      </c>
      <c r="AV1823">
        <v>6</v>
      </c>
      <c r="AW1823">
        <v>1</v>
      </c>
      <c r="AX1823">
        <v>0</v>
      </c>
      <c r="AY1823">
        <v>59</v>
      </c>
      <c r="AZ1823">
        <v>80</v>
      </c>
      <c r="BA1823">
        <v>41</v>
      </c>
      <c r="BB1823">
        <v>14</v>
      </c>
      <c r="BC1823">
        <v>4</v>
      </c>
      <c r="BD1823">
        <v>2</v>
      </c>
      <c r="BE1823">
        <v>0</v>
      </c>
      <c r="BF1823">
        <v>132</v>
      </c>
      <c r="BG1823">
        <v>110</v>
      </c>
      <c r="BH1823">
        <v>0</v>
      </c>
      <c r="BI1823">
        <v>18</v>
      </c>
      <c r="BJ1823" s="25">
        <v>45853</v>
      </c>
      <c r="BK1823">
        <v>0</v>
      </c>
      <c r="BL1823" s="27" t="str">
        <f>VLOOKUP(O1823,DropDownList!$H$1:$I$7,2,FALSE)</f>
        <v>2023/24</v>
      </c>
      <c r="BM1823" s="27" t="str">
        <f t="shared" si="28"/>
        <v>VSUR</v>
      </c>
    </row>
    <row r="1824" spans="1:65" x14ac:dyDescent="0.2">
      <c r="A1824">
        <v>2025</v>
      </c>
      <c r="B1824">
        <v>7</v>
      </c>
      <c r="C1824" t="s">
        <v>198</v>
      </c>
      <c r="D1824" t="s">
        <v>206</v>
      </c>
      <c r="E1824" t="s">
        <v>32</v>
      </c>
      <c r="F1824">
        <v>9340</v>
      </c>
      <c r="G1824" t="s">
        <v>141</v>
      </c>
      <c r="H1824" t="s">
        <v>200</v>
      </c>
      <c r="I1824" t="s">
        <v>142</v>
      </c>
      <c r="J1824" s="24">
        <v>45839</v>
      </c>
      <c r="K1824" t="s">
        <v>143</v>
      </c>
      <c r="L1824">
        <v>2</v>
      </c>
      <c r="M1824" t="s">
        <v>144</v>
      </c>
      <c r="N1824" t="s">
        <v>145</v>
      </c>
      <c r="O1824" t="s">
        <v>147</v>
      </c>
      <c r="P1824" t="s">
        <v>150</v>
      </c>
      <c r="Q1824">
        <v>21041.71</v>
      </c>
      <c r="R1824">
        <v>382</v>
      </c>
      <c r="S1824">
        <v>63793.05</v>
      </c>
      <c r="T1824">
        <v>8830.3700000000008</v>
      </c>
      <c r="U1824">
        <v>138</v>
      </c>
      <c r="V1824">
        <v>64</v>
      </c>
      <c r="W1824">
        <v>10771.03</v>
      </c>
      <c r="X1824">
        <v>10931.43</v>
      </c>
      <c r="Y1824">
        <v>323</v>
      </c>
      <c r="Z1824">
        <v>54962.68</v>
      </c>
      <c r="AA1824">
        <v>33920.97</v>
      </c>
      <c r="AB1824">
        <v>7983.61</v>
      </c>
      <c r="AC1824">
        <v>25937.360000000001</v>
      </c>
      <c r="AD1824">
        <v>49</v>
      </c>
      <c r="AE1824">
        <v>15</v>
      </c>
      <c r="AF1824">
        <v>177</v>
      </c>
      <c r="AG1824">
        <v>53</v>
      </c>
      <c r="AH1824">
        <v>59</v>
      </c>
      <c r="AI1824">
        <v>85</v>
      </c>
      <c r="AJ1824">
        <v>53</v>
      </c>
      <c r="AK1824">
        <v>36</v>
      </c>
      <c r="AL1824">
        <v>5</v>
      </c>
      <c r="AM1824">
        <v>23</v>
      </c>
      <c r="AN1824">
        <v>1</v>
      </c>
      <c r="AO1824">
        <v>279</v>
      </c>
      <c r="AP1824">
        <v>1287</v>
      </c>
      <c r="AQ1824">
        <v>287</v>
      </c>
      <c r="AR1824">
        <v>0</v>
      </c>
      <c r="AS1824">
        <v>125</v>
      </c>
      <c r="AT1824">
        <v>118</v>
      </c>
      <c r="AU1824">
        <v>16</v>
      </c>
      <c r="AV1824">
        <v>3</v>
      </c>
      <c r="AW1824">
        <v>2</v>
      </c>
      <c r="AX1824">
        <v>0</v>
      </c>
      <c r="AY1824">
        <v>205</v>
      </c>
      <c r="AZ1824">
        <v>301</v>
      </c>
      <c r="BA1824">
        <v>156</v>
      </c>
      <c r="BB1824">
        <v>11</v>
      </c>
      <c r="BC1824">
        <v>3</v>
      </c>
      <c r="BD1824">
        <v>7</v>
      </c>
      <c r="BE1824">
        <v>0</v>
      </c>
      <c r="BF1824">
        <v>284</v>
      </c>
      <c r="BG1824">
        <v>14587.29</v>
      </c>
      <c r="BH1824">
        <v>8</v>
      </c>
      <c r="BI1824">
        <v>136</v>
      </c>
      <c r="BJ1824" s="25">
        <v>45853</v>
      </c>
      <c r="BK1824">
        <v>0</v>
      </c>
      <c r="BL1824" s="27" t="str">
        <f>VLOOKUP(O1824,DropDownList!$H$1:$I$7,2,FALSE)</f>
        <v>2024/25</v>
      </c>
      <c r="BM1824" s="27" t="str">
        <f t="shared" si="28"/>
        <v>FISCAL FINES</v>
      </c>
    </row>
    <row r="1825" spans="1:65" x14ac:dyDescent="0.2">
      <c r="A1825">
        <v>2025</v>
      </c>
      <c r="B1825">
        <v>7</v>
      </c>
      <c r="C1825" t="s">
        <v>198</v>
      </c>
      <c r="D1825" t="s">
        <v>206</v>
      </c>
      <c r="E1825" t="s">
        <v>32</v>
      </c>
      <c r="F1825">
        <v>9340</v>
      </c>
      <c r="G1825" t="s">
        <v>141</v>
      </c>
      <c r="H1825" t="s">
        <v>200</v>
      </c>
      <c r="I1825" t="s">
        <v>142</v>
      </c>
      <c r="J1825" s="24">
        <v>45839</v>
      </c>
      <c r="K1825" t="s">
        <v>143</v>
      </c>
      <c r="L1825">
        <v>2</v>
      </c>
      <c r="M1825" t="s">
        <v>144</v>
      </c>
      <c r="N1825" t="s">
        <v>145</v>
      </c>
      <c r="O1825" t="s">
        <v>149</v>
      </c>
      <c r="P1825" t="s">
        <v>146</v>
      </c>
      <c r="Q1825">
        <v>352.3</v>
      </c>
      <c r="R1825">
        <v>95</v>
      </c>
      <c r="S1825">
        <v>1370</v>
      </c>
      <c r="T1825">
        <v>20</v>
      </c>
      <c r="U1825">
        <v>52</v>
      </c>
      <c r="V1825">
        <v>12</v>
      </c>
      <c r="W1825">
        <v>150</v>
      </c>
      <c r="X1825">
        <v>150</v>
      </c>
      <c r="Y1825">
        <v>0</v>
      </c>
      <c r="Z1825">
        <v>0</v>
      </c>
      <c r="AA1825">
        <v>997.7</v>
      </c>
      <c r="AB1825">
        <v>0</v>
      </c>
      <c r="AC1825">
        <v>0</v>
      </c>
      <c r="AD1825">
        <v>12</v>
      </c>
      <c r="AE1825">
        <v>0</v>
      </c>
      <c r="AF1825">
        <v>66</v>
      </c>
      <c r="AG1825">
        <v>3</v>
      </c>
      <c r="AH1825">
        <v>2</v>
      </c>
      <c r="AI1825">
        <v>24</v>
      </c>
      <c r="AJ1825">
        <v>0</v>
      </c>
      <c r="AK1825">
        <v>0</v>
      </c>
      <c r="AL1825">
        <v>0</v>
      </c>
      <c r="AM1825">
        <v>0</v>
      </c>
      <c r="AN1825">
        <v>0</v>
      </c>
      <c r="AO1825">
        <v>68</v>
      </c>
      <c r="AP1825">
        <v>222</v>
      </c>
      <c r="AQ1825">
        <v>69</v>
      </c>
      <c r="AR1825">
        <v>0</v>
      </c>
      <c r="AS1825">
        <v>15</v>
      </c>
      <c r="AT1825">
        <v>10</v>
      </c>
      <c r="AU1825">
        <v>3</v>
      </c>
      <c r="AV1825">
        <v>1</v>
      </c>
      <c r="AW1825">
        <v>0</v>
      </c>
      <c r="AX1825">
        <v>0</v>
      </c>
      <c r="AY1825">
        <v>40</v>
      </c>
      <c r="AZ1825">
        <v>53</v>
      </c>
      <c r="BA1825">
        <v>15</v>
      </c>
      <c r="BB1825">
        <v>5</v>
      </c>
      <c r="BC1825">
        <v>2</v>
      </c>
      <c r="BD1825">
        <v>0</v>
      </c>
      <c r="BE1825">
        <v>0</v>
      </c>
      <c r="BF1825">
        <v>93</v>
      </c>
      <c r="BG1825">
        <v>330</v>
      </c>
      <c r="BH1825">
        <v>0</v>
      </c>
      <c r="BI1825">
        <v>50</v>
      </c>
      <c r="BJ1825" s="25">
        <v>45853</v>
      </c>
      <c r="BK1825">
        <v>0</v>
      </c>
      <c r="BL1825" s="27" t="str">
        <f>VLOOKUP(O1825,DropDownList!$H$1:$I$7,2,FALSE)</f>
        <v>2025/26</v>
      </c>
      <c r="BM1825" s="27" t="str">
        <f t="shared" si="28"/>
        <v>VSUR</v>
      </c>
    </row>
    <row r="1826" spans="1:65" x14ac:dyDescent="0.2">
      <c r="A1826">
        <v>2025</v>
      </c>
      <c r="B1826">
        <v>7</v>
      </c>
      <c r="C1826" t="s">
        <v>198</v>
      </c>
      <c r="D1826" t="s">
        <v>206</v>
      </c>
      <c r="E1826" t="s">
        <v>32</v>
      </c>
      <c r="F1826">
        <v>9340</v>
      </c>
      <c r="G1826" t="s">
        <v>141</v>
      </c>
      <c r="H1826" t="s">
        <v>200</v>
      </c>
      <c r="I1826" t="s">
        <v>142</v>
      </c>
      <c r="J1826" s="24">
        <v>45839</v>
      </c>
      <c r="K1826" t="s">
        <v>143</v>
      </c>
      <c r="L1826">
        <v>2</v>
      </c>
      <c r="M1826" t="s">
        <v>144</v>
      </c>
      <c r="N1826" t="s">
        <v>145</v>
      </c>
      <c r="O1826" t="s">
        <v>156</v>
      </c>
      <c r="P1826" t="s">
        <v>148</v>
      </c>
      <c r="Q1826">
        <v>601.55999999999995</v>
      </c>
      <c r="R1826">
        <v>49</v>
      </c>
      <c r="S1826">
        <v>2940</v>
      </c>
      <c r="T1826">
        <v>304.68</v>
      </c>
      <c r="U1826">
        <v>11</v>
      </c>
      <c r="V1826">
        <v>7</v>
      </c>
      <c r="W1826">
        <v>376.24</v>
      </c>
      <c r="X1826">
        <v>376.24</v>
      </c>
      <c r="Y1826">
        <v>0</v>
      </c>
      <c r="Z1826">
        <v>0</v>
      </c>
      <c r="AA1826">
        <v>2033.76</v>
      </c>
      <c r="AB1826">
        <v>0</v>
      </c>
      <c r="AC1826">
        <v>2033.76</v>
      </c>
      <c r="AD1826">
        <v>6</v>
      </c>
      <c r="AE1826">
        <v>1</v>
      </c>
      <c r="AF1826">
        <v>32</v>
      </c>
      <c r="AG1826">
        <v>3</v>
      </c>
      <c r="AH1826">
        <v>5</v>
      </c>
      <c r="AI1826">
        <v>8</v>
      </c>
      <c r="AJ1826">
        <v>0</v>
      </c>
      <c r="AK1826">
        <v>0</v>
      </c>
      <c r="AL1826">
        <v>0</v>
      </c>
      <c r="AM1826">
        <v>0</v>
      </c>
      <c r="AN1826">
        <v>0</v>
      </c>
      <c r="AO1826">
        <v>41</v>
      </c>
      <c r="AP1826">
        <v>190</v>
      </c>
      <c r="AQ1826">
        <v>41</v>
      </c>
      <c r="AR1826">
        <v>0</v>
      </c>
      <c r="AS1826">
        <v>9</v>
      </c>
      <c r="AT1826">
        <v>14</v>
      </c>
      <c r="AU1826">
        <v>0</v>
      </c>
      <c r="AV1826">
        <v>0</v>
      </c>
      <c r="AW1826">
        <v>0</v>
      </c>
      <c r="AX1826">
        <v>0</v>
      </c>
      <c r="AY1826">
        <v>39</v>
      </c>
      <c r="AZ1826">
        <v>51</v>
      </c>
      <c r="BA1826">
        <v>28</v>
      </c>
      <c r="BB1826">
        <v>2</v>
      </c>
      <c r="BC1826">
        <v>1</v>
      </c>
      <c r="BD1826">
        <v>1</v>
      </c>
      <c r="BE1826">
        <v>0</v>
      </c>
      <c r="BF1826">
        <v>41</v>
      </c>
      <c r="BG1826">
        <v>480</v>
      </c>
      <c r="BH1826">
        <v>1</v>
      </c>
      <c r="BI1826">
        <v>11</v>
      </c>
      <c r="BJ1826" s="25">
        <v>45853</v>
      </c>
      <c r="BK1826">
        <v>0</v>
      </c>
      <c r="BL1826" s="27" t="str">
        <f>VLOOKUP(O1826,DropDownList!$H$1:$I$7,2,FALSE)</f>
        <v>2023/24</v>
      </c>
      <c r="BM1826" s="27" t="str">
        <f t="shared" si="28"/>
        <v>PRAS</v>
      </c>
    </row>
    <row r="1827" spans="1:65" x14ac:dyDescent="0.2">
      <c r="A1827">
        <v>2025</v>
      </c>
      <c r="B1827">
        <v>7</v>
      </c>
      <c r="C1827" t="s">
        <v>198</v>
      </c>
      <c r="D1827" t="s">
        <v>207</v>
      </c>
      <c r="E1827" t="s">
        <v>32</v>
      </c>
      <c r="F1827">
        <v>9762</v>
      </c>
      <c r="G1827" t="s">
        <v>158</v>
      </c>
      <c r="H1827" t="s">
        <v>200</v>
      </c>
      <c r="I1827" t="s">
        <v>142</v>
      </c>
      <c r="J1827" s="24">
        <v>45839</v>
      </c>
      <c r="K1827" t="s">
        <v>143</v>
      </c>
      <c r="L1827">
        <v>2</v>
      </c>
      <c r="M1827" t="s">
        <v>144</v>
      </c>
      <c r="N1827" t="s">
        <v>145</v>
      </c>
      <c r="O1827" t="s">
        <v>147</v>
      </c>
      <c r="P1827" t="s">
        <v>159</v>
      </c>
      <c r="Q1827">
        <v>0</v>
      </c>
      <c r="R1827">
        <v>2</v>
      </c>
      <c r="S1827">
        <v>6720</v>
      </c>
      <c r="T1827">
        <v>81.099999999999994</v>
      </c>
      <c r="U1827">
        <v>0</v>
      </c>
      <c r="V1827">
        <v>0</v>
      </c>
      <c r="W1827">
        <v>0</v>
      </c>
      <c r="X1827">
        <v>0</v>
      </c>
      <c r="Y1827">
        <v>0</v>
      </c>
      <c r="Z1827">
        <v>0</v>
      </c>
      <c r="AA1827">
        <v>6638.9</v>
      </c>
      <c r="AB1827">
        <v>0</v>
      </c>
      <c r="AC1827">
        <v>0</v>
      </c>
      <c r="AD1827">
        <v>0</v>
      </c>
      <c r="AE1827">
        <v>0</v>
      </c>
      <c r="AF1827">
        <v>1</v>
      </c>
      <c r="AG1827">
        <v>0</v>
      </c>
      <c r="AH1827">
        <v>0</v>
      </c>
      <c r="AI1827">
        <v>0</v>
      </c>
      <c r="AJ1827">
        <v>0</v>
      </c>
      <c r="AK1827">
        <v>0</v>
      </c>
      <c r="AL1827">
        <v>0</v>
      </c>
      <c r="AM1827">
        <v>0</v>
      </c>
      <c r="AN1827">
        <v>0</v>
      </c>
      <c r="AO1827">
        <v>1</v>
      </c>
      <c r="AP1827">
        <v>1</v>
      </c>
      <c r="AQ1827">
        <v>1</v>
      </c>
      <c r="AR1827">
        <v>0</v>
      </c>
      <c r="AS1827">
        <v>0</v>
      </c>
      <c r="AT1827">
        <v>0</v>
      </c>
      <c r="AU1827">
        <v>0</v>
      </c>
      <c r="AV1827">
        <v>0</v>
      </c>
      <c r="AW1827">
        <v>0</v>
      </c>
      <c r="AX1827">
        <v>0</v>
      </c>
      <c r="AY1827">
        <v>0</v>
      </c>
      <c r="AZ1827">
        <v>0</v>
      </c>
      <c r="BA1827">
        <v>0</v>
      </c>
      <c r="BB1827">
        <v>0</v>
      </c>
      <c r="BC1827">
        <v>0</v>
      </c>
      <c r="BD1827">
        <v>0</v>
      </c>
      <c r="BE1827">
        <v>0</v>
      </c>
      <c r="BF1827">
        <v>0</v>
      </c>
      <c r="BG1827">
        <v>0</v>
      </c>
      <c r="BH1827">
        <v>1</v>
      </c>
      <c r="BI1827">
        <v>0</v>
      </c>
      <c r="BJ1827" s="25">
        <v>45853</v>
      </c>
      <c r="BK1827">
        <v>0</v>
      </c>
      <c r="BL1827" s="27" t="str">
        <f>VLOOKUP(O1827,DropDownList!$H$1:$I$7,2,FALSE)</f>
        <v>2024/25</v>
      </c>
      <c r="BM1827" s="27" t="str">
        <f t="shared" si="28"/>
        <v>CONF</v>
      </c>
    </row>
    <row r="1828" spans="1:65" x14ac:dyDescent="0.2">
      <c r="A1828">
        <v>2025</v>
      </c>
      <c r="B1828">
        <v>7</v>
      </c>
      <c r="C1828" t="s">
        <v>198</v>
      </c>
      <c r="D1828" t="s">
        <v>207</v>
      </c>
      <c r="E1828" t="s">
        <v>32</v>
      </c>
      <c r="F1828">
        <v>9762</v>
      </c>
      <c r="G1828" t="s">
        <v>158</v>
      </c>
      <c r="H1828" t="s">
        <v>200</v>
      </c>
      <c r="I1828" t="s">
        <v>142</v>
      </c>
      <c r="J1828" s="24">
        <v>45839</v>
      </c>
      <c r="K1828" t="s">
        <v>143</v>
      </c>
      <c r="L1828">
        <v>2</v>
      </c>
      <c r="M1828" t="s">
        <v>144</v>
      </c>
      <c r="N1828" t="s">
        <v>145</v>
      </c>
      <c r="O1828" t="s">
        <v>149</v>
      </c>
      <c r="P1828" t="s">
        <v>160</v>
      </c>
      <c r="Q1828">
        <v>55022.3</v>
      </c>
      <c r="R1828">
        <v>244</v>
      </c>
      <c r="S1828">
        <v>111318.11</v>
      </c>
      <c r="T1828">
        <v>7877.31</v>
      </c>
      <c r="U1828">
        <v>160</v>
      </c>
      <c r="V1828">
        <v>53</v>
      </c>
      <c r="W1828">
        <v>17532.84</v>
      </c>
      <c r="X1828">
        <v>24504.95</v>
      </c>
      <c r="Y1828">
        <v>0</v>
      </c>
      <c r="Z1828">
        <v>0</v>
      </c>
      <c r="AA1828">
        <v>48418.5</v>
      </c>
      <c r="AB1828">
        <v>3782.59</v>
      </c>
      <c r="AC1828">
        <v>41386.080000000002</v>
      </c>
      <c r="AD1828">
        <v>26</v>
      </c>
      <c r="AE1828">
        <v>27</v>
      </c>
      <c r="AF1828">
        <v>70</v>
      </c>
      <c r="AG1828">
        <v>84</v>
      </c>
      <c r="AH1828">
        <v>12</v>
      </c>
      <c r="AI1828">
        <v>76</v>
      </c>
      <c r="AJ1828">
        <v>0</v>
      </c>
      <c r="AK1828">
        <v>0</v>
      </c>
      <c r="AL1828">
        <v>0</v>
      </c>
      <c r="AM1828">
        <v>0</v>
      </c>
      <c r="AN1828">
        <v>0</v>
      </c>
      <c r="AO1828">
        <v>182</v>
      </c>
      <c r="AP1828">
        <v>534</v>
      </c>
      <c r="AQ1828">
        <v>169</v>
      </c>
      <c r="AR1828">
        <v>0</v>
      </c>
      <c r="AS1828">
        <v>35</v>
      </c>
      <c r="AT1828">
        <v>14</v>
      </c>
      <c r="AU1828">
        <v>7</v>
      </c>
      <c r="AV1828">
        <v>3</v>
      </c>
      <c r="AW1828">
        <v>14</v>
      </c>
      <c r="AX1828">
        <v>0</v>
      </c>
      <c r="AY1828">
        <v>105</v>
      </c>
      <c r="AZ1828">
        <v>130</v>
      </c>
      <c r="BA1828">
        <v>27</v>
      </c>
      <c r="BB1828">
        <v>9</v>
      </c>
      <c r="BC1828">
        <v>3</v>
      </c>
      <c r="BD1828">
        <v>3</v>
      </c>
      <c r="BE1828">
        <v>0</v>
      </c>
      <c r="BF1828">
        <v>229</v>
      </c>
      <c r="BG1828">
        <v>28140</v>
      </c>
      <c r="BH1828">
        <v>2</v>
      </c>
      <c r="BI1828">
        <v>153</v>
      </c>
      <c r="BJ1828" s="25">
        <v>45853</v>
      </c>
      <c r="BK1828">
        <v>0</v>
      </c>
      <c r="BL1828" s="27" t="str">
        <f>VLOOKUP(O1828,DropDownList!$H$1:$I$7,2,FALSE)</f>
        <v>2025/26</v>
      </c>
      <c r="BM1828" s="27" t="str">
        <f t="shared" si="28"/>
        <v>SC COURT</v>
      </c>
    </row>
    <row r="1829" spans="1:65" x14ac:dyDescent="0.2">
      <c r="A1829">
        <v>2025</v>
      </c>
      <c r="B1829">
        <v>7</v>
      </c>
      <c r="C1829" t="s">
        <v>198</v>
      </c>
      <c r="D1829" t="s">
        <v>207</v>
      </c>
      <c r="E1829" t="s">
        <v>32</v>
      </c>
      <c r="F1829">
        <v>9762</v>
      </c>
      <c r="G1829" t="s">
        <v>158</v>
      </c>
      <c r="H1829" t="s">
        <v>200</v>
      </c>
      <c r="I1829" t="s">
        <v>142</v>
      </c>
      <c r="J1829" s="24">
        <v>45839</v>
      </c>
      <c r="K1829" t="s">
        <v>143</v>
      </c>
      <c r="L1829">
        <v>2</v>
      </c>
      <c r="M1829" t="s">
        <v>144</v>
      </c>
      <c r="N1829" t="s">
        <v>145</v>
      </c>
      <c r="O1829" t="s">
        <v>147</v>
      </c>
      <c r="P1829" t="s">
        <v>161</v>
      </c>
      <c r="Q1829">
        <v>786.12</v>
      </c>
      <c r="R1829">
        <v>302</v>
      </c>
      <c r="S1829">
        <v>5925</v>
      </c>
      <c r="T1829">
        <v>410</v>
      </c>
      <c r="U1829">
        <v>110</v>
      </c>
      <c r="V1829">
        <v>18</v>
      </c>
      <c r="W1829">
        <v>291.89</v>
      </c>
      <c r="X1829">
        <v>291.89</v>
      </c>
      <c r="Y1829">
        <v>0</v>
      </c>
      <c r="Z1829">
        <v>0</v>
      </c>
      <c r="AA1829">
        <v>4728.88</v>
      </c>
      <c r="AB1829">
        <v>0</v>
      </c>
      <c r="AC1829">
        <v>0</v>
      </c>
      <c r="AD1829">
        <v>17</v>
      </c>
      <c r="AE1829">
        <v>1</v>
      </c>
      <c r="AF1829">
        <v>227</v>
      </c>
      <c r="AG1829">
        <v>4</v>
      </c>
      <c r="AH1829">
        <v>25</v>
      </c>
      <c r="AI1829">
        <v>46</v>
      </c>
      <c r="AJ1829">
        <v>0</v>
      </c>
      <c r="AK1829">
        <v>0</v>
      </c>
      <c r="AL1829">
        <v>0</v>
      </c>
      <c r="AM1829">
        <v>0</v>
      </c>
      <c r="AN1829">
        <v>0</v>
      </c>
      <c r="AO1829">
        <v>216</v>
      </c>
      <c r="AP1829">
        <v>892</v>
      </c>
      <c r="AQ1829">
        <v>197</v>
      </c>
      <c r="AR1829">
        <v>0</v>
      </c>
      <c r="AS1829">
        <v>62</v>
      </c>
      <c r="AT1829">
        <v>46</v>
      </c>
      <c r="AU1829">
        <v>17</v>
      </c>
      <c r="AV1829">
        <v>7</v>
      </c>
      <c r="AW1829">
        <v>28</v>
      </c>
      <c r="AX1829">
        <v>0</v>
      </c>
      <c r="AY1829">
        <v>171</v>
      </c>
      <c r="AZ1829">
        <v>209</v>
      </c>
      <c r="BA1829">
        <v>92</v>
      </c>
      <c r="BB1829">
        <v>16</v>
      </c>
      <c r="BC1829">
        <v>10</v>
      </c>
      <c r="BD1829">
        <v>8</v>
      </c>
      <c r="BE1829">
        <v>0</v>
      </c>
      <c r="BF1829">
        <v>269</v>
      </c>
      <c r="BG1829">
        <v>750</v>
      </c>
      <c r="BH1829">
        <v>0</v>
      </c>
      <c r="BI1829">
        <v>105</v>
      </c>
      <c r="BJ1829" s="25">
        <v>45853</v>
      </c>
      <c r="BK1829">
        <v>1</v>
      </c>
      <c r="BL1829" s="27" t="str">
        <f>VLOOKUP(O1829,DropDownList!$H$1:$I$7,2,FALSE)</f>
        <v>2024/25</v>
      </c>
      <c r="BM1829" s="27" t="str">
        <f t="shared" si="28"/>
        <v>VSUR</v>
      </c>
    </row>
    <row r="1830" spans="1:65" x14ac:dyDescent="0.2">
      <c r="A1830">
        <v>2025</v>
      </c>
      <c r="B1830">
        <v>7</v>
      </c>
      <c r="C1830" t="s">
        <v>198</v>
      </c>
      <c r="D1830" t="s">
        <v>207</v>
      </c>
      <c r="E1830" t="s">
        <v>32</v>
      </c>
      <c r="F1830">
        <v>9762</v>
      </c>
      <c r="G1830" t="s">
        <v>158</v>
      </c>
      <c r="H1830" t="s">
        <v>200</v>
      </c>
      <c r="I1830" t="s">
        <v>142</v>
      </c>
      <c r="J1830" s="24">
        <v>45839</v>
      </c>
      <c r="K1830" t="s">
        <v>143</v>
      </c>
      <c r="L1830">
        <v>2</v>
      </c>
      <c r="M1830" t="s">
        <v>144</v>
      </c>
      <c r="N1830" t="s">
        <v>145</v>
      </c>
      <c r="O1830" t="s">
        <v>149</v>
      </c>
      <c r="P1830" t="s">
        <v>161</v>
      </c>
      <c r="Q1830">
        <v>1600.17</v>
      </c>
      <c r="R1830">
        <v>236</v>
      </c>
      <c r="S1830">
        <v>5285</v>
      </c>
      <c r="T1830">
        <v>435</v>
      </c>
      <c r="U1830">
        <v>156</v>
      </c>
      <c r="V1830">
        <v>28</v>
      </c>
      <c r="W1830">
        <v>665</v>
      </c>
      <c r="X1830">
        <v>665</v>
      </c>
      <c r="Y1830">
        <v>0</v>
      </c>
      <c r="Z1830">
        <v>0</v>
      </c>
      <c r="AA1830">
        <v>3249.83</v>
      </c>
      <c r="AB1830">
        <v>0</v>
      </c>
      <c r="AC1830">
        <v>0</v>
      </c>
      <c r="AD1830">
        <v>28</v>
      </c>
      <c r="AE1830">
        <v>0</v>
      </c>
      <c r="AF1830">
        <v>141</v>
      </c>
      <c r="AG1830">
        <v>2</v>
      </c>
      <c r="AH1830">
        <v>11</v>
      </c>
      <c r="AI1830">
        <v>82</v>
      </c>
      <c r="AJ1830">
        <v>0</v>
      </c>
      <c r="AK1830">
        <v>0</v>
      </c>
      <c r="AL1830">
        <v>0</v>
      </c>
      <c r="AM1830">
        <v>0</v>
      </c>
      <c r="AN1830">
        <v>0</v>
      </c>
      <c r="AO1830">
        <v>176</v>
      </c>
      <c r="AP1830">
        <v>519</v>
      </c>
      <c r="AQ1830">
        <v>164</v>
      </c>
      <c r="AR1830">
        <v>0</v>
      </c>
      <c r="AS1830">
        <v>33</v>
      </c>
      <c r="AT1830">
        <v>15</v>
      </c>
      <c r="AU1830">
        <v>7</v>
      </c>
      <c r="AV1830">
        <v>3</v>
      </c>
      <c r="AW1830">
        <v>13</v>
      </c>
      <c r="AX1830">
        <v>0</v>
      </c>
      <c r="AY1830">
        <v>105</v>
      </c>
      <c r="AZ1830">
        <v>125</v>
      </c>
      <c r="BA1830">
        <v>24</v>
      </c>
      <c r="BB1830">
        <v>9</v>
      </c>
      <c r="BC1830">
        <v>3</v>
      </c>
      <c r="BD1830">
        <v>3</v>
      </c>
      <c r="BE1830">
        <v>0</v>
      </c>
      <c r="BF1830">
        <v>222</v>
      </c>
      <c r="BG1830">
        <v>1575</v>
      </c>
      <c r="BH1830">
        <v>0</v>
      </c>
      <c r="BI1830">
        <v>149</v>
      </c>
      <c r="BJ1830" s="25">
        <v>45853</v>
      </c>
      <c r="BK1830">
        <v>0</v>
      </c>
      <c r="BL1830" s="27" t="str">
        <f>VLOOKUP(O1830,DropDownList!$H$1:$I$7,2,FALSE)</f>
        <v>2025/26</v>
      </c>
      <c r="BM1830" s="27" t="str">
        <f t="shared" si="28"/>
        <v>VSUR</v>
      </c>
    </row>
    <row r="1831" spans="1:65" x14ac:dyDescent="0.2">
      <c r="A1831">
        <v>2025</v>
      </c>
      <c r="B1831">
        <v>7</v>
      </c>
      <c r="C1831" t="s">
        <v>198</v>
      </c>
      <c r="D1831" t="s">
        <v>207</v>
      </c>
      <c r="E1831" t="s">
        <v>32</v>
      </c>
      <c r="F1831">
        <v>9762</v>
      </c>
      <c r="G1831" t="s">
        <v>158</v>
      </c>
      <c r="H1831" t="s">
        <v>200</v>
      </c>
      <c r="I1831" t="s">
        <v>142</v>
      </c>
      <c r="J1831" s="24">
        <v>45839</v>
      </c>
      <c r="K1831" t="s">
        <v>143</v>
      </c>
      <c r="L1831">
        <v>2</v>
      </c>
      <c r="M1831" t="s">
        <v>144</v>
      </c>
      <c r="N1831" t="s">
        <v>145</v>
      </c>
      <c r="O1831" t="s">
        <v>149</v>
      </c>
      <c r="P1831" t="s">
        <v>159</v>
      </c>
      <c r="Q1831">
        <v>12049.1</v>
      </c>
      <c r="R1831">
        <v>2</v>
      </c>
      <c r="S1831">
        <v>156245</v>
      </c>
      <c r="T1831">
        <v>70</v>
      </c>
      <c r="U1831">
        <v>1</v>
      </c>
      <c r="V1831">
        <v>0</v>
      </c>
      <c r="W1831">
        <v>0</v>
      </c>
      <c r="X1831">
        <v>0</v>
      </c>
      <c r="Y1831">
        <v>0</v>
      </c>
      <c r="Z1831">
        <v>0</v>
      </c>
      <c r="AA1831">
        <v>144125.9</v>
      </c>
      <c r="AB1831">
        <v>0</v>
      </c>
      <c r="AC1831">
        <v>0</v>
      </c>
      <c r="AD1831">
        <v>0</v>
      </c>
      <c r="AE1831">
        <v>0</v>
      </c>
      <c r="AF1831">
        <v>0</v>
      </c>
      <c r="AG1831">
        <v>1</v>
      </c>
      <c r="AH1831">
        <v>0</v>
      </c>
      <c r="AI1831">
        <v>0</v>
      </c>
      <c r="AJ1831">
        <v>0</v>
      </c>
      <c r="AK1831">
        <v>0</v>
      </c>
      <c r="AL1831">
        <v>0</v>
      </c>
      <c r="AM1831">
        <v>0</v>
      </c>
      <c r="AN1831">
        <v>0</v>
      </c>
      <c r="AO1831">
        <v>1</v>
      </c>
      <c r="AP1831">
        <v>2</v>
      </c>
      <c r="AQ1831">
        <v>0</v>
      </c>
      <c r="AR1831">
        <v>0</v>
      </c>
      <c r="AS1831">
        <v>0</v>
      </c>
      <c r="AT1831">
        <v>0</v>
      </c>
      <c r="AU1831">
        <v>1</v>
      </c>
      <c r="AV1831">
        <v>0</v>
      </c>
      <c r="AW1831">
        <v>0</v>
      </c>
      <c r="AX1831">
        <v>0</v>
      </c>
      <c r="AY1831">
        <v>0</v>
      </c>
      <c r="AZ1831">
        <v>0</v>
      </c>
      <c r="BA1831">
        <v>0</v>
      </c>
      <c r="BB1831">
        <v>0</v>
      </c>
      <c r="BC1831">
        <v>0</v>
      </c>
      <c r="BD1831">
        <v>0</v>
      </c>
      <c r="BE1831">
        <v>0</v>
      </c>
      <c r="BF1831">
        <v>0</v>
      </c>
      <c r="BG1831">
        <v>0</v>
      </c>
      <c r="BH1831">
        <v>1</v>
      </c>
      <c r="BI1831">
        <v>0</v>
      </c>
      <c r="BJ1831" s="25">
        <v>45853</v>
      </c>
      <c r="BK1831">
        <v>0</v>
      </c>
      <c r="BL1831" s="27" t="str">
        <f>VLOOKUP(O1831,DropDownList!$H$1:$I$7,2,FALSE)</f>
        <v>2025/26</v>
      </c>
      <c r="BM1831" s="27" t="str">
        <f t="shared" si="28"/>
        <v>CONF</v>
      </c>
    </row>
    <row r="1832" spans="1:65" x14ac:dyDescent="0.2">
      <c r="A1832">
        <v>2025</v>
      </c>
      <c r="B1832">
        <v>7</v>
      </c>
      <c r="C1832" t="s">
        <v>198</v>
      </c>
      <c r="D1832" t="s">
        <v>207</v>
      </c>
      <c r="E1832" t="s">
        <v>32</v>
      </c>
      <c r="F1832">
        <v>9762</v>
      </c>
      <c r="G1832" t="s">
        <v>158</v>
      </c>
      <c r="H1832" t="s">
        <v>200</v>
      </c>
      <c r="I1832" t="s">
        <v>142</v>
      </c>
      <c r="J1832" s="24">
        <v>45839</v>
      </c>
      <c r="K1832" t="s">
        <v>143</v>
      </c>
      <c r="L1832">
        <v>2</v>
      </c>
      <c r="M1832" t="s">
        <v>144</v>
      </c>
      <c r="N1832" t="s">
        <v>145</v>
      </c>
      <c r="O1832" t="s">
        <v>156</v>
      </c>
      <c r="P1832" t="s">
        <v>159</v>
      </c>
      <c r="Q1832">
        <v>0</v>
      </c>
      <c r="R1832">
        <v>2</v>
      </c>
      <c r="S1832">
        <v>46140.25</v>
      </c>
      <c r="T1832">
        <v>7.2</v>
      </c>
      <c r="U1832">
        <v>0</v>
      </c>
      <c r="V1832">
        <v>0</v>
      </c>
      <c r="W1832">
        <v>0</v>
      </c>
      <c r="X1832">
        <v>0</v>
      </c>
      <c r="Y1832">
        <v>0</v>
      </c>
      <c r="Z1832">
        <v>0</v>
      </c>
      <c r="AA1832">
        <v>46133.05</v>
      </c>
      <c r="AB1832">
        <v>0</v>
      </c>
      <c r="AC1832">
        <v>0</v>
      </c>
      <c r="AD1832">
        <v>0</v>
      </c>
      <c r="AE1832">
        <v>0</v>
      </c>
      <c r="AF1832">
        <v>0</v>
      </c>
      <c r="AG1832">
        <v>0</v>
      </c>
      <c r="AH1832">
        <v>0</v>
      </c>
      <c r="AI1832">
        <v>0</v>
      </c>
      <c r="AJ1832">
        <v>0</v>
      </c>
      <c r="AK1832">
        <v>0</v>
      </c>
      <c r="AL1832">
        <v>0</v>
      </c>
      <c r="AM1832">
        <v>0</v>
      </c>
      <c r="AN1832">
        <v>0</v>
      </c>
      <c r="AO1832">
        <v>1</v>
      </c>
      <c r="AP1832">
        <v>1</v>
      </c>
      <c r="AQ1832">
        <v>1</v>
      </c>
      <c r="AR1832">
        <v>0</v>
      </c>
      <c r="AS1832">
        <v>0</v>
      </c>
      <c r="AT1832">
        <v>0</v>
      </c>
      <c r="AU1832">
        <v>0</v>
      </c>
      <c r="AV1832">
        <v>0</v>
      </c>
      <c r="AW1832">
        <v>0</v>
      </c>
      <c r="AX1832">
        <v>0</v>
      </c>
      <c r="AY1832">
        <v>0</v>
      </c>
      <c r="AZ1832">
        <v>0</v>
      </c>
      <c r="BA1832">
        <v>0</v>
      </c>
      <c r="BB1832">
        <v>0</v>
      </c>
      <c r="BC1832">
        <v>0</v>
      </c>
      <c r="BD1832">
        <v>0</v>
      </c>
      <c r="BE1832">
        <v>0</v>
      </c>
      <c r="BF1832">
        <v>0</v>
      </c>
      <c r="BG1832">
        <v>0</v>
      </c>
      <c r="BH1832">
        <v>2</v>
      </c>
      <c r="BI1832">
        <v>0</v>
      </c>
      <c r="BJ1832" s="25">
        <v>45853</v>
      </c>
      <c r="BK1832">
        <v>0</v>
      </c>
      <c r="BL1832" s="27" t="str">
        <f>VLOOKUP(O1832,DropDownList!$H$1:$I$7,2,FALSE)</f>
        <v>2023/24</v>
      </c>
      <c r="BM1832" s="27" t="str">
        <f t="shared" si="28"/>
        <v>CONF</v>
      </c>
    </row>
    <row r="1833" spans="1:65" x14ac:dyDescent="0.2">
      <c r="A1833">
        <v>2025</v>
      </c>
      <c r="B1833">
        <v>7</v>
      </c>
      <c r="C1833" t="s">
        <v>198</v>
      </c>
      <c r="D1833" t="s">
        <v>207</v>
      </c>
      <c r="E1833" t="s">
        <v>32</v>
      </c>
      <c r="F1833">
        <v>9762</v>
      </c>
      <c r="G1833" t="s">
        <v>158</v>
      </c>
      <c r="H1833" t="s">
        <v>200</v>
      </c>
      <c r="I1833" t="s">
        <v>142</v>
      </c>
      <c r="J1833" s="24">
        <v>45839</v>
      </c>
      <c r="K1833" t="s">
        <v>143</v>
      </c>
      <c r="L1833">
        <v>2</v>
      </c>
      <c r="M1833" t="s">
        <v>144</v>
      </c>
      <c r="N1833" t="s">
        <v>145</v>
      </c>
      <c r="O1833" t="s">
        <v>147</v>
      </c>
      <c r="P1833" t="s">
        <v>160</v>
      </c>
      <c r="Q1833">
        <v>27849.48</v>
      </c>
      <c r="R1833">
        <v>322</v>
      </c>
      <c r="S1833">
        <v>123466.52</v>
      </c>
      <c r="T1833">
        <v>12176.13</v>
      </c>
      <c r="U1833">
        <v>113</v>
      </c>
      <c r="V1833">
        <v>36</v>
      </c>
      <c r="W1833">
        <v>9706.91</v>
      </c>
      <c r="X1833">
        <v>10441.91</v>
      </c>
      <c r="Y1833">
        <v>0</v>
      </c>
      <c r="Z1833">
        <v>0</v>
      </c>
      <c r="AA1833">
        <v>83440.91</v>
      </c>
      <c r="AB1833">
        <v>8252.36</v>
      </c>
      <c r="AC1833">
        <v>70429.67</v>
      </c>
      <c r="AD1833">
        <v>17</v>
      </c>
      <c r="AE1833">
        <v>19</v>
      </c>
      <c r="AF1833">
        <v>176</v>
      </c>
      <c r="AG1833">
        <v>66</v>
      </c>
      <c r="AH1833">
        <v>30</v>
      </c>
      <c r="AI1833">
        <v>47</v>
      </c>
      <c r="AJ1833">
        <v>0</v>
      </c>
      <c r="AK1833">
        <v>0</v>
      </c>
      <c r="AL1833">
        <v>0</v>
      </c>
      <c r="AM1833">
        <v>0</v>
      </c>
      <c r="AN1833">
        <v>0</v>
      </c>
      <c r="AO1833">
        <v>233</v>
      </c>
      <c r="AP1833">
        <v>947</v>
      </c>
      <c r="AQ1833">
        <v>210</v>
      </c>
      <c r="AR1833">
        <v>0</v>
      </c>
      <c r="AS1833">
        <v>65</v>
      </c>
      <c r="AT1833">
        <v>51</v>
      </c>
      <c r="AU1833">
        <v>17</v>
      </c>
      <c r="AV1833">
        <v>7</v>
      </c>
      <c r="AW1833">
        <v>32</v>
      </c>
      <c r="AX1833">
        <v>0</v>
      </c>
      <c r="AY1833">
        <v>179</v>
      </c>
      <c r="AZ1833">
        <v>223</v>
      </c>
      <c r="BA1833">
        <v>100</v>
      </c>
      <c r="BB1833">
        <v>16</v>
      </c>
      <c r="BC1833">
        <v>10</v>
      </c>
      <c r="BD1833">
        <v>7</v>
      </c>
      <c r="BE1833">
        <v>0</v>
      </c>
      <c r="BF1833">
        <v>284</v>
      </c>
      <c r="BG1833">
        <v>13720.16</v>
      </c>
      <c r="BH1833">
        <v>3</v>
      </c>
      <c r="BI1833">
        <v>108</v>
      </c>
      <c r="BJ1833" s="25">
        <v>45853</v>
      </c>
      <c r="BK1833">
        <v>1</v>
      </c>
      <c r="BL1833" s="27" t="str">
        <f>VLOOKUP(O1833,DropDownList!$H$1:$I$7,2,FALSE)</f>
        <v>2024/25</v>
      </c>
      <c r="BM1833" s="27" t="str">
        <f t="shared" si="28"/>
        <v>SC COURT</v>
      </c>
    </row>
    <row r="1834" spans="1:65" x14ac:dyDescent="0.2">
      <c r="A1834">
        <v>2025</v>
      </c>
      <c r="B1834">
        <v>7</v>
      </c>
      <c r="C1834" t="s">
        <v>198</v>
      </c>
      <c r="D1834" t="s">
        <v>207</v>
      </c>
      <c r="E1834" t="s">
        <v>32</v>
      </c>
      <c r="F1834">
        <v>9762</v>
      </c>
      <c r="G1834" t="s">
        <v>158</v>
      </c>
      <c r="H1834" t="s">
        <v>200</v>
      </c>
      <c r="I1834" t="s">
        <v>142</v>
      </c>
      <c r="J1834" s="24">
        <v>45839</v>
      </c>
      <c r="K1834" t="s">
        <v>143</v>
      </c>
      <c r="L1834">
        <v>2</v>
      </c>
      <c r="M1834" t="s">
        <v>144</v>
      </c>
      <c r="N1834" t="s">
        <v>145</v>
      </c>
      <c r="O1834" t="s">
        <v>156</v>
      </c>
      <c r="P1834" t="s">
        <v>161</v>
      </c>
      <c r="Q1834">
        <v>453.38</v>
      </c>
      <c r="R1834">
        <v>289</v>
      </c>
      <c r="S1834">
        <v>6110</v>
      </c>
      <c r="T1834">
        <v>430</v>
      </c>
      <c r="U1834">
        <v>79</v>
      </c>
      <c r="V1834">
        <v>11</v>
      </c>
      <c r="W1834">
        <v>216.73</v>
      </c>
      <c r="X1834">
        <v>216.73</v>
      </c>
      <c r="Y1834">
        <v>0</v>
      </c>
      <c r="Z1834">
        <v>0</v>
      </c>
      <c r="AA1834">
        <v>5226.62</v>
      </c>
      <c r="AB1834">
        <v>0</v>
      </c>
      <c r="AC1834">
        <v>0</v>
      </c>
      <c r="AD1834">
        <v>10</v>
      </c>
      <c r="AE1834">
        <v>1</v>
      </c>
      <c r="AF1834">
        <v>237</v>
      </c>
      <c r="AG1834">
        <v>4</v>
      </c>
      <c r="AH1834">
        <v>26</v>
      </c>
      <c r="AI1834">
        <v>22</v>
      </c>
      <c r="AJ1834">
        <v>0</v>
      </c>
      <c r="AK1834">
        <v>0</v>
      </c>
      <c r="AL1834">
        <v>0</v>
      </c>
      <c r="AM1834">
        <v>0</v>
      </c>
      <c r="AN1834">
        <v>0</v>
      </c>
      <c r="AO1834">
        <v>219</v>
      </c>
      <c r="AP1834">
        <v>1145</v>
      </c>
      <c r="AQ1834">
        <v>212</v>
      </c>
      <c r="AR1834">
        <v>0</v>
      </c>
      <c r="AS1834">
        <v>76</v>
      </c>
      <c r="AT1834">
        <v>124</v>
      </c>
      <c r="AU1834">
        <v>37</v>
      </c>
      <c r="AV1834">
        <v>13</v>
      </c>
      <c r="AW1834">
        <v>28</v>
      </c>
      <c r="AX1834">
        <v>0</v>
      </c>
      <c r="AY1834">
        <v>172</v>
      </c>
      <c r="AZ1834">
        <v>236</v>
      </c>
      <c r="BA1834">
        <v>129</v>
      </c>
      <c r="BB1834">
        <v>35</v>
      </c>
      <c r="BC1834">
        <v>23</v>
      </c>
      <c r="BD1834">
        <v>15</v>
      </c>
      <c r="BE1834">
        <v>0</v>
      </c>
      <c r="BF1834">
        <v>259</v>
      </c>
      <c r="BG1834">
        <v>420</v>
      </c>
      <c r="BH1834">
        <v>0</v>
      </c>
      <c r="BI1834">
        <v>76</v>
      </c>
      <c r="BJ1834" s="25">
        <v>45853</v>
      </c>
      <c r="BK1834">
        <v>3</v>
      </c>
      <c r="BL1834" s="27" t="str">
        <f>VLOOKUP(O1834,DropDownList!$H$1:$I$7,2,FALSE)</f>
        <v>2023/24</v>
      </c>
      <c r="BM1834" s="27" t="str">
        <f t="shared" si="28"/>
        <v>VSUR</v>
      </c>
    </row>
    <row r="1835" spans="1:65" x14ac:dyDescent="0.2">
      <c r="A1835">
        <v>2025</v>
      </c>
      <c r="B1835">
        <v>7</v>
      </c>
      <c r="C1835" t="s">
        <v>198</v>
      </c>
      <c r="D1835" t="s">
        <v>207</v>
      </c>
      <c r="E1835" t="s">
        <v>32</v>
      </c>
      <c r="F1835">
        <v>9762</v>
      </c>
      <c r="G1835" t="s">
        <v>158</v>
      </c>
      <c r="H1835" t="s">
        <v>200</v>
      </c>
      <c r="I1835" t="s">
        <v>142</v>
      </c>
      <c r="J1835" s="24">
        <v>45839</v>
      </c>
      <c r="K1835" t="s">
        <v>143</v>
      </c>
      <c r="L1835">
        <v>2</v>
      </c>
      <c r="M1835" t="s">
        <v>144</v>
      </c>
      <c r="N1835" t="s">
        <v>145</v>
      </c>
      <c r="O1835" t="s">
        <v>156</v>
      </c>
      <c r="P1835" t="s">
        <v>160</v>
      </c>
      <c r="Q1835">
        <v>25870.9</v>
      </c>
      <c r="R1835">
        <v>319</v>
      </c>
      <c r="S1835">
        <v>132101.32999999999</v>
      </c>
      <c r="T1835">
        <v>10324.77</v>
      </c>
      <c r="U1835">
        <v>88</v>
      </c>
      <c r="V1835">
        <v>31</v>
      </c>
      <c r="W1835">
        <v>9666.1299999999992</v>
      </c>
      <c r="X1835">
        <v>11006.13</v>
      </c>
      <c r="Y1835">
        <v>0</v>
      </c>
      <c r="Z1835">
        <v>0</v>
      </c>
      <c r="AA1835">
        <v>95905.66</v>
      </c>
      <c r="AB1835">
        <v>4010.78</v>
      </c>
      <c r="AC1835">
        <v>86618.26</v>
      </c>
      <c r="AD1835">
        <v>13</v>
      </c>
      <c r="AE1835">
        <v>18</v>
      </c>
      <c r="AF1835">
        <v>195</v>
      </c>
      <c r="AG1835">
        <v>62</v>
      </c>
      <c r="AH1835">
        <v>28</v>
      </c>
      <c r="AI1835">
        <v>26</v>
      </c>
      <c r="AJ1835">
        <v>0</v>
      </c>
      <c r="AK1835">
        <v>0</v>
      </c>
      <c r="AL1835">
        <v>0</v>
      </c>
      <c r="AM1835">
        <v>0</v>
      </c>
      <c r="AN1835">
        <v>0</v>
      </c>
      <c r="AO1835">
        <v>242</v>
      </c>
      <c r="AP1835">
        <v>1241</v>
      </c>
      <c r="AQ1835">
        <v>229</v>
      </c>
      <c r="AR1835">
        <v>1</v>
      </c>
      <c r="AS1835">
        <v>85</v>
      </c>
      <c r="AT1835">
        <v>139</v>
      </c>
      <c r="AU1835">
        <v>38</v>
      </c>
      <c r="AV1835">
        <v>13</v>
      </c>
      <c r="AW1835">
        <v>29</v>
      </c>
      <c r="AX1835">
        <v>0</v>
      </c>
      <c r="AY1835">
        <v>185</v>
      </c>
      <c r="AZ1835">
        <v>252</v>
      </c>
      <c r="BA1835">
        <v>143</v>
      </c>
      <c r="BB1835">
        <v>37</v>
      </c>
      <c r="BC1835">
        <v>25</v>
      </c>
      <c r="BD1835">
        <v>18</v>
      </c>
      <c r="BE1835">
        <v>0</v>
      </c>
      <c r="BF1835">
        <v>285</v>
      </c>
      <c r="BG1835">
        <v>8535.75</v>
      </c>
      <c r="BH1835">
        <v>8</v>
      </c>
      <c r="BI1835">
        <v>85</v>
      </c>
      <c r="BJ1835" s="25">
        <v>45853</v>
      </c>
      <c r="BK1835">
        <v>3</v>
      </c>
      <c r="BL1835" s="27" t="str">
        <f>VLOOKUP(O1835,DropDownList!$H$1:$I$7,2,FALSE)</f>
        <v>2023/24</v>
      </c>
      <c r="BM1835" s="27" t="str">
        <f t="shared" si="28"/>
        <v>SC COURT</v>
      </c>
    </row>
    <row r="1836" spans="1:65" x14ac:dyDescent="0.2">
      <c r="A1836">
        <v>2025</v>
      </c>
      <c r="B1836">
        <v>7</v>
      </c>
      <c r="C1836" t="s">
        <v>198</v>
      </c>
      <c r="D1836" t="s">
        <v>208</v>
      </c>
      <c r="E1836" t="s">
        <v>33</v>
      </c>
      <c r="F1836">
        <v>9261</v>
      </c>
      <c r="G1836" t="s">
        <v>141</v>
      </c>
      <c r="H1836" t="s">
        <v>209</v>
      </c>
      <c r="I1836" t="s">
        <v>142</v>
      </c>
      <c r="J1836" s="24">
        <v>45839</v>
      </c>
      <c r="K1836" t="s">
        <v>143</v>
      </c>
      <c r="L1836">
        <v>2</v>
      </c>
      <c r="M1836" t="s">
        <v>144</v>
      </c>
      <c r="N1836" t="s">
        <v>145</v>
      </c>
      <c r="O1836" t="s">
        <v>156</v>
      </c>
      <c r="P1836" t="s">
        <v>151</v>
      </c>
      <c r="Q1836">
        <v>0</v>
      </c>
      <c r="R1836">
        <v>168</v>
      </c>
      <c r="S1836">
        <v>5040</v>
      </c>
      <c r="T1836">
        <v>1110</v>
      </c>
      <c r="U1836">
        <v>0</v>
      </c>
      <c r="V1836">
        <v>0</v>
      </c>
      <c r="W1836">
        <v>0</v>
      </c>
      <c r="X1836">
        <v>0</v>
      </c>
      <c r="Y1836">
        <v>0</v>
      </c>
      <c r="Z1836">
        <v>0</v>
      </c>
      <c r="AA1836">
        <v>3930</v>
      </c>
      <c r="AB1836">
        <v>0</v>
      </c>
      <c r="AC1836">
        <v>3930</v>
      </c>
      <c r="AD1836">
        <v>0</v>
      </c>
      <c r="AE1836">
        <v>0</v>
      </c>
      <c r="AF1836">
        <v>131</v>
      </c>
      <c r="AG1836">
        <v>0</v>
      </c>
      <c r="AH1836">
        <v>37</v>
      </c>
      <c r="AI1836">
        <v>0</v>
      </c>
      <c r="AJ1836">
        <v>0</v>
      </c>
      <c r="AK1836">
        <v>0</v>
      </c>
      <c r="AL1836">
        <v>0</v>
      </c>
      <c r="AM1836">
        <v>2</v>
      </c>
      <c r="AN1836">
        <v>0</v>
      </c>
      <c r="AO1836">
        <v>0</v>
      </c>
      <c r="AP1836">
        <v>0</v>
      </c>
      <c r="AQ1836">
        <v>0</v>
      </c>
      <c r="AR1836">
        <v>0</v>
      </c>
      <c r="AS1836">
        <v>0</v>
      </c>
      <c r="AT1836">
        <v>0</v>
      </c>
      <c r="AU1836">
        <v>0</v>
      </c>
      <c r="AV1836">
        <v>0</v>
      </c>
      <c r="AW1836">
        <v>0</v>
      </c>
      <c r="AX1836">
        <v>0</v>
      </c>
      <c r="AY1836">
        <v>0</v>
      </c>
      <c r="AZ1836">
        <v>0</v>
      </c>
      <c r="BA1836">
        <v>0</v>
      </c>
      <c r="BB1836">
        <v>0</v>
      </c>
      <c r="BC1836">
        <v>0</v>
      </c>
      <c r="BD1836">
        <v>0</v>
      </c>
      <c r="BE1836">
        <v>0</v>
      </c>
      <c r="BF1836">
        <v>0</v>
      </c>
      <c r="BG1836">
        <v>0</v>
      </c>
      <c r="BH1836">
        <v>0</v>
      </c>
      <c r="BI1836">
        <v>0</v>
      </c>
      <c r="BJ1836" s="25">
        <v>45853</v>
      </c>
      <c r="BK1836">
        <v>0</v>
      </c>
      <c r="BL1836" s="27" t="str">
        <f>VLOOKUP(O1836,DropDownList!$H$1:$I$7,2,FALSE)</f>
        <v>2023/24</v>
      </c>
      <c r="BM1836" s="27" t="str">
        <f t="shared" si="28"/>
        <v>PCPF</v>
      </c>
    </row>
    <row r="1837" spans="1:65" x14ac:dyDescent="0.2">
      <c r="A1837">
        <v>2025</v>
      </c>
      <c r="B1837">
        <v>7</v>
      </c>
      <c r="C1837" t="s">
        <v>198</v>
      </c>
      <c r="D1837" t="s">
        <v>208</v>
      </c>
      <c r="E1837" t="s">
        <v>33</v>
      </c>
      <c r="F1837">
        <v>9261</v>
      </c>
      <c r="G1837" t="s">
        <v>141</v>
      </c>
      <c r="H1837" t="s">
        <v>209</v>
      </c>
      <c r="I1837" t="s">
        <v>142</v>
      </c>
      <c r="J1837" s="24">
        <v>45839</v>
      </c>
      <c r="K1837" t="s">
        <v>143</v>
      </c>
      <c r="L1837">
        <v>2</v>
      </c>
      <c r="M1837" t="s">
        <v>144</v>
      </c>
      <c r="N1837" t="s">
        <v>145</v>
      </c>
      <c r="O1837" t="s">
        <v>156</v>
      </c>
      <c r="P1837" t="s">
        <v>150</v>
      </c>
      <c r="Q1837">
        <v>26773.39</v>
      </c>
      <c r="R1837">
        <v>700</v>
      </c>
      <c r="S1837">
        <v>102406.33</v>
      </c>
      <c r="T1837">
        <v>13350.02</v>
      </c>
      <c r="U1837">
        <v>183</v>
      </c>
      <c r="V1837">
        <v>120</v>
      </c>
      <c r="W1837">
        <v>17403.47</v>
      </c>
      <c r="X1837">
        <v>17639.740000000002</v>
      </c>
      <c r="Y1837">
        <v>610</v>
      </c>
      <c r="Z1837">
        <v>89056.31</v>
      </c>
      <c r="AA1837">
        <v>62282.92</v>
      </c>
      <c r="AB1837">
        <v>17886.66</v>
      </c>
      <c r="AC1837">
        <v>44396.26</v>
      </c>
      <c r="AD1837">
        <v>93</v>
      </c>
      <c r="AE1837">
        <v>27</v>
      </c>
      <c r="AF1837">
        <v>413</v>
      </c>
      <c r="AG1837">
        <v>60</v>
      </c>
      <c r="AH1837">
        <v>90</v>
      </c>
      <c r="AI1837">
        <v>123</v>
      </c>
      <c r="AJ1837">
        <v>118</v>
      </c>
      <c r="AK1837">
        <v>62</v>
      </c>
      <c r="AL1837">
        <v>17</v>
      </c>
      <c r="AM1837">
        <v>23</v>
      </c>
      <c r="AN1837">
        <v>5</v>
      </c>
      <c r="AO1837">
        <v>492</v>
      </c>
      <c r="AP1837">
        <v>2325</v>
      </c>
      <c r="AQ1837">
        <v>534</v>
      </c>
      <c r="AR1837">
        <v>0</v>
      </c>
      <c r="AS1837">
        <v>271</v>
      </c>
      <c r="AT1837">
        <v>25</v>
      </c>
      <c r="AU1837">
        <v>21</v>
      </c>
      <c r="AV1837">
        <v>9</v>
      </c>
      <c r="AW1837">
        <v>0</v>
      </c>
      <c r="AX1837">
        <v>0</v>
      </c>
      <c r="AY1837">
        <v>335</v>
      </c>
      <c r="AZ1837">
        <v>604</v>
      </c>
      <c r="BA1837">
        <v>397</v>
      </c>
      <c r="BB1837">
        <v>29</v>
      </c>
      <c r="BC1837">
        <v>17</v>
      </c>
      <c r="BD1837">
        <v>4</v>
      </c>
      <c r="BE1837">
        <v>0</v>
      </c>
      <c r="BF1837">
        <v>503</v>
      </c>
      <c r="BG1837">
        <v>17647.7</v>
      </c>
      <c r="BH1837">
        <v>14</v>
      </c>
      <c r="BI1837">
        <v>180</v>
      </c>
      <c r="BJ1837" s="25">
        <v>45853</v>
      </c>
      <c r="BK1837">
        <v>0</v>
      </c>
      <c r="BL1837" s="27" t="str">
        <f>VLOOKUP(O1837,DropDownList!$H$1:$I$7,2,FALSE)</f>
        <v>2023/24</v>
      </c>
      <c r="BM1837" s="27" t="str">
        <f t="shared" si="28"/>
        <v>FISCAL FINES</v>
      </c>
    </row>
    <row r="1838" spans="1:65" x14ac:dyDescent="0.2">
      <c r="A1838">
        <v>2025</v>
      </c>
      <c r="B1838">
        <v>7</v>
      </c>
      <c r="C1838" t="s">
        <v>198</v>
      </c>
      <c r="D1838" t="s">
        <v>208</v>
      </c>
      <c r="E1838" t="s">
        <v>33</v>
      </c>
      <c r="F1838">
        <v>9261</v>
      </c>
      <c r="G1838" t="s">
        <v>141</v>
      </c>
      <c r="H1838" t="s">
        <v>209</v>
      </c>
      <c r="I1838" t="s">
        <v>142</v>
      </c>
      <c r="J1838" s="24">
        <v>45839</v>
      </c>
      <c r="K1838" t="s">
        <v>143</v>
      </c>
      <c r="L1838">
        <v>2</v>
      </c>
      <c r="M1838" t="s">
        <v>144</v>
      </c>
      <c r="N1838" t="s">
        <v>145</v>
      </c>
      <c r="O1838" t="s">
        <v>156</v>
      </c>
      <c r="P1838" t="s">
        <v>148</v>
      </c>
      <c r="Q1838">
        <v>1766.56</v>
      </c>
      <c r="R1838">
        <v>106</v>
      </c>
      <c r="S1838">
        <v>6360</v>
      </c>
      <c r="T1838">
        <v>200</v>
      </c>
      <c r="U1838">
        <v>30</v>
      </c>
      <c r="V1838">
        <v>24</v>
      </c>
      <c r="W1838">
        <v>1425</v>
      </c>
      <c r="X1838">
        <v>1425</v>
      </c>
      <c r="Y1838">
        <v>0</v>
      </c>
      <c r="Z1838">
        <v>0</v>
      </c>
      <c r="AA1838">
        <v>4393.4399999999996</v>
      </c>
      <c r="AB1838">
        <v>0</v>
      </c>
      <c r="AC1838">
        <v>4393.4399999999996</v>
      </c>
      <c r="AD1838">
        <v>23</v>
      </c>
      <c r="AE1838">
        <v>1</v>
      </c>
      <c r="AF1838">
        <v>72</v>
      </c>
      <c r="AG1838">
        <v>2</v>
      </c>
      <c r="AH1838">
        <v>3</v>
      </c>
      <c r="AI1838">
        <v>28</v>
      </c>
      <c r="AJ1838">
        <v>0</v>
      </c>
      <c r="AK1838">
        <v>0</v>
      </c>
      <c r="AL1838">
        <v>0</v>
      </c>
      <c r="AM1838">
        <v>0</v>
      </c>
      <c r="AN1838">
        <v>0</v>
      </c>
      <c r="AO1838">
        <v>84</v>
      </c>
      <c r="AP1838">
        <v>397</v>
      </c>
      <c r="AQ1838">
        <v>87</v>
      </c>
      <c r="AR1838">
        <v>0</v>
      </c>
      <c r="AS1838">
        <v>30</v>
      </c>
      <c r="AT1838">
        <v>4</v>
      </c>
      <c r="AU1838">
        <v>2</v>
      </c>
      <c r="AV1838">
        <v>1</v>
      </c>
      <c r="AW1838">
        <v>0</v>
      </c>
      <c r="AX1838">
        <v>0</v>
      </c>
      <c r="AY1838">
        <v>70</v>
      </c>
      <c r="AZ1838">
        <v>121</v>
      </c>
      <c r="BA1838">
        <v>71</v>
      </c>
      <c r="BB1838">
        <v>3</v>
      </c>
      <c r="BC1838">
        <v>3</v>
      </c>
      <c r="BD1838">
        <v>1</v>
      </c>
      <c r="BE1838">
        <v>0</v>
      </c>
      <c r="BF1838">
        <v>85</v>
      </c>
      <c r="BG1838">
        <v>1680</v>
      </c>
      <c r="BH1838">
        <v>1</v>
      </c>
      <c r="BI1838">
        <v>30</v>
      </c>
      <c r="BJ1838" s="25">
        <v>45853</v>
      </c>
      <c r="BK1838">
        <v>0</v>
      </c>
      <c r="BL1838" s="27" t="str">
        <f>VLOOKUP(O1838,DropDownList!$H$1:$I$7,2,FALSE)</f>
        <v>2023/24</v>
      </c>
      <c r="BM1838" s="27" t="str">
        <f t="shared" si="28"/>
        <v>PRAS</v>
      </c>
    </row>
    <row r="1839" spans="1:65" x14ac:dyDescent="0.2">
      <c r="A1839">
        <v>2025</v>
      </c>
      <c r="B1839">
        <v>7</v>
      </c>
      <c r="C1839" t="s">
        <v>198</v>
      </c>
      <c r="D1839" t="s">
        <v>208</v>
      </c>
      <c r="E1839" t="s">
        <v>33</v>
      </c>
      <c r="F1839">
        <v>9261</v>
      </c>
      <c r="G1839" t="s">
        <v>141</v>
      </c>
      <c r="H1839" t="s">
        <v>209</v>
      </c>
      <c r="I1839" t="s">
        <v>142</v>
      </c>
      <c r="J1839" s="24">
        <v>45839</v>
      </c>
      <c r="K1839" t="s">
        <v>143</v>
      </c>
      <c r="L1839">
        <v>2</v>
      </c>
      <c r="M1839" t="s">
        <v>144</v>
      </c>
      <c r="N1839" t="s">
        <v>145</v>
      </c>
      <c r="O1839" t="s">
        <v>147</v>
      </c>
      <c r="P1839" t="s">
        <v>151</v>
      </c>
      <c r="Q1839">
        <v>0</v>
      </c>
      <c r="R1839">
        <v>150</v>
      </c>
      <c r="S1839">
        <v>4500</v>
      </c>
      <c r="T1839">
        <v>1110</v>
      </c>
      <c r="U1839">
        <v>0</v>
      </c>
      <c r="V1839">
        <v>0</v>
      </c>
      <c r="W1839">
        <v>0</v>
      </c>
      <c r="X1839">
        <v>0</v>
      </c>
      <c r="Y1839">
        <v>0</v>
      </c>
      <c r="Z1839">
        <v>0</v>
      </c>
      <c r="AA1839">
        <v>3390</v>
      </c>
      <c r="AB1839">
        <v>0</v>
      </c>
      <c r="AC1839">
        <v>3390</v>
      </c>
      <c r="AD1839">
        <v>0</v>
      </c>
      <c r="AE1839">
        <v>0</v>
      </c>
      <c r="AF1839">
        <v>113</v>
      </c>
      <c r="AG1839">
        <v>0</v>
      </c>
      <c r="AH1839">
        <v>37</v>
      </c>
      <c r="AI1839">
        <v>0</v>
      </c>
      <c r="AJ1839">
        <v>0</v>
      </c>
      <c r="AK1839">
        <v>0</v>
      </c>
      <c r="AL1839">
        <v>0</v>
      </c>
      <c r="AM1839">
        <v>5</v>
      </c>
      <c r="AN1839">
        <v>0</v>
      </c>
      <c r="AO1839">
        <v>0</v>
      </c>
      <c r="AP1839">
        <v>0</v>
      </c>
      <c r="AQ1839">
        <v>0</v>
      </c>
      <c r="AR1839">
        <v>0</v>
      </c>
      <c r="AS1839">
        <v>0</v>
      </c>
      <c r="AT1839">
        <v>0</v>
      </c>
      <c r="AU1839">
        <v>0</v>
      </c>
      <c r="AV1839">
        <v>0</v>
      </c>
      <c r="AW1839">
        <v>0</v>
      </c>
      <c r="AX1839">
        <v>0</v>
      </c>
      <c r="AY1839">
        <v>0</v>
      </c>
      <c r="AZ1839">
        <v>0</v>
      </c>
      <c r="BA1839">
        <v>0</v>
      </c>
      <c r="BB1839">
        <v>0</v>
      </c>
      <c r="BC1839">
        <v>0</v>
      </c>
      <c r="BD1839">
        <v>0</v>
      </c>
      <c r="BE1839">
        <v>0</v>
      </c>
      <c r="BF1839">
        <v>0</v>
      </c>
      <c r="BG1839">
        <v>0</v>
      </c>
      <c r="BH1839">
        <v>0</v>
      </c>
      <c r="BI1839">
        <v>0</v>
      </c>
      <c r="BJ1839" s="25">
        <v>45853</v>
      </c>
      <c r="BK1839">
        <v>0</v>
      </c>
      <c r="BL1839" s="27" t="str">
        <f>VLOOKUP(O1839,DropDownList!$H$1:$I$7,2,FALSE)</f>
        <v>2024/25</v>
      </c>
      <c r="BM1839" s="27" t="str">
        <f t="shared" si="28"/>
        <v>PCPF</v>
      </c>
    </row>
    <row r="1840" spans="1:65" x14ac:dyDescent="0.2">
      <c r="A1840">
        <v>2025</v>
      </c>
      <c r="B1840">
        <v>7</v>
      </c>
      <c r="C1840" t="s">
        <v>198</v>
      </c>
      <c r="D1840" t="s">
        <v>208</v>
      </c>
      <c r="E1840" t="s">
        <v>33</v>
      </c>
      <c r="F1840">
        <v>9261</v>
      </c>
      <c r="G1840" t="s">
        <v>141</v>
      </c>
      <c r="H1840" t="s">
        <v>209</v>
      </c>
      <c r="I1840" t="s">
        <v>142</v>
      </c>
      <c r="J1840" s="24">
        <v>45839</v>
      </c>
      <c r="K1840" t="s">
        <v>143</v>
      </c>
      <c r="L1840">
        <v>2</v>
      </c>
      <c r="M1840" t="s">
        <v>144</v>
      </c>
      <c r="N1840" t="s">
        <v>145</v>
      </c>
      <c r="O1840" t="s">
        <v>156</v>
      </c>
      <c r="P1840" t="s">
        <v>146</v>
      </c>
      <c r="Q1840">
        <v>853.91</v>
      </c>
      <c r="R1840">
        <v>458</v>
      </c>
      <c r="S1840">
        <v>7535</v>
      </c>
      <c r="T1840">
        <v>90</v>
      </c>
      <c r="U1840">
        <v>131</v>
      </c>
      <c r="V1840">
        <v>30</v>
      </c>
      <c r="W1840">
        <v>491.46</v>
      </c>
      <c r="X1840">
        <v>491.46</v>
      </c>
      <c r="Y1840">
        <v>0</v>
      </c>
      <c r="Z1840">
        <v>0</v>
      </c>
      <c r="AA1840">
        <v>6591.09</v>
      </c>
      <c r="AB1840">
        <v>0</v>
      </c>
      <c r="AC1840">
        <v>0</v>
      </c>
      <c r="AD1840">
        <v>28</v>
      </c>
      <c r="AE1840">
        <v>2</v>
      </c>
      <c r="AF1840">
        <v>400</v>
      </c>
      <c r="AG1840">
        <v>5</v>
      </c>
      <c r="AH1840">
        <v>5</v>
      </c>
      <c r="AI1840">
        <v>48</v>
      </c>
      <c r="AJ1840">
        <v>0</v>
      </c>
      <c r="AK1840">
        <v>0</v>
      </c>
      <c r="AL1840">
        <v>0</v>
      </c>
      <c r="AM1840">
        <v>0</v>
      </c>
      <c r="AN1840">
        <v>0</v>
      </c>
      <c r="AO1840">
        <v>307</v>
      </c>
      <c r="AP1840">
        <v>1471</v>
      </c>
      <c r="AQ1840">
        <v>333</v>
      </c>
      <c r="AR1840">
        <v>0</v>
      </c>
      <c r="AS1840">
        <v>200</v>
      </c>
      <c r="AT1840">
        <v>24</v>
      </c>
      <c r="AU1840">
        <v>22</v>
      </c>
      <c r="AV1840">
        <v>10</v>
      </c>
      <c r="AW1840">
        <v>2</v>
      </c>
      <c r="AX1840">
        <v>0</v>
      </c>
      <c r="AY1840">
        <v>203</v>
      </c>
      <c r="AZ1840">
        <v>331</v>
      </c>
      <c r="BA1840">
        <v>207</v>
      </c>
      <c r="BB1840">
        <v>38</v>
      </c>
      <c r="BC1840">
        <v>24</v>
      </c>
      <c r="BD1840">
        <v>7</v>
      </c>
      <c r="BE1840">
        <v>1</v>
      </c>
      <c r="BF1840">
        <v>452</v>
      </c>
      <c r="BG1840">
        <v>810</v>
      </c>
      <c r="BH1840">
        <v>0</v>
      </c>
      <c r="BI1840">
        <v>127</v>
      </c>
      <c r="BJ1840" s="25">
        <v>45853</v>
      </c>
      <c r="BK1840">
        <v>0</v>
      </c>
      <c r="BL1840" s="27" t="str">
        <f>VLOOKUP(O1840,DropDownList!$H$1:$I$7,2,FALSE)</f>
        <v>2023/24</v>
      </c>
      <c r="BM1840" s="27" t="str">
        <f t="shared" si="28"/>
        <v>VSUR</v>
      </c>
    </row>
    <row r="1841" spans="1:65" x14ac:dyDescent="0.2">
      <c r="A1841">
        <v>2025</v>
      </c>
      <c r="B1841">
        <v>7</v>
      </c>
      <c r="C1841" t="s">
        <v>198</v>
      </c>
      <c r="D1841" t="s">
        <v>208</v>
      </c>
      <c r="E1841" t="s">
        <v>33</v>
      </c>
      <c r="F1841">
        <v>9261</v>
      </c>
      <c r="G1841" t="s">
        <v>141</v>
      </c>
      <c r="H1841" t="s">
        <v>209</v>
      </c>
      <c r="I1841" t="s">
        <v>142</v>
      </c>
      <c r="J1841" s="24">
        <v>45839</v>
      </c>
      <c r="K1841" t="s">
        <v>143</v>
      </c>
      <c r="L1841">
        <v>2</v>
      </c>
      <c r="M1841" t="s">
        <v>144</v>
      </c>
      <c r="N1841" t="s">
        <v>145</v>
      </c>
      <c r="O1841" t="s">
        <v>147</v>
      </c>
      <c r="P1841" t="s">
        <v>150</v>
      </c>
      <c r="Q1841">
        <v>39802.93</v>
      </c>
      <c r="R1841">
        <v>686</v>
      </c>
      <c r="S1841">
        <v>115151.32</v>
      </c>
      <c r="T1841">
        <v>11387.54</v>
      </c>
      <c r="U1841">
        <v>252</v>
      </c>
      <c r="V1841">
        <v>144</v>
      </c>
      <c r="W1841">
        <v>24024.37</v>
      </c>
      <c r="X1841">
        <v>24494.37</v>
      </c>
      <c r="Y1841">
        <v>619</v>
      </c>
      <c r="Z1841">
        <v>103763.78</v>
      </c>
      <c r="AA1841">
        <v>63960.85</v>
      </c>
      <c r="AB1841">
        <v>19285.02</v>
      </c>
      <c r="AC1841">
        <v>44675.83</v>
      </c>
      <c r="AD1841">
        <v>110</v>
      </c>
      <c r="AE1841">
        <v>34</v>
      </c>
      <c r="AF1841">
        <v>358</v>
      </c>
      <c r="AG1841">
        <v>101</v>
      </c>
      <c r="AH1841">
        <v>67</v>
      </c>
      <c r="AI1841">
        <v>151</v>
      </c>
      <c r="AJ1841">
        <v>113</v>
      </c>
      <c r="AK1841">
        <v>74</v>
      </c>
      <c r="AL1841">
        <v>13</v>
      </c>
      <c r="AM1841">
        <v>30</v>
      </c>
      <c r="AN1841">
        <v>2</v>
      </c>
      <c r="AO1841">
        <v>471</v>
      </c>
      <c r="AP1841">
        <v>2007</v>
      </c>
      <c r="AQ1841">
        <v>517</v>
      </c>
      <c r="AR1841">
        <v>0</v>
      </c>
      <c r="AS1841">
        <v>221</v>
      </c>
      <c r="AT1841">
        <v>4</v>
      </c>
      <c r="AU1841">
        <v>19</v>
      </c>
      <c r="AV1841">
        <v>10</v>
      </c>
      <c r="AW1841">
        <v>3</v>
      </c>
      <c r="AX1841">
        <v>0</v>
      </c>
      <c r="AY1841">
        <v>288</v>
      </c>
      <c r="AZ1841">
        <v>530</v>
      </c>
      <c r="BA1841">
        <v>318</v>
      </c>
      <c r="BB1841">
        <v>31</v>
      </c>
      <c r="BC1841">
        <v>21</v>
      </c>
      <c r="BD1841">
        <v>1</v>
      </c>
      <c r="BE1841">
        <v>0</v>
      </c>
      <c r="BF1841">
        <v>476</v>
      </c>
      <c r="BG1841">
        <v>25845.83</v>
      </c>
      <c r="BH1841">
        <v>9</v>
      </c>
      <c r="BI1841">
        <v>248</v>
      </c>
      <c r="BJ1841" s="25">
        <v>45853</v>
      </c>
      <c r="BK1841">
        <v>0</v>
      </c>
      <c r="BL1841" s="27" t="str">
        <f>VLOOKUP(O1841,DropDownList!$H$1:$I$7,2,FALSE)</f>
        <v>2024/25</v>
      </c>
      <c r="BM1841" s="27" t="str">
        <f t="shared" si="28"/>
        <v>FISCAL FINES</v>
      </c>
    </row>
    <row r="1842" spans="1:65" x14ac:dyDescent="0.2">
      <c r="A1842">
        <v>2025</v>
      </c>
      <c r="B1842">
        <v>7</v>
      </c>
      <c r="C1842" t="s">
        <v>198</v>
      </c>
      <c r="D1842" t="s">
        <v>208</v>
      </c>
      <c r="E1842" t="s">
        <v>33</v>
      </c>
      <c r="F1842">
        <v>9261</v>
      </c>
      <c r="G1842" t="s">
        <v>141</v>
      </c>
      <c r="H1842" t="s">
        <v>209</v>
      </c>
      <c r="I1842" t="s">
        <v>142</v>
      </c>
      <c r="J1842" s="24">
        <v>45839</v>
      </c>
      <c r="K1842" t="s">
        <v>143</v>
      </c>
      <c r="L1842">
        <v>2</v>
      </c>
      <c r="M1842" t="s">
        <v>144</v>
      </c>
      <c r="N1842" t="s">
        <v>145</v>
      </c>
      <c r="O1842" t="s">
        <v>147</v>
      </c>
      <c r="P1842" t="s">
        <v>153</v>
      </c>
      <c r="Q1842">
        <v>0</v>
      </c>
      <c r="R1842">
        <v>20</v>
      </c>
      <c r="S1842">
        <v>1035</v>
      </c>
      <c r="T1842">
        <v>690</v>
      </c>
      <c r="U1842">
        <v>0</v>
      </c>
      <c r="V1842">
        <v>0</v>
      </c>
      <c r="W1842">
        <v>0</v>
      </c>
      <c r="X1842">
        <v>0</v>
      </c>
      <c r="Y1842">
        <v>0</v>
      </c>
      <c r="Z1842">
        <v>0</v>
      </c>
      <c r="AA1842">
        <v>345</v>
      </c>
      <c r="AB1842">
        <v>0</v>
      </c>
      <c r="AC1842">
        <v>345</v>
      </c>
      <c r="AD1842">
        <v>0</v>
      </c>
      <c r="AE1842">
        <v>0</v>
      </c>
      <c r="AF1842">
        <v>4</v>
      </c>
      <c r="AG1842">
        <v>0</v>
      </c>
      <c r="AH1842">
        <v>15</v>
      </c>
      <c r="AI1842">
        <v>0</v>
      </c>
      <c r="AJ1842">
        <v>0</v>
      </c>
      <c r="AK1842">
        <v>0</v>
      </c>
      <c r="AL1842">
        <v>0</v>
      </c>
      <c r="AM1842">
        <v>0</v>
      </c>
      <c r="AN1842">
        <v>0</v>
      </c>
      <c r="AO1842">
        <v>15</v>
      </c>
      <c r="AP1842">
        <v>16</v>
      </c>
      <c r="AQ1842">
        <v>14</v>
      </c>
      <c r="AR1842">
        <v>0</v>
      </c>
      <c r="AS1842">
        <v>0</v>
      </c>
      <c r="AT1842">
        <v>0</v>
      </c>
      <c r="AU1842">
        <v>0</v>
      </c>
      <c r="AV1842">
        <v>0</v>
      </c>
      <c r="AW1842">
        <v>0</v>
      </c>
      <c r="AX1842">
        <v>0</v>
      </c>
      <c r="AY1842">
        <v>0</v>
      </c>
      <c r="AZ1842">
        <v>1</v>
      </c>
      <c r="BA1842">
        <v>0</v>
      </c>
      <c r="BB1842">
        <v>0</v>
      </c>
      <c r="BC1842">
        <v>0</v>
      </c>
      <c r="BD1842">
        <v>0</v>
      </c>
      <c r="BE1842">
        <v>0</v>
      </c>
      <c r="BF1842">
        <v>15</v>
      </c>
      <c r="BG1842">
        <v>0</v>
      </c>
      <c r="BH1842">
        <v>1</v>
      </c>
      <c r="BI1842">
        <v>0</v>
      </c>
      <c r="BJ1842" s="25">
        <v>45853</v>
      </c>
      <c r="BK1842">
        <v>0</v>
      </c>
      <c r="BL1842" s="27" t="str">
        <f>VLOOKUP(O1842,DropDownList!$H$1:$I$7,2,FALSE)</f>
        <v>2024/25</v>
      </c>
      <c r="BM1842" s="27" t="str">
        <f t="shared" si="28"/>
        <v>PREG</v>
      </c>
    </row>
    <row r="1843" spans="1:65" x14ac:dyDescent="0.2">
      <c r="A1843">
        <v>2025</v>
      </c>
      <c r="B1843">
        <v>7</v>
      </c>
      <c r="C1843" t="s">
        <v>198</v>
      </c>
      <c r="D1843" t="s">
        <v>208</v>
      </c>
      <c r="E1843" t="s">
        <v>33</v>
      </c>
      <c r="F1843">
        <v>9261</v>
      </c>
      <c r="G1843" t="s">
        <v>141</v>
      </c>
      <c r="H1843" t="s">
        <v>209</v>
      </c>
      <c r="I1843" t="s">
        <v>142</v>
      </c>
      <c r="J1843" s="24">
        <v>45839</v>
      </c>
      <c r="K1843" t="s">
        <v>143</v>
      </c>
      <c r="L1843">
        <v>2</v>
      </c>
      <c r="M1843" t="s">
        <v>144</v>
      </c>
      <c r="N1843" t="s">
        <v>145</v>
      </c>
      <c r="O1843" t="s">
        <v>149</v>
      </c>
      <c r="P1843" t="s">
        <v>150</v>
      </c>
      <c r="Q1843">
        <v>66793.17</v>
      </c>
      <c r="R1843">
        <v>690</v>
      </c>
      <c r="S1843">
        <v>119673.23</v>
      </c>
      <c r="T1843">
        <v>9613.1200000000008</v>
      </c>
      <c r="U1843">
        <v>417</v>
      </c>
      <c r="V1843">
        <v>223</v>
      </c>
      <c r="W1843">
        <v>30369.33</v>
      </c>
      <c r="X1843">
        <v>38566.33</v>
      </c>
      <c r="Y1843">
        <v>629</v>
      </c>
      <c r="Z1843">
        <v>110060.11</v>
      </c>
      <c r="AA1843">
        <v>43266.94</v>
      </c>
      <c r="AB1843">
        <v>13864.36</v>
      </c>
      <c r="AC1843">
        <v>29402.58</v>
      </c>
      <c r="AD1843">
        <v>179</v>
      </c>
      <c r="AE1843">
        <v>44</v>
      </c>
      <c r="AF1843">
        <v>209</v>
      </c>
      <c r="AG1843">
        <v>129</v>
      </c>
      <c r="AH1843">
        <v>61</v>
      </c>
      <c r="AI1843">
        <v>288</v>
      </c>
      <c r="AJ1843">
        <v>89</v>
      </c>
      <c r="AK1843">
        <v>73</v>
      </c>
      <c r="AL1843">
        <v>9</v>
      </c>
      <c r="AM1843">
        <v>19</v>
      </c>
      <c r="AN1843">
        <v>2</v>
      </c>
      <c r="AO1843">
        <v>511</v>
      </c>
      <c r="AP1843">
        <v>1538</v>
      </c>
      <c r="AQ1843">
        <v>542</v>
      </c>
      <c r="AR1843">
        <v>0</v>
      </c>
      <c r="AS1843">
        <v>127</v>
      </c>
      <c r="AT1843">
        <v>0</v>
      </c>
      <c r="AU1843">
        <v>4</v>
      </c>
      <c r="AV1843">
        <v>0</v>
      </c>
      <c r="AW1843">
        <v>0</v>
      </c>
      <c r="AX1843">
        <v>0</v>
      </c>
      <c r="AY1843">
        <v>238</v>
      </c>
      <c r="AZ1843">
        <v>419</v>
      </c>
      <c r="BA1843">
        <v>180</v>
      </c>
      <c r="BB1843">
        <v>10</v>
      </c>
      <c r="BC1843">
        <v>3</v>
      </c>
      <c r="BD1843">
        <v>3</v>
      </c>
      <c r="BE1843">
        <v>0</v>
      </c>
      <c r="BF1843">
        <v>518</v>
      </c>
      <c r="BG1843">
        <v>47919.48</v>
      </c>
      <c r="BH1843">
        <v>3</v>
      </c>
      <c r="BI1843">
        <v>412</v>
      </c>
      <c r="BJ1843" s="25">
        <v>45853</v>
      </c>
      <c r="BK1843">
        <v>0</v>
      </c>
      <c r="BL1843" s="27" t="str">
        <f>VLOOKUP(O1843,DropDownList!$H$1:$I$7,2,FALSE)</f>
        <v>2025/26</v>
      </c>
      <c r="BM1843" s="27" t="str">
        <f t="shared" si="28"/>
        <v>FISCAL FINES</v>
      </c>
    </row>
    <row r="1844" spans="1:65" x14ac:dyDescent="0.2">
      <c r="A1844">
        <v>2025</v>
      </c>
      <c r="B1844">
        <v>7</v>
      </c>
      <c r="C1844" t="s">
        <v>198</v>
      </c>
      <c r="D1844" t="s">
        <v>208</v>
      </c>
      <c r="E1844" t="s">
        <v>33</v>
      </c>
      <c r="F1844">
        <v>9261</v>
      </c>
      <c r="G1844" t="s">
        <v>141</v>
      </c>
      <c r="H1844" t="s">
        <v>209</v>
      </c>
      <c r="I1844" t="s">
        <v>142</v>
      </c>
      <c r="J1844" s="24">
        <v>45839</v>
      </c>
      <c r="K1844" t="s">
        <v>143</v>
      </c>
      <c r="L1844">
        <v>2</v>
      </c>
      <c r="M1844" t="s">
        <v>144</v>
      </c>
      <c r="N1844" t="s">
        <v>145</v>
      </c>
      <c r="O1844" t="s">
        <v>147</v>
      </c>
      <c r="P1844" t="s">
        <v>154</v>
      </c>
      <c r="Q1844">
        <v>35271.06</v>
      </c>
      <c r="R1844">
        <v>379</v>
      </c>
      <c r="S1844">
        <v>119587.5</v>
      </c>
      <c r="T1844">
        <v>1325</v>
      </c>
      <c r="U1844">
        <v>143</v>
      </c>
      <c r="V1844">
        <v>72</v>
      </c>
      <c r="W1844">
        <v>18594.97</v>
      </c>
      <c r="X1844">
        <v>19708.97</v>
      </c>
      <c r="Y1844">
        <v>0</v>
      </c>
      <c r="Z1844">
        <v>0</v>
      </c>
      <c r="AA1844">
        <v>82991.44</v>
      </c>
      <c r="AB1844">
        <v>2689.19</v>
      </c>
      <c r="AC1844">
        <v>74752.92</v>
      </c>
      <c r="AD1844">
        <v>30</v>
      </c>
      <c r="AE1844">
        <v>42</v>
      </c>
      <c r="AF1844">
        <v>229</v>
      </c>
      <c r="AG1844">
        <v>91</v>
      </c>
      <c r="AH1844">
        <v>3</v>
      </c>
      <c r="AI1844">
        <v>52</v>
      </c>
      <c r="AJ1844">
        <v>0</v>
      </c>
      <c r="AK1844">
        <v>0</v>
      </c>
      <c r="AL1844">
        <v>0</v>
      </c>
      <c r="AM1844">
        <v>0</v>
      </c>
      <c r="AN1844">
        <v>0</v>
      </c>
      <c r="AO1844">
        <v>247</v>
      </c>
      <c r="AP1844">
        <v>1048</v>
      </c>
      <c r="AQ1844">
        <v>281</v>
      </c>
      <c r="AR1844">
        <v>0</v>
      </c>
      <c r="AS1844">
        <v>174</v>
      </c>
      <c r="AT1844">
        <v>3</v>
      </c>
      <c r="AU1844">
        <v>24</v>
      </c>
      <c r="AV1844">
        <v>9</v>
      </c>
      <c r="AW1844">
        <v>0</v>
      </c>
      <c r="AX1844">
        <v>0</v>
      </c>
      <c r="AY1844">
        <v>133</v>
      </c>
      <c r="AZ1844">
        <v>217</v>
      </c>
      <c r="BA1844">
        <v>118</v>
      </c>
      <c r="BB1844">
        <v>28</v>
      </c>
      <c r="BC1844">
        <v>14</v>
      </c>
      <c r="BD1844">
        <v>4</v>
      </c>
      <c r="BE1844">
        <v>0</v>
      </c>
      <c r="BF1844">
        <v>376</v>
      </c>
      <c r="BG1844">
        <v>17575</v>
      </c>
      <c r="BH1844">
        <v>4</v>
      </c>
      <c r="BI1844">
        <v>139</v>
      </c>
      <c r="BJ1844" s="25">
        <v>45853</v>
      </c>
      <c r="BK1844">
        <v>0</v>
      </c>
      <c r="BL1844" s="27" t="str">
        <f>VLOOKUP(O1844,DropDownList!$H$1:$I$7,2,FALSE)</f>
        <v>2024/25</v>
      </c>
      <c r="BM1844" s="27" t="str">
        <f t="shared" si="28"/>
        <v>JP COURT</v>
      </c>
    </row>
    <row r="1845" spans="1:65" x14ac:dyDescent="0.2">
      <c r="A1845">
        <v>2025</v>
      </c>
      <c r="B1845">
        <v>7</v>
      </c>
      <c r="C1845" t="s">
        <v>198</v>
      </c>
      <c r="D1845" t="s">
        <v>208</v>
      </c>
      <c r="E1845" t="s">
        <v>33</v>
      </c>
      <c r="F1845">
        <v>9261</v>
      </c>
      <c r="G1845" t="s">
        <v>141</v>
      </c>
      <c r="H1845" t="s">
        <v>209</v>
      </c>
      <c r="I1845" t="s">
        <v>142</v>
      </c>
      <c r="J1845" s="24">
        <v>45839</v>
      </c>
      <c r="K1845" t="s">
        <v>143</v>
      </c>
      <c r="L1845">
        <v>2</v>
      </c>
      <c r="M1845" t="s">
        <v>144</v>
      </c>
      <c r="N1845" t="s">
        <v>145</v>
      </c>
      <c r="O1845" t="s">
        <v>147</v>
      </c>
      <c r="P1845" t="s">
        <v>152</v>
      </c>
      <c r="Q1845">
        <v>0</v>
      </c>
      <c r="R1845">
        <v>177</v>
      </c>
      <c r="S1845">
        <v>7080</v>
      </c>
      <c r="T1845">
        <v>4120</v>
      </c>
      <c r="U1845">
        <v>0</v>
      </c>
      <c r="V1845">
        <v>0</v>
      </c>
      <c r="W1845">
        <v>0</v>
      </c>
      <c r="X1845">
        <v>0</v>
      </c>
      <c r="Y1845">
        <v>0</v>
      </c>
      <c r="Z1845">
        <v>0</v>
      </c>
      <c r="AA1845">
        <v>2960</v>
      </c>
      <c r="AB1845">
        <v>0</v>
      </c>
      <c r="AC1845">
        <v>2960</v>
      </c>
      <c r="AD1845">
        <v>0</v>
      </c>
      <c r="AE1845">
        <v>0</v>
      </c>
      <c r="AF1845">
        <v>74</v>
      </c>
      <c r="AG1845">
        <v>0</v>
      </c>
      <c r="AH1845">
        <v>103</v>
      </c>
      <c r="AI1845">
        <v>0</v>
      </c>
      <c r="AJ1845">
        <v>0</v>
      </c>
      <c r="AK1845">
        <v>0</v>
      </c>
      <c r="AL1845">
        <v>0</v>
      </c>
      <c r="AM1845">
        <v>0</v>
      </c>
      <c r="AN1845">
        <v>0</v>
      </c>
      <c r="AO1845">
        <v>0</v>
      </c>
      <c r="AP1845">
        <v>0</v>
      </c>
      <c r="AQ1845">
        <v>0</v>
      </c>
      <c r="AR1845">
        <v>0</v>
      </c>
      <c r="AS1845">
        <v>0</v>
      </c>
      <c r="AT1845">
        <v>0</v>
      </c>
      <c r="AU1845">
        <v>0</v>
      </c>
      <c r="AV1845">
        <v>0</v>
      </c>
      <c r="AW1845">
        <v>0</v>
      </c>
      <c r="AX1845">
        <v>0</v>
      </c>
      <c r="AY1845">
        <v>0</v>
      </c>
      <c r="AZ1845">
        <v>0</v>
      </c>
      <c r="BA1845">
        <v>0</v>
      </c>
      <c r="BB1845">
        <v>0</v>
      </c>
      <c r="BC1845">
        <v>0</v>
      </c>
      <c r="BD1845">
        <v>0</v>
      </c>
      <c r="BE1845">
        <v>0</v>
      </c>
      <c r="BF1845">
        <v>0</v>
      </c>
      <c r="BG1845">
        <v>0</v>
      </c>
      <c r="BH1845">
        <v>0</v>
      </c>
      <c r="BI1845">
        <v>0</v>
      </c>
      <c r="BJ1845" s="25">
        <v>45853</v>
      </c>
      <c r="BK1845">
        <v>0</v>
      </c>
      <c r="BL1845" s="27" t="str">
        <f>VLOOKUP(O1845,DropDownList!$H$1:$I$7,2,FALSE)</f>
        <v>2024/25</v>
      </c>
      <c r="BM1845" s="27" t="str">
        <f t="shared" si="28"/>
        <v>PCOA</v>
      </c>
    </row>
    <row r="1846" spans="1:65" x14ac:dyDescent="0.2">
      <c r="A1846">
        <v>2025</v>
      </c>
      <c r="B1846">
        <v>7</v>
      </c>
      <c r="C1846" t="s">
        <v>198</v>
      </c>
      <c r="D1846" t="s">
        <v>208</v>
      </c>
      <c r="E1846" t="s">
        <v>33</v>
      </c>
      <c r="F1846">
        <v>9261</v>
      </c>
      <c r="G1846" t="s">
        <v>141</v>
      </c>
      <c r="H1846" t="s">
        <v>209</v>
      </c>
      <c r="I1846" t="s">
        <v>142</v>
      </c>
      <c r="J1846" s="24">
        <v>45839</v>
      </c>
      <c r="K1846" t="s">
        <v>143</v>
      </c>
      <c r="L1846">
        <v>2</v>
      </c>
      <c r="M1846" t="s">
        <v>144</v>
      </c>
      <c r="N1846" t="s">
        <v>145</v>
      </c>
      <c r="O1846" t="s">
        <v>147</v>
      </c>
      <c r="P1846" t="s">
        <v>148</v>
      </c>
      <c r="Q1846">
        <v>2465.87</v>
      </c>
      <c r="R1846">
        <v>102</v>
      </c>
      <c r="S1846">
        <v>6120</v>
      </c>
      <c r="T1846">
        <v>171.56</v>
      </c>
      <c r="U1846">
        <v>43</v>
      </c>
      <c r="V1846">
        <v>26</v>
      </c>
      <c r="W1846">
        <v>1540.33</v>
      </c>
      <c r="X1846">
        <v>1540.33</v>
      </c>
      <c r="Y1846">
        <v>0</v>
      </c>
      <c r="Z1846">
        <v>0</v>
      </c>
      <c r="AA1846">
        <v>3482.57</v>
      </c>
      <c r="AB1846">
        <v>0</v>
      </c>
      <c r="AC1846">
        <v>3482.57</v>
      </c>
      <c r="AD1846">
        <v>25</v>
      </c>
      <c r="AE1846">
        <v>1</v>
      </c>
      <c r="AF1846">
        <v>55</v>
      </c>
      <c r="AG1846">
        <v>5</v>
      </c>
      <c r="AH1846">
        <v>2</v>
      </c>
      <c r="AI1846">
        <v>38</v>
      </c>
      <c r="AJ1846">
        <v>0</v>
      </c>
      <c r="AK1846">
        <v>0</v>
      </c>
      <c r="AL1846">
        <v>0</v>
      </c>
      <c r="AM1846">
        <v>0</v>
      </c>
      <c r="AN1846">
        <v>0</v>
      </c>
      <c r="AO1846">
        <v>85</v>
      </c>
      <c r="AP1846">
        <v>370</v>
      </c>
      <c r="AQ1846">
        <v>94</v>
      </c>
      <c r="AR1846">
        <v>0</v>
      </c>
      <c r="AS1846">
        <v>26</v>
      </c>
      <c r="AT1846">
        <v>0</v>
      </c>
      <c r="AU1846">
        <v>2</v>
      </c>
      <c r="AV1846">
        <v>1</v>
      </c>
      <c r="AW1846">
        <v>0</v>
      </c>
      <c r="AX1846">
        <v>0</v>
      </c>
      <c r="AY1846">
        <v>61</v>
      </c>
      <c r="AZ1846">
        <v>117</v>
      </c>
      <c r="BA1846">
        <v>67</v>
      </c>
      <c r="BB1846">
        <v>1</v>
      </c>
      <c r="BC1846">
        <v>1</v>
      </c>
      <c r="BD1846">
        <v>0</v>
      </c>
      <c r="BE1846">
        <v>0</v>
      </c>
      <c r="BF1846">
        <v>86</v>
      </c>
      <c r="BG1846">
        <v>2280</v>
      </c>
      <c r="BH1846">
        <v>2</v>
      </c>
      <c r="BI1846">
        <v>43</v>
      </c>
      <c r="BJ1846" s="25">
        <v>45853</v>
      </c>
      <c r="BK1846">
        <v>0</v>
      </c>
      <c r="BL1846" s="27" t="str">
        <f>VLOOKUP(O1846,DropDownList!$H$1:$I$7,2,FALSE)</f>
        <v>2024/25</v>
      </c>
      <c r="BM1846" s="27" t="str">
        <f t="shared" si="28"/>
        <v>PRAS</v>
      </c>
    </row>
    <row r="1847" spans="1:65" x14ac:dyDescent="0.2">
      <c r="A1847">
        <v>2025</v>
      </c>
      <c r="B1847">
        <v>7</v>
      </c>
      <c r="C1847" t="s">
        <v>198</v>
      </c>
      <c r="D1847" t="s">
        <v>208</v>
      </c>
      <c r="E1847" t="s">
        <v>33</v>
      </c>
      <c r="F1847">
        <v>9261</v>
      </c>
      <c r="G1847" t="s">
        <v>141</v>
      </c>
      <c r="H1847" t="s">
        <v>209</v>
      </c>
      <c r="I1847" t="s">
        <v>142</v>
      </c>
      <c r="J1847" s="24">
        <v>45839</v>
      </c>
      <c r="K1847" t="s">
        <v>143</v>
      </c>
      <c r="L1847">
        <v>2</v>
      </c>
      <c r="M1847" t="s">
        <v>144</v>
      </c>
      <c r="N1847" t="s">
        <v>145</v>
      </c>
      <c r="O1847" t="s">
        <v>149</v>
      </c>
      <c r="P1847" t="s">
        <v>146</v>
      </c>
      <c r="Q1847">
        <v>1473.33</v>
      </c>
      <c r="R1847">
        <v>354</v>
      </c>
      <c r="S1847">
        <v>5945</v>
      </c>
      <c r="T1847">
        <v>80</v>
      </c>
      <c r="U1847">
        <v>191</v>
      </c>
      <c r="V1847">
        <v>69</v>
      </c>
      <c r="W1847">
        <v>1153</v>
      </c>
      <c r="X1847">
        <v>1153</v>
      </c>
      <c r="Y1847">
        <v>0</v>
      </c>
      <c r="Z1847">
        <v>0</v>
      </c>
      <c r="AA1847">
        <v>4391.67</v>
      </c>
      <c r="AB1847">
        <v>0</v>
      </c>
      <c r="AC1847">
        <v>0</v>
      </c>
      <c r="AD1847">
        <v>66</v>
      </c>
      <c r="AE1847">
        <v>3</v>
      </c>
      <c r="AF1847">
        <v>260</v>
      </c>
      <c r="AG1847">
        <v>4</v>
      </c>
      <c r="AH1847">
        <v>3</v>
      </c>
      <c r="AI1847">
        <v>87</v>
      </c>
      <c r="AJ1847">
        <v>0</v>
      </c>
      <c r="AK1847">
        <v>0</v>
      </c>
      <c r="AL1847">
        <v>0</v>
      </c>
      <c r="AM1847">
        <v>0</v>
      </c>
      <c r="AN1847">
        <v>0</v>
      </c>
      <c r="AO1847">
        <v>225</v>
      </c>
      <c r="AP1847">
        <v>683</v>
      </c>
      <c r="AQ1847">
        <v>235</v>
      </c>
      <c r="AR1847">
        <v>0</v>
      </c>
      <c r="AS1847">
        <v>102</v>
      </c>
      <c r="AT1847">
        <v>0</v>
      </c>
      <c r="AU1847">
        <v>9</v>
      </c>
      <c r="AV1847">
        <v>5</v>
      </c>
      <c r="AW1847">
        <v>5</v>
      </c>
      <c r="AX1847">
        <v>0</v>
      </c>
      <c r="AY1847">
        <v>81</v>
      </c>
      <c r="AZ1847">
        <v>139</v>
      </c>
      <c r="BA1847">
        <v>57</v>
      </c>
      <c r="BB1847">
        <v>22</v>
      </c>
      <c r="BC1847">
        <v>8</v>
      </c>
      <c r="BD1847">
        <v>4</v>
      </c>
      <c r="BE1847">
        <v>0</v>
      </c>
      <c r="BF1847">
        <v>349</v>
      </c>
      <c r="BG1847">
        <v>1440</v>
      </c>
      <c r="BH1847">
        <v>0</v>
      </c>
      <c r="BI1847">
        <v>189</v>
      </c>
      <c r="BJ1847" s="25">
        <v>45853</v>
      </c>
      <c r="BK1847">
        <v>0</v>
      </c>
      <c r="BL1847" s="27" t="str">
        <f>VLOOKUP(O1847,DropDownList!$H$1:$I$7,2,FALSE)</f>
        <v>2025/26</v>
      </c>
      <c r="BM1847" s="27" t="str">
        <f t="shared" si="28"/>
        <v>VSUR</v>
      </c>
    </row>
    <row r="1848" spans="1:65" x14ac:dyDescent="0.2">
      <c r="A1848">
        <v>2025</v>
      </c>
      <c r="B1848">
        <v>7</v>
      </c>
      <c r="C1848" t="s">
        <v>198</v>
      </c>
      <c r="D1848" t="s">
        <v>208</v>
      </c>
      <c r="E1848" t="s">
        <v>33</v>
      </c>
      <c r="F1848">
        <v>9261</v>
      </c>
      <c r="G1848" t="s">
        <v>141</v>
      </c>
      <c r="H1848" t="s">
        <v>209</v>
      </c>
      <c r="I1848" t="s">
        <v>142</v>
      </c>
      <c r="J1848" s="24">
        <v>45839</v>
      </c>
      <c r="K1848" t="s">
        <v>143</v>
      </c>
      <c r="L1848">
        <v>2</v>
      </c>
      <c r="M1848" t="s">
        <v>144</v>
      </c>
      <c r="N1848" t="s">
        <v>145</v>
      </c>
      <c r="O1848" t="s">
        <v>156</v>
      </c>
      <c r="P1848" t="s">
        <v>152</v>
      </c>
      <c r="Q1848">
        <v>0</v>
      </c>
      <c r="R1848">
        <v>172</v>
      </c>
      <c r="S1848">
        <v>6880</v>
      </c>
      <c r="T1848">
        <v>4120</v>
      </c>
      <c r="U1848">
        <v>0</v>
      </c>
      <c r="V1848">
        <v>0</v>
      </c>
      <c r="W1848">
        <v>0</v>
      </c>
      <c r="X1848">
        <v>0</v>
      </c>
      <c r="Y1848">
        <v>0</v>
      </c>
      <c r="Z1848">
        <v>0</v>
      </c>
      <c r="AA1848">
        <v>2760</v>
      </c>
      <c r="AB1848">
        <v>0</v>
      </c>
      <c r="AC1848">
        <v>2760</v>
      </c>
      <c r="AD1848">
        <v>0</v>
      </c>
      <c r="AE1848">
        <v>0</v>
      </c>
      <c r="AF1848">
        <v>69</v>
      </c>
      <c r="AG1848">
        <v>0</v>
      </c>
      <c r="AH1848">
        <v>103</v>
      </c>
      <c r="AI1848">
        <v>0</v>
      </c>
      <c r="AJ1848">
        <v>0</v>
      </c>
      <c r="AK1848">
        <v>0</v>
      </c>
      <c r="AL1848">
        <v>0</v>
      </c>
      <c r="AM1848">
        <v>0</v>
      </c>
      <c r="AN1848">
        <v>0</v>
      </c>
      <c r="AO1848">
        <v>0</v>
      </c>
      <c r="AP1848">
        <v>0</v>
      </c>
      <c r="AQ1848">
        <v>0</v>
      </c>
      <c r="AR1848">
        <v>0</v>
      </c>
      <c r="AS1848">
        <v>0</v>
      </c>
      <c r="AT1848">
        <v>0</v>
      </c>
      <c r="AU1848">
        <v>0</v>
      </c>
      <c r="AV1848">
        <v>0</v>
      </c>
      <c r="AW1848">
        <v>0</v>
      </c>
      <c r="AX1848">
        <v>0</v>
      </c>
      <c r="AY1848">
        <v>0</v>
      </c>
      <c r="AZ1848">
        <v>0</v>
      </c>
      <c r="BA1848">
        <v>0</v>
      </c>
      <c r="BB1848">
        <v>0</v>
      </c>
      <c r="BC1848">
        <v>0</v>
      </c>
      <c r="BD1848">
        <v>0</v>
      </c>
      <c r="BE1848">
        <v>0</v>
      </c>
      <c r="BF1848">
        <v>0</v>
      </c>
      <c r="BG1848">
        <v>0</v>
      </c>
      <c r="BH1848">
        <v>0</v>
      </c>
      <c r="BI1848">
        <v>0</v>
      </c>
      <c r="BJ1848" s="25">
        <v>45853</v>
      </c>
      <c r="BK1848">
        <v>0</v>
      </c>
      <c r="BL1848" s="27" t="str">
        <f>VLOOKUP(O1848,DropDownList!$H$1:$I$7,2,FALSE)</f>
        <v>2023/24</v>
      </c>
      <c r="BM1848" s="27" t="str">
        <f t="shared" si="28"/>
        <v>PCOA</v>
      </c>
    </row>
    <row r="1849" spans="1:65" x14ac:dyDescent="0.2">
      <c r="A1849">
        <v>2025</v>
      </c>
      <c r="B1849">
        <v>7</v>
      </c>
      <c r="C1849" t="s">
        <v>198</v>
      </c>
      <c r="D1849" t="s">
        <v>208</v>
      </c>
      <c r="E1849" t="s">
        <v>33</v>
      </c>
      <c r="F1849">
        <v>9261</v>
      </c>
      <c r="G1849" t="s">
        <v>141</v>
      </c>
      <c r="H1849" t="s">
        <v>209</v>
      </c>
      <c r="I1849" t="s">
        <v>142</v>
      </c>
      <c r="J1849" s="24">
        <v>45839</v>
      </c>
      <c r="K1849" t="s">
        <v>143</v>
      </c>
      <c r="L1849">
        <v>2</v>
      </c>
      <c r="M1849" t="s">
        <v>144</v>
      </c>
      <c r="N1849" t="s">
        <v>145</v>
      </c>
      <c r="O1849" t="s">
        <v>149</v>
      </c>
      <c r="P1849" t="s">
        <v>154</v>
      </c>
      <c r="Q1849">
        <v>51291.71</v>
      </c>
      <c r="R1849">
        <v>354</v>
      </c>
      <c r="S1849">
        <v>108435</v>
      </c>
      <c r="T1849">
        <v>1850</v>
      </c>
      <c r="U1849">
        <v>190</v>
      </c>
      <c r="V1849">
        <v>121</v>
      </c>
      <c r="W1849">
        <v>27840.81</v>
      </c>
      <c r="X1849">
        <v>34383.81</v>
      </c>
      <c r="Y1849">
        <v>0</v>
      </c>
      <c r="Z1849">
        <v>0</v>
      </c>
      <c r="AA1849">
        <v>55293.29</v>
      </c>
      <c r="AB1849">
        <v>950</v>
      </c>
      <c r="AC1849">
        <v>49911.62</v>
      </c>
      <c r="AD1849">
        <v>66</v>
      </c>
      <c r="AE1849">
        <v>55</v>
      </c>
      <c r="AF1849">
        <v>158</v>
      </c>
      <c r="AG1849">
        <v>103</v>
      </c>
      <c r="AH1849">
        <v>4</v>
      </c>
      <c r="AI1849">
        <v>87</v>
      </c>
      <c r="AJ1849">
        <v>0</v>
      </c>
      <c r="AK1849">
        <v>0</v>
      </c>
      <c r="AL1849">
        <v>0</v>
      </c>
      <c r="AM1849">
        <v>0</v>
      </c>
      <c r="AN1849">
        <v>0</v>
      </c>
      <c r="AO1849">
        <v>225</v>
      </c>
      <c r="AP1849">
        <v>671</v>
      </c>
      <c r="AQ1849">
        <v>234</v>
      </c>
      <c r="AR1849">
        <v>0</v>
      </c>
      <c r="AS1849">
        <v>102</v>
      </c>
      <c r="AT1849">
        <v>0</v>
      </c>
      <c r="AU1849">
        <v>9</v>
      </c>
      <c r="AV1849">
        <v>5</v>
      </c>
      <c r="AW1849">
        <v>6</v>
      </c>
      <c r="AX1849">
        <v>0</v>
      </c>
      <c r="AY1849">
        <v>77</v>
      </c>
      <c r="AZ1849">
        <v>135</v>
      </c>
      <c r="BA1849">
        <v>55</v>
      </c>
      <c r="BB1849">
        <v>22</v>
      </c>
      <c r="BC1849">
        <v>8</v>
      </c>
      <c r="BD1849">
        <v>2</v>
      </c>
      <c r="BE1849">
        <v>0</v>
      </c>
      <c r="BF1849">
        <v>348</v>
      </c>
      <c r="BG1849">
        <v>25573</v>
      </c>
      <c r="BH1849">
        <v>2</v>
      </c>
      <c r="BI1849">
        <v>188</v>
      </c>
      <c r="BJ1849" s="25">
        <v>45853</v>
      </c>
      <c r="BK1849">
        <v>0</v>
      </c>
      <c r="BL1849" s="27" t="str">
        <f>VLOOKUP(O1849,DropDownList!$H$1:$I$7,2,FALSE)</f>
        <v>2025/26</v>
      </c>
      <c r="BM1849" s="27" t="str">
        <f t="shared" si="28"/>
        <v>JP COURT</v>
      </c>
    </row>
    <row r="1850" spans="1:65" x14ac:dyDescent="0.2">
      <c r="A1850">
        <v>2025</v>
      </c>
      <c r="B1850">
        <v>7</v>
      </c>
      <c r="C1850" t="s">
        <v>198</v>
      </c>
      <c r="D1850" t="s">
        <v>208</v>
      </c>
      <c r="E1850" t="s">
        <v>33</v>
      </c>
      <c r="F1850">
        <v>9261</v>
      </c>
      <c r="G1850" t="s">
        <v>141</v>
      </c>
      <c r="H1850" t="s">
        <v>209</v>
      </c>
      <c r="I1850" t="s">
        <v>142</v>
      </c>
      <c r="J1850" s="24">
        <v>45839</v>
      </c>
      <c r="K1850" t="s">
        <v>143</v>
      </c>
      <c r="L1850">
        <v>2</v>
      </c>
      <c r="M1850" t="s">
        <v>144</v>
      </c>
      <c r="N1850" t="s">
        <v>145</v>
      </c>
      <c r="O1850" t="s">
        <v>147</v>
      </c>
      <c r="P1850" t="s">
        <v>146</v>
      </c>
      <c r="Q1850">
        <v>1045.67</v>
      </c>
      <c r="R1850">
        <v>375</v>
      </c>
      <c r="S1850">
        <v>6625</v>
      </c>
      <c r="T1850">
        <v>30</v>
      </c>
      <c r="U1850">
        <v>143</v>
      </c>
      <c r="V1850">
        <v>35</v>
      </c>
      <c r="W1850">
        <v>625.01</v>
      </c>
      <c r="X1850">
        <v>625.01</v>
      </c>
      <c r="Y1850">
        <v>0</v>
      </c>
      <c r="Z1850">
        <v>0</v>
      </c>
      <c r="AA1850">
        <v>5549.33</v>
      </c>
      <c r="AB1850">
        <v>0</v>
      </c>
      <c r="AC1850">
        <v>0</v>
      </c>
      <c r="AD1850">
        <v>32</v>
      </c>
      <c r="AE1850">
        <v>3</v>
      </c>
      <c r="AF1850">
        <v>313</v>
      </c>
      <c r="AG1850">
        <v>4</v>
      </c>
      <c r="AH1850">
        <v>3</v>
      </c>
      <c r="AI1850">
        <v>55</v>
      </c>
      <c r="AJ1850">
        <v>0</v>
      </c>
      <c r="AK1850">
        <v>0</v>
      </c>
      <c r="AL1850">
        <v>0</v>
      </c>
      <c r="AM1850">
        <v>0</v>
      </c>
      <c r="AN1850">
        <v>0</v>
      </c>
      <c r="AO1850">
        <v>244</v>
      </c>
      <c r="AP1850">
        <v>1046</v>
      </c>
      <c r="AQ1850">
        <v>278</v>
      </c>
      <c r="AR1850">
        <v>0</v>
      </c>
      <c r="AS1850">
        <v>175</v>
      </c>
      <c r="AT1850">
        <v>3</v>
      </c>
      <c r="AU1850">
        <v>25</v>
      </c>
      <c r="AV1850">
        <v>10</v>
      </c>
      <c r="AW1850">
        <v>0</v>
      </c>
      <c r="AX1850">
        <v>0</v>
      </c>
      <c r="AY1850">
        <v>132</v>
      </c>
      <c r="AZ1850">
        <v>216</v>
      </c>
      <c r="BA1850">
        <v>118</v>
      </c>
      <c r="BB1850">
        <v>28</v>
      </c>
      <c r="BC1850">
        <v>14</v>
      </c>
      <c r="BD1850">
        <v>4</v>
      </c>
      <c r="BE1850">
        <v>0</v>
      </c>
      <c r="BF1850">
        <v>372</v>
      </c>
      <c r="BG1850">
        <v>1030</v>
      </c>
      <c r="BH1850">
        <v>0</v>
      </c>
      <c r="BI1850">
        <v>139</v>
      </c>
      <c r="BJ1850" s="25">
        <v>45853</v>
      </c>
      <c r="BK1850">
        <v>0</v>
      </c>
      <c r="BL1850" s="27" t="str">
        <f>VLOOKUP(O1850,DropDownList!$H$1:$I$7,2,FALSE)</f>
        <v>2024/25</v>
      </c>
      <c r="BM1850" s="27" t="str">
        <f t="shared" si="28"/>
        <v>VSUR</v>
      </c>
    </row>
    <row r="1851" spans="1:65" x14ac:dyDescent="0.2">
      <c r="A1851">
        <v>2025</v>
      </c>
      <c r="B1851">
        <v>7</v>
      </c>
      <c r="C1851" t="s">
        <v>198</v>
      </c>
      <c r="D1851" t="s">
        <v>208</v>
      </c>
      <c r="E1851" t="s">
        <v>33</v>
      </c>
      <c r="F1851">
        <v>9261</v>
      </c>
      <c r="G1851" t="s">
        <v>141</v>
      </c>
      <c r="H1851" t="s">
        <v>209</v>
      </c>
      <c r="I1851" t="s">
        <v>142</v>
      </c>
      <c r="J1851" s="24">
        <v>45839</v>
      </c>
      <c r="K1851" t="s">
        <v>143</v>
      </c>
      <c r="L1851">
        <v>2</v>
      </c>
      <c r="M1851" t="s">
        <v>144</v>
      </c>
      <c r="N1851" t="s">
        <v>145</v>
      </c>
      <c r="O1851" t="s">
        <v>149</v>
      </c>
      <c r="P1851" t="s">
        <v>153</v>
      </c>
      <c r="Q1851">
        <v>120</v>
      </c>
      <c r="R1851">
        <v>2</v>
      </c>
      <c r="S1851">
        <v>120</v>
      </c>
      <c r="T1851">
        <v>0</v>
      </c>
      <c r="U1851">
        <v>2</v>
      </c>
      <c r="V1851">
        <v>2</v>
      </c>
      <c r="W1851">
        <v>120</v>
      </c>
      <c r="X1851">
        <v>120</v>
      </c>
      <c r="Y1851">
        <v>0</v>
      </c>
      <c r="Z1851">
        <v>0</v>
      </c>
      <c r="AA1851">
        <v>0</v>
      </c>
      <c r="AB1851">
        <v>0</v>
      </c>
      <c r="AC1851">
        <v>0</v>
      </c>
      <c r="AD1851">
        <v>2</v>
      </c>
      <c r="AE1851">
        <v>0</v>
      </c>
      <c r="AF1851">
        <v>0</v>
      </c>
      <c r="AG1851">
        <v>0</v>
      </c>
      <c r="AH1851">
        <v>0</v>
      </c>
      <c r="AI1851">
        <v>2</v>
      </c>
      <c r="AJ1851">
        <v>0</v>
      </c>
      <c r="AK1851">
        <v>0</v>
      </c>
      <c r="AL1851">
        <v>0</v>
      </c>
      <c r="AM1851">
        <v>0</v>
      </c>
      <c r="AN1851">
        <v>0</v>
      </c>
      <c r="AO1851">
        <v>2</v>
      </c>
      <c r="AP1851">
        <v>2</v>
      </c>
      <c r="AQ1851">
        <v>2</v>
      </c>
      <c r="AR1851">
        <v>0</v>
      </c>
      <c r="AS1851">
        <v>0</v>
      </c>
      <c r="AT1851">
        <v>0</v>
      </c>
      <c r="AU1851">
        <v>0</v>
      </c>
      <c r="AV1851">
        <v>0</v>
      </c>
      <c r="AW1851">
        <v>0</v>
      </c>
      <c r="AX1851">
        <v>0</v>
      </c>
      <c r="AY1851">
        <v>0</v>
      </c>
      <c r="AZ1851">
        <v>0</v>
      </c>
      <c r="BA1851">
        <v>0</v>
      </c>
      <c r="BB1851">
        <v>0</v>
      </c>
      <c r="BC1851">
        <v>0</v>
      </c>
      <c r="BD1851">
        <v>0</v>
      </c>
      <c r="BE1851">
        <v>0</v>
      </c>
      <c r="BF1851">
        <v>2</v>
      </c>
      <c r="BG1851">
        <v>120</v>
      </c>
      <c r="BH1851">
        <v>0</v>
      </c>
      <c r="BI1851">
        <v>2</v>
      </c>
      <c r="BJ1851" s="25">
        <v>45853</v>
      </c>
      <c r="BK1851">
        <v>0</v>
      </c>
      <c r="BL1851" s="27" t="str">
        <f>VLOOKUP(O1851,DropDownList!$H$1:$I$7,2,FALSE)</f>
        <v>2025/26</v>
      </c>
      <c r="BM1851" s="27" t="str">
        <f t="shared" si="28"/>
        <v>PREG</v>
      </c>
    </row>
    <row r="1852" spans="1:65" x14ac:dyDescent="0.2">
      <c r="A1852">
        <v>2025</v>
      </c>
      <c r="B1852">
        <v>7</v>
      </c>
      <c r="C1852" t="s">
        <v>198</v>
      </c>
      <c r="D1852" t="s">
        <v>208</v>
      </c>
      <c r="E1852" t="s">
        <v>33</v>
      </c>
      <c r="F1852">
        <v>9261</v>
      </c>
      <c r="G1852" t="s">
        <v>141</v>
      </c>
      <c r="H1852" t="s">
        <v>209</v>
      </c>
      <c r="I1852" t="s">
        <v>142</v>
      </c>
      <c r="J1852" s="24">
        <v>45839</v>
      </c>
      <c r="K1852" t="s">
        <v>143</v>
      </c>
      <c r="L1852">
        <v>2</v>
      </c>
      <c r="M1852" t="s">
        <v>144</v>
      </c>
      <c r="N1852" t="s">
        <v>145</v>
      </c>
      <c r="O1852" t="s">
        <v>149</v>
      </c>
      <c r="P1852" t="s">
        <v>148</v>
      </c>
      <c r="Q1852">
        <v>1826.74</v>
      </c>
      <c r="R1852">
        <v>56</v>
      </c>
      <c r="S1852">
        <v>3360</v>
      </c>
      <c r="T1852">
        <v>300</v>
      </c>
      <c r="U1852">
        <v>35</v>
      </c>
      <c r="V1852">
        <v>19</v>
      </c>
      <c r="W1852">
        <v>1140</v>
      </c>
      <c r="X1852">
        <v>1140</v>
      </c>
      <c r="Y1852">
        <v>0</v>
      </c>
      <c r="Z1852">
        <v>0</v>
      </c>
      <c r="AA1852">
        <v>1233.26</v>
      </c>
      <c r="AB1852">
        <v>0</v>
      </c>
      <c r="AC1852">
        <v>1233.26</v>
      </c>
      <c r="AD1852">
        <v>19</v>
      </c>
      <c r="AE1852">
        <v>0</v>
      </c>
      <c r="AF1852">
        <v>16</v>
      </c>
      <c r="AG1852">
        <v>6</v>
      </c>
      <c r="AH1852">
        <v>5</v>
      </c>
      <c r="AI1852">
        <v>29</v>
      </c>
      <c r="AJ1852">
        <v>0</v>
      </c>
      <c r="AK1852">
        <v>0</v>
      </c>
      <c r="AL1852">
        <v>0</v>
      </c>
      <c r="AM1852">
        <v>0</v>
      </c>
      <c r="AN1852">
        <v>0</v>
      </c>
      <c r="AO1852">
        <v>50</v>
      </c>
      <c r="AP1852">
        <v>142</v>
      </c>
      <c r="AQ1852">
        <v>51</v>
      </c>
      <c r="AR1852">
        <v>0</v>
      </c>
      <c r="AS1852">
        <v>8</v>
      </c>
      <c r="AT1852">
        <v>0</v>
      </c>
      <c r="AU1852">
        <v>0</v>
      </c>
      <c r="AV1852">
        <v>0</v>
      </c>
      <c r="AW1852">
        <v>0</v>
      </c>
      <c r="AX1852">
        <v>0</v>
      </c>
      <c r="AY1852">
        <v>26</v>
      </c>
      <c r="AZ1852">
        <v>41</v>
      </c>
      <c r="BA1852">
        <v>15</v>
      </c>
      <c r="BB1852">
        <v>0</v>
      </c>
      <c r="BC1852">
        <v>0</v>
      </c>
      <c r="BD1852">
        <v>0</v>
      </c>
      <c r="BE1852">
        <v>0</v>
      </c>
      <c r="BF1852">
        <v>50</v>
      </c>
      <c r="BG1852">
        <v>1740</v>
      </c>
      <c r="BH1852">
        <v>0</v>
      </c>
      <c r="BI1852">
        <v>35</v>
      </c>
      <c r="BJ1852" s="25">
        <v>45853</v>
      </c>
      <c r="BK1852">
        <v>0</v>
      </c>
      <c r="BL1852" s="27" t="str">
        <f>VLOOKUP(O1852,DropDownList!$H$1:$I$7,2,FALSE)</f>
        <v>2025/26</v>
      </c>
      <c r="BM1852" s="27" t="str">
        <f t="shared" si="28"/>
        <v>PRAS</v>
      </c>
    </row>
    <row r="1853" spans="1:65" x14ac:dyDescent="0.2">
      <c r="A1853">
        <v>2025</v>
      </c>
      <c r="B1853">
        <v>7</v>
      </c>
      <c r="C1853" t="s">
        <v>198</v>
      </c>
      <c r="D1853" t="s">
        <v>208</v>
      </c>
      <c r="E1853" t="s">
        <v>33</v>
      </c>
      <c r="F1853">
        <v>9261</v>
      </c>
      <c r="G1853" t="s">
        <v>141</v>
      </c>
      <c r="H1853" t="s">
        <v>209</v>
      </c>
      <c r="I1853" t="s">
        <v>142</v>
      </c>
      <c r="J1853" s="24">
        <v>45839</v>
      </c>
      <c r="K1853" t="s">
        <v>143</v>
      </c>
      <c r="L1853">
        <v>2</v>
      </c>
      <c r="M1853" t="s">
        <v>144</v>
      </c>
      <c r="N1853" t="s">
        <v>145</v>
      </c>
      <c r="O1853" t="s">
        <v>156</v>
      </c>
      <c r="P1853" t="s">
        <v>154</v>
      </c>
      <c r="Q1853">
        <v>32790.080000000002</v>
      </c>
      <c r="R1853">
        <v>460</v>
      </c>
      <c r="S1853">
        <v>135817.26999999999</v>
      </c>
      <c r="T1853">
        <v>2464.33</v>
      </c>
      <c r="U1853">
        <v>132</v>
      </c>
      <c r="V1853">
        <v>73</v>
      </c>
      <c r="W1853">
        <v>19052.830000000002</v>
      </c>
      <c r="X1853">
        <v>19307.830000000002</v>
      </c>
      <c r="Y1853">
        <v>0</v>
      </c>
      <c r="Z1853">
        <v>0</v>
      </c>
      <c r="AA1853">
        <v>100562.86</v>
      </c>
      <c r="AB1853">
        <v>1984.71</v>
      </c>
      <c r="AC1853">
        <v>91947.06</v>
      </c>
      <c r="AD1853">
        <v>28</v>
      </c>
      <c r="AE1853">
        <v>45</v>
      </c>
      <c r="AF1853">
        <v>314</v>
      </c>
      <c r="AG1853">
        <v>87</v>
      </c>
      <c r="AH1853">
        <v>5</v>
      </c>
      <c r="AI1853">
        <v>45</v>
      </c>
      <c r="AJ1853">
        <v>0</v>
      </c>
      <c r="AK1853">
        <v>0</v>
      </c>
      <c r="AL1853">
        <v>0</v>
      </c>
      <c r="AM1853">
        <v>0</v>
      </c>
      <c r="AN1853">
        <v>0</v>
      </c>
      <c r="AO1853">
        <v>310</v>
      </c>
      <c r="AP1853">
        <v>1459</v>
      </c>
      <c r="AQ1853">
        <v>332</v>
      </c>
      <c r="AR1853">
        <v>0</v>
      </c>
      <c r="AS1853">
        <v>199</v>
      </c>
      <c r="AT1853">
        <v>24</v>
      </c>
      <c r="AU1853">
        <v>20</v>
      </c>
      <c r="AV1853">
        <v>9</v>
      </c>
      <c r="AW1853">
        <v>3</v>
      </c>
      <c r="AX1853">
        <v>0</v>
      </c>
      <c r="AY1853">
        <v>203</v>
      </c>
      <c r="AZ1853">
        <v>329</v>
      </c>
      <c r="BA1853">
        <v>205</v>
      </c>
      <c r="BB1853">
        <v>37</v>
      </c>
      <c r="BC1853">
        <v>23</v>
      </c>
      <c r="BD1853">
        <v>7</v>
      </c>
      <c r="BE1853">
        <v>1</v>
      </c>
      <c r="BF1853">
        <v>453</v>
      </c>
      <c r="BG1853">
        <v>15010</v>
      </c>
      <c r="BH1853">
        <v>9</v>
      </c>
      <c r="BI1853">
        <v>128</v>
      </c>
      <c r="BJ1853" s="25">
        <v>45853</v>
      </c>
      <c r="BK1853">
        <v>0</v>
      </c>
      <c r="BL1853" s="27" t="str">
        <f>VLOOKUP(O1853,DropDownList!$H$1:$I$7,2,FALSE)</f>
        <v>2023/24</v>
      </c>
      <c r="BM1853" s="27" t="str">
        <f t="shared" si="28"/>
        <v>JP COURT</v>
      </c>
    </row>
    <row r="1854" spans="1:65" x14ac:dyDescent="0.2">
      <c r="A1854">
        <v>2025</v>
      </c>
      <c r="B1854">
        <v>7</v>
      </c>
      <c r="C1854" t="s">
        <v>198</v>
      </c>
      <c r="D1854" t="s">
        <v>208</v>
      </c>
      <c r="E1854" t="s">
        <v>33</v>
      </c>
      <c r="F1854">
        <v>9261</v>
      </c>
      <c r="G1854" t="s">
        <v>141</v>
      </c>
      <c r="H1854" t="s">
        <v>209</v>
      </c>
      <c r="I1854" t="s">
        <v>142</v>
      </c>
      <c r="J1854" s="24">
        <v>45839</v>
      </c>
      <c r="K1854" t="s">
        <v>143</v>
      </c>
      <c r="L1854">
        <v>2</v>
      </c>
      <c r="M1854" t="s">
        <v>144</v>
      </c>
      <c r="N1854" t="s">
        <v>145</v>
      </c>
      <c r="O1854" t="s">
        <v>149</v>
      </c>
      <c r="P1854" t="s">
        <v>152</v>
      </c>
      <c r="Q1854">
        <v>0</v>
      </c>
      <c r="R1854">
        <v>104</v>
      </c>
      <c r="S1854">
        <v>4160</v>
      </c>
      <c r="T1854">
        <v>2280</v>
      </c>
      <c r="U1854">
        <v>0</v>
      </c>
      <c r="V1854">
        <v>0</v>
      </c>
      <c r="W1854">
        <v>0</v>
      </c>
      <c r="X1854">
        <v>0</v>
      </c>
      <c r="Y1854">
        <v>0</v>
      </c>
      <c r="Z1854">
        <v>0</v>
      </c>
      <c r="AA1854">
        <v>1880</v>
      </c>
      <c r="AB1854">
        <v>0</v>
      </c>
      <c r="AC1854">
        <v>1880</v>
      </c>
      <c r="AD1854">
        <v>0</v>
      </c>
      <c r="AE1854">
        <v>0</v>
      </c>
      <c r="AF1854">
        <v>47</v>
      </c>
      <c r="AG1854">
        <v>0</v>
      </c>
      <c r="AH1854">
        <v>57</v>
      </c>
      <c r="AI1854">
        <v>0</v>
      </c>
      <c r="AJ1854">
        <v>0</v>
      </c>
      <c r="AK1854">
        <v>0</v>
      </c>
      <c r="AL1854">
        <v>0</v>
      </c>
      <c r="AM1854">
        <v>1</v>
      </c>
      <c r="AN1854">
        <v>0</v>
      </c>
      <c r="AO1854">
        <v>0</v>
      </c>
      <c r="AP1854">
        <v>0</v>
      </c>
      <c r="AQ1854">
        <v>0</v>
      </c>
      <c r="AR1854">
        <v>0</v>
      </c>
      <c r="AS1854">
        <v>0</v>
      </c>
      <c r="AT1854">
        <v>0</v>
      </c>
      <c r="AU1854">
        <v>0</v>
      </c>
      <c r="AV1854">
        <v>0</v>
      </c>
      <c r="AW1854">
        <v>0</v>
      </c>
      <c r="AX1854">
        <v>0</v>
      </c>
      <c r="AY1854">
        <v>0</v>
      </c>
      <c r="AZ1854">
        <v>0</v>
      </c>
      <c r="BA1854">
        <v>0</v>
      </c>
      <c r="BB1854">
        <v>0</v>
      </c>
      <c r="BC1854">
        <v>0</v>
      </c>
      <c r="BD1854">
        <v>0</v>
      </c>
      <c r="BE1854">
        <v>0</v>
      </c>
      <c r="BF1854">
        <v>0</v>
      </c>
      <c r="BG1854">
        <v>0</v>
      </c>
      <c r="BH1854">
        <v>0</v>
      </c>
      <c r="BI1854">
        <v>0</v>
      </c>
      <c r="BJ1854" s="25">
        <v>45853</v>
      </c>
      <c r="BK1854">
        <v>0</v>
      </c>
      <c r="BL1854" s="27" t="str">
        <f>VLOOKUP(O1854,DropDownList!$H$1:$I$7,2,FALSE)</f>
        <v>2025/26</v>
      </c>
      <c r="BM1854" s="27" t="str">
        <f t="shared" si="28"/>
        <v>PCOA</v>
      </c>
    </row>
    <row r="1855" spans="1:65" x14ac:dyDescent="0.2">
      <c r="A1855">
        <v>2025</v>
      </c>
      <c r="B1855">
        <v>7</v>
      </c>
      <c r="C1855" t="s">
        <v>198</v>
      </c>
      <c r="D1855" t="s">
        <v>208</v>
      </c>
      <c r="E1855" t="s">
        <v>33</v>
      </c>
      <c r="F1855">
        <v>9261</v>
      </c>
      <c r="G1855" t="s">
        <v>141</v>
      </c>
      <c r="H1855" t="s">
        <v>209</v>
      </c>
      <c r="I1855" t="s">
        <v>142</v>
      </c>
      <c r="J1855" s="24">
        <v>45839</v>
      </c>
      <c r="K1855" t="s">
        <v>143</v>
      </c>
      <c r="L1855">
        <v>2</v>
      </c>
      <c r="M1855" t="s">
        <v>144</v>
      </c>
      <c r="N1855" t="s">
        <v>145</v>
      </c>
      <c r="O1855" t="s">
        <v>156</v>
      </c>
      <c r="P1855" t="s">
        <v>153</v>
      </c>
      <c r="Q1855">
        <v>275</v>
      </c>
      <c r="R1855">
        <v>31</v>
      </c>
      <c r="S1855">
        <v>2265</v>
      </c>
      <c r="T1855">
        <v>885</v>
      </c>
      <c r="U1855">
        <v>2</v>
      </c>
      <c r="V1855">
        <v>2</v>
      </c>
      <c r="W1855">
        <v>275</v>
      </c>
      <c r="X1855">
        <v>275</v>
      </c>
      <c r="Y1855">
        <v>0</v>
      </c>
      <c r="Z1855">
        <v>0</v>
      </c>
      <c r="AA1855">
        <v>1105</v>
      </c>
      <c r="AB1855">
        <v>0</v>
      </c>
      <c r="AC1855">
        <v>1105</v>
      </c>
      <c r="AD1855">
        <v>1</v>
      </c>
      <c r="AE1855">
        <v>1</v>
      </c>
      <c r="AF1855">
        <v>10</v>
      </c>
      <c r="AG1855">
        <v>1</v>
      </c>
      <c r="AH1855">
        <v>19</v>
      </c>
      <c r="AI1855">
        <v>1</v>
      </c>
      <c r="AJ1855">
        <v>0</v>
      </c>
      <c r="AK1855">
        <v>0</v>
      </c>
      <c r="AL1855">
        <v>0</v>
      </c>
      <c r="AM1855">
        <v>0</v>
      </c>
      <c r="AN1855">
        <v>0</v>
      </c>
      <c r="AO1855">
        <v>23</v>
      </c>
      <c r="AP1855">
        <v>33</v>
      </c>
      <c r="AQ1855">
        <v>23</v>
      </c>
      <c r="AR1855">
        <v>0</v>
      </c>
      <c r="AS1855">
        <v>1</v>
      </c>
      <c r="AT1855">
        <v>0</v>
      </c>
      <c r="AU1855">
        <v>0</v>
      </c>
      <c r="AV1855">
        <v>0</v>
      </c>
      <c r="AW1855">
        <v>0</v>
      </c>
      <c r="AX1855">
        <v>0</v>
      </c>
      <c r="AY1855">
        <v>1</v>
      </c>
      <c r="AZ1855">
        <v>3</v>
      </c>
      <c r="BA1855">
        <v>2</v>
      </c>
      <c r="BB1855">
        <v>1</v>
      </c>
      <c r="BC1855">
        <v>1</v>
      </c>
      <c r="BD1855">
        <v>0</v>
      </c>
      <c r="BE1855">
        <v>0</v>
      </c>
      <c r="BF1855">
        <v>24</v>
      </c>
      <c r="BG1855">
        <v>75</v>
      </c>
      <c r="BH1855">
        <v>0</v>
      </c>
      <c r="BI1855">
        <v>2</v>
      </c>
      <c r="BJ1855" s="25">
        <v>45853</v>
      </c>
      <c r="BK1855">
        <v>0</v>
      </c>
      <c r="BL1855" s="27" t="str">
        <f>VLOOKUP(O1855,DropDownList!$H$1:$I$7,2,FALSE)</f>
        <v>2023/24</v>
      </c>
      <c r="BM1855" s="27" t="str">
        <f t="shared" si="28"/>
        <v>PREG</v>
      </c>
    </row>
    <row r="1856" spans="1:65" x14ac:dyDescent="0.2">
      <c r="A1856">
        <v>2025</v>
      </c>
      <c r="B1856">
        <v>7</v>
      </c>
      <c r="C1856" t="s">
        <v>198</v>
      </c>
      <c r="D1856" t="s">
        <v>210</v>
      </c>
      <c r="E1856" t="s">
        <v>33</v>
      </c>
      <c r="F1856">
        <v>9801</v>
      </c>
      <c r="G1856" t="s">
        <v>158</v>
      </c>
      <c r="H1856" t="s">
        <v>209</v>
      </c>
      <c r="I1856" t="s">
        <v>142</v>
      </c>
      <c r="J1856" s="24">
        <v>45839</v>
      </c>
      <c r="K1856" t="s">
        <v>143</v>
      </c>
      <c r="L1856">
        <v>2</v>
      </c>
      <c r="M1856" t="s">
        <v>144</v>
      </c>
      <c r="N1856" t="s">
        <v>145</v>
      </c>
      <c r="O1856" t="s">
        <v>149</v>
      </c>
      <c r="P1856" t="s">
        <v>159</v>
      </c>
      <c r="Q1856">
        <v>41988.49</v>
      </c>
      <c r="R1856">
        <v>9</v>
      </c>
      <c r="S1856">
        <v>157039.71</v>
      </c>
      <c r="T1856">
        <v>0</v>
      </c>
      <c r="U1856">
        <v>2</v>
      </c>
      <c r="V1856">
        <v>2</v>
      </c>
      <c r="W1856">
        <v>36628.49</v>
      </c>
      <c r="X1856">
        <v>41988.49</v>
      </c>
      <c r="Y1856">
        <v>0</v>
      </c>
      <c r="Z1856">
        <v>0</v>
      </c>
      <c r="AA1856">
        <v>115051.22</v>
      </c>
      <c r="AB1856">
        <v>0</v>
      </c>
      <c r="AC1856">
        <v>0</v>
      </c>
      <c r="AD1856">
        <v>1</v>
      </c>
      <c r="AE1856">
        <v>1</v>
      </c>
      <c r="AF1856">
        <v>7</v>
      </c>
      <c r="AG1856">
        <v>1</v>
      </c>
      <c r="AH1856">
        <v>0</v>
      </c>
      <c r="AI1856">
        <v>1</v>
      </c>
      <c r="AJ1856">
        <v>0</v>
      </c>
      <c r="AK1856">
        <v>0</v>
      </c>
      <c r="AL1856">
        <v>0</v>
      </c>
      <c r="AM1856">
        <v>0</v>
      </c>
      <c r="AN1856">
        <v>0</v>
      </c>
      <c r="AO1856">
        <v>1</v>
      </c>
      <c r="AP1856">
        <v>1</v>
      </c>
      <c r="AQ1856">
        <v>0</v>
      </c>
      <c r="AR1856">
        <v>0</v>
      </c>
      <c r="AS1856">
        <v>0</v>
      </c>
      <c r="AT1856">
        <v>0</v>
      </c>
      <c r="AU1856">
        <v>0</v>
      </c>
      <c r="AV1856">
        <v>0</v>
      </c>
      <c r="AW1856">
        <v>0</v>
      </c>
      <c r="AX1856">
        <v>0</v>
      </c>
      <c r="AY1856">
        <v>0</v>
      </c>
      <c r="AZ1856">
        <v>0</v>
      </c>
      <c r="BA1856">
        <v>0</v>
      </c>
      <c r="BB1856">
        <v>0</v>
      </c>
      <c r="BC1856">
        <v>0</v>
      </c>
      <c r="BD1856">
        <v>0</v>
      </c>
      <c r="BE1856">
        <v>0</v>
      </c>
      <c r="BF1856">
        <v>0</v>
      </c>
      <c r="BG1856">
        <v>4000</v>
      </c>
      <c r="BH1856">
        <v>0</v>
      </c>
      <c r="BI1856">
        <v>0</v>
      </c>
      <c r="BJ1856" s="25">
        <v>45853</v>
      </c>
      <c r="BK1856">
        <v>0</v>
      </c>
      <c r="BL1856" s="27" t="str">
        <f>VLOOKUP(O1856,DropDownList!$H$1:$I$7,2,FALSE)</f>
        <v>2025/26</v>
      </c>
      <c r="BM1856" s="27" t="str">
        <f t="shared" si="28"/>
        <v>CONF</v>
      </c>
    </row>
    <row r="1857" spans="1:65" x14ac:dyDescent="0.2">
      <c r="A1857">
        <v>2025</v>
      </c>
      <c r="B1857">
        <v>7</v>
      </c>
      <c r="C1857" t="s">
        <v>198</v>
      </c>
      <c r="D1857" t="s">
        <v>210</v>
      </c>
      <c r="E1857" t="s">
        <v>33</v>
      </c>
      <c r="F1857">
        <v>9801</v>
      </c>
      <c r="G1857" t="s">
        <v>158</v>
      </c>
      <c r="H1857" t="s">
        <v>209</v>
      </c>
      <c r="I1857" t="s">
        <v>142</v>
      </c>
      <c r="J1857" s="24">
        <v>45839</v>
      </c>
      <c r="K1857" t="s">
        <v>143</v>
      </c>
      <c r="L1857">
        <v>2</v>
      </c>
      <c r="M1857" t="s">
        <v>144</v>
      </c>
      <c r="N1857" t="s">
        <v>145</v>
      </c>
      <c r="O1857" t="s">
        <v>156</v>
      </c>
      <c r="P1857" t="s">
        <v>161</v>
      </c>
      <c r="Q1857">
        <v>1236.31</v>
      </c>
      <c r="R1857">
        <v>746</v>
      </c>
      <c r="S1857">
        <v>17675</v>
      </c>
      <c r="T1857">
        <v>713.25</v>
      </c>
      <c r="U1857">
        <v>196</v>
      </c>
      <c r="V1857">
        <v>25</v>
      </c>
      <c r="W1857">
        <v>545</v>
      </c>
      <c r="X1857">
        <v>545</v>
      </c>
      <c r="Y1857">
        <v>0</v>
      </c>
      <c r="Z1857">
        <v>0</v>
      </c>
      <c r="AA1857">
        <v>15725.44</v>
      </c>
      <c r="AB1857">
        <v>0</v>
      </c>
      <c r="AC1857">
        <v>0</v>
      </c>
      <c r="AD1857">
        <v>24</v>
      </c>
      <c r="AE1857">
        <v>1</v>
      </c>
      <c r="AF1857">
        <v>647</v>
      </c>
      <c r="AG1857">
        <v>4</v>
      </c>
      <c r="AH1857">
        <v>32</v>
      </c>
      <c r="AI1857">
        <v>62</v>
      </c>
      <c r="AJ1857">
        <v>0</v>
      </c>
      <c r="AK1857">
        <v>0</v>
      </c>
      <c r="AL1857">
        <v>0</v>
      </c>
      <c r="AM1857">
        <v>0</v>
      </c>
      <c r="AN1857">
        <v>0</v>
      </c>
      <c r="AO1857">
        <v>510</v>
      </c>
      <c r="AP1857">
        <v>2063</v>
      </c>
      <c r="AQ1857">
        <v>536</v>
      </c>
      <c r="AR1857">
        <v>0</v>
      </c>
      <c r="AS1857">
        <v>228</v>
      </c>
      <c r="AT1857">
        <v>14</v>
      </c>
      <c r="AU1857">
        <v>52</v>
      </c>
      <c r="AV1857">
        <v>26</v>
      </c>
      <c r="AW1857">
        <v>29</v>
      </c>
      <c r="AX1857">
        <v>0</v>
      </c>
      <c r="AY1857">
        <v>312</v>
      </c>
      <c r="AZ1857">
        <v>439</v>
      </c>
      <c r="BA1857">
        <v>219</v>
      </c>
      <c r="BB1857">
        <v>73</v>
      </c>
      <c r="BC1857">
        <v>39</v>
      </c>
      <c r="BD1857">
        <v>16</v>
      </c>
      <c r="BE1857">
        <v>0</v>
      </c>
      <c r="BF1857">
        <v>715</v>
      </c>
      <c r="BG1857">
        <v>1210</v>
      </c>
      <c r="BH1857">
        <v>1</v>
      </c>
      <c r="BI1857">
        <v>189</v>
      </c>
      <c r="BJ1857" s="25">
        <v>45853</v>
      </c>
      <c r="BK1857">
        <v>0</v>
      </c>
      <c r="BL1857" s="27" t="str">
        <f>VLOOKUP(O1857,DropDownList!$H$1:$I$7,2,FALSE)</f>
        <v>2023/24</v>
      </c>
      <c r="BM1857" s="27" t="str">
        <f t="shared" si="28"/>
        <v>VSUR</v>
      </c>
    </row>
    <row r="1858" spans="1:65" x14ac:dyDescent="0.2">
      <c r="A1858">
        <v>2025</v>
      </c>
      <c r="B1858">
        <v>7</v>
      </c>
      <c r="C1858" t="s">
        <v>198</v>
      </c>
      <c r="D1858" t="s">
        <v>210</v>
      </c>
      <c r="E1858" t="s">
        <v>33</v>
      </c>
      <c r="F1858">
        <v>9801</v>
      </c>
      <c r="G1858" t="s">
        <v>158</v>
      </c>
      <c r="H1858" t="s">
        <v>209</v>
      </c>
      <c r="I1858" t="s">
        <v>142</v>
      </c>
      <c r="J1858" s="24">
        <v>45839</v>
      </c>
      <c r="K1858" t="s">
        <v>143</v>
      </c>
      <c r="L1858">
        <v>2</v>
      </c>
      <c r="M1858" t="s">
        <v>144</v>
      </c>
      <c r="N1858" t="s">
        <v>145</v>
      </c>
      <c r="O1858" t="s">
        <v>147</v>
      </c>
      <c r="P1858" t="s">
        <v>160</v>
      </c>
      <c r="Q1858">
        <v>90081.81</v>
      </c>
      <c r="R1858">
        <v>753</v>
      </c>
      <c r="S1858">
        <v>362096.06</v>
      </c>
      <c r="T1858">
        <v>13726.26</v>
      </c>
      <c r="U1858">
        <v>292</v>
      </c>
      <c r="V1858">
        <v>115</v>
      </c>
      <c r="W1858">
        <v>36616.35</v>
      </c>
      <c r="X1858">
        <v>38319.35</v>
      </c>
      <c r="Y1858">
        <v>0</v>
      </c>
      <c r="Z1858">
        <v>0</v>
      </c>
      <c r="AA1858">
        <v>258287.99</v>
      </c>
      <c r="AB1858">
        <v>33271.620000000003</v>
      </c>
      <c r="AC1858">
        <v>210691.11</v>
      </c>
      <c r="AD1858">
        <v>45</v>
      </c>
      <c r="AE1858">
        <v>70</v>
      </c>
      <c r="AF1858">
        <v>428</v>
      </c>
      <c r="AG1858">
        <v>201</v>
      </c>
      <c r="AH1858">
        <v>25</v>
      </c>
      <c r="AI1858">
        <v>91</v>
      </c>
      <c r="AJ1858">
        <v>0</v>
      </c>
      <c r="AK1858">
        <v>0</v>
      </c>
      <c r="AL1858">
        <v>0</v>
      </c>
      <c r="AM1858">
        <v>0</v>
      </c>
      <c r="AN1858">
        <v>0</v>
      </c>
      <c r="AO1858">
        <v>509</v>
      </c>
      <c r="AP1858">
        <v>1696</v>
      </c>
      <c r="AQ1858">
        <v>541</v>
      </c>
      <c r="AR1858">
        <v>0</v>
      </c>
      <c r="AS1858">
        <v>167</v>
      </c>
      <c r="AT1858">
        <v>3</v>
      </c>
      <c r="AU1858">
        <v>28</v>
      </c>
      <c r="AV1858">
        <v>15</v>
      </c>
      <c r="AW1858">
        <v>23</v>
      </c>
      <c r="AX1858">
        <v>0</v>
      </c>
      <c r="AY1858">
        <v>270</v>
      </c>
      <c r="AZ1858">
        <v>368</v>
      </c>
      <c r="BA1858">
        <v>147</v>
      </c>
      <c r="BB1858">
        <v>53</v>
      </c>
      <c r="BC1858">
        <v>28</v>
      </c>
      <c r="BD1858">
        <v>13</v>
      </c>
      <c r="BE1858">
        <v>0</v>
      </c>
      <c r="BF1858">
        <v>722</v>
      </c>
      <c r="BG1858">
        <v>34510</v>
      </c>
      <c r="BH1858">
        <v>8</v>
      </c>
      <c r="BI1858">
        <v>278</v>
      </c>
      <c r="BJ1858" s="25">
        <v>45853</v>
      </c>
      <c r="BK1858">
        <v>1</v>
      </c>
      <c r="BL1858" s="27" t="str">
        <f>VLOOKUP(O1858,DropDownList!$H$1:$I$7,2,FALSE)</f>
        <v>2024/25</v>
      </c>
      <c r="BM1858" s="27" t="str">
        <f t="shared" si="28"/>
        <v>SC COURT</v>
      </c>
    </row>
    <row r="1859" spans="1:65" x14ac:dyDescent="0.2">
      <c r="A1859">
        <v>2025</v>
      </c>
      <c r="B1859">
        <v>7</v>
      </c>
      <c r="C1859" t="s">
        <v>198</v>
      </c>
      <c r="D1859" t="s">
        <v>210</v>
      </c>
      <c r="E1859" t="s">
        <v>33</v>
      </c>
      <c r="F1859">
        <v>9801</v>
      </c>
      <c r="G1859" t="s">
        <v>158</v>
      </c>
      <c r="H1859" t="s">
        <v>209</v>
      </c>
      <c r="I1859" t="s">
        <v>142</v>
      </c>
      <c r="J1859" s="24">
        <v>45839</v>
      </c>
      <c r="K1859" t="s">
        <v>143</v>
      </c>
      <c r="L1859">
        <v>2</v>
      </c>
      <c r="M1859" t="s">
        <v>144</v>
      </c>
      <c r="N1859" t="s">
        <v>145</v>
      </c>
      <c r="O1859" t="s">
        <v>156</v>
      </c>
      <c r="P1859" t="s">
        <v>159</v>
      </c>
      <c r="Q1859">
        <v>116934.71</v>
      </c>
      <c r="R1859">
        <v>19</v>
      </c>
      <c r="S1859">
        <v>443330.73</v>
      </c>
      <c r="T1859">
        <v>11786.57</v>
      </c>
      <c r="U1859">
        <v>3</v>
      </c>
      <c r="V1859">
        <v>2</v>
      </c>
      <c r="W1859">
        <v>116557.41</v>
      </c>
      <c r="X1859">
        <v>116557.41</v>
      </c>
      <c r="Y1859">
        <v>0</v>
      </c>
      <c r="Z1859">
        <v>0</v>
      </c>
      <c r="AA1859">
        <v>314609.45</v>
      </c>
      <c r="AB1859">
        <v>0</v>
      </c>
      <c r="AC1859">
        <v>0</v>
      </c>
      <c r="AD1859">
        <v>2</v>
      </c>
      <c r="AE1859">
        <v>0</v>
      </c>
      <c r="AF1859">
        <v>12</v>
      </c>
      <c r="AG1859">
        <v>1</v>
      </c>
      <c r="AH1859">
        <v>1</v>
      </c>
      <c r="AI1859">
        <v>2</v>
      </c>
      <c r="AJ1859">
        <v>0</v>
      </c>
      <c r="AK1859">
        <v>0</v>
      </c>
      <c r="AL1859">
        <v>0</v>
      </c>
      <c r="AM1859">
        <v>0</v>
      </c>
      <c r="AN1859">
        <v>0</v>
      </c>
      <c r="AO1859">
        <v>4</v>
      </c>
      <c r="AP1859">
        <v>7</v>
      </c>
      <c r="AQ1859">
        <v>0</v>
      </c>
      <c r="AR1859">
        <v>0</v>
      </c>
      <c r="AS1859">
        <v>0</v>
      </c>
      <c r="AT1859">
        <v>0</v>
      </c>
      <c r="AU1859">
        <v>3</v>
      </c>
      <c r="AV1859">
        <v>0</v>
      </c>
      <c r="AW1859">
        <v>1</v>
      </c>
      <c r="AX1859">
        <v>0</v>
      </c>
      <c r="AY1859">
        <v>0</v>
      </c>
      <c r="AZ1859">
        <v>0</v>
      </c>
      <c r="BA1859">
        <v>0</v>
      </c>
      <c r="BB1859">
        <v>0</v>
      </c>
      <c r="BC1859">
        <v>0</v>
      </c>
      <c r="BD1859">
        <v>0</v>
      </c>
      <c r="BE1859">
        <v>0</v>
      </c>
      <c r="BF1859">
        <v>0</v>
      </c>
      <c r="BG1859">
        <v>116557.41</v>
      </c>
      <c r="BH1859">
        <v>3</v>
      </c>
      <c r="BI1859">
        <v>0</v>
      </c>
      <c r="BJ1859" s="25">
        <v>45853</v>
      </c>
      <c r="BK1859">
        <v>0</v>
      </c>
      <c r="BL1859" s="27" t="str">
        <f>VLOOKUP(O1859,DropDownList!$H$1:$I$7,2,FALSE)</f>
        <v>2023/24</v>
      </c>
      <c r="BM1859" s="27" t="str">
        <f t="shared" ref="BM1859:BM1922" si="29">IF(RIGHT(P1859,4)="VSUR","VSUR",IF(RIGHT(P1859,4)="CONF","CONF",P1859))</f>
        <v>CONF</v>
      </c>
    </row>
    <row r="1860" spans="1:65" x14ac:dyDescent="0.2">
      <c r="A1860">
        <v>2025</v>
      </c>
      <c r="B1860">
        <v>7</v>
      </c>
      <c r="C1860" t="s">
        <v>198</v>
      </c>
      <c r="D1860" t="s">
        <v>210</v>
      </c>
      <c r="E1860" t="s">
        <v>33</v>
      </c>
      <c r="F1860">
        <v>9801</v>
      </c>
      <c r="G1860" t="s">
        <v>158</v>
      </c>
      <c r="H1860" t="s">
        <v>209</v>
      </c>
      <c r="I1860" t="s">
        <v>142</v>
      </c>
      <c r="J1860" s="24">
        <v>45839</v>
      </c>
      <c r="K1860" t="s">
        <v>143</v>
      </c>
      <c r="L1860">
        <v>2</v>
      </c>
      <c r="M1860" t="s">
        <v>144</v>
      </c>
      <c r="N1860" t="s">
        <v>145</v>
      </c>
      <c r="O1860" t="s">
        <v>156</v>
      </c>
      <c r="P1860" t="s">
        <v>160</v>
      </c>
      <c r="Q1860">
        <v>68897.279999999999</v>
      </c>
      <c r="R1860">
        <v>846</v>
      </c>
      <c r="S1860">
        <v>414400.89</v>
      </c>
      <c r="T1860">
        <v>21303.95</v>
      </c>
      <c r="U1860">
        <v>228</v>
      </c>
      <c r="V1860">
        <v>82</v>
      </c>
      <c r="W1860">
        <v>31164.33</v>
      </c>
      <c r="X1860">
        <v>31464.33</v>
      </c>
      <c r="Y1860">
        <v>0</v>
      </c>
      <c r="Z1860">
        <v>0</v>
      </c>
      <c r="AA1860">
        <v>324199.65999999997</v>
      </c>
      <c r="AB1860">
        <v>48787.41</v>
      </c>
      <c r="AC1860">
        <v>259086.81</v>
      </c>
      <c r="AD1860">
        <v>26</v>
      </c>
      <c r="AE1860">
        <v>56</v>
      </c>
      <c r="AF1860">
        <v>562</v>
      </c>
      <c r="AG1860">
        <v>167</v>
      </c>
      <c r="AH1860">
        <v>42</v>
      </c>
      <c r="AI1860">
        <v>61</v>
      </c>
      <c r="AJ1860">
        <v>0</v>
      </c>
      <c r="AK1860">
        <v>0</v>
      </c>
      <c r="AL1860">
        <v>0</v>
      </c>
      <c r="AM1860">
        <v>0</v>
      </c>
      <c r="AN1860">
        <v>0</v>
      </c>
      <c r="AO1860">
        <v>583</v>
      </c>
      <c r="AP1860">
        <v>2361</v>
      </c>
      <c r="AQ1860">
        <v>603</v>
      </c>
      <c r="AR1860">
        <v>0</v>
      </c>
      <c r="AS1860">
        <v>266</v>
      </c>
      <c r="AT1860">
        <v>17</v>
      </c>
      <c r="AU1860">
        <v>57</v>
      </c>
      <c r="AV1860">
        <v>27</v>
      </c>
      <c r="AW1860">
        <v>35</v>
      </c>
      <c r="AX1860">
        <v>0</v>
      </c>
      <c r="AY1860">
        <v>354</v>
      </c>
      <c r="AZ1860">
        <v>505</v>
      </c>
      <c r="BA1860">
        <v>260</v>
      </c>
      <c r="BB1860">
        <v>75</v>
      </c>
      <c r="BC1860">
        <v>39</v>
      </c>
      <c r="BD1860">
        <v>21</v>
      </c>
      <c r="BE1860">
        <v>0</v>
      </c>
      <c r="BF1860">
        <v>806</v>
      </c>
      <c r="BG1860">
        <v>23829</v>
      </c>
      <c r="BH1860">
        <v>14</v>
      </c>
      <c r="BI1860">
        <v>220</v>
      </c>
      <c r="BJ1860" s="25">
        <v>45853</v>
      </c>
      <c r="BK1860">
        <v>0</v>
      </c>
      <c r="BL1860" s="27" t="str">
        <f>VLOOKUP(O1860,DropDownList!$H$1:$I$7,2,FALSE)</f>
        <v>2023/24</v>
      </c>
      <c r="BM1860" s="27" t="str">
        <f t="shared" si="29"/>
        <v>SC COURT</v>
      </c>
    </row>
    <row r="1861" spans="1:65" x14ac:dyDescent="0.2">
      <c r="A1861">
        <v>2025</v>
      </c>
      <c r="B1861">
        <v>7</v>
      </c>
      <c r="C1861" t="s">
        <v>198</v>
      </c>
      <c r="D1861" t="s">
        <v>210</v>
      </c>
      <c r="E1861" t="s">
        <v>33</v>
      </c>
      <c r="F1861">
        <v>9801</v>
      </c>
      <c r="G1861" t="s">
        <v>158</v>
      </c>
      <c r="H1861" t="s">
        <v>209</v>
      </c>
      <c r="I1861" t="s">
        <v>142</v>
      </c>
      <c r="J1861" s="24">
        <v>45839</v>
      </c>
      <c r="K1861" t="s">
        <v>143</v>
      </c>
      <c r="L1861">
        <v>2</v>
      </c>
      <c r="M1861" t="s">
        <v>144</v>
      </c>
      <c r="N1861" t="s">
        <v>145</v>
      </c>
      <c r="O1861" t="s">
        <v>149</v>
      </c>
      <c r="P1861" t="s">
        <v>153</v>
      </c>
      <c r="Q1861">
        <v>140</v>
      </c>
      <c r="R1861">
        <v>1</v>
      </c>
      <c r="S1861">
        <v>150</v>
      </c>
      <c r="T1861">
        <v>0</v>
      </c>
      <c r="U1861">
        <v>1</v>
      </c>
      <c r="V1861">
        <v>1</v>
      </c>
      <c r="W1861">
        <v>140</v>
      </c>
      <c r="X1861">
        <v>140</v>
      </c>
      <c r="Y1861">
        <v>0</v>
      </c>
      <c r="Z1861">
        <v>0</v>
      </c>
      <c r="AA1861">
        <v>10</v>
      </c>
      <c r="AB1861">
        <v>0</v>
      </c>
      <c r="AC1861">
        <v>10</v>
      </c>
      <c r="AD1861">
        <v>0</v>
      </c>
      <c r="AE1861">
        <v>1</v>
      </c>
      <c r="AF1861">
        <v>0</v>
      </c>
      <c r="AG1861">
        <v>1</v>
      </c>
      <c r="AH1861">
        <v>0</v>
      </c>
      <c r="AI1861">
        <v>0</v>
      </c>
      <c r="AJ1861">
        <v>0</v>
      </c>
      <c r="AK1861">
        <v>0</v>
      </c>
      <c r="AL1861">
        <v>0</v>
      </c>
      <c r="AM1861">
        <v>0</v>
      </c>
      <c r="AN1861">
        <v>0</v>
      </c>
      <c r="AO1861">
        <v>0</v>
      </c>
      <c r="AP1861">
        <v>0</v>
      </c>
      <c r="AQ1861">
        <v>0</v>
      </c>
      <c r="AR1861">
        <v>0</v>
      </c>
      <c r="AS1861">
        <v>0</v>
      </c>
      <c r="AT1861">
        <v>0</v>
      </c>
      <c r="AU1861">
        <v>0</v>
      </c>
      <c r="AV1861">
        <v>0</v>
      </c>
      <c r="AW1861">
        <v>0</v>
      </c>
      <c r="AX1861">
        <v>0</v>
      </c>
      <c r="AY1861">
        <v>0</v>
      </c>
      <c r="AZ1861">
        <v>0</v>
      </c>
      <c r="BA1861">
        <v>0</v>
      </c>
      <c r="BB1861">
        <v>0</v>
      </c>
      <c r="BC1861">
        <v>0</v>
      </c>
      <c r="BD1861">
        <v>0</v>
      </c>
      <c r="BE1861">
        <v>0</v>
      </c>
      <c r="BF1861">
        <v>0</v>
      </c>
      <c r="BG1861">
        <v>0</v>
      </c>
      <c r="BH1861">
        <v>0</v>
      </c>
      <c r="BI1861">
        <v>0</v>
      </c>
      <c r="BJ1861" s="25">
        <v>45853</v>
      </c>
      <c r="BK1861">
        <v>0</v>
      </c>
      <c r="BL1861" s="27" t="str">
        <f>VLOOKUP(O1861,DropDownList!$H$1:$I$7,2,FALSE)</f>
        <v>2025/26</v>
      </c>
      <c r="BM1861" s="27" t="str">
        <f t="shared" si="29"/>
        <v>PREG</v>
      </c>
    </row>
    <row r="1862" spans="1:65" x14ac:dyDescent="0.2">
      <c r="A1862">
        <v>2025</v>
      </c>
      <c r="B1862">
        <v>7</v>
      </c>
      <c r="C1862" t="s">
        <v>198</v>
      </c>
      <c r="D1862" t="s">
        <v>210</v>
      </c>
      <c r="E1862" t="s">
        <v>33</v>
      </c>
      <c r="F1862">
        <v>9801</v>
      </c>
      <c r="G1862" t="s">
        <v>158</v>
      </c>
      <c r="H1862" t="s">
        <v>209</v>
      </c>
      <c r="I1862" t="s">
        <v>142</v>
      </c>
      <c r="J1862" s="24">
        <v>45839</v>
      </c>
      <c r="K1862" t="s">
        <v>143</v>
      </c>
      <c r="L1862">
        <v>2</v>
      </c>
      <c r="M1862" t="s">
        <v>144</v>
      </c>
      <c r="N1862" t="s">
        <v>145</v>
      </c>
      <c r="O1862" t="s">
        <v>149</v>
      </c>
      <c r="P1862" t="s">
        <v>161</v>
      </c>
      <c r="Q1862">
        <v>3888.02</v>
      </c>
      <c r="R1862">
        <v>713</v>
      </c>
      <c r="S1862">
        <v>24030</v>
      </c>
      <c r="T1862">
        <v>710</v>
      </c>
      <c r="U1862">
        <v>430</v>
      </c>
      <c r="V1862">
        <v>94</v>
      </c>
      <c r="W1862">
        <v>2287.62</v>
      </c>
      <c r="X1862">
        <v>2287.62</v>
      </c>
      <c r="Y1862">
        <v>0</v>
      </c>
      <c r="Z1862">
        <v>0</v>
      </c>
      <c r="AA1862">
        <v>19431.98</v>
      </c>
      <c r="AB1862">
        <v>0</v>
      </c>
      <c r="AC1862">
        <v>0</v>
      </c>
      <c r="AD1862">
        <v>91</v>
      </c>
      <c r="AE1862">
        <v>3</v>
      </c>
      <c r="AF1862">
        <v>512</v>
      </c>
      <c r="AG1862">
        <v>10</v>
      </c>
      <c r="AH1862">
        <v>30</v>
      </c>
      <c r="AI1862">
        <v>160</v>
      </c>
      <c r="AJ1862">
        <v>0</v>
      </c>
      <c r="AK1862">
        <v>0</v>
      </c>
      <c r="AL1862">
        <v>0</v>
      </c>
      <c r="AM1862">
        <v>0</v>
      </c>
      <c r="AN1862">
        <v>0</v>
      </c>
      <c r="AO1862">
        <v>456</v>
      </c>
      <c r="AP1862">
        <v>1181</v>
      </c>
      <c r="AQ1862">
        <v>456</v>
      </c>
      <c r="AR1862">
        <v>0</v>
      </c>
      <c r="AS1862">
        <v>120</v>
      </c>
      <c r="AT1862">
        <v>0</v>
      </c>
      <c r="AU1862">
        <v>9</v>
      </c>
      <c r="AV1862">
        <v>4</v>
      </c>
      <c r="AW1862">
        <v>41</v>
      </c>
      <c r="AX1862">
        <v>0</v>
      </c>
      <c r="AY1862">
        <v>167</v>
      </c>
      <c r="AZ1862">
        <v>262</v>
      </c>
      <c r="BA1862">
        <v>74</v>
      </c>
      <c r="BB1862">
        <v>26</v>
      </c>
      <c r="BC1862">
        <v>8</v>
      </c>
      <c r="BD1862">
        <v>1</v>
      </c>
      <c r="BE1862">
        <v>0</v>
      </c>
      <c r="BF1862">
        <v>665</v>
      </c>
      <c r="BG1862">
        <v>3830</v>
      </c>
      <c r="BH1862">
        <v>1</v>
      </c>
      <c r="BI1862">
        <v>410</v>
      </c>
      <c r="BJ1862" s="25">
        <v>45853</v>
      </c>
      <c r="BK1862">
        <v>0</v>
      </c>
      <c r="BL1862" s="27" t="str">
        <f>VLOOKUP(O1862,DropDownList!$H$1:$I$7,2,FALSE)</f>
        <v>2025/26</v>
      </c>
      <c r="BM1862" s="27" t="str">
        <f t="shared" si="29"/>
        <v>VSUR</v>
      </c>
    </row>
    <row r="1863" spans="1:65" x14ac:dyDescent="0.2">
      <c r="A1863">
        <v>2025</v>
      </c>
      <c r="B1863">
        <v>7</v>
      </c>
      <c r="C1863" t="s">
        <v>198</v>
      </c>
      <c r="D1863" t="s">
        <v>210</v>
      </c>
      <c r="E1863" t="s">
        <v>33</v>
      </c>
      <c r="F1863">
        <v>9801</v>
      </c>
      <c r="G1863" t="s">
        <v>158</v>
      </c>
      <c r="H1863" t="s">
        <v>209</v>
      </c>
      <c r="I1863" t="s">
        <v>142</v>
      </c>
      <c r="J1863" s="24">
        <v>45839</v>
      </c>
      <c r="K1863" t="s">
        <v>143</v>
      </c>
      <c r="L1863">
        <v>2</v>
      </c>
      <c r="M1863" t="s">
        <v>144</v>
      </c>
      <c r="N1863" t="s">
        <v>145</v>
      </c>
      <c r="O1863" t="s">
        <v>147</v>
      </c>
      <c r="P1863" t="s">
        <v>161</v>
      </c>
      <c r="Q1863">
        <v>2069.7399999999998</v>
      </c>
      <c r="R1863">
        <v>689</v>
      </c>
      <c r="S1863">
        <v>16560</v>
      </c>
      <c r="T1863">
        <v>410</v>
      </c>
      <c r="U1863">
        <v>269</v>
      </c>
      <c r="V1863">
        <v>45</v>
      </c>
      <c r="W1863">
        <v>1025</v>
      </c>
      <c r="X1863">
        <v>1025</v>
      </c>
      <c r="Y1863">
        <v>0</v>
      </c>
      <c r="Z1863">
        <v>0</v>
      </c>
      <c r="AA1863">
        <v>14080.26</v>
      </c>
      <c r="AB1863">
        <v>0</v>
      </c>
      <c r="AC1863">
        <v>0</v>
      </c>
      <c r="AD1863">
        <v>43</v>
      </c>
      <c r="AE1863">
        <v>2</v>
      </c>
      <c r="AF1863">
        <v>575</v>
      </c>
      <c r="AG1863">
        <v>7</v>
      </c>
      <c r="AH1863">
        <v>17</v>
      </c>
      <c r="AI1863">
        <v>90</v>
      </c>
      <c r="AJ1863">
        <v>0</v>
      </c>
      <c r="AK1863">
        <v>0</v>
      </c>
      <c r="AL1863">
        <v>0</v>
      </c>
      <c r="AM1863">
        <v>0</v>
      </c>
      <c r="AN1863">
        <v>0</v>
      </c>
      <c r="AO1863">
        <v>469</v>
      </c>
      <c r="AP1863">
        <v>1599</v>
      </c>
      <c r="AQ1863">
        <v>514</v>
      </c>
      <c r="AR1863">
        <v>0</v>
      </c>
      <c r="AS1863">
        <v>158</v>
      </c>
      <c r="AT1863">
        <v>3</v>
      </c>
      <c r="AU1863">
        <v>24</v>
      </c>
      <c r="AV1863">
        <v>12</v>
      </c>
      <c r="AW1863">
        <v>16</v>
      </c>
      <c r="AX1863">
        <v>0</v>
      </c>
      <c r="AY1863">
        <v>256</v>
      </c>
      <c r="AZ1863">
        <v>349</v>
      </c>
      <c r="BA1863">
        <v>137</v>
      </c>
      <c r="BB1863">
        <v>51</v>
      </c>
      <c r="BC1863">
        <v>26</v>
      </c>
      <c r="BD1863">
        <v>11</v>
      </c>
      <c r="BE1863">
        <v>0</v>
      </c>
      <c r="BF1863">
        <v>672</v>
      </c>
      <c r="BG1863">
        <v>1965</v>
      </c>
      <c r="BH1863">
        <v>0</v>
      </c>
      <c r="BI1863">
        <v>259</v>
      </c>
      <c r="BJ1863" s="25">
        <v>45853</v>
      </c>
      <c r="BK1863">
        <v>0</v>
      </c>
      <c r="BL1863" s="27" t="str">
        <f>VLOOKUP(O1863,DropDownList!$H$1:$I$7,2,FALSE)</f>
        <v>2024/25</v>
      </c>
      <c r="BM1863" s="27" t="str">
        <f t="shared" si="29"/>
        <v>VSUR</v>
      </c>
    </row>
    <row r="1864" spans="1:65" x14ac:dyDescent="0.2">
      <c r="A1864">
        <v>2025</v>
      </c>
      <c r="B1864">
        <v>7</v>
      </c>
      <c r="C1864" t="s">
        <v>198</v>
      </c>
      <c r="D1864" t="s">
        <v>210</v>
      </c>
      <c r="E1864" t="s">
        <v>33</v>
      </c>
      <c r="F1864">
        <v>9801</v>
      </c>
      <c r="G1864" t="s">
        <v>158</v>
      </c>
      <c r="H1864" t="s">
        <v>209</v>
      </c>
      <c r="I1864" t="s">
        <v>142</v>
      </c>
      <c r="J1864" s="24">
        <v>45839</v>
      </c>
      <c r="K1864" t="s">
        <v>143</v>
      </c>
      <c r="L1864">
        <v>2</v>
      </c>
      <c r="M1864" t="s">
        <v>144</v>
      </c>
      <c r="N1864" t="s">
        <v>145</v>
      </c>
      <c r="O1864" t="s">
        <v>149</v>
      </c>
      <c r="P1864" t="s">
        <v>160</v>
      </c>
      <c r="Q1864">
        <v>208246.06</v>
      </c>
      <c r="R1864">
        <v>808</v>
      </c>
      <c r="S1864">
        <v>462760.55</v>
      </c>
      <c r="T1864">
        <v>21191.66</v>
      </c>
      <c r="U1864">
        <v>491</v>
      </c>
      <c r="V1864">
        <v>271</v>
      </c>
      <c r="W1864">
        <v>75771.14</v>
      </c>
      <c r="X1864">
        <v>126404.16</v>
      </c>
      <c r="Y1864">
        <v>0</v>
      </c>
      <c r="Z1864">
        <v>0</v>
      </c>
      <c r="AA1864">
        <v>233322.83</v>
      </c>
      <c r="AB1864">
        <v>36672.51</v>
      </c>
      <c r="AC1864">
        <v>181028.32</v>
      </c>
      <c r="AD1864">
        <v>101</v>
      </c>
      <c r="AE1864">
        <v>170</v>
      </c>
      <c r="AF1864">
        <v>273</v>
      </c>
      <c r="AG1864">
        <v>320</v>
      </c>
      <c r="AH1864">
        <v>41</v>
      </c>
      <c r="AI1864">
        <v>171</v>
      </c>
      <c r="AJ1864">
        <v>0</v>
      </c>
      <c r="AK1864">
        <v>0</v>
      </c>
      <c r="AL1864">
        <v>0</v>
      </c>
      <c r="AM1864">
        <v>0</v>
      </c>
      <c r="AN1864">
        <v>0</v>
      </c>
      <c r="AO1864">
        <v>534</v>
      </c>
      <c r="AP1864">
        <v>1365</v>
      </c>
      <c r="AQ1864">
        <v>515</v>
      </c>
      <c r="AR1864">
        <v>0</v>
      </c>
      <c r="AS1864">
        <v>127</v>
      </c>
      <c r="AT1864">
        <v>0</v>
      </c>
      <c r="AU1864">
        <v>11</v>
      </c>
      <c r="AV1864">
        <v>5</v>
      </c>
      <c r="AW1864">
        <v>67</v>
      </c>
      <c r="AX1864">
        <v>0</v>
      </c>
      <c r="AY1864">
        <v>192</v>
      </c>
      <c r="AZ1864">
        <v>301</v>
      </c>
      <c r="BA1864">
        <v>97</v>
      </c>
      <c r="BB1864">
        <v>28</v>
      </c>
      <c r="BC1864">
        <v>6</v>
      </c>
      <c r="BD1864">
        <v>2</v>
      </c>
      <c r="BE1864">
        <v>0</v>
      </c>
      <c r="BF1864">
        <v>733</v>
      </c>
      <c r="BG1864">
        <v>86403.82</v>
      </c>
      <c r="BH1864">
        <v>3</v>
      </c>
      <c r="BI1864">
        <v>455</v>
      </c>
      <c r="BJ1864" s="25">
        <v>45853</v>
      </c>
      <c r="BK1864">
        <v>0</v>
      </c>
      <c r="BL1864" s="27" t="str">
        <f>VLOOKUP(O1864,DropDownList!$H$1:$I$7,2,FALSE)</f>
        <v>2025/26</v>
      </c>
      <c r="BM1864" s="27" t="str">
        <f t="shared" si="29"/>
        <v>SC COURT</v>
      </c>
    </row>
    <row r="1865" spans="1:65" x14ac:dyDescent="0.2">
      <c r="A1865">
        <v>2025</v>
      </c>
      <c r="B1865">
        <v>7</v>
      </c>
      <c r="C1865" t="s">
        <v>198</v>
      </c>
      <c r="D1865" t="s">
        <v>210</v>
      </c>
      <c r="E1865" t="s">
        <v>33</v>
      </c>
      <c r="F1865">
        <v>9801</v>
      </c>
      <c r="G1865" t="s">
        <v>158</v>
      </c>
      <c r="H1865" t="s">
        <v>209</v>
      </c>
      <c r="I1865" t="s">
        <v>142</v>
      </c>
      <c r="J1865" s="24">
        <v>45839</v>
      </c>
      <c r="K1865" t="s">
        <v>143</v>
      </c>
      <c r="L1865">
        <v>2</v>
      </c>
      <c r="M1865" t="s">
        <v>144</v>
      </c>
      <c r="N1865" t="s">
        <v>145</v>
      </c>
      <c r="O1865" t="s">
        <v>147</v>
      </c>
      <c r="P1865" t="s">
        <v>159</v>
      </c>
      <c r="Q1865">
        <v>114271.3</v>
      </c>
      <c r="R1865">
        <v>13</v>
      </c>
      <c r="S1865">
        <v>243604.71</v>
      </c>
      <c r="T1865">
        <v>36297.839999999997</v>
      </c>
      <c r="U1865">
        <v>2</v>
      </c>
      <c r="V1865">
        <v>1</v>
      </c>
      <c r="W1865">
        <v>114072.98</v>
      </c>
      <c r="X1865">
        <v>114072.98</v>
      </c>
      <c r="Y1865">
        <v>0</v>
      </c>
      <c r="Z1865">
        <v>0</v>
      </c>
      <c r="AA1865">
        <v>93035.57</v>
      </c>
      <c r="AB1865">
        <v>0</v>
      </c>
      <c r="AC1865">
        <v>0</v>
      </c>
      <c r="AD1865">
        <v>1</v>
      </c>
      <c r="AE1865">
        <v>0</v>
      </c>
      <c r="AF1865">
        <v>7</v>
      </c>
      <c r="AG1865">
        <v>1</v>
      </c>
      <c r="AH1865">
        <v>0</v>
      </c>
      <c r="AI1865">
        <v>1</v>
      </c>
      <c r="AJ1865">
        <v>0</v>
      </c>
      <c r="AK1865">
        <v>0</v>
      </c>
      <c r="AL1865">
        <v>0</v>
      </c>
      <c r="AM1865">
        <v>0</v>
      </c>
      <c r="AN1865">
        <v>0</v>
      </c>
      <c r="AO1865">
        <v>3</v>
      </c>
      <c r="AP1865">
        <v>3</v>
      </c>
      <c r="AQ1865">
        <v>0</v>
      </c>
      <c r="AR1865">
        <v>0</v>
      </c>
      <c r="AS1865">
        <v>0</v>
      </c>
      <c r="AT1865">
        <v>0</v>
      </c>
      <c r="AU1865">
        <v>0</v>
      </c>
      <c r="AV1865">
        <v>0</v>
      </c>
      <c r="AW1865">
        <v>0</v>
      </c>
      <c r="AX1865">
        <v>0</v>
      </c>
      <c r="AY1865">
        <v>0</v>
      </c>
      <c r="AZ1865">
        <v>0</v>
      </c>
      <c r="BA1865">
        <v>0</v>
      </c>
      <c r="BB1865">
        <v>0</v>
      </c>
      <c r="BC1865">
        <v>0</v>
      </c>
      <c r="BD1865">
        <v>0</v>
      </c>
      <c r="BE1865">
        <v>0</v>
      </c>
      <c r="BF1865">
        <v>0</v>
      </c>
      <c r="BG1865">
        <v>114072.98</v>
      </c>
      <c r="BH1865">
        <v>4</v>
      </c>
      <c r="BI1865">
        <v>0</v>
      </c>
      <c r="BJ1865" s="25">
        <v>45853</v>
      </c>
      <c r="BK1865">
        <v>0</v>
      </c>
      <c r="BL1865" s="27" t="str">
        <f>VLOOKUP(O1865,DropDownList!$H$1:$I$7,2,FALSE)</f>
        <v>2024/25</v>
      </c>
      <c r="BM1865" s="27" t="str">
        <f t="shared" si="29"/>
        <v>CONF</v>
      </c>
    </row>
    <row r="1866" spans="1:65" x14ac:dyDescent="0.2">
      <c r="A1866">
        <v>2025</v>
      </c>
      <c r="B1866">
        <v>7</v>
      </c>
      <c r="C1866" t="s">
        <v>198</v>
      </c>
      <c r="D1866" t="s">
        <v>211</v>
      </c>
      <c r="E1866" t="s">
        <v>55</v>
      </c>
      <c r="F1866">
        <v>9292</v>
      </c>
      <c r="G1866" t="s">
        <v>141</v>
      </c>
      <c r="H1866" t="s">
        <v>200</v>
      </c>
      <c r="I1866" t="s">
        <v>142</v>
      </c>
      <c r="J1866" s="24">
        <v>45839</v>
      </c>
      <c r="K1866" t="s">
        <v>143</v>
      </c>
      <c r="L1866">
        <v>2</v>
      </c>
      <c r="M1866" t="s">
        <v>144</v>
      </c>
      <c r="N1866" t="s">
        <v>145</v>
      </c>
      <c r="O1866" t="s">
        <v>149</v>
      </c>
      <c r="P1866" t="s">
        <v>154</v>
      </c>
      <c r="Q1866">
        <v>800.99</v>
      </c>
      <c r="R1866">
        <v>20</v>
      </c>
      <c r="S1866">
        <v>4780</v>
      </c>
      <c r="T1866">
        <v>0</v>
      </c>
      <c r="U1866">
        <v>5</v>
      </c>
      <c r="V1866">
        <v>3</v>
      </c>
      <c r="W1866">
        <v>390.99</v>
      </c>
      <c r="X1866">
        <v>390.99</v>
      </c>
      <c r="Y1866">
        <v>0</v>
      </c>
      <c r="Z1866">
        <v>0</v>
      </c>
      <c r="AA1866">
        <v>3979.01</v>
      </c>
      <c r="AB1866">
        <v>0</v>
      </c>
      <c r="AC1866">
        <v>3709.01</v>
      </c>
      <c r="AD1866">
        <v>1</v>
      </c>
      <c r="AE1866">
        <v>2</v>
      </c>
      <c r="AF1866">
        <v>15</v>
      </c>
      <c r="AG1866">
        <v>3</v>
      </c>
      <c r="AH1866">
        <v>0</v>
      </c>
      <c r="AI1866">
        <v>2</v>
      </c>
      <c r="AJ1866">
        <v>0</v>
      </c>
      <c r="AK1866">
        <v>0</v>
      </c>
      <c r="AL1866">
        <v>0</v>
      </c>
      <c r="AM1866">
        <v>0</v>
      </c>
      <c r="AN1866">
        <v>0</v>
      </c>
      <c r="AO1866">
        <v>9</v>
      </c>
      <c r="AP1866">
        <v>24</v>
      </c>
      <c r="AQ1866">
        <v>7</v>
      </c>
      <c r="AR1866">
        <v>0</v>
      </c>
      <c r="AS1866">
        <v>2</v>
      </c>
      <c r="AT1866">
        <v>0</v>
      </c>
      <c r="AU1866">
        <v>1</v>
      </c>
      <c r="AV1866">
        <v>0</v>
      </c>
      <c r="AW1866">
        <v>0</v>
      </c>
      <c r="AX1866">
        <v>0</v>
      </c>
      <c r="AY1866">
        <v>2</v>
      </c>
      <c r="AZ1866">
        <v>4</v>
      </c>
      <c r="BA1866">
        <v>3</v>
      </c>
      <c r="BB1866">
        <v>1</v>
      </c>
      <c r="BC1866">
        <v>0</v>
      </c>
      <c r="BD1866">
        <v>1</v>
      </c>
      <c r="BE1866">
        <v>0</v>
      </c>
      <c r="BF1866">
        <v>20</v>
      </c>
      <c r="BG1866">
        <v>450</v>
      </c>
      <c r="BH1866">
        <v>0</v>
      </c>
      <c r="BI1866">
        <v>5</v>
      </c>
      <c r="BJ1866" s="25">
        <v>45853</v>
      </c>
      <c r="BK1866">
        <v>0</v>
      </c>
      <c r="BL1866" s="27" t="str">
        <f>VLOOKUP(O1866,DropDownList!$H$1:$I$7,2,FALSE)</f>
        <v>2025/26</v>
      </c>
      <c r="BM1866" s="27" t="str">
        <f t="shared" si="29"/>
        <v>JP COURT</v>
      </c>
    </row>
    <row r="1867" spans="1:65" x14ac:dyDescent="0.2">
      <c r="A1867">
        <v>2025</v>
      </c>
      <c r="B1867">
        <v>7</v>
      </c>
      <c r="C1867" t="s">
        <v>198</v>
      </c>
      <c r="D1867" t="s">
        <v>211</v>
      </c>
      <c r="E1867" t="s">
        <v>55</v>
      </c>
      <c r="F1867">
        <v>9292</v>
      </c>
      <c r="G1867" t="s">
        <v>141</v>
      </c>
      <c r="H1867" t="s">
        <v>200</v>
      </c>
      <c r="I1867" t="s">
        <v>142</v>
      </c>
      <c r="J1867" s="24">
        <v>45839</v>
      </c>
      <c r="K1867" t="s">
        <v>143</v>
      </c>
      <c r="L1867">
        <v>2</v>
      </c>
      <c r="M1867" t="s">
        <v>144</v>
      </c>
      <c r="N1867" t="s">
        <v>145</v>
      </c>
      <c r="O1867" t="s">
        <v>147</v>
      </c>
      <c r="P1867" t="s">
        <v>146</v>
      </c>
      <c r="Q1867">
        <v>40</v>
      </c>
      <c r="R1867">
        <v>17</v>
      </c>
      <c r="S1867">
        <v>250</v>
      </c>
      <c r="T1867">
        <v>0</v>
      </c>
      <c r="U1867">
        <v>5</v>
      </c>
      <c r="V1867">
        <v>2</v>
      </c>
      <c r="W1867">
        <v>20</v>
      </c>
      <c r="X1867">
        <v>20</v>
      </c>
      <c r="Y1867">
        <v>0</v>
      </c>
      <c r="Z1867">
        <v>0</v>
      </c>
      <c r="AA1867">
        <v>210</v>
      </c>
      <c r="AB1867">
        <v>0</v>
      </c>
      <c r="AC1867">
        <v>0</v>
      </c>
      <c r="AD1867">
        <v>2</v>
      </c>
      <c r="AE1867">
        <v>0</v>
      </c>
      <c r="AF1867">
        <v>13</v>
      </c>
      <c r="AG1867">
        <v>0</v>
      </c>
      <c r="AH1867">
        <v>0</v>
      </c>
      <c r="AI1867">
        <v>4</v>
      </c>
      <c r="AJ1867">
        <v>0</v>
      </c>
      <c r="AK1867">
        <v>0</v>
      </c>
      <c r="AL1867">
        <v>0</v>
      </c>
      <c r="AM1867">
        <v>0</v>
      </c>
      <c r="AN1867">
        <v>0</v>
      </c>
      <c r="AO1867">
        <v>8</v>
      </c>
      <c r="AP1867">
        <v>43</v>
      </c>
      <c r="AQ1867">
        <v>8</v>
      </c>
      <c r="AR1867">
        <v>0</v>
      </c>
      <c r="AS1867">
        <v>5</v>
      </c>
      <c r="AT1867">
        <v>4</v>
      </c>
      <c r="AU1867">
        <v>0</v>
      </c>
      <c r="AV1867">
        <v>0</v>
      </c>
      <c r="AW1867">
        <v>0</v>
      </c>
      <c r="AX1867">
        <v>0</v>
      </c>
      <c r="AY1867">
        <v>6</v>
      </c>
      <c r="AZ1867">
        <v>8</v>
      </c>
      <c r="BA1867">
        <v>4</v>
      </c>
      <c r="BB1867">
        <v>3</v>
      </c>
      <c r="BC1867">
        <v>3</v>
      </c>
      <c r="BD1867">
        <v>0</v>
      </c>
      <c r="BE1867">
        <v>0</v>
      </c>
      <c r="BF1867">
        <v>16</v>
      </c>
      <c r="BG1867">
        <v>40</v>
      </c>
      <c r="BH1867">
        <v>0</v>
      </c>
      <c r="BI1867">
        <v>5</v>
      </c>
      <c r="BJ1867" s="25">
        <v>45853</v>
      </c>
      <c r="BK1867">
        <v>0</v>
      </c>
      <c r="BL1867" s="27" t="str">
        <f>VLOOKUP(O1867,DropDownList!$H$1:$I$7,2,FALSE)</f>
        <v>2024/25</v>
      </c>
      <c r="BM1867" s="27" t="str">
        <f t="shared" si="29"/>
        <v>VSUR</v>
      </c>
    </row>
    <row r="1868" spans="1:65" x14ac:dyDescent="0.2">
      <c r="A1868">
        <v>2025</v>
      </c>
      <c r="B1868">
        <v>7</v>
      </c>
      <c r="C1868" t="s">
        <v>198</v>
      </c>
      <c r="D1868" t="s">
        <v>211</v>
      </c>
      <c r="E1868" t="s">
        <v>55</v>
      </c>
      <c r="F1868">
        <v>9292</v>
      </c>
      <c r="G1868" t="s">
        <v>141</v>
      </c>
      <c r="H1868" t="s">
        <v>200</v>
      </c>
      <c r="I1868" t="s">
        <v>142</v>
      </c>
      <c r="J1868" s="24">
        <v>45839</v>
      </c>
      <c r="K1868" t="s">
        <v>143</v>
      </c>
      <c r="L1868">
        <v>2</v>
      </c>
      <c r="M1868" t="s">
        <v>144</v>
      </c>
      <c r="N1868" t="s">
        <v>145</v>
      </c>
      <c r="O1868" t="s">
        <v>149</v>
      </c>
      <c r="P1868" t="s">
        <v>150</v>
      </c>
      <c r="Q1868">
        <v>260.32</v>
      </c>
      <c r="R1868">
        <v>7</v>
      </c>
      <c r="S1868">
        <v>1030.8399999999999</v>
      </c>
      <c r="T1868">
        <v>0</v>
      </c>
      <c r="U1868">
        <v>3</v>
      </c>
      <c r="V1868">
        <v>2</v>
      </c>
      <c r="W1868">
        <v>200</v>
      </c>
      <c r="X1868">
        <v>200</v>
      </c>
      <c r="Y1868">
        <v>7</v>
      </c>
      <c r="Z1868">
        <v>1030.8399999999999</v>
      </c>
      <c r="AA1868">
        <v>770.52</v>
      </c>
      <c r="AB1868">
        <v>55.84</v>
      </c>
      <c r="AC1868">
        <v>714.68</v>
      </c>
      <c r="AD1868">
        <v>1</v>
      </c>
      <c r="AE1868">
        <v>1</v>
      </c>
      <c r="AF1868">
        <v>4</v>
      </c>
      <c r="AG1868">
        <v>2</v>
      </c>
      <c r="AH1868">
        <v>0</v>
      </c>
      <c r="AI1868">
        <v>1</v>
      </c>
      <c r="AJ1868">
        <v>2</v>
      </c>
      <c r="AK1868">
        <v>0</v>
      </c>
      <c r="AL1868">
        <v>0</v>
      </c>
      <c r="AM1868">
        <v>0</v>
      </c>
      <c r="AN1868">
        <v>0</v>
      </c>
      <c r="AO1868">
        <v>5</v>
      </c>
      <c r="AP1868">
        <v>15</v>
      </c>
      <c r="AQ1868">
        <v>5</v>
      </c>
      <c r="AR1868">
        <v>0</v>
      </c>
      <c r="AS1868">
        <v>1</v>
      </c>
      <c r="AT1868">
        <v>0</v>
      </c>
      <c r="AU1868">
        <v>0</v>
      </c>
      <c r="AV1868">
        <v>0</v>
      </c>
      <c r="AW1868">
        <v>0</v>
      </c>
      <c r="AX1868">
        <v>0</v>
      </c>
      <c r="AY1868">
        <v>2</v>
      </c>
      <c r="AZ1868">
        <v>4</v>
      </c>
      <c r="BA1868">
        <v>1</v>
      </c>
      <c r="BB1868">
        <v>1</v>
      </c>
      <c r="BC1868">
        <v>0</v>
      </c>
      <c r="BD1868">
        <v>0</v>
      </c>
      <c r="BE1868">
        <v>0</v>
      </c>
      <c r="BF1868">
        <v>5</v>
      </c>
      <c r="BG1868">
        <v>75</v>
      </c>
      <c r="BH1868">
        <v>0</v>
      </c>
      <c r="BI1868">
        <v>3</v>
      </c>
      <c r="BJ1868" s="25">
        <v>45853</v>
      </c>
      <c r="BK1868">
        <v>0</v>
      </c>
      <c r="BL1868" s="27" t="str">
        <f>VLOOKUP(O1868,DropDownList!$H$1:$I$7,2,FALSE)</f>
        <v>2025/26</v>
      </c>
      <c r="BM1868" s="27" t="str">
        <f t="shared" si="29"/>
        <v>FISCAL FINES</v>
      </c>
    </row>
    <row r="1869" spans="1:65" x14ac:dyDescent="0.2">
      <c r="A1869">
        <v>2025</v>
      </c>
      <c r="B1869">
        <v>7</v>
      </c>
      <c r="C1869" t="s">
        <v>198</v>
      </c>
      <c r="D1869" t="s">
        <v>211</v>
      </c>
      <c r="E1869" t="s">
        <v>55</v>
      </c>
      <c r="F1869">
        <v>9292</v>
      </c>
      <c r="G1869" t="s">
        <v>141</v>
      </c>
      <c r="H1869" t="s">
        <v>200</v>
      </c>
      <c r="I1869" t="s">
        <v>142</v>
      </c>
      <c r="J1869" s="24">
        <v>45839</v>
      </c>
      <c r="K1869" t="s">
        <v>143</v>
      </c>
      <c r="L1869">
        <v>2</v>
      </c>
      <c r="M1869" t="s">
        <v>144</v>
      </c>
      <c r="N1869" t="s">
        <v>145</v>
      </c>
      <c r="O1869" t="s">
        <v>149</v>
      </c>
      <c r="P1869" t="s">
        <v>146</v>
      </c>
      <c r="Q1869">
        <v>30</v>
      </c>
      <c r="R1869">
        <v>20</v>
      </c>
      <c r="S1869">
        <v>300</v>
      </c>
      <c r="T1869">
        <v>0</v>
      </c>
      <c r="U1869">
        <v>5</v>
      </c>
      <c r="V1869">
        <v>1</v>
      </c>
      <c r="W1869">
        <v>10</v>
      </c>
      <c r="X1869">
        <v>10</v>
      </c>
      <c r="Y1869">
        <v>0</v>
      </c>
      <c r="Z1869">
        <v>0</v>
      </c>
      <c r="AA1869">
        <v>270</v>
      </c>
      <c r="AB1869">
        <v>0</v>
      </c>
      <c r="AC1869">
        <v>0</v>
      </c>
      <c r="AD1869">
        <v>1</v>
      </c>
      <c r="AE1869">
        <v>0</v>
      </c>
      <c r="AF1869">
        <v>18</v>
      </c>
      <c r="AG1869">
        <v>0</v>
      </c>
      <c r="AH1869">
        <v>0</v>
      </c>
      <c r="AI1869">
        <v>2</v>
      </c>
      <c r="AJ1869">
        <v>0</v>
      </c>
      <c r="AK1869">
        <v>0</v>
      </c>
      <c r="AL1869">
        <v>0</v>
      </c>
      <c r="AM1869">
        <v>0</v>
      </c>
      <c r="AN1869">
        <v>0</v>
      </c>
      <c r="AO1869">
        <v>9</v>
      </c>
      <c r="AP1869">
        <v>24</v>
      </c>
      <c r="AQ1869">
        <v>7</v>
      </c>
      <c r="AR1869">
        <v>0</v>
      </c>
      <c r="AS1869">
        <v>2</v>
      </c>
      <c r="AT1869">
        <v>0</v>
      </c>
      <c r="AU1869">
        <v>1</v>
      </c>
      <c r="AV1869">
        <v>0</v>
      </c>
      <c r="AW1869">
        <v>0</v>
      </c>
      <c r="AX1869">
        <v>0</v>
      </c>
      <c r="AY1869">
        <v>2</v>
      </c>
      <c r="AZ1869">
        <v>4</v>
      </c>
      <c r="BA1869">
        <v>3</v>
      </c>
      <c r="BB1869">
        <v>1</v>
      </c>
      <c r="BC1869">
        <v>0</v>
      </c>
      <c r="BD1869">
        <v>1</v>
      </c>
      <c r="BE1869">
        <v>0</v>
      </c>
      <c r="BF1869">
        <v>20</v>
      </c>
      <c r="BG1869">
        <v>30</v>
      </c>
      <c r="BH1869">
        <v>0</v>
      </c>
      <c r="BI1869">
        <v>5</v>
      </c>
      <c r="BJ1869" s="25">
        <v>45853</v>
      </c>
      <c r="BK1869">
        <v>0</v>
      </c>
      <c r="BL1869" s="27" t="str">
        <f>VLOOKUP(O1869,DropDownList!$H$1:$I$7,2,FALSE)</f>
        <v>2025/26</v>
      </c>
      <c r="BM1869" s="27" t="str">
        <f t="shared" si="29"/>
        <v>VSUR</v>
      </c>
    </row>
    <row r="1870" spans="1:65" x14ac:dyDescent="0.2">
      <c r="A1870">
        <v>2025</v>
      </c>
      <c r="B1870">
        <v>7</v>
      </c>
      <c r="C1870" t="s">
        <v>198</v>
      </c>
      <c r="D1870" t="s">
        <v>211</v>
      </c>
      <c r="E1870" t="s">
        <v>55</v>
      </c>
      <c r="F1870">
        <v>9292</v>
      </c>
      <c r="G1870" t="s">
        <v>141</v>
      </c>
      <c r="H1870" t="s">
        <v>200</v>
      </c>
      <c r="I1870" t="s">
        <v>142</v>
      </c>
      <c r="J1870" s="24">
        <v>45839</v>
      </c>
      <c r="K1870" t="s">
        <v>143</v>
      </c>
      <c r="L1870">
        <v>2</v>
      </c>
      <c r="M1870" t="s">
        <v>144</v>
      </c>
      <c r="N1870" t="s">
        <v>145</v>
      </c>
      <c r="O1870" t="s">
        <v>156</v>
      </c>
      <c r="P1870" t="s">
        <v>146</v>
      </c>
      <c r="Q1870">
        <v>0</v>
      </c>
      <c r="R1870">
        <v>18</v>
      </c>
      <c r="S1870">
        <v>310</v>
      </c>
      <c r="T1870">
        <v>0</v>
      </c>
      <c r="U1870">
        <v>1</v>
      </c>
      <c r="V1870">
        <v>0</v>
      </c>
      <c r="W1870">
        <v>0</v>
      </c>
      <c r="X1870">
        <v>0</v>
      </c>
      <c r="Y1870">
        <v>0</v>
      </c>
      <c r="Z1870">
        <v>0</v>
      </c>
      <c r="AA1870">
        <v>310</v>
      </c>
      <c r="AB1870">
        <v>0</v>
      </c>
      <c r="AC1870">
        <v>0</v>
      </c>
      <c r="AD1870">
        <v>0</v>
      </c>
      <c r="AE1870">
        <v>0</v>
      </c>
      <c r="AF1870">
        <v>18</v>
      </c>
      <c r="AG1870">
        <v>0</v>
      </c>
      <c r="AH1870">
        <v>0</v>
      </c>
      <c r="AI1870">
        <v>0</v>
      </c>
      <c r="AJ1870">
        <v>0</v>
      </c>
      <c r="AK1870">
        <v>0</v>
      </c>
      <c r="AL1870">
        <v>0</v>
      </c>
      <c r="AM1870">
        <v>0</v>
      </c>
      <c r="AN1870">
        <v>0</v>
      </c>
      <c r="AO1870">
        <v>7</v>
      </c>
      <c r="AP1870">
        <v>51</v>
      </c>
      <c r="AQ1870">
        <v>7</v>
      </c>
      <c r="AR1870">
        <v>0</v>
      </c>
      <c r="AS1870">
        <v>8</v>
      </c>
      <c r="AT1870">
        <v>8</v>
      </c>
      <c r="AU1870">
        <v>0</v>
      </c>
      <c r="AV1870">
        <v>0</v>
      </c>
      <c r="AW1870">
        <v>0</v>
      </c>
      <c r="AX1870">
        <v>0</v>
      </c>
      <c r="AY1870">
        <v>2</v>
      </c>
      <c r="AZ1870">
        <v>7</v>
      </c>
      <c r="BA1870">
        <v>5</v>
      </c>
      <c r="BB1870">
        <v>7</v>
      </c>
      <c r="BC1870">
        <v>4</v>
      </c>
      <c r="BD1870">
        <v>1</v>
      </c>
      <c r="BE1870">
        <v>0</v>
      </c>
      <c r="BF1870">
        <v>18</v>
      </c>
      <c r="BG1870">
        <v>0</v>
      </c>
      <c r="BH1870">
        <v>0</v>
      </c>
      <c r="BI1870">
        <v>1</v>
      </c>
      <c r="BJ1870" s="25">
        <v>45853</v>
      </c>
      <c r="BK1870">
        <v>0</v>
      </c>
      <c r="BL1870" s="27" t="str">
        <f>VLOOKUP(O1870,DropDownList!$H$1:$I$7,2,FALSE)</f>
        <v>2023/24</v>
      </c>
      <c r="BM1870" s="27" t="str">
        <f t="shared" si="29"/>
        <v>VSUR</v>
      </c>
    </row>
    <row r="1871" spans="1:65" x14ac:dyDescent="0.2">
      <c r="A1871">
        <v>2025</v>
      </c>
      <c r="B1871">
        <v>7</v>
      </c>
      <c r="C1871" t="s">
        <v>198</v>
      </c>
      <c r="D1871" t="s">
        <v>211</v>
      </c>
      <c r="E1871" t="s">
        <v>55</v>
      </c>
      <c r="F1871">
        <v>9292</v>
      </c>
      <c r="G1871" t="s">
        <v>141</v>
      </c>
      <c r="H1871" t="s">
        <v>200</v>
      </c>
      <c r="I1871" t="s">
        <v>142</v>
      </c>
      <c r="J1871" s="24">
        <v>45839</v>
      </c>
      <c r="K1871" t="s">
        <v>143</v>
      </c>
      <c r="L1871">
        <v>2</v>
      </c>
      <c r="M1871" t="s">
        <v>144</v>
      </c>
      <c r="N1871" t="s">
        <v>145</v>
      </c>
      <c r="O1871" t="s">
        <v>156</v>
      </c>
      <c r="P1871" t="s">
        <v>154</v>
      </c>
      <c r="Q1871">
        <v>2.1</v>
      </c>
      <c r="R1871">
        <v>18</v>
      </c>
      <c r="S1871">
        <v>5485</v>
      </c>
      <c r="T1871">
        <v>0</v>
      </c>
      <c r="U1871">
        <v>1</v>
      </c>
      <c r="V1871">
        <v>0</v>
      </c>
      <c r="W1871">
        <v>0</v>
      </c>
      <c r="X1871">
        <v>0</v>
      </c>
      <c r="Y1871">
        <v>0</v>
      </c>
      <c r="Z1871">
        <v>0</v>
      </c>
      <c r="AA1871">
        <v>5482.9</v>
      </c>
      <c r="AB1871">
        <v>0</v>
      </c>
      <c r="AC1871">
        <v>5172.8999999999996</v>
      </c>
      <c r="AD1871">
        <v>0</v>
      </c>
      <c r="AE1871">
        <v>0</v>
      </c>
      <c r="AF1871">
        <v>17</v>
      </c>
      <c r="AG1871">
        <v>1</v>
      </c>
      <c r="AH1871">
        <v>0</v>
      </c>
      <c r="AI1871">
        <v>0</v>
      </c>
      <c r="AJ1871">
        <v>0</v>
      </c>
      <c r="AK1871">
        <v>0</v>
      </c>
      <c r="AL1871">
        <v>0</v>
      </c>
      <c r="AM1871">
        <v>0</v>
      </c>
      <c r="AN1871">
        <v>0</v>
      </c>
      <c r="AO1871">
        <v>7</v>
      </c>
      <c r="AP1871">
        <v>51</v>
      </c>
      <c r="AQ1871">
        <v>7</v>
      </c>
      <c r="AR1871">
        <v>0</v>
      </c>
      <c r="AS1871">
        <v>8</v>
      </c>
      <c r="AT1871">
        <v>8</v>
      </c>
      <c r="AU1871">
        <v>0</v>
      </c>
      <c r="AV1871">
        <v>0</v>
      </c>
      <c r="AW1871">
        <v>0</v>
      </c>
      <c r="AX1871">
        <v>0</v>
      </c>
      <c r="AY1871">
        <v>2</v>
      </c>
      <c r="AZ1871">
        <v>7</v>
      </c>
      <c r="BA1871">
        <v>5</v>
      </c>
      <c r="BB1871">
        <v>7</v>
      </c>
      <c r="BC1871">
        <v>4</v>
      </c>
      <c r="BD1871">
        <v>1</v>
      </c>
      <c r="BE1871">
        <v>0</v>
      </c>
      <c r="BF1871">
        <v>18</v>
      </c>
      <c r="BG1871">
        <v>0</v>
      </c>
      <c r="BH1871">
        <v>0</v>
      </c>
      <c r="BI1871">
        <v>1</v>
      </c>
      <c r="BJ1871" s="25">
        <v>45853</v>
      </c>
      <c r="BK1871">
        <v>0</v>
      </c>
      <c r="BL1871" s="27" t="str">
        <f>VLOOKUP(O1871,DropDownList!$H$1:$I$7,2,FALSE)</f>
        <v>2023/24</v>
      </c>
      <c r="BM1871" s="27" t="str">
        <f t="shared" si="29"/>
        <v>JP COURT</v>
      </c>
    </row>
    <row r="1872" spans="1:65" x14ac:dyDescent="0.2">
      <c r="A1872">
        <v>2025</v>
      </c>
      <c r="B1872">
        <v>7</v>
      </c>
      <c r="C1872" t="s">
        <v>198</v>
      </c>
      <c r="D1872" t="s">
        <v>211</v>
      </c>
      <c r="E1872" t="s">
        <v>55</v>
      </c>
      <c r="F1872">
        <v>9292</v>
      </c>
      <c r="G1872" t="s">
        <v>141</v>
      </c>
      <c r="H1872" t="s">
        <v>200</v>
      </c>
      <c r="I1872" t="s">
        <v>142</v>
      </c>
      <c r="J1872" s="24">
        <v>45839</v>
      </c>
      <c r="K1872" t="s">
        <v>143</v>
      </c>
      <c r="L1872">
        <v>2</v>
      </c>
      <c r="M1872" t="s">
        <v>144</v>
      </c>
      <c r="N1872" t="s">
        <v>145</v>
      </c>
      <c r="O1872" t="s">
        <v>147</v>
      </c>
      <c r="P1872" t="s">
        <v>154</v>
      </c>
      <c r="Q1872">
        <v>687.64</v>
      </c>
      <c r="R1872">
        <v>17</v>
      </c>
      <c r="S1872">
        <v>3880</v>
      </c>
      <c r="T1872">
        <v>0</v>
      </c>
      <c r="U1872">
        <v>5</v>
      </c>
      <c r="V1872">
        <v>2</v>
      </c>
      <c r="W1872">
        <v>295</v>
      </c>
      <c r="X1872">
        <v>295</v>
      </c>
      <c r="Y1872">
        <v>0</v>
      </c>
      <c r="Z1872">
        <v>0</v>
      </c>
      <c r="AA1872">
        <v>3192.36</v>
      </c>
      <c r="AB1872">
        <v>0</v>
      </c>
      <c r="AC1872">
        <v>2982.36</v>
      </c>
      <c r="AD1872">
        <v>2</v>
      </c>
      <c r="AE1872">
        <v>0</v>
      </c>
      <c r="AF1872">
        <v>12</v>
      </c>
      <c r="AG1872">
        <v>1</v>
      </c>
      <c r="AH1872">
        <v>0</v>
      </c>
      <c r="AI1872">
        <v>4</v>
      </c>
      <c r="AJ1872">
        <v>0</v>
      </c>
      <c r="AK1872">
        <v>0</v>
      </c>
      <c r="AL1872">
        <v>0</v>
      </c>
      <c r="AM1872">
        <v>0</v>
      </c>
      <c r="AN1872">
        <v>0</v>
      </c>
      <c r="AO1872">
        <v>8</v>
      </c>
      <c r="AP1872">
        <v>43</v>
      </c>
      <c r="AQ1872">
        <v>8</v>
      </c>
      <c r="AR1872">
        <v>0</v>
      </c>
      <c r="AS1872">
        <v>5</v>
      </c>
      <c r="AT1872">
        <v>4</v>
      </c>
      <c r="AU1872">
        <v>0</v>
      </c>
      <c r="AV1872">
        <v>0</v>
      </c>
      <c r="AW1872">
        <v>0</v>
      </c>
      <c r="AX1872">
        <v>0</v>
      </c>
      <c r="AY1872">
        <v>6</v>
      </c>
      <c r="AZ1872">
        <v>8</v>
      </c>
      <c r="BA1872">
        <v>4</v>
      </c>
      <c r="BB1872">
        <v>3</v>
      </c>
      <c r="BC1872">
        <v>3</v>
      </c>
      <c r="BD1872">
        <v>0</v>
      </c>
      <c r="BE1872">
        <v>0</v>
      </c>
      <c r="BF1872">
        <v>16</v>
      </c>
      <c r="BG1872">
        <v>525</v>
      </c>
      <c r="BH1872">
        <v>0</v>
      </c>
      <c r="BI1872">
        <v>5</v>
      </c>
      <c r="BJ1872" s="25">
        <v>45853</v>
      </c>
      <c r="BK1872">
        <v>0</v>
      </c>
      <c r="BL1872" s="27" t="str">
        <f>VLOOKUP(O1872,DropDownList!$H$1:$I$7,2,FALSE)</f>
        <v>2024/25</v>
      </c>
      <c r="BM1872" s="27" t="str">
        <f t="shared" si="29"/>
        <v>JP COURT</v>
      </c>
    </row>
    <row r="1873" spans="1:65" x14ac:dyDescent="0.2">
      <c r="A1873">
        <v>2025</v>
      </c>
      <c r="B1873">
        <v>7</v>
      </c>
      <c r="C1873" t="s">
        <v>198</v>
      </c>
      <c r="D1873" t="s">
        <v>211</v>
      </c>
      <c r="E1873" t="s">
        <v>55</v>
      </c>
      <c r="F1873">
        <v>9292</v>
      </c>
      <c r="G1873" t="s">
        <v>141</v>
      </c>
      <c r="H1873" t="s">
        <v>200</v>
      </c>
      <c r="I1873" t="s">
        <v>142</v>
      </c>
      <c r="J1873" s="24">
        <v>45839</v>
      </c>
      <c r="K1873" t="s">
        <v>143</v>
      </c>
      <c r="L1873">
        <v>2</v>
      </c>
      <c r="M1873" t="s">
        <v>144</v>
      </c>
      <c r="N1873" t="s">
        <v>145</v>
      </c>
      <c r="O1873" t="s">
        <v>147</v>
      </c>
      <c r="P1873" t="s">
        <v>150</v>
      </c>
      <c r="Q1873">
        <v>121.06</v>
      </c>
      <c r="R1873">
        <v>3</v>
      </c>
      <c r="S1873">
        <v>751.67</v>
      </c>
      <c r="T1873">
        <v>0</v>
      </c>
      <c r="U1873">
        <v>1</v>
      </c>
      <c r="V1873">
        <v>1</v>
      </c>
      <c r="W1873">
        <v>121.06</v>
      </c>
      <c r="X1873">
        <v>121.06</v>
      </c>
      <c r="Y1873">
        <v>3</v>
      </c>
      <c r="Z1873">
        <v>751.67</v>
      </c>
      <c r="AA1873">
        <v>630.61</v>
      </c>
      <c r="AB1873">
        <v>330.61</v>
      </c>
      <c r="AC1873">
        <v>300</v>
      </c>
      <c r="AD1873">
        <v>0</v>
      </c>
      <c r="AE1873">
        <v>1</v>
      </c>
      <c r="AF1873">
        <v>2</v>
      </c>
      <c r="AG1873">
        <v>1</v>
      </c>
      <c r="AH1873">
        <v>0</v>
      </c>
      <c r="AI1873">
        <v>0</v>
      </c>
      <c r="AJ1873">
        <v>1</v>
      </c>
      <c r="AK1873">
        <v>0</v>
      </c>
      <c r="AL1873">
        <v>0</v>
      </c>
      <c r="AM1873">
        <v>0</v>
      </c>
      <c r="AN1873">
        <v>0</v>
      </c>
      <c r="AO1873">
        <v>2</v>
      </c>
      <c r="AP1873">
        <v>14</v>
      </c>
      <c r="AQ1873">
        <v>2</v>
      </c>
      <c r="AR1873">
        <v>0</v>
      </c>
      <c r="AS1873">
        <v>1</v>
      </c>
      <c r="AT1873">
        <v>2</v>
      </c>
      <c r="AU1873">
        <v>0</v>
      </c>
      <c r="AV1873">
        <v>0</v>
      </c>
      <c r="AW1873">
        <v>0</v>
      </c>
      <c r="AX1873">
        <v>0</v>
      </c>
      <c r="AY1873">
        <v>1</v>
      </c>
      <c r="AZ1873">
        <v>2</v>
      </c>
      <c r="BA1873">
        <v>2</v>
      </c>
      <c r="BB1873">
        <v>1</v>
      </c>
      <c r="BC1873">
        <v>0</v>
      </c>
      <c r="BD1873">
        <v>0</v>
      </c>
      <c r="BE1873">
        <v>0</v>
      </c>
      <c r="BF1873">
        <v>2</v>
      </c>
      <c r="BG1873">
        <v>0</v>
      </c>
      <c r="BH1873">
        <v>0</v>
      </c>
      <c r="BI1873">
        <v>1</v>
      </c>
      <c r="BJ1873" s="25">
        <v>45853</v>
      </c>
      <c r="BK1873">
        <v>0</v>
      </c>
      <c r="BL1873" s="27" t="str">
        <f>VLOOKUP(O1873,DropDownList!$H$1:$I$7,2,FALSE)</f>
        <v>2024/25</v>
      </c>
      <c r="BM1873" s="27" t="str">
        <f t="shared" si="29"/>
        <v>FISCAL FINES</v>
      </c>
    </row>
    <row r="1874" spans="1:65" x14ac:dyDescent="0.2">
      <c r="A1874">
        <v>2025</v>
      </c>
      <c r="B1874">
        <v>7</v>
      </c>
      <c r="C1874" t="s">
        <v>198</v>
      </c>
      <c r="D1874" t="s">
        <v>211</v>
      </c>
      <c r="E1874" t="s">
        <v>55</v>
      </c>
      <c r="F1874">
        <v>9292</v>
      </c>
      <c r="G1874" t="s">
        <v>141</v>
      </c>
      <c r="H1874" t="s">
        <v>200</v>
      </c>
      <c r="I1874" t="s">
        <v>142</v>
      </c>
      <c r="J1874" s="24">
        <v>45839</v>
      </c>
      <c r="K1874" t="s">
        <v>143</v>
      </c>
      <c r="L1874">
        <v>2</v>
      </c>
      <c r="M1874" t="s">
        <v>144</v>
      </c>
      <c r="N1874" t="s">
        <v>145</v>
      </c>
      <c r="O1874" t="s">
        <v>149</v>
      </c>
      <c r="P1874" t="s">
        <v>153</v>
      </c>
      <c r="Q1874">
        <v>0</v>
      </c>
      <c r="R1874">
        <v>1</v>
      </c>
      <c r="S1874">
        <v>45</v>
      </c>
      <c r="T1874">
        <v>0</v>
      </c>
      <c r="U1874">
        <v>0</v>
      </c>
      <c r="V1874">
        <v>0</v>
      </c>
      <c r="W1874">
        <v>0</v>
      </c>
      <c r="X1874">
        <v>0</v>
      </c>
      <c r="Y1874">
        <v>0</v>
      </c>
      <c r="Z1874">
        <v>0</v>
      </c>
      <c r="AA1874">
        <v>45</v>
      </c>
      <c r="AB1874">
        <v>0</v>
      </c>
      <c r="AC1874">
        <v>45</v>
      </c>
      <c r="AD1874">
        <v>0</v>
      </c>
      <c r="AE1874">
        <v>0</v>
      </c>
      <c r="AF1874">
        <v>1</v>
      </c>
      <c r="AG1874">
        <v>0</v>
      </c>
      <c r="AH1874">
        <v>0</v>
      </c>
      <c r="AI1874">
        <v>0</v>
      </c>
      <c r="AJ1874">
        <v>0</v>
      </c>
      <c r="AK1874">
        <v>0</v>
      </c>
      <c r="AL1874">
        <v>0</v>
      </c>
      <c r="AM1874">
        <v>0</v>
      </c>
      <c r="AN1874">
        <v>0</v>
      </c>
      <c r="AO1874">
        <v>0</v>
      </c>
      <c r="AP1874">
        <v>0</v>
      </c>
      <c r="AQ1874">
        <v>0</v>
      </c>
      <c r="AR1874">
        <v>0</v>
      </c>
      <c r="AS1874">
        <v>0</v>
      </c>
      <c r="AT1874">
        <v>0</v>
      </c>
      <c r="AU1874">
        <v>0</v>
      </c>
      <c r="AV1874">
        <v>0</v>
      </c>
      <c r="AW1874">
        <v>0</v>
      </c>
      <c r="AX1874">
        <v>0</v>
      </c>
      <c r="AY1874">
        <v>0</v>
      </c>
      <c r="AZ1874">
        <v>0</v>
      </c>
      <c r="BA1874">
        <v>0</v>
      </c>
      <c r="BB1874">
        <v>0</v>
      </c>
      <c r="BC1874">
        <v>0</v>
      </c>
      <c r="BD1874">
        <v>0</v>
      </c>
      <c r="BE1874">
        <v>0</v>
      </c>
      <c r="BF1874">
        <v>0</v>
      </c>
      <c r="BG1874">
        <v>0</v>
      </c>
      <c r="BH1874">
        <v>0</v>
      </c>
      <c r="BI1874">
        <v>0</v>
      </c>
      <c r="BJ1874" s="25">
        <v>45853</v>
      </c>
      <c r="BK1874">
        <v>0</v>
      </c>
      <c r="BL1874" s="27" t="str">
        <f>VLOOKUP(O1874,DropDownList!$H$1:$I$7,2,FALSE)</f>
        <v>2025/26</v>
      </c>
      <c r="BM1874" s="27" t="str">
        <f t="shared" si="29"/>
        <v>PREG</v>
      </c>
    </row>
    <row r="1875" spans="1:65" x14ac:dyDescent="0.2">
      <c r="A1875">
        <v>2025</v>
      </c>
      <c r="B1875">
        <v>7</v>
      </c>
      <c r="C1875" t="s">
        <v>198</v>
      </c>
      <c r="D1875" t="s">
        <v>212</v>
      </c>
      <c r="E1875" t="s">
        <v>34</v>
      </c>
      <c r="F1875">
        <v>9293</v>
      </c>
      <c r="G1875" t="s">
        <v>141</v>
      </c>
      <c r="H1875" t="s">
        <v>200</v>
      </c>
      <c r="I1875" t="s">
        <v>142</v>
      </c>
      <c r="J1875" s="24">
        <v>45839</v>
      </c>
      <c r="K1875" t="s">
        <v>143</v>
      </c>
      <c r="L1875">
        <v>2</v>
      </c>
      <c r="M1875" t="s">
        <v>144</v>
      </c>
      <c r="N1875" t="s">
        <v>145</v>
      </c>
      <c r="O1875" t="s">
        <v>147</v>
      </c>
      <c r="P1875" t="s">
        <v>146</v>
      </c>
      <c r="Q1875">
        <v>30</v>
      </c>
      <c r="R1875">
        <v>34</v>
      </c>
      <c r="S1875">
        <v>630</v>
      </c>
      <c r="T1875">
        <v>20</v>
      </c>
      <c r="U1875">
        <v>3</v>
      </c>
      <c r="V1875">
        <v>1</v>
      </c>
      <c r="W1875">
        <v>10</v>
      </c>
      <c r="X1875">
        <v>10</v>
      </c>
      <c r="Y1875">
        <v>0</v>
      </c>
      <c r="Z1875">
        <v>0</v>
      </c>
      <c r="AA1875">
        <v>580</v>
      </c>
      <c r="AB1875">
        <v>0</v>
      </c>
      <c r="AC1875">
        <v>0</v>
      </c>
      <c r="AD1875">
        <v>1</v>
      </c>
      <c r="AE1875">
        <v>0</v>
      </c>
      <c r="AF1875">
        <v>31</v>
      </c>
      <c r="AG1875">
        <v>0</v>
      </c>
      <c r="AH1875">
        <v>1</v>
      </c>
      <c r="AI1875">
        <v>2</v>
      </c>
      <c r="AJ1875">
        <v>0</v>
      </c>
      <c r="AK1875">
        <v>0</v>
      </c>
      <c r="AL1875">
        <v>0</v>
      </c>
      <c r="AM1875">
        <v>0</v>
      </c>
      <c r="AN1875">
        <v>0</v>
      </c>
      <c r="AO1875">
        <v>18</v>
      </c>
      <c r="AP1875">
        <v>50</v>
      </c>
      <c r="AQ1875">
        <v>18</v>
      </c>
      <c r="AR1875">
        <v>0</v>
      </c>
      <c r="AS1875">
        <v>8</v>
      </c>
      <c r="AT1875">
        <v>0</v>
      </c>
      <c r="AU1875">
        <v>3</v>
      </c>
      <c r="AV1875">
        <v>0</v>
      </c>
      <c r="AW1875">
        <v>1</v>
      </c>
      <c r="AX1875">
        <v>0</v>
      </c>
      <c r="AY1875">
        <v>4</v>
      </c>
      <c r="AZ1875">
        <v>7</v>
      </c>
      <c r="BA1875">
        <v>4</v>
      </c>
      <c r="BB1875">
        <v>2</v>
      </c>
      <c r="BC1875">
        <v>0</v>
      </c>
      <c r="BD1875">
        <v>1</v>
      </c>
      <c r="BE1875">
        <v>0</v>
      </c>
      <c r="BF1875">
        <v>32</v>
      </c>
      <c r="BG1875">
        <v>30</v>
      </c>
      <c r="BH1875">
        <v>0</v>
      </c>
      <c r="BI1875">
        <v>2</v>
      </c>
      <c r="BJ1875" s="25">
        <v>45853</v>
      </c>
      <c r="BK1875">
        <v>1</v>
      </c>
      <c r="BL1875" s="27" t="str">
        <f>VLOOKUP(O1875,DropDownList!$H$1:$I$7,2,FALSE)</f>
        <v>2024/25</v>
      </c>
      <c r="BM1875" s="27" t="str">
        <f t="shared" si="29"/>
        <v>VSUR</v>
      </c>
    </row>
    <row r="1876" spans="1:65" x14ac:dyDescent="0.2">
      <c r="A1876">
        <v>2025</v>
      </c>
      <c r="B1876">
        <v>7</v>
      </c>
      <c r="C1876" t="s">
        <v>198</v>
      </c>
      <c r="D1876" t="s">
        <v>212</v>
      </c>
      <c r="E1876" t="s">
        <v>34</v>
      </c>
      <c r="F1876">
        <v>9293</v>
      </c>
      <c r="G1876" t="s">
        <v>141</v>
      </c>
      <c r="H1876" t="s">
        <v>200</v>
      </c>
      <c r="I1876" t="s">
        <v>142</v>
      </c>
      <c r="J1876" s="24">
        <v>45839</v>
      </c>
      <c r="K1876" t="s">
        <v>143</v>
      </c>
      <c r="L1876">
        <v>2</v>
      </c>
      <c r="M1876" t="s">
        <v>144</v>
      </c>
      <c r="N1876" t="s">
        <v>145</v>
      </c>
      <c r="O1876" t="s">
        <v>149</v>
      </c>
      <c r="P1876" t="s">
        <v>152</v>
      </c>
      <c r="Q1876">
        <v>0</v>
      </c>
      <c r="R1876">
        <v>6</v>
      </c>
      <c r="S1876">
        <v>240</v>
      </c>
      <c r="T1876">
        <v>40</v>
      </c>
      <c r="U1876">
        <v>0</v>
      </c>
      <c r="V1876">
        <v>0</v>
      </c>
      <c r="W1876">
        <v>0</v>
      </c>
      <c r="X1876">
        <v>0</v>
      </c>
      <c r="Y1876">
        <v>0</v>
      </c>
      <c r="Z1876">
        <v>0</v>
      </c>
      <c r="AA1876">
        <v>200</v>
      </c>
      <c r="AB1876">
        <v>0</v>
      </c>
      <c r="AC1876">
        <v>200</v>
      </c>
      <c r="AD1876">
        <v>0</v>
      </c>
      <c r="AE1876">
        <v>0</v>
      </c>
      <c r="AF1876">
        <v>5</v>
      </c>
      <c r="AG1876">
        <v>0</v>
      </c>
      <c r="AH1876">
        <v>1</v>
      </c>
      <c r="AI1876">
        <v>0</v>
      </c>
      <c r="AJ1876">
        <v>0</v>
      </c>
      <c r="AK1876">
        <v>0</v>
      </c>
      <c r="AL1876">
        <v>0</v>
      </c>
      <c r="AM1876">
        <v>0</v>
      </c>
      <c r="AN1876">
        <v>0</v>
      </c>
      <c r="AO1876">
        <v>0</v>
      </c>
      <c r="AP1876">
        <v>0</v>
      </c>
      <c r="AQ1876">
        <v>0</v>
      </c>
      <c r="AR1876">
        <v>0</v>
      </c>
      <c r="AS1876">
        <v>0</v>
      </c>
      <c r="AT1876">
        <v>0</v>
      </c>
      <c r="AU1876">
        <v>0</v>
      </c>
      <c r="AV1876">
        <v>0</v>
      </c>
      <c r="AW1876">
        <v>0</v>
      </c>
      <c r="AX1876">
        <v>0</v>
      </c>
      <c r="AY1876">
        <v>0</v>
      </c>
      <c r="AZ1876">
        <v>0</v>
      </c>
      <c r="BA1876">
        <v>0</v>
      </c>
      <c r="BB1876">
        <v>0</v>
      </c>
      <c r="BC1876">
        <v>0</v>
      </c>
      <c r="BD1876">
        <v>0</v>
      </c>
      <c r="BE1876">
        <v>0</v>
      </c>
      <c r="BF1876">
        <v>0</v>
      </c>
      <c r="BG1876">
        <v>0</v>
      </c>
      <c r="BH1876">
        <v>0</v>
      </c>
      <c r="BI1876">
        <v>0</v>
      </c>
      <c r="BJ1876" s="25">
        <v>45853</v>
      </c>
      <c r="BK1876">
        <v>0</v>
      </c>
      <c r="BL1876" s="27" t="str">
        <f>VLOOKUP(O1876,DropDownList!$H$1:$I$7,2,FALSE)</f>
        <v>2025/26</v>
      </c>
      <c r="BM1876" s="27" t="str">
        <f t="shared" si="29"/>
        <v>PCOA</v>
      </c>
    </row>
    <row r="1877" spans="1:65" x14ac:dyDescent="0.2">
      <c r="A1877">
        <v>2025</v>
      </c>
      <c r="B1877">
        <v>7</v>
      </c>
      <c r="C1877" t="s">
        <v>198</v>
      </c>
      <c r="D1877" t="s">
        <v>212</v>
      </c>
      <c r="E1877" t="s">
        <v>34</v>
      </c>
      <c r="F1877">
        <v>9293</v>
      </c>
      <c r="G1877" t="s">
        <v>141</v>
      </c>
      <c r="H1877" t="s">
        <v>200</v>
      </c>
      <c r="I1877" t="s">
        <v>142</v>
      </c>
      <c r="J1877" s="24">
        <v>45839</v>
      </c>
      <c r="K1877" t="s">
        <v>143</v>
      </c>
      <c r="L1877">
        <v>2</v>
      </c>
      <c r="M1877" t="s">
        <v>144</v>
      </c>
      <c r="N1877" t="s">
        <v>145</v>
      </c>
      <c r="O1877" t="s">
        <v>156</v>
      </c>
      <c r="P1877" t="s">
        <v>146</v>
      </c>
      <c r="Q1877">
        <v>30</v>
      </c>
      <c r="R1877">
        <v>30</v>
      </c>
      <c r="S1877">
        <v>470</v>
      </c>
      <c r="T1877">
        <v>20</v>
      </c>
      <c r="U1877">
        <v>2</v>
      </c>
      <c r="V1877">
        <v>2</v>
      </c>
      <c r="W1877">
        <v>30</v>
      </c>
      <c r="X1877">
        <v>30</v>
      </c>
      <c r="Y1877">
        <v>0</v>
      </c>
      <c r="Z1877">
        <v>0</v>
      </c>
      <c r="AA1877">
        <v>420</v>
      </c>
      <c r="AB1877">
        <v>0</v>
      </c>
      <c r="AC1877">
        <v>0</v>
      </c>
      <c r="AD1877">
        <v>2</v>
      </c>
      <c r="AE1877">
        <v>0</v>
      </c>
      <c r="AF1877">
        <v>27</v>
      </c>
      <c r="AG1877">
        <v>0</v>
      </c>
      <c r="AH1877">
        <v>1</v>
      </c>
      <c r="AI1877">
        <v>2</v>
      </c>
      <c r="AJ1877">
        <v>0</v>
      </c>
      <c r="AK1877">
        <v>0</v>
      </c>
      <c r="AL1877">
        <v>0</v>
      </c>
      <c r="AM1877">
        <v>0</v>
      </c>
      <c r="AN1877">
        <v>0</v>
      </c>
      <c r="AO1877">
        <v>16</v>
      </c>
      <c r="AP1877">
        <v>67</v>
      </c>
      <c r="AQ1877">
        <v>17</v>
      </c>
      <c r="AR1877">
        <v>0</v>
      </c>
      <c r="AS1877">
        <v>14</v>
      </c>
      <c r="AT1877">
        <v>0</v>
      </c>
      <c r="AU1877">
        <v>5</v>
      </c>
      <c r="AV1877">
        <v>2</v>
      </c>
      <c r="AW1877">
        <v>0</v>
      </c>
      <c r="AX1877">
        <v>0</v>
      </c>
      <c r="AY1877">
        <v>3</v>
      </c>
      <c r="AZ1877">
        <v>10</v>
      </c>
      <c r="BA1877">
        <v>7</v>
      </c>
      <c r="BB1877">
        <v>4</v>
      </c>
      <c r="BC1877">
        <v>1</v>
      </c>
      <c r="BD1877">
        <v>0</v>
      </c>
      <c r="BE1877">
        <v>0</v>
      </c>
      <c r="BF1877">
        <v>30</v>
      </c>
      <c r="BG1877">
        <v>30</v>
      </c>
      <c r="BH1877">
        <v>0</v>
      </c>
      <c r="BI1877">
        <v>2</v>
      </c>
      <c r="BJ1877" s="25">
        <v>45853</v>
      </c>
      <c r="BK1877">
        <v>0</v>
      </c>
      <c r="BL1877" s="27" t="str">
        <f>VLOOKUP(O1877,DropDownList!$H$1:$I$7,2,FALSE)</f>
        <v>2023/24</v>
      </c>
      <c r="BM1877" s="27" t="str">
        <f t="shared" si="29"/>
        <v>VSUR</v>
      </c>
    </row>
    <row r="1878" spans="1:65" x14ac:dyDescent="0.2">
      <c r="A1878">
        <v>2025</v>
      </c>
      <c r="B1878">
        <v>7</v>
      </c>
      <c r="C1878" t="s">
        <v>198</v>
      </c>
      <c r="D1878" t="s">
        <v>212</v>
      </c>
      <c r="E1878" t="s">
        <v>34</v>
      </c>
      <c r="F1878">
        <v>9293</v>
      </c>
      <c r="G1878" t="s">
        <v>141</v>
      </c>
      <c r="H1878" t="s">
        <v>200</v>
      </c>
      <c r="I1878" t="s">
        <v>142</v>
      </c>
      <c r="J1878" s="24">
        <v>45839</v>
      </c>
      <c r="K1878" t="s">
        <v>143</v>
      </c>
      <c r="L1878">
        <v>2</v>
      </c>
      <c r="M1878" t="s">
        <v>144</v>
      </c>
      <c r="N1878" t="s">
        <v>145</v>
      </c>
      <c r="O1878" t="s">
        <v>156</v>
      </c>
      <c r="P1878" t="s">
        <v>148</v>
      </c>
      <c r="Q1878">
        <v>0</v>
      </c>
      <c r="R1878">
        <v>4</v>
      </c>
      <c r="S1878">
        <v>240</v>
      </c>
      <c r="T1878">
        <v>60</v>
      </c>
      <c r="U1878">
        <v>0</v>
      </c>
      <c r="V1878">
        <v>0</v>
      </c>
      <c r="W1878">
        <v>0</v>
      </c>
      <c r="X1878">
        <v>0</v>
      </c>
      <c r="Y1878">
        <v>0</v>
      </c>
      <c r="Z1878">
        <v>0</v>
      </c>
      <c r="AA1878">
        <v>180</v>
      </c>
      <c r="AB1878">
        <v>0</v>
      </c>
      <c r="AC1878">
        <v>180</v>
      </c>
      <c r="AD1878">
        <v>0</v>
      </c>
      <c r="AE1878">
        <v>0</v>
      </c>
      <c r="AF1878">
        <v>3</v>
      </c>
      <c r="AG1878">
        <v>0</v>
      </c>
      <c r="AH1878">
        <v>1</v>
      </c>
      <c r="AI1878">
        <v>0</v>
      </c>
      <c r="AJ1878">
        <v>0</v>
      </c>
      <c r="AK1878">
        <v>0</v>
      </c>
      <c r="AL1878">
        <v>0</v>
      </c>
      <c r="AM1878">
        <v>0</v>
      </c>
      <c r="AN1878">
        <v>0</v>
      </c>
      <c r="AO1878">
        <v>3</v>
      </c>
      <c r="AP1878">
        <v>7</v>
      </c>
      <c r="AQ1878">
        <v>3</v>
      </c>
      <c r="AR1878">
        <v>0</v>
      </c>
      <c r="AS1878">
        <v>0</v>
      </c>
      <c r="AT1878">
        <v>0</v>
      </c>
      <c r="AU1878">
        <v>0</v>
      </c>
      <c r="AV1878">
        <v>0</v>
      </c>
      <c r="AW1878">
        <v>0</v>
      </c>
      <c r="AX1878">
        <v>0</v>
      </c>
      <c r="AY1878">
        <v>1</v>
      </c>
      <c r="AZ1878">
        <v>1</v>
      </c>
      <c r="BA1878">
        <v>2</v>
      </c>
      <c r="BB1878">
        <v>0</v>
      </c>
      <c r="BC1878">
        <v>0</v>
      </c>
      <c r="BD1878">
        <v>0</v>
      </c>
      <c r="BE1878">
        <v>0</v>
      </c>
      <c r="BF1878">
        <v>3</v>
      </c>
      <c r="BG1878">
        <v>0</v>
      </c>
      <c r="BH1878">
        <v>0</v>
      </c>
      <c r="BI1878">
        <v>0</v>
      </c>
      <c r="BJ1878" s="25">
        <v>45853</v>
      </c>
      <c r="BK1878">
        <v>0</v>
      </c>
      <c r="BL1878" s="27" t="str">
        <f>VLOOKUP(O1878,DropDownList!$H$1:$I$7,2,FALSE)</f>
        <v>2023/24</v>
      </c>
      <c r="BM1878" s="27" t="str">
        <f t="shared" si="29"/>
        <v>PRAS</v>
      </c>
    </row>
    <row r="1879" spans="1:65" x14ac:dyDescent="0.2">
      <c r="A1879">
        <v>2025</v>
      </c>
      <c r="B1879">
        <v>7</v>
      </c>
      <c r="C1879" t="s">
        <v>198</v>
      </c>
      <c r="D1879" t="s">
        <v>212</v>
      </c>
      <c r="E1879" t="s">
        <v>34</v>
      </c>
      <c r="F1879">
        <v>9293</v>
      </c>
      <c r="G1879" t="s">
        <v>141</v>
      </c>
      <c r="H1879" t="s">
        <v>200</v>
      </c>
      <c r="I1879" t="s">
        <v>142</v>
      </c>
      <c r="J1879" s="24">
        <v>45839</v>
      </c>
      <c r="K1879" t="s">
        <v>143</v>
      </c>
      <c r="L1879">
        <v>2</v>
      </c>
      <c r="M1879" t="s">
        <v>144</v>
      </c>
      <c r="N1879" t="s">
        <v>145</v>
      </c>
      <c r="O1879" t="s">
        <v>147</v>
      </c>
      <c r="P1879" t="s">
        <v>152</v>
      </c>
      <c r="Q1879">
        <v>0</v>
      </c>
      <c r="R1879">
        <v>6</v>
      </c>
      <c r="S1879">
        <v>240</v>
      </c>
      <c r="T1879">
        <v>120</v>
      </c>
      <c r="U1879">
        <v>0</v>
      </c>
      <c r="V1879">
        <v>0</v>
      </c>
      <c r="W1879">
        <v>0</v>
      </c>
      <c r="X1879">
        <v>0</v>
      </c>
      <c r="Y1879">
        <v>0</v>
      </c>
      <c r="Z1879">
        <v>0</v>
      </c>
      <c r="AA1879">
        <v>120</v>
      </c>
      <c r="AB1879">
        <v>0</v>
      </c>
      <c r="AC1879">
        <v>120</v>
      </c>
      <c r="AD1879">
        <v>0</v>
      </c>
      <c r="AE1879">
        <v>0</v>
      </c>
      <c r="AF1879">
        <v>3</v>
      </c>
      <c r="AG1879">
        <v>0</v>
      </c>
      <c r="AH1879">
        <v>3</v>
      </c>
      <c r="AI1879">
        <v>0</v>
      </c>
      <c r="AJ1879">
        <v>0</v>
      </c>
      <c r="AK1879">
        <v>0</v>
      </c>
      <c r="AL1879">
        <v>0</v>
      </c>
      <c r="AM1879">
        <v>0</v>
      </c>
      <c r="AN1879">
        <v>0</v>
      </c>
      <c r="AO1879">
        <v>0</v>
      </c>
      <c r="AP1879">
        <v>0</v>
      </c>
      <c r="AQ1879">
        <v>0</v>
      </c>
      <c r="AR1879">
        <v>0</v>
      </c>
      <c r="AS1879">
        <v>0</v>
      </c>
      <c r="AT1879">
        <v>0</v>
      </c>
      <c r="AU1879">
        <v>0</v>
      </c>
      <c r="AV1879">
        <v>0</v>
      </c>
      <c r="AW1879">
        <v>0</v>
      </c>
      <c r="AX1879">
        <v>0</v>
      </c>
      <c r="AY1879">
        <v>0</v>
      </c>
      <c r="AZ1879">
        <v>0</v>
      </c>
      <c r="BA1879">
        <v>0</v>
      </c>
      <c r="BB1879">
        <v>0</v>
      </c>
      <c r="BC1879">
        <v>0</v>
      </c>
      <c r="BD1879">
        <v>0</v>
      </c>
      <c r="BE1879">
        <v>0</v>
      </c>
      <c r="BF1879">
        <v>0</v>
      </c>
      <c r="BG1879">
        <v>0</v>
      </c>
      <c r="BH1879">
        <v>0</v>
      </c>
      <c r="BI1879">
        <v>0</v>
      </c>
      <c r="BJ1879" s="25">
        <v>45853</v>
      </c>
      <c r="BK1879">
        <v>0</v>
      </c>
      <c r="BL1879" s="27" t="str">
        <f>VLOOKUP(O1879,DropDownList!$H$1:$I$7,2,FALSE)</f>
        <v>2024/25</v>
      </c>
      <c r="BM1879" s="27" t="str">
        <f t="shared" si="29"/>
        <v>PCOA</v>
      </c>
    </row>
    <row r="1880" spans="1:65" x14ac:dyDescent="0.2">
      <c r="A1880">
        <v>2025</v>
      </c>
      <c r="B1880">
        <v>7</v>
      </c>
      <c r="C1880" t="s">
        <v>198</v>
      </c>
      <c r="D1880" t="s">
        <v>212</v>
      </c>
      <c r="E1880" t="s">
        <v>34</v>
      </c>
      <c r="F1880">
        <v>9293</v>
      </c>
      <c r="G1880" t="s">
        <v>141</v>
      </c>
      <c r="H1880" t="s">
        <v>200</v>
      </c>
      <c r="I1880" t="s">
        <v>142</v>
      </c>
      <c r="J1880" s="24">
        <v>45839</v>
      </c>
      <c r="K1880" t="s">
        <v>143</v>
      </c>
      <c r="L1880">
        <v>2</v>
      </c>
      <c r="M1880" t="s">
        <v>144</v>
      </c>
      <c r="N1880" t="s">
        <v>145</v>
      </c>
      <c r="O1880" t="s">
        <v>147</v>
      </c>
      <c r="P1880" t="s">
        <v>154</v>
      </c>
      <c r="Q1880">
        <v>1030</v>
      </c>
      <c r="R1880">
        <v>35</v>
      </c>
      <c r="S1880">
        <v>12830</v>
      </c>
      <c r="T1880">
        <v>680</v>
      </c>
      <c r="U1880">
        <v>3</v>
      </c>
      <c r="V1880">
        <v>2</v>
      </c>
      <c r="W1880">
        <v>385</v>
      </c>
      <c r="X1880">
        <v>610</v>
      </c>
      <c r="Y1880">
        <v>0</v>
      </c>
      <c r="Z1880">
        <v>0</v>
      </c>
      <c r="AA1880">
        <v>11120</v>
      </c>
      <c r="AB1880">
        <v>500</v>
      </c>
      <c r="AC1880">
        <v>10040</v>
      </c>
      <c r="AD1880">
        <v>1</v>
      </c>
      <c r="AE1880">
        <v>1</v>
      </c>
      <c r="AF1880">
        <v>30</v>
      </c>
      <c r="AG1880">
        <v>1</v>
      </c>
      <c r="AH1880">
        <v>1</v>
      </c>
      <c r="AI1880">
        <v>2</v>
      </c>
      <c r="AJ1880">
        <v>0</v>
      </c>
      <c r="AK1880">
        <v>0</v>
      </c>
      <c r="AL1880">
        <v>0</v>
      </c>
      <c r="AM1880">
        <v>0</v>
      </c>
      <c r="AN1880">
        <v>0</v>
      </c>
      <c r="AO1880">
        <v>18</v>
      </c>
      <c r="AP1880">
        <v>50</v>
      </c>
      <c r="AQ1880">
        <v>18</v>
      </c>
      <c r="AR1880">
        <v>0</v>
      </c>
      <c r="AS1880">
        <v>8</v>
      </c>
      <c r="AT1880">
        <v>0</v>
      </c>
      <c r="AU1880">
        <v>3</v>
      </c>
      <c r="AV1880">
        <v>0</v>
      </c>
      <c r="AW1880">
        <v>1</v>
      </c>
      <c r="AX1880">
        <v>0</v>
      </c>
      <c r="AY1880">
        <v>4</v>
      </c>
      <c r="AZ1880">
        <v>7</v>
      </c>
      <c r="BA1880">
        <v>4</v>
      </c>
      <c r="BB1880">
        <v>2</v>
      </c>
      <c r="BC1880">
        <v>0</v>
      </c>
      <c r="BD1880">
        <v>1</v>
      </c>
      <c r="BE1880">
        <v>0</v>
      </c>
      <c r="BF1880">
        <v>33</v>
      </c>
      <c r="BG1880">
        <v>730</v>
      </c>
      <c r="BH1880">
        <v>1</v>
      </c>
      <c r="BI1880">
        <v>2</v>
      </c>
      <c r="BJ1880" s="25">
        <v>45853</v>
      </c>
      <c r="BK1880">
        <v>1</v>
      </c>
      <c r="BL1880" s="27" t="str">
        <f>VLOOKUP(O1880,DropDownList!$H$1:$I$7,2,FALSE)</f>
        <v>2024/25</v>
      </c>
      <c r="BM1880" s="27" t="str">
        <f t="shared" si="29"/>
        <v>JP COURT</v>
      </c>
    </row>
    <row r="1881" spans="1:65" x14ac:dyDescent="0.2">
      <c r="A1881">
        <v>2025</v>
      </c>
      <c r="B1881">
        <v>7</v>
      </c>
      <c r="C1881" t="s">
        <v>198</v>
      </c>
      <c r="D1881" t="s">
        <v>212</v>
      </c>
      <c r="E1881" t="s">
        <v>34</v>
      </c>
      <c r="F1881">
        <v>9293</v>
      </c>
      <c r="G1881" t="s">
        <v>141</v>
      </c>
      <c r="H1881" t="s">
        <v>200</v>
      </c>
      <c r="I1881" t="s">
        <v>142</v>
      </c>
      <c r="J1881" s="24">
        <v>45839</v>
      </c>
      <c r="K1881" t="s">
        <v>143</v>
      </c>
      <c r="L1881">
        <v>2</v>
      </c>
      <c r="M1881" t="s">
        <v>144</v>
      </c>
      <c r="N1881" t="s">
        <v>145</v>
      </c>
      <c r="O1881" t="s">
        <v>147</v>
      </c>
      <c r="P1881" t="s">
        <v>148</v>
      </c>
      <c r="Q1881">
        <v>0</v>
      </c>
      <c r="R1881">
        <v>2</v>
      </c>
      <c r="S1881">
        <v>120</v>
      </c>
      <c r="T1881">
        <v>0</v>
      </c>
      <c r="U1881">
        <v>0</v>
      </c>
      <c r="V1881">
        <v>0</v>
      </c>
      <c r="W1881">
        <v>0</v>
      </c>
      <c r="X1881">
        <v>0</v>
      </c>
      <c r="Y1881">
        <v>0</v>
      </c>
      <c r="Z1881">
        <v>0</v>
      </c>
      <c r="AA1881">
        <v>120</v>
      </c>
      <c r="AB1881">
        <v>0</v>
      </c>
      <c r="AC1881">
        <v>120</v>
      </c>
      <c r="AD1881">
        <v>0</v>
      </c>
      <c r="AE1881">
        <v>0</v>
      </c>
      <c r="AF1881">
        <v>2</v>
      </c>
      <c r="AG1881">
        <v>0</v>
      </c>
      <c r="AH1881">
        <v>0</v>
      </c>
      <c r="AI1881">
        <v>0</v>
      </c>
      <c r="AJ1881">
        <v>0</v>
      </c>
      <c r="AK1881">
        <v>0</v>
      </c>
      <c r="AL1881">
        <v>0</v>
      </c>
      <c r="AM1881">
        <v>0</v>
      </c>
      <c r="AN1881">
        <v>0</v>
      </c>
      <c r="AO1881">
        <v>0</v>
      </c>
      <c r="AP1881">
        <v>0</v>
      </c>
      <c r="AQ1881">
        <v>0</v>
      </c>
      <c r="AR1881">
        <v>0</v>
      </c>
      <c r="AS1881">
        <v>0</v>
      </c>
      <c r="AT1881">
        <v>0</v>
      </c>
      <c r="AU1881">
        <v>0</v>
      </c>
      <c r="AV1881">
        <v>0</v>
      </c>
      <c r="AW1881">
        <v>0</v>
      </c>
      <c r="AX1881">
        <v>0</v>
      </c>
      <c r="AY1881">
        <v>0</v>
      </c>
      <c r="AZ1881">
        <v>0</v>
      </c>
      <c r="BA1881">
        <v>0</v>
      </c>
      <c r="BB1881">
        <v>0</v>
      </c>
      <c r="BC1881">
        <v>0</v>
      </c>
      <c r="BD1881">
        <v>0</v>
      </c>
      <c r="BE1881">
        <v>0</v>
      </c>
      <c r="BF1881">
        <v>0</v>
      </c>
      <c r="BG1881">
        <v>0</v>
      </c>
      <c r="BH1881">
        <v>0</v>
      </c>
      <c r="BI1881">
        <v>0</v>
      </c>
      <c r="BJ1881" s="25">
        <v>45853</v>
      </c>
      <c r="BK1881">
        <v>0</v>
      </c>
      <c r="BL1881" s="27" t="str">
        <f>VLOOKUP(O1881,DropDownList!$H$1:$I$7,2,FALSE)</f>
        <v>2024/25</v>
      </c>
      <c r="BM1881" s="27" t="str">
        <f t="shared" si="29"/>
        <v>PRAS</v>
      </c>
    </row>
    <row r="1882" spans="1:65" x14ac:dyDescent="0.2">
      <c r="A1882">
        <v>2025</v>
      </c>
      <c r="B1882">
        <v>7</v>
      </c>
      <c r="C1882" t="s">
        <v>198</v>
      </c>
      <c r="D1882" t="s">
        <v>212</v>
      </c>
      <c r="E1882" t="s">
        <v>34</v>
      </c>
      <c r="F1882">
        <v>9293</v>
      </c>
      <c r="G1882" t="s">
        <v>141</v>
      </c>
      <c r="H1882" t="s">
        <v>200</v>
      </c>
      <c r="I1882" t="s">
        <v>142</v>
      </c>
      <c r="J1882" s="24">
        <v>45839</v>
      </c>
      <c r="K1882" t="s">
        <v>143</v>
      </c>
      <c r="L1882">
        <v>2</v>
      </c>
      <c r="M1882" t="s">
        <v>144</v>
      </c>
      <c r="N1882" t="s">
        <v>145</v>
      </c>
      <c r="O1882" t="s">
        <v>149</v>
      </c>
      <c r="P1882" t="s">
        <v>146</v>
      </c>
      <c r="Q1882">
        <v>100</v>
      </c>
      <c r="R1882">
        <v>36</v>
      </c>
      <c r="S1882">
        <v>590</v>
      </c>
      <c r="T1882">
        <v>0</v>
      </c>
      <c r="U1882">
        <v>12</v>
      </c>
      <c r="V1882">
        <v>4</v>
      </c>
      <c r="W1882">
        <v>70</v>
      </c>
      <c r="X1882">
        <v>70</v>
      </c>
      <c r="Y1882">
        <v>0</v>
      </c>
      <c r="Z1882">
        <v>0</v>
      </c>
      <c r="AA1882">
        <v>490</v>
      </c>
      <c r="AB1882">
        <v>0</v>
      </c>
      <c r="AC1882">
        <v>0</v>
      </c>
      <c r="AD1882">
        <v>4</v>
      </c>
      <c r="AE1882">
        <v>0</v>
      </c>
      <c r="AF1882">
        <v>30</v>
      </c>
      <c r="AG1882">
        <v>0</v>
      </c>
      <c r="AH1882">
        <v>0</v>
      </c>
      <c r="AI1882">
        <v>6</v>
      </c>
      <c r="AJ1882">
        <v>0</v>
      </c>
      <c r="AK1882">
        <v>0</v>
      </c>
      <c r="AL1882">
        <v>0</v>
      </c>
      <c r="AM1882">
        <v>0</v>
      </c>
      <c r="AN1882">
        <v>0</v>
      </c>
      <c r="AO1882">
        <v>20</v>
      </c>
      <c r="AP1882">
        <v>64</v>
      </c>
      <c r="AQ1882">
        <v>25</v>
      </c>
      <c r="AR1882">
        <v>0</v>
      </c>
      <c r="AS1882">
        <v>10</v>
      </c>
      <c r="AT1882">
        <v>0</v>
      </c>
      <c r="AU1882">
        <v>4</v>
      </c>
      <c r="AV1882">
        <v>1</v>
      </c>
      <c r="AW1882">
        <v>0</v>
      </c>
      <c r="AX1882">
        <v>0</v>
      </c>
      <c r="AY1882">
        <v>7</v>
      </c>
      <c r="AZ1882">
        <v>9</v>
      </c>
      <c r="BA1882">
        <v>3</v>
      </c>
      <c r="BB1882">
        <v>0</v>
      </c>
      <c r="BC1882">
        <v>0</v>
      </c>
      <c r="BD1882">
        <v>2</v>
      </c>
      <c r="BE1882">
        <v>0</v>
      </c>
      <c r="BF1882">
        <v>36</v>
      </c>
      <c r="BG1882">
        <v>100</v>
      </c>
      <c r="BH1882">
        <v>0</v>
      </c>
      <c r="BI1882">
        <v>11</v>
      </c>
      <c r="BJ1882" s="25">
        <v>45853</v>
      </c>
      <c r="BK1882">
        <v>0</v>
      </c>
      <c r="BL1882" s="27" t="str">
        <f>VLOOKUP(O1882,DropDownList!$H$1:$I$7,2,FALSE)</f>
        <v>2025/26</v>
      </c>
      <c r="BM1882" s="27" t="str">
        <f t="shared" si="29"/>
        <v>VSUR</v>
      </c>
    </row>
    <row r="1883" spans="1:65" x14ac:dyDescent="0.2">
      <c r="A1883">
        <v>2025</v>
      </c>
      <c r="B1883">
        <v>7</v>
      </c>
      <c r="C1883" t="s">
        <v>198</v>
      </c>
      <c r="D1883" t="s">
        <v>212</v>
      </c>
      <c r="E1883" t="s">
        <v>34</v>
      </c>
      <c r="F1883">
        <v>9293</v>
      </c>
      <c r="G1883" t="s">
        <v>141</v>
      </c>
      <c r="H1883" t="s">
        <v>200</v>
      </c>
      <c r="I1883" t="s">
        <v>142</v>
      </c>
      <c r="J1883" s="24">
        <v>45839</v>
      </c>
      <c r="K1883" t="s">
        <v>143</v>
      </c>
      <c r="L1883">
        <v>2</v>
      </c>
      <c r="M1883" t="s">
        <v>144</v>
      </c>
      <c r="N1883" t="s">
        <v>145</v>
      </c>
      <c r="O1883" t="s">
        <v>149</v>
      </c>
      <c r="P1883" t="s">
        <v>154</v>
      </c>
      <c r="Q1883">
        <v>3211.3</v>
      </c>
      <c r="R1883">
        <v>37</v>
      </c>
      <c r="S1883">
        <v>10710</v>
      </c>
      <c r="T1883">
        <v>0</v>
      </c>
      <c r="U1883">
        <v>12</v>
      </c>
      <c r="V1883">
        <v>9</v>
      </c>
      <c r="W1883">
        <v>1790.33</v>
      </c>
      <c r="X1883">
        <v>2360.33</v>
      </c>
      <c r="Y1883">
        <v>0</v>
      </c>
      <c r="Z1883">
        <v>0</v>
      </c>
      <c r="AA1883">
        <v>7498.7</v>
      </c>
      <c r="AB1883">
        <v>200</v>
      </c>
      <c r="AC1883">
        <v>6808.7</v>
      </c>
      <c r="AD1883">
        <v>4</v>
      </c>
      <c r="AE1883">
        <v>5</v>
      </c>
      <c r="AF1883">
        <v>25</v>
      </c>
      <c r="AG1883">
        <v>6</v>
      </c>
      <c r="AH1883">
        <v>0</v>
      </c>
      <c r="AI1883">
        <v>6</v>
      </c>
      <c r="AJ1883">
        <v>0</v>
      </c>
      <c r="AK1883">
        <v>0</v>
      </c>
      <c r="AL1883">
        <v>0</v>
      </c>
      <c r="AM1883">
        <v>0</v>
      </c>
      <c r="AN1883">
        <v>0</v>
      </c>
      <c r="AO1883">
        <v>21</v>
      </c>
      <c r="AP1883">
        <v>59</v>
      </c>
      <c r="AQ1883">
        <v>24</v>
      </c>
      <c r="AR1883">
        <v>0</v>
      </c>
      <c r="AS1883">
        <v>10</v>
      </c>
      <c r="AT1883">
        <v>0</v>
      </c>
      <c r="AU1883">
        <v>4</v>
      </c>
      <c r="AV1883">
        <v>1</v>
      </c>
      <c r="AW1883">
        <v>0</v>
      </c>
      <c r="AX1883">
        <v>0</v>
      </c>
      <c r="AY1883">
        <v>5</v>
      </c>
      <c r="AZ1883">
        <v>7</v>
      </c>
      <c r="BA1883">
        <v>3</v>
      </c>
      <c r="BB1883">
        <v>0</v>
      </c>
      <c r="BC1883">
        <v>0</v>
      </c>
      <c r="BD1883">
        <v>2</v>
      </c>
      <c r="BE1883">
        <v>0</v>
      </c>
      <c r="BF1883">
        <v>37</v>
      </c>
      <c r="BG1883">
        <v>1820</v>
      </c>
      <c r="BH1883">
        <v>0</v>
      </c>
      <c r="BI1883">
        <v>11</v>
      </c>
      <c r="BJ1883" s="25">
        <v>45853</v>
      </c>
      <c r="BK1883">
        <v>0</v>
      </c>
      <c r="BL1883" s="27" t="str">
        <f>VLOOKUP(O1883,DropDownList!$H$1:$I$7,2,FALSE)</f>
        <v>2025/26</v>
      </c>
      <c r="BM1883" s="27" t="str">
        <f t="shared" si="29"/>
        <v>JP COURT</v>
      </c>
    </row>
    <row r="1884" spans="1:65" x14ac:dyDescent="0.2">
      <c r="A1884">
        <v>2025</v>
      </c>
      <c r="B1884">
        <v>7</v>
      </c>
      <c r="C1884" t="s">
        <v>198</v>
      </c>
      <c r="D1884" t="s">
        <v>212</v>
      </c>
      <c r="E1884" t="s">
        <v>34</v>
      </c>
      <c r="F1884">
        <v>9293</v>
      </c>
      <c r="G1884" t="s">
        <v>141</v>
      </c>
      <c r="H1884" t="s">
        <v>200</v>
      </c>
      <c r="I1884" t="s">
        <v>142</v>
      </c>
      <c r="J1884" s="24">
        <v>45839</v>
      </c>
      <c r="K1884" t="s">
        <v>143</v>
      </c>
      <c r="L1884">
        <v>2</v>
      </c>
      <c r="M1884" t="s">
        <v>144</v>
      </c>
      <c r="N1884" t="s">
        <v>145</v>
      </c>
      <c r="O1884" t="s">
        <v>156</v>
      </c>
      <c r="P1884" t="s">
        <v>152</v>
      </c>
      <c r="Q1884">
        <v>0</v>
      </c>
      <c r="R1884">
        <v>4</v>
      </c>
      <c r="S1884">
        <v>160</v>
      </c>
      <c r="T1884">
        <v>120</v>
      </c>
      <c r="U1884">
        <v>0</v>
      </c>
      <c r="V1884">
        <v>0</v>
      </c>
      <c r="W1884">
        <v>0</v>
      </c>
      <c r="X1884">
        <v>0</v>
      </c>
      <c r="Y1884">
        <v>0</v>
      </c>
      <c r="Z1884">
        <v>0</v>
      </c>
      <c r="AA1884">
        <v>40</v>
      </c>
      <c r="AB1884">
        <v>0</v>
      </c>
      <c r="AC1884">
        <v>40</v>
      </c>
      <c r="AD1884">
        <v>0</v>
      </c>
      <c r="AE1884">
        <v>0</v>
      </c>
      <c r="AF1884">
        <v>1</v>
      </c>
      <c r="AG1884">
        <v>0</v>
      </c>
      <c r="AH1884">
        <v>3</v>
      </c>
      <c r="AI1884">
        <v>0</v>
      </c>
      <c r="AJ1884">
        <v>0</v>
      </c>
      <c r="AK1884">
        <v>0</v>
      </c>
      <c r="AL1884">
        <v>0</v>
      </c>
      <c r="AM1884">
        <v>0</v>
      </c>
      <c r="AN1884">
        <v>0</v>
      </c>
      <c r="AO1884">
        <v>0</v>
      </c>
      <c r="AP1884">
        <v>0</v>
      </c>
      <c r="AQ1884">
        <v>0</v>
      </c>
      <c r="AR1884">
        <v>0</v>
      </c>
      <c r="AS1884">
        <v>0</v>
      </c>
      <c r="AT1884">
        <v>0</v>
      </c>
      <c r="AU1884">
        <v>0</v>
      </c>
      <c r="AV1884">
        <v>0</v>
      </c>
      <c r="AW1884">
        <v>0</v>
      </c>
      <c r="AX1884">
        <v>0</v>
      </c>
      <c r="AY1884">
        <v>0</v>
      </c>
      <c r="AZ1884">
        <v>0</v>
      </c>
      <c r="BA1884">
        <v>0</v>
      </c>
      <c r="BB1884">
        <v>0</v>
      </c>
      <c r="BC1884">
        <v>0</v>
      </c>
      <c r="BD1884">
        <v>0</v>
      </c>
      <c r="BE1884">
        <v>0</v>
      </c>
      <c r="BF1884">
        <v>0</v>
      </c>
      <c r="BG1884">
        <v>0</v>
      </c>
      <c r="BH1884">
        <v>0</v>
      </c>
      <c r="BI1884">
        <v>0</v>
      </c>
      <c r="BJ1884" s="25">
        <v>45853</v>
      </c>
      <c r="BK1884">
        <v>0</v>
      </c>
      <c r="BL1884" s="27" t="str">
        <f>VLOOKUP(O1884,DropDownList!$H$1:$I$7,2,FALSE)</f>
        <v>2023/24</v>
      </c>
      <c r="BM1884" s="27" t="str">
        <f t="shared" si="29"/>
        <v>PCOA</v>
      </c>
    </row>
    <row r="1885" spans="1:65" x14ac:dyDescent="0.2">
      <c r="A1885">
        <v>2025</v>
      </c>
      <c r="B1885">
        <v>7</v>
      </c>
      <c r="C1885" t="s">
        <v>198</v>
      </c>
      <c r="D1885" t="s">
        <v>212</v>
      </c>
      <c r="E1885" t="s">
        <v>34</v>
      </c>
      <c r="F1885">
        <v>9293</v>
      </c>
      <c r="G1885" t="s">
        <v>141</v>
      </c>
      <c r="H1885" t="s">
        <v>200</v>
      </c>
      <c r="I1885" t="s">
        <v>142</v>
      </c>
      <c r="J1885" s="24">
        <v>45839</v>
      </c>
      <c r="K1885" t="s">
        <v>143</v>
      </c>
      <c r="L1885">
        <v>2</v>
      </c>
      <c r="M1885" t="s">
        <v>144</v>
      </c>
      <c r="N1885" t="s">
        <v>145</v>
      </c>
      <c r="O1885" t="s">
        <v>149</v>
      </c>
      <c r="P1885" t="s">
        <v>150</v>
      </c>
      <c r="Q1885">
        <v>4603.6000000000004</v>
      </c>
      <c r="R1885">
        <v>55</v>
      </c>
      <c r="S1885">
        <v>10601.03</v>
      </c>
      <c r="T1885">
        <v>1150.46</v>
      </c>
      <c r="U1885">
        <v>23</v>
      </c>
      <c r="V1885">
        <v>16</v>
      </c>
      <c r="W1885">
        <v>2290.94</v>
      </c>
      <c r="X1885">
        <v>2365.12</v>
      </c>
      <c r="Y1885">
        <v>49</v>
      </c>
      <c r="Z1885">
        <v>9450.57</v>
      </c>
      <c r="AA1885">
        <v>4846.97</v>
      </c>
      <c r="AB1885">
        <v>1768.45</v>
      </c>
      <c r="AC1885">
        <v>3078.52</v>
      </c>
      <c r="AD1885">
        <v>11</v>
      </c>
      <c r="AE1885">
        <v>5</v>
      </c>
      <c r="AF1885">
        <v>26</v>
      </c>
      <c r="AG1885">
        <v>11</v>
      </c>
      <c r="AH1885">
        <v>6</v>
      </c>
      <c r="AI1885">
        <v>12</v>
      </c>
      <c r="AJ1885">
        <v>15</v>
      </c>
      <c r="AK1885">
        <v>7</v>
      </c>
      <c r="AL1885">
        <v>1</v>
      </c>
      <c r="AM1885">
        <v>4</v>
      </c>
      <c r="AN1885">
        <v>0</v>
      </c>
      <c r="AO1885">
        <v>29</v>
      </c>
      <c r="AP1885">
        <v>72</v>
      </c>
      <c r="AQ1885">
        <v>30</v>
      </c>
      <c r="AR1885">
        <v>0</v>
      </c>
      <c r="AS1885">
        <v>12</v>
      </c>
      <c r="AT1885">
        <v>0</v>
      </c>
      <c r="AU1885">
        <v>0</v>
      </c>
      <c r="AV1885">
        <v>0</v>
      </c>
      <c r="AW1885">
        <v>0</v>
      </c>
      <c r="AX1885">
        <v>0</v>
      </c>
      <c r="AY1885">
        <v>7</v>
      </c>
      <c r="AZ1885">
        <v>12</v>
      </c>
      <c r="BA1885">
        <v>5</v>
      </c>
      <c r="BB1885">
        <v>2</v>
      </c>
      <c r="BC1885">
        <v>0</v>
      </c>
      <c r="BD1885">
        <v>1</v>
      </c>
      <c r="BE1885">
        <v>0</v>
      </c>
      <c r="BF1885">
        <v>29</v>
      </c>
      <c r="BG1885">
        <v>1782.94</v>
      </c>
      <c r="BH1885">
        <v>0</v>
      </c>
      <c r="BI1885">
        <v>22</v>
      </c>
      <c r="BJ1885" s="25">
        <v>45853</v>
      </c>
      <c r="BK1885">
        <v>0</v>
      </c>
      <c r="BL1885" s="27" t="str">
        <f>VLOOKUP(O1885,DropDownList!$H$1:$I$7,2,FALSE)</f>
        <v>2025/26</v>
      </c>
      <c r="BM1885" s="27" t="str">
        <f t="shared" si="29"/>
        <v>FISCAL FINES</v>
      </c>
    </row>
    <row r="1886" spans="1:65" x14ac:dyDescent="0.2">
      <c r="A1886">
        <v>2025</v>
      </c>
      <c r="B1886">
        <v>7</v>
      </c>
      <c r="C1886" t="s">
        <v>198</v>
      </c>
      <c r="D1886" t="s">
        <v>212</v>
      </c>
      <c r="E1886" t="s">
        <v>34</v>
      </c>
      <c r="F1886">
        <v>9293</v>
      </c>
      <c r="G1886" t="s">
        <v>141</v>
      </c>
      <c r="H1886" t="s">
        <v>200</v>
      </c>
      <c r="I1886" t="s">
        <v>142</v>
      </c>
      <c r="J1886" s="24">
        <v>45839</v>
      </c>
      <c r="K1886" t="s">
        <v>143</v>
      </c>
      <c r="L1886">
        <v>2</v>
      </c>
      <c r="M1886" t="s">
        <v>144</v>
      </c>
      <c r="N1886" t="s">
        <v>145</v>
      </c>
      <c r="O1886" t="s">
        <v>156</v>
      </c>
      <c r="P1886" t="s">
        <v>154</v>
      </c>
      <c r="Q1886">
        <v>593</v>
      </c>
      <c r="R1886">
        <v>30</v>
      </c>
      <c r="S1886">
        <v>8468</v>
      </c>
      <c r="T1886">
        <v>420</v>
      </c>
      <c r="U1886">
        <v>2</v>
      </c>
      <c r="V1886">
        <v>2</v>
      </c>
      <c r="W1886">
        <v>593</v>
      </c>
      <c r="X1886">
        <v>593</v>
      </c>
      <c r="Y1886">
        <v>0</v>
      </c>
      <c r="Z1886">
        <v>0</v>
      </c>
      <c r="AA1886">
        <v>7455</v>
      </c>
      <c r="AB1886">
        <v>0</v>
      </c>
      <c r="AC1886">
        <v>7035</v>
      </c>
      <c r="AD1886">
        <v>2</v>
      </c>
      <c r="AE1886">
        <v>0</v>
      </c>
      <c r="AF1886">
        <v>27</v>
      </c>
      <c r="AG1886">
        <v>0</v>
      </c>
      <c r="AH1886">
        <v>1</v>
      </c>
      <c r="AI1886">
        <v>2</v>
      </c>
      <c r="AJ1886">
        <v>0</v>
      </c>
      <c r="AK1886">
        <v>0</v>
      </c>
      <c r="AL1886">
        <v>0</v>
      </c>
      <c r="AM1886">
        <v>0</v>
      </c>
      <c r="AN1886">
        <v>0</v>
      </c>
      <c r="AO1886">
        <v>16</v>
      </c>
      <c r="AP1886">
        <v>67</v>
      </c>
      <c r="AQ1886">
        <v>17</v>
      </c>
      <c r="AR1886">
        <v>0</v>
      </c>
      <c r="AS1886">
        <v>14</v>
      </c>
      <c r="AT1886">
        <v>0</v>
      </c>
      <c r="AU1886">
        <v>5</v>
      </c>
      <c r="AV1886">
        <v>2</v>
      </c>
      <c r="AW1886">
        <v>0</v>
      </c>
      <c r="AX1886">
        <v>0</v>
      </c>
      <c r="AY1886">
        <v>3</v>
      </c>
      <c r="AZ1886">
        <v>10</v>
      </c>
      <c r="BA1886">
        <v>7</v>
      </c>
      <c r="BB1886">
        <v>4</v>
      </c>
      <c r="BC1886">
        <v>1</v>
      </c>
      <c r="BD1886">
        <v>0</v>
      </c>
      <c r="BE1886">
        <v>0</v>
      </c>
      <c r="BF1886">
        <v>30</v>
      </c>
      <c r="BG1886">
        <v>593</v>
      </c>
      <c r="BH1886">
        <v>0</v>
      </c>
      <c r="BI1886">
        <v>2</v>
      </c>
      <c r="BJ1886" s="25">
        <v>45853</v>
      </c>
      <c r="BK1886">
        <v>0</v>
      </c>
      <c r="BL1886" s="27" t="str">
        <f>VLOOKUP(O1886,DropDownList!$H$1:$I$7,2,FALSE)</f>
        <v>2023/24</v>
      </c>
      <c r="BM1886" s="27" t="str">
        <f t="shared" si="29"/>
        <v>JP COURT</v>
      </c>
    </row>
    <row r="1887" spans="1:65" x14ac:dyDescent="0.2">
      <c r="A1887">
        <v>2025</v>
      </c>
      <c r="B1887">
        <v>7</v>
      </c>
      <c r="C1887" t="s">
        <v>198</v>
      </c>
      <c r="D1887" t="s">
        <v>212</v>
      </c>
      <c r="E1887" t="s">
        <v>34</v>
      </c>
      <c r="F1887">
        <v>9293</v>
      </c>
      <c r="G1887" t="s">
        <v>141</v>
      </c>
      <c r="H1887" t="s">
        <v>200</v>
      </c>
      <c r="I1887" t="s">
        <v>142</v>
      </c>
      <c r="J1887" s="24">
        <v>45839</v>
      </c>
      <c r="K1887" t="s">
        <v>143</v>
      </c>
      <c r="L1887">
        <v>2</v>
      </c>
      <c r="M1887" t="s">
        <v>144</v>
      </c>
      <c r="N1887" t="s">
        <v>145</v>
      </c>
      <c r="O1887" t="s">
        <v>149</v>
      </c>
      <c r="P1887" t="s">
        <v>148</v>
      </c>
      <c r="Q1887">
        <v>0</v>
      </c>
      <c r="R1887">
        <v>1</v>
      </c>
      <c r="S1887">
        <v>60</v>
      </c>
      <c r="T1887">
        <v>0</v>
      </c>
      <c r="U1887">
        <v>0</v>
      </c>
      <c r="V1887">
        <v>0</v>
      </c>
      <c r="W1887">
        <v>0</v>
      </c>
      <c r="X1887">
        <v>0</v>
      </c>
      <c r="Y1887">
        <v>0</v>
      </c>
      <c r="Z1887">
        <v>0</v>
      </c>
      <c r="AA1887">
        <v>60</v>
      </c>
      <c r="AB1887">
        <v>0</v>
      </c>
      <c r="AC1887">
        <v>60</v>
      </c>
      <c r="AD1887">
        <v>0</v>
      </c>
      <c r="AE1887">
        <v>0</v>
      </c>
      <c r="AF1887">
        <v>1</v>
      </c>
      <c r="AG1887">
        <v>0</v>
      </c>
      <c r="AH1887">
        <v>0</v>
      </c>
      <c r="AI1887">
        <v>0</v>
      </c>
      <c r="AJ1887">
        <v>0</v>
      </c>
      <c r="AK1887">
        <v>0</v>
      </c>
      <c r="AL1887">
        <v>0</v>
      </c>
      <c r="AM1887">
        <v>0</v>
      </c>
      <c r="AN1887">
        <v>0</v>
      </c>
      <c r="AO1887">
        <v>0</v>
      </c>
      <c r="AP1887">
        <v>0</v>
      </c>
      <c r="AQ1887">
        <v>0</v>
      </c>
      <c r="AR1887">
        <v>0</v>
      </c>
      <c r="AS1887">
        <v>0</v>
      </c>
      <c r="AT1887">
        <v>0</v>
      </c>
      <c r="AU1887">
        <v>0</v>
      </c>
      <c r="AV1887">
        <v>0</v>
      </c>
      <c r="AW1887">
        <v>0</v>
      </c>
      <c r="AX1887">
        <v>0</v>
      </c>
      <c r="AY1887">
        <v>0</v>
      </c>
      <c r="AZ1887">
        <v>0</v>
      </c>
      <c r="BA1887">
        <v>0</v>
      </c>
      <c r="BB1887">
        <v>0</v>
      </c>
      <c r="BC1887">
        <v>0</v>
      </c>
      <c r="BD1887">
        <v>0</v>
      </c>
      <c r="BE1887">
        <v>0</v>
      </c>
      <c r="BF1887">
        <v>0</v>
      </c>
      <c r="BG1887">
        <v>0</v>
      </c>
      <c r="BH1887">
        <v>0</v>
      </c>
      <c r="BI1887">
        <v>0</v>
      </c>
      <c r="BJ1887" s="25">
        <v>45853</v>
      </c>
      <c r="BK1887">
        <v>0</v>
      </c>
      <c r="BL1887" s="27" t="str">
        <f>VLOOKUP(O1887,DropDownList!$H$1:$I$7,2,FALSE)</f>
        <v>2025/26</v>
      </c>
      <c r="BM1887" s="27" t="str">
        <f t="shared" si="29"/>
        <v>PRAS</v>
      </c>
    </row>
    <row r="1888" spans="1:65" x14ac:dyDescent="0.2">
      <c r="A1888">
        <v>2025</v>
      </c>
      <c r="B1888">
        <v>7</v>
      </c>
      <c r="C1888" t="s">
        <v>198</v>
      </c>
      <c r="D1888" t="s">
        <v>212</v>
      </c>
      <c r="E1888" t="s">
        <v>34</v>
      </c>
      <c r="F1888">
        <v>9293</v>
      </c>
      <c r="G1888" t="s">
        <v>141</v>
      </c>
      <c r="H1888" t="s">
        <v>200</v>
      </c>
      <c r="I1888" t="s">
        <v>142</v>
      </c>
      <c r="J1888" s="24">
        <v>45839</v>
      </c>
      <c r="K1888" t="s">
        <v>143</v>
      </c>
      <c r="L1888">
        <v>2</v>
      </c>
      <c r="M1888" t="s">
        <v>144</v>
      </c>
      <c r="N1888" t="s">
        <v>145</v>
      </c>
      <c r="O1888" t="s">
        <v>156</v>
      </c>
      <c r="P1888" t="s">
        <v>150</v>
      </c>
      <c r="Q1888">
        <v>623.87</v>
      </c>
      <c r="R1888">
        <v>54</v>
      </c>
      <c r="S1888">
        <v>10258.23</v>
      </c>
      <c r="T1888">
        <v>1703.76</v>
      </c>
      <c r="U1888">
        <v>6</v>
      </c>
      <c r="V1888">
        <v>3</v>
      </c>
      <c r="W1888">
        <v>331.66</v>
      </c>
      <c r="X1888">
        <v>331.66</v>
      </c>
      <c r="Y1888">
        <v>47</v>
      </c>
      <c r="Z1888">
        <v>8554.4699999999993</v>
      </c>
      <c r="AA1888">
        <v>7930.6</v>
      </c>
      <c r="AB1888">
        <v>2693.29</v>
      </c>
      <c r="AC1888">
        <v>5237.3100000000004</v>
      </c>
      <c r="AD1888">
        <v>3</v>
      </c>
      <c r="AE1888">
        <v>0</v>
      </c>
      <c r="AF1888">
        <v>41</v>
      </c>
      <c r="AG1888">
        <v>2</v>
      </c>
      <c r="AH1888">
        <v>7</v>
      </c>
      <c r="AI1888">
        <v>4</v>
      </c>
      <c r="AJ1888">
        <v>15</v>
      </c>
      <c r="AK1888">
        <v>5</v>
      </c>
      <c r="AL1888">
        <v>1</v>
      </c>
      <c r="AM1888">
        <v>4</v>
      </c>
      <c r="AN1888">
        <v>0</v>
      </c>
      <c r="AO1888">
        <v>31</v>
      </c>
      <c r="AP1888">
        <v>121</v>
      </c>
      <c r="AQ1888">
        <v>35</v>
      </c>
      <c r="AR1888">
        <v>0</v>
      </c>
      <c r="AS1888">
        <v>26</v>
      </c>
      <c r="AT1888">
        <v>0</v>
      </c>
      <c r="AU1888">
        <v>1</v>
      </c>
      <c r="AV1888">
        <v>0</v>
      </c>
      <c r="AW1888">
        <v>0</v>
      </c>
      <c r="AX1888">
        <v>0</v>
      </c>
      <c r="AY1888">
        <v>10</v>
      </c>
      <c r="AZ1888">
        <v>24</v>
      </c>
      <c r="BA1888">
        <v>14</v>
      </c>
      <c r="BB1888">
        <v>3</v>
      </c>
      <c r="BC1888">
        <v>2</v>
      </c>
      <c r="BD1888">
        <v>1</v>
      </c>
      <c r="BE1888">
        <v>0</v>
      </c>
      <c r="BF1888">
        <v>32</v>
      </c>
      <c r="BG1888">
        <v>431.66</v>
      </c>
      <c r="BH1888">
        <v>0</v>
      </c>
      <c r="BI1888">
        <v>6</v>
      </c>
      <c r="BJ1888" s="25">
        <v>45853</v>
      </c>
      <c r="BK1888">
        <v>0</v>
      </c>
      <c r="BL1888" s="27" t="str">
        <f>VLOOKUP(O1888,DropDownList!$H$1:$I$7,2,FALSE)</f>
        <v>2023/24</v>
      </c>
      <c r="BM1888" s="27" t="str">
        <f t="shared" si="29"/>
        <v>FISCAL FINES</v>
      </c>
    </row>
    <row r="1889" spans="1:65" x14ac:dyDescent="0.2">
      <c r="A1889">
        <v>2025</v>
      </c>
      <c r="B1889">
        <v>7</v>
      </c>
      <c r="C1889" t="s">
        <v>198</v>
      </c>
      <c r="D1889" t="s">
        <v>212</v>
      </c>
      <c r="E1889" t="s">
        <v>34</v>
      </c>
      <c r="F1889">
        <v>9293</v>
      </c>
      <c r="G1889" t="s">
        <v>141</v>
      </c>
      <c r="H1889" t="s">
        <v>200</v>
      </c>
      <c r="I1889" t="s">
        <v>142</v>
      </c>
      <c r="J1889" s="24">
        <v>45839</v>
      </c>
      <c r="K1889" t="s">
        <v>143</v>
      </c>
      <c r="L1889">
        <v>2</v>
      </c>
      <c r="M1889" t="s">
        <v>144</v>
      </c>
      <c r="N1889" t="s">
        <v>145</v>
      </c>
      <c r="O1889" t="s">
        <v>147</v>
      </c>
      <c r="P1889" t="s">
        <v>150</v>
      </c>
      <c r="Q1889">
        <v>1114.22</v>
      </c>
      <c r="R1889">
        <v>67</v>
      </c>
      <c r="S1889">
        <v>11790.34</v>
      </c>
      <c r="T1889">
        <v>2635.98</v>
      </c>
      <c r="U1889">
        <v>12</v>
      </c>
      <c r="V1889">
        <v>7</v>
      </c>
      <c r="W1889">
        <v>667.64</v>
      </c>
      <c r="X1889">
        <v>667.64</v>
      </c>
      <c r="Y1889">
        <v>55</v>
      </c>
      <c r="Z1889">
        <v>9154.36</v>
      </c>
      <c r="AA1889">
        <v>8040.14</v>
      </c>
      <c r="AB1889">
        <v>2138.04</v>
      </c>
      <c r="AC1889">
        <v>5902.1</v>
      </c>
      <c r="AD1889">
        <v>2</v>
      </c>
      <c r="AE1889">
        <v>5</v>
      </c>
      <c r="AF1889">
        <v>42</v>
      </c>
      <c r="AG1889">
        <v>9</v>
      </c>
      <c r="AH1889">
        <v>12</v>
      </c>
      <c r="AI1889">
        <v>3</v>
      </c>
      <c r="AJ1889">
        <v>20</v>
      </c>
      <c r="AK1889">
        <v>7</v>
      </c>
      <c r="AL1889">
        <v>3</v>
      </c>
      <c r="AM1889">
        <v>4</v>
      </c>
      <c r="AN1889">
        <v>1</v>
      </c>
      <c r="AO1889">
        <v>39</v>
      </c>
      <c r="AP1889">
        <v>130</v>
      </c>
      <c r="AQ1889">
        <v>42</v>
      </c>
      <c r="AR1889">
        <v>0</v>
      </c>
      <c r="AS1889">
        <v>25</v>
      </c>
      <c r="AT1889">
        <v>0</v>
      </c>
      <c r="AU1889">
        <v>0</v>
      </c>
      <c r="AV1889">
        <v>0</v>
      </c>
      <c r="AW1889">
        <v>0</v>
      </c>
      <c r="AX1889">
        <v>0</v>
      </c>
      <c r="AY1889">
        <v>14</v>
      </c>
      <c r="AZ1889">
        <v>25</v>
      </c>
      <c r="BA1889">
        <v>14</v>
      </c>
      <c r="BB1889">
        <v>2</v>
      </c>
      <c r="BC1889">
        <v>0</v>
      </c>
      <c r="BD1889">
        <v>0</v>
      </c>
      <c r="BE1889">
        <v>0</v>
      </c>
      <c r="BF1889">
        <v>41</v>
      </c>
      <c r="BG1889">
        <v>400</v>
      </c>
      <c r="BH1889">
        <v>1</v>
      </c>
      <c r="BI1889">
        <v>12</v>
      </c>
      <c r="BJ1889" s="25">
        <v>45853</v>
      </c>
      <c r="BK1889">
        <v>0</v>
      </c>
      <c r="BL1889" s="27" t="str">
        <f>VLOOKUP(O1889,DropDownList!$H$1:$I$7,2,FALSE)</f>
        <v>2024/25</v>
      </c>
      <c r="BM1889" s="27" t="str">
        <f t="shared" si="29"/>
        <v>FISCAL FINES</v>
      </c>
    </row>
    <row r="1890" spans="1:65" x14ac:dyDescent="0.2">
      <c r="A1890">
        <v>2025</v>
      </c>
      <c r="B1890">
        <v>7</v>
      </c>
      <c r="C1890" t="s">
        <v>198</v>
      </c>
      <c r="D1890" t="s">
        <v>213</v>
      </c>
      <c r="E1890" t="s">
        <v>34</v>
      </c>
      <c r="F1890">
        <v>9841</v>
      </c>
      <c r="G1890" t="s">
        <v>158</v>
      </c>
      <c r="H1890" t="s">
        <v>200</v>
      </c>
      <c r="I1890" t="s">
        <v>142</v>
      </c>
      <c r="J1890" s="24">
        <v>45839</v>
      </c>
      <c r="K1890" t="s">
        <v>143</v>
      </c>
      <c r="L1890">
        <v>2</v>
      </c>
      <c r="M1890" t="s">
        <v>144</v>
      </c>
      <c r="N1890" t="s">
        <v>145</v>
      </c>
      <c r="O1890" t="s">
        <v>156</v>
      </c>
      <c r="P1890" t="s">
        <v>161</v>
      </c>
      <c r="Q1890">
        <v>80</v>
      </c>
      <c r="R1890">
        <v>72</v>
      </c>
      <c r="S1890">
        <v>2200</v>
      </c>
      <c r="T1890">
        <v>80</v>
      </c>
      <c r="U1890">
        <v>9</v>
      </c>
      <c r="V1890">
        <v>2</v>
      </c>
      <c r="W1890">
        <v>60</v>
      </c>
      <c r="X1890">
        <v>60</v>
      </c>
      <c r="Y1890">
        <v>0</v>
      </c>
      <c r="Z1890">
        <v>0</v>
      </c>
      <c r="AA1890">
        <v>2040</v>
      </c>
      <c r="AB1890">
        <v>0</v>
      </c>
      <c r="AC1890">
        <v>0</v>
      </c>
      <c r="AD1890">
        <v>2</v>
      </c>
      <c r="AE1890">
        <v>0</v>
      </c>
      <c r="AF1890">
        <v>67</v>
      </c>
      <c r="AG1890">
        <v>0</v>
      </c>
      <c r="AH1890">
        <v>2</v>
      </c>
      <c r="AI1890">
        <v>3</v>
      </c>
      <c r="AJ1890">
        <v>0</v>
      </c>
      <c r="AK1890">
        <v>0</v>
      </c>
      <c r="AL1890">
        <v>0</v>
      </c>
      <c r="AM1890">
        <v>0</v>
      </c>
      <c r="AN1890">
        <v>0</v>
      </c>
      <c r="AO1890">
        <v>41</v>
      </c>
      <c r="AP1890">
        <v>148</v>
      </c>
      <c r="AQ1890">
        <v>43</v>
      </c>
      <c r="AR1890">
        <v>0</v>
      </c>
      <c r="AS1890">
        <v>23</v>
      </c>
      <c r="AT1890">
        <v>6</v>
      </c>
      <c r="AU1890">
        <v>6</v>
      </c>
      <c r="AV1890">
        <v>3</v>
      </c>
      <c r="AW1890">
        <v>1</v>
      </c>
      <c r="AX1890">
        <v>0</v>
      </c>
      <c r="AY1890">
        <v>12</v>
      </c>
      <c r="AZ1890">
        <v>23</v>
      </c>
      <c r="BA1890">
        <v>15</v>
      </c>
      <c r="BB1890">
        <v>5</v>
      </c>
      <c r="BC1890">
        <v>3</v>
      </c>
      <c r="BD1890">
        <v>1</v>
      </c>
      <c r="BE1890">
        <v>0</v>
      </c>
      <c r="BF1890">
        <v>69</v>
      </c>
      <c r="BG1890">
        <v>80</v>
      </c>
      <c r="BH1890">
        <v>0</v>
      </c>
      <c r="BI1890">
        <v>7</v>
      </c>
      <c r="BJ1890" s="25">
        <v>45853</v>
      </c>
      <c r="BK1890">
        <v>1</v>
      </c>
      <c r="BL1890" s="27" t="str">
        <f>VLOOKUP(O1890,DropDownList!$H$1:$I$7,2,FALSE)</f>
        <v>2023/24</v>
      </c>
      <c r="BM1890" s="27" t="str">
        <f t="shared" si="29"/>
        <v>VSUR</v>
      </c>
    </row>
    <row r="1891" spans="1:65" x14ac:dyDescent="0.2">
      <c r="A1891">
        <v>2025</v>
      </c>
      <c r="B1891">
        <v>7</v>
      </c>
      <c r="C1891" t="s">
        <v>198</v>
      </c>
      <c r="D1891" t="s">
        <v>213</v>
      </c>
      <c r="E1891" t="s">
        <v>34</v>
      </c>
      <c r="F1891">
        <v>9841</v>
      </c>
      <c r="G1891" t="s">
        <v>158</v>
      </c>
      <c r="H1891" t="s">
        <v>200</v>
      </c>
      <c r="I1891" t="s">
        <v>142</v>
      </c>
      <c r="J1891" s="24">
        <v>45839</v>
      </c>
      <c r="K1891" t="s">
        <v>143</v>
      </c>
      <c r="L1891">
        <v>2</v>
      </c>
      <c r="M1891" t="s">
        <v>144</v>
      </c>
      <c r="N1891" t="s">
        <v>145</v>
      </c>
      <c r="O1891" t="s">
        <v>147</v>
      </c>
      <c r="P1891" t="s">
        <v>160</v>
      </c>
      <c r="Q1891">
        <v>4985.1400000000003</v>
      </c>
      <c r="R1891">
        <v>88</v>
      </c>
      <c r="S1891">
        <v>47437.67</v>
      </c>
      <c r="T1891">
        <v>575</v>
      </c>
      <c r="U1891">
        <v>15</v>
      </c>
      <c r="V1891">
        <v>9</v>
      </c>
      <c r="W1891">
        <v>2156.25</v>
      </c>
      <c r="X1891">
        <v>2591.25</v>
      </c>
      <c r="Y1891">
        <v>0</v>
      </c>
      <c r="Z1891">
        <v>0</v>
      </c>
      <c r="AA1891">
        <v>41877.53</v>
      </c>
      <c r="AB1891">
        <v>250</v>
      </c>
      <c r="AC1891">
        <v>39152.53</v>
      </c>
      <c r="AD1891">
        <v>2</v>
      </c>
      <c r="AE1891">
        <v>7</v>
      </c>
      <c r="AF1891">
        <v>71</v>
      </c>
      <c r="AG1891">
        <v>13</v>
      </c>
      <c r="AH1891">
        <v>1</v>
      </c>
      <c r="AI1891">
        <v>2</v>
      </c>
      <c r="AJ1891">
        <v>0</v>
      </c>
      <c r="AK1891">
        <v>0</v>
      </c>
      <c r="AL1891">
        <v>0</v>
      </c>
      <c r="AM1891">
        <v>0</v>
      </c>
      <c r="AN1891">
        <v>0</v>
      </c>
      <c r="AO1891">
        <v>43</v>
      </c>
      <c r="AP1891">
        <v>119</v>
      </c>
      <c r="AQ1891">
        <v>42</v>
      </c>
      <c r="AR1891">
        <v>0</v>
      </c>
      <c r="AS1891">
        <v>14</v>
      </c>
      <c r="AT1891">
        <v>0</v>
      </c>
      <c r="AU1891">
        <v>10</v>
      </c>
      <c r="AV1891">
        <v>1</v>
      </c>
      <c r="AW1891">
        <v>1</v>
      </c>
      <c r="AX1891">
        <v>0</v>
      </c>
      <c r="AY1891">
        <v>13</v>
      </c>
      <c r="AZ1891">
        <v>18</v>
      </c>
      <c r="BA1891">
        <v>9</v>
      </c>
      <c r="BB1891">
        <v>3</v>
      </c>
      <c r="BC1891">
        <v>2</v>
      </c>
      <c r="BD1891">
        <v>1</v>
      </c>
      <c r="BE1891">
        <v>0</v>
      </c>
      <c r="BF1891">
        <v>82</v>
      </c>
      <c r="BG1891">
        <v>820</v>
      </c>
      <c r="BH1891">
        <v>1</v>
      </c>
      <c r="BI1891">
        <v>13</v>
      </c>
      <c r="BJ1891" s="25">
        <v>45853</v>
      </c>
      <c r="BK1891">
        <v>2</v>
      </c>
      <c r="BL1891" s="27" t="str">
        <f>VLOOKUP(O1891,DropDownList!$H$1:$I$7,2,FALSE)</f>
        <v>2024/25</v>
      </c>
      <c r="BM1891" s="27" t="str">
        <f t="shared" si="29"/>
        <v>SC COURT</v>
      </c>
    </row>
    <row r="1892" spans="1:65" x14ac:dyDescent="0.2">
      <c r="A1892">
        <v>2025</v>
      </c>
      <c r="B1892">
        <v>7</v>
      </c>
      <c r="C1892" t="s">
        <v>198</v>
      </c>
      <c r="D1892" t="s">
        <v>213</v>
      </c>
      <c r="E1892" t="s">
        <v>34</v>
      </c>
      <c r="F1892">
        <v>9841</v>
      </c>
      <c r="G1892" t="s">
        <v>158</v>
      </c>
      <c r="H1892" t="s">
        <v>200</v>
      </c>
      <c r="I1892" t="s">
        <v>142</v>
      </c>
      <c r="J1892" s="24">
        <v>45839</v>
      </c>
      <c r="K1892" t="s">
        <v>143</v>
      </c>
      <c r="L1892">
        <v>2</v>
      </c>
      <c r="M1892" t="s">
        <v>144</v>
      </c>
      <c r="N1892" t="s">
        <v>145</v>
      </c>
      <c r="O1892" t="s">
        <v>156</v>
      </c>
      <c r="P1892" t="s">
        <v>160</v>
      </c>
      <c r="Q1892">
        <v>3307.41</v>
      </c>
      <c r="R1892">
        <v>78</v>
      </c>
      <c r="S1892">
        <v>53611</v>
      </c>
      <c r="T1892">
        <v>1970</v>
      </c>
      <c r="U1892">
        <v>11</v>
      </c>
      <c r="V1892">
        <v>6</v>
      </c>
      <c r="W1892">
        <v>2121.8000000000002</v>
      </c>
      <c r="X1892">
        <v>2121.8000000000002</v>
      </c>
      <c r="Y1892">
        <v>0</v>
      </c>
      <c r="Z1892">
        <v>0</v>
      </c>
      <c r="AA1892">
        <v>48333.59</v>
      </c>
      <c r="AB1892">
        <v>4927.08</v>
      </c>
      <c r="AC1892">
        <v>41366.51</v>
      </c>
      <c r="AD1892">
        <v>3</v>
      </c>
      <c r="AE1892">
        <v>3</v>
      </c>
      <c r="AF1892">
        <v>63</v>
      </c>
      <c r="AG1892">
        <v>7</v>
      </c>
      <c r="AH1892">
        <v>2</v>
      </c>
      <c r="AI1892">
        <v>4</v>
      </c>
      <c r="AJ1892">
        <v>0</v>
      </c>
      <c r="AK1892">
        <v>0</v>
      </c>
      <c r="AL1892">
        <v>0</v>
      </c>
      <c r="AM1892">
        <v>0</v>
      </c>
      <c r="AN1892">
        <v>0</v>
      </c>
      <c r="AO1892">
        <v>45</v>
      </c>
      <c r="AP1892">
        <v>169</v>
      </c>
      <c r="AQ1892">
        <v>47</v>
      </c>
      <c r="AR1892">
        <v>0</v>
      </c>
      <c r="AS1892">
        <v>24</v>
      </c>
      <c r="AT1892">
        <v>6</v>
      </c>
      <c r="AU1892">
        <v>9</v>
      </c>
      <c r="AV1892">
        <v>4</v>
      </c>
      <c r="AW1892">
        <v>1</v>
      </c>
      <c r="AX1892">
        <v>0</v>
      </c>
      <c r="AY1892">
        <v>14</v>
      </c>
      <c r="AZ1892">
        <v>27</v>
      </c>
      <c r="BA1892">
        <v>18</v>
      </c>
      <c r="BB1892">
        <v>6</v>
      </c>
      <c r="BC1892">
        <v>4</v>
      </c>
      <c r="BD1892">
        <v>1</v>
      </c>
      <c r="BE1892">
        <v>0</v>
      </c>
      <c r="BF1892">
        <v>75</v>
      </c>
      <c r="BG1892">
        <v>1680</v>
      </c>
      <c r="BH1892">
        <v>2</v>
      </c>
      <c r="BI1892">
        <v>9</v>
      </c>
      <c r="BJ1892" s="25">
        <v>45853</v>
      </c>
      <c r="BK1892">
        <v>1</v>
      </c>
      <c r="BL1892" s="27" t="str">
        <f>VLOOKUP(O1892,DropDownList!$H$1:$I$7,2,FALSE)</f>
        <v>2023/24</v>
      </c>
      <c r="BM1892" s="27" t="str">
        <f t="shared" si="29"/>
        <v>SC COURT</v>
      </c>
    </row>
    <row r="1893" spans="1:65" x14ac:dyDescent="0.2">
      <c r="A1893">
        <v>2025</v>
      </c>
      <c r="B1893">
        <v>7</v>
      </c>
      <c r="C1893" t="s">
        <v>198</v>
      </c>
      <c r="D1893" t="s">
        <v>213</v>
      </c>
      <c r="E1893" t="s">
        <v>34</v>
      </c>
      <c r="F1893">
        <v>9841</v>
      </c>
      <c r="G1893" t="s">
        <v>158</v>
      </c>
      <c r="H1893" t="s">
        <v>200</v>
      </c>
      <c r="I1893" t="s">
        <v>142</v>
      </c>
      <c r="J1893" s="24">
        <v>45839</v>
      </c>
      <c r="K1893" t="s">
        <v>143</v>
      </c>
      <c r="L1893">
        <v>2</v>
      </c>
      <c r="M1893" t="s">
        <v>144</v>
      </c>
      <c r="N1893" t="s">
        <v>145</v>
      </c>
      <c r="O1893" t="s">
        <v>149</v>
      </c>
      <c r="P1893" t="s">
        <v>161</v>
      </c>
      <c r="Q1893">
        <v>195</v>
      </c>
      <c r="R1893">
        <v>59</v>
      </c>
      <c r="S1893">
        <v>2090</v>
      </c>
      <c r="T1893">
        <v>60</v>
      </c>
      <c r="U1893">
        <v>22</v>
      </c>
      <c r="V1893">
        <v>4</v>
      </c>
      <c r="W1893">
        <v>175</v>
      </c>
      <c r="X1893">
        <v>175</v>
      </c>
      <c r="Y1893">
        <v>0</v>
      </c>
      <c r="Z1893">
        <v>0</v>
      </c>
      <c r="AA1893">
        <v>1835</v>
      </c>
      <c r="AB1893">
        <v>0</v>
      </c>
      <c r="AC1893">
        <v>0</v>
      </c>
      <c r="AD1893">
        <v>4</v>
      </c>
      <c r="AE1893">
        <v>0</v>
      </c>
      <c r="AF1893">
        <v>51</v>
      </c>
      <c r="AG1893">
        <v>0</v>
      </c>
      <c r="AH1893">
        <v>2</v>
      </c>
      <c r="AI1893">
        <v>6</v>
      </c>
      <c r="AJ1893">
        <v>0</v>
      </c>
      <c r="AK1893">
        <v>0</v>
      </c>
      <c r="AL1893">
        <v>0</v>
      </c>
      <c r="AM1893">
        <v>0</v>
      </c>
      <c r="AN1893">
        <v>0</v>
      </c>
      <c r="AO1893">
        <v>31</v>
      </c>
      <c r="AP1893">
        <v>79</v>
      </c>
      <c r="AQ1893">
        <v>35</v>
      </c>
      <c r="AR1893">
        <v>0</v>
      </c>
      <c r="AS1893">
        <v>12</v>
      </c>
      <c r="AT1893">
        <v>0</v>
      </c>
      <c r="AU1893">
        <v>3</v>
      </c>
      <c r="AV1893">
        <v>0</v>
      </c>
      <c r="AW1893">
        <v>0</v>
      </c>
      <c r="AX1893">
        <v>0</v>
      </c>
      <c r="AY1893">
        <v>6</v>
      </c>
      <c r="AZ1893">
        <v>10</v>
      </c>
      <c r="BA1893">
        <v>4</v>
      </c>
      <c r="BB1893">
        <v>2</v>
      </c>
      <c r="BC1893">
        <v>1</v>
      </c>
      <c r="BD1893">
        <v>0</v>
      </c>
      <c r="BE1893">
        <v>0</v>
      </c>
      <c r="BF1893">
        <v>58</v>
      </c>
      <c r="BG1893">
        <v>195</v>
      </c>
      <c r="BH1893">
        <v>0</v>
      </c>
      <c r="BI1893">
        <v>21</v>
      </c>
      <c r="BJ1893" s="25">
        <v>45853</v>
      </c>
      <c r="BK1893">
        <v>0</v>
      </c>
      <c r="BL1893" s="27" t="str">
        <f>VLOOKUP(O1893,DropDownList!$H$1:$I$7,2,FALSE)</f>
        <v>2025/26</v>
      </c>
      <c r="BM1893" s="27" t="str">
        <f t="shared" si="29"/>
        <v>VSUR</v>
      </c>
    </row>
    <row r="1894" spans="1:65" x14ac:dyDescent="0.2">
      <c r="A1894">
        <v>2025</v>
      </c>
      <c r="B1894">
        <v>7</v>
      </c>
      <c r="C1894" t="s">
        <v>198</v>
      </c>
      <c r="D1894" t="s">
        <v>213</v>
      </c>
      <c r="E1894" t="s">
        <v>34</v>
      </c>
      <c r="F1894">
        <v>9841</v>
      </c>
      <c r="G1894" t="s">
        <v>158</v>
      </c>
      <c r="H1894" t="s">
        <v>200</v>
      </c>
      <c r="I1894" t="s">
        <v>142</v>
      </c>
      <c r="J1894" s="24">
        <v>45839</v>
      </c>
      <c r="K1894" t="s">
        <v>143</v>
      </c>
      <c r="L1894">
        <v>2</v>
      </c>
      <c r="M1894" t="s">
        <v>144</v>
      </c>
      <c r="N1894" t="s">
        <v>145</v>
      </c>
      <c r="O1894" t="s">
        <v>147</v>
      </c>
      <c r="P1894" t="s">
        <v>161</v>
      </c>
      <c r="Q1894">
        <v>30</v>
      </c>
      <c r="R1894">
        <v>89</v>
      </c>
      <c r="S1894">
        <v>2525</v>
      </c>
      <c r="T1894">
        <v>20</v>
      </c>
      <c r="U1894">
        <v>16</v>
      </c>
      <c r="V1894">
        <v>2</v>
      </c>
      <c r="W1894">
        <v>30</v>
      </c>
      <c r="X1894">
        <v>30</v>
      </c>
      <c r="Y1894">
        <v>0</v>
      </c>
      <c r="Z1894">
        <v>0</v>
      </c>
      <c r="AA1894">
        <v>2475</v>
      </c>
      <c r="AB1894">
        <v>0</v>
      </c>
      <c r="AC1894">
        <v>0</v>
      </c>
      <c r="AD1894">
        <v>2</v>
      </c>
      <c r="AE1894">
        <v>0</v>
      </c>
      <c r="AF1894">
        <v>86</v>
      </c>
      <c r="AG1894">
        <v>0</v>
      </c>
      <c r="AH1894">
        <v>1</v>
      </c>
      <c r="AI1894">
        <v>2</v>
      </c>
      <c r="AJ1894">
        <v>0</v>
      </c>
      <c r="AK1894">
        <v>0</v>
      </c>
      <c r="AL1894">
        <v>0</v>
      </c>
      <c r="AM1894">
        <v>0</v>
      </c>
      <c r="AN1894">
        <v>0</v>
      </c>
      <c r="AO1894">
        <v>44</v>
      </c>
      <c r="AP1894">
        <v>120</v>
      </c>
      <c r="AQ1894">
        <v>42</v>
      </c>
      <c r="AR1894">
        <v>0</v>
      </c>
      <c r="AS1894">
        <v>14</v>
      </c>
      <c r="AT1894">
        <v>0</v>
      </c>
      <c r="AU1894">
        <v>10</v>
      </c>
      <c r="AV1894">
        <v>1</v>
      </c>
      <c r="AW1894">
        <v>1</v>
      </c>
      <c r="AX1894">
        <v>0</v>
      </c>
      <c r="AY1894">
        <v>13</v>
      </c>
      <c r="AZ1894">
        <v>18</v>
      </c>
      <c r="BA1894">
        <v>9</v>
      </c>
      <c r="BB1894">
        <v>3</v>
      </c>
      <c r="BC1894">
        <v>2</v>
      </c>
      <c r="BD1894">
        <v>2</v>
      </c>
      <c r="BE1894">
        <v>0</v>
      </c>
      <c r="BF1894">
        <v>83</v>
      </c>
      <c r="BG1894">
        <v>30</v>
      </c>
      <c r="BH1894">
        <v>0</v>
      </c>
      <c r="BI1894">
        <v>14</v>
      </c>
      <c r="BJ1894" s="25">
        <v>45853</v>
      </c>
      <c r="BK1894">
        <v>2</v>
      </c>
      <c r="BL1894" s="27" t="str">
        <f>VLOOKUP(O1894,DropDownList!$H$1:$I$7,2,FALSE)</f>
        <v>2024/25</v>
      </c>
      <c r="BM1894" s="27" t="str">
        <f t="shared" si="29"/>
        <v>VSUR</v>
      </c>
    </row>
    <row r="1895" spans="1:65" x14ac:dyDescent="0.2">
      <c r="A1895">
        <v>2025</v>
      </c>
      <c r="B1895">
        <v>7</v>
      </c>
      <c r="C1895" t="s">
        <v>198</v>
      </c>
      <c r="D1895" t="s">
        <v>213</v>
      </c>
      <c r="E1895" t="s">
        <v>34</v>
      </c>
      <c r="F1895">
        <v>9841</v>
      </c>
      <c r="G1895" t="s">
        <v>158</v>
      </c>
      <c r="H1895" t="s">
        <v>200</v>
      </c>
      <c r="I1895" t="s">
        <v>142</v>
      </c>
      <c r="J1895" s="24">
        <v>45839</v>
      </c>
      <c r="K1895" t="s">
        <v>143</v>
      </c>
      <c r="L1895">
        <v>2</v>
      </c>
      <c r="M1895" t="s">
        <v>144</v>
      </c>
      <c r="N1895" t="s">
        <v>145</v>
      </c>
      <c r="O1895" t="s">
        <v>147</v>
      </c>
      <c r="P1895" t="s">
        <v>159</v>
      </c>
      <c r="Q1895">
        <v>0</v>
      </c>
      <c r="R1895">
        <v>3</v>
      </c>
      <c r="S1895">
        <v>2230</v>
      </c>
      <c r="T1895">
        <v>0</v>
      </c>
      <c r="U1895">
        <v>0</v>
      </c>
      <c r="V1895">
        <v>0</v>
      </c>
      <c r="W1895">
        <v>0</v>
      </c>
      <c r="X1895">
        <v>0</v>
      </c>
      <c r="Y1895">
        <v>0</v>
      </c>
      <c r="Z1895">
        <v>0</v>
      </c>
      <c r="AA1895">
        <v>2230</v>
      </c>
      <c r="AB1895">
        <v>0</v>
      </c>
      <c r="AC1895">
        <v>0</v>
      </c>
      <c r="AD1895">
        <v>0</v>
      </c>
      <c r="AE1895">
        <v>0</v>
      </c>
      <c r="AF1895">
        <v>3</v>
      </c>
      <c r="AG1895">
        <v>0</v>
      </c>
      <c r="AH1895">
        <v>0</v>
      </c>
      <c r="AI1895">
        <v>0</v>
      </c>
      <c r="AJ1895">
        <v>0</v>
      </c>
      <c r="AK1895">
        <v>0</v>
      </c>
      <c r="AL1895">
        <v>0</v>
      </c>
      <c r="AM1895">
        <v>0</v>
      </c>
      <c r="AN1895">
        <v>0</v>
      </c>
      <c r="AO1895">
        <v>0</v>
      </c>
      <c r="AP1895">
        <v>0</v>
      </c>
      <c r="AQ1895">
        <v>0</v>
      </c>
      <c r="AR1895">
        <v>0</v>
      </c>
      <c r="AS1895">
        <v>0</v>
      </c>
      <c r="AT1895">
        <v>0</v>
      </c>
      <c r="AU1895">
        <v>0</v>
      </c>
      <c r="AV1895">
        <v>0</v>
      </c>
      <c r="AW1895">
        <v>0</v>
      </c>
      <c r="AX1895">
        <v>0</v>
      </c>
      <c r="AY1895">
        <v>0</v>
      </c>
      <c r="AZ1895">
        <v>0</v>
      </c>
      <c r="BA1895">
        <v>0</v>
      </c>
      <c r="BB1895">
        <v>0</v>
      </c>
      <c r="BC1895">
        <v>0</v>
      </c>
      <c r="BD1895">
        <v>0</v>
      </c>
      <c r="BE1895">
        <v>0</v>
      </c>
      <c r="BF1895">
        <v>0</v>
      </c>
      <c r="BG1895">
        <v>0</v>
      </c>
      <c r="BH1895">
        <v>0</v>
      </c>
      <c r="BI1895">
        <v>0</v>
      </c>
      <c r="BJ1895" s="25">
        <v>45853</v>
      </c>
      <c r="BK1895">
        <v>0</v>
      </c>
      <c r="BL1895" s="27" t="str">
        <f>VLOOKUP(O1895,DropDownList!$H$1:$I$7,2,FALSE)</f>
        <v>2024/25</v>
      </c>
      <c r="BM1895" s="27" t="str">
        <f t="shared" si="29"/>
        <v>CONF</v>
      </c>
    </row>
    <row r="1896" spans="1:65" x14ac:dyDescent="0.2">
      <c r="A1896">
        <v>2025</v>
      </c>
      <c r="B1896">
        <v>7</v>
      </c>
      <c r="C1896" t="s">
        <v>198</v>
      </c>
      <c r="D1896" t="s">
        <v>213</v>
      </c>
      <c r="E1896" t="s">
        <v>34</v>
      </c>
      <c r="F1896">
        <v>9841</v>
      </c>
      <c r="G1896" t="s">
        <v>158</v>
      </c>
      <c r="H1896" t="s">
        <v>200</v>
      </c>
      <c r="I1896" t="s">
        <v>142</v>
      </c>
      <c r="J1896" s="24">
        <v>45839</v>
      </c>
      <c r="K1896" t="s">
        <v>143</v>
      </c>
      <c r="L1896">
        <v>2</v>
      </c>
      <c r="M1896" t="s">
        <v>144</v>
      </c>
      <c r="N1896" t="s">
        <v>145</v>
      </c>
      <c r="O1896" t="s">
        <v>149</v>
      </c>
      <c r="P1896" t="s">
        <v>160</v>
      </c>
      <c r="Q1896">
        <v>16431.16</v>
      </c>
      <c r="R1896">
        <v>61</v>
      </c>
      <c r="S1896">
        <v>44236</v>
      </c>
      <c r="T1896">
        <v>460</v>
      </c>
      <c r="U1896">
        <v>22</v>
      </c>
      <c r="V1896">
        <v>13</v>
      </c>
      <c r="W1896">
        <v>7795.91</v>
      </c>
      <c r="X1896">
        <v>14518.59</v>
      </c>
      <c r="Y1896">
        <v>0</v>
      </c>
      <c r="Z1896">
        <v>0</v>
      </c>
      <c r="AA1896">
        <v>27344.84</v>
      </c>
      <c r="AB1896">
        <v>0</v>
      </c>
      <c r="AC1896">
        <v>25509.84</v>
      </c>
      <c r="AD1896">
        <v>4</v>
      </c>
      <c r="AE1896">
        <v>9</v>
      </c>
      <c r="AF1896">
        <v>37</v>
      </c>
      <c r="AG1896">
        <v>16</v>
      </c>
      <c r="AH1896">
        <v>1</v>
      </c>
      <c r="AI1896">
        <v>6</v>
      </c>
      <c r="AJ1896">
        <v>0</v>
      </c>
      <c r="AK1896">
        <v>0</v>
      </c>
      <c r="AL1896">
        <v>0</v>
      </c>
      <c r="AM1896">
        <v>0</v>
      </c>
      <c r="AN1896">
        <v>0</v>
      </c>
      <c r="AO1896">
        <v>31</v>
      </c>
      <c r="AP1896">
        <v>79</v>
      </c>
      <c r="AQ1896">
        <v>35</v>
      </c>
      <c r="AR1896">
        <v>0</v>
      </c>
      <c r="AS1896">
        <v>12</v>
      </c>
      <c r="AT1896">
        <v>0</v>
      </c>
      <c r="AU1896">
        <v>3</v>
      </c>
      <c r="AV1896">
        <v>0</v>
      </c>
      <c r="AW1896">
        <v>0</v>
      </c>
      <c r="AX1896">
        <v>0</v>
      </c>
      <c r="AY1896">
        <v>6</v>
      </c>
      <c r="AZ1896">
        <v>10</v>
      </c>
      <c r="BA1896">
        <v>4</v>
      </c>
      <c r="BB1896">
        <v>2</v>
      </c>
      <c r="BC1896">
        <v>1</v>
      </c>
      <c r="BD1896">
        <v>0</v>
      </c>
      <c r="BE1896">
        <v>0</v>
      </c>
      <c r="BF1896">
        <v>60</v>
      </c>
      <c r="BG1896">
        <v>4071</v>
      </c>
      <c r="BH1896">
        <v>1</v>
      </c>
      <c r="BI1896">
        <v>21</v>
      </c>
      <c r="BJ1896" s="25">
        <v>45853</v>
      </c>
      <c r="BK1896">
        <v>0</v>
      </c>
      <c r="BL1896" s="27" t="str">
        <f>VLOOKUP(O1896,DropDownList!$H$1:$I$7,2,FALSE)</f>
        <v>2025/26</v>
      </c>
      <c r="BM1896" s="27" t="str">
        <f t="shared" si="29"/>
        <v>SC COURT</v>
      </c>
    </row>
    <row r="1897" spans="1:65" x14ac:dyDescent="0.2">
      <c r="A1897">
        <v>2025</v>
      </c>
      <c r="B1897">
        <v>7</v>
      </c>
      <c r="C1897" t="s">
        <v>198</v>
      </c>
      <c r="D1897" t="s">
        <v>214</v>
      </c>
      <c r="E1897" t="s">
        <v>35</v>
      </c>
      <c r="F1897">
        <v>9342</v>
      </c>
      <c r="G1897" t="s">
        <v>141</v>
      </c>
      <c r="H1897" t="s">
        <v>200</v>
      </c>
      <c r="I1897" t="s">
        <v>142</v>
      </c>
      <c r="J1897" s="24">
        <v>45839</v>
      </c>
      <c r="K1897" t="s">
        <v>143</v>
      </c>
      <c r="L1897">
        <v>2</v>
      </c>
      <c r="M1897" t="s">
        <v>144</v>
      </c>
      <c r="N1897" t="s">
        <v>145</v>
      </c>
      <c r="O1897" t="s">
        <v>149</v>
      </c>
      <c r="P1897" t="s">
        <v>154</v>
      </c>
      <c r="Q1897">
        <v>44494.19</v>
      </c>
      <c r="R1897">
        <v>499</v>
      </c>
      <c r="S1897">
        <v>122565.01</v>
      </c>
      <c r="T1897">
        <v>775</v>
      </c>
      <c r="U1897">
        <v>198</v>
      </c>
      <c r="V1897">
        <v>109</v>
      </c>
      <c r="W1897">
        <v>20015.439999999999</v>
      </c>
      <c r="X1897">
        <v>26080.44</v>
      </c>
      <c r="Y1897">
        <v>0</v>
      </c>
      <c r="Z1897">
        <v>0</v>
      </c>
      <c r="AA1897">
        <v>77295.820000000007</v>
      </c>
      <c r="AB1897">
        <v>959.69</v>
      </c>
      <c r="AC1897">
        <v>70566.789999999994</v>
      </c>
      <c r="AD1897">
        <v>58</v>
      </c>
      <c r="AE1897">
        <v>51</v>
      </c>
      <c r="AF1897">
        <v>297</v>
      </c>
      <c r="AG1897">
        <v>107</v>
      </c>
      <c r="AH1897">
        <v>2</v>
      </c>
      <c r="AI1897">
        <v>91</v>
      </c>
      <c r="AJ1897">
        <v>0</v>
      </c>
      <c r="AK1897">
        <v>0</v>
      </c>
      <c r="AL1897">
        <v>0</v>
      </c>
      <c r="AM1897">
        <v>0</v>
      </c>
      <c r="AN1897">
        <v>0</v>
      </c>
      <c r="AO1897">
        <v>292</v>
      </c>
      <c r="AP1897">
        <v>884</v>
      </c>
      <c r="AQ1897">
        <v>285</v>
      </c>
      <c r="AR1897">
        <v>0</v>
      </c>
      <c r="AS1897">
        <v>109</v>
      </c>
      <c r="AT1897">
        <v>28</v>
      </c>
      <c r="AU1897">
        <v>13</v>
      </c>
      <c r="AV1897">
        <v>6</v>
      </c>
      <c r="AW1897">
        <v>2</v>
      </c>
      <c r="AX1897">
        <v>0</v>
      </c>
      <c r="AY1897">
        <v>100</v>
      </c>
      <c r="AZ1897">
        <v>177</v>
      </c>
      <c r="BA1897">
        <v>81</v>
      </c>
      <c r="BB1897">
        <v>29</v>
      </c>
      <c r="BC1897">
        <v>14</v>
      </c>
      <c r="BD1897">
        <v>14</v>
      </c>
      <c r="BE1897">
        <v>0</v>
      </c>
      <c r="BF1897">
        <v>496</v>
      </c>
      <c r="BG1897">
        <v>25165</v>
      </c>
      <c r="BH1897">
        <v>2</v>
      </c>
      <c r="BI1897">
        <v>195</v>
      </c>
      <c r="BJ1897" s="25">
        <v>45853</v>
      </c>
      <c r="BK1897">
        <v>0</v>
      </c>
      <c r="BL1897" s="27" t="str">
        <f>VLOOKUP(O1897,DropDownList!$H$1:$I$7,2,FALSE)</f>
        <v>2025/26</v>
      </c>
      <c r="BM1897" s="27" t="str">
        <f t="shared" si="29"/>
        <v>JP COURT</v>
      </c>
    </row>
    <row r="1898" spans="1:65" x14ac:dyDescent="0.2">
      <c r="A1898">
        <v>2025</v>
      </c>
      <c r="B1898">
        <v>7</v>
      </c>
      <c r="C1898" t="s">
        <v>198</v>
      </c>
      <c r="D1898" t="s">
        <v>214</v>
      </c>
      <c r="E1898" t="s">
        <v>35</v>
      </c>
      <c r="F1898">
        <v>9342</v>
      </c>
      <c r="G1898" t="s">
        <v>141</v>
      </c>
      <c r="H1898" t="s">
        <v>200</v>
      </c>
      <c r="I1898" t="s">
        <v>142</v>
      </c>
      <c r="J1898" s="24">
        <v>45839</v>
      </c>
      <c r="K1898" t="s">
        <v>143</v>
      </c>
      <c r="L1898">
        <v>2</v>
      </c>
      <c r="M1898" t="s">
        <v>144</v>
      </c>
      <c r="N1898" t="s">
        <v>145</v>
      </c>
      <c r="O1898" t="s">
        <v>147</v>
      </c>
      <c r="P1898" t="s">
        <v>150</v>
      </c>
      <c r="Q1898">
        <v>44293.51</v>
      </c>
      <c r="R1898">
        <v>801</v>
      </c>
      <c r="S1898">
        <v>138312.29</v>
      </c>
      <c r="T1898">
        <v>20044.21</v>
      </c>
      <c r="U1898">
        <v>267</v>
      </c>
      <c r="V1898">
        <v>148</v>
      </c>
      <c r="W1898">
        <v>25399.39</v>
      </c>
      <c r="X1898">
        <v>28583.99</v>
      </c>
      <c r="Y1898">
        <v>687</v>
      </c>
      <c r="Z1898">
        <v>118268.08</v>
      </c>
      <c r="AA1898">
        <v>73974.570000000007</v>
      </c>
      <c r="AB1898">
        <v>22392.17</v>
      </c>
      <c r="AC1898">
        <v>51582.400000000001</v>
      </c>
      <c r="AD1898">
        <v>114</v>
      </c>
      <c r="AE1898">
        <v>34</v>
      </c>
      <c r="AF1898">
        <v>403</v>
      </c>
      <c r="AG1898">
        <v>92</v>
      </c>
      <c r="AH1898">
        <v>114</v>
      </c>
      <c r="AI1898">
        <v>175</v>
      </c>
      <c r="AJ1898">
        <v>110</v>
      </c>
      <c r="AK1898">
        <v>70</v>
      </c>
      <c r="AL1898">
        <v>12</v>
      </c>
      <c r="AM1898">
        <v>45</v>
      </c>
      <c r="AN1898">
        <v>6</v>
      </c>
      <c r="AO1898">
        <v>595</v>
      </c>
      <c r="AP1898">
        <v>2325</v>
      </c>
      <c r="AQ1898">
        <v>600</v>
      </c>
      <c r="AR1898">
        <v>0</v>
      </c>
      <c r="AS1898">
        <v>222</v>
      </c>
      <c r="AT1898">
        <v>71</v>
      </c>
      <c r="AU1898">
        <v>43</v>
      </c>
      <c r="AV1898">
        <v>13</v>
      </c>
      <c r="AW1898">
        <v>0</v>
      </c>
      <c r="AX1898">
        <v>0</v>
      </c>
      <c r="AY1898">
        <v>360</v>
      </c>
      <c r="AZ1898">
        <v>570</v>
      </c>
      <c r="BA1898">
        <v>313</v>
      </c>
      <c r="BB1898">
        <v>39</v>
      </c>
      <c r="BC1898">
        <v>11</v>
      </c>
      <c r="BD1898">
        <v>7</v>
      </c>
      <c r="BE1898">
        <v>0</v>
      </c>
      <c r="BF1898">
        <v>597</v>
      </c>
      <c r="BG1898">
        <v>31403.3</v>
      </c>
      <c r="BH1898">
        <v>17</v>
      </c>
      <c r="BI1898">
        <v>267</v>
      </c>
      <c r="BJ1898" s="25">
        <v>45853</v>
      </c>
      <c r="BK1898">
        <v>0</v>
      </c>
      <c r="BL1898" s="27" t="str">
        <f>VLOOKUP(O1898,DropDownList!$H$1:$I$7,2,FALSE)</f>
        <v>2024/25</v>
      </c>
      <c r="BM1898" s="27" t="str">
        <f t="shared" si="29"/>
        <v>FISCAL FINES</v>
      </c>
    </row>
    <row r="1899" spans="1:65" x14ac:dyDescent="0.2">
      <c r="A1899">
        <v>2025</v>
      </c>
      <c r="B1899">
        <v>7</v>
      </c>
      <c r="C1899" t="s">
        <v>198</v>
      </c>
      <c r="D1899" t="s">
        <v>214</v>
      </c>
      <c r="E1899" t="s">
        <v>35</v>
      </c>
      <c r="F1899">
        <v>9342</v>
      </c>
      <c r="G1899" t="s">
        <v>141</v>
      </c>
      <c r="H1899" t="s">
        <v>200</v>
      </c>
      <c r="I1899" t="s">
        <v>142</v>
      </c>
      <c r="J1899" s="24">
        <v>45839</v>
      </c>
      <c r="K1899" t="s">
        <v>143</v>
      </c>
      <c r="L1899">
        <v>2</v>
      </c>
      <c r="M1899" t="s">
        <v>144</v>
      </c>
      <c r="N1899" t="s">
        <v>145</v>
      </c>
      <c r="O1899" t="s">
        <v>156</v>
      </c>
      <c r="P1899" t="s">
        <v>146</v>
      </c>
      <c r="Q1899">
        <v>530.14</v>
      </c>
      <c r="R1899">
        <v>588</v>
      </c>
      <c r="S1899">
        <v>8690</v>
      </c>
      <c r="T1899">
        <v>155</v>
      </c>
      <c r="U1899">
        <v>81</v>
      </c>
      <c r="V1899">
        <v>20</v>
      </c>
      <c r="W1899">
        <v>354.09</v>
      </c>
      <c r="X1899">
        <v>354.09</v>
      </c>
      <c r="Y1899">
        <v>0</v>
      </c>
      <c r="Z1899">
        <v>0</v>
      </c>
      <c r="AA1899">
        <v>8004.86</v>
      </c>
      <c r="AB1899">
        <v>0</v>
      </c>
      <c r="AC1899">
        <v>0</v>
      </c>
      <c r="AD1899">
        <v>17</v>
      </c>
      <c r="AE1899">
        <v>3</v>
      </c>
      <c r="AF1899">
        <v>547</v>
      </c>
      <c r="AG1899">
        <v>4</v>
      </c>
      <c r="AH1899">
        <v>10</v>
      </c>
      <c r="AI1899">
        <v>26</v>
      </c>
      <c r="AJ1899">
        <v>0</v>
      </c>
      <c r="AK1899">
        <v>0</v>
      </c>
      <c r="AL1899">
        <v>0</v>
      </c>
      <c r="AM1899">
        <v>0</v>
      </c>
      <c r="AN1899">
        <v>0</v>
      </c>
      <c r="AO1899">
        <v>345</v>
      </c>
      <c r="AP1899">
        <v>1529</v>
      </c>
      <c r="AQ1899">
        <v>339</v>
      </c>
      <c r="AR1899">
        <v>0</v>
      </c>
      <c r="AS1899">
        <v>179</v>
      </c>
      <c r="AT1899">
        <v>61</v>
      </c>
      <c r="AU1899">
        <v>52</v>
      </c>
      <c r="AV1899">
        <v>19</v>
      </c>
      <c r="AW1899">
        <v>4</v>
      </c>
      <c r="AX1899">
        <v>0</v>
      </c>
      <c r="AY1899">
        <v>173</v>
      </c>
      <c r="AZ1899">
        <v>316</v>
      </c>
      <c r="BA1899">
        <v>221</v>
      </c>
      <c r="BB1899">
        <v>65</v>
      </c>
      <c r="BC1899">
        <v>25</v>
      </c>
      <c r="BD1899">
        <v>10</v>
      </c>
      <c r="BE1899">
        <v>0</v>
      </c>
      <c r="BF1899">
        <v>581</v>
      </c>
      <c r="BG1899">
        <v>490</v>
      </c>
      <c r="BH1899">
        <v>1</v>
      </c>
      <c r="BI1899">
        <v>79</v>
      </c>
      <c r="BJ1899" s="25">
        <v>45853</v>
      </c>
      <c r="BK1899">
        <v>1</v>
      </c>
      <c r="BL1899" s="27" t="str">
        <f>VLOOKUP(O1899,DropDownList!$H$1:$I$7,2,FALSE)</f>
        <v>2023/24</v>
      </c>
      <c r="BM1899" s="27" t="str">
        <f t="shared" si="29"/>
        <v>VSUR</v>
      </c>
    </row>
    <row r="1900" spans="1:65" x14ac:dyDescent="0.2">
      <c r="A1900">
        <v>2025</v>
      </c>
      <c r="B1900">
        <v>7</v>
      </c>
      <c r="C1900" t="s">
        <v>198</v>
      </c>
      <c r="D1900" t="s">
        <v>214</v>
      </c>
      <c r="E1900" t="s">
        <v>35</v>
      </c>
      <c r="F1900">
        <v>9342</v>
      </c>
      <c r="G1900" t="s">
        <v>141</v>
      </c>
      <c r="H1900" t="s">
        <v>200</v>
      </c>
      <c r="I1900" t="s">
        <v>142</v>
      </c>
      <c r="J1900" s="24">
        <v>45839</v>
      </c>
      <c r="K1900" t="s">
        <v>143</v>
      </c>
      <c r="L1900">
        <v>2</v>
      </c>
      <c r="M1900" t="s">
        <v>144</v>
      </c>
      <c r="N1900" t="s">
        <v>145</v>
      </c>
      <c r="O1900" t="s">
        <v>147</v>
      </c>
      <c r="P1900" t="s">
        <v>152</v>
      </c>
      <c r="Q1900">
        <v>0</v>
      </c>
      <c r="R1900">
        <v>240</v>
      </c>
      <c r="S1900">
        <v>9600</v>
      </c>
      <c r="T1900">
        <v>4360</v>
      </c>
      <c r="U1900">
        <v>0</v>
      </c>
      <c r="V1900">
        <v>0</v>
      </c>
      <c r="W1900">
        <v>0</v>
      </c>
      <c r="X1900">
        <v>0</v>
      </c>
      <c r="Y1900">
        <v>0</v>
      </c>
      <c r="Z1900">
        <v>0</v>
      </c>
      <c r="AA1900">
        <v>5240</v>
      </c>
      <c r="AB1900">
        <v>0</v>
      </c>
      <c r="AC1900">
        <v>5240</v>
      </c>
      <c r="AD1900">
        <v>0</v>
      </c>
      <c r="AE1900">
        <v>0</v>
      </c>
      <c r="AF1900">
        <v>131</v>
      </c>
      <c r="AG1900">
        <v>0</v>
      </c>
      <c r="AH1900">
        <v>109</v>
      </c>
      <c r="AI1900">
        <v>0</v>
      </c>
      <c r="AJ1900">
        <v>0</v>
      </c>
      <c r="AK1900">
        <v>0</v>
      </c>
      <c r="AL1900">
        <v>0</v>
      </c>
      <c r="AM1900">
        <v>0</v>
      </c>
      <c r="AN1900">
        <v>0</v>
      </c>
      <c r="AO1900">
        <v>0</v>
      </c>
      <c r="AP1900">
        <v>0</v>
      </c>
      <c r="AQ1900">
        <v>0</v>
      </c>
      <c r="AR1900">
        <v>0</v>
      </c>
      <c r="AS1900">
        <v>0</v>
      </c>
      <c r="AT1900">
        <v>0</v>
      </c>
      <c r="AU1900">
        <v>0</v>
      </c>
      <c r="AV1900">
        <v>0</v>
      </c>
      <c r="AW1900">
        <v>0</v>
      </c>
      <c r="AX1900">
        <v>0</v>
      </c>
      <c r="AY1900">
        <v>0</v>
      </c>
      <c r="AZ1900">
        <v>0</v>
      </c>
      <c r="BA1900">
        <v>0</v>
      </c>
      <c r="BB1900">
        <v>0</v>
      </c>
      <c r="BC1900">
        <v>0</v>
      </c>
      <c r="BD1900">
        <v>0</v>
      </c>
      <c r="BE1900">
        <v>0</v>
      </c>
      <c r="BF1900">
        <v>0</v>
      </c>
      <c r="BG1900">
        <v>0</v>
      </c>
      <c r="BH1900">
        <v>0</v>
      </c>
      <c r="BI1900">
        <v>0</v>
      </c>
      <c r="BJ1900" s="25">
        <v>45853</v>
      </c>
      <c r="BK1900">
        <v>0</v>
      </c>
      <c r="BL1900" s="27" t="str">
        <f>VLOOKUP(O1900,DropDownList!$H$1:$I$7,2,FALSE)</f>
        <v>2024/25</v>
      </c>
      <c r="BM1900" s="27" t="str">
        <f t="shared" si="29"/>
        <v>PCOA</v>
      </c>
    </row>
    <row r="1901" spans="1:65" x14ac:dyDescent="0.2">
      <c r="A1901">
        <v>2025</v>
      </c>
      <c r="B1901">
        <v>7</v>
      </c>
      <c r="C1901" t="s">
        <v>198</v>
      </c>
      <c r="D1901" t="s">
        <v>214</v>
      </c>
      <c r="E1901" t="s">
        <v>35</v>
      </c>
      <c r="F1901">
        <v>9342</v>
      </c>
      <c r="G1901" t="s">
        <v>141</v>
      </c>
      <c r="H1901" t="s">
        <v>200</v>
      </c>
      <c r="I1901" t="s">
        <v>142</v>
      </c>
      <c r="J1901" s="24">
        <v>45839</v>
      </c>
      <c r="K1901" t="s">
        <v>143</v>
      </c>
      <c r="L1901">
        <v>2</v>
      </c>
      <c r="M1901" t="s">
        <v>144</v>
      </c>
      <c r="N1901" t="s">
        <v>145</v>
      </c>
      <c r="O1901" t="s">
        <v>147</v>
      </c>
      <c r="P1901" t="s">
        <v>154</v>
      </c>
      <c r="Q1901">
        <v>21523.31</v>
      </c>
      <c r="R1901">
        <v>441</v>
      </c>
      <c r="S1901">
        <v>117560.99</v>
      </c>
      <c r="T1901">
        <v>3435</v>
      </c>
      <c r="U1901">
        <v>98</v>
      </c>
      <c r="V1901">
        <v>47</v>
      </c>
      <c r="W1901">
        <v>12129.74</v>
      </c>
      <c r="X1901">
        <v>12804.42</v>
      </c>
      <c r="Y1901">
        <v>0</v>
      </c>
      <c r="Z1901">
        <v>0</v>
      </c>
      <c r="AA1901">
        <v>92602.68</v>
      </c>
      <c r="AB1901">
        <v>1217.99</v>
      </c>
      <c r="AC1901">
        <v>85521.98</v>
      </c>
      <c r="AD1901">
        <v>26</v>
      </c>
      <c r="AE1901">
        <v>21</v>
      </c>
      <c r="AF1901">
        <v>332</v>
      </c>
      <c r="AG1901">
        <v>56</v>
      </c>
      <c r="AH1901">
        <v>10</v>
      </c>
      <c r="AI1901">
        <v>42</v>
      </c>
      <c r="AJ1901">
        <v>0</v>
      </c>
      <c r="AK1901">
        <v>0</v>
      </c>
      <c r="AL1901">
        <v>0</v>
      </c>
      <c r="AM1901">
        <v>0</v>
      </c>
      <c r="AN1901">
        <v>0</v>
      </c>
      <c r="AO1901">
        <v>281</v>
      </c>
      <c r="AP1901">
        <v>1022</v>
      </c>
      <c r="AQ1901">
        <v>276</v>
      </c>
      <c r="AR1901">
        <v>0</v>
      </c>
      <c r="AS1901">
        <v>128</v>
      </c>
      <c r="AT1901">
        <v>29</v>
      </c>
      <c r="AU1901">
        <v>29</v>
      </c>
      <c r="AV1901">
        <v>10</v>
      </c>
      <c r="AW1901">
        <v>5</v>
      </c>
      <c r="AX1901">
        <v>0</v>
      </c>
      <c r="AY1901">
        <v>121</v>
      </c>
      <c r="AZ1901">
        <v>208</v>
      </c>
      <c r="BA1901">
        <v>125</v>
      </c>
      <c r="BB1901">
        <v>31</v>
      </c>
      <c r="BC1901">
        <v>14</v>
      </c>
      <c r="BD1901">
        <v>12</v>
      </c>
      <c r="BE1901">
        <v>0</v>
      </c>
      <c r="BF1901">
        <v>435</v>
      </c>
      <c r="BG1901">
        <v>13116</v>
      </c>
      <c r="BH1901">
        <v>1</v>
      </c>
      <c r="BI1901">
        <v>98</v>
      </c>
      <c r="BJ1901" s="25">
        <v>45853</v>
      </c>
      <c r="BK1901">
        <v>0</v>
      </c>
      <c r="BL1901" s="27" t="str">
        <f>VLOOKUP(O1901,DropDownList!$H$1:$I$7,2,FALSE)</f>
        <v>2024/25</v>
      </c>
      <c r="BM1901" s="27" t="str">
        <f t="shared" si="29"/>
        <v>JP COURT</v>
      </c>
    </row>
    <row r="1902" spans="1:65" x14ac:dyDescent="0.2">
      <c r="A1902">
        <v>2025</v>
      </c>
      <c r="B1902">
        <v>7</v>
      </c>
      <c r="C1902" t="s">
        <v>198</v>
      </c>
      <c r="D1902" t="s">
        <v>214</v>
      </c>
      <c r="E1902" t="s">
        <v>35</v>
      </c>
      <c r="F1902">
        <v>9342</v>
      </c>
      <c r="G1902" t="s">
        <v>141</v>
      </c>
      <c r="H1902" t="s">
        <v>200</v>
      </c>
      <c r="I1902" t="s">
        <v>142</v>
      </c>
      <c r="J1902" s="24">
        <v>45839</v>
      </c>
      <c r="K1902" t="s">
        <v>143</v>
      </c>
      <c r="L1902">
        <v>2</v>
      </c>
      <c r="M1902" t="s">
        <v>144</v>
      </c>
      <c r="N1902" t="s">
        <v>145</v>
      </c>
      <c r="O1902" t="s">
        <v>149</v>
      </c>
      <c r="P1902" t="s">
        <v>152</v>
      </c>
      <c r="Q1902">
        <v>0</v>
      </c>
      <c r="R1902">
        <v>213</v>
      </c>
      <c r="S1902">
        <v>8520</v>
      </c>
      <c r="T1902">
        <v>4840</v>
      </c>
      <c r="U1902">
        <v>0</v>
      </c>
      <c r="V1902">
        <v>0</v>
      </c>
      <c r="W1902">
        <v>0</v>
      </c>
      <c r="X1902">
        <v>0</v>
      </c>
      <c r="Y1902">
        <v>0</v>
      </c>
      <c r="Z1902">
        <v>0</v>
      </c>
      <c r="AA1902">
        <v>3680</v>
      </c>
      <c r="AB1902">
        <v>0</v>
      </c>
      <c r="AC1902">
        <v>3680</v>
      </c>
      <c r="AD1902">
        <v>0</v>
      </c>
      <c r="AE1902">
        <v>0</v>
      </c>
      <c r="AF1902">
        <v>92</v>
      </c>
      <c r="AG1902">
        <v>0</v>
      </c>
      <c r="AH1902">
        <v>121</v>
      </c>
      <c r="AI1902">
        <v>0</v>
      </c>
      <c r="AJ1902">
        <v>0</v>
      </c>
      <c r="AK1902">
        <v>0</v>
      </c>
      <c r="AL1902">
        <v>0</v>
      </c>
      <c r="AM1902">
        <v>0</v>
      </c>
      <c r="AN1902">
        <v>0</v>
      </c>
      <c r="AO1902">
        <v>0</v>
      </c>
      <c r="AP1902">
        <v>0</v>
      </c>
      <c r="AQ1902">
        <v>0</v>
      </c>
      <c r="AR1902">
        <v>0</v>
      </c>
      <c r="AS1902">
        <v>0</v>
      </c>
      <c r="AT1902">
        <v>0</v>
      </c>
      <c r="AU1902">
        <v>0</v>
      </c>
      <c r="AV1902">
        <v>0</v>
      </c>
      <c r="AW1902">
        <v>0</v>
      </c>
      <c r="AX1902">
        <v>0</v>
      </c>
      <c r="AY1902">
        <v>0</v>
      </c>
      <c r="AZ1902">
        <v>0</v>
      </c>
      <c r="BA1902">
        <v>0</v>
      </c>
      <c r="BB1902">
        <v>0</v>
      </c>
      <c r="BC1902">
        <v>0</v>
      </c>
      <c r="BD1902">
        <v>0</v>
      </c>
      <c r="BE1902">
        <v>0</v>
      </c>
      <c r="BF1902">
        <v>0</v>
      </c>
      <c r="BG1902">
        <v>0</v>
      </c>
      <c r="BH1902">
        <v>0</v>
      </c>
      <c r="BI1902">
        <v>0</v>
      </c>
      <c r="BJ1902" s="25">
        <v>45853</v>
      </c>
      <c r="BK1902">
        <v>0</v>
      </c>
      <c r="BL1902" s="27" t="str">
        <f>VLOOKUP(O1902,DropDownList!$H$1:$I$7,2,FALSE)</f>
        <v>2025/26</v>
      </c>
      <c r="BM1902" s="27" t="str">
        <f t="shared" si="29"/>
        <v>PCOA</v>
      </c>
    </row>
    <row r="1903" spans="1:65" x14ac:dyDescent="0.2">
      <c r="A1903">
        <v>2025</v>
      </c>
      <c r="B1903">
        <v>7</v>
      </c>
      <c r="C1903" t="s">
        <v>198</v>
      </c>
      <c r="D1903" t="s">
        <v>214</v>
      </c>
      <c r="E1903" t="s">
        <v>35</v>
      </c>
      <c r="F1903">
        <v>9342</v>
      </c>
      <c r="G1903" t="s">
        <v>141</v>
      </c>
      <c r="H1903" t="s">
        <v>200</v>
      </c>
      <c r="I1903" t="s">
        <v>142</v>
      </c>
      <c r="J1903" s="24">
        <v>45839</v>
      </c>
      <c r="K1903" t="s">
        <v>143</v>
      </c>
      <c r="L1903">
        <v>2</v>
      </c>
      <c r="M1903" t="s">
        <v>144</v>
      </c>
      <c r="N1903" t="s">
        <v>145</v>
      </c>
      <c r="O1903" t="s">
        <v>156</v>
      </c>
      <c r="P1903" t="s">
        <v>150</v>
      </c>
      <c r="Q1903">
        <v>31418.2</v>
      </c>
      <c r="R1903">
        <v>868</v>
      </c>
      <c r="S1903">
        <v>126904.57</v>
      </c>
      <c r="T1903">
        <v>22117.14</v>
      </c>
      <c r="U1903">
        <v>209</v>
      </c>
      <c r="V1903">
        <v>127</v>
      </c>
      <c r="W1903">
        <v>22112.58</v>
      </c>
      <c r="X1903">
        <v>22222.11</v>
      </c>
      <c r="Y1903">
        <v>732</v>
      </c>
      <c r="Z1903">
        <v>104787.43</v>
      </c>
      <c r="AA1903">
        <v>73369.23</v>
      </c>
      <c r="AB1903">
        <v>16144.26</v>
      </c>
      <c r="AC1903">
        <v>57224.97</v>
      </c>
      <c r="AD1903">
        <v>97</v>
      </c>
      <c r="AE1903">
        <v>30</v>
      </c>
      <c r="AF1903">
        <v>507</v>
      </c>
      <c r="AG1903">
        <v>72</v>
      </c>
      <c r="AH1903">
        <v>136</v>
      </c>
      <c r="AI1903">
        <v>137</v>
      </c>
      <c r="AJ1903">
        <v>136</v>
      </c>
      <c r="AK1903">
        <v>59</v>
      </c>
      <c r="AL1903">
        <v>18</v>
      </c>
      <c r="AM1903">
        <v>50</v>
      </c>
      <c r="AN1903">
        <v>7</v>
      </c>
      <c r="AO1903">
        <v>603</v>
      </c>
      <c r="AP1903">
        <v>2582</v>
      </c>
      <c r="AQ1903">
        <v>605</v>
      </c>
      <c r="AR1903">
        <v>0</v>
      </c>
      <c r="AS1903">
        <v>270</v>
      </c>
      <c r="AT1903">
        <v>61</v>
      </c>
      <c r="AU1903">
        <v>38</v>
      </c>
      <c r="AV1903">
        <v>11</v>
      </c>
      <c r="AW1903">
        <v>0</v>
      </c>
      <c r="AX1903">
        <v>0</v>
      </c>
      <c r="AY1903">
        <v>413</v>
      </c>
      <c r="AZ1903">
        <v>656</v>
      </c>
      <c r="BA1903">
        <v>395</v>
      </c>
      <c r="BB1903">
        <v>40</v>
      </c>
      <c r="BC1903">
        <v>20</v>
      </c>
      <c r="BD1903">
        <v>8</v>
      </c>
      <c r="BE1903">
        <v>0</v>
      </c>
      <c r="BF1903">
        <v>603</v>
      </c>
      <c r="BG1903">
        <v>22754.57</v>
      </c>
      <c r="BH1903">
        <v>16</v>
      </c>
      <c r="BI1903">
        <v>209</v>
      </c>
      <c r="BJ1903" s="25">
        <v>45853</v>
      </c>
      <c r="BK1903">
        <v>0</v>
      </c>
      <c r="BL1903" s="27" t="str">
        <f>VLOOKUP(O1903,DropDownList!$H$1:$I$7,2,FALSE)</f>
        <v>2023/24</v>
      </c>
      <c r="BM1903" s="27" t="str">
        <f t="shared" si="29"/>
        <v>FISCAL FINES</v>
      </c>
    </row>
    <row r="1904" spans="1:65" x14ac:dyDescent="0.2">
      <c r="A1904">
        <v>2025</v>
      </c>
      <c r="B1904">
        <v>7</v>
      </c>
      <c r="C1904" t="s">
        <v>198</v>
      </c>
      <c r="D1904" t="s">
        <v>214</v>
      </c>
      <c r="E1904" t="s">
        <v>35</v>
      </c>
      <c r="F1904">
        <v>9342</v>
      </c>
      <c r="G1904" t="s">
        <v>141</v>
      </c>
      <c r="H1904" t="s">
        <v>200</v>
      </c>
      <c r="I1904" t="s">
        <v>142</v>
      </c>
      <c r="J1904" s="24">
        <v>45839</v>
      </c>
      <c r="K1904" t="s">
        <v>143</v>
      </c>
      <c r="L1904">
        <v>2</v>
      </c>
      <c r="M1904" t="s">
        <v>144</v>
      </c>
      <c r="N1904" t="s">
        <v>145</v>
      </c>
      <c r="O1904" t="s">
        <v>149</v>
      </c>
      <c r="P1904" t="s">
        <v>148</v>
      </c>
      <c r="Q1904">
        <v>4186.41</v>
      </c>
      <c r="R1904">
        <v>120</v>
      </c>
      <c r="S1904">
        <v>7200</v>
      </c>
      <c r="T1904">
        <v>290</v>
      </c>
      <c r="U1904">
        <v>75</v>
      </c>
      <c r="V1904">
        <v>50</v>
      </c>
      <c r="W1904">
        <v>2960.33</v>
      </c>
      <c r="X1904">
        <v>2960.33</v>
      </c>
      <c r="Y1904">
        <v>0</v>
      </c>
      <c r="Z1904">
        <v>0</v>
      </c>
      <c r="AA1904">
        <v>2723.59</v>
      </c>
      <c r="AB1904">
        <v>0</v>
      </c>
      <c r="AC1904">
        <v>2723.59</v>
      </c>
      <c r="AD1904">
        <v>48</v>
      </c>
      <c r="AE1904">
        <v>2</v>
      </c>
      <c r="AF1904">
        <v>40</v>
      </c>
      <c r="AG1904">
        <v>9</v>
      </c>
      <c r="AH1904">
        <v>4</v>
      </c>
      <c r="AI1904">
        <v>66</v>
      </c>
      <c r="AJ1904">
        <v>0</v>
      </c>
      <c r="AK1904">
        <v>0</v>
      </c>
      <c r="AL1904">
        <v>0</v>
      </c>
      <c r="AM1904">
        <v>0</v>
      </c>
      <c r="AN1904">
        <v>0</v>
      </c>
      <c r="AO1904">
        <v>102</v>
      </c>
      <c r="AP1904">
        <v>326</v>
      </c>
      <c r="AQ1904">
        <v>102</v>
      </c>
      <c r="AR1904">
        <v>0</v>
      </c>
      <c r="AS1904">
        <v>16</v>
      </c>
      <c r="AT1904">
        <v>15</v>
      </c>
      <c r="AU1904">
        <v>0</v>
      </c>
      <c r="AV1904">
        <v>0</v>
      </c>
      <c r="AW1904">
        <v>0</v>
      </c>
      <c r="AX1904">
        <v>0</v>
      </c>
      <c r="AY1904">
        <v>48</v>
      </c>
      <c r="AZ1904">
        <v>85</v>
      </c>
      <c r="BA1904">
        <v>40</v>
      </c>
      <c r="BB1904">
        <v>6</v>
      </c>
      <c r="BC1904">
        <v>1</v>
      </c>
      <c r="BD1904">
        <v>1</v>
      </c>
      <c r="BE1904">
        <v>0</v>
      </c>
      <c r="BF1904">
        <v>102</v>
      </c>
      <c r="BG1904">
        <v>3960</v>
      </c>
      <c r="BH1904">
        <v>1</v>
      </c>
      <c r="BI1904">
        <v>75</v>
      </c>
      <c r="BJ1904" s="25">
        <v>45853</v>
      </c>
      <c r="BK1904">
        <v>0</v>
      </c>
      <c r="BL1904" s="27" t="str">
        <f>VLOOKUP(O1904,DropDownList!$H$1:$I$7,2,FALSE)</f>
        <v>2025/26</v>
      </c>
      <c r="BM1904" s="27" t="str">
        <f t="shared" si="29"/>
        <v>PRAS</v>
      </c>
    </row>
    <row r="1905" spans="1:65" x14ac:dyDescent="0.2">
      <c r="A1905">
        <v>2025</v>
      </c>
      <c r="B1905">
        <v>7</v>
      </c>
      <c r="C1905" t="s">
        <v>198</v>
      </c>
      <c r="D1905" t="s">
        <v>214</v>
      </c>
      <c r="E1905" t="s">
        <v>35</v>
      </c>
      <c r="F1905">
        <v>9342</v>
      </c>
      <c r="G1905" t="s">
        <v>141</v>
      </c>
      <c r="H1905" t="s">
        <v>200</v>
      </c>
      <c r="I1905" t="s">
        <v>142</v>
      </c>
      <c r="J1905" s="24">
        <v>45839</v>
      </c>
      <c r="K1905" t="s">
        <v>143</v>
      </c>
      <c r="L1905">
        <v>2</v>
      </c>
      <c r="M1905" t="s">
        <v>144</v>
      </c>
      <c r="N1905" t="s">
        <v>145</v>
      </c>
      <c r="O1905" t="s">
        <v>156</v>
      </c>
      <c r="P1905" t="s">
        <v>154</v>
      </c>
      <c r="Q1905">
        <v>18175.45</v>
      </c>
      <c r="R1905">
        <v>593</v>
      </c>
      <c r="S1905">
        <v>142989</v>
      </c>
      <c r="T1905">
        <v>4197.17</v>
      </c>
      <c r="U1905">
        <v>83</v>
      </c>
      <c r="V1905">
        <v>51</v>
      </c>
      <c r="W1905">
        <v>10367.040000000001</v>
      </c>
      <c r="X1905">
        <v>11234.15</v>
      </c>
      <c r="Y1905">
        <v>0</v>
      </c>
      <c r="Z1905">
        <v>0</v>
      </c>
      <c r="AA1905">
        <v>120616.38</v>
      </c>
      <c r="AB1905">
        <v>2226.9299999999998</v>
      </c>
      <c r="AC1905">
        <v>110334.59</v>
      </c>
      <c r="AD1905">
        <v>17</v>
      </c>
      <c r="AE1905">
        <v>34</v>
      </c>
      <c r="AF1905">
        <v>490</v>
      </c>
      <c r="AG1905">
        <v>57</v>
      </c>
      <c r="AH1905">
        <v>10</v>
      </c>
      <c r="AI1905">
        <v>26</v>
      </c>
      <c r="AJ1905">
        <v>0</v>
      </c>
      <c r="AK1905">
        <v>0</v>
      </c>
      <c r="AL1905">
        <v>0</v>
      </c>
      <c r="AM1905">
        <v>0</v>
      </c>
      <c r="AN1905">
        <v>0</v>
      </c>
      <c r="AO1905">
        <v>349</v>
      </c>
      <c r="AP1905">
        <v>1532</v>
      </c>
      <c r="AQ1905">
        <v>340</v>
      </c>
      <c r="AR1905">
        <v>0</v>
      </c>
      <c r="AS1905">
        <v>176</v>
      </c>
      <c r="AT1905">
        <v>61</v>
      </c>
      <c r="AU1905">
        <v>51</v>
      </c>
      <c r="AV1905">
        <v>19</v>
      </c>
      <c r="AW1905">
        <v>4</v>
      </c>
      <c r="AX1905">
        <v>0</v>
      </c>
      <c r="AY1905">
        <v>176</v>
      </c>
      <c r="AZ1905">
        <v>319</v>
      </c>
      <c r="BA1905">
        <v>221</v>
      </c>
      <c r="BB1905">
        <v>65</v>
      </c>
      <c r="BC1905">
        <v>25</v>
      </c>
      <c r="BD1905">
        <v>10</v>
      </c>
      <c r="BE1905">
        <v>0</v>
      </c>
      <c r="BF1905">
        <v>586</v>
      </c>
      <c r="BG1905">
        <v>7995</v>
      </c>
      <c r="BH1905">
        <v>10</v>
      </c>
      <c r="BI1905">
        <v>81</v>
      </c>
      <c r="BJ1905" s="25">
        <v>45853</v>
      </c>
      <c r="BK1905">
        <v>1</v>
      </c>
      <c r="BL1905" s="27" t="str">
        <f>VLOOKUP(O1905,DropDownList!$H$1:$I$7,2,FALSE)</f>
        <v>2023/24</v>
      </c>
      <c r="BM1905" s="27" t="str">
        <f t="shared" si="29"/>
        <v>JP COURT</v>
      </c>
    </row>
    <row r="1906" spans="1:65" x14ac:dyDescent="0.2">
      <c r="A1906">
        <v>2025</v>
      </c>
      <c r="B1906">
        <v>7</v>
      </c>
      <c r="C1906" t="s">
        <v>198</v>
      </c>
      <c r="D1906" t="s">
        <v>214</v>
      </c>
      <c r="E1906" t="s">
        <v>35</v>
      </c>
      <c r="F1906">
        <v>9342</v>
      </c>
      <c r="G1906" t="s">
        <v>141</v>
      </c>
      <c r="H1906" t="s">
        <v>200</v>
      </c>
      <c r="I1906" t="s">
        <v>142</v>
      </c>
      <c r="J1906" s="24">
        <v>45839</v>
      </c>
      <c r="K1906" t="s">
        <v>143</v>
      </c>
      <c r="L1906">
        <v>2</v>
      </c>
      <c r="M1906" t="s">
        <v>144</v>
      </c>
      <c r="N1906" t="s">
        <v>145</v>
      </c>
      <c r="O1906" t="s">
        <v>156</v>
      </c>
      <c r="P1906" t="s">
        <v>148</v>
      </c>
      <c r="Q1906">
        <v>2073.9</v>
      </c>
      <c r="R1906">
        <v>137</v>
      </c>
      <c r="S1906">
        <v>8220</v>
      </c>
      <c r="T1906">
        <v>812.11</v>
      </c>
      <c r="U1906">
        <v>38</v>
      </c>
      <c r="V1906">
        <v>30</v>
      </c>
      <c r="W1906">
        <v>1628.25</v>
      </c>
      <c r="X1906">
        <v>1628.25</v>
      </c>
      <c r="Y1906">
        <v>0</v>
      </c>
      <c r="Z1906">
        <v>0</v>
      </c>
      <c r="AA1906">
        <v>5333.99</v>
      </c>
      <c r="AB1906">
        <v>0</v>
      </c>
      <c r="AC1906">
        <v>5333.99</v>
      </c>
      <c r="AD1906">
        <v>24</v>
      </c>
      <c r="AE1906">
        <v>6</v>
      </c>
      <c r="AF1906">
        <v>84</v>
      </c>
      <c r="AG1906">
        <v>7</v>
      </c>
      <c r="AH1906">
        <v>12</v>
      </c>
      <c r="AI1906">
        <v>31</v>
      </c>
      <c r="AJ1906">
        <v>0</v>
      </c>
      <c r="AK1906">
        <v>0</v>
      </c>
      <c r="AL1906">
        <v>0</v>
      </c>
      <c r="AM1906">
        <v>0</v>
      </c>
      <c r="AN1906">
        <v>0</v>
      </c>
      <c r="AO1906">
        <v>125</v>
      </c>
      <c r="AP1906">
        <v>522</v>
      </c>
      <c r="AQ1906">
        <v>126</v>
      </c>
      <c r="AR1906">
        <v>0</v>
      </c>
      <c r="AS1906">
        <v>56</v>
      </c>
      <c r="AT1906">
        <v>6</v>
      </c>
      <c r="AU1906">
        <v>7</v>
      </c>
      <c r="AV1906">
        <v>2</v>
      </c>
      <c r="AW1906">
        <v>0</v>
      </c>
      <c r="AX1906">
        <v>0</v>
      </c>
      <c r="AY1906">
        <v>81</v>
      </c>
      <c r="AZ1906">
        <v>136</v>
      </c>
      <c r="BA1906">
        <v>91</v>
      </c>
      <c r="BB1906">
        <v>7</v>
      </c>
      <c r="BC1906">
        <v>2</v>
      </c>
      <c r="BD1906">
        <v>1</v>
      </c>
      <c r="BE1906">
        <v>0</v>
      </c>
      <c r="BF1906">
        <v>123</v>
      </c>
      <c r="BG1906">
        <v>1860</v>
      </c>
      <c r="BH1906">
        <v>3</v>
      </c>
      <c r="BI1906">
        <v>38</v>
      </c>
      <c r="BJ1906" s="25">
        <v>45853</v>
      </c>
      <c r="BK1906">
        <v>0</v>
      </c>
      <c r="BL1906" s="27" t="str">
        <f>VLOOKUP(O1906,DropDownList!$H$1:$I$7,2,FALSE)</f>
        <v>2023/24</v>
      </c>
      <c r="BM1906" s="27" t="str">
        <f t="shared" si="29"/>
        <v>PRAS</v>
      </c>
    </row>
    <row r="1907" spans="1:65" x14ac:dyDescent="0.2">
      <c r="A1907">
        <v>2025</v>
      </c>
      <c r="B1907">
        <v>7</v>
      </c>
      <c r="C1907" t="s">
        <v>198</v>
      </c>
      <c r="D1907" t="s">
        <v>214</v>
      </c>
      <c r="E1907" t="s">
        <v>35</v>
      </c>
      <c r="F1907">
        <v>9342</v>
      </c>
      <c r="G1907" t="s">
        <v>141</v>
      </c>
      <c r="H1907" t="s">
        <v>200</v>
      </c>
      <c r="I1907" t="s">
        <v>142</v>
      </c>
      <c r="J1907" s="24">
        <v>45839</v>
      </c>
      <c r="K1907" t="s">
        <v>143</v>
      </c>
      <c r="L1907">
        <v>2</v>
      </c>
      <c r="M1907" t="s">
        <v>144</v>
      </c>
      <c r="N1907" t="s">
        <v>145</v>
      </c>
      <c r="O1907" t="s">
        <v>147</v>
      </c>
      <c r="P1907" t="s">
        <v>146</v>
      </c>
      <c r="Q1907">
        <v>772.29</v>
      </c>
      <c r="R1907">
        <v>439</v>
      </c>
      <c r="S1907">
        <v>6810</v>
      </c>
      <c r="T1907">
        <v>175</v>
      </c>
      <c r="U1907">
        <v>98</v>
      </c>
      <c r="V1907">
        <v>27</v>
      </c>
      <c r="W1907">
        <v>520.33000000000004</v>
      </c>
      <c r="X1907">
        <v>520.33000000000004</v>
      </c>
      <c r="Y1907">
        <v>0</v>
      </c>
      <c r="Z1907">
        <v>0</v>
      </c>
      <c r="AA1907">
        <v>5862.71</v>
      </c>
      <c r="AB1907">
        <v>0</v>
      </c>
      <c r="AC1907">
        <v>0</v>
      </c>
      <c r="AD1907">
        <v>26</v>
      </c>
      <c r="AE1907">
        <v>1</v>
      </c>
      <c r="AF1907">
        <v>383</v>
      </c>
      <c r="AG1907">
        <v>2</v>
      </c>
      <c r="AH1907">
        <v>10</v>
      </c>
      <c r="AI1907">
        <v>43</v>
      </c>
      <c r="AJ1907">
        <v>0</v>
      </c>
      <c r="AK1907">
        <v>0</v>
      </c>
      <c r="AL1907">
        <v>0</v>
      </c>
      <c r="AM1907">
        <v>0</v>
      </c>
      <c r="AN1907">
        <v>0</v>
      </c>
      <c r="AO1907">
        <v>279</v>
      </c>
      <c r="AP1907">
        <v>1017</v>
      </c>
      <c r="AQ1907">
        <v>274</v>
      </c>
      <c r="AR1907">
        <v>0</v>
      </c>
      <c r="AS1907">
        <v>128</v>
      </c>
      <c r="AT1907">
        <v>30</v>
      </c>
      <c r="AU1907">
        <v>29</v>
      </c>
      <c r="AV1907">
        <v>10</v>
      </c>
      <c r="AW1907">
        <v>5</v>
      </c>
      <c r="AX1907">
        <v>0</v>
      </c>
      <c r="AY1907">
        <v>120</v>
      </c>
      <c r="AZ1907">
        <v>206</v>
      </c>
      <c r="BA1907">
        <v>124</v>
      </c>
      <c r="BB1907">
        <v>31</v>
      </c>
      <c r="BC1907">
        <v>14</v>
      </c>
      <c r="BD1907">
        <v>12</v>
      </c>
      <c r="BE1907">
        <v>0</v>
      </c>
      <c r="BF1907">
        <v>433</v>
      </c>
      <c r="BG1907">
        <v>760</v>
      </c>
      <c r="BH1907">
        <v>1</v>
      </c>
      <c r="BI1907">
        <v>98</v>
      </c>
      <c r="BJ1907" s="25">
        <v>45853</v>
      </c>
      <c r="BK1907">
        <v>0</v>
      </c>
      <c r="BL1907" s="27" t="str">
        <f>VLOOKUP(O1907,DropDownList!$H$1:$I$7,2,FALSE)</f>
        <v>2024/25</v>
      </c>
      <c r="BM1907" s="27" t="str">
        <f t="shared" si="29"/>
        <v>VSUR</v>
      </c>
    </row>
    <row r="1908" spans="1:65" x14ac:dyDescent="0.2">
      <c r="A1908">
        <v>2025</v>
      </c>
      <c r="B1908">
        <v>7</v>
      </c>
      <c r="C1908" t="s">
        <v>198</v>
      </c>
      <c r="D1908" t="s">
        <v>214</v>
      </c>
      <c r="E1908" t="s">
        <v>35</v>
      </c>
      <c r="F1908">
        <v>9342</v>
      </c>
      <c r="G1908" t="s">
        <v>141</v>
      </c>
      <c r="H1908" t="s">
        <v>200</v>
      </c>
      <c r="I1908" t="s">
        <v>142</v>
      </c>
      <c r="J1908" s="24">
        <v>45839</v>
      </c>
      <c r="K1908" t="s">
        <v>143</v>
      </c>
      <c r="L1908">
        <v>2</v>
      </c>
      <c r="M1908" t="s">
        <v>144</v>
      </c>
      <c r="N1908" t="s">
        <v>145</v>
      </c>
      <c r="O1908" t="s">
        <v>149</v>
      </c>
      <c r="P1908" t="s">
        <v>150</v>
      </c>
      <c r="Q1908">
        <v>67832.899999999994</v>
      </c>
      <c r="R1908">
        <v>706</v>
      </c>
      <c r="S1908">
        <v>123767.21</v>
      </c>
      <c r="T1908">
        <v>15823.53</v>
      </c>
      <c r="U1908">
        <v>400</v>
      </c>
      <c r="V1908">
        <v>243</v>
      </c>
      <c r="W1908">
        <v>36109.54</v>
      </c>
      <c r="X1908">
        <v>45819.42</v>
      </c>
      <c r="Y1908">
        <v>608</v>
      </c>
      <c r="Z1908">
        <v>107943.67999999999</v>
      </c>
      <c r="AA1908">
        <v>40110.78</v>
      </c>
      <c r="AB1908">
        <v>11502.76</v>
      </c>
      <c r="AC1908">
        <v>28608.02</v>
      </c>
      <c r="AD1908">
        <v>210</v>
      </c>
      <c r="AE1908">
        <v>33</v>
      </c>
      <c r="AF1908">
        <v>205</v>
      </c>
      <c r="AG1908">
        <v>115</v>
      </c>
      <c r="AH1908">
        <v>98</v>
      </c>
      <c r="AI1908">
        <v>285</v>
      </c>
      <c r="AJ1908">
        <v>82</v>
      </c>
      <c r="AK1908">
        <v>52</v>
      </c>
      <c r="AL1908">
        <v>17</v>
      </c>
      <c r="AM1908">
        <v>35</v>
      </c>
      <c r="AN1908">
        <v>2</v>
      </c>
      <c r="AO1908">
        <v>532</v>
      </c>
      <c r="AP1908">
        <v>1602</v>
      </c>
      <c r="AQ1908">
        <v>540</v>
      </c>
      <c r="AR1908">
        <v>0</v>
      </c>
      <c r="AS1908">
        <v>108</v>
      </c>
      <c r="AT1908">
        <v>62</v>
      </c>
      <c r="AU1908">
        <v>18</v>
      </c>
      <c r="AV1908">
        <v>6</v>
      </c>
      <c r="AW1908">
        <v>0</v>
      </c>
      <c r="AX1908">
        <v>0</v>
      </c>
      <c r="AY1908">
        <v>225</v>
      </c>
      <c r="AZ1908">
        <v>395</v>
      </c>
      <c r="BA1908">
        <v>173</v>
      </c>
      <c r="BB1908">
        <v>17</v>
      </c>
      <c r="BC1908">
        <v>5</v>
      </c>
      <c r="BD1908">
        <v>11</v>
      </c>
      <c r="BE1908">
        <v>0</v>
      </c>
      <c r="BF1908">
        <v>532</v>
      </c>
      <c r="BG1908">
        <v>49412.02</v>
      </c>
      <c r="BH1908">
        <v>3</v>
      </c>
      <c r="BI1908">
        <v>396</v>
      </c>
      <c r="BJ1908" s="25">
        <v>45853</v>
      </c>
      <c r="BK1908">
        <v>0</v>
      </c>
      <c r="BL1908" s="27" t="str">
        <f>VLOOKUP(O1908,DropDownList!$H$1:$I$7,2,FALSE)</f>
        <v>2025/26</v>
      </c>
      <c r="BM1908" s="27" t="str">
        <f t="shared" si="29"/>
        <v>FISCAL FINES</v>
      </c>
    </row>
    <row r="1909" spans="1:65" x14ac:dyDescent="0.2">
      <c r="A1909">
        <v>2025</v>
      </c>
      <c r="B1909">
        <v>7</v>
      </c>
      <c r="C1909" t="s">
        <v>198</v>
      </c>
      <c r="D1909" t="s">
        <v>214</v>
      </c>
      <c r="E1909" t="s">
        <v>35</v>
      </c>
      <c r="F1909">
        <v>9342</v>
      </c>
      <c r="G1909" t="s">
        <v>141</v>
      </c>
      <c r="H1909" t="s">
        <v>200</v>
      </c>
      <c r="I1909" t="s">
        <v>142</v>
      </c>
      <c r="J1909" s="24">
        <v>45839</v>
      </c>
      <c r="K1909" t="s">
        <v>143</v>
      </c>
      <c r="L1909">
        <v>2</v>
      </c>
      <c r="M1909" t="s">
        <v>144</v>
      </c>
      <c r="N1909" t="s">
        <v>145</v>
      </c>
      <c r="O1909" t="s">
        <v>147</v>
      </c>
      <c r="P1909" t="s">
        <v>153</v>
      </c>
      <c r="Q1909">
        <v>90</v>
      </c>
      <c r="R1909">
        <v>3</v>
      </c>
      <c r="S1909">
        <v>135</v>
      </c>
      <c r="T1909">
        <v>0</v>
      </c>
      <c r="U1909">
        <v>2</v>
      </c>
      <c r="V1909">
        <v>2</v>
      </c>
      <c r="W1909">
        <v>90</v>
      </c>
      <c r="X1909">
        <v>90</v>
      </c>
      <c r="Y1909">
        <v>0</v>
      </c>
      <c r="Z1909">
        <v>0</v>
      </c>
      <c r="AA1909">
        <v>45</v>
      </c>
      <c r="AB1909">
        <v>0</v>
      </c>
      <c r="AC1909">
        <v>45</v>
      </c>
      <c r="AD1909">
        <v>2</v>
      </c>
      <c r="AE1909">
        <v>0</v>
      </c>
      <c r="AF1909">
        <v>1</v>
      </c>
      <c r="AG1909">
        <v>0</v>
      </c>
      <c r="AH1909">
        <v>0</v>
      </c>
      <c r="AI1909">
        <v>2</v>
      </c>
      <c r="AJ1909">
        <v>0</v>
      </c>
      <c r="AK1909">
        <v>0</v>
      </c>
      <c r="AL1909">
        <v>0</v>
      </c>
      <c r="AM1909">
        <v>0</v>
      </c>
      <c r="AN1909">
        <v>0</v>
      </c>
      <c r="AO1909">
        <v>2</v>
      </c>
      <c r="AP1909">
        <v>2</v>
      </c>
      <c r="AQ1909">
        <v>2</v>
      </c>
      <c r="AR1909">
        <v>0</v>
      </c>
      <c r="AS1909">
        <v>0</v>
      </c>
      <c r="AT1909">
        <v>0</v>
      </c>
      <c r="AU1909">
        <v>0</v>
      </c>
      <c r="AV1909">
        <v>0</v>
      </c>
      <c r="AW1909">
        <v>0</v>
      </c>
      <c r="AX1909">
        <v>0</v>
      </c>
      <c r="AY1909">
        <v>0</v>
      </c>
      <c r="AZ1909">
        <v>0</v>
      </c>
      <c r="BA1909">
        <v>0</v>
      </c>
      <c r="BB1909">
        <v>0</v>
      </c>
      <c r="BC1909">
        <v>0</v>
      </c>
      <c r="BD1909">
        <v>0</v>
      </c>
      <c r="BE1909">
        <v>0</v>
      </c>
      <c r="BF1909">
        <v>2</v>
      </c>
      <c r="BG1909">
        <v>90</v>
      </c>
      <c r="BH1909">
        <v>0</v>
      </c>
      <c r="BI1909">
        <v>2</v>
      </c>
      <c r="BJ1909" s="25">
        <v>45853</v>
      </c>
      <c r="BK1909">
        <v>0</v>
      </c>
      <c r="BL1909" s="27" t="str">
        <f>VLOOKUP(O1909,DropDownList!$H$1:$I$7,2,FALSE)</f>
        <v>2024/25</v>
      </c>
      <c r="BM1909" s="27" t="str">
        <f t="shared" si="29"/>
        <v>PREG</v>
      </c>
    </row>
    <row r="1910" spans="1:65" x14ac:dyDescent="0.2">
      <c r="A1910">
        <v>2025</v>
      </c>
      <c r="B1910">
        <v>7</v>
      </c>
      <c r="C1910" t="s">
        <v>198</v>
      </c>
      <c r="D1910" t="s">
        <v>214</v>
      </c>
      <c r="E1910" t="s">
        <v>35</v>
      </c>
      <c r="F1910">
        <v>9342</v>
      </c>
      <c r="G1910" t="s">
        <v>141</v>
      </c>
      <c r="H1910" t="s">
        <v>200</v>
      </c>
      <c r="I1910" t="s">
        <v>142</v>
      </c>
      <c r="J1910" s="24">
        <v>45839</v>
      </c>
      <c r="K1910" t="s">
        <v>143</v>
      </c>
      <c r="L1910">
        <v>2</v>
      </c>
      <c r="M1910" t="s">
        <v>144</v>
      </c>
      <c r="N1910" t="s">
        <v>145</v>
      </c>
      <c r="O1910" t="s">
        <v>147</v>
      </c>
      <c r="P1910" t="s">
        <v>148</v>
      </c>
      <c r="Q1910">
        <v>2210.98</v>
      </c>
      <c r="R1910">
        <v>106</v>
      </c>
      <c r="S1910">
        <v>6360</v>
      </c>
      <c r="T1910">
        <v>300</v>
      </c>
      <c r="U1910">
        <v>40</v>
      </c>
      <c r="V1910">
        <v>29</v>
      </c>
      <c r="W1910">
        <v>1677.73</v>
      </c>
      <c r="X1910">
        <v>1677.73</v>
      </c>
      <c r="Y1910">
        <v>0</v>
      </c>
      <c r="Z1910">
        <v>0</v>
      </c>
      <c r="AA1910">
        <v>3849.02</v>
      </c>
      <c r="AB1910">
        <v>0</v>
      </c>
      <c r="AC1910">
        <v>3849.02</v>
      </c>
      <c r="AD1910">
        <v>27</v>
      </c>
      <c r="AE1910">
        <v>2</v>
      </c>
      <c r="AF1910">
        <v>61</v>
      </c>
      <c r="AG1910">
        <v>5</v>
      </c>
      <c r="AH1910">
        <v>5</v>
      </c>
      <c r="AI1910">
        <v>35</v>
      </c>
      <c r="AJ1910">
        <v>0</v>
      </c>
      <c r="AK1910">
        <v>0</v>
      </c>
      <c r="AL1910">
        <v>0</v>
      </c>
      <c r="AM1910">
        <v>0</v>
      </c>
      <c r="AN1910">
        <v>0</v>
      </c>
      <c r="AO1910">
        <v>90</v>
      </c>
      <c r="AP1910">
        <v>347</v>
      </c>
      <c r="AQ1910">
        <v>90</v>
      </c>
      <c r="AR1910">
        <v>0</v>
      </c>
      <c r="AS1910">
        <v>27</v>
      </c>
      <c r="AT1910">
        <v>9</v>
      </c>
      <c r="AU1910">
        <v>5</v>
      </c>
      <c r="AV1910">
        <v>3</v>
      </c>
      <c r="AW1910">
        <v>0</v>
      </c>
      <c r="AX1910">
        <v>0</v>
      </c>
      <c r="AY1910">
        <v>57</v>
      </c>
      <c r="AZ1910">
        <v>88</v>
      </c>
      <c r="BA1910">
        <v>46</v>
      </c>
      <c r="BB1910">
        <v>6</v>
      </c>
      <c r="BC1910">
        <v>2</v>
      </c>
      <c r="BD1910">
        <v>0</v>
      </c>
      <c r="BE1910">
        <v>0</v>
      </c>
      <c r="BF1910">
        <v>90</v>
      </c>
      <c r="BG1910">
        <v>2100</v>
      </c>
      <c r="BH1910">
        <v>0</v>
      </c>
      <c r="BI1910">
        <v>40</v>
      </c>
      <c r="BJ1910" s="25">
        <v>45853</v>
      </c>
      <c r="BK1910">
        <v>0</v>
      </c>
      <c r="BL1910" s="27" t="str">
        <f>VLOOKUP(O1910,DropDownList!$H$1:$I$7,2,FALSE)</f>
        <v>2024/25</v>
      </c>
      <c r="BM1910" s="27" t="str">
        <f t="shared" si="29"/>
        <v>PRAS</v>
      </c>
    </row>
    <row r="1911" spans="1:65" x14ac:dyDescent="0.2">
      <c r="A1911">
        <v>2025</v>
      </c>
      <c r="B1911">
        <v>7</v>
      </c>
      <c r="C1911" t="s">
        <v>198</v>
      </c>
      <c r="D1911" t="s">
        <v>214</v>
      </c>
      <c r="E1911" t="s">
        <v>35</v>
      </c>
      <c r="F1911">
        <v>9342</v>
      </c>
      <c r="G1911" t="s">
        <v>141</v>
      </c>
      <c r="H1911" t="s">
        <v>200</v>
      </c>
      <c r="I1911" t="s">
        <v>142</v>
      </c>
      <c r="J1911" s="24">
        <v>45839</v>
      </c>
      <c r="K1911" t="s">
        <v>143</v>
      </c>
      <c r="L1911">
        <v>2</v>
      </c>
      <c r="M1911" t="s">
        <v>144</v>
      </c>
      <c r="N1911" t="s">
        <v>145</v>
      </c>
      <c r="O1911" t="s">
        <v>149</v>
      </c>
      <c r="P1911" t="s">
        <v>146</v>
      </c>
      <c r="Q1911">
        <v>1470.66</v>
      </c>
      <c r="R1911">
        <v>496</v>
      </c>
      <c r="S1911">
        <v>7260</v>
      </c>
      <c r="T1911">
        <v>20</v>
      </c>
      <c r="U1911">
        <v>196</v>
      </c>
      <c r="V1911">
        <v>58</v>
      </c>
      <c r="W1911">
        <v>940</v>
      </c>
      <c r="X1911">
        <v>940</v>
      </c>
      <c r="Y1911">
        <v>0</v>
      </c>
      <c r="Z1911">
        <v>0</v>
      </c>
      <c r="AA1911">
        <v>5769.34</v>
      </c>
      <c r="AB1911">
        <v>0</v>
      </c>
      <c r="AC1911">
        <v>0</v>
      </c>
      <c r="AD1911">
        <v>58</v>
      </c>
      <c r="AE1911">
        <v>0</v>
      </c>
      <c r="AF1911">
        <v>400</v>
      </c>
      <c r="AG1911">
        <v>3</v>
      </c>
      <c r="AH1911">
        <v>2</v>
      </c>
      <c r="AI1911">
        <v>91</v>
      </c>
      <c r="AJ1911">
        <v>0</v>
      </c>
      <c r="AK1911">
        <v>0</v>
      </c>
      <c r="AL1911">
        <v>0</v>
      </c>
      <c r="AM1911">
        <v>0</v>
      </c>
      <c r="AN1911">
        <v>0</v>
      </c>
      <c r="AO1911">
        <v>290</v>
      </c>
      <c r="AP1911">
        <v>877</v>
      </c>
      <c r="AQ1911">
        <v>283</v>
      </c>
      <c r="AR1911">
        <v>0</v>
      </c>
      <c r="AS1911">
        <v>108</v>
      </c>
      <c r="AT1911">
        <v>28</v>
      </c>
      <c r="AU1911">
        <v>13</v>
      </c>
      <c r="AV1911">
        <v>6</v>
      </c>
      <c r="AW1911">
        <v>2</v>
      </c>
      <c r="AX1911">
        <v>0</v>
      </c>
      <c r="AY1911">
        <v>98</v>
      </c>
      <c r="AZ1911">
        <v>175</v>
      </c>
      <c r="BA1911">
        <v>81</v>
      </c>
      <c r="BB1911">
        <v>29</v>
      </c>
      <c r="BC1911">
        <v>14</v>
      </c>
      <c r="BD1911">
        <v>14</v>
      </c>
      <c r="BE1911">
        <v>0</v>
      </c>
      <c r="BF1911">
        <v>493</v>
      </c>
      <c r="BG1911">
        <v>1460</v>
      </c>
      <c r="BH1911">
        <v>0</v>
      </c>
      <c r="BI1911">
        <v>193</v>
      </c>
      <c r="BJ1911" s="25">
        <v>45853</v>
      </c>
      <c r="BK1911">
        <v>0</v>
      </c>
      <c r="BL1911" s="27" t="str">
        <f>VLOOKUP(O1911,DropDownList!$H$1:$I$7,2,FALSE)</f>
        <v>2025/26</v>
      </c>
      <c r="BM1911" s="27" t="str">
        <f t="shared" si="29"/>
        <v>VSUR</v>
      </c>
    </row>
    <row r="1912" spans="1:65" x14ac:dyDescent="0.2">
      <c r="A1912">
        <v>2025</v>
      </c>
      <c r="B1912">
        <v>7</v>
      </c>
      <c r="C1912" t="s">
        <v>198</v>
      </c>
      <c r="D1912" t="s">
        <v>214</v>
      </c>
      <c r="E1912" t="s">
        <v>35</v>
      </c>
      <c r="F1912">
        <v>9342</v>
      </c>
      <c r="G1912" t="s">
        <v>141</v>
      </c>
      <c r="H1912" t="s">
        <v>200</v>
      </c>
      <c r="I1912" t="s">
        <v>142</v>
      </c>
      <c r="J1912" s="24">
        <v>45839</v>
      </c>
      <c r="K1912" t="s">
        <v>143</v>
      </c>
      <c r="L1912">
        <v>2</v>
      </c>
      <c r="M1912" t="s">
        <v>144</v>
      </c>
      <c r="N1912" t="s">
        <v>145</v>
      </c>
      <c r="O1912" t="s">
        <v>149</v>
      </c>
      <c r="P1912" t="s">
        <v>153</v>
      </c>
      <c r="Q1912">
        <v>0</v>
      </c>
      <c r="R1912">
        <v>1</v>
      </c>
      <c r="S1912">
        <v>45</v>
      </c>
      <c r="T1912">
        <v>0</v>
      </c>
      <c r="U1912">
        <v>0</v>
      </c>
      <c r="V1912">
        <v>0</v>
      </c>
      <c r="W1912">
        <v>0</v>
      </c>
      <c r="X1912">
        <v>0</v>
      </c>
      <c r="Y1912">
        <v>0</v>
      </c>
      <c r="Z1912">
        <v>0</v>
      </c>
      <c r="AA1912">
        <v>45</v>
      </c>
      <c r="AB1912">
        <v>0</v>
      </c>
      <c r="AC1912">
        <v>45</v>
      </c>
      <c r="AD1912">
        <v>0</v>
      </c>
      <c r="AE1912">
        <v>0</v>
      </c>
      <c r="AF1912">
        <v>1</v>
      </c>
      <c r="AG1912">
        <v>0</v>
      </c>
      <c r="AH1912">
        <v>0</v>
      </c>
      <c r="AI1912">
        <v>0</v>
      </c>
      <c r="AJ1912">
        <v>0</v>
      </c>
      <c r="AK1912">
        <v>0</v>
      </c>
      <c r="AL1912">
        <v>0</v>
      </c>
      <c r="AM1912">
        <v>0</v>
      </c>
      <c r="AN1912">
        <v>0</v>
      </c>
      <c r="AO1912">
        <v>0</v>
      </c>
      <c r="AP1912">
        <v>0</v>
      </c>
      <c r="AQ1912">
        <v>0</v>
      </c>
      <c r="AR1912">
        <v>0</v>
      </c>
      <c r="AS1912">
        <v>0</v>
      </c>
      <c r="AT1912">
        <v>0</v>
      </c>
      <c r="AU1912">
        <v>0</v>
      </c>
      <c r="AV1912">
        <v>0</v>
      </c>
      <c r="AW1912">
        <v>0</v>
      </c>
      <c r="AX1912">
        <v>0</v>
      </c>
      <c r="AY1912">
        <v>0</v>
      </c>
      <c r="AZ1912">
        <v>0</v>
      </c>
      <c r="BA1912">
        <v>0</v>
      </c>
      <c r="BB1912">
        <v>0</v>
      </c>
      <c r="BC1912">
        <v>0</v>
      </c>
      <c r="BD1912">
        <v>0</v>
      </c>
      <c r="BE1912">
        <v>0</v>
      </c>
      <c r="BF1912">
        <v>0</v>
      </c>
      <c r="BG1912">
        <v>0</v>
      </c>
      <c r="BH1912">
        <v>0</v>
      </c>
      <c r="BI1912">
        <v>0</v>
      </c>
      <c r="BJ1912" s="25">
        <v>45853</v>
      </c>
      <c r="BK1912">
        <v>0</v>
      </c>
      <c r="BL1912" s="27" t="str">
        <f>VLOOKUP(O1912,DropDownList!$H$1:$I$7,2,FALSE)</f>
        <v>2025/26</v>
      </c>
      <c r="BM1912" s="27" t="str">
        <f t="shared" si="29"/>
        <v>PREG</v>
      </c>
    </row>
    <row r="1913" spans="1:65" x14ac:dyDescent="0.2">
      <c r="A1913">
        <v>2025</v>
      </c>
      <c r="B1913">
        <v>7</v>
      </c>
      <c r="C1913" t="s">
        <v>198</v>
      </c>
      <c r="D1913" t="s">
        <v>214</v>
      </c>
      <c r="E1913" t="s">
        <v>35</v>
      </c>
      <c r="F1913">
        <v>9342</v>
      </c>
      <c r="G1913" t="s">
        <v>141</v>
      </c>
      <c r="H1913" t="s">
        <v>200</v>
      </c>
      <c r="I1913" t="s">
        <v>142</v>
      </c>
      <c r="J1913" s="24">
        <v>45839</v>
      </c>
      <c r="K1913" t="s">
        <v>143</v>
      </c>
      <c r="L1913">
        <v>2</v>
      </c>
      <c r="M1913" t="s">
        <v>144</v>
      </c>
      <c r="N1913" t="s">
        <v>145</v>
      </c>
      <c r="O1913" t="s">
        <v>156</v>
      </c>
      <c r="P1913" t="s">
        <v>152</v>
      </c>
      <c r="Q1913">
        <v>0</v>
      </c>
      <c r="R1913">
        <v>261</v>
      </c>
      <c r="S1913">
        <v>10440</v>
      </c>
      <c r="T1913">
        <v>5280</v>
      </c>
      <c r="U1913">
        <v>0</v>
      </c>
      <c r="V1913">
        <v>0</v>
      </c>
      <c r="W1913">
        <v>0</v>
      </c>
      <c r="X1913">
        <v>0</v>
      </c>
      <c r="Y1913">
        <v>0</v>
      </c>
      <c r="Z1913">
        <v>0</v>
      </c>
      <c r="AA1913">
        <v>5160</v>
      </c>
      <c r="AB1913">
        <v>0</v>
      </c>
      <c r="AC1913">
        <v>5160</v>
      </c>
      <c r="AD1913">
        <v>0</v>
      </c>
      <c r="AE1913">
        <v>0</v>
      </c>
      <c r="AF1913">
        <v>129</v>
      </c>
      <c r="AG1913">
        <v>0</v>
      </c>
      <c r="AH1913">
        <v>132</v>
      </c>
      <c r="AI1913">
        <v>0</v>
      </c>
      <c r="AJ1913">
        <v>0</v>
      </c>
      <c r="AK1913">
        <v>0</v>
      </c>
      <c r="AL1913">
        <v>0</v>
      </c>
      <c r="AM1913">
        <v>0</v>
      </c>
      <c r="AN1913">
        <v>0</v>
      </c>
      <c r="AO1913">
        <v>0</v>
      </c>
      <c r="AP1913">
        <v>0</v>
      </c>
      <c r="AQ1913">
        <v>0</v>
      </c>
      <c r="AR1913">
        <v>0</v>
      </c>
      <c r="AS1913">
        <v>0</v>
      </c>
      <c r="AT1913">
        <v>0</v>
      </c>
      <c r="AU1913">
        <v>0</v>
      </c>
      <c r="AV1913">
        <v>0</v>
      </c>
      <c r="AW1913">
        <v>0</v>
      </c>
      <c r="AX1913">
        <v>0</v>
      </c>
      <c r="AY1913">
        <v>0</v>
      </c>
      <c r="AZ1913">
        <v>0</v>
      </c>
      <c r="BA1913">
        <v>0</v>
      </c>
      <c r="BB1913">
        <v>0</v>
      </c>
      <c r="BC1913">
        <v>0</v>
      </c>
      <c r="BD1913">
        <v>0</v>
      </c>
      <c r="BE1913">
        <v>0</v>
      </c>
      <c r="BF1913">
        <v>0</v>
      </c>
      <c r="BG1913">
        <v>0</v>
      </c>
      <c r="BH1913">
        <v>0</v>
      </c>
      <c r="BI1913">
        <v>0</v>
      </c>
      <c r="BJ1913" s="25">
        <v>45853</v>
      </c>
      <c r="BK1913">
        <v>0</v>
      </c>
      <c r="BL1913" s="27" t="str">
        <f>VLOOKUP(O1913,DropDownList!$H$1:$I$7,2,FALSE)</f>
        <v>2023/24</v>
      </c>
      <c r="BM1913" s="27" t="str">
        <f t="shared" si="29"/>
        <v>PCOA</v>
      </c>
    </row>
    <row r="1914" spans="1:65" x14ac:dyDescent="0.2">
      <c r="A1914">
        <v>2025</v>
      </c>
      <c r="B1914">
        <v>7</v>
      </c>
      <c r="C1914" t="s">
        <v>198</v>
      </c>
      <c r="D1914" t="s">
        <v>215</v>
      </c>
      <c r="E1914" t="s">
        <v>35</v>
      </c>
      <c r="F1914">
        <v>9851</v>
      </c>
      <c r="G1914" t="s">
        <v>158</v>
      </c>
      <c r="H1914" t="s">
        <v>200</v>
      </c>
      <c r="I1914" t="s">
        <v>142</v>
      </c>
      <c r="J1914" s="24">
        <v>45839</v>
      </c>
      <c r="K1914" t="s">
        <v>143</v>
      </c>
      <c r="L1914">
        <v>2</v>
      </c>
      <c r="M1914" t="s">
        <v>144</v>
      </c>
      <c r="N1914" t="s">
        <v>145</v>
      </c>
      <c r="O1914" t="s">
        <v>156</v>
      </c>
      <c r="P1914" t="s">
        <v>161</v>
      </c>
      <c r="Q1914">
        <v>1604.74</v>
      </c>
      <c r="R1914">
        <v>742</v>
      </c>
      <c r="S1914">
        <v>18385</v>
      </c>
      <c r="T1914">
        <v>1256.96</v>
      </c>
      <c r="U1914">
        <v>169</v>
      </c>
      <c r="V1914">
        <v>31</v>
      </c>
      <c r="W1914">
        <v>780.33</v>
      </c>
      <c r="X1914">
        <v>780.33</v>
      </c>
      <c r="Y1914">
        <v>0</v>
      </c>
      <c r="Z1914">
        <v>0</v>
      </c>
      <c r="AA1914">
        <v>15523.3</v>
      </c>
      <c r="AB1914">
        <v>0</v>
      </c>
      <c r="AC1914">
        <v>0</v>
      </c>
      <c r="AD1914">
        <v>30</v>
      </c>
      <c r="AE1914">
        <v>1</v>
      </c>
      <c r="AF1914">
        <v>618</v>
      </c>
      <c r="AG1914">
        <v>2</v>
      </c>
      <c r="AH1914">
        <v>53</v>
      </c>
      <c r="AI1914">
        <v>67</v>
      </c>
      <c r="AJ1914">
        <v>0</v>
      </c>
      <c r="AK1914">
        <v>0</v>
      </c>
      <c r="AL1914">
        <v>0</v>
      </c>
      <c r="AM1914">
        <v>0</v>
      </c>
      <c r="AN1914">
        <v>0</v>
      </c>
      <c r="AO1914">
        <v>537</v>
      </c>
      <c r="AP1914">
        <v>2351</v>
      </c>
      <c r="AQ1914">
        <v>496</v>
      </c>
      <c r="AR1914">
        <v>10</v>
      </c>
      <c r="AS1914">
        <v>215</v>
      </c>
      <c r="AT1914">
        <v>84</v>
      </c>
      <c r="AU1914">
        <v>84</v>
      </c>
      <c r="AV1914">
        <v>31</v>
      </c>
      <c r="AW1914">
        <v>45</v>
      </c>
      <c r="AX1914">
        <v>0</v>
      </c>
      <c r="AY1914">
        <v>350</v>
      </c>
      <c r="AZ1914">
        <v>496</v>
      </c>
      <c r="BA1914">
        <v>311</v>
      </c>
      <c r="BB1914">
        <v>69</v>
      </c>
      <c r="BC1914">
        <v>40</v>
      </c>
      <c r="BD1914">
        <v>16</v>
      </c>
      <c r="BE1914">
        <v>0</v>
      </c>
      <c r="BF1914">
        <v>690</v>
      </c>
      <c r="BG1914">
        <v>1600</v>
      </c>
      <c r="BH1914">
        <v>2</v>
      </c>
      <c r="BI1914">
        <v>160</v>
      </c>
      <c r="BJ1914" s="25">
        <v>45853</v>
      </c>
      <c r="BK1914">
        <v>1</v>
      </c>
      <c r="BL1914" s="27" t="str">
        <f>VLOOKUP(O1914,DropDownList!$H$1:$I$7,2,FALSE)</f>
        <v>2023/24</v>
      </c>
      <c r="BM1914" s="27" t="str">
        <f t="shared" si="29"/>
        <v>VSUR</v>
      </c>
    </row>
    <row r="1915" spans="1:65" x14ac:dyDescent="0.2">
      <c r="A1915">
        <v>2025</v>
      </c>
      <c r="B1915">
        <v>7</v>
      </c>
      <c r="C1915" t="s">
        <v>198</v>
      </c>
      <c r="D1915" t="s">
        <v>215</v>
      </c>
      <c r="E1915" t="s">
        <v>35</v>
      </c>
      <c r="F1915">
        <v>9851</v>
      </c>
      <c r="G1915" t="s">
        <v>158</v>
      </c>
      <c r="H1915" t="s">
        <v>200</v>
      </c>
      <c r="I1915" t="s">
        <v>142</v>
      </c>
      <c r="J1915" s="24">
        <v>45839</v>
      </c>
      <c r="K1915" t="s">
        <v>143</v>
      </c>
      <c r="L1915">
        <v>2</v>
      </c>
      <c r="M1915" t="s">
        <v>144</v>
      </c>
      <c r="N1915" t="s">
        <v>145</v>
      </c>
      <c r="O1915" t="s">
        <v>156</v>
      </c>
      <c r="P1915" t="s">
        <v>160</v>
      </c>
      <c r="Q1915">
        <v>63682.07</v>
      </c>
      <c r="R1915">
        <v>825</v>
      </c>
      <c r="S1915">
        <v>433597.08</v>
      </c>
      <c r="T1915">
        <v>35847.89</v>
      </c>
      <c r="U1915">
        <v>184</v>
      </c>
      <c r="V1915">
        <v>90</v>
      </c>
      <c r="W1915">
        <v>30897.72</v>
      </c>
      <c r="X1915">
        <v>34687.4</v>
      </c>
      <c r="Y1915">
        <v>0</v>
      </c>
      <c r="Z1915">
        <v>0</v>
      </c>
      <c r="AA1915">
        <v>334067.12</v>
      </c>
      <c r="AB1915">
        <v>22585.39</v>
      </c>
      <c r="AC1915">
        <v>295898.43</v>
      </c>
      <c r="AD1915">
        <v>32</v>
      </c>
      <c r="AE1915">
        <v>58</v>
      </c>
      <c r="AF1915">
        <v>546</v>
      </c>
      <c r="AG1915">
        <v>117</v>
      </c>
      <c r="AH1915">
        <v>65</v>
      </c>
      <c r="AI1915">
        <v>67</v>
      </c>
      <c r="AJ1915">
        <v>0</v>
      </c>
      <c r="AK1915">
        <v>0</v>
      </c>
      <c r="AL1915">
        <v>0</v>
      </c>
      <c r="AM1915">
        <v>0</v>
      </c>
      <c r="AN1915">
        <v>0</v>
      </c>
      <c r="AO1915">
        <v>600</v>
      </c>
      <c r="AP1915">
        <v>2561</v>
      </c>
      <c r="AQ1915">
        <v>537</v>
      </c>
      <c r="AR1915">
        <v>12</v>
      </c>
      <c r="AS1915">
        <v>234</v>
      </c>
      <c r="AT1915">
        <v>93</v>
      </c>
      <c r="AU1915">
        <v>95</v>
      </c>
      <c r="AV1915">
        <v>36</v>
      </c>
      <c r="AW1915">
        <v>55</v>
      </c>
      <c r="AX1915">
        <v>0</v>
      </c>
      <c r="AY1915">
        <v>371</v>
      </c>
      <c r="AZ1915">
        <v>534</v>
      </c>
      <c r="BA1915">
        <v>337</v>
      </c>
      <c r="BB1915">
        <v>77</v>
      </c>
      <c r="BC1915">
        <v>46</v>
      </c>
      <c r="BD1915">
        <v>19</v>
      </c>
      <c r="BE1915">
        <v>0</v>
      </c>
      <c r="BF1915">
        <v>758</v>
      </c>
      <c r="BG1915">
        <v>32230</v>
      </c>
      <c r="BH1915">
        <v>30</v>
      </c>
      <c r="BI1915">
        <v>174</v>
      </c>
      <c r="BJ1915" s="25">
        <v>45853</v>
      </c>
      <c r="BK1915">
        <v>1</v>
      </c>
      <c r="BL1915" s="27" t="str">
        <f>VLOOKUP(O1915,DropDownList!$H$1:$I$7,2,FALSE)</f>
        <v>2023/24</v>
      </c>
      <c r="BM1915" s="27" t="str">
        <f t="shared" si="29"/>
        <v>SC COURT</v>
      </c>
    </row>
    <row r="1916" spans="1:65" x14ac:dyDescent="0.2">
      <c r="A1916">
        <v>2025</v>
      </c>
      <c r="B1916">
        <v>7</v>
      </c>
      <c r="C1916" t="s">
        <v>198</v>
      </c>
      <c r="D1916" t="s">
        <v>215</v>
      </c>
      <c r="E1916" t="s">
        <v>35</v>
      </c>
      <c r="F1916">
        <v>9851</v>
      </c>
      <c r="G1916" t="s">
        <v>158</v>
      </c>
      <c r="H1916" t="s">
        <v>200</v>
      </c>
      <c r="I1916" t="s">
        <v>142</v>
      </c>
      <c r="J1916" s="24">
        <v>45839</v>
      </c>
      <c r="K1916" t="s">
        <v>143</v>
      </c>
      <c r="L1916">
        <v>2</v>
      </c>
      <c r="M1916" t="s">
        <v>144</v>
      </c>
      <c r="N1916" t="s">
        <v>145</v>
      </c>
      <c r="O1916" t="s">
        <v>147</v>
      </c>
      <c r="P1916" t="s">
        <v>161</v>
      </c>
      <c r="Q1916">
        <v>1520.14</v>
      </c>
      <c r="R1916">
        <v>714</v>
      </c>
      <c r="S1916">
        <v>34265</v>
      </c>
      <c r="T1916">
        <v>1280</v>
      </c>
      <c r="U1916">
        <v>215</v>
      </c>
      <c r="V1916">
        <v>46</v>
      </c>
      <c r="W1916">
        <v>970</v>
      </c>
      <c r="X1916">
        <v>970</v>
      </c>
      <c r="Y1916">
        <v>0</v>
      </c>
      <c r="Z1916">
        <v>0</v>
      </c>
      <c r="AA1916">
        <v>31464.86</v>
      </c>
      <c r="AB1916">
        <v>0</v>
      </c>
      <c r="AC1916">
        <v>0</v>
      </c>
      <c r="AD1916">
        <v>46</v>
      </c>
      <c r="AE1916">
        <v>0</v>
      </c>
      <c r="AF1916">
        <v>573</v>
      </c>
      <c r="AG1916">
        <v>4</v>
      </c>
      <c r="AH1916">
        <v>68</v>
      </c>
      <c r="AI1916">
        <v>69</v>
      </c>
      <c r="AJ1916">
        <v>0</v>
      </c>
      <c r="AK1916">
        <v>0</v>
      </c>
      <c r="AL1916">
        <v>0</v>
      </c>
      <c r="AM1916">
        <v>0</v>
      </c>
      <c r="AN1916">
        <v>0</v>
      </c>
      <c r="AO1916">
        <v>496</v>
      </c>
      <c r="AP1916">
        <v>1721</v>
      </c>
      <c r="AQ1916">
        <v>444</v>
      </c>
      <c r="AR1916">
        <v>5</v>
      </c>
      <c r="AS1916">
        <v>171</v>
      </c>
      <c r="AT1916">
        <v>43</v>
      </c>
      <c r="AU1916">
        <v>39</v>
      </c>
      <c r="AV1916">
        <v>18</v>
      </c>
      <c r="AW1916">
        <v>52</v>
      </c>
      <c r="AX1916">
        <v>0</v>
      </c>
      <c r="AY1916">
        <v>262</v>
      </c>
      <c r="AZ1916">
        <v>367</v>
      </c>
      <c r="BA1916">
        <v>203</v>
      </c>
      <c r="BB1916">
        <v>43</v>
      </c>
      <c r="BC1916">
        <v>17</v>
      </c>
      <c r="BD1916">
        <v>16</v>
      </c>
      <c r="BE1916">
        <v>0</v>
      </c>
      <c r="BF1916">
        <v>657</v>
      </c>
      <c r="BG1916">
        <v>1480</v>
      </c>
      <c r="BH1916">
        <v>0</v>
      </c>
      <c r="BI1916">
        <v>204</v>
      </c>
      <c r="BJ1916" s="25">
        <v>45853</v>
      </c>
      <c r="BK1916">
        <v>1</v>
      </c>
      <c r="BL1916" s="27" t="str">
        <f>VLOOKUP(O1916,DropDownList!$H$1:$I$7,2,FALSE)</f>
        <v>2024/25</v>
      </c>
      <c r="BM1916" s="27" t="str">
        <f t="shared" si="29"/>
        <v>VSUR</v>
      </c>
    </row>
    <row r="1917" spans="1:65" x14ac:dyDescent="0.2">
      <c r="A1917">
        <v>2025</v>
      </c>
      <c r="B1917">
        <v>7</v>
      </c>
      <c r="C1917" t="s">
        <v>198</v>
      </c>
      <c r="D1917" t="s">
        <v>215</v>
      </c>
      <c r="E1917" t="s">
        <v>35</v>
      </c>
      <c r="F1917">
        <v>9851</v>
      </c>
      <c r="G1917" t="s">
        <v>158</v>
      </c>
      <c r="H1917" t="s">
        <v>200</v>
      </c>
      <c r="I1917" t="s">
        <v>142</v>
      </c>
      <c r="J1917" s="24">
        <v>45839</v>
      </c>
      <c r="K1917" t="s">
        <v>143</v>
      </c>
      <c r="L1917">
        <v>2</v>
      </c>
      <c r="M1917" t="s">
        <v>144</v>
      </c>
      <c r="N1917" t="s">
        <v>145</v>
      </c>
      <c r="O1917" t="s">
        <v>149</v>
      </c>
      <c r="P1917" t="s">
        <v>159</v>
      </c>
      <c r="Q1917">
        <v>331897.24</v>
      </c>
      <c r="R1917">
        <v>24</v>
      </c>
      <c r="S1917">
        <v>726538.22</v>
      </c>
      <c r="T1917">
        <v>173.93</v>
      </c>
      <c r="U1917">
        <v>5</v>
      </c>
      <c r="V1917">
        <v>2</v>
      </c>
      <c r="W1917">
        <v>172694.2</v>
      </c>
      <c r="X1917">
        <v>237589.2</v>
      </c>
      <c r="Y1917">
        <v>0</v>
      </c>
      <c r="Z1917">
        <v>0</v>
      </c>
      <c r="AA1917">
        <v>394467.05</v>
      </c>
      <c r="AB1917">
        <v>0</v>
      </c>
      <c r="AC1917">
        <v>0</v>
      </c>
      <c r="AD1917">
        <v>0</v>
      </c>
      <c r="AE1917">
        <v>2</v>
      </c>
      <c r="AF1917">
        <v>15</v>
      </c>
      <c r="AG1917">
        <v>5</v>
      </c>
      <c r="AH1917">
        <v>0</v>
      </c>
      <c r="AI1917">
        <v>0</v>
      </c>
      <c r="AJ1917">
        <v>0</v>
      </c>
      <c r="AK1917">
        <v>0</v>
      </c>
      <c r="AL1917">
        <v>0</v>
      </c>
      <c r="AM1917">
        <v>0</v>
      </c>
      <c r="AN1917">
        <v>0</v>
      </c>
      <c r="AO1917">
        <v>2</v>
      </c>
      <c r="AP1917">
        <v>3</v>
      </c>
      <c r="AQ1917">
        <v>1</v>
      </c>
      <c r="AR1917">
        <v>0</v>
      </c>
      <c r="AS1917">
        <v>0</v>
      </c>
      <c r="AT1917">
        <v>0</v>
      </c>
      <c r="AU1917">
        <v>0</v>
      </c>
      <c r="AV1917">
        <v>0</v>
      </c>
      <c r="AW1917">
        <v>1</v>
      </c>
      <c r="AX1917">
        <v>0</v>
      </c>
      <c r="AY1917">
        <v>0</v>
      </c>
      <c r="AZ1917">
        <v>0</v>
      </c>
      <c r="BA1917">
        <v>0</v>
      </c>
      <c r="BB1917">
        <v>0</v>
      </c>
      <c r="BC1917">
        <v>0</v>
      </c>
      <c r="BD1917">
        <v>0</v>
      </c>
      <c r="BE1917">
        <v>0</v>
      </c>
      <c r="BF1917">
        <v>0</v>
      </c>
      <c r="BG1917">
        <v>0</v>
      </c>
      <c r="BH1917">
        <v>4</v>
      </c>
      <c r="BI1917">
        <v>0</v>
      </c>
      <c r="BJ1917" s="25">
        <v>45853</v>
      </c>
      <c r="BK1917">
        <v>0</v>
      </c>
      <c r="BL1917" s="27" t="str">
        <f>VLOOKUP(O1917,DropDownList!$H$1:$I$7,2,FALSE)</f>
        <v>2025/26</v>
      </c>
      <c r="BM1917" s="27" t="str">
        <f t="shared" si="29"/>
        <v>CONF</v>
      </c>
    </row>
    <row r="1918" spans="1:65" x14ac:dyDescent="0.2">
      <c r="A1918">
        <v>2025</v>
      </c>
      <c r="B1918">
        <v>7</v>
      </c>
      <c r="C1918" t="s">
        <v>198</v>
      </c>
      <c r="D1918" t="s">
        <v>215</v>
      </c>
      <c r="E1918" t="s">
        <v>35</v>
      </c>
      <c r="F1918">
        <v>9851</v>
      </c>
      <c r="G1918" t="s">
        <v>158</v>
      </c>
      <c r="H1918" t="s">
        <v>200</v>
      </c>
      <c r="I1918" t="s">
        <v>142</v>
      </c>
      <c r="J1918" s="24">
        <v>45839</v>
      </c>
      <c r="K1918" t="s">
        <v>143</v>
      </c>
      <c r="L1918">
        <v>2</v>
      </c>
      <c r="M1918" t="s">
        <v>144</v>
      </c>
      <c r="N1918" t="s">
        <v>145</v>
      </c>
      <c r="O1918" t="s">
        <v>147</v>
      </c>
      <c r="P1918" t="s">
        <v>159</v>
      </c>
      <c r="Q1918">
        <v>0</v>
      </c>
      <c r="R1918">
        <v>13</v>
      </c>
      <c r="S1918">
        <v>247676.51</v>
      </c>
      <c r="T1918">
        <v>20985.93</v>
      </c>
      <c r="U1918">
        <v>0</v>
      </c>
      <c r="V1918">
        <v>0</v>
      </c>
      <c r="W1918">
        <v>0</v>
      </c>
      <c r="X1918">
        <v>0</v>
      </c>
      <c r="Y1918">
        <v>0</v>
      </c>
      <c r="Z1918">
        <v>0</v>
      </c>
      <c r="AA1918">
        <v>226690.58</v>
      </c>
      <c r="AB1918">
        <v>0</v>
      </c>
      <c r="AC1918">
        <v>0</v>
      </c>
      <c r="AD1918">
        <v>0</v>
      </c>
      <c r="AE1918">
        <v>0</v>
      </c>
      <c r="AF1918">
        <v>5</v>
      </c>
      <c r="AG1918">
        <v>0</v>
      </c>
      <c r="AH1918">
        <v>0</v>
      </c>
      <c r="AI1918">
        <v>0</v>
      </c>
      <c r="AJ1918">
        <v>0</v>
      </c>
      <c r="AK1918">
        <v>0</v>
      </c>
      <c r="AL1918">
        <v>0</v>
      </c>
      <c r="AM1918">
        <v>0</v>
      </c>
      <c r="AN1918">
        <v>0</v>
      </c>
      <c r="AO1918">
        <v>4</v>
      </c>
      <c r="AP1918">
        <v>4</v>
      </c>
      <c r="AQ1918">
        <v>0</v>
      </c>
      <c r="AR1918">
        <v>0</v>
      </c>
      <c r="AS1918">
        <v>0</v>
      </c>
      <c r="AT1918">
        <v>0</v>
      </c>
      <c r="AU1918">
        <v>2</v>
      </c>
      <c r="AV1918">
        <v>0</v>
      </c>
      <c r="AW1918">
        <v>0</v>
      </c>
      <c r="AX1918">
        <v>0</v>
      </c>
      <c r="AY1918">
        <v>0</v>
      </c>
      <c r="AZ1918">
        <v>0</v>
      </c>
      <c r="BA1918">
        <v>0</v>
      </c>
      <c r="BB1918">
        <v>0</v>
      </c>
      <c r="BC1918">
        <v>0</v>
      </c>
      <c r="BD1918">
        <v>0</v>
      </c>
      <c r="BE1918">
        <v>0</v>
      </c>
      <c r="BF1918">
        <v>0</v>
      </c>
      <c r="BG1918">
        <v>0</v>
      </c>
      <c r="BH1918">
        <v>8</v>
      </c>
      <c r="BI1918">
        <v>0</v>
      </c>
      <c r="BJ1918" s="25">
        <v>45853</v>
      </c>
      <c r="BK1918">
        <v>0</v>
      </c>
      <c r="BL1918" s="27" t="str">
        <f>VLOOKUP(O1918,DropDownList!$H$1:$I$7,2,FALSE)</f>
        <v>2024/25</v>
      </c>
      <c r="BM1918" s="27" t="str">
        <f t="shared" si="29"/>
        <v>CONF</v>
      </c>
    </row>
    <row r="1919" spans="1:65" x14ac:dyDescent="0.2">
      <c r="A1919">
        <v>2025</v>
      </c>
      <c r="B1919">
        <v>7</v>
      </c>
      <c r="C1919" t="s">
        <v>198</v>
      </c>
      <c r="D1919" t="s">
        <v>215</v>
      </c>
      <c r="E1919" t="s">
        <v>35</v>
      </c>
      <c r="F1919">
        <v>9851</v>
      </c>
      <c r="G1919" t="s">
        <v>158</v>
      </c>
      <c r="H1919" t="s">
        <v>200</v>
      </c>
      <c r="I1919" t="s">
        <v>142</v>
      </c>
      <c r="J1919" s="24">
        <v>45839</v>
      </c>
      <c r="K1919" t="s">
        <v>143</v>
      </c>
      <c r="L1919">
        <v>2</v>
      </c>
      <c r="M1919" t="s">
        <v>144</v>
      </c>
      <c r="N1919" t="s">
        <v>145</v>
      </c>
      <c r="O1919" t="s">
        <v>149</v>
      </c>
      <c r="P1919" t="s">
        <v>160</v>
      </c>
      <c r="Q1919">
        <v>127164.85</v>
      </c>
      <c r="R1919">
        <v>694</v>
      </c>
      <c r="S1919">
        <v>349161.91</v>
      </c>
      <c r="T1919">
        <v>23646.38</v>
      </c>
      <c r="U1919">
        <v>350</v>
      </c>
      <c r="V1919">
        <v>161</v>
      </c>
      <c r="W1919">
        <v>37644.480000000003</v>
      </c>
      <c r="X1919">
        <v>60099.93</v>
      </c>
      <c r="Y1919">
        <v>0</v>
      </c>
      <c r="Z1919">
        <v>0</v>
      </c>
      <c r="AA1919">
        <v>198350.68</v>
      </c>
      <c r="AB1919">
        <v>20265.04</v>
      </c>
      <c r="AC1919">
        <v>165576.14000000001</v>
      </c>
      <c r="AD1919">
        <v>66</v>
      </c>
      <c r="AE1919">
        <v>95</v>
      </c>
      <c r="AF1919">
        <v>277</v>
      </c>
      <c r="AG1919">
        <v>221</v>
      </c>
      <c r="AH1919">
        <v>61</v>
      </c>
      <c r="AI1919">
        <v>129</v>
      </c>
      <c r="AJ1919">
        <v>0</v>
      </c>
      <c r="AK1919">
        <v>0</v>
      </c>
      <c r="AL1919">
        <v>0</v>
      </c>
      <c r="AM1919">
        <v>0</v>
      </c>
      <c r="AN1919">
        <v>0</v>
      </c>
      <c r="AO1919">
        <v>454</v>
      </c>
      <c r="AP1919">
        <v>1210</v>
      </c>
      <c r="AQ1919">
        <v>394</v>
      </c>
      <c r="AR1919">
        <v>3</v>
      </c>
      <c r="AS1919">
        <v>116</v>
      </c>
      <c r="AT1919">
        <v>32</v>
      </c>
      <c r="AU1919">
        <v>11</v>
      </c>
      <c r="AV1919">
        <v>2</v>
      </c>
      <c r="AW1919">
        <v>56</v>
      </c>
      <c r="AX1919">
        <v>0</v>
      </c>
      <c r="AY1919">
        <v>177</v>
      </c>
      <c r="AZ1919">
        <v>252</v>
      </c>
      <c r="BA1919">
        <v>93</v>
      </c>
      <c r="BB1919">
        <v>15</v>
      </c>
      <c r="BC1919">
        <v>5</v>
      </c>
      <c r="BD1919">
        <v>24</v>
      </c>
      <c r="BE1919">
        <v>0</v>
      </c>
      <c r="BF1919">
        <v>633</v>
      </c>
      <c r="BG1919">
        <v>55543.91</v>
      </c>
      <c r="BH1919">
        <v>6</v>
      </c>
      <c r="BI1919">
        <v>338</v>
      </c>
      <c r="BJ1919" s="25">
        <v>45853</v>
      </c>
      <c r="BK1919">
        <v>0</v>
      </c>
      <c r="BL1919" s="27" t="str">
        <f>VLOOKUP(O1919,DropDownList!$H$1:$I$7,2,FALSE)</f>
        <v>2025/26</v>
      </c>
      <c r="BM1919" s="27" t="str">
        <f t="shared" si="29"/>
        <v>SC COURT</v>
      </c>
    </row>
    <row r="1920" spans="1:65" x14ac:dyDescent="0.2">
      <c r="A1920">
        <v>2025</v>
      </c>
      <c r="B1920">
        <v>7</v>
      </c>
      <c r="C1920" t="s">
        <v>198</v>
      </c>
      <c r="D1920" t="s">
        <v>215</v>
      </c>
      <c r="E1920" t="s">
        <v>35</v>
      </c>
      <c r="F1920">
        <v>9851</v>
      </c>
      <c r="G1920" t="s">
        <v>158</v>
      </c>
      <c r="H1920" t="s">
        <v>200</v>
      </c>
      <c r="I1920" t="s">
        <v>142</v>
      </c>
      <c r="J1920" s="24">
        <v>45839</v>
      </c>
      <c r="K1920" t="s">
        <v>143</v>
      </c>
      <c r="L1920">
        <v>2</v>
      </c>
      <c r="M1920" t="s">
        <v>144</v>
      </c>
      <c r="N1920" t="s">
        <v>145</v>
      </c>
      <c r="O1920" t="s">
        <v>156</v>
      </c>
      <c r="P1920" t="s">
        <v>159</v>
      </c>
      <c r="Q1920">
        <v>0</v>
      </c>
      <c r="R1920">
        <v>14</v>
      </c>
      <c r="S1920">
        <v>54510.98</v>
      </c>
      <c r="T1920">
        <v>3484.54</v>
      </c>
      <c r="U1920">
        <v>0</v>
      </c>
      <c r="V1920">
        <v>0</v>
      </c>
      <c r="W1920">
        <v>0</v>
      </c>
      <c r="X1920">
        <v>0</v>
      </c>
      <c r="Y1920">
        <v>0</v>
      </c>
      <c r="Z1920">
        <v>0</v>
      </c>
      <c r="AA1920">
        <v>51026.44</v>
      </c>
      <c r="AB1920">
        <v>0</v>
      </c>
      <c r="AC1920">
        <v>0</v>
      </c>
      <c r="AD1920">
        <v>0</v>
      </c>
      <c r="AE1920">
        <v>0</v>
      </c>
      <c r="AF1920">
        <v>9</v>
      </c>
      <c r="AG1920">
        <v>0</v>
      </c>
      <c r="AH1920">
        <v>0</v>
      </c>
      <c r="AI1920">
        <v>0</v>
      </c>
      <c r="AJ1920">
        <v>0</v>
      </c>
      <c r="AK1920">
        <v>0</v>
      </c>
      <c r="AL1920">
        <v>0</v>
      </c>
      <c r="AM1920">
        <v>0</v>
      </c>
      <c r="AN1920">
        <v>0</v>
      </c>
      <c r="AO1920">
        <v>1</v>
      </c>
      <c r="AP1920">
        <v>4</v>
      </c>
      <c r="AQ1920">
        <v>0</v>
      </c>
      <c r="AR1920">
        <v>0</v>
      </c>
      <c r="AS1920">
        <v>0</v>
      </c>
      <c r="AT1920">
        <v>0</v>
      </c>
      <c r="AU1920">
        <v>2</v>
      </c>
      <c r="AV1920">
        <v>1</v>
      </c>
      <c r="AW1920">
        <v>0</v>
      </c>
      <c r="AX1920">
        <v>0</v>
      </c>
      <c r="AY1920">
        <v>0</v>
      </c>
      <c r="AZ1920">
        <v>0</v>
      </c>
      <c r="BA1920">
        <v>0</v>
      </c>
      <c r="BB1920">
        <v>0</v>
      </c>
      <c r="BC1920">
        <v>0</v>
      </c>
      <c r="BD1920">
        <v>0</v>
      </c>
      <c r="BE1920">
        <v>0</v>
      </c>
      <c r="BF1920">
        <v>0</v>
      </c>
      <c r="BG1920">
        <v>0</v>
      </c>
      <c r="BH1920">
        <v>5</v>
      </c>
      <c r="BI1920">
        <v>0</v>
      </c>
      <c r="BJ1920" s="25">
        <v>45853</v>
      </c>
      <c r="BK1920">
        <v>0</v>
      </c>
      <c r="BL1920" s="27" t="str">
        <f>VLOOKUP(O1920,DropDownList!$H$1:$I$7,2,FALSE)</f>
        <v>2023/24</v>
      </c>
      <c r="BM1920" s="27" t="str">
        <f t="shared" si="29"/>
        <v>CONF</v>
      </c>
    </row>
    <row r="1921" spans="1:65" x14ac:dyDescent="0.2">
      <c r="A1921">
        <v>2025</v>
      </c>
      <c r="B1921">
        <v>7</v>
      </c>
      <c r="C1921" t="s">
        <v>198</v>
      </c>
      <c r="D1921" t="s">
        <v>215</v>
      </c>
      <c r="E1921" t="s">
        <v>35</v>
      </c>
      <c r="F1921">
        <v>9851</v>
      </c>
      <c r="G1921" t="s">
        <v>158</v>
      </c>
      <c r="H1921" t="s">
        <v>200</v>
      </c>
      <c r="I1921" t="s">
        <v>142</v>
      </c>
      <c r="J1921" s="24">
        <v>45839</v>
      </c>
      <c r="K1921" t="s">
        <v>143</v>
      </c>
      <c r="L1921">
        <v>2</v>
      </c>
      <c r="M1921" t="s">
        <v>144</v>
      </c>
      <c r="N1921" t="s">
        <v>145</v>
      </c>
      <c r="O1921" t="s">
        <v>149</v>
      </c>
      <c r="P1921" t="s">
        <v>161</v>
      </c>
      <c r="Q1921">
        <v>2665.51</v>
      </c>
      <c r="R1921">
        <v>640</v>
      </c>
      <c r="S1921">
        <v>43025.01</v>
      </c>
      <c r="T1921">
        <v>880</v>
      </c>
      <c r="U1921">
        <v>331</v>
      </c>
      <c r="V1921">
        <v>64</v>
      </c>
      <c r="W1921">
        <v>1295</v>
      </c>
      <c r="X1921">
        <v>1295</v>
      </c>
      <c r="Y1921">
        <v>0</v>
      </c>
      <c r="Z1921">
        <v>0</v>
      </c>
      <c r="AA1921">
        <v>39479.5</v>
      </c>
      <c r="AB1921">
        <v>0</v>
      </c>
      <c r="AC1921">
        <v>0</v>
      </c>
      <c r="AD1921">
        <v>62</v>
      </c>
      <c r="AE1921">
        <v>2</v>
      </c>
      <c r="AF1921">
        <v>461</v>
      </c>
      <c r="AG1921">
        <v>8</v>
      </c>
      <c r="AH1921">
        <v>45</v>
      </c>
      <c r="AI1921">
        <v>126</v>
      </c>
      <c r="AJ1921">
        <v>0</v>
      </c>
      <c r="AK1921">
        <v>0</v>
      </c>
      <c r="AL1921">
        <v>0</v>
      </c>
      <c r="AM1921">
        <v>0</v>
      </c>
      <c r="AN1921">
        <v>0</v>
      </c>
      <c r="AO1921">
        <v>415</v>
      </c>
      <c r="AP1921">
        <v>1144</v>
      </c>
      <c r="AQ1921">
        <v>373</v>
      </c>
      <c r="AR1921">
        <v>3</v>
      </c>
      <c r="AS1921">
        <v>112</v>
      </c>
      <c r="AT1921">
        <v>31</v>
      </c>
      <c r="AU1921">
        <v>11</v>
      </c>
      <c r="AV1921">
        <v>2</v>
      </c>
      <c r="AW1921">
        <v>38</v>
      </c>
      <c r="AX1921">
        <v>0</v>
      </c>
      <c r="AY1921">
        <v>172</v>
      </c>
      <c r="AZ1921">
        <v>243</v>
      </c>
      <c r="BA1921">
        <v>88</v>
      </c>
      <c r="BB1921">
        <v>15</v>
      </c>
      <c r="BC1921">
        <v>5</v>
      </c>
      <c r="BD1921">
        <v>22</v>
      </c>
      <c r="BE1921">
        <v>0</v>
      </c>
      <c r="BF1921">
        <v>596</v>
      </c>
      <c r="BG1921">
        <v>2485.0100000000002</v>
      </c>
      <c r="BH1921">
        <v>0</v>
      </c>
      <c r="BI1921">
        <v>320</v>
      </c>
      <c r="BJ1921" s="25">
        <v>45853</v>
      </c>
      <c r="BK1921">
        <v>0</v>
      </c>
      <c r="BL1921" s="27" t="str">
        <f>VLOOKUP(O1921,DropDownList!$H$1:$I$7,2,FALSE)</f>
        <v>2025/26</v>
      </c>
      <c r="BM1921" s="27" t="str">
        <f t="shared" si="29"/>
        <v>VSUR</v>
      </c>
    </row>
    <row r="1922" spans="1:65" x14ac:dyDescent="0.2">
      <c r="A1922">
        <v>2025</v>
      </c>
      <c r="B1922">
        <v>7</v>
      </c>
      <c r="C1922" t="s">
        <v>198</v>
      </c>
      <c r="D1922" t="s">
        <v>215</v>
      </c>
      <c r="E1922" t="s">
        <v>35</v>
      </c>
      <c r="F1922">
        <v>9851</v>
      </c>
      <c r="G1922" t="s">
        <v>158</v>
      </c>
      <c r="H1922" t="s">
        <v>200</v>
      </c>
      <c r="I1922" t="s">
        <v>142</v>
      </c>
      <c r="J1922" s="24">
        <v>45839</v>
      </c>
      <c r="K1922" t="s">
        <v>143</v>
      </c>
      <c r="L1922">
        <v>2</v>
      </c>
      <c r="M1922" t="s">
        <v>144</v>
      </c>
      <c r="N1922" t="s">
        <v>145</v>
      </c>
      <c r="O1922" t="s">
        <v>147</v>
      </c>
      <c r="P1922" t="s">
        <v>160</v>
      </c>
      <c r="Q1922">
        <v>59153.14</v>
      </c>
      <c r="R1922">
        <v>754</v>
      </c>
      <c r="S1922">
        <v>363813.8</v>
      </c>
      <c r="T1922">
        <v>27675.63</v>
      </c>
      <c r="U1922">
        <v>224</v>
      </c>
      <c r="V1922">
        <v>103</v>
      </c>
      <c r="W1922">
        <v>28161.03</v>
      </c>
      <c r="X1922">
        <v>29917.79</v>
      </c>
      <c r="Y1922">
        <v>0</v>
      </c>
      <c r="Z1922">
        <v>0</v>
      </c>
      <c r="AA1922">
        <v>276985.03000000003</v>
      </c>
      <c r="AB1922">
        <v>44667.57</v>
      </c>
      <c r="AC1922">
        <v>218468.42</v>
      </c>
      <c r="AD1922">
        <v>46</v>
      </c>
      <c r="AE1922">
        <v>57</v>
      </c>
      <c r="AF1922">
        <v>451</v>
      </c>
      <c r="AG1922">
        <v>158</v>
      </c>
      <c r="AH1922">
        <v>72</v>
      </c>
      <c r="AI1922">
        <v>66</v>
      </c>
      <c r="AJ1922">
        <v>0</v>
      </c>
      <c r="AK1922">
        <v>0</v>
      </c>
      <c r="AL1922">
        <v>0</v>
      </c>
      <c r="AM1922">
        <v>0</v>
      </c>
      <c r="AN1922">
        <v>0</v>
      </c>
      <c r="AO1922">
        <v>521</v>
      </c>
      <c r="AP1922">
        <v>1779</v>
      </c>
      <c r="AQ1922">
        <v>463</v>
      </c>
      <c r="AR1922">
        <v>5</v>
      </c>
      <c r="AS1922">
        <v>171</v>
      </c>
      <c r="AT1922">
        <v>45</v>
      </c>
      <c r="AU1922">
        <v>40</v>
      </c>
      <c r="AV1922">
        <v>19</v>
      </c>
      <c r="AW1922">
        <v>57</v>
      </c>
      <c r="AX1922">
        <v>0</v>
      </c>
      <c r="AY1922">
        <v>270</v>
      </c>
      <c r="AZ1922">
        <v>378</v>
      </c>
      <c r="BA1922">
        <v>207</v>
      </c>
      <c r="BB1922">
        <v>44</v>
      </c>
      <c r="BC1922">
        <v>17</v>
      </c>
      <c r="BD1922">
        <v>16</v>
      </c>
      <c r="BE1922">
        <v>0</v>
      </c>
      <c r="BF1922">
        <v>693</v>
      </c>
      <c r="BG1922">
        <v>25455</v>
      </c>
      <c r="BH1922">
        <v>7</v>
      </c>
      <c r="BI1922">
        <v>212</v>
      </c>
      <c r="BJ1922" s="25">
        <v>45853</v>
      </c>
      <c r="BK1922">
        <v>1</v>
      </c>
      <c r="BL1922" s="27" t="str">
        <f>VLOOKUP(O1922,DropDownList!$H$1:$I$7,2,FALSE)</f>
        <v>2024/25</v>
      </c>
      <c r="BM1922" s="27" t="str">
        <f t="shared" si="29"/>
        <v>SC COURT</v>
      </c>
    </row>
    <row r="1923" spans="1:65" x14ac:dyDescent="0.2">
      <c r="A1923">
        <v>2025</v>
      </c>
      <c r="B1923">
        <v>7</v>
      </c>
      <c r="C1923" t="s">
        <v>216</v>
      </c>
      <c r="D1923" t="s">
        <v>217</v>
      </c>
      <c r="E1923" t="s">
        <v>37</v>
      </c>
      <c r="F1923">
        <v>9355</v>
      </c>
      <c r="G1923" t="s">
        <v>141</v>
      </c>
      <c r="H1923" t="s">
        <v>218</v>
      </c>
      <c r="I1923" t="s">
        <v>142</v>
      </c>
      <c r="J1923" s="24">
        <v>45839</v>
      </c>
      <c r="K1923" t="s">
        <v>143</v>
      </c>
      <c r="L1923">
        <v>2</v>
      </c>
      <c r="M1923" t="s">
        <v>144</v>
      </c>
      <c r="N1923" t="s">
        <v>145</v>
      </c>
      <c r="O1923" t="s">
        <v>156</v>
      </c>
      <c r="P1923" t="s">
        <v>146</v>
      </c>
      <c r="Q1923">
        <v>475.74</v>
      </c>
      <c r="R1923">
        <v>368</v>
      </c>
      <c r="S1923">
        <v>5490</v>
      </c>
      <c r="T1923">
        <v>87.25</v>
      </c>
      <c r="U1923">
        <v>75</v>
      </c>
      <c r="V1923">
        <v>13</v>
      </c>
      <c r="W1923">
        <v>170</v>
      </c>
      <c r="X1923">
        <v>170</v>
      </c>
      <c r="Y1923">
        <v>0</v>
      </c>
      <c r="Z1923">
        <v>0</v>
      </c>
      <c r="AA1923">
        <v>4927.01</v>
      </c>
      <c r="AB1923">
        <v>0</v>
      </c>
      <c r="AC1923">
        <v>0</v>
      </c>
      <c r="AD1923">
        <v>12</v>
      </c>
      <c r="AE1923">
        <v>1</v>
      </c>
      <c r="AF1923">
        <v>329</v>
      </c>
      <c r="AG1923">
        <v>3</v>
      </c>
      <c r="AH1923">
        <v>4</v>
      </c>
      <c r="AI1923">
        <v>30</v>
      </c>
      <c r="AJ1923">
        <v>0</v>
      </c>
      <c r="AK1923">
        <v>0</v>
      </c>
      <c r="AL1923">
        <v>0</v>
      </c>
      <c r="AM1923">
        <v>0</v>
      </c>
      <c r="AN1923">
        <v>0</v>
      </c>
      <c r="AO1923">
        <v>252</v>
      </c>
      <c r="AP1923">
        <v>1678</v>
      </c>
      <c r="AQ1923">
        <v>256</v>
      </c>
      <c r="AR1923">
        <v>1</v>
      </c>
      <c r="AS1923">
        <v>166</v>
      </c>
      <c r="AT1923">
        <v>323</v>
      </c>
      <c r="AU1923">
        <v>10</v>
      </c>
      <c r="AV1923">
        <v>5</v>
      </c>
      <c r="AW1923">
        <v>5</v>
      </c>
      <c r="AX1923">
        <v>0</v>
      </c>
      <c r="AY1923">
        <v>171</v>
      </c>
      <c r="AZ1923">
        <v>369</v>
      </c>
      <c r="BA1923">
        <v>245</v>
      </c>
      <c r="BB1923">
        <v>46</v>
      </c>
      <c r="BC1923">
        <v>20</v>
      </c>
      <c r="BD1923">
        <v>6</v>
      </c>
      <c r="BE1923">
        <v>0</v>
      </c>
      <c r="BF1923">
        <v>359</v>
      </c>
      <c r="BG1923">
        <v>460</v>
      </c>
      <c r="BH1923">
        <v>2</v>
      </c>
      <c r="BI1923">
        <v>72</v>
      </c>
      <c r="BJ1923" s="25">
        <v>45853</v>
      </c>
      <c r="BK1923">
        <v>0</v>
      </c>
      <c r="BL1923" s="27" t="str">
        <f>VLOOKUP(O1923,DropDownList!$H$1:$I$7,2,FALSE)</f>
        <v>2023/24</v>
      </c>
      <c r="BM1923" s="27" t="str">
        <f t="shared" ref="BM1923:BM1986" si="30">IF(RIGHT(P1923,4)="VSUR","VSUR",IF(RIGHT(P1923,4)="CONF","CONF",P1923))</f>
        <v>VSUR</v>
      </c>
    </row>
    <row r="1924" spans="1:65" x14ac:dyDescent="0.2">
      <c r="A1924">
        <v>2025</v>
      </c>
      <c r="B1924">
        <v>7</v>
      </c>
      <c r="C1924" t="s">
        <v>216</v>
      </c>
      <c r="D1924" t="s">
        <v>217</v>
      </c>
      <c r="E1924" t="s">
        <v>37</v>
      </c>
      <c r="F1924">
        <v>9355</v>
      </c>
      <c r="G1924" t="s">
        <v>141</v>
      </c>
      <c r="H1924" t="s">
        <v>218</v>
      </c>
      <c r="I1924" t="s">
        <v>142</v>
      </c>
      <c r="J1924" s="24">
        <v>45839</v>
      </c>
      <c r="K1924" t="s">
        <v>143</v>
      </c>
      <c r="L1924">
        <v>2</v>
      </c>
      <c r="M1924" t="s">
        <v>144</v>
      </c>
      <c r="N1924" t="s">
        <v>145</v>
      </c>
      <c r="O1924" t="s">
        <v>149</v>
      </c>
      <c r="P1924" t="s">
        <v>152</v>
      </c>
      <c r="Q1924">
        <v>0</v>
      </c>
      <c r="R1924">
        <v>117</v>
      </c>
      <c r="S1924">
        <v>4680</v>
      </c>
      <c r="T1924">
        <v>2880</v>
      </c>
      <c r="U1924">
        <v>0</v>
      </c>
      <c r="V1924">
        <v>0</v>
      </c>
      <c r="W1924">
        <v>0</v>
      </c>
      <c r="X1924">
        <v>0</v>
      </c>
      <c r="Y1924">
        <v>0</v>
      </c>
      <c r="Z1924">
        <v>0</v>
      </c>
      <c r="AA1924">
        <v>1800</v>
      </c>
      <c r="AB1924">
        <v>0</v>
      </c>
      <c r="AC1924">
        <v>1800</v>
      </c>
      <c r="AD1924">
        <v>0</v>
      </c>
      <c r="AE1924">
        <v>0</v>
      </c>
      <c r="AF1924">
        <v>45</v>
      </c>
      <c r="AG1924">
        <v>0</v>
      </c>
      <c r="AH1924">
        <v>72</v>
      </c>
      <c r="AI1924">
        <v>0</v>
      </c>
      <c r="AJ1924">
        <v>0</v>
      </c>
      <c r="AK1924">
        <v>0</v>
      </c>
      <c r="AL1924">
        <v>0</v>
      </c>
      <c r="AM1924">
        <v>1</v>
      </c>
      <c r="AN1924">
        <v>0</v>
      </c>
      <c r="AO1924">
        <v>0</v>
      </c>
      <c r="AP1924">
        <v>0</v>
      </c>
      <c r="AQ1924">
        <v>0</v>
      </c>
      <c r="AR1924">
        <v>0</v>
      </c>
      <c r="AS1924">
        <v>0</v>
      </c>
      <c r="AT1924">
        <v>0</v>
      </c>
      <c r="AU1924">
        <v>0</v>
      </c>
      <c r="AV1924">
        <v>0</v>
      </c>
      <c r="AW1924">
        <v>0</v>
      </c>
      <c r="AX1924">
        <v>0</v>
      </c>
      <c r="AY1924">
        <v>0</v>
      </c>
      <c r="AZ1924">
        <v>0</v>
      </c>
      <c r="BA1924">
        <v>0</v>
      </c>
      <c r="BB1924">
        <v>0</v>
      </c>
      <c r="BC1924">
        <v>0</v>
      </c>
      <c r="BD1924">
        <v>0</v>
      </c>
      <c r="BE1924">
        <v>0</v>
      </c>
      <c r="BF1924">
        <v>0</v>
      </c>
      <c r="BG1924">
        <v>0</v>
      </c>
      <c r="BH1924">
        <v>0</v>
      </c>
      <c r="BI1924">
        <v>0</v>
      </c>
      <c r="BJ1924" s="25">
        <v>45853</v>
      </c>
      <c r="BK1924">
        <v>0</v>
      </c>
      <c r="BL1924" s="27" t="str">
        <f>VLOOKUP(O1924,DropDownList!$H$1:$I$7,2,FALSE)</f>
        <v>2025/26</v>
      </c>
      <c r="BM1924" s="27" t="str">
        <f t="shared" si="30"/>
        <v>PCOA</v>
      </c>
    </row>
    <row r="1925" spans="1:65" x14ac:dyDescent="0.2">
      <c r="A1925">
        <v>2025</v>
      </c>
      <c r="B1925">
        <v>7</v>
      </c>
      <c r="C1925" t="s">
        <v>216</v>
      </c>
      <c r="D1925" t="s">
        <v>217</v>
      </c>
      <c r="E1925" t="s">
        <v>37</v>
      </c>
      <c r="F1925">
        <v>9355</v>
      </c>
      <c r="G1925" t="s">
        <v>141</v>
      </c>
      <c r="H1925" t="s">
        <v>218</v>
      </c>
      <c r="I1925" t="s">
        <v>142</v>
      </c>
      <c r="J1925" s="24">
        <v>45839</v>
      </c>
      <c r="K1925" t="s">
        <v>143</v>
      </c>
      <c r="L1925">
        <v>2</v>
      </c>
      <c r="M1925" t="s">
        <v>144</v>
      </c>
      <c r="N1925" t="s">
        <v>145</v>
      </c>
      <c r="O1925" t="s">
        <v>147</v>
      </c>
      <c r="P1925" t="s">
        <v>146</v>
      </c>
      <c r="Q1925">
        <v>620</v>
      </c>
      <c r="R1925">
        <v>241</v>
      </c>
      <c r="S1925">
        <v>3910</v>
      </c>
      <c r="T1925">
        <v>10</v>
      </c>
      <c r="U1925">
        <v>91</v>
      </c>
      <c r="V1925">
        <v>16</v>
      </c>
      <c r="W1925">
        <v>290</v>
      </c>
      <c r="X1925">
        <v>290</v>
      </c>
      <c r="Y1925">
        <v>0</v>
      </c>
      <c r="Z1925">
        <v>0</v>
      </c>
      <c r="AA1925">
        <v>3280</v>
      </c>
      <c r="AB1925">
        <v>0</v>
      </c>
      <c r="AC1925">
        <v>0</v>
      </c>
      <c r="AD1925">
        <v>16</v>
      </c>
      <c r="AE1925">
        <v>0</v>
      </c>
      <c r="AF1925">
        <v>203</v>
      </c>
      <c r="AG1925">
        <v>0</v>
      </c>
      <c r="AH1925">
        <v>1</v>
      </c>
      <c r="AI1925">
        <v>37</v>
      </c>
      <c r="AJ1925">
        <v>0</v>
      </c>
      <c r="AK1925">
        <v>0</v>
      </c>
      <c r="AL1925">
        <v>0</v>
      </c>
      <c r="AM1925">
        <v>0</v>
      </c>
      <c r="AN1925">
        <v>0</v>
      </c>
      <c r="AO1925">
        <v>179</v>
      </c>
      <c r="AP1925">
        <v>1048</v>
      </c>
      <c r="AQ1925">
        <v>184</v>
      </c>
      <c r="AR1925">
        <v>0</v>
      </c>
      <c r="AS1925">
        <v>120</v>
      </c>
      <c r="AT1925">
        <v>195</v>
      </c>
      <c r="AU1925">
        <v>3</v>
      </c>
      <c r="AV1925">
        <v>2</v>
      </c>
      <c r="AW1925">
        <v>2</v>
      </c>
      <c r="AX1925">
        <v>0</v>
      </c>
      <c r="AY1925">
        <v>104</v>
      </c>
      <c r="AZ1925">
        <v>243</v>
      </c>
      <c r="BA1925">
        <v>137</v>
      </c>
      <c r="BB1925">
        <v>23</v>
      </c>
      <c r="BC1925">
        <v>3</v>
      </c>
      <c r="BD1925">
        <v>3</v>
      </c>
      <c r="BE1925">
        <v>0</v>
      </c>
      <c r="BF1925">
        <v>239</v>
      </c>
      <c r="BG1925">
        <v>620</v>
      </c>
      <c r="BH1925">
        <v>0</v>
      </c>
      <c r="BI1925">
        <v>89</v>
      </c>
      <c r="BJ1925" s="25">
        <v>45853</v>
      </c>
      <c r="BK1925">
        <v>0</v>
      </c>
      <c r="BL1925" s="27" t="str">
        <f>VLOOKUP(O1925,DropDownList!$H$1:$I$7,2,FALSE)</f>
        <v>2024/25</v>
      </c>
      <c r="BM1925" s="27" t="str">
        <f t="shared" si="30"/>
        <v>VSUR</v>
      </c>
    </row>
    <row r="1926" spans="1:65" x14ac:dyDescent="0.2">
      <c r="A1926">
        <v>2025</v>
      </c>
      <c r="B1926">
        <v>7</v>
      </c>
      <c r="C1926" t="s">
        <v>216</v>
      </c>
      <c r="D1926" t="s">
        <v>217</v>
      </c>
      <c r="E1926" t="s">
        <v>37</v>
      </c>
      <c r="F1926">
        <v>9355</v>
      </c>
      <c r="G1926" t="s">
        <v>141</v>
      </c>
      <c r="H1926" t="s">
        <v>218</v>
      </c>
      <c r="I1926" t="s">
        <v>142</v>
      </c>
      <c r="J1926" s="24">
        <v>45839</v>
      </c>
      <c r="K1926" t="s">
        <v>143</v>
      </c>
      <c r="L1926">
        <v>2</v>
      </c>
      <c r="M1926" t="s">
        <v>144</v>
      </c>
      <c r="N1926" t="s">
        <v>145</v>
      </c>
      <c r="O1926" t="s">
        <v>149</v>
      </c>
      <c r="P1926" t="s">
        <v>148</v>
      </c>
      <c r="Q1926">
        <v>2255.86</v>
      </c>
      <c r="R1926">
        <v>70</v>
      </c>
      <c r="S1926">
        <v>4200</v>
      </c>
      <c r="T1926">
        <v>60</v>
      </c>
      <c r="U1926">
        <v>40</v>
      </c>
      <c r="V1926">
        <v>22</v>
      </c>
      <c r="W1926">
        <v>1280</v>
      </c>
      <c r="X1926">
        <v>1280</v>
      </c>
      <c r="Y1926">
        <v>0</v>
      </c>
      <c r="Z1926">
        <v>0</v>
      </c>
      <c r="AA1926">
        <v>1884.14</v>
      </c>
      <c r="AB1926">
        <v>0</v>
      </c>
      <c r="AC1926">
        <v>1884.14</v>
      </c>
      <c r="AD1926">
        <v>21</v>
      </c>
      <c r="AE1926">
        <v>1</v>
      </c>
      <c r="AF1926">
        <v>29</v>
      </c>
      <c r="AG1926">
        <v>6</v>
      </c>
      <c r="AH1926">
        <v>1</v>
      </c>
      <c r="AI1926">
        <v>34</v>
      </c>
      <c r="AJ1926">
        <v>0</v>
      </c>
      <c r="AK1926">
        <v>0</v>
      </c>
      <c r="AL1926">
        <v>0</v>
      </c>
      <c r="AM1926">
        <v>0</v>
      </c>
      <c r="AN1926">
        <v>0</v>
      </c>
      <c r="AO1926">
        <v>70</v>
      </c>
      <c r="AP1926">
        <v>234</v>
      </c>
      <c r="AQ1926">
        <v>60</v>
      </c>
      <c r="AR1926">
        <v>0</v>
      </c>
      <c r="AS1926">
        <v>9</v>
      </c>
      <c r="AT1926">
        <v>21</v>
      </c>
      <c r="AU1926">
        <v>0</v>
      </c>
      <c r="AV1926">
        <v>0</v>
      </c>
      <c r="AW1926">
        <v>0</v>
      </c>
      <c r="AX1926">
        <v>0</v>
      </c>
      <c r="AY1926">
        <v>38</v>
      </c>
      <c r="AZ1926">
        <v>80</v>
      </c>
      <c r="BA1926">
        <v>19</v>
      </c>
      <c r="BB1926">
        <v>2</v>
      </c>
      <c r="BC1926">
        <v>0</v>
      </c>
      <c r="BD1926">
        <v>2</v>
      </c>
      <c r="BE1926">
        <v>0</v>
      </c>
      <c r="BF1926">
        <v>69</v>
      </c>
      <c r="BG1926">
        <v>2040</v>
      </c>
      <c r="BH1926">
        <v>0</v>
      </c>
      <c r="BI1926">
        <v>40</v>
      </c>
      <c r="BJ1926" s="25">
        <v>45853</v>
      </c>
      <c r="BK1926">
        <v>0</v>
      </c>
      <c r="BL1926" s="27" t="str">
        <f>VLOOKUP(O1926,DropDownList!$H$1:$I$7,2,FALSE)</f>
        <v>2025/26</v>
      </c>
      <c r="BM1926" s="27" t="str">
        <f t="shared" si="30"/>
        <v>PRAS</v>
      </c>
    </row>
    <row r="1927" spans="1:65" x14ac:dyDescent="0.2">
      <c r="A1927">
        <v>2025</v>
      </c>
      <c r="B1927">
        <v>7</v>
      </c>
      <c r="C1927" t="s">
        <v>216</v>
      </c>
      <c r="D1927" t="s">
        <v>217</v>
      </c>
      <c r="E1927" t="s">
        <v>37</v>
      </c>
      <c r="F1927">
        <v>9355</v>
      </c>
      <c r="G1927" t="s">
        <v>141</v>
      </c>
      <c r="H1927" t="s">
        <v>218</v>
      </c>
      <c r="I1927" t="s">
        <v>142</v>
      </c>
      <c r="J1927" s="24">
        <v>45839</v>
      </c>
      <c r="K1927" t="s">
        <v>143</v>
      </c>
      <c r="L1927">
        <v>2</v>
      </c>
      <c r="M1927" t="s">
        <v>144</v>
      </c>
      <c r="N1927" t="s">
        <v>145</v>
      </c>
      <c r="O1927" t="s">
        <v>147</v>
      </c>
      <c r="P1927" t="s">
        <v>153</v>
      </c>
      <c r="Q1927">
        <v>90</v>
      </c>
      <c r="R1927">
        <v>3</v>
      </c>
      <c r="S1927">
        <v>135</v>
      </c>
      <c r="T1927">
        <v>0</v>
      </c>
      <c r="U1927">
        <v>2</v>
      </c>
      <c r="V1927">
        <v>2</v>
      </c>
      <c r="W1927">
        <v>90</v>
      </c>
      <c r="X1927">
        <v>90</v>
      </c>
      <c r="Y1927">
        <v>0</v>
      </c>
      <c r="Z1927">
        <v>0</v>
      </c>
      <c r="AA1927">
        <v>45</v>
      </c>
      <c r="AB1927">
        <v>0</v>
      </c>
      <c r="AC1927">
        <v>45</v>
      </c>
      <c r="AD1927">
        <v>2</v>
      </c>
      <c r="AE1927">
        <v>0</v>
      </c>
      <c r="AF1927">
        <v>1</v>
      </c>
      <c r="AG1927">
        <v>0</v>
      </c>
      <c r="AH1927">
        <v>0</v>
      </c>
      <c r="AI1927">
        <v>2</v>
      </c>
      <c r="AJ1927">
        <v>0</v>
      </c>
      <c r="AK1927">
        <v>0</v>
      </c>
      <c r="AL1927">
        <v>0</v>
      </c>
      <c r="AM1927">
        <v>0</v>
      </c>
      <c r="AN1927">
        <v>0</v>
      </c>
      <c r="AO1927">
        <v>3</v>
      </c>
      <c r="AP1927">
        <v>18</v>
      </c>
      <c r="AQ1927">
        <v>3</v>
      </c>
      <c r="AR1927">
        <v>0</v>
      </c>
      <c r="AS1927">
        <v>4</v>
      </c>
      <c r="AT1927">
        <v>4</v>
      </c>
      <c r="AU1927">
        <v>0</v>
      </c>
      <c r="AV1927">
        <v>0</v>
      </c>
      <c r="AW1927">
        <v>0</v>
      </c>
      <c r="AX1927">
        <v>0</v>
      </c>
      <c r="AY1927">
        <v>0</v>
      </c>
      <c r="AZ1927">
        <v>3</v>
      </c>
      <c r="BA1927">
        <v>3</v>
      </c>
      <c r="BB1927">
        <v>0</v>
      </c>
      <c r="BC1927">
        <v>0</v>
      </c>
      <c r="BD1927">
        <v>0</v>
      </c>
      <c r="BE1927">
        <v>0</v>
      </c>
      <c r="BF1927">
        <v>3</v>
      </c>
      <c r="BG1927">
        <v>90</v>
      </c>
      <c r="BH1927">
        <v>0</v>
      </c>
      <c r="BI1927">
        <v>2</v>
      </c>
      <c r="BJ1927" s="25">
        <v>45853</v>
      </c>
      <c r="BK1927">
        <v>0</v>
      </c>
      <c r="BL1927" s="27" t="str">
        <f>VLOOKUP(O1927,DropDownList!$H$1:$I$7,2,FALSE)</f>
        <v>2024/25</v>
      </c>
      <c r="BM1927" s="27" t="str">
        <f t="shared" si="30"/>
        <v>PREG</v>
      </c>
    </row>
    <row r="1928" spans="1:65" x14ac:dyDescent="0.2">
      <c r="A1928">
        <v>2025</v>
      </c>
      <c r="B1928">
        <v>7</v>
      </c>
      <c r="C1928" t="s">
        <v>216</v>
      </c>
      <c r="D1928" t="s">
        <v>217</v>
      </c>
      <c r="E1928" t="s">
        <v>37</v>
      </c>
      <c r="F1928">
        <v>9355</v>
      </c>
      <c r="G1928" t="s">
        <v>141</v>
      </c>
      <c r="H1928" t="s">
        <v>218</v>
      </c>
      <c r="I1928" t="s">
        <v>142</v>
      </c>
      <c r="J1928" s="24">
        <v>45839</v>
      </c>
      <c r="K1928" t="s">
        <v>143</v>
      </c>
      <c r="L1928">
        <v>2</v>
      </c>
      <c r="M1928" t="s">
        <v>144</v>
      </c>
      <c r="N1928" t="s">
        <v>145</v>
      </c>
      <c r="O1928" t="s">
        <v>156</v>
      </c>
      <c r="P1928" t="s">
        <v>154</v>
      </c>
      <c r="Q1928">
        <v>16117.69</v>
      </c>
      <c r="R1928">
        <v>371</v>
      </c>
      <c r="S1928">
        <v>91583</v>
      </c>
      <c r="T1928">
        <v>2894.15</v>
      </c>
      <c r="U1928">
        <v>76</v>
      </c>
      <c r="V1928">
        <v>27</v>
      </c>
      <c r="W1928">
        <v>5538.89</v>
      </c>
      <c r="X1928">
        <v>5608.89</v>
      </c>
      <c r="Y1928">
        <v>0</v>
      </c>
      <c r="Z1928">
        <v>0</v>
      </c>
      <c r="AA1928">
        <v>72571.16</v>
      </c>
      <c r="AB1928">
        <v>482.44</v>
      </c>
      <c r="AC1928">
        <v>67161.710000000006</v>
      </c>
      <c r="AD1928">
        <v>11</v>
      </c>
      <c r="AE1928">
        <v>16</v>
      </c>
      <c r="AF1928">
        <v>283</v>
      </c>
      <c r="AG1928">
        <v>48</v>
      </c>
      <c r="AH1928">
        <v>4</v>
      </c>
      <c r="AI1928">
        <v>28</v>
      </c>
      <c r="AJ1928">
        <v>0</v>
      </c>
      <c r="AK1928">
        <v>0</v>
      </c>
      <c r="AL1928">
        <v>0</v>
      </c>
      <c r="AM1928">
        <v>0</v>
      </c>
      <c r="AN1928">
        <v>0</v>
      </c>
      <c r="AO1928">
        <v>255</v>
      </c>
      <c r="AP1928">
        <v>1692</v>
      </c>
      <c r="AQ1928">
        <v>259</v>
      </c>
      <c r="AR1928">
        <v>1</v>
      </c>
      <c r="AS1928">
        <v>166</v>
      </c>
      <c r="AT1928">
        <v>323</v>
      </c>
      <c r="AU1928">
        <v>10</v>
      </c>
      <c r="AV1928">
        <v>5</v>
      </c>
      <c r="AW1928">
        <v>5</v>
      </c>
      <c r="AX1928">
        <v>0</v>
      </c>
      <c r="AY1928">
        <v>174</v>
      </c>
      <c r="AZ1928">
        <v>374</v>
      </c>
      <c r="BA1928">
        <v>248</v>
      </c>
      <c r="BB1928">
        <v>46</v>
      </c>
      <c r="BC1928">
        <v>20</v>
      </c>
      <c r="BD1928">
        <v>6</v>
      </c>
      <c r="BE1928">
        <v>0</v>
      </c>
      <c r="BF1928">
        <v>362</v>
      </c>
      <c r="BG1928">
        <v>7645</v>
      </c>
      <c r="BH1928">
        <v>8</v>
      </c>
      <c r="BI1928">
        <v>73</v>
      </c>
      <c r="BJ1928" s="25">
        <v>45853</v>
      </c>
      <c r="BK1928">
        <v>0</v>
      </c>
      <c r="BL1928" s="27" t="str">
        <f>VLOOKUP(O1928,DropDownList!$H$1:$I$7,2,FALSE)</f>
        <v>2023/24</v>
      </c>
      <c r="BM1928" s="27" t="str">
        <f t="shared" si="30"/>
        <v>JP COURT</v>
      </c>
    </row>
    <row r="1929" spans="1:65" x14ac:dyDescent="0.2">
      <c r="A1929">
        <v>2025</v>
      </c>
      <c r="B1929">
        <v>7</v>
      </c>
      <c r="C1929" t="s">
        <v>216</v>
      </c>
      <c r="D1929" t="s">
        <v>217</v>
      </c>
      <c r="E1929" t="s">
        <v>37</v>
      </c>
      <c r="F1929">
        <v>9355</v>
      </c>
      <c r="G1929" t="s">
        <v>141</v>
      </c>
      <c r="H1929" t="s">
        <v>218</v>
      </c>
      <c r="I1929" t="s">
        <v>142</v>
      </c>
      <c r="J1929" s="24">
        <v>45839</v>
      </c>
      <c r="K1929" t="s">
        <v>143</v>
      </c>
      <c r="L1929">
        <v>2</v>
      </c>
      <c r="M1929" t="s">
        <v>144</v>
      </c>
      <c r="N1929" t="s">
        <v>145</v>
      </c>
      <c r="O1929" t="s">
        <v>156</v>
      </c>
      <c r="P1929" t="s">
        <v>152</v>
      </c>
      <c r="Q1929">
        <v>0</v>
      </c>
      <c r="R1929">
        <v>171</v>
      </c>
      <c r="S1929">
        <v>6840</v>
      </c>
      <c r="T1929">
        <v>4080</v>
      </c>
      <c r="U1929">
        <v>0</v>
      </c>
      <c r="V1929">
        <v>0</v>
      </c>
      <c r="W1929">
        <v>0</v>
      </c>
      <c r="X1929">
        <v>0</v>
      </c>
      <c r="Y1929">
        <v>0</v>
      </c>
      <c r="Z1929">
        <v>0</v>
      </c>
      <c r="AA1929">
        <v>2760</v>
      </c>
      <c r="AB1929">
        <v>0</v>
      </c>
      <c r="AC1929">
        <v>2760</v>
      </c>
      <c r="AD1929">
        <v>0</v>
      </c>
      <c r="AE1929">
        <v>0</v>
      </c>
      <c r="AF1929">
        <v>69</v>
      </c>
      <c r="AG1929">
        <v>0</v>
      </c>
      <c r="AH1929">
        <v>102</v>
      </c>
      <c r="AI1929">
        <v>0</v>
      </c>
      <c r="AJ1929">
        <v>0</v>
      </c>
      <c r="AK1929">
        <v>0</v>
      </c>
      <c r="AL1929">
        <v>0</v>
      </c>
      <c r="AM1929">
        <v>0</v>
      </c>
      <c r="AN1929">
        <v>0</v>
      </c>
      <c r="AO1929">
        <v>0</v>
      </c>
      <c r="AP1929">
        <v>0</v>
      </c>
      <c r="AQ1929">
        <v>0</v>
      </c>
      <c r="AR1929">
        <v>0</v>
      </c>
      <c r="AS1929">
        <v>0</v>
      </c>
      <c r="AT1929">
        <v>0</v>
      </c>
      <c r="AU1929">
        <v>0</v>
      </c>
      <c r="AV1929">
        <v>0</v>
      </c>
      <c r="AW1929">
        <v>0</v>
      </c>
      <c r="AX1929">
        <v>0</v>
      </c>
      <c r="AY1929">
        <v>0</v>
      </c>
      <c r="AZ1929">
        <v>0</v>
      </c>
      <c r="BA1929">
        <v>0</v>
      </c>
      <c r="BB1929">
        <v>0</v>
      </c>
      <c r="BC1929">
        <v>0</v>
      </c>
      <c r="BD1929">
        <v>0</v>
      </c>
      <c r="BE1929">
        <v>0</v>
      </c>
      <c r="BF1929">
        <v>0</v>
      </c>
      <c r="BG1929">
        <v>0</v>
      </c>
      <c r="BH1929">
        <v>0</v>
      </c>
      <c r="BI1929">
        <v>0</v>
      </c>
      <c r="BJ1929" s="25">
        <v>45853</v>
      </c>
      <c r="BK1929">
        <v>0</v>
      </c>
      <c r="BL1929" s="27" t="str">
        <f>VLOOKUP(O1929,DropDownList!$H$1:$I$7,2,FALSE)</f>
        <v>2023/24</v>
      </c>
      <c r="BM1929" s="27" t="str">
        <f t="shared" si="30"/>
        <v>PCOA</v>
      </c>
    </row>
    <row r="1930" spans="1:65" x14ac:dyDescent="0.2">
      <c r="A1930">
        <v>2025</v>
      </c>
      <c r="B1930">
        <v>7</v>
      </c>
      <c r="C1930" t="s">
        <v>216</v>
      </c>
      <c r="D1930" t="s">
        <v>217</v>
      </c>
      <c r="E1930" t="s">
        <v>37</v>
      </c>
      <c r="F1930">
        <v>9355</v>
      </c>
      <c r="G1930" t="s">
        <v>141</v>
      </c>
      <c r="H1930" t="s">
        <v>218</v>
      </c>
      <c r="I1930" t="s">
        <v>142</v>
      </c>
      <c r="J1930" s="24">
        <v>45839</v>
      </c>
      <c r="K1930" t="s">
        <v>143</v>
      </c>
      <c r="L1930">
        <v>2</v>
      </c>
      <c r="M1930" t="s">
        <v>144</v>
      </c>
      <c r="N1930" t="s">
        <v>145</v>
      </c>
      <c r="O1930" t="s">
        <v>149</v>
      </c>
      <c r="P1930" t="s">
        <v>153</v>
      </c>
      <c r="Q1930">
        <v>45</v>
      </c>
      <c r="R1930">
        <v>3</v>
      </c>
      <c r="S1930">
        <v>135</v>
      </c>
      <c r="T1930">
        <v>0</v>
      </c>
      <c r="U1930">
        <v>1</v>
      </c>
      <c r="V1930">
        <v>1</v>
      </c>
      <c r="W1930">
        <v>45</v>
      </c>
      <c r="X1930">
        <v>45</v>
      </c>
      <c r="Y1930">
        <v>0</v>
      </c>
      <c r="Z1930">
        <v>0</v>
      </c>
      <c r="AA1930">
        <v>90</v>
      </c>
      <c r="AB1930">
        <v>0</v>
      </c>
      <c r="AC1930">
        <v>90</v>
      </c>
      <c r="AD1930">
        <v>1</v>
      </c>
      <c r="AE1930">
        <v>0</v>
      </c>
      <c r="AF1930">
        <v>2</v>
      </c>
      <c r="AG1930">
        <v>0</v>
      </c>
      <c r="AH1930">
        <v>0</v>
      </c>
      <c r="AI1930">
        <v>1</v>
      </c>
      <c r="AJ1930">
        <v>0</v>
      </c>
      <c r="AK1930">
        <v>0</v>
      </c>
      <c r="AL1930">
        <v>0</v>
      </c>
      <c r="AM1930">
        <v>0</v>
      </c>
      <c r="AN1930">
        <v>0</v>
      </c>
      <c r="AO1930">
        <v>3</v>
      </c>
      <c r="AP1930">
        <v>4</v>
      </c>
      <c r="AQ1930">
        <v>3</v>
      </c>
      <c r="AR1930">
        <v>0</v>
      </c>
      <c r="AS1930">
        <v>0</v>
      </c>
      <c r="AT1930">
        <v>1</v>
      </c>
      <c r="AU1930">
        <v>0</v>
      </c>
      <c r="AV1930">
        <v>0</v>
      </c>
      <c r="AW1930">
        <v>0</v>
      </c>
      <c r="AX1930">
        <v>0</v>
      </c>
      <c r="AY1930">
        <v>0</v>
      </c>
      <c r="AZ1930">
        <v>0</v>
      </c>
      <c r="BA1930">
        <v>0</v>
      </c>
      <c r="BB1930">
        <v>0</v>
      </c>
      <c r="BC1930">
        <v>0</v>
      </c>
      <c r="BD1930">
        <v>0</v>
      </c>
      <c r="BE1930">
        <v>0</v>
      </c>
      <c r="BF1930">
        <v>3</v>
      </c>
      <c r="BG1930">
        <v>45</v>
      </c>
      <c r="BH1930">
        <v>0</v>
      </c>
      <c r="BI1930">
        <v>1</v>
      </c>
      <c r="BJ1930" s="25">
        <v>45853</v>
      </c>
      <c r="BK1930">
        <v>0</v>
      </c>
      <c r="BL1930" s="27" t="str">
        <f>VLOOKUP(O1930,DropDownList!$H$1:$I$7,2,FALSE)</f>
        <v>2025/26</v>
      </c>
      <c r="BM1930" s="27" t="str">
        <f t="shared" si="30"/>
        <v>PREG</v>
      </c>
    </row>
    <row r="1931" spans="1:65" x14ac:dyDescent="0.2">
      <c r="A1931">
        <v>2025</v>
      </c>
      <c r="B1931">
        <v>7</v>
      </c>
      <c r="C1931" t="s">
        <v>216</v>
      </c>
      <c r="D1931" t="s">
        <v>217</v>
      </c>
      <c r="E1931" t="s">
        <v>37</v>
      </c>
      <c r="F1931">
        <v>9355</v>
      </c>
      <c r="G1931" t="s">
        <v>141</v>
      </c>
      <c r="H1931" t="s">
        <v>218</v>
      </c>
      <c r="I1931" t="s">
        <v>142</v>
      </c>
      <c r="J1931" s="24">
        <v>45839</v>
      </c>
      <c r="K1931" t="s">
        <v>143</v>
      </c>
      <c r="L1931">
        <v>2</v>
      </c>
      <c r="M1931" t="s">
        <v>144</v>
      </c>
      <c r="N1931" t="s">
        <v>145</v>
      </c>
      <c r="O1931" t="s">
        <v>156</v>
      </c>
      <c r="P1931" t="s">
        <v>148</v>
      </c>
      <c r="Q1931">
        <v>1981.53</v>
      </c>
      <c r="R1931">
        <v>105</v>
      </c>
      <c r="S1931">
        <v>6300</v>
      </c>
      <c r="T1931">
        <v>419</v>
      </c>
      <c r="U1931">
        <v>38</v>
      </c>
      <c r="V1931">
        <v>11</v>
      </c>
      <c r="W1931">
        <v>660</v>
      </c>
      <c r="X1931">
        <v>660</v>
      </c>
      <c r="Y1931">
        <v>0</v>
      </c>
      <c r="Z1931">
        <v>0</v>
      </c>
      <c r="AA1931">
        <v>3899.47</v>
      </c>
      <c r="AB1931">
        <v>0</v>
      </c>
      <c r="AC1931">
        <v>3899.47</v>
      </c>
      <c r="AD1931">
        <v>11</v>
      </c>
      <c r="AE1931">
        <v>0</v>
      </c>
      <c r="AF1931">
        <v>59</v>
      </c>
      <c r="AG1931">
        <v>9</v>
      </c>
      <c r="AH1931">
        <v>6</v>
      </c>
      <c r="AI1931">
        <v>29</v>
      </c>
      <c r="AJ1931">
        <v>0</v>
      </c>
      <c r="AK1931">
        <v>0</v>
      </c>
      <c r="AL1931">
        <v>0</v>
      </c>
      <c r="AM1931">
        <v>0</v>
      </c>
      <c r="AN1931">
        <v>0</v>
      </c>
      <c r="AO1931">
        <v>94</v>
      </c>
      <c r="AP1931">
        <v>776</v>
      </c>
      <c r="AQ1931">
        <v>103</v>
      </c>
      <c r="AR1931">
        <v>0</v>
      </c>
      <c r="AS1931">
        <v>78</v>
      </c>
      <c r="AT1931">
        <v>165</v>
      </c>
      <c r="AU1931">
        <v>0</v>
      </c>
      <c r="AV1931">
        <v>0</v>
      </c>
      <c r="AW1931">
        <v>0</v>
      </c>
      <c r="AX1931">
        <v>0</v>
      </c>
      <c r="AY1931">
        <v>79</v>
      </c>
      <c r="AZ1931">
        <v>204</v>
      </c>
      <c r="BA1931">
        <v>134</v>
      </c>
      <c r="BB1931">
        <v>4</v>
      </c>
      <c r="BC1931">
        <v>0</v>
      </c>
      <c r="BD1931">
        <v>2</v>
      </c>
      <c r="BE1931">
        <v>0</v>
      </c>
      <c r="BF1931">
        <v>95</v>
      </c>
      <c r="BG1931">
        <v>1740</v>
      </c>
      <c r="BH1931">
        <v>2</v>
      </c>
      <c r="BI1931">
        <v>38</v>
      </c>
      <c r="BJ1931" s="25">
        <v>45853</v>
      </c>
      <c r="BK1931">
        <v>0</v>
      </c>
      <c r="BL1931" s="27" t="str">
        <f>VLOOKUP(O1931,DropDownList!$H$1:$I$7,2,FALSE)</f>
        <v>2023/24</v>
      </c>
      <c r="BM1931" s="27" t="str">
        <f t="shared" si="30"/>
        <v>PRAS</v>
      </c>
    </row>
    <row r="1932" spans="1:65" x14ac:dyDescent="0.2">
      <c r="A1932">
        <v>2025</v>
      </c>
      <c r="B1932">
        <v>7</v>
      </c>
      <c r="C1932" t="s">
        <v>216</v>
      </c>
      <c r="D1932" t="s">
        <v>217</v>
      </c>
      <c r="E1932" t="s">
        <v>37</v>
      </c>
      <c r="F1932">
        <v>9355</v>
      </c>
      <c r="G1932" t="s">
        <v>141</v>
      </c>
      <c r="H1932" t="s">
        <v>218</v>
      </c>
      <c r="I1932" t="s">
        <v>142</v>
      </c>
      <c r="J1932" s="24">
        <v>45839</v>
      </c>
      <c r="K1932" t="s">
        <v>143</v>
      </c>
      <c r="L1932">
        <v>2</v>
      </c>
      <c r="M1932" t="s">
        <v>144</v>
      </c>
      <c r="N1932" t="s">
        <v>145</v>
      </c>
      <c r="O1932" t="s">
        <v>147</v>
      </c>
      <c r="P1932" t="s">
        <v>154</v>
      </c>
      <c r="Q1932">
        <v>19895.830000000002</v>
      </c>
      <c r="R1932">
        <v>243</v>
      </c>
      <c r="S1932">
        <v>66505.5</v>
      </c>
      <c r="T1932">
        <v>918.78</v>
      </c>
      <c r="U1932">
        <v>92</v>
      </c>
      <c r="V1932">
        <v>32</v>
      </c>
      <c r="W1932">
        <v>7806.65</v>
      </c>
      <c r="X1932">
        <v>7856.65</v>
      </c>
      <c r="Y1932">
        <v>0</v>
      </c>
      <c r="Z1932">
        <v>0</v>
      </c>
      <c r="AA1932">
        <v>45690.89</v>
      </c>
      <c r="AB1932">
        <v>874.5</v>
      </c>
      <c r="AC1932">
        <v>41536.39</v>
      </c>
      <c r="AD1932">
        <v>16</v>
      </c>
      <c r="AE1932">
        <v>16</v>
      </c>
      <c r="AF1932">
        <v>147</v>
      </c>
      <c r="AG1932">
        <v>56</v>
      </c>
      <c r="AH1932">
        <v>1</v>
      </c>
      <c r="AI1932">
        <v>36</v>
      </c>
      <c r="AJ1932">
        <v>0</v>
      </c>
      <c r="AK1932">
        <v>0</v>
      </c>
      <c r="AL1932">
        <v>0</v>
      </c>
      <c r="AM1932">
        <v>0</v>
      </c>
      <c r="AN1932">
        <v>0</v>
      </c>
      <c r="AO1932">
        <v>181</v>
      </c>
      <c r="AP1932">
        <v>1058</v>
      </c>
      <c r="AQ1932">
        <v>186</v>
      </c>
      <c r="AR1932">
        <v>0</v>
      </c>
      <c r="AS1932">
        <v>122</v>
      </c>
      <c r="AT1932">
        <v>196</v>
      </c>
      <c r="AU1932">
        <v>3</v>
      </c>
      <c r="AV1932">
        <v>2</v>
      </c>
      <c r="AW1932">
        <v>2</v>
      </c>
      <c r="AX1932">
        <v>0</v>
      </c>
      <c r="AY1932">
        <v>105</v>
      </c>
      <c r="AZ1932">
        <v>244</v>
      </c>
      <c r="BA1932">
        <v>138</v>
      </c>
      <c r="BB1932">
        <v>24</v>
      </c>
      <c r="BC1932">
        <v>4</v>
      </c>
      <c r="BD1932">
        <v>3</v>
      </c>
      <c r="BE1932">
        <v>0</v>
      </c>
      <c r="BF1932">
        <v>241</v>
      </c>
      <c r="BG1932">
        <v>11050</v>
      </c>
      <c r="BH1932">
        <v>3</v>
      </c>
      <c r="BI1932">
        <v>90</v>
      </c>
      <c r="BJ1932" s="25">
        <v>45853</v>
      </c>
      <c r="BK1932">
        <v>0</v>
      </c>
      <c r="BL1932" s="27" t="str">
        <f>VLOOKUP(O1932,DropDownList!$H$1:$I$7,2,FALSE)</f>
        <v>2024/25</v>
      </c>
      <c r="BM1932" s="27" t="str">
        <f t="shared" si="30"/>
        <v>JP COURT</v>
      </c>
    </row>
    <row r="1933" spans="1:65" x14ac:dyDescent="0.2">
      <c r="A1933">
        <v>2025</v>
      </c>
      <c r="B1933">
        <v>7</v>
      </c>
      <c r="C1933" t="s">
        <v>216</v>
      </c>
      <c r="D1933" t="s">
        <v>217</v>
      </c>
      <c r="E1933" t="s">
        <v>37</v>
      </c>
      <c r="F1933">
        <v>9355</v>
      </c>
      <c r="G1933" t="s">
        <v>141</v>
      </c>
      <c r="H1933" t="s">
        <v>218</v>
      </c>
      <c r="I1933" t="s">
        <v>142</v>
      </c>
      <c r="J1933" s="24">
        <v>45839</v>
      </c>
      <c r="K1933" t="s">
        <v>143</v>
      </c>
      <c r="L1933">
        <v>2</v>
      </c>
      <c r="M1933" t="s">
        <v>144</v>
      </c>
      <c r="N1933" t="s">
        <v>145</v>
      </c>
      <c r="O1933" t="s">
        <v>147</v>
      </c>
      <c r="P1933" t="s">
        <v>148</v>
      </c>
      <c r="Q1933">
        <v>2095.0500000000002</v>
      </c>
      <c r="R1933">
        <v>98</v>
      </c>
      <c r="S1933">
        <v>5880</v>
      </c>
      <c r="T1933">
        <v>605</v>
      </c>
      <c r="U1933">
        <v>39</v>
      </c>
      <c r="V1933">
        <v>15</v>
      </c>
      <c r="W1933">
        <v>863.12</v>
      </c>
      <c r="X1933">
        <v>863.12</v>
      </c>
      <c r="Y1933">
        <v>0</v>
      </c>
      <c r="Z1933">
        <v>0</v>
      </c>
      <c r="AA1933">
        <v>3179.95</v>
      </c>
      <c r="AB1933">
        <v>0</v>
      </c>
      <c r="AC1933">
        <v>3179.95</v>
      </c>
      <c r="AD1933">
        <v>14</v>
      </c>
      <c r="AE1933">
        <v>1</v>
      </c>
      <c r="AF1933">
        <v>48</v>
      </c>
      <c r="AG1933">
        <v>7</v>
      </c>
      <c r="AH1933">
        <v>10</v>
      </c>
      <c r="AI1933">
        <v>32</v>
      </c>
      <c r="AJ1933">
        <v>0</v>
      </c>
      <c r="AK1933">
        <v>0</v>
      </c>
      <c r="AL1933">
        <v>0</v>
      </c>
      <c r="AM1933">
        <v>0</v>
      </c>
      <c r="AN1933">
        <v>0</v>
      </c>
      <c r="AO1933">
        <v>91</v>
      </c>
      <c r="AP1933">
        <v>569</v>
      </c>
      <c r="AQ1933">
        <v>98</v>
      </c>
      <c r="AR1933">
        <v>0</v>
      </c>
      <c r="AS1933">
        <v>31</v>
      </c>
      <c r="AT1933">
        <v>95</v>
      </c>
      <c r="AU1933">
        <v>0</v>
      </c>
      <c r="AV1933">
        <v>0</v>
      </c>
      <c r="AW1933">
        <v>0</v>
      </c>
      <c r="AX1933">
        <v>0</v>
      </c>
      <c r="AY1933">
        <v>79</v>
      </c>
      <c r="AZ1933">
        <v>164</v>
      </c>
      <c r="BA1933">
        <v>97</v>
      </c>
      <c r="BB1933">
        <v>0</v>
      </c>
      <c r="BC1933">
        <v>0</v>
      </c>
      <c r="BD1933">
        <v>0</v>
      </c>
      <c r="BE1933">
        <v>0</v>
      </c>
      <c r="BF1933">
        <v>95</v>
      </c>
      <c r="BG1933">
        <v>1920</v>
      </c>
      <c r="BH1933">
        <v>1</v>
      </c>
      <c r="BI1933">
        <v>39</v>
      </c>
      <c r="BJ1933" s="25">
        <v>45853</v>
      </c>
      <c r="BK1933">
        <v>0</v>
      </c>
      <c r="BL1933" s="27" t="str">
        <f>VLOOKUP(O1933,DropDownList!$H$1:$I$7,2,FALSE)</f>
        <v>2024/25</v>
      </c>
      <c r="BM1933" s="27" t="str">
        <f t="shared" si="30"/>
        <v>PRAS</v>
      </c>
    </row>
    <row r="1934" spans="1:65" x14ac:dyDescent="0.2">
      <c r="A1934">
        <v>2025</v>
      </c>
      <c r="B1934">
        <v>7</v>
      </c>
      <c r="C1934" t="s">
        <v>216</v>
      </c>
      <c r="D1934" t="s">
        <v>217</v>
      </c>
      <c r="E1934" t="s">
        <v>37</v>
      </c>
      <c r="F1934">
        <v>9355</v>
      </c>
      <c r="G1934" t="s">
        <v>141</v>
      </c>
      <c r="H1934" t="s">
        <v>218</v>
      </c>
      <c r="I1934" t="s">
        <v>142</v>
      </c>
      <c r="J1934" s="24">
        <v>45839</v>
      </c>
      <c r="K1934" t="s">
        <v>143</v>
      </c>
      <c r="L1934">
        <v>2</v>
      </c>
      <c r="M1934" t="s">
        <v>144</v>
      </c>
      <c r="N1934" t="s">
        <v>145</v>
      </c>
      <c r="O1934" t="s">
        <v>149</v>
      </c>
      <c r="P1934" t="s">
        <v>150</v>
      </c>
      <c r="Q1934">
        <v>44023.199999999997</v>
      </c>
      <c r="R1934">
        <v>490</v>
      </c>
      <c r="S1934">
        <v>82974.41</v>
      </c>
      <c r="T1934">
        <v>8529.51</v>
      </c>
      <c r="U1934">
        <v>286</v>
      </c>
      <c r="V1934">
        <v>139</v>
      </c>
      <c r="W1934">
        <v>22227.15</v>
      </c>
      <c r="X1934">
        <v>26712.11</v>
      </c>
      <c r="Y1934">
        <v>449</v>
      </c>
      <c r="Z1934">
        <v>74444.899999999994</v>
      </c>
      <c r="AA1934">
        <v>30421.7</v>
      </c>
      <c r="AB1934">
        <v>8453.4699999999993</v>
      </c>
      <c r="AC1934">
        <v>21968.23</v>
      </c>
      <c r="AD1934">
        <v>120</v>
      </c>
      <c r="AE1934">
        <v>19</v>
      </c>
      <c r="AF1934">
        <v>162</v>
      </c>
      <c r="AG1934">
        <v>97</v>
      </c>
      <c r="AH1934">
        <v>41</v>
      </c>
      <c r="AI1934">
        <v>189</v>
      </c>
      <c r="AJ1934">
        <v>68</v>
      </c>
      <c r="AK1934">
        <v>36</v>
      </c>
      <c r="AL1934">
        <v>5</v>
      </c>
      <c r="AM1934">
        <v>14</v>
      </c>
      <c r="AN1934">
        <v>4</v>
      </c>
      <c r="AO1934">
        <v>379</v>
      </c>
      <c r="AP1934">
        <v>1445</v>
      </c>
      <c r="AQ1934">
        <v>347</v>
      </c>
      <c r="AR1934">
        <v>1</v>
      </c>
      <c r="AS1934">
        <v>99</v>
      </c>
      <c r="AT1934">
        <v>184</v>
      </c>
      <c r="AU1934">
        <v>0</v>
      </c>
      <c r="AV1934">
        <v>0</v>
      </c>
      <c r="AW1934">
        <v>0</v>
      </c>
      <c r="AX1934">
        <v>0</v>
      </c>
      <c r="AY1934">
        <v>195</v>
      </c>
      <c r="AZ1934">
        <v>421</v>
      </c>
      <c r="BA1934">
        <v>152</v>
      </c>
      <c r="BB1934">
        <v>14</v>
      </c>
      <c r="BC1934">
        <v>0</v>
      </c>
      <c r="BD1934">
        <v>0</v>
      </c>
      <c r="BE1934">
        <v>0</v>
      </c>
      <c r="BF1934">
        <v>379</v>
      </c>
      <c r="BG1934">
        <v>31477.06</v>
      </c>
      <c r="BH1934">
        <v>1</v>
      </c>
      <c r="BI1934">
        <v>284</v>
      </c>
      <c r="BJ1934" s="25">
        <v>45853</v>
      </c>
      <c r="BK1934">
        <v>0</v>
      </c>
      <c r="BL1934" s="27" t="str">
        <f>VLOOKUP(O1934,DropDownList!$H$1:$I$7,2,FALSE)</f>
        <v>2025/26</v>
      </c>
      <c r="BM1934" s="27" t="str">
        <f t="shared" si="30"/>
        <v>FISCAL FINES</v>
      </c>
    </row>
    <row r="1935" spans="1:65" x14ac:dyDescent="0.2">
      <c r="A1935">
        <v>2025</v>
      </c>
      <c r="B1935">
        <v>7</v>
      </c>
      <c r="C1935" t="s">
        <v>216</v>
      </c>
      <c r="D1935" t="s">
        <v>217</v>
      </c>
      <c r="E1935" t="s">
        <v>37</v>
      </c>
      <c r="F1935">
        <v>9355</v>
      </c>
      <c r="G1935" t="s">
        <v>141</v>
      </c>
      <c r="H1935" t="s">
        <v>218</v>
      </c>
      <c r="I1935" t="s">
        <v>142</v>
      </c>
      <c r="J1935" s="24">
        <v>45839</v>
      </c>
      <c r="K1935" t="s">
        <v>143</v>
      </c>
      <c r="L1935">
        <v>2</v>
      </c>
      <c r="M1935" t="s">
        <v>144</v>
      </c>
      <c r="N1935" t="s">
        <v>145</v>
      </c>
      <c r="O1935" t="s">
        <v>147</v>
      </c>
      <c r="P1935" t="s">
        <v>150</v>
      </c>
      <c r="Q1935">
        <v>32567.96</v>
      </c>
      <c r="R1935">
        <v>607</v>
      </c>
      <c r="S1935">
        <v>107836.03</v>
      </c>
      <c r="T1935">
        <v>18310.18</v>
      </c>
      <c r="U1935">
        <v>208</v>
      </c>
      <c r="V1935">
        <v>91</v>
      </c>
      <c r="W1935">
        <v>15223.38</v>
      </c>
      <c r="X1935">
        <v>15724.67</v>
      </c>
      <c r="Y1935">
        <v>515</v>
      </c>
      <c r="Z1935">
        <v>89525.85</v>
      </c>
      <c r="AA1935">
        <v>56957.89</v>
      </c>
      <c r="AB1935">
        <v>18774.75</v>
      </c>
      <c r="AC1935">
        <v>38183.14</v>
      </c>
      <c r="AD1935">
        <v>69</v>
      </c>
      <c r="AE1935">
        <v>22</v>
      </c>
      <c r="AF1935">
        <v>294</v>
      </c>
      <c r="AG1935">
        <v>86</v>
      </c>
      <c r="AH1935">
        <v>92</v>
      </c>
      <c r="AI1935">
        <v>122</v>
      </c>
      <c r="AJ1935">
        <v>83</v>
      </c>
      <c r="AK1935">
        <v>45</v>
      </c>
      <c r="AL1935">
        <v>15</v>
      </c>
      <c r="AM1935">
        <v>35</v>
      </c>
      <c r="AN1935">
        <v>6</v>
      </c>
      <c r="AO1935">
        <v>456</v>
      </c>
      <c r="AP1935">
        <v>2766</v>
      </c>
      <c r="AQ1935">
        <v>445</v>
      </c>
      <c r="AR1935">
        <v>0</v>
      </c>
      <c r="AS1935">
        <v>295</v>
      </c>
      <c r="AT1935">
        <v>517</v>
      </c>
      <c r="AU1935">
        <v>5</v>
      </c>
      <c r="AV1935">
        <v>5</v>
      </c>
      <c r="AW1935">
        <v>0</v>
      </c>
      <c r="AX1935">
        <v>0</v>
      </c>
      <c r="AY1935">
        <v>296</v>
      </c>
      <c r="AZ1935">
        <v>697</v>
      </c>
      <c r="BA1935">
        <v>403</v>
      </c>
      <c r="BB1935">
        <v>38</v>
      </c>
      <c r="BC1935">
        <v>10</v>
      </c>
      <c r="BD1935">
        <v>3</v>
      </c>
      <c r="BE1935">
        <v>0</v>
      </c>
      <c r="BF1935">
        <v>461</v>
      </c>
      <c r="BG1935">
        <v>21180.73</v>
      </c>
      <c r="BH1935">
        <v>13</v>
      </c>
      <c r="BI1935">
        <v>208</v>
      </c>
      <c r="BJ1935" s="25">
        <v>45853</v>
      </c>
      <c r="BK1935">
        <v>0</v>
      </c>
      <c r="BL1935" s="27" t="str">
        <f>VLOOKUP(O1935,DropDownList!$H$1:$I$7,2,FALSE)</f>
        <v>2024/25</v>
      </c>
      <c r="BM1935" s="27" t="str">
        <f t="shared" si="30"/>
        <v>FISCAL FINES</v>
      </c>
    </row>
    <row r="1936" spans="1:65" x14ac:dyDescent="0.2">
      <c r="A1936">
        <v>2025</v>
      </c>
      <c r="B1936">
        <v>7</v>
      </c>
      <c r="C1936" t="s">
        <v>216</v>
      </c>
      <c r="D1936" t="s">
        <v>217</v>
      </c>
      <c r="E1936" t="s">
        <v>37</v>
      </c>
      <c r="F1936">
        <v>9355</v>
      </c>
      <c r="G1936" t="s">
        <v>141</v>
      </c>
      <c r="H1936" t="s">
        <v>218</v>
      </c>
      <c r="I1936" t="s">
        <v>142</v>
      </c>
      <c r="J1936" s="24">
        <v>45839</v>
      </c>
      <c r="K1936" t="s">
        <v>143</v>
      </c>
      <c r="L1936">
        <v>2</v>
      </c>
      <c r="M1936" t="s">
        <v>144</v>
      </c>
      <c r="N1936" t="s">
        <v>145</v>
      </c>
      <c r="O1936" t="s">
        <v>147</v>
      </c>
      <c r="P1936" t="s">
        <v>152</v>
      </c>
      <c r="Q1936">
        <v>0</v>
      </c>
      <c r="R1936">
        <v>157</v>
      </c>
      <c r="S1936">
        <v>6280</v>
      </c>
      <c r="T1936">
        <v>4040</v>
      </c>
      <c r="U1936">
        <v>0</v>
      </c>
      <c r="V1936">
        <v>0</v>
      </c>
      <c r="W1936">
        <v>0</v>
      </c>
      <c r="X1936">
        <v>0</v>
      </c>
      <c r="Y1936">
        <v>0</v>
      </c>
      <c r="Z1936">
        <v>0</v>
      </c>
      <c r="AA1936">
        <v>2240</v>
      </c>
      <c r="AB1936">
        <v>0</v>
      </c>
      <c r="AC1936">
        <v>2240</v>
      </c>
      <c r="AD1936">
        <v>0</v>
      </c>
      <c r="AE1936">
        <v>0</v>
      </c>
      <c r="AF1936">
        <v>56</v>
      </c>
      <c r="AG1936">
        <v>0</v>
      </c>
      <c r="AH1936">
        <v>101</v>
      </c>
      <c r="AI1936">
        <v>0</v>
      </c>
      <c r="AJ1936">
        <v>0</v>
      </c>
      <c r="AK1936">
        <v>0</v>
      </c>
      <c r="AL1936">
        <v>0</v>
      </c>
      <c r="AM1936">
        <v>1</v>
      </c>
      <c r="AN1936">
        <v>0</v>
      </c>
      <c r="AO1936">
        <v>0</v>
      </c>
      <c r="AP1936">
        <v>0</v>
      </c>
      <c r="AQ1936">
        <v>0</v>
      </c>
      <c r="AR1936">
        <v>0</v>
      </c>
      <c r="AS1936">
        <v>0</v>
      </c>
      <c r="AT1936">
        <v>0</v>
      </c>
      <c r="AU1936">
        <v>0</v>
      </c>
      <c r="AV1936">
        <v>0</v>
      </c>
      <c r="AW1936">
        <v>0</v>
      </c>
      <c r="AX1936">
        <v>0</v>
      </c>
      <c r="AY1936">
        <v>0</v>
      </c>
      <c r="AZ1936">
        <v>0</v>
      </c>
      <c r="BA1936">
        <v>0</v>
      </c>
      <c r="BB1936">
        <v>0</v>
      </c>
      <c r="BC1936">
        <v>0</v>
      </c>
      <c r="BD1936">
        <v>0</v>
      </c>
      <c r="BE1936">
        <v>0</v>
      </c>
      <c r="BF1936">
        <v>0</v>
      </c>
      <c r="BG1936">
        <v>0</v>
      </c>
      <c r="BH1936">
        <v>0</v>
      </c>
      <c r="BI1936">
        <v>0</v>
      </c>
      <c r="BJ1936" s="25">
        <v>45853</v>
      </c>
      <c r="BK1936">
        <v>0</v>
      </c>
      <c r="BL1936" s="27" t="str">
        <f>VLOOKUP(O1936,DropDownList!$H$1:$I$7,2,FALSE)</f>
        <v>2024/25</v>
      </c>
      <c r="BM1936" s="27" t="str">
        <f t="shared" si="30"/>
        <v>PCOA</v>
      </c>
    </row>
    <row r="1937" spans="1:65" x14ac:dyDescent="0.2">
      <c r="A1937">
        <v>2025</v>
      </c>
      <c r="B1937">
        <v>7</v>
      </c>
      <c r="C1937" t="s">
        <v>216</v>
      </c>
      <c r="D1937" t="s">
        <v>217</v>
      </c>
      <c r="E1937" t="s">
        <v>37</v>
      </c>
      <c r="F1937">
        <v>9355</v>
      </c>
      <c r="G1937" t="s">
        <v>141</v>
      </c>
      <c r="H1937" t="s">
        <v>218</v>
      </c>
      <c r="I1937" t="s">
        <v>142</v>
      </c>
      <c r="J1937" s="24">
        <v>45839</v>
      </c>
      <c r="K1937" t="s">
        <v>143</v>
      </c>
      <c r="L1937">
        <v>2</v>
      </c>
      <c r="M1937" t="s">
        <v>144</v>
      </c>
      <c r="N1937" t="s">
        <v>145</v>
      </c>
      <c r="O1937" t="s">
        <v>149</v>
      </c>
      <c r="P1937" t="s">
        <v>154</v>
      </c>
      <c r="Q1937">
        <v>30257.51</v>
      </c>
      <c r="R1937">
        <v>306</v>
      </c>
      <c r="S1937">
        <v>79771.34</v>
      </c>
      <c r="T1937">
        <v>2050</v>
      </c>
      <c r="U1937">
        <v>139</v>
      </c>
      <c r="V1937">
        <v>62</v>
      </c>
      <c r="W1937">
        <v>10602.11</v>
      </c>
      <c r="X1937">
        <v>14762.11</v>
      </c>
      <c r="Y1937">
        <v>0</v>
      </c>
      <c r="Z1937">
        <v>0</v>
      </c>
      <c r="AA1937">
        <v>47463.83</v>
      </c>
      <c r="AB1937">
        <v>674.23</v>
      </c>
      <c r="AC1937">
        <v>42859.93</v>
      </c>
      <c r="AD1937">
        <v>26</v>
      </c>
      <c r="AE1937">
        <v>36</v>
      </c>
      <c r="AF1937">
        <v>162</v>
      </c>
      <c r="AG1937">
        <v>89</v>
      </c>
      <c r="AH1937">
        <v>2</v>
      </c>
      <c r="AI1937">
        <v>50</v>
      </c>
      <c r="AJ1937">
        <v>0</v>
      </c>
      <c r="AK1937">
        <v>0</v>
      </c>
      <c r="AL1937">
        <v>0</v>
      </c>
      <c r="AM1937">
        <v>0</v>
      </c>
      <c r="AN1937">
        <v>0</v>
      </c>
      <c r="AO1937">
        <v>191</v>
      </c>
      <c r="AP1937">
        <v>694</v>
      </c>
      <c r="AQ1937">
        <v>148</v>
      </c>
      <c r="AR1937">
        <v>0</v>
      </c>
      <c r="AS1937">
        <v>58</v>
      </c>
      <c r="AT1937">
        <v>123</v>
      </c>
      <c r="AU1937">
        <v>1</v>
      </c>
      <c r="AV1937">
        <v>0</v>
      </c>
      <c r="AW1937">
        <v>4</v>
      </c>
      <c r="AX1937">
        <v>0</v>
      </c>
      <c r="AY1937">
        <v>80</v>
      </c>
      <c r="AZ1937">
        <v>181</v>
      </c>
      <c r="BA1937">
        <v>59</v>
      </c>
      <c r="BB1937">
        <v>14</v>
      </c>
      <c r="BC1937">
        <v>5</v>
      </c>
      <c r="BD1937">
        <v>5</v>
      </c>
      <c r="BE1937">
        <v>0</v>
      </c>
      <c r="BF1937">
        <v>302</v>
      </c>
      <c r="BG1937">
        <v>14197.11</v>
      </c>
      <c r="BH1937">
        <v>3</v>
      </c>
      <c r="BI1937">
        <v>139</v>
      </c>
      <c r="BJ1937" s="25">
        <v>45853</v>
      </c>
      <c r="BK1937">
        <v>0</v>
      </c>
      <c r="BL1937" s="27" t="str">
        <f>VLOOKUP(O1937,DropDownList!$H$1:$I$7,2,FALSE)</f>
        <v>2025/26</v>
      </c>
      <c r="BM1937" s="27" t="str">
        <f t="shared" si="30"/>
        <v>JP COURT</v>
      </c>
    </row>
    <row r="1938" spans="1:65" x14ac:dyDescent="0.2">
      <c r="A1938">
        <v>2025</v>
      </c>
      <c r="B1938">
        <v>7</v>
      </c>
      <c r="C1938" t="s">
        <v>216</v>
      </c>
      <c r="D1938" t="s">
        <v>217</v>
      </c>
      <c r="E1938" t="s">
        <v>37</v>
      </c>
      <c r="F1938">
        <v>9355</v>
      </c>
      <c r="G1938" t="s">
        <v>141</v>
      </c>
      <c r="H1938" t="s">
        <v>218</v>
      </c>
      <c r="I1938" t="s">
        <v>142</v>
      </c>
      <c r="J1938" s="24">
        <v>45839</v>
      </c>
      <c r="K1938" t="s">
        <v>143</v>
      </c>
      <c r="L1938">
        <v>2</v>
      </c>
      <c r="M1938" t="s">
        <v>144</v>
      </c>
      <c r="N1938" t="s">
        <v>145</v>
      </c>
      <c r="O1938" t="s">
        <v>156</v>
      </c>
      <c r="P1938" t="s">
        <v>150</v>
      </c>
      <c r="Q1938">
        <v>19500.259999999998</v>
      </c>
      <c r="R1938">
        <v>605</v>
      </c>
      <c r="S1938">
        <v>91606.07</v>
      </c>
      <c r="T1938">
        <v>13064.77</v>
      </c>
      <c r="U1938">
        <v>141</v>
      </c>
      <c r="V1938">
        <v>68</v>
      </c>
      <c r="W1938">
        <v>11407.9</v>
      </c>
      <c r="X1938">
        <v>11482.9</v>
      </c>
      <c r="Y1938">
        <v>541</v>
      </c>
      <c r="Z1938">
        <v>78541.3</v>
      </c>
      <c r="AA1938">
        <v>59041.04</v>
      </c>
      <c r="AB1938">
        <v>14891.68</v>
      </c>
      <c r="AC1938">
        <v>44149.36</v>
      </c>
      <c r="AD1938">
        <v>48</v>
      </c>
      <c r="AE1938">
        <v>20</v>
      </c>
      <c r="AF1938">
        <v>390</v>
      </c>
      <c r="AG1938">
        <v>63</v>
      </c>
      <c r="AH1938">
        <v>64</v>
      </c>
      <c r="AI1938">
        <v>78</v>
      </c>
      <c r="AJ1938">
        <v>82</v>
      </c>
      <c r="AK1938">
        <v>44</v>
      </c>
      <c r="AL1938">
        <v>18</v>
      </c>
      <c r="AM1938">
        <v>18</v>
      </c>
      <c r="AN1938">
        <v>3</v>
      </c>
      <c r="AO1938">
        <v>445</v>
      </c>
      <c r="AP1938">
        <v>3429</v>
      </c>
      <c r="AQ1938">
        <v>470</v>
      </c>
      <c r="AR1938">
        <v>1</v>
      </c>
      <c r="AS1938">
        <v>323</v>
      </c>
      <c r="AT1938">
        <v>781</v>
      </c>
      <c r="AU1938">
        <v>3</v>
      </c>
      <c r="AV1938">
        <v>1</v>
      </c>
      <c r="AW1938">
        <v>0</v>
      </c>
      <c r="AX1938">
        <v>0</v>
      </c>
      <c r="AY1938">
        <v>331</v>
      </c>
      <c r="AZ1938">
        <v>832</v>
      </c>
      <c r="BA1938">
        <v>557</v>
      </c>
      <c r="BB1938">
        <v>48</v>
      </c>
      <c r="BC1938">
        <v>17</v>
      </c>
      <c r="BD1938">
        <v>3</v>
      </c>
      <c r="BE1938">
        <v>0</v>
      </c>
      <c r="BF1938">
        <v>451</v>
      </c>
      <c r="BG1938">
        <v>12499.2</v>
      </c>
      <c r="BH1938">
        <v>10</v>
      </c>
      <c r="BI1938">
        <v>141</v>
      </c>
      <c r="BJ1938" s="25">
        <v>45853</v>
      </c>
      <c r="BK1938">
        <v>0</v>
      </c>
      <c r="BL1938" s="27" t="str">
        <f>VLOOKUP(O1938,DropDownList!$H$1:$I$7,2,FALSE)</f>
        <v>2023/24</v>
      </c>
      <c r="BM1938" s="27" t="str">
        <f t="shared" si="30"/>
        <v>FISCAL FINES</v>
      </c>
    </row>
    <row r="1939" spans="1:65" x14ac:dyDescent="0.2">
      <c r="A1939">
        <v>2025</v>
      </c>
      <c r="B1939">
        <v>7</v>
      </c>
      <c r="C1939" t="s">
        <v>216</v>
      </c>
      <c r="D1939" t="s">
        <v>217</v>
      </c>
      <c r="E1939" t="s">
        <v>37</v>
      </c>
      <c r="F1939">
        <v>9355</v>
      </c>
      <c r="G1939" t="s">
        <v>141</v>
      </c>
      <c r="H1939" t="s">
        <v>218</v>
      </c>
      <c r="I1939" t="s">
        <v>142</v>
      </c>
      <c r="J1939" s="24">
        <v>45839</v>
      </c>
      <c r="K1939" t="s">
        <v>143</v>
      </c>
      <c r="L1939">
        <v>2</v>
      </c>
      <c r="M1939" t="s">
        <v>144</v>
      </c>
      <c r="N1939" t="s">
        <v>145</v>
      </c>
      <c r="O1939" t="s">
        <v>149</v>
      </c>
      <c r="P1939" t="s">
        <v>146</v>
      </c>
      <c r="Q1939">
        <v>830.33</v>
      </c>
      <c r="R1939">
        <v>304</v>
      </c>
      <c r="S1939">
        <v>4770</v>
      </c>
      <c r="T1939">
        <v>30</v>
      </c>
      <c r="U1939">
        <v>138</v>
      </c>
      <c r="V1939">
        <v>26</v>
      </c>
      <c r="W1939">
        <v>420</v>
      </c>
      <c r="X1939">
        <v>420</v>
      </c>
      <c r="Y1939">
        <v>0</v>
      </c>
      <c r="Z1939">
        <v>0</v>
      </c>
      <c r="AA1939">
        <v>3909.67</v>
      </c>
      <c r="AB1939">
        <v>0</v>
      </c>
      <c r="AC1939">
        <v>0</v>
      </c>
      <c r="AD1939">
        <v>26</v>
      </c>
      <c r="AE1939">
        <v>0</v>
      </c>
      <c r="AF1939">
        <v>251</v>
      </c>
      <c r="AG1939">
        <v>2</v>
      </c>
      <c r="AH1939">
        <v>2</v>
      </c>
      <c r="AI1939">
        <v>49</v>
      </c>
      <c r="AJ1939">
        <v>0</v>
      </c>
      <c r="AK1939">
        <v>0</v>
      </c>
      <c r="AL1939">
        <v>0</v>
      </c>
      <c r="AM1939">
        <v>0</v>
      </c>
      <c r="AN1939">
        <v>0</v>
      </c>
      <c r="AO1939">
        <v>190</v>
      </c>
      <c r="AP1939">
        <v>691</v>
      </c>
      <c r="AQ1939">
        <v>147</v>
      </c>
      <c r="AR1939">
        <v>0</v>
      </c>
      <c r="AS1939">
        <v>58</v>
      </c>
      <c r="AT1939">
        <v>123</v>
      </c>
      <c r="AU1939">
        <v>1</v>
      </c>
      <c r="AV1939">
        <v>0</v>
      </c>
      <c r="AW1939">
        <v>4</v>
      </c>
      <c r="AX1939">
        <v>0</v>
      </c>
      <c r="AY1939">
        <v>79</v>
      </c>
      <c r="AZ1939">
        <v>180</v>
      </c>
      <c r="BA1939">
        <v>59</v>
      </c>
      <c r="BB1939">
        <v>14</v>
      </c>
      <c r="BC1939">
        <v>5</v>
      </c>
      <c r="BD1939">
        <v>5</v>
      </c>
      <c r="BE1939">
        <v>0</v>
      </c>
      <c r="BF1939">
        <v>300</v>
      </c>
      <c r="BG1939">
        <v>820</v>
      </c>
      <c r="BH1939">
        <v>0</v>
      </c>
      <c r="BI1939">
        <v>138</v>
      </c>
      <c r="BJ1939" s="25">
        <v>45853</v>
      </c>
      <c r="BK1939">
        <v>0</v>
      </c>
      <c r="BL1939" s="27" t="str">
        <f>VLOOKUP(O1939,DropDownList!$H$1:$I$7,2,FALSE)</f>
        <v>2025/26</v>
      </c>
      <c r="BM1939" s="27" t="str">
        <f t="shared" si="30"/>
        <v>VSUR</v>
      </c>
    </row>
    <row r="1940" spans="1:65" x14ac:dyDescent="0.2">
      <c r="A1940">
        <v>2025</v>
      </c>
      <c r="B1940">
        <v>7</v>
      </c>
      <c r="C1940" t="s">
        <v>216</v>
      </c>
      <c r="D1940" t="s">
        <v>219</v>
      </c>
      <c r="E1940" t="s">
        <v>37</v>
      </c>
      <c r="F1940">
        <v>9702</v>
      </c>
      <c r="G1940" t="s">
        <v>158</v>
      </c>
      <c r="H1940" t="s">
        <v>218</v>
      </c>
      <c r="I1940" t="s">
        <v>142</v>
      </c>
      <c r="J1940" s="24">
        <v>45839</v>
      </c>
      <c r="K1940" t="s">
        <v>143</v>
      </c>
      <c r="L1940">
        <v>2</v>
      </c>
      <c r="M1940" t="s">
        <v>144</v>
      </c>
      <c r="N1940" t="s">
        <v>145</v>
      </c>
      <c r="O1940" t="s">
        <v>149</v>
      </c>
      <c r="P1940" t="s">
        <v>159</v>
      </c>
      <c r="Q1940">
        <v>1700</v>
      </c>
      <c r="R1940">
        <v>2</v>
      </c>
      <c r="S1940">
        <v>2760</v>
      </c>
      <c r="T1940">
        <v>0</v>
      </c>
      <c r="U1940">
        <v>1</v>
      </c>
      <c r="V1940">
        <v>0</v>
      </c>
      <c r="W1940">
        <v>0</v>
      </c>
      <c r="X1940">
        <v>0</v>
      </c>
      <c r="Y1940">
        <v>0</v>
      </c>
      <c r="Z1940">
        <v>0</v>
      </c>
      <c r="AA1940">
        <v>1060</v>
      </c>
      <c r="AB1940">
        <v>0</v>
      </c>
      <c r="AC1940">
        <v>0</v>
      </c>
      <c r="AD1940">
        <v>0</v>
      </c>
      <c r="AE1940">
        <v>0</v>
      </c>
      <c r="AF1940">
        <v>1</v>
      </c>
      <c r="AG1940">
        <v>0</v>
      </c>
      <c r="AH1940">
        <v>0</v>
      </c>
      <c r="AI1940">
        <v>1</v>
      </c>
      <c r="AJ1940">
        <v>0</v>
      </c>
      <c r="AK1940">
        <v>0</v>
      </c>
      <c r="AL1940">
        <v>0</v>
      </c>
      <c r="AM1940">
        <v>0</v>
      </c>
      <c r="AN1940">
        <v>0</v>
      </c>
      <c r="AO1940">
        <v>0</v>
      </c>
      <c r="AP1940">
        <v>0</v>
      </c>
      <c r="AQ1940">
        <v>0</v>
      </c>
      <c r="AR1940">
        <v>0</v>
      </c>
      <c r="AS1940">
        <v>0</v>
      </c>
      <c r="AT1940">
        <v>0</v>
      </c>
      <c r="AU1940">
        <v>0</v>
      </c>
      <c r="AV1940">
        <v>0</v>
      </c>
      <c r="AW1940">
        <v>0</v>
      </c>
      <c r="AX1940">
        <v>0</v>
      </c>
      <c r="AY1940">
        <v>0</v>
      </c>
      <c r="AZ1940">
        <v>0</v>
      </c>
      <c r="BA1940">
        <v>0</v>
      </c>
      <c r="BB1940">
        <v>0</v>
      </c>
      <c r="BC1940">
        <v>0</v>
      </c>
      <c r="BD1940">
        <v>0</v>
      </c>
      <c r="BE1940">
        <v>0</v>
      </c>
      <c r="BF1940">
        <v>0</v>
      </c>
      <c r="BG1940">
        <v>1700</v>
      </c>
      <c r="BH1940">
        <v>0</v>
      </c>
      <c r="BI1940">
        <v>0</v>
      </c>
      <c r="BJ1940" s="25">
        <v>45853</v>
      </c>
      <c r="BK1940">
        <v>0</v>
      </c>
      <c r="BL1940" s="27" t="str">
        <f>VLOOKUP(O1940,DropDownList!$H$1:$I$7,2,FALSE)</f>
        <v>2025/26</v>
      </c>
      <c r="BM1940" s="27" t="str">
        <f t="shared" si="30"/>
        <v>CONF</v>
      </c>
    </row>
    <row r="1941" spans="1:65" x14ac:dyDescent="0.2">
      <c r="A1941">
        <v>2025</v>
      </c>
      <c r="B1941">
        <v>7</v>
      </c>
      <c r="C1941" t="s">
        <v>216</v>
      </c>
      <c r="D1941" t="s">
        <v>219</v>
      </c>
      <c r="E1941" t="s">
        <v>37</v>
      </c>
      <c r="F1941">
        <v>9702</v>
      </c>
      <c r="G1941" t="s">
        <v>158</v>
      </c>
      <c r="H1941" t="s">
        <v>218</v>
      </c>
      <c r="I1941" t="s">
        <v>142</v>
      </c>
      <c r="J1941" s="24">
        <v>45839</v>
      </c>
      <c r="K1941" t="s">
        <v>143</v>
      </c>
      <c r="L1941">
        <v>2</v>
      </c>
      <c r="M1941" t="s">
        <v>144</v>
      </c>
      <c r="N1941" t="s">
        <v>145</v>
      </c>
      <c r="O1941" t="s">
        <v>156</v>
      </c>
      <c r="P1941" t="s">
        <v>161</v>
      </c>
      <c r="Q1941">
        <v>1235.33</v>
      </c>
      <c r="R1941">
        <v>601</v>
      </c>
      <c r="S1941">
        <v>12760</v>
      </c>
      <c r="T1941">
        <v>890</v>
      </c>
      <c r="U1941">
        <v>146</v>
      </c>
      <c r="V1941">
        <v>25</v>
      </c>
      <c r="W1941">
        <v>498.28</v>
      </c>
      <c r="X1941">
        <v>498.28</v>
      </c>
      <c r="Y1941">
        <v>0</v>
      </c>
      <c r="Z1941">
        <v>0</v>
      </c>
      <c r="AA1941">
        <v>10634.67</v>
      </c>
      <c r="AB1941">
        <v>0</v>
      </c>
      <c r="AC1941">
        <v>0</v>
      </c>
      <c r="AD1941">
        <v>22</v>
      </c>
      <c r="AE1941">
        <v>3</v>
      </c>
      <c r="AF1941">
        <v>495</v>
      </c>
      <c r="AG1941">
        <v>5</v>
      </c>
      <c r="AH1941">
        <v>41</v>
      </c>
      <c r="AI1941">
        <v>60</v>
      </c>
      <c r="AJ1941">
        <v>0</v>
      </c>
      <c r="AK1941">
        <v>0</v>
      </c>
      <c r="AL1941">
        <v>0</v>
      </c>
      <c r="AM1941">
        <v>0</v>
      </c>
      <c r="AN1941">
        <v>0</v>
      </c>
      <c r="AO1941">
        <v>421</v>
      </c>
      <c r="AP1941">
        <v>2569</v>
      </c>
      <c r="AQ1941">
        <v>410</v>
      </c>
      <c r="AR1941">
        <v>1</v>
      </c>
      <c r="AS1941">
        <v>214</v>
      </c>
      <c r="AT1941">
        <v>580</v>
      </c>
      <c r="AU1941">
        <v>32</v>
      </c>
      <c r="AV1941">
        <v>14</v>
      </c>
      <c r="AW1941">
        <v>35</v>
      </c>
      <c r="AX1941">
        <v>0</v>
      </c>
      <c r="AY1941">
        <v>268</v>
      </c>
      <c r="AZ1941">
        <v>528</v>
      </c>
      <c r="BA1941">
        <v>324</v>
      </c>
      <c r="BB1941">
        <v>55</v>
      </c>
      <c r="BC1941">
        <v>21</v>
      </c>
      <c r="BD1941">
        <v>17</v>
      </c>
      <c r="BE1941">
        <v>0</v>
      </c>
      <c r="BF1941">
        <v>562</v>
      </c>
      <c r="BG1941">
        <v>1180</v>
      </c>
      <c r="BH1941">
        <v>0</v>
      </c>
      <c r="BI1941">
        <v>142</v>
      </c>
      <c r="BJ1941" s="25">
        <v>45853</v>
      </c>
      <c r="BK1941">
        <v>2</v>
      </c>
      <c r="BL1941" s="27" t="str">
        <f>VLOOKUP(O1941,DropDownList!$H$1:$I$7,2,FALSE)</f>
        <v>2023/24</v>
      </c>
      <c r="BM1941" s="27" t="str">
        <f t="shared" si="30"/>
        <v>VSUR</v>
      </c>
    </row>
    <row r="1942" spans="1:65" x14ac:dyDescent="0.2">
      <c r="A1942">
        <v>2025</v>
      </c>
      <c r="B1942">
        <v>7</v>
      </c>
      <c r="C1942" t="s">
        <v>216</v>
      </c>
      <c r="D1942" t="s">
        <v>219</v>
      </c>
      <c r="E1942" t="s">
        <v>37</v>
      </c>
      <c r="F1942">
        <v>9702</v>
      </c>
      <c r="G1942" t="s">
        <v>158</v>
      </c>
      <c r="H1942" t="s">
        <v>218</v>
      </c>
      <c r="I1942" t="s">
        <v>142</v>
      </c>
      <c r="J1942" s="24">
        <v>45839</v>
      </c>
      <c r="K1942" t="s">
        <v>143</v>
      </c>
      <c r="L1942">
        <v>2</v>
      </c>
      <c r="M1942" t="s">
        <v>144</v>
      </c>
      <c r="N1942" t="s">
        <v>145</v>
      </c>
      <c r="O1942" t="s">
        <v>147</v>
      </c>
      <c r="P1942" t="s">
        <v>161</v>
      </c>
      <c r="Q1942">
        <v>1620.09</v>
      </c>
      <c r="R1942">
        <v>536</v>
      </c>
      <c r="S1942">
        <v>11835</v>
      </c>
      <c r="T1942">
        <v>630</v>
      </c>
      <c r="U1942">
        <v>206</v>
      </c>
      <c r="V1942">
        <v>24</v>
      </c>
      <c r="W1942">
        <v>548.12</v>
      </c>
      <c r="X1942">
        <v>548.12</v>
      </c>
      <c r="Y1942">
        <v>0</v>
      </c>
      <c r="Z1942">
        <v>0</v>
      </c>
      <c r="AA1942">
        <v>9584.91</v>
      </c>
      <c r="AB1942">
        <v>0</v>
      </c>
      <c r="AC1942">
        <v>0</v>
      </c>
      <c r="AD1942">
        <v>22</v>
      </c>
      <c r="AE1942">
        <v>2</v>
      </c>
      <c r="AF1942">
        <v>408</v>
      </c>
      <c r="AG1942">
        <v>7</v>
      </c>
      <c r="AH1942">
        <v>37</v>
      </c>
      <c r="AI1942">
        <v>84</v>
      </c>
      <c r="AJ1942">
        <v>0</v>
      </c>
      <c r="AK1942">
        <v>0</v>
      </c>
      <c r="AL1942">
        <v>0</v>
      </c>
      <c r="AM1942">
        <v>0</v>
      </c>
      <c r="AN1942">
        <v>0</v>
      </c>
      <c r="AO1942">
        <v>399</v>
      </c>
      <c r="AP1942">
        <v>2240</v>
      </c>
      <c r="AQ1942">
        <v>376</v>
      </c>
      <c r="AR1942">
        <v>0</v>
      </c>
      <c r="AS1942">
        <v>166</v>
      </c>
      <c r="AT1942">
        <v>484</v>
      </c>
      <c r="AU1942">
        <v>29</v>
      </c>
      <c r="AV1942">
        <v>13</v>
      </c>
      <c r="AW1942">
        <v>44</v>
      </c>
      <c r="AX1942">
        <v>0</v>
      </c>
      <c r="AY1942">
        <v>276</v>
      </c>
      <c r="AZ1942">
        <v>497</v>
      </c>
      <c r="BA1942">
        <v>252</v>
      </c>
      <c r="BB1942">
        <v>37</v>
      </c>
      <c r="BC1942">
        <v>9</v>
      </c>
      <c r="BD1942">
        <v>19</v>
      </c>
      <c r="BE1942">
        <v>0</v>
      </c>
      <c r="BF1942">
        <v>491</v>
      </c>
      <c r="BG1942">
        <v>1575</v>
      </c>
      <c r="BH1942">
        <v>0</v>
      </c>
      <c r="BI1942">
        <v>201</v>
      </c>
      <c r="BJ1942" s="25">
        <v>45853</v>
      </c>
      <c r="BK1942">
        <v>1</v>
      </c>
      <c r="BL1942" s="27" t="str">
        <f>VLOOKUP(O1942,DropDownList!$H$1:$I$7,2,FALSE)</f>
        <v>2024/25</v>
      </c>
      <c r="BM1942" s="27" t="str">
        <f t="shared" si="30"/>
        <v>VSUR</v>
      </c>
    </row>
    <row r="1943" spans="1:65" x14ac:dyDescent="0.2">
      <c r="A1943">
        <v>2025</v>
      </c>
      <c r="B1943">
        <v>7</v>
      </c>
      <c r="C1943" t="s">
        <v>216</v>
      </c>
      <c r="D1943" t="s">
        <v>219</v>
      </c>
      <c r="E1943" t="s">
        <v>37</v>
      </c>
      <c r="F1943">
        <v>9702</v>
      </c>
      <c r="G1943" t="s">
        <v>158</v>
      </c>
      <c r="H1943" t="s">
        <v>218</v>
      </c>
      <c r="I1943" t="s">
        <v>142</v>
      </c>
      <c r="J1943" s="24">
        <v>45839</v>
      </c>
      <c r="K1943" t="s">
        <v>143</v>
      </c>
      <c r="L1943">
        <v>2</v>
      </c>
      <c r="M1943" t="s">
        <v>144</v>
      </c>
      <c r="N1943" t="s">
        <v>145</v>
      </c>
      <c r="O1943" t="s">
        <v>156</v>
      </c>
      <c r="P1943" t="s">
        <v>160</v>
      </c>
      <c r="Q1943">
        <v>61604.27</v>
      </c>
      <c r="R1943">
        <v>660</v>
      </c>
      <c r="S1943">
        <v>283639.02</v>
      </c>
      <c r="T1943">
        <v>19159.39</v>
      </c>
      <c r="U1943">
        <v>163</v>
      </c>
      <c r="V1943">
        <v>48</v>
      </c>
      <c r="W1943">
        <v>29927.279999999999</v>
      </c>
      <c r="X1943">
        <v>30037.279999999999</v>
      </c>
      <c r="Y1943">
        <v>0</v>
      </c>
      <c r="Z1943">
        <v>0</v>
      </c>
      <c r="AA1943">
        <v>202875.36</v>
      </c>
      <c r="AB1943">
        <v>18771.900000000001</v>
      </c>
      <c r="AC1943">
        <v>173219.57</v>
      </c>
      <c r="AD1943">
        <v>22</v>
      </c>
      <c r="AE1943">
        <v>26</v>
      </c>
      <c r="AF1943">
        <v>443</v>
      </c>
      <c r="AG1943">
        <v>105</v>
      </c>
      <c r="AH1943">
        <v>46</v>
      </c>
      <c r="AI1943">
        <v>58</v>
      </c>
      <c r="AJ1943">
        <v>0</v>
      </c>
      <c r="AK1943">
        <v>0</v>
      </c>
      <c r="AL1943">
        <v>0</v>
      </c>
      <c r="AM1943">
        <v>0</v>
      </c>
      <c r="AN1943">
        <v>0</v>
      </c>
      <c r="AO1943">
        <v>463</v>
      </c>
      <c r="AP1943">
        <v>2822</v>
      </c>
      <c r="AQ1943">
        <v>448</v>
      </c>
      <c r="AR1943">
        <v>2</v>
      </c>
      <c r="AS1943">
        <v>227</v>
      </c>
      <c r="AT1943">
        <v>666</v>
      </c>
      <c r="AU1943">
        <v>41</v>
      </c>
      <c r="AV1943">
        <v>19</v>
      </c>
      <c r="AW1943">
        <v>39</v>
      </c>
      <c r="AX1943">
        <v>0</v>
      </c>
      <c r="AY1943">
        <v>294</v>
      </c>
      <c r="AZ1943">
        <v>569</v>
      </c>
      <c r="BA1943">
        <v>344</v>
      </c>
      <c r="BB1943">
        <v>59</v>
      </c>
      <c r="BC1943">
        <v>23</v>
      </c>
      <c r="BD1943">
        <v>17</v>
      </c>
      <c r="BE1943">
        <v>0</v>
      </c>
      <c r="BF1943">
        <v>614</v>
      </c>
      <c r="BG1943">
        <v>27811</v>
      </c>
      <c r="BH1943">
        <v>8</v>
      </c>
      <c r="BI1943">
        <v>158</v>
      </c>
      <c r="BJ1943" s="25">
        <v>45853</v>
      </c>
      <c r="BK1943">
        <v>2</v>
      </c>
      <c r="BL1943" s="27" t="str">
        <f>VLOOKUP(O1943,DropDownList!$H$1:$I$7,2,FALSE)</f>
        <v>2023/24</v>
      </c>
      <c r="BM1943" s="27" t="str">
        <f t="shared" si="30"/>
        <v>SC COURT</v>
      </c>
    </row>
    <row r="1944" spans="1:65" x14ac:dyDescent="0.2">
      <c r="A1944">
        <v>2025</v>
      </c>
      <c r="B1944">
        <v>7</v>
      </c>
      <c r="C1944" t="s">
        <v>216</v>
      </c>
      <c r="D1944" t="s">
        <v>219</v>
      </c>
      <c r="E1944" t="s">
        <v>37</v>
      </c>
      <c r="F1944">
        <v>9702</v>
      </c>
      <c r="G1944" t="s">
        <v>158</v>
      </c>
      <c r="H1944" t="s">
        <v>218</v>
      </c>
      <c r="I1944" t="s">
        <v>142</v>
      </c>
      <c r="J1944" s="24">
        <v>45839</v>
      </c>
      <c r="K1944" t="s">
        <v>143</v>
      </c>
      <c r="L1944">
        <v>2</v>
      </c>
      <c r="M1944" t="s">
        <v>144</v>
      </c>
      <c r="N1944" t="s">
        <v>145</v>
      </c>
      <c r="O1944" t="s">
        <v>147</v>
      </c>
      <c r="P1944" t="s">
        <v>160</v>
      </c>
      <c r="Q1944">
        <v>81934.28</v>
      </c>
      <c r="R1944">
        <v>586</v>
      </c>
      <c r="S1944">
        <v>282617.75</v>
      </c>
      <c r="T1944">
        <v>15244.66</v>
      </c>
      <c r="U1944">
        <v>226</v>
      </c>
      <c r="V1944">
        <v>65</v>
      </c>
      <c r="W1944">
        <v>20140.009999999998</v>
      </c>
      <c r="X1944">
        <v>24020.01</v>
      </c>
      <c r="Y1944">
        <v>0</v>
      </c>
      <c r="Z1944">
        <v>0</v>
      </c>
      <c r="AA1944">
        <v>185438.81</v>
      </c>
      <c r="AB1944">
        <v>26208.41</v>
      </c>
      <c r="AC1944">
        <v>149365.49</v>
      </c>
      <c r="AD1944">
        <v>25</v>
      </c>
      <c r="AE1944">
        <v>40</v>
      </c>
      <c r="AF1944">
        <v>312</v>
      </c>
      <c r="AG1944">
        <v>138</v>
      </c>
      <c r="AH1944">
        <v>40</v>
      </c>
      <c r="AI1944">
        <v>88</v>
      </c>
      <c r="AJ1944">
        <v>0</v>
      </c>
      <c r="AK1944">
        <v>0</v>
      </c>
      <c r="AL1944">
        <v>0</v>
      </c>
      <c r="AM1944">
        <v>0</v>
      </c>
      <c r="AN1944">
        <v>0</v>
      </c>
      <c r="AO1944">
        <v>440</v>
      </c>
      <c r="AP1944">
        <v>2391</v>
      </c>
      <c r="AQ1944">
        <v>403</v>
      </c>
      <c r="AR1944">
        <v>4</v>
      </c>
      <c r="AS1944">
        <v>177</v>
      </c>
      <c r="AT1944">
        <v>523</v>
      </c>
      <c r="AU1944">
        <v>32</v>
      </c>
      <c r="AV1944">
        <v>15</v>
      </c>
      <c r="AW1944">
        <v>45</v>
      </c>
      <c r="AX1944">
        <v>0</v>
      </c>
      <c r="AY1944">
        <v>288</v>
      </c>
      <c r="AZ1944">
        <v>525</v>
      </c>
      <c r="BA1944">
        <v>266</v>
      </c>
      <c r="BB1944">
        <v>38</v>
      </c>
      <c r="BC1944">
        <v>10</v>
      </c>
      <c r="BD1944">
        <v>22</v>
      </c>
      <c r="BE1944">
        <v>0</v>
      </c>
      <c r="BF1944">
        <v>530</v>
      </c>
      <c r="BG1944">
        <v>29033</v>
      </c>
      <c r="BH1944">
        <v>8</v>
      </c>
      <c r="BI1944">
        <v>216</v>
      </c>
      <c r="BJ1944" s="25">
        <v>45853</v>
      </c>
      <c r="BK1944">
        <v>1</v>
      </c>
      <c r="BL1944" s="27" t="str">
        <f>VLOOKUP(O1944,DropDownList!$H$1:$I$7,2,FALSE)</f>
        <v>2024/25</v>
      </c>
      <c r="BM1944" s="27" t="str">
        <f t="shared" si="30"/>
        <v>SC COURT</v>
      </c>
    </row>
    <row r="1945" spans="1:65" x14ac:dyDescent="0.2">
      <c r="A1945">
        <v>2025</v>
      </c>
      <c r="B1945">
        <v>7</v>
      </c>
      <c r="C1945" t="s">
        <v>216</v>
      </c>
      <c r="D1945" t="s">
        <v>219</v>
      </c>
      <c r="E1945" t="s">
        <v>37</v>
      </c>
      <c r="F1945">
        <v>9702</v>
      </c>
      <c r="G1945" t="s">
        <v>158</v>
      </c>
      <c r="H1945" t="s">
        <v>218</v>
      </c>
      <c r="I1945" t="s">
        <v>142</v>
      </c>
      <c r="J1945" s="24">
        <v>45839</v>
      </c>
      <c r="K1945" t="s">
        <v>143</v>
      </c>
      <c r="L1945">
        <v>2</v>
      </c>
      <c r="M1945" t="s">
        <v>144</v>
      </c>
      <c r="N1945" t="s">
        <v>145</v>
      </c>
      <c r="O1945" t="s">
        <v>149</v>
      </c>
      <c r="P1945" t="s">
        <v>161</v>
      </c>
      <c r="Q1945">
        <v>3191.14</v>
      </c>
      <c r="R1945">
        <v>557</v>
      </c>
      <c r="S1945">
        <v>18550</v>
      </c>
      <c r="T1945">
        <v>335</v>
      </c>
      <c r="U1945">
        <v>332</v>
      </c>
      <c r="V1945">
        <v>67</v>
      </c>
      <c r="W1945">
        <v>1550</v>
      </c>
      <c r="X1945">
        <v>1550</v>
      </c>
      <c r="Y1945">
        <v>0</v>
      </c>
      <c r="Z1945">
        <v>0</v>
      </c>
      <c r="AA1945">
        <v>15023.86</v>
      </c>
      <c r="AB1945">
        <v>0</v>
      </c>
      <c r="AC1945">
        <v>0</v>
      </c>
      <c r="AD1945">
        <v>67</v>
      </c>
      <c r="AE1945">
        <v>0</v>
      </c>
      <c r="AF1945">
        <v>385</v>
      </c>
      <c r="AG1945">
        <v>10</v>
      </c>
      <c r="AH1945">
        <v>16</v>
      </c>
      <c r="AI1945">
        <v>145</v>
      </c>
      <c r="AJ1945">
        <v>0</v>
      </c>
      <c r="AK1945">
        <v>0</v>
      </c>
      <c r="AL1945">
        <v>0</v>
      </c>
      <c r="AM1945">
        <v>0</v>
      </c>
      <c r="AN1945">
        <v>0</v>
      </c>
      <c r="AO1945">
        <v>403</v>
      </c>
      <c r="AP1945">
        <v>1526</v>
      </c>
      <c r="AQ1945">
        <v>251</v>
      </c>
      <c r="AR1945">
        <v>0</v>
      </c>
      <c r="AS1945">
        <v>126</v>
      </c>
      <c r="AT1945">
        <v>302</v>
      </c>
      <c r="AU1945">
        <v>13</v>
      </c>
      <c r="AV1945">
        <v>7</v>
      </c>
      <c r="AW1945">
        <v>19</v>
      </c>
      <c r="AX1945">
        <v>0</v>
      </c>
      <c r="AY1945">
        <v>205</v>
      </c>
      <c r="AZ1945">
        <v>386</v>
      </c>
      <c r="BA1945">
        <v>135</v>
      </c>
      <c r="BB1945">
        <v>27</v>
      </c>
      <c r="BC1945">
        <v>10</v>
      </c>
      <c r="BD1945">
        <v>15</v>
      </c>
      <c r="BE1945">
        <v>0</v>
      </c>
      <c r="BF1945">
        <v>535</v>
      </c>
      <c r="BG1945">
        <v>3155</v>
      </c>
      <c r="BH1945">
        <v>1</v>
      </c>
      <c r="BI1945">
        <v>329</v>
      </c>
      <c r="BJ1945" s="25">
        <v>45853</v>
      </c>
      <c r="BK1945">
        <v>0</v>
      </c>
      <c r="BL1945" s="27" t="str">
        <f>VLOOKUP(O1945,DropDownList!$H$1:$I$7,2,FALSE)</f>
        <v>2025/26</v>
      </c>
      <c r="BM1945" s="27" t="str">
        <f t="shared" si="30"/>
        <v>VSUR</v>
      </c>
    </row>
    <row r="1946" spans="1:65" x14ac:dyDescent="0.2">
      <c r="A1946">
        <v>2025</v>
      </c>
      <c r="B1946">
        <v>7</v>
      </c>
      <c r="C1946" t="s">
        <v>216</v>
      </c>
      <c r="D1946" t="s">
        <v>219</v>
      </c>
      <c r="E1946" t="s">
        <v>37</v>
      </c>
      <c r="F1946">
        <v>9702</v>
      </c>
      <c r="G1946" t="s">
        <v>158</v>
      </c>
      <c r="H1946" t="s">
        <v>218</v>
      </c>
      <c r="I1946" t="s">
        <v>142</v>
      </c>
      <c r="J1946" s="24">
        <v>45839</v>
      </c>
      <c r="K1946" t="s">
        <v>143</v>
      </c>
      <c r="L1946">
        <v>2</v>
      </c>
      <c r="M1946" t="s">
        <v>144</v>
      </c>
      <c r="N1946" t="s">
        <v>145</v>
      </c>
      <c r="O1946" t="s">
        <v>147</v>
      </c>
      <c r="P1946" t="s">
        <v>159</v>
      </c>
      <c r="Q1946">
        <v>0</v>
      </c>
      <c r="R1946">
        <v>7</v>
      </c>
      <c r="S1946">
        <v>171986</v>
      </c>
      <c r="T1946">
        <v>185.48</v>
      </c>
      <c r="U1946">
        <v>0</v>
      </c>
      <c r="V1946">
        <v>0</v>
      </c>
      <c r="W1946">
        <v>0</v>
      </c>
      <c r="X1946">
        <v>0</v>
      </c>
      <c r="Y1946">
        <v>0</v>
      </c>
      <c r="Z1946">
        <v>0</v>
      </c>
      <c r="AA1946">
        <v>171800.52</v>
      </c>
      <c r="AB1946">
        <v>0</v>
      </c>
      <c r="AC1946">
        <v>0</v>
      </c>
      <c r="AD1946">
        <v>0</v>
      </c>
      <c r="AE1946">
        <v>0</v>
      </c>
      <c r="AF1946">
        <v>6</v>
      </c>
      <c r="AG1946">
        <v>0</v>
      </c>
      <c r="AH1946">
        <v>0</v>
      </c>
      <c r="AI1946">
        <v>0</v>
      </c>
      <c r="AJ1946">
        <v>0</v>
      </c>
      <c r="AK1946">
        <v>0</v>
      </c>
      <c r="AL1946">
        <v>0</v>
      </c>
      <c r="AM1946">
        <v>0</v>
      </c>
      <c r="AN1946">
        <v>0</v>
      </c>
      <c r="AO1946">
        <v>3</v>
      </c>
      <c r="AP1946">
        <v>3</v>
      </c>
      <c r="AQ1946">
        <v>3</v>
      </c>
      <c r="AR1946">
        <v>0</v>
      </c>
      <c r="AS1946">
        <v>0</v>
      </c>
      <c r="AT1946">
        <v>0</v>
      </c>
      <c r="AU1946">
        <v>0</v>
      </c>
      <c r="AV1946">
        <v>0</v>
      </c>
      <c r="AW1946">
        <v>0</v>
      </c>
      <c r="AX1946">
        <v>0</v>
      </c>
      <c r="AY1946">
        <v>0</v>
      </c>
      <c r="AZ1946">
        <v>0</v>
      </c>
      <c r="BA1946">
        <v>0</v>
      </c>
      <c r="BB1946">
        <v>0</v>
      </c>
      <c r="BC1946">
        <v>0</v>
      </c>
      <c r="BD1946">
        <v>0</v>
      </c>
      <c r="BE1946">
        <v>0</v>
      </c>
      <c r="BF1946">
        <v>0</v>
      </c>
      <c r="BG1946">
        <v>0</v>
      </c>
      <c r="BH1946">
        <v>1</v>
      </c>
      <c r="BI1946">
        <v>0</v>
      </c>
      <c r="BJ1946" s="25">
        <v>45853</v>
      </c>
      <c r="BK1946">
        <v>0</v>
      </c>
      <c r="BL1946" s="27" t="str">
        <f>VLOOKUP(O1946,DropDownList!$H$1:$I$7,2,FALSE)</f>
        <v>2024/25</v>
      </c>
      <c r="BM1946" s="27" t="str">
        <f t="shared" si="30"/>
        <v>CONF</v>
      </c>
    </row>
    <row r="1947" spans="1:65" x14ac:dyDescent="0.2">
      <c r="A1947">
        <v>2025</v>
      </c>
      <c r="B1947">
        <v>7</v>
      </c>
      <c r="C1947" t="s">
        <v>216</v>
      </c>
      <c r="D1947" t="s">
        <v>219</v>
      </c>
      <c r="E1947" t="s">
        <v>37</v>
      </c>
      <c r="F1947">
        <v>9702</v>
      </c>
      <c r="G1947" t="s">
        <v>158</v>
      </c>
      <c r="H1947" t="s">
        <v>218</v>
      </c>
      <c r="I1947" t="s">
        <v>142</v>
      </c>
      <c r="J1947" s="24">
        <v>45839</v>
      </c>
      <c r="K1947" t="s">
        <v>143</v>
      </c>
      <c r="L1947">
        <v>2</v>
      </c>
      <c r="M1947" t="s">
        <v>144</v>
      </c>
      <c r="N1947" t="s">
        <v>145</v>
      </c>
      <c r="O1947" t="s">
        <v>149</v>
      </c>
      <c r="P1947" t="s">
        <v>160</v>
      </c>
      <c r="Q1947">
        <v>114985.57</v>
      </c>
      <c r="R1947">
        <v>582</v>
      </c>
      <c r="S1947">
        <v>260324</v>
      </c>
      <c r="T1947">
        <v>8645</v>
      </c>
      <c r="U1947">
        <v>346</v>
      </c>
      <c r="V1947">
        <v>123</v>
      </c>
      <c r="W1947">
        <v>33290.870000000003</v>
      </c>
      <c r="X1947">
        <v>46045.87</v>
      </c>
      <c r="Y1947">
        <v>0</v>
      </c>
      <c r="Z1947">
        <v>0</v>
      </c>
      <c r="AA1947">
        <v>136693.43</v>
      </c>
      <c r="AB1947">
        <v>12662.44</v>
      </c>
      <c r="AC1947">
        <v>114977.13</v>
      </c>
      <c r="AD1947">
        <v>67</v>
      </c>
      <c r="AE1947">
        <v>56</v>
      </c>
      <c r="AF1947">
        <v>216</v>
      </c>
      <c r="AG1947">
        <v>200</v>
      </c>
      <c r="AH1947">
        <v>18</v>
      </c>
      <c r="AI1947">
        <v>146</v>
      </c>
      <c r="AJ1947">
        <v>0</v>
      </c>
      <c r="AK1947">
        <v>0</v>
      </c>
      <c r="AL1947">
        <v>0</v>
      </c>
      <c r="AM1947">
        <v>0</v>
      </c>
      <c r="AN1947">
        <v>0</v>
      </c>
      <c r="AO1947">
        <v>421</v>
      </c>
      <c r="AP1947">
        <v>1581</v>
      </c>
      <c r="AQ1947">
        <v>255</v>
      </c>
      <c r="AR1947">
        <v>0</v>
      </c>
      <c r="AS1947">
        <v>133</v>
      </c>
      <c r="AT1947">
        <v>316</v>
      </c>
      <c r="AU1947">
        <v>11</v>
      </c>
      <c r="AV1947">
        <v>6</v>
      </c>
      <c r="AW1947">
        <v>22</v>
      </c>
      <c r="AX1947">
        <v>0</v>
      </c>
      <c r="AY1947">
        <v>214</v>
      </c>
      <c r="AZ1947">
        <v>405</v>
      </c>
      <c r="BA1947">
        <v>139</v>
      </c>
      <c r="BB1947">
        <v>28</v>
      </c>
      <c r="BC1947">
        <v>9</v>
      </c>
      <c r="BD1947">
        <v>15</v>
      </c>
      <c r="BE1947">
        <v>0</v>
      </c>
      <c r="BF1947">
        <v>557</v>
      </c>
      <c r="BG1947">
        <v>59899</v>
      </c>
      <c r="BH1947">
        <v>2</v>
      </c>
      <c r="BI1947">
        <v>342</v>
      </c>
      <c r="BJ1947" s="25">
        <v>45853</v>
      </c>
      <c r="BK1947">
        <v>0</v>
      </c>
      <c r="BL1947" s="27" t="str">
        <f>VLOOKUP(O1947,DropDownList!$H$1:$I$7,2,FALSE)</f>
        <v>2025/26</v>
      </c>
      <c r="BM1947" s="27" t="str">
        <f t="shared" si="30"/>
        <v>SC COURT</v>
      </c>
    </row>
    <row r="1948" spans="1:65" x14ac:dyDescent="0.2">
      <c r="A1948">
        <v>2025</v>
      </c>
      <c r="B1948">
        <v>7</v>
      </c>
      <c r="C1948" t="s">
        <v>216</v>
      </c>
      <c r="D1948" t="s">
        <v>219</v>
      </c>
      <c r="E1948" t="s">
        <v>37</v>
      </c>
      <c r="F1948">
        <v>9702</v>
      </c>
      <c r="G1948" t="s">
        <v>158</v>
      </c>
      <c r="H1948" t="s">
        <v>218</v>
      </c>
      <c r="I1948" t="s">
        <v>142</v>
      </c>
      <c r="J1948" s="24">
        <v>45839</v>
      </c>
      <c r="K1948" t="s">
        <v>143</v>
      </c>
      <c r="L1948">
        <v>2</v>
      </c>
      <c r="M1948" t="s">
        <v>144</v>
      </c>
      <c r="N1948" t="s">
        <v>145</v>
      </c>
      <c r="O1948" t="s">
        <v>156</v>
      </c>
      <c r="P1948" t="s">
        <v>159</v>
      </c>
      <c r="Q1948">
        <v>0</v>
      </c>
      <c r="R1948">
        <v>2</v>
      </c>
      <c r="S1948">
        <v>34402.67</v>
      </c>
      <c r="T1948">
        <v>43.47</v>
      </c>
      <c r="U1948">
        <v>0</v>
      </c>
      <c r="V1948">
        <v>0</v>
      </c>
      <c r="W1948">
        <v>0</v>
      </c>
      <c r="X1948">
        <v>0</v>
      </c>
      <c r="Y1948">
        <v>0</v>
      </c>
      <c r="Z1948">
        <v>0</v>
      </c>
      <c r="AA1948">
        <v>34359.199999999997</v>
      </c>
      <c r="AB1948">
        <v>0</v>
      </c>
      <c r="AC1948">
        <v>0</v>
      </c>
      <c r="AD1948">
        <v>0</v>
      </c>
      <c r="AE1948">
        <v>0</v>
      </c>
      <c r="AF1948">
        <v>1</v>
      </c>
      <c r="AG1948">
        <v>0</v>
      </c>
      <c r="AH1948">
        <v>0</v>
      </c>
      <c r="AI1948">
        <v>0</v>
      </c>
      <c r="AJ1948">
        <v>0</v>
      </c>
      <c r="AK1948">
        <v>0</v>
      </c>
      <c r="AL1948">
        <v>0</v>
      </c>
      <c r="AM1948">
        <v>0</v>
      </c>
      <c r="AN1948">
        <v>0</v>
      </c>
      <c r="AO1948">
        <v>0</v>
      </c>
      <c r="AP1948">
        <v>0</v>
      </c>
      <c r="AQ1948">
        <v>0</v>
      </c>
      <c r="AR1948">
        <v>0</v>
      </c>
      <c r="AS1948">
        <v>0</v>
      </c>
      <c r="AT1948">
        <v>0</v>
      </c>
      <c r="AU1948">
        <v>0</v>
      </c>
      <c r="AV1948">
        <v>0</v>
      </c>
      <c r="AW1948">
        <v>0</v>
      </c>
      <c r="AX1948">
        <v>0</v>
      </c>
      <c r="AY1948">
        <v>0</v>
      </c>
      <c r="AZ1948">
        <v>0</v>
      </c>
      <c r="BA1948">
        <v>0</v>
      </c>
      <c r="BB1948">
        <v>0</v>
      </c>
      <c r="BC1948">
        <v>0</v>
      </c>
      <c r="BD1948">
        <v>0</v>
      </c>
      <c r="BE1948">
        <v>0</v>
      </c>
      <c r="BF1948">
        <v>0</v>
      </c>
      <c r="BG1948">
        <v>0</v>
      </c>
      <c r="BH1948">
        <v>1</v>
      </c>
      <c r="BI1948">
        <v>0</v>
      </c>
      <c r="BJ1948" s="25">
        <v>45853</v>
      </c>
      <c r="BK1948">
        <v>0</v>
      </c>
      <c r="BL1948" s="27" t="str">
        <f>VLOOKUP(O1948,DropDownList!$H$1:$I$7,2,FALSE)</f>
        <v>2023/24</v>
      </c>
      <c r="BM1948" s="27" t="str">
        <f t="shared" si="30"/>
        <v>CONF</v>
      </c>
    </row>
    <row r="1949" spans="1:65" x14ac:dyDescent="0.2">
      <c r="A1949">
        <v>2025</v>
      </c>
      <c r="B1949">
        <v>7</v>
      </c>
      <c r="C1949" t="s">
        <v>216</v>
      </c>
      <c r="D1949" t="s">
        <v>220</v>
      </c>
      <c r="E1949" t="s">
        <v>38</v>
      </c>
      <c r="F1949">
        <v>9360</v>
      </c>
      <c r="G1949" t="s">
        <v>141</v>
      </c>
      <c r="H1949" t="s">
        <v>221</v>
      </c>
      <c r="I1949" t="s">
        <v>221</v>
      </c>
      <c r="J1949" s="24">
        <v>45839</v>
      </c>
      <c r="K1949" t="s">
        <v>143</v>
      </c>
      <c r="L1949">
        <v>2</v>
      </c>
      <c r="M1949" t="s">
        <v>144</v>
      </c>
      <c r="N1949" t="s">
        <v>145</v>
      </c>
      <c r="O1949" t="s">
        <v>147</v>
      </c>
      <c r="P1949" t="s">
        <v>154</v>
      </c>
      <c r="Q1949">
        <v>20337.490000000002</v>
      </c>
      <c r="R1949">
        <v>287</v>
      </c>
      <c r="S1949">
        <v>66212</v>
      </c>
      <c r="T1949">
        <v>630</v>
      </c>
      <c r="U1949">
        <v>99</v>
      </c>
      <c r="V1949">
        <v>40</v>
      </c>
      <c r="W1949">
        <v>8831.68</v>
      </c>
      <c r="X1949">
        <v>8839.68</v>
      </c>
      <c r="Y1949">
        <v>0</v>
      </c>
      <c r="Z1949">
        <v>0</v>
      </c>
      <c r="AA1949">
        <v>45244.51</v>
      </c>
      <c r="AB1949">
        <v>0</v>
      </c>
      <c r="AC1949">
        <v>41834.839999999997</v>
      </c>
      <c r="AD1949">
        <v>22</v>
      </c>
      <c r="AE1949">
        <v>18</v>
      </c>
      <c r="AF1949">
        <v>185</v>
      </c>
      <c r="AG1949">
        <v>61</v>
      </c>
      <c r="AH1949">
        <v>3</v>
      </c>
      <c r="AI1949">
        <v>38</v>
      </c>
      <c r="AJ1949">
        <v>0</v>
      </c>
      <c r="AK1949">
        <v>0</v>
      </c>
      <c r="AL1949">
        <v>0</v>
      </c>
      <c r="AM1949">
        <v>0</v>
      </c>
      <c r="AN1949">
        <v>0</v>
      </c>
      <c r="AO1949">
        <v>198</v>
      </c>
      <c r="AP1949">
        <v>768</v>
      </c>
      <c r="AQ1949">
        <v>205</v>
      </c>
      <c r="AR1949">
        <v>0</v>
      </c>
      <c r="AS1949">
        <v>112</v>
      </c>
      <c r="AT1949">
        <v>9</v>
      </c>
      <c r="AU1949">
        <v>9</v>
      </c>
      <c r="AV1949">
        <v>8</v>
      </c>
      <c r="AW1949">
        <v>2</v>
      </c>
      <c r="AX1949">
        <v>0</v>
      </c>
      <c r="AY1949">
        <v>101</v>
      </c>
      <c r="AZ1949">
        <v>175</v>
      </c>
      <c r="BA1949">
        <v>86</v>
      </c>
      <c r="BB1949">
        <v>22</v>
      </c>
      <c r="BC1949">
        <v>12</v>
      </c>
      <c r="BD1949">
        <v>8</v>
      </c>
      <c r="BE1949">
        <v>0</v>
      </c>
      <c r="BF1949">
        <v>285</v>
      </c>
      <c r="BG1949">
        <v>10695</v>
      </c>
      <c r="BH1949">
        <v>0</v>
      </c>
      <c r="BI1949">
        <v>98</v>
      </c>
      <c r="BJ1949" s="25">
        <v>45853</v>
      </c>
      <c r="BK1949">
        <v>0</v>
      </c>
      <c r="BL1949" s="27" t="str">
        <f>VLOOKUP(O1949,DropDownList!$H$1:$I$7,2,FALSE)</f>
        <v>2024/25</v>
      </c>
      <c r="BM1949" s="27" t="str">
        <f t="shared" si="30"/>
        <v>JP COURT</v>
      </c>
    </row>
    <row r="1950" spans="1:65" x14ac:dyDescent="0.2">
      <c r="A1950">
        <v>2025</v>
      </c>
      <c r="B1950">
        <v>7</v>
      </c>
      <c r="C1950" t="s">
        <v>216</v>
      </c>
      <c r="D1950" t="s">
        <v>220</v>
      </c>
      <c r="E1950" t="s">
        <v>38</v>
      </c>
      <c r="F1950">
        <v>9360</v>
      </c>
      <c r="G1950" t="s">
        <v>141</v>
      </c>
      <c r="H1950" t="s">
        <v>221</v>
      </c>
      <c r="I1950" t="s">
        <v>221</v>
      </c>
      <c r="J1950" s="24">
        <v>45839</v>
      </c>
      <c r="K1950" t="s">
        <v>143</v>
      </c>
      <c r="L1950">
        <v>2</v>
      </c>
      <c r="M1950" t="s">
        <v>144</v>
      </c>
      <c r="N1950" t="s">
        <v>145</v>
      </c>
      <c r="O1950" t="s">
        <v>149</v>
      </c>
      <c r="P1950" t="s">
        <v>154</v>
      </c>
      <c r="Q1950">
        <v>28773.88</v>
      </c>
      <c r="R1950">
        <v>275</v>
      </c>
      <c r="S1950">
        <v>64018</v>
      </c>
      <c r="T1950">
        <v>955</v>
      </c>
      <c r="U1950">
        <v>132</v>
      </c>
      <c r="V1950">
        <v>70</v>
      </c>
      <c r="W1950">
        <v>12857.01</v>
      </c>
      <c r="X1950">
        <v>16003.01</v>
      </c>
      <c r="Y1950">
        <v>0</v>
      </c>
      <c r="Z1950">
        <v>0</v>
      </c>
      <c r="AA1950">
        <v>34289.120000000003</v>
      </c>
      <c r="AB1950">
        <v>679.67</v>
      </c>
      <c r="AC1950">
        <v>30689.45</v>
      </c>
      <c r="AD1950">
        <v>35</v>
      </c>
      <c r="AE1950">
        <v>35</v>
      </c>
      <c r="AF1950">
        <v>139</v>
      </c>
      <c r="AG1950">
        <v>70</v>
      </c>
      <c r="AH1950">
        <v>3</v>
      </c>
      <c r="AI1950">
        <v>62</v>
      </c>
      <c r="AJ1950">
        <v>0</v>
      </c>
      <c r="AK1950">
        <v>0</v>
      </c>
      <c r="AL1950">
        <v>0</v>
      </c>
      <c r="AM1950">
        <v>0</v>
      </c>
      <c r="AN1950">
        <v>0</v>
      </c>
      <c r="AO1950">
        <v>186</v>
      </c>
      <c r="AP1950">
        <v>492</v>
      </c>
      <c r="AQ1950">
        <v>182</v>
      </c>
      <c r="AR1950">
        <v>0</v>
      </c>
      <c r="AS1950">
        <v>56</v>
      </c>
      <c r="AT1950">
        <v>13</v>
      </c>
      <c r="AU1950">
        <v>3</v>
      </c>
      <c r="AV1950">
        <v>0</v>
      </c>
      <c r="AW1950">
        <v>3</v>
      </c>
      <c r="AX1950">
        <v>0</v>
      </c>
      <c r="AY1950">
        <v>63</v>
      </c>
      <c r="AZ1950">
        <v>113</v>
      </c>
      <c r="BA1950">
        <v>24</v>
      </c>
      <c r="BB1950">
        <v>17</v>
      </c>
      <c r="BC1950">
        <v>3</v>
      </c>
      <c r="BD1950">
        <v>7</v>
      </c>
      <c r="BE1950">
        <v>0</v>
      </c>
      <c r="BF1950">
        <v>272</v>
      </c>
      <c r="BG1950">
        <v>15637</v>
      </c>
      <c r="BH1950">
        <v>1</v>
      </c>
      <c r="BI1950">
        <v>132</v>
      </c>
      <c r="BJ1950" s="25">
        <v>45853</v>
      </c>
      <c r="BK1950">
        <v>0</v>
      </c>
      <c r="BL1950" s="27" t="str">
        <f>VLOOKUP(O1950,DropDownList!$H$1:$I$7,2,FALSE)</f>
        <v>2025/26</v>
      </c>
      <c r="BM1950" s="27" t="str">
        <f t="shared" si="30"/>
        <v>JP COURT</v>
      </c>
    </row>
    <row r="1951" spans="1:65" x14ac:dyDescent="0.2">
      <c r="A1951">
        <v>2025</v>
      </c>
      <c r="B1951">
        <v>7</v>
      </c>
      <c r="C1951" t="s">
        <v>216</v>
      </c>
      <c r="D1951" t="s">
        <v>220</v>
      </c>
      <c r="E1951" t="s">
        <v>38</v>
      </c>
      <c r="F1951">
        <v>9360</v>
      </c>
      <c r="G1951" t="s">
        <v>141</v>
      </c>
      <c r="H1951" t="s">
        <v>221</v>
      </c>
      <c r="I1951" t="s">
        <v>221</v>
      </c>
      <c r="J1951" s="24">
        <v>45839</v>
      </c>
      <c r="K1951" t="s">
        <v>143</v>
      </c>
      <c r="L1951">
        <v>2</v>
      </c>
      <c r="M1951" t="s">
        <v>144</v>
      </c>
      <c r="N1951" t="s">
        <v>145</v>
      </c>
      <c r="O1951" t="s">
        <v>149</v>
      </c>
      <c r="P1951" t="s">
        <v>152</v>
      </c>
      <c r="Q1951">
        <v>0</v>
      </c>
      <c r="R1951">
        <v>78</v>
      </c>
      <c r="S1951">
        <v>3120</v>
      </c>
      <c r="T1951">
        <v>1720</v>
      </c>
      <c r="U1951">
        <v>0</v>
      </c>
      <c r="V1951">
        <v>0</v>
      </c>
      <c r="W1951">
        <v>0</v>
      </c>
      <c r="X1951">
        <v>0</v>
      </c>
      <c r="Y1951">
        <v>0</v>
      </c>
      <c r="Z1951">
        <v>0</v>
      </c>
      <c r="AA1951">
        <v>1400</v>
      </c>
      <c r="AB1951">
        <v>0</v>
      </c>
      <c r="AC1951">
        <v>1400</v>
      </c>
      <c r="AD1951">
        <v>0</v>
      </c>
      <c r="AE1951">
        <v>0</v>
      </c>
      <c r="AF1951">
        <v>35</v>
      </c>
      <c r="AG1951">
        <v>0</v>
      </c>
      <c r="AH1951">
        <v>43</v>
      </c>
      <c r="AI1951">
        <v>0</v>
      </c>
      <c r="AJ1951">
        <v>0</v>
      </c>
      <c r="AK1951">
        <v>0</v>
      </c>
      <c r="AL1951">
        <v>0</v>
      </c>
      <c r="AM1951">
        <v>1</v>
      </c>
      <c r="AN1951">
        <v>0</v>
      </c>
      <c r="AO1951">
        <v>0</v>
      </c>
      <c r="AP1951">
        <v>0</v>
      </c>
      <c r="AQ1951">
        <v>0</v>
      </c>
      <c r="AR1951">
        <v>0</v>
      </c>
      <c r="AS1951">
        <v>0</v>
      </c>
      <c r="AT1951">
        <v>0</v>
      </c>
      <c r="AU1951">
        <v>0</v>
      </c>
      <c r="AV1951">
        <v>0</v>
      </c>
      <c r="AW1951">
        <v>0</v>
      </c>
      <c r="AX1951">
        <v>0</v>
      </c>
      <c r="AY1951">
        <v>0</v>
      </c>
      <c r="AZ1951">
        <v>0</v>
      </c>
      <c r="BA1951">
        <v>0</v>
      </c>
      <c r="BB1951">
        <v>0</v>
      </c>
      <c r="BC1951">
        <v>0</v>
      </c>
      <c r="BD1951">
        <v>0</v>
      </c>
      <c r="BE1951">
        <v>0</v>
      </c>
      <c r="BF1951">
        <v>0</v>
      </c>
      <c r="BG1951">
        <v>0</v>
      </c>
      <c r="BH1951">
        <v>0</v>
      </c>
      <c r="BI1951">
        <v>0</v>
      </c>
      <c r="BJ1951" s="25">
        <v>45853</v>
      </c>
      <c r="BK1951">
        <v>0</v>
      </c>
      <c r="BL1951" s="27" t="str">
        <f>VLOOKUP(O1951,DropDownList!$H$1:$I$7,2,FALSE)</f>
        <v>2025/26</v>
      </c>
      <c r="BM1951" s="27" t="str">
        <f t="shared" si="30"/>
        <v>PCOA</v>
      </c>
    </row>
    <row r="1952" spans="1:65" x14ac:dyDescent="0.2">
      <c r="A1952">
        <v>2025</v>
      </c>
      <c r="B1952">
        <v>7</v>
      </c>
      <c r="C1952" t="s">
        <v>216</v>
      </c>
      <c r="D1952" t="s">
        <v>220</v>
      </c>
      <c r="E1952" t="s">
        <v>38</v>
      </c>
      <c r="F1952">
        <v>9360</v>
      </c>
      <c r="G1952" t="s">
        <v>141</v>
      </c>
      <c r="H1952" t="s">
        <v>221</v>
      </c>
      <c r="I1952" t="s">
        <v>221</v>
      </c>
      <c r="J1952" s="24">
        <v>45839</v>
      </c>
      <c r="K1952" t="s">
        <v>143</v>
      </c>
      <c r="L1952">
        <v>2</v>
      </c>
      <c r="M1952" t="s">
        <v>144</v>
      </c>
      <c r="N1952" t="s">
        <v>145</v>
      </c>
      <c r="O1952" t="s">
        <v>156</v>
      </c>
      <c r="P1952" t="s">
        <v>150</v>
      </c>
      <c r="Q1952">
        <v>14983.36</v>
      </c>
      <c r="R1952">
        <v>397</v>
      </c>
      <c r="S1952">
        <v>64393.71</v>
      </c>
      <c r="T1952">
        <v>7677.83</v>
      </c>
      <c r="U1952">
        <v>104</v>
      </c>
      <c r="V1952">
        <v>41</v>
      </c>
      <c r="W1952">
        <v>6740.16</v>
      </c>
      <c r="X1952">
        <v>6715.16</v>
      </c>
      <c r="Y1952">
        <v>344</v>
      </c>
      <c r="Z1952">
        <v>56715.88</v>
      </c>
      <c r="AA1952">
        <v>41732.519999999997</v>
      </c>
      <c r="AB1952">
        <v>12908.68</v>
      </c>
      <c r="AC1952">
        <v>28823.84</v>
      </c>
      <c r="AD1952">
        <v>27</v>
      </c>
      <c r="AE1952">
        <v>14</v>
      </c>
      <c r="AF1952">
        <v>236</v>
      </c>
      <c r="AG1952">
        <v>55</v>
      </c>
      <c r="AH1952">
        <v>53</v>
      </c>
      <c r="AI1952">
        <v>49</v>
      </c>
      <c r="AJ1952">
        <v>71</v>
      </c>
      <c r="AK1952">
        <v>28</v>
      </c>
      <c r="AL1952">
        <v>8</v>
      </c>
      <c r="AM1952">
        <v>13</v>
      </c>
      <c r="AN1952">
        <v>6</v>
      </c>
      <c r="AO1952">
        <v>277</v>
      </c>
      <c r="AP1952">
        <v>1236</v>
      </c>
      <c r="AQ1952">
        <v>308</v>
      </c>
      <c r="AR1952">
        <v>0</v>
      </c>
      <c r="AS1952">
        <v>127</v>
      </c>
      <c r="AT1952">
        <v>41</v>
      </c>
      <c r="AU1952">
        <v>6</v>
      </c>
      <c r="AV1952">
        <v>2</v>
      </c>
      <c r="AW1952">
        <v>0</v>
      </c>
      <c r="AX1952">
        <v>0</v>
      </c>
      <c r="AY1952">
        <v>211</v>
      </c>
      <c r="AZ1952">
        <v>314</v>
      </c>
      <c r="BA1952">
        <v>168</v>
      </c>
      <c r="BB1952">
        <v>15</v>
      </c>
      <c r="BC1952">
        <v>9</v>
      </c>
      <c r="BD1952">
        <v>11</v>
      </c>
      <c r="BE1952">
        <v>0</v>
      </c>
      <c r="BF1952">
        <v>282</v>
      </c>
      <c r="BG1952">
        <v>8220.6200000000008</v>
      </c>
      <c r="BH1952">
        <v>4</v>
      </c>
      <c r="BI1952">
        <v>104</v>
      </c>
      <c r="BJ1952" s="25">
        <v>45853</v>
      </c>
      <c r="BK1952">
        <v>0</v>
      </c>
      <c r="BL1952" s="27" t="str">
        <f>VLOOKUP(O1952,DropDownList!$H$1:$I$7,2,FALSE)</f>
        <v>2023/24</v>
      </c>
      <c r="BM1952" s="27" t="str">
        <f t="shared" si="30"/>
        <v>FISCAL FINES</v>
      </c>
    </row>
    <row r="1953" spans="1:65" x14ac:dyDescent="0.2">
      <c r="A1953">
        <v>2025</v>
      </c>
      <c r="B1953">
        <v>7</v>
      </c>
      <c r="C1953" t="s">
        <v>216</v>
      </c>
      <c r="D1953" t="s">
        <v>220</v>
      </c>
      <c r="E1953" t="s">
        <v>38</v>
      </c>
      <c r="F1953">
        <v>9360</v>
      </c>
      <c r="G1953" t="s">
        <v>141</v>
      </c>
      <c r="H1953" t="s">
        <v>221</v>
      </c>
      <c r="I1953" t="s">
        <v>221</v>
      </c>
      <c r="J1953" s="24">
        <v>45839</v>
      </c>
      <c r="K1953" t="s">
        <v>143</v>
      </c>
      <c r="L1953">
        <v>2</v>
      </c>
      <c r="M1953" t="s">
        <v>144</v>
      </c>
      <c r="N1953" t="s">
        <v>145</v>
      </c>
      <c r="O1953" t="s">
        <v>156</v>
      </c>
      <c r="P1953" t="s">
        <v>154</v>
      </c>
      <c r="Q1953">
        <v>17884.62</v>
      </c>
      <c r="R1953">
        <v>268</v>
      </c>
      <c r="S1953">
        <v>67921</v>
      </c>
      <c r="T1953">
        <v>1976.81</v>
      </c>
      <c r="U1953">
        <v>77</v>
      </c>
      <c r="V1953">
        <v>34</v>
      </c>
      <c r="W1953">
        <v>8959.48</v>
      </c>
      <c r="X1953">
        <v>8959.48</v>
      </c>
      <c r="Y1953">
        <v>0</v>
      </c>
      <c r="Z1953">
        <v>0</v>
      </c>
      <c r="AA1953">
        <v>48059.57</v>
      </c>
      <c r="AB1953">
        <v>614.94000000000005</v>
      </c>
      <c r="AC1953">
        <v>44074.63</v>
      </c>
      <c r="AD1953">
        <v>15</v>
      </c>
      <c r="AE1953">
        <v>19</v>
      </c>
      <c r="AF1953">
        <v>182</v>
      </c>
      <c r="AG1953">
        <v>46</v>
      </c>
      <c r="AH1953">
        <v>5</v>
      </c>
      <c r="AI1953">
        <v>31</v>
      </c>
      <c r="AJ1953">
        <v>0</v>
      </c>
      <c r="AK1953">
        <v>0</v>
      </c>
      <c r="AL1953">
        <v>0</v>
      </c>
      <c r="AM1953">
        <v>0</v>
      </c>
      <c r="AN1953">
        <v>0</v>
      </c>
      <c r="AO1953">
        <v>193</v>
      </c>
      <c r="AP1953">
        <v>870</v>
      </c>
      <c r="AQ1953">
        <v>196</v>
      </c>
      <c r="AR1953">
        <v>0</v>
      </c>
      <c r="AS1953">
        <v>107</v>
      </c>
      <c r="AT1953">
        <v>40</v>
      </c>
      <c r="AU1953">
        <v>10</v>
      </c>
      <c r="AV1953">
        <v>7</v>
      </c>
      <c r="AW1953">
        <v>2</v>
      </c>
      <c r="AX1953">
        <v>0</v>
      </c>
      <c r="AY1953">
        <v>118</v>
      </c>
      <c r="AZ1953">
        <v>196</v>
      </c>
      <c r="BA1953">
        <v>100</v>
      </c>
      <c r="BB1953">
        <v>29</v>
      </c>
      <c r="BC1953">
        <v>11</v>
      </c>
      <c r="BD1953">
        <v>18</v>
      </c>
      <c r="BE1953">
        <v>0</v>
      </c>
      <c r="BF1953">
        <v>266</v>
      </c>
      <c r="BG1953">
        <v>9614</v>
      </c>
      <c r="BH1953">
        <v>4</v>
      </c>
      <c r="BI1953">
        <v>76</v>
      </c>
      <c r="BJ1953" s="25">
        <v>45853</v>
      </c>
      <c r="BK1953">
        <v>0</v>
      </c>
      <c r="BL1953" s="27" t="str">
        <f>VLOOKUP(O1953,DropDownList!$H$1:$I$7,2,FALSE)</f>
        <v>2023/24</v>
      </c>
      <c r="BM1953" s="27" t="str">
        <f t="shared" si="30"/>
        <v>JP COURT</v>
      </c>
    </row>
    <row r="1954" spans="1:65" x14ac:dyDescent="0.2">
      <c r="A1954">
        <v>2025</v>
      </c>
      <c r="B1954">
        <v>7</v>
      </c>
      <c r="C1954" t="s">
        <v>216</v>
      </c>
      <c r="D1954" t="s">
        <v>220</v>
      </c>
      <c r="E1954" t="s">
        <v>38</v>
      </c>
      <c r="F1954">
        <v>9360</v>
      </c>
      <c r="G1954" t="s">
        <v>141</v>
      </c>
      <c r="H1954" t="s">
        <v>221</v>
      </c>
      <c r="I1954" t="s">
        <v>221</v>
      </c>
      <c r="J1954" s="24">
        <v>45839</v>
      </c>
      <c r="K1954" t="s">
        <v>143</v>
      </c>
      <c r="L1954">
        <v>2</v>
      </c>
      <c r="M1954" t="s">
        <v>144</v>
      </c>
      <c r="N1954" t="s">
        <v>145</v>
      </c>
      <c r="O1954" t="s">
        <v>149</v>
      </c>
      <c r="P1954" t="s">
        <v>148</v>
      </c>
      <c r="Q1954">
        <v>1530.94</v>
      </c>
      <c r="R1954">
        <v>41</v>
      </c>
      <c r="S1954">
        <v>2460</v>
      </c>
      <c r="T1954">
        <v>0</v>
      </c>
      <c r="U1954">
        <v>29</v>
      </c>
      <c r="V1954">
        <v>15</v>
      </c>
      <c r="W1954">
        <v>890</v>
      </c>
      <c r="X1954">
        <v>890</v>
      </c>
      <c r="Y1954">
        <v>0</v>
      </c>
      <c r="Z1954">
        <v>0</v>
      </c>
      <c r="AA1954">
        <v>929.06</v>
      </c>
      <c r="AB1954">
        <v>0</v>
      </c>
      <c r="AC1954">
        <v>929.06</v>
      </c>
      <c r="AD1954">
        <v>14</v>
      </c>
      <c r="AE1954">
        <v>1</v>
      </c>
      <c r="AF1954">
        <v>12</v>
      </c>
      <c r="AG1954">
        <v>5</v>
      </c>
      <c r="AH1954">
        <v>0</v>
      </c>
      <c r="AI1954">
        <v>24</v>
      </c>
      <c r="AJ1954">
        <v>0</v>
      </c>
      <c r="AK1954">
        <v>0</v>
      </c>
      <c r="AL1954">
        <v>0</v>
      </c>
      <c r="AM1954">
        <v>0</v>
      </c>
      <c r="AN1954">
        <v>0</v>
      </c>
      <c r="AO1954">
        <v>37</v>
      </c>
      <c r="AP1954">
        <v>104</v>
      </c>
      <c r="AQ1954">
        <v>40</v>
      </c>
      <c r="AR1954">
        <v>0</v>
      </c>
      <c r="AS1954">
        <v>3</v>
      </c>
      <c r="AT1954">
        <v>7</v>
      </c>
      <c r="AU1954">
        <v>1</v>
      </c>
      <c r="AV1954">
        <v>1</v>
      </c>
      <c r="AW1954">
        <v>0</v>
      </c>
      <c r="AX1954">
        <v>0</v>
      </c>
      <c r="AY1954">
        <v>18</v>
      </c>
      <c r="AZ1954">
        <v>29</v>
      </c>
      <c r="BA1954">
        <v>5</v>
      </c>
      <c r="BB1954">
        <v>0</v>
      </c>
      <c r="BC1954">
        <v>0</v>
      </c>
      <c r="BD1954">
        <v>0</v>
      </c>
      <c r="BE1954">
        <v>0</v>
      </c>
      <c r="BF1954">
        <v>37</v>
      </c>
      <c r="BG1954">
        <v>1440</v>
      </c>
      <c r="BH1954">
        <v>0</v>
      </c>
      <c r="BI1954">
        <v>29</v>
      </c>
      <c r="BJ1954" s="25">
        <v>45853</v>
      </c>
      <c r="BK1954">
        <v>0</v>
      </c>
      <c r="BL1954" s="27" t="str">
        <f>VLOOKUP(O1954,DropDownList!$H$1:$I$7,2,FALSE)</f>
        <v>2025/26</v>
      </c>
      <c r="BM1954" s="27" t="str">
        <f t="shared" si="30"/>
        <v>PRAS</v>
      </c>
    </row>
    <row r="1955" spans="1:65" x14ac:dyDescent="0.2">
      <c r="A1955">
        <v>2025</v>
      </c>
      <c r="B1955">
        <v>7</v>
      </c>
      <c r="C1955" t="s">
        <v>216</v>
      </c>
      <c r="D1955" t="s">
        <v>220</v>
      </c>
      <c r="E1955" t="s">
        <v>38</v>
      </c>
      <c r="F1955">
        <v>9360</v>
      </c>
      <c r="G1955" t="s">
        <v>141</v>
      </c>
      <c r="H1955" t="s">
        <v>221</v>
      </c>
      <c r="I1955" t="s">
        <v>221</v>
      </c>
      <c r="J1955" s="24">
        <v>45839</v>
      </c>
      <c r="K1955" t="s">
        <v>143</v>
      </c>
      <c r="L1955">
        <v>2</v>
      </c>
      <c r="M1955" t="s">
        <v>144</v>
      </c>
      <c r="N1955" t="s">
        <v>145</v>
      </c>
      <c r="O1955" t="s">
        <v>149</v>
      </c>
      <c r="P1955" t="s">
        <v>151</v>
      </c>
      <c r="Q1955">
        <v>0</v>
      </c>
      <c r="R1955">
        <v>12</v>
      </c>
      <c r="S1955">
        <v>360</v>
      </c>
      <c r="T1955">
        <v>60</v>
      </c>
      <c r="U1955">
        <v>0</v>
      </c>
      <c r="V1955">
        <v>0</v>
      </c>
      <c r="W1955">
        <v>0</v>
      </c>
      <c r="X1955">
        <v>0</v>
      </c>
      <c r="Y1955">
        <v>0</v>
      </c>
      <c r="Z1955">
        <v>0</v>
      </c>
      <c r="AA1955">
        <v>300</v>
      </c>
      <c r="AB1955">
        <v>0</v>
      </c>
      <c r="AC1955">
        <v>300</v>
      </c>
      <c r="AD1955">
        <v>0</v>
      </c>
      <c r="AE1955">
        <v>0</v>
      </c>
      <c r="AF1955">
        <v>10</v>
      </c>
      <c r="AG1955">
        <v>0</v>
      </c>
      <c r="AH1955">
        <v>2</v>
      </c>
      <c r="AI1955">
        <v>0</v>
      </c>
      <c r="AJ1955">
        <v>0</v>
      </c>
      <c r="AK1955">
        <v>0</v>
      </c>
      <c r="AL1955">
        <v>0</v>
      </c>
      <c r="AM1955">
        <v>0</v>
      </c>
      <c r="AN1955">
        <v>0</v>
      </c>
      <c r="AO1955">
        <v>0</v>
      </c>
      <c r="AP1955">
        <v>0</v>
      </c>
      <c r="AQ1955">
        <v>0</v>
      </c>
      <c r="AR1955">
        <v>0</v>
      </c>
      <c r="AS1955">
        <v>0</v>
      </c>
      <c r="AT1955">
        <v>0</v>
      </c>
      <c r="AU1955">
        <v>0</v>
      </c>
      <c r="AV1955">
        <v>0</v>
      </c>
      <c r="AW1955">
        <v>0</v>
      </c>
      <c r="AX1955">
        <v>0</v>
      </c>
      <c r="AY1955">
        <v>0</v>
      </c>
      <c r="AZ1955">
        <v>0</v>
      </c>
      <c r="BA1955">
        <v>0</v>
      </c>
      <c r="BB1955">
        <v>0</v>
      </c>
      <c r="BC1955">
        <v>0</v>
      </c>
      <c r="BD1955">
        <v>0</v>
      </c>
      <c r="BE1955">
        <v>0</v>
      </c>
      <c r="BF1955">
        <v>0</v>
      </c>
      <c r="BG1955">
        <v>0</v>
      </c>
      <c r="BH1955">
        <v>0</v>
      </c>
      <c r="BI1955">
        <v>0</v>
      </c>
      <c r="BJ1955" s="25">
        <v>45853</v>
      </c>
      <c r="BK1955">
        <v>0</v>
      </c>
      <c r="BL1955" s="27" t="str">
        <f>VLOOKUP(O1955,DropDownList!$H$1:$I$7,2,FALSE)</f>
        <v>2025/26</v>
      </c>
      <c r="BM1955" s="27" t="str">
        <f t="shared" si="30"/>
        <v>PCPF</v>
      </c>
    </row>
    <row r="1956" spans="1:65" x14ac:dyDescent="0.2">
      <c r="A1956">
        <v>2025</v>
      </c>
      <c r="B1956">
        <v>7</v>
      </c>
      <c r="C1956" t="s">
        <v>216</v>
      </c>
      <c r="D1956" t="s">
        <v>220</v>
      </c>
      <c r="E1956" t="s">
        <v>38</v>
      </c>
      <c r="F1956">
        <v>9360</v>
      </c>
      <c r="G1956" t="s">
        <v>141</v>
      </c>
      <c r="H1956" t="s">
        <v>221</v>
      </c>
      <c r="I1956" t="s">
        <v>221</v>
      </c>
      <c r="J1956" s="24">
        <v>45839</v>
      </c>
      <c r="K1956" t="s">
        <v>143</v>
      </c>
      <c r="L1956">
        <v>2</v>
      </c>
      <c r="M1956" t="s">
        <v>144</v>
      </c>
      <c r="N1956" t="s">
        <v>145</v>
      </c>
      <c r="O1956" t="s">
        <v>149</v>
      </c>
      <c r="P1956" t="s">
        <v>153</v>
      </c>
      <c r="Q1956">
        <v>45</v>
      </c>
      <c r="R1956">
        <v>1</v>
      </c>
      <c r="S1956">
        <v>45</v>
      </c>
      <c r="T1956">
        <v>0</v>
      </c>
      <c r="U1956">
        <v>1</v>
      </c>
      <c r="V1956">
        <v>1</v>
      </c>
      <c r="W1956">
        <v>45</v>
      </c>
      <c r="X1956">
        <v>45</v>
      </c>
      <c r="Y1956">
        <v>0</v>
      </c>
      <c r="Z1956">
        <v>0</v>
      </c>
      <c r="AA1956">
        <v>0</v>
      </c>
      <c r="AB1956">
        <v>0</v>
      </c>
      <c r="AC1956">
        <v>0</v>
      </c>
      <c r="AD1956">
        <v>1</v>
      </c>
      <c r="AE1956">
        <v>0</v>
      </c>
      <c r="AF1956">
        <v>0</v>
      </c>
      <c r="AG1956">
        <v>0</v>
      </c>
      <c r="AH1956">
        <v>0</v>
      </c>
      <c r="AI1956">
        <v>1</v>
      </c>
      <c r="AJ1956">
        <v>0</v>
      </c>
      <c r="AK1956">
        <v>0</v>
      </c>
      <c r="AL1956">
        <v>0</v>
      </c>
      <c r="AM1956">
        <v>0</v>
      </c>
      <c r="AN1956">
        <v>0</v>
      </c>
      <c r="AO1956">
        <v>1</v>
      </c>
      <c r="AP1956">
        <v>1</v>
      </c>
      <c r="AQ1956">
        <v>1</v>
      </c>
      <c r="AR1956">
        <v>0</v>
      </c>
      <c r="AS1956">
        <v>0</v>
      </c>
      <c r="AT1956">
        <v>0</v>
      </c>
      <c r="AU1956">
        <v>0</v>
      </c>
      <c r="AV1956">
        <v>0</v>
      </c>
      <c r="AW1956">
        <v>0</v>
      </c>
      <c r="AX1956">
        <v>0</v>
      </c>
      <c r="AY1956">
        <v>0</v>
      </c>
      <c r="AZ1956">
        <v>0</v>
      </c>
      <c r="BA1956">
        <v>0</v>
      </c>
      <c r="BB1956">
        <v>0</v>
      </c>
      <c r="BC1956">
        <v>0</v>
      </c>
      <c r="BD1956">
        <v>0</v>
      </c>
      <c r="BE1956">
        <v>0</v>
      </c>
      <c r="BF1956">
        <v>1</v>
      </c>
      <c r="BG1956">
        <v>45</v>
      </c>
      <c r="BH1956">
        <v>0</v>
      </c>
      <c r="BI1956">
        <v>1</v>
      </c>
      <c r="BJ1956" s="25">
        <v>45853</v>
      </c>
      <c r="BK1956">
        <v>0</v>
      </c>
      <c r="BL1956" s="27" t="str">
        <f>VLOOKUP(O1956,DropDownList!$H$1:$I$7,2,FALSE)</f>
        <v>2025/26</v>
      </c>
      <c r="BM1956" s="27" t="str">
        <f t="shared" si="30"/>
        <v>PREG</v>
      </c>
    </row>
    <row r="1957" spans="1:65" x14ac:dyDescent="0.2">
      <c r="A1957">
        <v>2025</v>
      </c>
      <c r="B1957">
        <v>7</v>
      </c>
      <c r="C1957" t="s">
        <v>216</v>
      </c>
      <c r="D1957" t="s">
        <v>220</v>
      </c>
      <c r="E1957" t="s">
        <v>38</v>
      </c>
      <c r="F1957">
        <v>9360</v>
      </c>
      <c r="G1957" t="s">
        <v>141</v>
      </c>
      <c r="H1957" t="s">
        <v>221</v>
      </c>
      <c r="I1957" t="s">
        <v>221</v>
      </c>
      <c r="J1957" s="24">
        <v>45839</v>
      </c>
      <c r="K1957" t="s">
        <v>143</v>
      </c>
      <c r="L1957">
        <v>2</v>
      </c>
      <c r="M1957" t="s">
        <v>144</v>
      </c>
      <c r="N1957" t="s">
        <v>145</v>
      </c>
      <c r="O1957" t="s">
        <v>147</v>
      </c>
      <c r="P1957" t="s">
        <v>148</v>
      </c>
      <c r="Q1957">
        <v>769.31</v>
      </c>
      <c r="R1957">
        <v>46</v>
      </c>
      <c r="S1957">
        <v>2760</v>
      </c>
      <c r="T1957">
        <v>203.12</v>
      </c>
      <c r="U1957">
        <v>16</v>
      </c>
      <c r="V1957">
        <v>8</v>
      </c>
      <c r="W1957">
        <v>440</v>
      </c>
      <c r="X1957">
        <v>440</v>
      </c>
      <c r="Y1957">
        <v>0</v>
      </c>
      <c r="Z1957">
        <v>0</v>
      </c>
      <c r="AA1957">
        <v>1787.57</v>
      </c>
      <c r="AB1957">
        <v>0</v>
      </c>
      <c r="AC1957">
        <v>1787.57</v>
      </c>
      <c r="AD1957">
        <v>7</v>
      </c>
      <c r="AE1957">
        <v>1</v>
      </c>
      <c r="AF1957">
        <v>26</v>
      </c>
      <c r="AG1957">
        <v>6</v>
      </c>
      <c r="AH1957">
        <v>3</v>
      </c>
      <c r="AI1957">
        <v>10</v>
      </c>
      <c r="AJ1957">
        <v>0</v>
      </c>
      <c r="AK1957">
        <v>0</v>
      </c>
      <c r="AL1957">
        <v>0</v>
      </c>
      <c r="AM1957">
        <v>0</v>
      </c>
      <c r="AN1957">
        <v>0</v>
      </c>
      <c r="AO1957">
        <v>41</v>
      </c>
      <c r="AP1957">
        <v>160</v>
      </c>
      <c r="AQ1957">
        <v>40</v>
      </c>
      <c r="AR1957">
        <v>0</v>
      </c>
      <c r="AS1957">
        <v>15</v>
      </c>
      <c r="AT1957">
        <v>8</v>
      </c>
      <c r="AU1957">
        <v>3</v>
      </c>
      <c r="AV1957">
        <v>2</v>
      </c>
      <c r="AW1957">
        <v>0</v>
      </c>
      <c r="AX1957">
        <v>0</v>
      </c>
      <c r="AY1957">
        <v>26</v>
      </c>
      <c r="AZ1957">
        <v>42</v>
      </c>
      <c r="BA1957">
        <v>18</v>
      </c>
      <c r="BB1957">
        <v>1</v>
      </c>
      <c r="BC1957">
        <v>0</v>
      </c>
      <c r="BD1957">
        <v>2</v>
      </c>
      <c r="BE1957">
        <v>0</v>
      </c>
      <c r="BF1957">
        <v>42</v>
      </c>
      <c r="BG1957">
        <v>600</v>
      </c>
      <c r="BH1957">
        <v>1</v>
      </c>
      <c r="BI1957">
        <v>16</v>
      </c>
      <c r="BJ1957" s="25">
        <v>45853</v>
      </c>
      <c r="BK1957">
        <v>0</v>
      </c>
      <c r="BL1957" s="27" t="str">
        <f>VLOOKUP(O1957,DropDownList!$H$1:$I$7,2,FALSE)</f>
        <v>2024/25</v>
      </c>
      <c r="BM1957" s="27" t="str">
        <f t="shared" si="30"/>
        <v>PRAS</v>
      </c>
    </row>
    <row r="1958" spans="1:65" x14ac:dyDescent="0.2">
      <c r="A1958">
        <v>2025</v>
      </c>
      <c r="B1958">
        <v>7</v>
      </c>
      <c r="C1958" t="s">
        <v>216</v>
      </c>
      <c r="D1958" t="s">
        <v>220</v>
      </c>
      <c r="E1958" t="s">
        <v>38</v>
      </c>
      <c r="F1958">
        <v>9360</v>
      </c>
      <c r="G1958" t="s">
        <v>141</v>
      </c>
      <c r="H1958" t="s">
        <v>221</v>
      </c>
      <c r="I1958" t="s">
        <v>221</v>
      </c>
      <c r="J1958" s="24">
        <v>45839</v>
      </c>
      <c r="K1958" t="s">
        <v>143</v>
      </c>
      <c r="L1958">
        <v>2</v>
      </c>
      <c r="M1958" t="s">
        <v>144</v>
      </c>
      <c r="N1958" t="s">
        <v>145</v>
      </c>
      <c r="O1958" t="s">
        <v>147</v>
      </c>
      <c r="P1958" t="s">
        <v>152</v>
      </c>
      <c r="Q1958">
        <v>0</v>
      </c>
      <c r="R1958">
        <v>105</v>
      </c>
      <c r="S1958">
        <v>4200</v>
      </c>
      <c r="T1958">
        <v>1760</v>
      </c>
      <c r="U1958">
        <v>0</v>
      </c>
      <c r="V1958">
        <v>0</v>
      </c>
      <c r="W1958">
        <v>0</v>
      </c>
      <c r="X1958">
        <v>0</v>
      </c>
      <c r="Y1958">
        <v>0</v>
      </c>
      <c r="Z1958">
        <v>0</v>
      </c>
      <c r="AA1958">
        <v>2440</v>
      </c>
      <c r="AB1958">
        <v>0</v>
      </c>
      <c r="AC1958">
        <v>2440</v>
      </c>
      <c r="AD1958">
        <v>0</v>
      </c>
      <c r="AE1958">
        <v>0</v>
      </c>
      <c r="AF1958">
        <v>61</v>
      </c>
      <c r="AG1958">
        <v>0</v>
      </c>
      <c r="AH1958">
        <v>44</v>
      </c>
      <c r="AI1958">
        <v>0</v>
      </c>
      <c r="AJ1958">
        <v>0</v>
      </c>
      <c r="AK1958">
        <v>0</v>
      </c>
      <c r="AL1958">
        <v>0</v>
      </c>
      <c r="AM1958">
        <v>0</v>
      </c>
      <c r="AN1958">
        <v>0</v>
      </c>
      <c r="AO1958">
        <v>0</v>
      </c>
      <c r="AP1958">
        <v>0</v>
      </c>
      <c r="AQ1958">
        <v>0</v>
      </c>
      <c r="AR1958">
        <v>0</v>
      </c>
      <c r="AS1958">
        <v>0</v>
      </c>
      <c r="AT1958">
        <v>0</v>
      </c>
      <c r="AU1958">
        <v>0</v>
      </c>
      <c r="AV1958">
        <v>0</v>
      </c>
      <c r="AW1958">
        <v>0</v>
      </c>
      <c r="AX1958">
        <v>0</v>
      </c>
      <c r="AY1958">
        <v>0</v>
      </c>
      <c r="AZ1958">
        <v>0</v>
      </c>
      <c r="BA1958">
        <v>0</v>
      </c>
      <c r="BB1958">
        <v>0</v>
      </c>
      <c r="BC1958">
        <v>0</v>
      </c>
      <c r="BD1958">
        <v>0</v>
      </c>
      <c r="BE1958">
        <v>0</v>
      </c>
      <c r="BF1958">
        <v>0</v>
      </c>
      <c r="BG1958">
        <v>0</v>
      </c>
      <c r="BH1958">
        <v>0</v>
      </c>
      <c r="BI1958">
        <v>0</v>
      </c>
      <c r="BJ1958" s="25">
        <v>45853</v>
      </c>
      <c r="BK1958">
        <v>0</v>
      </c>
      <c r="BL1958" s="27" t="str">
        <f>VLOOKUP(O1958,DropDownList!$H$1:$I$7,2,FALSE)</f>
        <v>2024/25</v>
      </c>
      <c r="BM1958" s="27" t="str">
        <f t="shared" si="30"/>
        <v>PCOA</v>
      </c>
    </row>
    <row r="1959" spans="1:65" x14ac:dyDescent="0.2">
      <c r="A1959">
        <v>2025</v>
      </c>
      <c r="B1959">
        <v>7</v>
      </c>
      <c r="C1959" t="s">
        <v>216</v>
      </c>
      <c r="D1959" t="s">
        <v>220</v>
      </c>
      <c r="E1959" t="s">
        <v>38</v>
      </c>
      <c r="F1959">
        <v>9360</v>
      </c>
      <c r="G1959" t="s">
        <v>141</v>
      </c>
      <c r="H1959" t="s">
        <v>221</v>
      </c>
      <c r="I1959" t="s">
        <v>221</v>
      </c>
      <c r="J1959" s="24">
        <v>45839</v>
      </c>
      <c r="K1959" t="s">
        <v>143</v>
      </c>
      <c r="L1959">
        <v>2</v>
      </c>
      <c r="M1959" t="s">
        <v>144</v>
      </c>
      <c r="N1959" t="s">
        <v>145</v>
      </c>
      <c r="O1959" t="s">
        <v>147</v>
      </c>
      <c r="P1959" t="s">
        <v>151</v>
      </c>
      <c r="Q1959">
        <v>0</v>
      </c>
      <c r="R1959">
        <v>8</v>
      </c>
      <c r="S1959">
        <v>240</v>
      </c>
      <c r="T1959">
        <v>0</v>
      </c>
      <c r="U1959">
        <v>0</v>
      </c>
      <c r="V1959">
        <v>0</v>
      </c>
      <c r="W1959">
        <v>0</v>
      </c>
      <c r="X1959">
        <v>0</v>
      </c>
      <c r="Y1959">
        <v>0</v>
      </c>
      <c r="Z1959">
        <v>0</v>
      </c>
      <c r="AA1959">
        <v>240</v>
      </c>
      <c r="AB1959">
        <v>0</v>
      </c>
      <c r="AC1959">
        <v>240</v>
      </c>
      <c r="AD1959">
        <v>0</v>
      </c>
      <c r="AE1959">
        <v>0</v>
      </c>
      <c r="AF1959">
        <v>8</v>
      </c>
      <c r="AG1959">
        <v>0</v>
      </c>
      <c r="AH1959">
        <v>0</v>
      </c>
      <c r="AI1959">
        <v>0</v>
      </c>
      <c r="AJ1959">
        <v>0</v>
      </c>
      <c r="AK1959">
        <v>0</v>
      </c>
      <c r="AL1959">
        <v>0</v>
      </c>
      <c r="AM1959">
        <v>0</v>
      </c>
      <c r="AN1959">
        <v>0</v>
      </c>
      <c r="AO1959">
        <v>0</v>
      </c>
      <c r="AP1959">
        <v>0</v>
      </c>
      <c r="AQ1959">
        <v>0</v>
      </c>
      <c r="AR1959">
        <v>0</v>
      </c>
      <c r="AS1959">
        <v>0</v>
      </c>
      <c r="AT1959">
        <v>0</v>
      </c>
      <c r="AU1959">
        <v>0</v>
      </c>
      <c r="AV1959">
        <v>0</v>
      </c>
      <c r="AW1959">
        <v>0</v>
      </c>
      <c r="AX1959">
        <v>0</v>
      </c>
      <c r="AY1959">
        <v>0</v>
      </c>
      <c r="AZ1959">
        <v>0</v>
      </c>
      <c r="BA1959">
        <v>0</v>
      </c>
      <c r="BB1959">
        <v>0</v>
      </c>
      <c r="BC1959">
        <v>0</v>
      </c>
      <c r="BD1959">
        <v>0</v>
      </c>
      <c r="BE1959">
        <v>0</v>
      </c>
      <c r="BF1959">
        <v>0</v>
      </c>
      <c r="BG1959">
        <v>0</v>
      </c>
      <c r="BH1959">
        <v>0</v>
      </c>
      <c r="BI1959">
        <v>0</v>
      </c>
      <c r="BJ1959" s="25">
        <v>45853</v>
      </c>
      <c r="BK1959">
        <v>0</v>
      </c>
      <c r="BL1959" s="27" t="str">
        <f>VLOOKUP(O1959,DropDownList!$H$1:$I$7,2,FALSE)</f>
        <v>2024/25</v>
      </c>
      <c r="BM1959" s="27" t="str">
        <f t="shared" si="30"/>
        <v>PCPF</v>
      </c>
    </row>
    <row r="1960" spans="1:65" x14ac:dyDescent="0.2">
      <c r="A1960">
        <v>2025</v>
      </c>
      <c r="B1960">
        <v>7</v>
      </c>
      <c r="C1960" t="s">
        <v>216</v>
      </c>
      <c r="D1960" t="s">
        <v>220</v>
      </c>
      <c r="E1960" t="s">
        <v>38</v>
      </c>
      <c r="F1960">
        <v>9360</v>
      </c>
      <c r="G1960" t="s">
        <v>141</v>
      </c>
      <c r="H1960" t="s">
        <v>221</v>
      </c>
      <c r="I1960" t="s">
        <v>221</v>
      </c>
      <c r="J1960" s="24">
        <v>45839</v>
      </c>
      <c r="K1960" t="s">
        <v>143</v>
      </c>
      <c r="L1960">
        <v>2</v>
      </c>
      <c r="M1960" t="s">
        <v>144</v>
      </c>
      <c r="N1960" t="s">
        <v>145</v>
      </c>
      <c r="O1960" t="s">
        <v>147</v>
      </c>
      <c r="P1960" t="s">
        <v>153</v>
      </c>
      <c r="Q1960">
        <v>45</v>
      </c>
      <c r="R1960">
        <v>1</v>
      </c>
      <c r="S1960">
        <v>45</v>
      </c>
      <c r="T1960">
        <v>0</v>
      </c>
      <c r="U1960">
        <v>1</v>
      </c>
      <c r="V1960">
        <v>1</v>
      </c>
      <c r="W1960">
        <v>45</v>
      </c>
      <c r="X1960">
        <v>45</v>
      </c>
      <c r="Y1960">
        <v>0</v>
      </c>
      <c r="Z1960">
        <v>0</v>
      </c>
      <c r="AA1960">
        <v>0</v>
      </c>
      <c r="AB1960">
        <v>0</v>
      </c>
      <c r="AC1960">
        <v>0</v>
      </c>
      <c r="AD1960">
        <v>1</v>
      </c>
      <c r="AE1960">
        <v>0</v>
      </c>
      <c r="AF1960">
        <v>0</v>
      </c>
      <c r="AG1960">
        <v>0</v>
      </c>
      <c r="AH1960">
        <v>0</v>
      </c>
      <c r="AI1960">
        <v>1</v>
      </c>
      <c r="AJ1960">
        <v>0</v>
      </c>
      <c r="AK1960">
        <v>0</v>
      </c>
      <c r="AL1960">
        <v>0</v>
      </c>
      <c r="AM1960">
        <v>0</v>
      </c>
      <c r="AN1960">
        <v>0</v>
      </c>
      <c r="AO1960">
        <v>1</v>
      </c>
      <c r="AP1960">
        <v>2</v>
      </c>
      <c r="AQ1960">
        <v>1</v>
      </c>
      <c r="AR1960">
        <v>0</v>
      </c>
      <c r="AS1960">
        <v>0</v>
      </c>
      <c r="AT1960">
        <v>1</v>
      </c>
      <c r="AU1960">
        <v>0</v>
      </c>
      <c r="AV1960">
        <v>0</v>
      </c>
      <c r="AW1960">
        <v>0</v>
      </c>
      <c r="AX1960">
        <v>0</v>
      </c>
      <c r="AY1960">
        <v>0</v>
      </c>
      <c r="AZ1960">
        <v>0</v>
      </c>
      <c r="BA1960">
        <v>0</v>
      </c>
      <c r="BB1960">
        <v>0</v>
      </c>
      <c r="BC1960">
        <v>0</v>
      </c>
      <c r="BD1960">
        <v>0</v>
      </c>
      <c r="BE1960">
        <v>0</v>
      </c>
      <c r="BF1960">
        <v>1</v>
      </c>
      <c r="BG1960">
        <v>45</v>
      </c>
      <c r="BH1960">
        <v>0</v>
      </c>
      <c r="BI1960">
        <v>1</v>
      </c>
      <c r="BJ1960" s="25">
        <v>45853</v>
      </c>
      <c r="BK1960">
        <v>0</v>
      </c>
      <c r="BL1960" s="27" t="str">
        <f>VLOOKUP(O1960,DropDownList!$H$1:$I$7,2,FALSE)</f>
        <v>2024/25</v>
      </c>
      <c r="BM1960" s="27" t="str">
        <f t="shared" si="30"/>
        <v>PREG</v>
      </c>
    </row>
    <row r="1961" spans="1:65" x14ac:dyDescent="0.2">
      <c r="A1961">
        <v>2025</v>
      </c>
      <c r="B1961">
        <v>7</v>
      </c>
      <c r="C1961" t="s">
        <v>216</v>
      </c>
      <c r="D1961" t="s">
        <v>220</v>
      </c>
      <c r="E1961" t="s">
        <v>38</v>
      </c>
      <c r="F1961">
        <v>9360</v>
      </c>
      <c r="G1961" t="s">
        <v>141</v>
      </c>
      <c r="H1961" t="s">
        <v>221</v>
      </c>
      <c r="I1961" t="s">
        <v>221</v>
      </c>
      <c r="J1961" s="24">
        <v>45839</v>
      </c>
      <c r="K1961" t="s">
        <v>143</v>
      </c>
      <c r="L1961">
        <v>2</v>
      </c>
      <c r="M1961" t="s">
        <v>144</v>
      </c>
      <c r="N1961" t="s">
        <v>145</v>
      </c>
      <c r="O1961" t="s">
        <v>149</v>
      </c>
      <c r="P1961" t="s">
        <v>150</v>
      </c>
      <c r="Q1961">
        <v>39525.21</v>
      </c>
      <c r="R1961">
        <v>379</v>
      </c>
      <c r="S1961">
        <v>66348.710000000006</v>
      </c>
      <c r="T1961">
        <v>4835.24</v>
      </c>
      <c r="U1961">
        <v>239</v>
      </c>
      <c r="V1961">
        <v>130</v>
      </c>
      <c r="W1961">
        <v>18309.07</v>
      </c>
      <c r="X1961">
        <v>23008.82</v>
      </c>
      <c r="Y1961">
        <v>351</v>
      </c>
      <c r="Z1961">
        <v>61513.47</v>
      </c>
      <c r="AA1961">
        <v>21988.26</v>
      </c>
      <c r="AB1961">
        <v>7052.33</v>
      </c>
      <c r="AC1961">
        <v>14935.93</v>
      </c>
      <c r="AD1961">
        <v>104</v>
      </c>
      <c r="AE1961">
        <v>26</v>
      </c>
      <c r="AF1961">
        <v>110</v>
      </c>
      <c r="AG1961">
        <v>83</v>
      </c>
      <c r="AH1961">
        <v>28</v>
      </c>
      <c r="AI1961">
        <v>156</v>
      </c>
      <c r="AJ1961">
        <v>58</v>
      </c>
      <c r="AK1961">
        <v>38</v>
      </c>
      <c r="AL1961">
        <v>6</v>
      </c>
      <c r="AM1961">
        <v>11</v>
      </c>
      <c r="AN1961">
        <v>1</v>
      </c>
      <c r="AO1961">
        <v>274</v>
      </c>
      <c r="AP1961">
        <v>732</v>
      </c>
      <c r="AQ1961">
        <v>280</v>
      </c>
      <c r="AR1961">
        <v>0</v>
      </c>
      <c r="AS1961">
        <v>39</v>
      </c>
      <c r="AT1961">
        <v>13</v>
      </c>
      <c r="AU1961">
        <v>0</v>
      </c>
      <c r="AV1961">
        <v>0</v>
      </c>
      <c r="AW1961">
        <v>0</v>
      </c>
      <c r="AX1961">
        <v>0</v>
      </c>
      <c r="AY1961">
        <v>123</v>
      </c>
      <c r="AZ1961">
        <v>226</v>
      </c>
      <c r="BA1961">
        <v>35</v>
      </c>
      <c r="BB1961">
        <v>3</v>
      </c>
      <c r="BC1961">
        <v>1</v>
      </c>
      <c r="BD1961">
        <v>2</v>
      </c>
      <c r="BE1961">
        <v>0</v>
      </c>
      <c r="BF1961">
        <v>286</v>
      </c>
      <c r="BG1961">
        <v>25647.91</v>
      </c>
      <c r="BH1961">
        <v>2</v>
      </c>
      <c r="BI1961">
        <v>235</v>
      </c>
      <c r="BJ1961" s="25">
        <v>45853</v>
      </c>
      <c r="BK1961">
        <v>0</v>
      </c>
      <c r="BL1961" s="27" t="str">
        <f>VLOOKUP(O1961,DropDownList!$H$1:$I$7,2,FALSE)</f>
        <v>2025/26</v>
      </c>
      <c r="BM1961" s="27" t="str">
        <f t="shared" si="30"/>
        <v>FISCAL FINES</v>
      </c>
    </row>
    <row r="1962" spans="1:65" x14ac:dyDescent="0.2">
      <c r="A1962">
        <v>2025</v>
      </c>
      <c r="B1962">
        <v>7</v>
      </c>
      <c r="C1962" t="s">
        <v>216</v>
      </c>
      <c r="D1962" t="s">
        <v>220</v>
      </c>
      <c r="E1962" t="s">
        <v>38</v>
      </c>
      <c r="F1962">
        <v>9360</v>
      </c>
      <c r="G1962" t="s">
        <v>141</v>
      </c>
      <c r="H1962" t="s">
        <v>221</v>
      </c>
      <c r="I1962" t="s">
        <v>221</v>
      </c>
      <c r="J1962" s="24">
        <v>45839</v>
      </c>
      <c r="K1962" t="s">
        <v>143</v>
      </c>
      <c r="L1962">
        <v>2</v>
      </c>
      <c r="M1962" t="s">
        <v>144</v>
      </c>
      <c r="N1962" t="s">
        <v>145</v>
      </c>
      <c r="O1962" t="s">
        <v>147</v>
      </c>
      <c r="P1962" t="s">
        <v>146</v>
      </c>
      <c r="Q1962">
        <v>660.33</v>
      </c>
      <c r="R1962">
        <v>286</v>
      </c>
      <c r="S1962">
        <v>4110</v>
      </c>
      <c r="T1962">
        <v>40</v>
      </c>
      <c r="U1962">
        <v>99</v>
      </c>
      <c r="V1962">
        <v>24</v>
      </c>
      <c r="W1962">
        <v>365</v>
      </c>
      <c r="X1962">
        <v>365</v>
      </c>
      <c r="Y1962">
        <v>0</v>
      </c>
      <c r="Z1962">
        <v>0</v>
      </c>
      <c r="AA1962">
        <v>3409.67</v>
      </c>
      <c r="AB1962">
        <v>0</v>
      </c>
      <c r="AC1962">
        <v>0</v>
      </c>
      <c r="AD1962">
        <v>22</v>
      </c>
      <c r="AE1962">
        <v>2</v>
      </c>
      <c r="AF1962">
        <v>240</v>
      </c>
      <c r="AG1962">
        <v>5</v>
      </c>
      <c r="AH1962">
        <v>3</v>
      </c>
      <c r="AI1962">
        <v>38</v>
      </c>
      <c r="AJ1962">
        <v>0</v>
      </c>
      <c r="AK1962">
        <v>0</v>
      </c>
      <c r="AL1962">
        <v>0</v>
      </c>
      <c r="AM1962">
        <v>0</v>
      </c>
      <c r="AN1962">
        <v>0</v>
      </c>
      <c r="AO1962">
        <v>197</v>
      </c>
      <c r="AP1962">
        <v>766</v>
      </c>
      <c r="AQ1962">
        <v>203</v>
      </c>
      <c r="AR1962">
        <v>0</v>
      </c>
      <c r="AS1962">
        <v>112</v>
      </c>
      <c r="AT1962">
        <v>9</v>
      </c>
      <c r="AU1962">
        <v>9</v>
      </c>
      <c r="AV1962">
        <v>8</v>
      </c>
      <c r="AW1962">
        <v>2</v>
      </c>
      <c r="AX1962">
        <v>0</v>
      </c>
      <c r="AY1962">
        <v>101</v>
      </c>
      <c r="AZ1962">
        <v>175</v>
      </c>
      <c r="BA1962">
        <v>86</v>
      </c>
      <c r="BB1962">
        <v>22</v>
      </c>
      <c r="BC1962">
        <v>12</v>
      </c>
      <c r="BD1962">
        <v>8</v>
      </c>
      <c r="BE1962">
        <v>0</v>
      </c>
      <c r="BF1962">
        <v>284</v>
      </c>
      <c r="BG1962">
        <v>630</v>
      </c>
      <c r="BH1962">
        <v>0</v>
      </c>
      <c r="BI1962">
        <v>98</v>
      </c>
      <c r="BJ1962" s="25">
        <v>45853</v>
      </c>
      <c r="BK1962">
        <v>0</v>
      </c>
      <c r="BL1962" s="27" t="str">
        <f>VLOOKUP(O1962,DropDownList!$H$1:$I$7,2,FALSE)</f>
        <v>2024/25</v>
      </c>
      <c r="BM1962" s="27" t="str">
        <f t="shared" si="30"/>
        <v>VSUR</v>
      </c>
    </row>
    <row r="1963" spans="1:65" x14ac:dyDescent="0.2">
      <c r="A1963">
        <v>2025</v>
      </c>
      <c r="B1963">
        <v>7</v>
      </c>
      <c r="C1963" t="s">
        <v>216</v>
      </c>
      <c r="D1963" t="s">
        <v>220</v>
      </c>
      <c r="E1963" t="s">
        <v>38</v>
      </c>
      <c r="F1963">
        <v>9360</v>
      </c>
      <c r="G1963" t="s">
        <v>141</v>
      </c>
      <c r="H1963" t="s">
        <v>221</v>
      </c>
      <c r="I1963" t="s">
        <v>221</v>
      </c>
      <c r="J1963" s="24">
        <v>45839</v>
      </c>
      <c r="K1963" t="s">
        <v>143</v>
      </c>
      <c r="L1963">
        <v>2</v>
      </c>
      <c r="M1963" t="s">
        <v>144</v>
      </c>
      <c r="N1963" t="s">
        <v>145</v>
      </c>
      <c r="O1963" t="s">
        <v>156</v>
      </c>
      <c r="P1963" t="s">
        <v>152</v>
      </c>
      <c r="Q1963">
        <v>0</v>
      </c>
      <c r="R1963">
        <v>126</v>
      </c>
      <c r="S1963">
        <v>5040</v>
      </c>
      <c r="T1963">
        <v>2480</v>
      </c>
      <c r="U1963">
        <v>0</v>
      </c>
      <c r="V1963">
        <v>0</v>
      </c>
      <c r="W1963">
        <v>0</v>
      </c>
      <c r="X1963">
        <v>0</v>
      </c>
      <c r="Y1963">
        <v>0</v>
      </c>
      <c r="Z1963">
        <v>0</v>
      </c>
      <c r="AA1963">
        <v>2560</v>
      </c>
      <c r="AB1963">
        <v>0</v>
      </c>
      <c r="AC1963">
        <v>2560</v>
      </c>
      <c r="AD1963">
        <v>0</v>
      </c>
      <c r="AE1963">
        <v>0</v>
      </c>
      <c r="AF1963">
        <v>64</v>
      </c>
      <c r="AG1963">
        <v>0</v>
      </c>
      <c r="AH1963">
        <v>62</v>
      </c>
      <c r="AI1963">
        <v>0</v>
      </c>
      <c r="AJ1963">
        <v>0</v>
      </c>
      <c r="AK1963">
        <v>0</v>
      </c>
      <c r="AL1963">
        <v>0</v>
      </c>
      <c r="AM1963">
        <v>0</v>
      </c>
      <c r="AN1963">
        <v>0</v>
      </c>
      <c r="AO1963">
        <v>0</v>
      </c>
      <c r="AP1963">
        <v>0</v>
      </c>
      <c r="AQ1963">
        <v>0</v>
      </c>
      <c r="AR1963">
        <v>0</v>
      </c>
      <c r="AS1963">
        <v>0</v>
      </c>
      <c r="AT1963">
        <v>0</v>
      </c>
      <c r="AU1963">
        <v>0</v>
      </c>
      <c r="AV1963">
        <v>0</v>
      </c>
      <c r="AW1963">
        <v>0</v>
      </c>
      <c r="AX1963">
        <v>0</v>
      </c>
      <c r="AY1963">
        <v>0</v>
      </c>
      <c r="AZ1963">
        <v>0</v>
      </c>
      <c r="BA1963">
        <v>0</v>
      </c>
      <c r="BB1963">
        <v>0</v>
      </c>
      <c r="BC1963">
        <v>0</v>
      </c>
      <c r="BD1963">
        <v>0</v>
      </c>
      <c r="BE1963">
        <v>0</v>
      </c>
      <c r="BF1963">
        <v>0</v>
      </c>
      <c r="BG1963">
        <v>0</v>
      </c>
      <c r="BH1963">
        <v>0</v>
      </c>
      <c r="BI1963">
        <v>0</v>
      </c>
      <c r="BJ1963" s="25">
        <v>45853</v>
      </c>
      <c r="BK1963">
        <v>0</v>
      </c>
      <c r="BL1963" s="27" t="str">
        <f>VLOOKUP(O1963,DropDownList!$H$1:$I$7,2,FALSE)</f>
        <v>2023/24</v>
      </c>
      <c r="BM1963" s="27" t="str">
        <f t="shared" si="30"/>
        <v>PCOA</v>
      </c>
    </row>
    <row r="1964" spans="1:65" x14ac:dyDescent="0.2">
      <c r="A1964">
        <v>2025</v>
      </c>
      <c r="B1964">
        <v>7</v>
      </c>
      <c r="C1964" t="s">
        <v>216</v>
      </c>
      <c r="D1964" t="s">
        <v>220</v>
      </c>
      <c r="E1964" t="s">
        <v>38</v>
      </c>
      <c r="F1964">
        <v>9360</v>
      </c>
      <c r="G1964" t="s">
        <v>141</v>
      </c>
      <c r="H1964" t="s">
        <v>221</v>
      </c>
      <c r="I1964" t="s">
        <v>221</v>
      </c>
      <c r="J1964" s="24">
        <v>45839</v>
      </c>
      <c r="K1964" t="s">
        <v>143</v>
      </c>
      <c r="L1964">
        <v>2</v>
      </c>
      <c r="M1964" t="s">
        <v>144</v>
      </c>
      <c r="N1964" t="s">
        <v>145</v>
      </c>
      <c r="O1964" t="s">
        <v>149</v>
      </c>
      <c r="P1964" t="s">
        <v>146</v>
      </c>
      <c r="Q1964">
        <v>950</v>
      </c>
      <c r="R1964">
        <v>274</v>
      </c>
      <c r="S1964">
        <v>3920</v>
      </c>
      <c r="T1964">
        <v>50</v>
      </c>
      <c r="U1964">
        <v>131</v>
      </c>
      <c r="V1964">
        <v>34</v>
      </c>
      <c r="W1964">
        <v>520</v>
      </c>
      <c r="X1964">
        <v>520</v>
      </c>
      <c r="Y1964">
        <v>0</v>
      </c>
      <c r="Z1964">
        <v>0</v>
      </c>
      <c r="AA1964">
        <v>2920</v>
      </c>
      <c r="AB1964">
        <v>0</v>
      </c>
      <c r="AC1964">
        <v>0</v>
      </c>
      <c r="AD1964">
        <v>34</v>
      </c>
      <c r="AE1964">
        <v>0</v>
      </c>
      <c r="AF1964">
        <v>208</v>
      </c>
      <c r="AG1964">
        <v>1</v>
      </c>
      <c r="AH1964">
        <v>3</v>
      </c>
      <c r="AI1964">
        <v>62</v>
      </c>
      <c r="AJ1964">
        <v>0</v>
      </c>
      <c r="AK1964">
        <v>0</v>
      </c>
      <c r="AL1964">
        <v>0</v>
      </c>
      <c r="AM1964">
        <v>0</v>
      </c>
      <c r="AN1964">
        <v>0</v>
      </c>
      <c r="AO1964">
        <v>185</v>
      </c>
      <c r="AP1964">
        <v>489</v>
      </c>
      <c r="AQ1964">
        <v>181</v>
      </c>
      <c r="AR1964">
        <v>0</v>
      </c>
      <c r="AS1964">
        <v>56</v>
      </c>
      <c r="AT1964">
        <v>13</v>
      </c>
      <c r="AU1964">
        <v>3</v>
      </c>
      <c r="AV1964">
        <v>0</v>
      </c>
      <c r="AW1964">
        <v>3</v>
      </c>
      <c r="AX1964">
        <v>0</v>
      </c>
      <c r="AY1964">
        <v>63</v>
      </c>
      <c r="AZ1964">
        <v>112</v>
      </c>
      <c r="BA1964">
        <v>23</v>
      </c>
      <c r="BB1964">
        <v>17</v>
      </c>
      <c r="BC1964">
        <v>3</v>
      </c>
      <c r="BD1964">
        <v>7</v>
      </c>
      <c r="BE1964">
        <v>0</v>
      </c>
      <c r="BF1964">
        <v>271</v>
      </c>
      <c r="BG1964">
        <v>940</v>
      </c>
      <c r="BH1964">
        <v>0</v>
      </c>
      <c r="BI1964">
        <v>131</v>
      </c>
      <c r="BJ1964" s="25">
        <v>45853</v>
      </c>
      <c r="BK1964">
        <v>0</v>
      </c>
      <c r="BL1964" s="27" t="str">
        <f>VLOOKUP(O1964,DropDownList!$H$1:$I$7,2,FALSE)</f>
        <v>2025/26</v>
      </c>
      <c r="BM1964" s="27" t="str">
        <f t="shared" si="30"/>
        <v>VSUR</v>
      </c>
    </row>
    <row r="1965" spans="1:65" x14ac:dyDescent="0.2">
      <c r="A1965">
        <v>2025</v>
      </c>
      <c r="B1965">
        <v>7</v>
      </c>
      <c r="C1965" t="s">
        <v>216</v>
      </c>
      <c r="D1965" t="s">
        <v>220</v>
      </c>
      <c r="E1965" t="s">
        <v>38</v>
      </c>
      <c r="F1965">
        <v>9360</v>
      </c>
      <c r="G1965" t="s">
        <v>141</v>
      </c>
      <c r="H1965" t="s">
        <v>221</v>
      </c>
      <c r="I1965" t="s">
        <v>221</v>
      </c>
      <c r="J1965" s="24">
        <v>45839</v>
      </c>
      <c r="K1965" t="s">
        <v>143</v>
      </c>
      <c r="L1965">
        <v>2</v>
      </c>
      <c r="M1965" t="s">
        <v>144</v>
      </c>
      <c r="N1965" t="s">
        <v>145</v>
      </c>
      <c r="O1965" t="s">
        <v>156</v>
      </c>
      <c r="P1965" t="s">
        <v>148</v>
      </c>
      <c r="Q1965">
        <v>808.51</v>
      </c>
      <c r="R1965">
        <v>66</v>
      </c>
      <c r="S1965">
        <v>3960</v>
      </c>
      <c r="T1965">
        <v>405.7</v>
      </c>
      <c r="U1965">
        <v>15</v>
      </c>
      <c r="V1965">
        <v>4</v>
      </c>
      <c r="W1965">
        <v>210.78</v>
      </c>
      <c r="X1965">
        <v>210.78</v>
      </c>
      <c r="Y1965">
        <v>0</v>
      </c>
      <c r="Z1965">
        <v>0</v>
      </c>
      <c r="AA1965">
        <v>2745.79</v>
      </c>
      <c r="AB1965">
        <v>0</v>
      </c>
      <c r="AC1965">
        <v>2745.79</v>
      </c>
      <c r="AD1965">
        <v>3</v>
      </c>
      <c r="AE1965">
        <v>1</v>
      </c>
      <c r="AF1965">
        <v>43</v>
      </c>
      <c r="AG1965">
        <v>3</v>
      </c>
      <c r="AH1965">
        <v>5</v>
      </c>
      <c r="AI1965">
        <v>12</v>
      </c>
      <c r="AJ1965">
        <v>0</v>
      </c>
      <c r="AK1965">
        <v>0</v>
      </c>
      <c r="AL1965">
        <v>0</v>
      </c>
      <c r="AM1965">
        <v>0</v>
      </c>
      <c r="AN1965">
        <v>0</v>
      </c>
      <c r="AO1965">
        <v>56</v>
      </c>
      <c r="AP1965">
        <v>267</v>
      </c>
      <c r="AQ1965">
        <v>60</v>
      </c>
      <c r="AR1965">
        <v>0</v>
      </c>
      <c r="AS1965">
        <v>18</v>
      </c>
      <c r="AT1965">
        <v>12</v>
      </c>
      <c r="AU1965">
        <v>2</v>
      </c>
      <c r="AV1965">
        <v>1</v>
      </c>
      <c r="AW1965">
        <v>0</v>
      </c>
      <c r="AX1965">
        <v>0</v>
      </c>
      <c r="AY1965">
        <v>51</v>
      </c>
      <c r="AZ1965">
        <v>72</v>
      </c>
      <c r="BA1965">
        <v>36</v>
      </c>
      <c r="BB1965">
        <v>2</v>
      </c>
      <c r="BC1965">
        <v>1</v>
      </c>
      <c r="BD1965">
        <v>7</v>
      </c>
      <c r="BE1965">
        <v>0</v>
      </c>
      <c r="BF1965">
        <v>57</v>
      </c>
      <c r="BG1965">
        <v>720</v>
      </c>
      <c r="BH1965">
        <v>3</v>
      </c>
      <c r="BI1965">
        <v>15</v>
      </c>
      <c r="BJ1965" s="25">
        <v>45853</v>
      </c>
      <c r="BK1965">
        <v>0</v>
      </c>
      <c r="BL1965" s="27" t="str">
        <f>VLOOKUP(O1965,DropDownList!$H$1:$I$7,2,FALSE)</f>
        <v>2023/24</v>
      </c>
      <c r="BM1965" s="27" t="str">
        <f t="shared" si="30"/>
        <v>PRAS</v>
      </c>
    </row>
    <row r="1966" spans="1:65" x14ac:dyDescent="0.2">
      <c r="A1966">
        <v>2025</v>
      </c>
      <c r="B1966">
        <v>7</v>
      </c>
      <c r="C1966" t="s">
        <v>216</v>
      </c>
      <c r="D1966" t="s">
        <v>220</v>
      </c>
      <c r="E1966" t="s">
        <v>38</v>
      </c>
      <c r="F1966">
        <v>9360</v>
      </c>
      <c r="G1966" t="s">
        <v>141</v>
      </c>
      <c r="H1966" t="s">
        <v>221</v>
      </c>
      <c r="I1966" t="s">
        <v>221</v>
      </c>
      <c r="J1966" s="24">
        <v>45839</v>
      </c>
      <c r="K1966" t="s">
        <v>143</v>
      </c>
      <c r="L1966">
        <v>2</v>
      </c>
      <c r="M1966" t="s">
        <v>144</v>
      </c>
      <c r="N1966" t="s">
        <v>145</v>
      </c>
      <c r="O1966" t="s">
        <v>156</v>
      </c>
      <c r="P1966" t="s">
        <v>151</v>
      </c>
      <c r="Q1966">
        <v>0</v>
      </c>
      <c r="R1966">
        <v>5</v>
      </c>
      <c r="S1966">
        <v>150</v>
      </c>
      <c r="T1966">
        <v>0</v>
      </c>
      <c r="U1966">
        <v>0</v>
      </c>
      <c r="V1966">
        <v>0</v>
      </c>
      <c r="W1966">
        <v>0</v>
      </c>
      <c r="X1966">
        <v>0</v>
      </c>
      <c r="Y1966">
        <v>0</v>
      </c>
      <c r="Z1966">
        <v>0</v>
      </c>
      <c r="AA1966">
        <v>150</v>
      </c>
      <c r="AB1966">
        <v>0</v>
      </c>
      <c r="AC1966">
        <v>150</v>
      </c>
      <c r="AD1966">
        <v>0</v>
      </c>
      <c r="AE1966">
        <v>0</v>
      </c>
      <c r="AF1966">
        <v>5</v>
      </c>
      <c r="AG1966">
        <v>0</v>
      </c>
      <c r="AH1966">
        <v>0</v>
      </c>
      <c r="AI1966">
        <v>0</v>
      </c>
      <c r="AJ1966">
        <v>0</v>
      </c>
      <c r="AK1966">
        <v>0</v>
      </c>
      <c r="AL1966">
        <v>0</v>
      </c>
      <c r="AM1966">
        <v>0</v>
      </c>
      <c r="AN1966">
        <v>0</v>
      </c>
      <c r="AO1966">
        <v>0</v>
      </c>
      <c r="AP1966">
        <v>0</v>
      </c>
      <c r="AQ1966">
        <v>0</v>
      </c>
      <c r="AR1966">
        <v>0</v>
      </c>
      <c r="AS1966">
        <v>0</v>
      </c>
      <c r="AT1966">
        <v>0</v>
      </c>
      <c r="AU1966">
        <v>0</v>
      </c>
      <c r="AV1966">
        <v>0</v>
      </c>
      <c r="AW1966">
        <v>0</v>
      </c>
      <c r="AX1966">
        <v>0</v>
      </c>
      <c r="AY1966">
        <v>0</v>
      </c>
      <c r="AZ1966">
        <v>0</v>
      </c>
      <c r="BA1966">
        <v>0</v>
      </c>
      <c r="BB1966">
        <v>0</v>
      </c>
      <c r="BC1966">
        <v>0</v>
      </c>
      <c r="BD1966">
        <v>0</v>
      </c>
      <c r="BE1966">
        <v>0</v>
      </c>
      <c r="BF1966">
        <v>0</v>
      </c>
      <c r="BG1966">
        <v>0</v>
      </c>
      <c r="BH1966">
        <v>0</v>
      </c>
      <c r="BI1966">
        <v>0</v>
      </c>
      <c r="BJ1966" s="25">
        <v>45853</v>
      </c>
      <c r="BK1966">
        <v>0</v>
      </c>
      <c r="BL1966" s="27" t="str">
        <f>VLOOKUP(O1966,DropDownList!$H$1:$I$7,2,FALSE)</f>
        <v>2023/24</v>
      </c>
      <c r="BM1966" s="27" t="str">
        <f t="shared" si="30"/>
        <v>PCPF</v>
      </c>
    </row>
    <row r="1967" spans="1:65" x14ac:dyDescent="0.2">
      <c r="A1967">
        <v>2025</v>
      </c>
      <c r="B1967">
        <v>7</v>
      </c>
      <c r="C1967" t="s">
        <v>216</v>
      </c>
      <c r="D1967" t="s">
        <v>220</v>
      </c>
      <c r="E1967" t="s">
        <v>38</v>
      </c>
      <c r="F1967">
        <v>9360</v>
      </c>
      <c r="G1967" t="s">
        <v>141</v>
      </c>
      <c r="H1967" t="s">
        <v>221</v>
      </c>
      <c r="I1967" t="s">
        <v>221</v>
      </c>
      <c r="J1967" s="24">
        <v>45839</v>
      </c>
      <c r="K1967" t="s">
        <v>143</v>
      </c>
      <c r="L1967">
        <v>2</v>
      </c>
      <c r="M1967" t="s">
        <v>144</v>
      </c>
      <c r="N1967" t="s">
        <v>145</v>
      </c>
      <c r="O1967" t="s">
        <v>156</v>
      </c>
      <c r="P1967" t="s">
        <v>153</v>
      </c>
      <c r="Q1967">
        <v>45</v>
      </c>
      <c r="R1967">
        <v>3</v>
      </c>
      <c r="S1967">
        <v>135</v>
      </c>
      <c r="T1967">
        <v>0</v>
      </c>
      <c r="U1967">
        <v>1</v>
      </c>
      <c r="V1967">
        <v>0</v>
      </c>
      <c r="W1967">
        <v>0</v>
      </c>
      <c r="X1967">
        <v>0</v>
      </c>
      <c r="Y1967">
        <v>0</v>
      </c>
      <c r="Z1967">
        <v>0</v>
      </c>
      <c r="AA1967">
        <v>90</v>
      </c>
      <c r="AB1967">
        <v>0</v>
      </c>
      <c r="AC1967">
        <v>90</v>
      </c>
      <c r="AD1967">
        <v>0</v>
      </c>
      <c r="AE1967">
        <v>0</v>
      </c>
      <c r="AF1967">
        <v>2</v>
      </c>
      <c r="AG1967">
        <v>0</v>
      </c>
      <c r="AH1967">
        <v>0</v>
      </c>
      <c r="AI1967">
        <v>1</v>
      </c>
      <c r="AJ1967">
        <v>0</v>
      </c>
      <c r="AK1967">
        <v>0</v>
      </c>
      <c r="AL1967">
        <v>0</v>
      </c>
      <c r="AM1967">
        <v>0</v>
      </c>
      <c r="AN1967">
        <v>0</v>
      </c>
      <c r="AO1967">
        <v>1</v>
      </c>
      <c r="AP1967">
        <v>4</v>
      </c>
      <c r="AQ1967">
        <v>1</v>
      </c>
      <c r="AR1967">
        <v>0</v>
      </c>
      <c r="AS1967">
        <v>0</v>
      </c>
      <c r="AT1967">
        <v>0</v>
      </c>
      <c r="AU1967">
        <v>0</v>
      </c>
      <c r="AV1967">
        <v>0</v>
      </c>
      <c r="AW1967">
        <v>0</v>
      </c>
      <c r="AX1967">
        <v>0</v>
      </c>
      <c r="AY1967">
        <v>1</v>
      </c>
      <c r="AZ1967">
        <v>1</v>
      </c>
      <c r="BA1967">
        <v>1</v>
      </c>
      <c r="BB1967">
        <v>0</v>
      </c>
      <c r="BC1967">
        <v>0</v>
      </c>
      <c r="BD1967">
        <v>0</v>
      </c>
      <c r="BE1967">
        <v>0</v>
      </c>
      <c r="BF1967">
        <v>1</v>
      </c>
      <c r="BG1967">
        <v>45</v>
      </c>
      <c r="BH1967">
        <v>0</v>
      </c>
      <c r="BI1967">
        <v>1</v>
      </c>
      <c r="BJ1967" s="25">
        <v>45853</v>
      </c>
      <c r="BK1967">
        <v>0</v>
      </c>
      <c r="BL1967" s="27" t="str">
        <f>VLOOKUP(O1967,DropDownList!$H$1:$I$7,2,FALSE)</f>
        <v>2023/24</v>
      </c>
      <c r="BM1967" s="27" t="str">
        <f t="shared" si="30"/>
        <v>PREG</v>
      </c>
    </row>
    <row r="1968" spans="1:65" x14ac:dyDescent="0.2">
      <c r="A1968">
        <v>2025</v>
      </c>
      <c r="B1968">
        <v>7</v>
      </c>
      <c r="C1968" t="s">
        <v>216</v>
      </c>
      <c r="D1968" t="s">
        <v>220</v>
      </c>
      <c r="E1968" t="s">
        <v>38</v>
      </c>
      <c r="F1968">
        <v>9360</v>
      </c>
      <c r="G1968" t="s">
        <v>141</v>
      </c>
      <c r="H1968" t="s">
        <v>221</v>
      </c>
      <c r="I1968" t="s">
        <v>221</v>
      </c>
      <c r="J1968" s="24">
        <v>45839</v>
      </c>
      <c r="K1968" t="s">
        <v>143</v>
      </c>
      <c r="L1968">
        <v>2</v>
      </c>
      <c r="M1968" t="s">
        <v>144</v>
      </c>
      <c r="N1968" t="s">
        <v>145</v>
      </c>
      <c r="O1968" t="s">
        <v>156</v>
      </c>
      <c r="P1968" t="s">
        <v>146</v>
      </c>
      <c r="Q1968">
        <v>590</v>
      </c>
      <c r="R1968">
        <v>265</v>
      </c>
      <c r="S1968">
        <v>4010</v>
      </c>
      <c r="T1968">
        <v>70</v>
      </c>
      <c r="U1968">
        <v>78</v>
      </c>
      <c r="V1968">
        <v>16</v>
      </c>
      <c r="W1968">
        <v>300</v>
      </c>
      <c r="X1968">
        <v>300</v>
      </c>
      <c r="Y1968">
        <v>0</v>
      </c>
      <c r="Z1968">
        <v>0</v>
      </c>
      <c r="AA1968">
        <v>3350</v>
      </c>
      <c r="AB1968">
        <v>0</v>
      </c>
      <c r="AC1968">
        <v>0</v>
      </c>
      <c r="AD1968">
        <v>15</v>
      </c>
      <c r="AE1968">
        <v>1</v>
      </c>
      <c r="AF1968">
        <v>228</v>
      </c>
      <c r="AG1968">
        <v>1</v>
      </c>
      <c r="AH1968">
        <v>5</v>
      </c>
      <c r="AI1968">
        <v>31</v>
      </c>
      <c r="AJ1968">
        <v>0</v>
      </c>
      <c r="AK1968">
        <v>0</v>
      </c>
      <c r="AL1968">
        <v>0</v>
      </c>
      <c r="AM1968">
        <v>0</v>
      </c>
      <c r="AN1968">
        <v>0</v>
      </c>
      <c r="AO1968">
        <v>191</v>
      </c>
      <c r="AP1968">
        <v>865</v>
      </c>
      <c r="AQ1968">
        <v>195</v>
      </c>
      <c r="AR1968">
        <v>0</v>
      </c>
      <c r="AS1968">
        <v>109</v>
      </c>
      <c r="AT1968">
        <v>40</v>
      </c>
      <c r="AU1968">
        <v>10</v>
      </c>
      <c r="AV1968">
        <v>7</v>
      </c>
      <c r="AW1968">
        <v>1</v>
      </c>
      <c r="AX1968">
        <v>0</v>
      </c>
      <c r="AY1968">
        <v>117</v>
      </c>
      <c r="AZ1968">
        <v>194</v>
      </c>
      <c r="BA1968">
        <v>98</v>
      </c>
      <c r="BB1968">
        <v>30</v>
      </c>
      <c r="BC1968">
        <v>11</v>
      </c>
      <c r="BD1968">
        <v>17</v>
      </c>
      <c r="BE1968">
        <v>0</v>
      </c>
      <c r="BF1968">
        <v>264</v>
      </c>
      <c r="BG1968">
        <v>580</v>
      </c>
      <c r="BH1968">
        <v>0</v>
      </c>
      <c r="BI1968">
        <v>77</v>
      </c>
      <c r="BJ1968" s="25">
        <v>45853</v>
      </c>
      <c r="BK1968">
        <v>0</v>
      </c>
      <c r="BL1968" s="27" t="str">
        <f>VLOOKUP(O1968,DropDownList!$H$1:$I$7,2,FALSE)</f>
        <v>2023/24</v>
      </c>
      <c r="BM1968" s="27" t="str">
        <f t="shared" si="30"/>
        <v>VSUR</v>
      </c>
    </row>
    <row r="1969" spans="1:65" x14ac:dyDescent="0.2">
      <c r="A1969">
        <v>2025</v>
      </c>
      <c r="B1969">
        <v>7</v>
      </c>
      <c r="C1969" t="s">
        <v>216</v>
      </c>
      <c r="D1969" t="s">
        <v>220</v>
      </c>
      <c r="E1969" t="s">
        <v>38</v>
      </c>
      <c r="F1969">
        <v>9360</v>
      </c>
      <c r="G1969" t="s">
        <v>141</v>
      </c>
      <c r="H1969" t="s">
        <v>221</v>
      </c>
      <c r="I1969" t="s">
        <v>221</v>
      </c>
      <c r="J1969" s="24">
        <v>45839</v>
      </c>
      <c r="K1969" t="s">
        <v>143</v>
      </c>
      <c r="L1969">
        <v>2</v>
      </c>
      <c r="M1969" t="s">
        <v>144</v>
      </c>
      <c r="N1969" t="s">
        <v>145</v>
      </c>
      <c r="O1969" t="s">
        <v>147</v>
      </c>
      <c r="P1969" t="s">
        <v>150</v>
      </c>
      <c r="Q1969">
        <v>20964.82</v>
      </c>
      <c r="R1969">
        <v>421</v>
      </c>
      <c r="S1969">
        <v>67822.720000000001</v>
      </c>
      <c r="T1969">
        <v>8159.66</v>
      </c>
      <c r="U1969">
        <v>152</v>
      </c>
      <c r="V1969">
        <v>75</v>
      </c>
      <c r="W1969">
        <v>11859.89</v>
      </c>
      <c r="X1969">
        <v>12081.1</v>
      </c>
      <c r="Y1969">
        <v>375</v>
      </c>
      <c r="Z1969">
        <v>59663.06</v>
      </c>
      <c r="AA1969">
        <v>38698.239999999998</v>
      </c>
      <c r="AB1969">
        <v>8999.14</v>
      </c>
      <c r="AC1969">
        <v>29699.1</v>
      </c>
      <c r="AD1969">
        <v>57</v>
      </c>
      <c r="AE1969">
        <v>18</v>
      </c>
      <c r="AF1969">
        <v>220</v>
      </c>
      <c r="AG1969">
        <v>66</v>
      </c>
      <c r="AH1969">
        <v>46</v>
      </c>
      <c r="AI1969">
        <v>86</v>
      </c>
      <c r="AJ1969">
        <v>64</v>
      </c>
      <c r="AK1969">
        <v>42</v>
      </c>
      <c r="AL1969">
        <v>8</v>
      </c>
      <c r="AM1969">
        <v>14</v>
      </c>
      <c r="AN1969">
        <v>3</v>
      </c>
      <c r="AO1969">
        <v>312</v>
      </c>
      <c r="AP1969">
        <v>1145</v>
      </c>
      <c r="AQ1969">
        <v>334</v>
      </c>
      <c r="AR1969">
        <v>0</v>
      </c>
      <c r="AS1969">
        <v>101</v>
      </c>
      <c r="AT1969">
        <v>32</v>
      </c>
      <c r="AU1969">
        <v>5</v>
      </c>
      <c r="AV1969">
        <v>3</v>
      </c>
      <c r="AW1969">
        <v>0</v>
      </c>
      <c r="AX1969">
        <v>0</v>
      </c>
      <c r="AY1969">
        <v>183</v>
      </c>
      <c r="AZ1969">
        <v>302</v>
      </c>
      <c r="BA1969">
        <v>142</v>
      </c>
      <c r="BB1969">
        <v>15</v>
      </c>
      <c r="BC1969">
        <v>6</v>
      </c>
      <c r="BD1969">
        <v>9</v>
      </c>
      <c r="BE1969">
        <v>0</v>
      </c>
      <c r="BF1969">
        <v>323</v>
      </c>
      <c r="BG1969">
        <v>14270.49</v>
      </c>
      <c r="BH1969">
        <v>3</v>
      </c>
      <c r="BI1969">
        <v>152</v>
      </c>
      <c r="BJ1969" s="25">
        <v>45853</v>
      </c>
      <c r="BK1969">
        <v>0</v>
      </c>
      <c r="BL1969" s="27" t="str">
        <f>VLOOKUP(O1969,DropDownList!$H$1:$I$7,2,FALSE)</f>
        <v>2024/25</v>
      </c>
      <c r="BM1969" s="27" t="str">
        <f t="shared" si="30"/>
        <v>FISCAL FINES</v>
      </c>
    </row>
    <row r="1970" spans="1:65" x14ac:dyDescent="0.2">
      <c r="A1970">
        <v>2025</v>
      </c>
      <c r="B1970">
        <v>7</v>
      </c>
      <c r="C1970" t="s">
        <v>216</v>
      </c>
      <c r="D1970" t="s">
        <v>222</v>
      </c>
      <c r="E1970" t="s">
        <v>38</v>
      </c>
      <c r="F1970">
        <v>9704</v>
      </c>
      <c r="G1970" t="s">
        <v>158</v>
      </c>
      <c r="H1970" t="s">
        <v>209</v>
      </c>
      <c r="I1970" t="s">
        <v>142</v>
      </c>
      <c r="J1970" s="24">
        <v>45839</v>
      </c>
      <c r="K1970" t="s">
        <v>143</v>
      </c>
      <c r="L1970">
        <v>2</v>
      </c>
      <c r="M1970" t="s">
        <v>144</v>
      </c>
      <c r="N1970" t="s">
        <v>145</v>
      </c>
      <c r="O1970" t="s">
        <v>156</v>
      </c>
      <c r="P1970" t="s">
        <v>160</v>
      </c>
      <c r="Q1970">
        <v>29719.3</v>
      </c>
      <c r="R1970">
        <v>356</v>
      </c>
      <c r="S1970">
        <v>174089.5</v>
      </c>
      <c r="T1970">
        <v>10065.15</v>
      </c>
      <c r="U1970">
        <v>80</v>
      </c>
      <c r="V1970">
        <v>25</v>
      </c>
      <c r="W1970">
        <v>7938.86</v>
      </c>
      <c r="X1970">
        <v>7938.86</v>
      </c>
      <c r="Y1970">
        <v>0</v>
      </c>
      <c r="Z1970">
        <v>0</v>
      </c>
      <c r="AA1970">
        <v>134305.04999999999</v>
      </c>
      <c r="AB1970">
        <v>15308.13</v>
      </c>
      <c r="AC1970">
        <v>112558.82</v>
      </c>
      <c r="AD1970">
        <v>11</v>
      </c>
      <c r="AE1970">
        <v>14</v>
      </c>
      <c r="AF1970">
        <v>254</v>
      </c>
      <c r="AG1970">
        <v>49</v>
      </c>
      <c r="AH1970">
        <v>19</v>
      </c>
      <c r="AI1970">
        <v>31</v>
      </c>
      <c r="AJ1970">
        <v>0</v>
      </c>
      <c r="AK1970">
        <v>0</v>
      </c>
      <c r="AL1970">
        <v>0</v>
      </c>
      <c r="AM1970">
        <v>0</v>
      </c>
      <c r="AN1970">
        <v>0</v>
      </c>
      <c r="AO1970">
        <v>225</v>
      </c>
      <c r="AP1970">
        <v>971</v>
      </c>
      <c r="AQ1970">
        <v>215</v>
      </c>
      <c r="AR1970">
        <v>0</v>
      </c>
      <c r="AS1970">
        <v>122</v>
      </c>
      <c r="AT1970">
        <v>51</v>
      </c>
      <c r="AU1970">
        <v>14</v>
      </c>
      <c r="AV1970">
        <v>5</v>
      </c>
      <c r="AW1970">
        <v>21</v>
      </c>
      <c r="AX1970">
        <v>0</v>
      </c>
      <c r="AY1970">
        <v>151</v>
      </c>
      <c r="AZ1970">
        <v>202</v>
      </c>
      <c r="BA1970">
        <v>105</v>
      </c>
      <c r="BB1970">
        <v>23</v>
      </c>
      <c r="BC1970">
        <v>12</v>
      </c>
      <c r="BD1970">
        <v>10</v>
      </c>
      <c r="BE1970">
        <v>0</v>
      </c>
      <c r="BF1970">
        <v>328</v>
      </c>
      <c r="BG1970">
        <v>13955</v>
      </c>
      <c r="BH1970">
        <v>3</v>
      </c>
      <c r="BI1970">
        <v>77</v>
      </c>
      <c r="BJ1970" s="25">
        <v>45853</v>
      </c>
      <c r="BK1970">
        <v>0</v>
      </c>
      <c r="BL1970" s="27" t="str">
        <f>VLOOKUP(O1970,DropDownList!$H$1:$I$7,2,FALSE)</f>
        <v>2023/24</v>
      </c>
      <c r="BM1970" s="27" t="str">
        <f t="shared" si="30"/>
        <v>SC COURT</v>
      </c>
    </row>
    <row r="1971" spans="1:65" x14ac:dyDescent="0.2">
      <c r="A1971">
        <v>2025</v>
      </c>
      <c r="B1971">
        <v>7</v>
      </c>
      <c r="C1971" t="s">
        <v>216</v>
      </c>
      <c r="D1971" t="s">
        <v>222</v>
      </c>
      <c r="E1971" t="s">
        <v>38</v>
      </c>
      <c r="F1971">
        <v>9704</v>
      </c>
      <c r="G1971" t="s">
        <v>158</v>
      </c>
      <c r="H1971" t="s">
        <v>209</v>
      </c>
      <c r="I1971" t="s">
        <v>142</v>
      </c>
      <c r="J1971" s="24">
        <v>45839</v>
      </c>
      <c r="K1971" t="s">
        <v>143</v>
      </c>
      <c r="L1971">
        <v>2</v>
      </c>
      <c r="M1971" t="s">
        <v>144</v>
      </c>
      <c r="N1971" t="s">
        <v>145</v>
      </c>
      <c r="O1971" t="s">
        <v>149</v>
      </c>
      <c r="P1971" t="s">
        <v>159</v>
      </c>
      <c r="Q1971">
        <v>0</v>
      </c>
      <c r="R1971">
        <v>5</v>
      </c>
      <c r="S1971">
        <v>77835.850000000006</v>
      </c>
      <c r="T1971">
        <v>20</v>
      </c>
      <c r="U1971">
        <v>0</v>
      </c>
      <c r="V1971">
        <v>0</v>
      </c>
      <c r="W1971">
        <v>0</v>
      </c>
      <c r="X1971">
        <v>0</v>
      </c>
      <c r="Y1971">
        <v>0</v>
      </c>
      <c r="Z1971">
        <v>0</v>
      </c>
      <c r="AA1971">
        <v>77815.850000000006</v>
      </c>
      <c r="AB1971">
        <v>0</v>
      </c>
      <c r="AC1971">
        <v>0</v>
      </c>
      <c r="AD1971">
        <v>0</v>
      </c>
      <c r="AE1971">
        <v>0</v>
      </c>
      <c r="AF1971">
        <v>4</v>
      </c>
      <c r="AG1971">
        <v>0</v>
      </c>
      <c r="AH1971">
        <v>0</v>
      </c>
      <c r="AI1971">
        <v>0</v>
      </c>
      <c r="AJ1971">
        <v>0</v>
      </c>
      <c r="AK1971">
        <v>0</v>
      </c>
      <c r="AL1971">
        <v>0</v>
      </c>
      <c r="AM1971">
        <v>0</v>
      </c>
      <c r="AN1971">
        <v>0</v>
      </c>
      <c r="AO1971">
        <v>1</v>
      </c>
      <c r="AP1971">
        <v>1</v>
      </c>
      <c r="AQ1971">
        <v>1</v>
      </c>
      <c r="AR1971">
        <v>0</v>
      </c>
      <c r="AS1971">
        <v>0</v>
      </c>
      <c r="AT1971">
        <v>0</v>
      </c>
      <c r="AU1971">
        <v>0</v>
      </c>
      <c r="AV1971">
        <v>0</v>
      </c>
      <c r="AW1971">
        <v>0</v>
      </c>
      <c r="AX1971">
        <v>0</v>
      </c>
      <c r="AY1971">
        <v>0</v>
      </c>
      <c r="AZ1971">
        <v>0</v>
      </c>
      <c r="BA1971">
        <v>0</v>
      </c>
      <c r="BB1971">
        <v>0</v>
      </c>
      <c r="BC1971">
        <v>0</v>
      </c>
      <c r="BD1971">
        <v>0</v>
      </c>
      <c r="BE1971">
        <v>0</v>
      </c>
      <c r="BF1971">
        <v>0</v>
      </c>
      <c r="BG1971">
        <v>0</v>
      </c>
      <c r="BH1971">
        <v>1</v>
      </c>
      <c r="BI1971">
        <v>0</v>
      </c>
      <c r="BJ1971" s="25">
        <v>45853</v>
      </c>
      <c r="BK1971">
        <v>0</v>
      </c>
      <c r="BL1971" s="27" t="str">
        <f>VLOOKUP(O1971,DropDownList!$H$1:$I$7,2,FALSE)</f>
        <v>2025/26</v>
      </c>
      <c r="BM1971" s="27" t="str">
        <f t="shared" si="30"/>
        <v>CONF</v>
      </c>
    </row>
    <row r="1972" spans="1:65" x14ac:dyDescent="0.2">
      <c r="A1972">
        <v>2025</v>
      </c>
      <c r="B1972">
        <v>7</v>
      </c>
      <c r="C1972" t="s">
        <v>216</v>
      </c>
      <c r="D1972" t="s">
        <v>222</v>
      </c>
      <c r="E1972" t="s">
        <v>38</v>
      </c>
      <c r="F1972">
        <v>9704</v>
      </c>
      <c r="G1972" t="s">
        <v>158</v>
      </c>
      <c r="H1972" t="s">
        <v>209</v>
      </c>
      <c r="I1972" t="s">
        <v>142</v>
      </c>
      <c r="J1972" s="24">
        <v>45839</v>
      </c>
      <c r="K1972" t="s">
        <v>143</v>
      </c>
      <c r="L1972">
        <v>2</v>
      </c>
      <c r="M1972" t="s">
        <v>144</v>
      </c>
      <c r="N1972" t="s">
        <v>145</v>
      </c>
      <c r="O1972" t="s">
        <v>147</v>
      </c>
      <c r="P1972" t="s">
        <v>159</v>
      </c>
      <c r="Q1972">
        <v>0</v>
      </c>
      <c r="R1972">
        <v>10</v>
      </c>
      <c r="S1972">
        <v>142702.20000000001</v>
      </c>
      <c r="T1972">
        <v>19298.73</v>
      </c>
      <c r="U1972">
        <v>0</v>
      </c>
      <c r="V1972">
        <v>0</v>
      </c>
      <c r="W1972">
        <v>0</v>
      </c>
      <c r="X1972">
        <v>0</v>
      </c>
      <c r="Y1972">
        <v>0</v>
      </c>
      <c r="Z1972">
        <v>0</v>
      </c>
      <c r="AA1972">
        <v>123403.47</v>
      </c>
      <c r="AB1972">
        <v>0</v>
      </c>
      <c r="AC1972">
        <v>0</v>
      </c>
      <c r="AD1972">
        <v>0</v>
      </c>
      <c r="AE1972">
        <v>0</v>
      </c>
      <c r="AF1972">
        <v>7</v>
      </c>
      <c r="AG1972">
        <v>0</v>
      </c>
      <c r="AH1972">
        <v>1</v>
      </c>
      <c r="AI1972">
        <v>0</v>
      </c>
      <c r="AJ1972">
        <v>0</v>
      </c>
      <c r="AK1972">
        <v>0</v>
      </c>
      <c r="AL1972">
        <v>0</v>
      </c>
      <c r="AM1972">
        <v>0</v>
      </c>
      <c r="AN1972">
        <v>0</v>
      </c>
      <c r="AO1972">
        <v>3</v>
      </c>
      <c r="AP1972">
        <v>4</v>
      </c>
      <c r="AQ1972">
        <v>3</v>
      </c>
      <c r="AR1972">
        <v>0</v>
      </c>
      <c r="AS1972">
        <v>0</v>
      </c>
      <c r="AT1972">
        <v>0</v>
      </c>
      <c r="AU1972">
        <v>1</v>
      </c>
      <c r="AV1972">
        <v>0</v>
      </c>
      <c r="AW1972">
        <v>0</v>
      </c>
      <c r="AX1972">
        <v>0</v>
      </c>
      <c r="AY1972">
        <v>0</v>
      </c>
      <c r="AZ1972">
        <v>0</v>
      </c>
      <c r="BA1972">
        <v>0</v>
      </c>
      <c r="BB1972">
        <v>0</v>
      </c>
      <c r="BC1972">
        <v>0</v>
      </c>
      <c r="BD1972">
        <v>0</v>
      </c>
      <c r="BE1972">
        <v>0</v>
      </c>
      <c r="BF1972">
        <v>0</v>
      </c>
      <c r="BG1972">
        <v>0</v>
      </c>
      <c r="BH1972">
        <v>2</v>
      </c>
      <c r="BI1972">
        <v>0</v>
      </c>
      <c r="BJ1972" s="25">
        <v>45853</v>
      </c>
      <c r="BK1972">
        <v>0</v>
      </c>
      <c r="BL1972" s="27" t="str">
        <f>VLOOKUP(O1972,DropDownList!$H$1:$I$7,2,FALSE)</f>
        <v>2024/25</v>
      </c>
      <c r="BM1972" s="27" t="str">
        <f t="shared" si="30"/>
        <v>CONF</v>
      </c>
    </row>
    <row r="1973" spans="1:65" x14ac:dyDescent="0.2">
      <c r="A1973">
        <v>2025</v>
      </c>
      <c r="B1973">
        <v>7</v>
      </c>
      <c r="C1973" t="s">
        <v>216</v>
      </c>
      <c r="D1973" t="s">
        <v>222</v>
      </c>
      <c r="E1973" t="s">
        <v>38</v>
      </c>
      <c r="F1973">
        <v>9704</v>
      </c>
      <c r="G1973" t="s">
        <v>158</v>
      </c>
      <c r="H1973" t="s">
        <v>209</v>
      </c>
      <c r="I1973" t="s">
        <v>142</v>
      </c>
      <c r="J1973" s="24">
        <v>45839</v>
      </c>
      <c r="K1973" t="s">
        <v>143</v>
      </c>
      <c r="L1973">
        <v>2</v>
      </c>
      <c r="M1973" t="s">
        <v>144</v>
      </c>
      <c r="N1973" t="s">
        <v>145</v>
      </c>
      <c r="O1973" t="s">
        <v>147</v>
      </c>
      <c r="P1973" t="s">
        <v>161</v>
      </c>
      <c r="Q1973">
        <v>990.14</v>
      </c>
      <c r="R1973">
        <v>359</v>
      </c>
      <c r="S1973">
        <v>8040</v>
      </c>
      <c r="T1973">
        <v>210</v>
      </c>
      <c r="U1973">
        <v>108</v>
      </c>
      <c r="V1973">
        <v>26</v>
      </c>
      <c r="W1973">
        <v>660</v>
      </c>
      <c r="X1973">
        <v>660</v>
      </c>
      <c r="Y1973">
        <v>0</v>
      </c>
      <c r="Z1973">
        <v>0</v>
      </c>
      <c r="AA1973">
        <v>6839.86</v>
      </c>
      <c r="AB1973">
        <v>0</v>
      </c>
      <c r="AC1973">
        <v>0</v>
      </c>
      <c r="AD1973">
        <v>25</v>
      </c>
      <c r="AE1973">
        <v>1</v>
      </c>
      <c r="AF1973">
        <v>303</v>
      </c>
      <c r="AG1973">
        <v>3</v>
      </c>
      <c r="AH1973">
        <v>8</v>
      </c>
      <c r="AI1973">
        <v>45</v>
      </c>
      <c r="AJ1973">
        <v>0</v>
      </c>
      <c r="AK1973">
        <v>0</v>
      </c>
      <c r="AL1973">
        <v>0</v>
      </c>
      <c r="AM1973">
        <v>0</v>
      </c>
      <c r="AN1973">
        <v>0</v>
      </c>
      <c r="AO1973">
        <v>216</v>
      </c>
      <c r="AP1973">
        <v>772</v>
      </c>
      <c r="AQ1973">
        <v>213</v>
      </c>
      <c r="AR1973">
        <v>0</v>
      </c>
      <c r="AS1973">
        <v>71</v>
      </c>
      <c r="AT1973">
        <v>62</v>
      </c>
      <c r="AU1973">
        <v>9</v>
      </c>
      <c r="AV1973">
        <v>5</v>
      </c>
      <c r="AW1973">
        <v>13</v>
      </c>
      <c r="AX1973">
        <v>0</v>
      </c>
      <c r="AY1973">
        <v>102</v>
      </c>
      <c r="AZ1973">
        <v>158</v>
      </c>
      <c r="BA1973">
        <v>62</v>
      </c>
      <c r="BB1973">
        <v>17</v>
      </c>
      <c r="BC1973">
        <v>10</v>
      </c>
      <c r="BD1973">
        <v>12</v>
      </c>
      <c r="BE1973">
        <v>0</v>
      </c>
      <c r="BF1973">
        <v>348</v>
      </c>
      <c r="BG1973">
        <v>960</v>
      </c>
      <c r="BH1973">
        <v>0</v>
      </c>
      <c r="BI1973">
        <v>103</v>
      </c>
      <c r="BJ1973" s="25">
        <v>45853</v>
      </c>
      <c r="BK1973">
        <v>0</v>
      </c>
      <c r="BL1973" s="27" t="str">
        <f>VLOOKUP(O1973,DropDownList!$H$1:$I$7,2,FALSE)</f>
        <v>2024/25</v>
      </c>
      <c r="BM1973" s="27" t="str">
        <f t="shared" si="30"/>
        <v>VSUR</v>
      </c>
    </row>
    <row r="1974" spans="1:65" x14ac:dyDescent="0.2">
      <c r="A1974">
        <v>2025</v>
      </c>
      <c r="B1974">
        <v>7</v>
      </c>
      <c r="C1974" t="s">
        <v>216</v>
      </c>
      <c r="D1974" t="s">
        <v>222</v>
      </c>
      <c r="E1974" t="s">
        <v>38</v>
      </c>
      <c r="F1974">
        <v>9704</v>
      </c>
      <c r="G1974" t="s">
        <v>158</v>
      </c>
      <c r="H1974" t="s">
        <v>209</v>
      </c>
      <c r="I1974" t="s">
        <v>142</v>
      </c>
      <c r="J1974" s="24">
        <v>45839</v>
      </c>
      <c r="K1974" t="s">
        <v>143</v>
      </c>
      <c r="L1974">
        <v>2</v>
      </c>
      <c r="M1974" t="s">
        <v>144</v>
      </c>
      <c r="N1974" t="s">
        <v>145</v>
      </c>
      <c r="O1974" t="s">
        <v>147</v>
      </c>
      <c r="P1974" t="s">
        <v>160</v>
      </c>
      <c r="Q1974">
        <v>40250.33</v>
      </c>
      <c r="R1974">
        <v>388</v>
      </c>
      <c r="S1974">
        <v>177012.01</v>
      </c>
      <c r="T1974">
        <v>5192.29</v>
      </c>
      <c r="U1974">
        <v>115</v>
      </c>
      <c r="V1974">
        <v>48</v>
      </c>
      <c r="W1974">
        <v>19929.97</v>
      </c>
      <c r="X1974">
        <v>20509.97</v>
      </c>
      <c r="Y1974">
        <v>0</v>
      </c>
      <c r="Z1974">
        <v>0</v>
      </c>
      <c r="AA1974">
        <v>131569.39000000001</v>
      </c>
      <c r="AB1974">
        <v>14951.43</v>
      </c>
      <c r="AC1974">
        <v>109778.1</v>
      </c>
      <c r="AD1974">
        <v>24</v>
      </c>
      <c r="AE1974">
        <v>24</v>
      </c>
      <c r="AF1974">
        <v>259</v>
      </c>
      <c r="AG1974">
        <v>71</v>
      </c>
      <c r="AH1974">
        <v>10</v>
      </c>
      <c r="AI1974">
        <v>44</v>
      </c>
      <c r="AJ1974">
        <v>0</v>
      </c>
      <c r="AK1974">
        <v>0</v>
      </c>
      <c r="AL1974">
        <v>0</v>
      </c>
      <c r="AM1974">
        <v>0</v>
      </c>
      <c r="AN1974">
        <v>0</v>
      </c>
      <c r="AO1974">
        <v>238</v>
      </c>
      <c r="AP1974">
        <v>837</v>
      </c>
      <c r="AQ1974">
        <v>230</v>
      </c>
      <c r="AR1974">
        <v>0</v>
      </c>
      <c r="AS1974">
        <v>75</v>
      </c>
      <c r="AT1974">
        <v>70</v>
      </c>
      <c r="AU1974">
        <v>10</v>
      </c>
      <c r="AV1974">
        <v>5</v>
      </c>
      <c r="AW1974">
        <v>13</v>
      </c>
      <c r="AX1974">
        <v>0</v>
      </c>
      <c r="AY1974">
        <v>112</v>
      </c>
      <c r="AZ1974">
        <v>171</v>
      </c>
      <c r="BA1974">
        <v>69</v>
      </c>
      <c r="BB1974">
        <v>16</v>
      </c>
      <c r="BC1974">
        <v>10</v>
      </c>
      <c r="BD1974">
        <v>17</v>
      </c>
      <c r="BE1974">
        <v>0</v>
      </c>
      <c r="BF1974">
        <v>375</v>
      </c>
      <c r="BG1974">
        <v>19915</v>
      </c>
      <c r="BH1974">
        <v>4</v>
      </c>
      <c r="BI1974">
        <v>110</v>
      </c>
      <c r="BJ1974" s="25">
        <v>45853</v>
      </c>
      <c r="BK1974">
        <v>0</v>
      </c>
      <c r="BL1974" s="27" t="str">
        <f>VLOOKUP(O1974,DropDownList!$H$1:$I$7,2,FALSE)</f>
        <v>2024/25</v>
      </c>
      <c r="BM1974" s="27" t="str">
        <f t="shared" si="30"/>
        <v>SC COURT</v>
      </c>
    </row>
    <row r="1975" spans="1:65" x14ac:dyDescent="0.2">
      <c r="A1975">
        <v>2025</v>
      </c>
      <c r="B1975">
        <v>7</v>
      </c>
      <c r="C1975" t="s">
        <v>216</v>
      </c>
      <c r="D1975" t="s">
        <v>222</v>
      </c>
      <c r="E1975" t="s">
        <v>38</v>
      </c>
      <c r="F1975">
        <v>9704</v>
      </c>
      <c r="G1975" t="s">
        <v>158</v>
      </c>
      <c r="H1975" t="s">
        <v>209</v>
      </c>
      <c r="I1975" t="s">
        <v>142</v>
      </c>
      <c r="J1975" s="24">
        <v>45839</v>
      </c>
      <c r="K1975" t="s">
        <v>143</v>
      </c>
      <c r="L1975">
        <v>2</v>
      </c>
      <c r="M1975" t="s">
        <v>144</v>
      </c>
      <c r="N1975" t="s">
        <v>145</v>
      </c>
      <c r="O1975" t="s">
        <v>149</v>
      </c>
      <c r="P1975" t="s">
        <v>160</v>
      </c>
      <c r="Q1975">
        <v>117022.37</v>
      </c>
      <c r="R1975">
        <v>447</v>
      </c>
      <c r="S1975">
        <v>245584.96</v>
      </c>
      <c r="T1975">
        <v>3205</v>
      </c>
      <c r="U1975">
        <v>280</v>
      </c>
      <c r="V1975">
        <v>134</v>
      </c>
      <c r="W1975">
        <v>41965.51</v>
      </c>
      <c r="X1975">
        <v>63057.16</v>
      </c>
      <c r="Y1975">
        <v>0</v>
      </c>
      <c r="Z1975">
        <v>0</v>
      </c>
      <c r="AA1975">
        <v>125357.59</v>
      </c>
      <c r="AB1975">
        <v>11874.44</v>
      </c>
      <c r="AC1975">
        <v>105376.33</v>
      </c>
      <c r="AD1975">
        <v>60</v>
      </c>
      <c r="AE1975">
        <v>74</v>
      </c>
      <c r="AF1975">
        <v>158</v>
      </c>
      <c r="AG1975">
        <v>170</v>
      </c>
      <c r="AH1975">
        <v>8</v>
      </c>
      <c r="AI1975">
        <v>110</v>
      </c>
      <c r="AJ1975">
        <v>0</v>
      </c>
      <c r="AK1975">
        <v>0</v>
      </c>
      <c r="AL1975">
        <v>0</v>
      </c>
      <c r="AM1975">
        <v>0</v>
      </c>
      <c r="AN1975">
        <v>0</v>
      </c>
      <c r="AO1975">
        <v>310</v>
      </c>
      <c r="AP1975">
        <v>791</v>
      </c>
      <c r="AQ1975">
        <v>301</v>
      </c>
      <c r="AR1975">
        <v>1</v>
      </c>
      <c r="AS1975">
        <v>68</v>
      </c>
      <c r="AT1975">
        <v>3</v>
      </c>
      <c r="AU1975">
        <v>2</v>
      </c>
      <c r="AV1975">
        <v>2</v>
      </c>
      <c r="AW1975">
        <v>8</v>
      </c>
      <c r="AX1975">
        <v>0</v>
      </c>
      <c r="AY1975">
        <v>118</v>
      </c>
      <c r="AZ1975">
        <v>195</v>
      </c>
      <c r="BA1975">
        <v>51</v>
      </c>
      <c r="BB1975">
        <v>12</v>
      </c>
      <c r="BC1975">
        <v>2</v>
      </c>
      <c r="BD1975">
        <v>11</v>
      </c>
      <c r="BE1975">
        <v>0</v>
      </c>
      <c r="BF1975">
        <v>434</v>
      </c>
      <c r="BG1975">
        <v>48738.93</v>
      </c>
      <c r="BH1975">
        <v>1</v>
      </c>
      <c r="BI1975">
        <v>273</v>
      </c>
      <c r="BJ1975" s="25">
        <v>45853</v>
      </c>
      <c r="BK1975">
        <v>0</v>
      </c>
      <c r="BL1975" s="27" t="str">
        <f>VLOOKUP(O1975,DropDownList!$H$1:$I$7,2,FALSE)</f>
        <v>2025/26</v>
      </c>
      <c r="BM1975" s="27" t="str">
        <f t="shared" si="30"/>
        <v>SC COURT</v>
      </c>
    </row>
    <row r="1976" spans="1:65" x14ac:dyDescent="0.2">
      <c r="A1976">
        <v>2025</v>
      </c>
      <c r="B1976">
        <v>7</v>
      </c>
      <c r="C1976" t="s">
        <v>216</v>
      </c>
      <c r="D1976" t="s">
        <v>222</v>
      </c>
      <c r="E1976" t="s">
        <v>38</v>
      </c>
      <c r="F1976">
        <v>9704</v>
      </c>
      <c r="G1976" t="s">
        <v>158</v>
      </c>
      <c r="H1976" t="s">
        <v>209</v>
      </c>
      <c r="I1976" t="s">
        <v>142</v>
      </c>
      <c r="J1976" s="24">
        <v>45839</v>
      </c>
      <c r="K1976" t="s">
        <v>143</v>
      </c>
      <c r="L1976">
        <v>2</v>
      </c>
      <c r="M1976" t="s">
        <v>144</v>
      </c>
      <c r="N1976" t="s">
        <v>145</v>
      </c>
      <c r="O1976" t="s">
        <v>156</v>
      </c>
      <c r="P1976" t="s">
        <v>161</v>
      </c>
      <c r="Q1976">
        <v>741.9</v>
      </c>
      <c r="R1976">
        <v>317</v>
      </c>
      <c r="S1976">
        <v>7500</v>
      </c>
      <c r="T1976">
        <v>330</v>
      </c>
      <c r="U1976">
        <v>74</v>
      </c>
      <c r="V1976">
        <v>9</v>
      </c>
      <c r="W1976">
        <v>165.39</v>
      </c>
      <c r="X1976">
        <v>165.39</v>
      </c>
      <c r="Y1976">
        <v>0</v>
      </c>
      <c r="Z1976">
        <v>0</v>
      </c>
      <c r="AA1976">
        <v>6428.1</v>
      </c>
      <c r="AB1976">
        <v>0</v>
      </c>
      <c r="AC1976">
        <v>0</v>
      </c>
      <c r="AD1976">
        <v>8</v>
      </c>
      <c r="AE1976">
        <v>1</v>
      </c>
      <c r="AF1976">
        <v>269</v>
      </c>
      <c r="AG1976">
        <v>3</v>
      </c>
      <c r="AH1976">
        <v>16</v>
      </c>
      <c r="AI1976">
        <v>29</v>
      </c>
      <c r="AJ1976">
        <v>0</v>
      </c>
      <c r="AK1976">
        <v>0</v>
      </c>
      <c r="AL1976">
        <v>0</v>
      </c>
      <c r="AM1976">
        <v>0</v>
      </c>
      <c r="AN1976">
        <v>0</v>
      </c>
      <c r="AO1976">
        <v>201</v>
      </c>
      <c r="AP1976">
        <v>882</v>
      </c>
      <c r="AQ1976">
        <v>195</v>
      </c>
      <c r="AR1976">
        <v>0</v>
      </c>
      <c r="AS1976">
        <v>112</v>
      </c>
      <c r="AT1976">
        <v>45</v>
      </c>
      <c r="AU1976">
        <v>16</v>
      </c>
      <c r="AV1976">
        <v>6</v>
      </c>
      <c r="AW1976">
        <v>17</v>
      </c>
      <c r="AX1976">
        <v>0</v>
      </c>
      <c r="AY1976">
        <v>134</v>
      </c>
      <c r="AZ1976">
        <v>181</v>
      </c>
      <c r="BA1976">
        <v>96</v>
      </c>
      <c r="BB1976">
        <v>20</v>
      </c>
      <c r="BC1976">
        <v>10</v>
      </c>
      <c r="BD1976">
        <v>11</v>
      </c>
      <c r="BE1976">
        <v>0</v>
      </c>
      <c r="BF1976">
        <v>297</v>
      </c>
      <c r="BG1976">
        <v>695</v>
      </c>
      <c r="BH1976">
        <v>0</v>
      </c>
      <c r="BI1976">
        <v>72</v>
      </c>
      <c r="BJ1976" s="25">
        <v>45853</v>
      </c>
      <c r="BK1976">
        <v>0</v>
      </c>
      <c r="BL1976" s="27" t="str">
        <f>VLOOKUP(O1976,DropDownList!$H$1:$I$7,2,FALSE)</f>
        <v>2023/24</v>
      </c>
      <c r="BM1976" s="27" t="str">
        <f t="shared" si="30"/>
        <v>VSUR</v>
      </c>
    </row>
    <row r="1977" spans="1:65" x14ac:dyDescent="0.2">
      <c r="A1977">
        <v>2025</v>
      </c>
      <c r="B1977">
        <v>7</v>
      </c>
      <c r="C1977" t="s">
        <v>216</v>
      </c>
      <c r="D1977" t="s">
        <v>222</v>
      </c>
      <c r="E1977" t="s">
        <v>38</v>
      </c>
      <c r="F1977">
        <v>9704</v>
      </c>
      <c r="G1977" t="s">
        <v>158</v>
      </c>
      <c r="H1977" t="s">
        <v>209</v>
      </c>
      <c r="I1977" t="s">
        <v>142</v>
      </c>
      <c r="J1977" s="24">
        <v>45839</v>
      </c>
      <c r="K1977" t="s">
        <v>143</v>
      </c>
      <c r="L1977">
        <v>2</v>
      </c>
      <c r="M1977" t="s">
        <v>144</v>
      </c>
      <c r="N1977" t="s">
        <v>145</v>
      </c>
      <c r="O1977" t="s">
        <v>156</v>
      </c>
      <c r="P1977" t="s">
        <v>159</v>
      </c>
      <c r="Q1977">
        <v>0</v>
      </c>
      <c r="R1977">
        <v>9</v>
      </c>
      <c r="S1977">
        <v>28402.3</v>
      </c>
      <c r="T1977">
        <v>131.33000000000001</v>
      </c>
      <c r="U1977">
        <v>0</v>
      </c>
      <c r="V1977">
        <v>0</v>
      </c>
      <c r="W1977">
        <v>0</v>
      </c>
      <c r="X1977">
        <v>0</v>
      </c>
      <c r="Y1977">
        <v>0</v>
      </c>
      <c r="Z1977">
        <v>0</v>
      </c>
      <c r="AA1977">
        <v>28270.97</v>
      </c>
      <c r="AB1977">
        <v>0</v>
      </c>
      <c r="AC1977">
        <v>0</v>
      </c>
      <c r="AD1977">
        <v>0</v>
      </c>
      <c r="AE1977">
        <v>0</v>
      </c>
      <c r="AF1977">
        <v>8</v>
      </c>
      <c r="AG1977">
        <v>0</v>
      </c>
      <c r="AH1977">
        <v>0</v>
      </c>
      <c r="AI1977">
        <v>0</v>
      </c>
      <c r="AJ1977">
        <v>0</v>
      </c>
      <c r="AK1977">
        <v>0</v>
      </c>
      <c r="AL1977">
        <v>0</v>
      </c>
      <c r="AM1977">
        <v>0</v>
      </c>
      <c r="AN1977">
        <v>0</v>
      </c>
      <c r="AO1977">
        <v>3</v>
      </c>
      <c r="AP1977">
        <v>6</v>
      </c>
      <c r="AQ1977">
        <v>3</v>
      </c>
      <c r="AR1977">
        <v>0</v>
      </c>
      <c r="AS1977">
        <v>0</v>
      </c>
      <c r="AT1977">
        <v>0</v>
      </c>
      <c r="AU1977">
        <v>3</v>
      </c>
      <c r="AV1977">
        <v>0</v>
      </c>
      <c r="AW1977">
        <v>0</v>
      </c>
      <c r="AX1977">
        <v>0</v>
      </c>
      <c r="AY1977">
        <v>0</v>
      </c>
      <c r="AZ1977">
        <v>0</v>
      </c>
      <c r="BA1977">
        <v>0</v>
      </c>
      <c r="BB1977">
        <v>0</v>
      </c>
      <c r="BC1977">
        <v>0</v>
      </c>
      <c r="BD1977">
        <v>0</v>
      </c>
      <c r="BE1977">
        <v>0</v>
      </c>
      <c r="BF1977">
        <v>0</v>
      </c>
      <c r="BG1977">
        <v>0</v>
      </c>
      <c r="BH1977">
        <v>1</v>
      </c>
      <c r="BI1977">
        <v>0</v>
      </c>
      <c r="BJ1977" s="25">
        <v>45853</v>
      </c>
      <c r="BK1977">
        <v>0</v>
      </c>
      <c r="BL1977" s="27" t="str">
        <f>VLOOKUP(O1977,DropDownList!$H$1:$I$7,2,FALSE)</f>
        <v>2023/24</v>
      </c>
      <c r="BM1977" s="27" t="str">
        <f t="shared" si="30"/>
        <v>CONF</v>
      </c>
    </row>
    <row r="1978" spans="1:65" x14ac:dyDescent="0.2">
      <c r="A1978">
        <v>2025</v>
      </c>
      <c r="B1978">
        <v>7</v>
      </c>
      <c r="C1978" t="s">
        <v>216</v>
      </c>
      <c r="D1978" t="s">
        <v>222</v>
      </c>
      <c r="E1978" t="s">
        <v>38</v>
      </c>
      <c r="F1978">
        <v>9704</v>
      </c>
      <c r="G1978" t="s">
        <v>158</v>
      </c>
      <c r="H1978" t="s">
        <v>209</v>
      </c>
      <c r="I1978" t="s">
        <v>142</v>
      </c>
      <c r="J1978" s="24">
        <v>45839</v>
      </c>
      <c r="K1978" t="s">
        <v>143</v>
      </c>
      <c r="L1978">
        <v>2</v>
      </c>
      <c r="M1978" t="s">
        <v>144</v>
      </c>
      <c r="N1978" t="s">
        <v>145</v>
      </c>
      <c r="O1978" t="s">
        <v>149</v>
      </c>
      <c r="P1978" t="s">
        <v>161</v>
      </c>
      <c r="Q1978">
        <v>2598.1799999999998</v>
      </c>
      <c r="R1978">
        <v>425</v>
      </c>
      <c r="S1978">
        <v>10805</v>
      </c>
      <c r="T1978">
        <v>150</v>
      </c>
      <c r="U1978">
        <v>267</v>
      </c>
      <c r="V1978">
        <v>62</v>
      </c>
      <c r="W1978">
        <v>1457.53</v>
      </c>
      <c r="X1978">
        <v>1457.53</v>
      </c>
      <c r="Y1978">
        <v>0</v>
      </c>
      <c r="Z1978">
        <v>0</v>
      </c>
      <c r="AA1978">
        <v>8056.82</v>
      </c>
      <c r="AB1978">
        <v>0</v>
      </c>
      <c r="AC1978">
        <v>0</v>
      </c>
      <c r="AD1978">
        <v>59</v>
      </c>
      <c r="AE1978">
        <v>3</v>
      </c>
      <c r="AF1978">
        <v>301</v>
      </c>
      <c r="AG1978">
        <v>8</v>
      </c>
      <c r="AH1978">
        <v>7</v>
      </c>
      <c r="AI1978">
        <v>109</v>
      </c>
      <c r="AJ1978">
        <v>0</v>
      </c>
      <c r="AK1978">
        <v>0</v>
      </c>
      <c r="AL1978">
        <v>0</v>
      </c>
      <c r="AM1978">
        <v>0</v>
      </c>
      <c r="AN1978">
        <v>0</v>
      </c>
      <c r="AO1978">
        <v>295</v>
      </c>
      <c r="AP1978">
        <v>771</v>
      </c>
      <c r="AQ1978">
        <v>292</v>
      </c>
      <c r="AR1978">
        <v>1</v>
      </c>
      <c r="AS1978">
        <v>67</v>
      </c>
      <c r="AT1978">
        <v>3</v>
      </c>
      <c r="AU1978">
        <v>2</v>
      </c>
      <c r="AV1978">
        <v>2</v>
      </c>
      <c r="AW1978">
        <v>7</v>
      </c>
      <c r="AX1978">
        <v>0</v>
      </c>
      <c r="AY1978">
        <v>115</v>
      </c>
      <c r="AZ1978">
        <v>190</v>
      </c>
      <c r="BA1978">
        <v>49</v>
      </c>
      <c r="BB1978">
        <v>12</v>
      </c>
      <c r="BC1978">
        <v>2</v>
      </c>
      <c r="BD1978">
        <v>10</v>
      </c>
      <c r="BE1978">
        <v>0</v>
      </c>
      <c r="BF1978">
        <v>414</v>
      </c>
      <c r="BG1978">
        <v>2465</v>
      </c>
      <c r="BH1978">
        <v>0</v>
      </c>
      <c r="BI1978">
        <v>260</v>
      </c>
      <c r="BJ1978" s="25">
        <v>45853</v>
      </c>
      <c r="BK1978">
        <v>0</v>
      </c>
      <c r="BL1978" s="27" t="str">
        <f>VLOOKUP(O1978,DropDownList!$H$1:$I$7,2,FALSE)</f>
        <v>2025/26</v>
      </c>
      <c r="BM1978" s="27" t="str">
        <f t="shared" si="30"/>
        <v>VSUR</v>
      </c>
    </row>
    <row r="1979" spans="1:65" x14ac:dyDescent="0.2">
      <c r="A1979">
        <v>2025</v>
      </c>
      <c r="B1979">
        <v>7</v>
      </c>
      <c r="C1979" t="s">
        <v>216</v>
      </c>
      <c r="D1979" t="s">
        <v>223</v>
      </c>
      <c r="E1979" t="s">
        <v>39</v>
      </c>
      <c r="F1979">
        <v>9246</v>
      </c>
      <c r="G1979" t="s">
        <v>141</v>
      </c>
      <c r="H1979" t="s">
        <v>221</v>
      </c>
      <c r="I1979" t="s">
        <v>221</v>
      </c>
      <c r="J1979" s="24">
        <v>45839</v>
      </c>
      <c r="K1979" t="s">
        <v>143</v>
      </c>
      <c r="L1979">
        <v>2</v>
      </c>
      <c r="M1979" t="s">
        <v>144</v>
      </c>
      <c r="N1979" t="s">
        <v>145</v>
      </c>
      <c r="O1979" t="s">
        <v>147</v>
      </c>
      <c r="P1979" t="s">
        <v>146</v>
      </c>
      <c r="Q1979">
        <v>1070</v>
      </c>
      <c r="R1979">
        <v>503</v>
      </c>
      <c r="S1979">
        <v>7845</v>
      </c>
      <c r="T1979">
        <v>70</v>
      </c>
      <c r="U1979">
        <v>117</v>
      </c>
      <c r="V1979">
        <v>45</v>
      </c>
      <c r="W1979">
        <v>740</v>
      </c>
      <c r="X1979">
        <v>740</v>
      </c>
      <c r="Y1979">
        <v>0</v>
      </c>
      <c r="Z1979">
        <v>0</v>
      </c>
      <c r="AA1979">
        <v>6705</v>
      </c>
      <c r="AB1979">
        <v>0</v>
      </c>
      <c r="AC1979">
        <v>0</v>
      </c>
      <c r="AD1979">
        <v>44</v>
      </c>
      <c r="AE1979">
        <v>1</v>
      </c>
      <c r="AF1979">
        <v>432</v>
      </c>
      <c r="AG1979">
        <v>1</v>
      </c>
      <c r="AH1979">
        <v>5</v>
      </c>
      <c r="AI1979">
        <v>65</v>
      </c>
      <c r="AJ1979">
        <v>0</v>
      </c>
      <c r="AK1979">
        <v>0</v>
      </c>
      <c r="AL1979">
        <v>0</v>
      </c>
      <c r="AM1979">
        <v>0</v>
      </c>
      <c r="AN1979">
        <v>0</v>
      </c>
      <c r="AO1979">
        <v>242</v>
      </c>
      <c r="AP1979">
        <v>800</v>
      </c>
      <c r="AQ1979">
        <v>265</v>
      </c>
      <c r="AR1979">
        <v>0</v>
      </c>
      <c r="AS1979">
        <v>76</v>
      </c>
      <c r="AT1979">
        <v>15</v>
      </c>
      <c r="AU1979">
        <v>16</v>
      </c>
      <c r="AV1979">
        <v>5</v>
      </c>
      <c r="AW1979">
        <v>0</v>
      </c>
      <c r="AX1979">
        <v>0</v>
      </c>
      <c r="AY1979">
        <v>91</v>
      </c>
      <c r="AZ1979">
        <v>174</v>
      </c>
      <c r="BA1979">
        <v>85</v>
      </c>
      <c r="BB1979">
        <v>22</v>
      </c>
      <c r="BC1979">
        <v>4</v>
      </c>
      <c r="BD1979">
        <v>2</v>
      </c>
      <c r="BE1979">
        <v>0</v>
      </c>
      <c r="BF1979">
        <v>498</v>
      </c>
      <c r="BG1979">
        <v>1060</v>
      </c>
      <c r="BH1979">
        <v>0</v>
      </c>
      <c r="BI1979">
        <v>108</v>
      </c>
      <c r="BJ1979" s="25">
        <v>45853</v>
      </c>
      <c r="BK1979">
        <v>0</v>
      </c>
      <c r="BL1979" s="27" t="str">
        <f>VLOOKUP(O1979,DropDownList!$H$1:$I$7,2,FALSE)</f>
        <v>2024/25</v>
      </c>
      <c r="BM1979" s="27" t="str">
        <f t="shared" si="30"/>
        <v>VSUR</v>
      </c>
    </row>
    <row r="1980" spans="1:65" x14ac:dyDescent="0.2">
      <c r="A1980">
        <v>2025</v>
      </c>
      <c r="B1980">
        <v>7</v>
      </c>
      <c r="C1980" t="s">
        <v>216</v>
      </c>
      <c r="D1980" t="s">
        <v>223</v>
      </c>
      <c r="E1980" t="s">
        <v>39</v>
      </c>
      <c r="F1980">
        <v>9246</v>
      </c>
      <c r="G1980" t="s">
        <v>141</v>
      </c>
      <c r="H1980" t="s">
        <v>221</v>
      </c>
      <c r="I1980" t="s">
        <v>221</v>
      </c>
      <c r="J1980" s="24">
        <v>45839</v>
      </c>
      <c r="K1980" t="s">
        <v>143</v>
      </c>
      <c r="L1980">
        <v>2</v>
      </c>
      <c r="M1980" t="s">
        <v>144</v>
      </c>
      <c r="N1980" t="s">
        <v>145</v>
      </c>
      <c r="O1980" t="s">
        <v>156</v>
      </c>
      <c r="P1980" t="s">
        <v>152</v>
      </c>
      <c r="Q1980">
        <v>0</v>
      </c>
      <c r="R1980">
        <v>56</v>
      </c>
      <c r="S1980">
        <v>2240</v>
      </c>
      <c r="T1980">
        <v>680</v>
      </c>
      <c r="U1980">
        <v>0</v>
      </c>
      <c r="V1980">
        <v>0</v>
      </c>
      <c r="W1980">
        <v>0</v>
      </c>
      <c r="X1980">
        <v>0</v>
      </c>
      <c r="Y1980">
        <v>0</v>
      </c>
      <c r="Z1980">
        <v>0</v>
      </c>
      <c r="AA1980">
        <v>1560</v>
      </c>
      <c r="AB1980">
        <v>0</v>
      </c>
      <c r="AC1980">
        <v>1560</v>
      </c>
      <c r="AD1980">
        <v>0</v>
      </c>
      <c r="AE1980">
        <v>0</v>
      </c>
      <c r="AF1980">
        <v>39</v>
      </c>
      <c r="AG1980">
        <v>0</v>
      </c>
      <c r="AH1980">
        <v>17</v>
      </c>
      <c r="AI1980">
        <v>0</v>
      </c>
      <c r="AJ1980">
        <v>0</v>
      </c>
      <c r="AK1980">
        <v>0</v>
      </c>
      <c r="AL1980">
        <v>0</v>
      </c>
      <c r="AM1980">
        <v>0</v>
      </c>
      <c r="AN1980">
        <v>0</v>
      </c>
      <c r="AO1980">
        <v>0</v>
      </c>
      <c r="AP1980">
        <v>0</v>
      </c>
      <c r="AQ1980">
        <v>0</v>
      </c>
      <c r="AR1980">
        <v>0</v>
      </c>
      <c r="AS1980">
        <v>0</v>
      </c>
      <c r="AT1980">
        <v>0</v>
      </c>
      <c r="AU1980">
        <v>0</v>
      </c>
      <c r="AV1980">
        <v>0</v>
      </c>
      <c r="AW1980">
        <v>0</v>
      </c>
      <c r="AX1980">
        <v>0</v>
      </c>
      <c r="AY1980">
        <v>0</v>
      </c>
      <c r="AZ1980">
        <v>0</v>
      </c>
      <c r="BA1980">
        <v>0</v>
      </c>
      <c r="BB1980">
        <v>0</v>
      </c>
      <c r="BC1980">
        <v>0</v>
      </c>
      <c r="BD1980">
        <v>0</v>
      </c>
      <c r="BE1980">
        <v>0</v>
      </c>
      <c r="BF1980">
        <v>0</v>
      </c>
      <c r="BG1980">
        <v>0</v>
      </c>
      <c r="BH1980">
        <v>0</v>
      </c>
      <c r="BI1980">
        <v>0</v>
      </c>
      <c r="BJ1980" s="25">
        <v>45853</v>
      </c>
      <c r="BK1980">
        <v>0</v>
      </c>
      <c r="BL1980" s="27" t="str">
        <f>VLOOKUP(O1980,DropDownList!$H$1:$I$7,2,FALSE)</f>
        <v>2023/24</v>
      </c>
      <c r="BM1980" s="27" t="str">
        <f t="shared" si="30"/>
        <v>PCOA</v>
      </c>
    </row>
    <row r="1981" spans="1:65" x14ac:dyDescent="0.2">
      <c r="A1981">
        <v>2025</v>
      </c>
      <c r="B1981">
        <v>7</v>
      </c>
      <c r="C1981" t="s">
        <v>216</v>
      </c>
      <c r="D1981" t="s">
        <v>223</v>
      </c>
      <c r="E1981" t="s">
        <v>39</v>
      </c>
      <c r="F1981">
        <v>9246</v>
      </c>
      <c r="G1981" t="s">
        <v>141</v>
      </c>
      <c r="H1981" t="s">
        <v>221</v>
      </c>
      <c r="I1981" t="s">
        <v>221</v>
      </c>
      <c r="J1981" s="24">
        <v>45839</v>
      </c>
      <c r="K1981" t="s">
        <v>143</v>
      </c>
      <c r="L1981">
        <v>2</v>
      </c>
      <c r="M1981" t="s">
        <v>144</v>
      </c>
      <c r="N1981" t="s">
        <v>145</v>
      </c>
      <c r="O1981" t="s">
        <v>147</v>
      </c>
      <c r="P1981" t="s">
        <v>153</v>
      </c>
      <c r="Q1981">
        <v>2095</v>
      </c>
      <c r="R1981">
        <v>97</v>
      </c>
      <c r="S1981">
        <v>4980</v>
      </c>
      <c r="T1981">
        <v>195</v>
      </c>
      <c r="U1981">
        <v>47</v>
      </c>
      <c r="V1981">
        <v>44</v>
      </c>
      <c r="W1981">
        <v>1960</v>
      </c>
      <c r="X1981">
        <v>1960</v>
      </c>
      <c r="Y1981">
        <v>0</v>
      </c>
      <c r="Z1981">
        <v>0</v>
      </c>
      <c r="AA1981">
        <v>2690</v>
      </c>
      <c r="AB1981">
        <v>0</v>
      </c>
      <c r="AC1981">
        <v>2690</v>
      </c>
      <c r="AD1981">
        <v>43</v>
      </c>
      <c r="AE1981">
        <v>1</v>
      </c>
      <c r="AF1981">
        <v>48</v>
      </c>
      <c r="AG1981">
        <v>1</v>
      </c>
      <c r="AH1981">
        <v>2</v>
      </c>
      <c r="AI1981">
        <v>46</v>
      </c>
      <c r="AJ1981">
        <v>0</v>
      </c>
      <c r="AK1981">
        <v>0</v>
      </c>
      <c r="AL1981">
        <v>0</v>
      </c>
      <c r="AM1981">
        <v>0</v>
      </c>
      <c r="AN1981">
        <v>0</v>
      </c>
      <c r="AO1981">
        <v>82</v>
      </c>
      <c r="AP1981">
        <v>157</v>
      </c>
      <c r="AQ1981">
        <v>89</v>
      </c>
      <c r="AR1981">
        <v>0</v>
      </c>
      <c r="AS1981">
        <v>10</v>
      </c>
      <c r="AT1981">
        <v>2</v>
      </c>
      <c r="AU1981">
        <v>0</v>
      </c>
      <c r="AV1981">
        <v>0</v>
      </c>
      <c r="AW1981">
        <v>0</v>
      </c>
      <c r="AX1981">
        <v>0</v>
      </c>
      <c r="AY1981">
        <v>12</v>
      </c>
      <c r="AZ1981">
        <v>29</v>
      </c>
      <c r="BA1981">
        <v>15</v>
      </c>
      <c r="BB1981">
        <v>0</v>
      </c>
      <c r="BC1981">
        <v>0</v>
      </c>
      <c r="BD1981">
        <v>0</v>
      </c>
      <c r="BE1981">
        <v>0</v>
      </c>
      <c r="BF1981">
        <v>80</v>
      </c>
      <c r="BG1981">
        <v>2070</v>
      </c>
      <c r="BH1981">
        <v>0</v>
      </c>
      <c r="BI1981">
        <v>47</v>
      </c>
      <c r="BJ1981" s="25">
        <v>45853</v>
      </c>
      <c r="BK1981">
        <v>0</v>
      </c>
      <c r="BL1981" s="27" t="str">
        <f>VLOOKUP(O1981,DropDownList!$H$1:$I$7,2,FALSE)</f>
        <v>2024/25</v>
      </c>
      <c r="BM1981" s="27" t="str">
        <f t="shared" si="30"/>
        <v>PREG</v>
      </c>
    </row>
    <row r="1982" spans="1:65" x14ac:dyDescent="0.2">
      <c r="A1982">
        <v>2025</v>
      </c>
      <c r="B1982">
        <v>7</v>
      </c>
      <c r="C1982" t="s">
        <v>216</v>
      </c>
      <c r="D1982" t="s">
        <v>223</v>
      </c>
      <c r="E1982" t="s">
        <v>39</v>
      </c>
      <c r="F1982">
        <v>9246</v>
      </c>
      <c r="G1982" t="s">
        <v>141</v>
      </c>
      <c r="H1982" t="s">
        <v>221</v>
      </c>
      <c r="I1982" t="s">
        <v>221</v>
      </c>
      <c r="J1982" s="24">
        <v>45839</v>
      </c>
      <c r="K1982" t="s">
        <v>143</v>
      </c>
      <c r="L1982">
        <v>2</v>
      </c>
      <c r="M1982" t="s">
        <v>144</v>
      </c>
      <c r="N1982" t="s">
        <v>145</v>
      </c>
      <c r="O1982" t="s">
        <v>147</v>
      </c>
      <c r="P1982" t="s">
        <v>151</v>
      </c>
      <c r="Q1982">
        <v>0</v>
      </c>
      <c r="R1982">
        <v>815</v>
      </c>
      <c r="S1982">
        <v>24450</v>
      </c>
      <c r="T1982">
        <v>4170</v>
      </c>
      <c r="U1982">
        <v>0</v>
      </c>
      <c r="V1982">
        <v>0</v>
      </c>
      <c r="W1982">
        <v>0</v>
      </c>
      <c r="X1982">
        <v>0</v>
      </c>
      <c r="Y1982">
        <v>0</v>
      </c>
      <c r="Z1982">
        <v>0</v>
      </c>
      <c r="AA1982">
        <v>20280</v>
      </c>
      <c r="AB1982">
        <v>0</v>
      </c>
      <c r="AC1982">
        <v>20280</v>
      </c>
      <c r="AD1982">
        <v>0</v>
      </c>
      <c r="AE1982">
        <v>0</v>
      </c>
      <c r="AF1982">
        <v>676</v>
      </c>
      <c r="AG1982">
        <v>0</v>
      </c>
      <c r="AH1982">
        <v>139</v>
      </c>
      <c r="AI1982">
        <v>0</v>
      </c>
      <c r="AJ1982">
        <v>0</v>
      </c>
      <c r="AK1982">
        <v>0</v>
      </c>
      <c r="AL1982">
        <v>0</v>
      </c>
      <c r="AM1982">
        <v>13</v>
      </c>
      <c r="AN1982">
        <v>0</v>
      </c>
      <c r="AO1982">
        <v>0</v>
      </c>
      <c r="AP1982">
        <v>0</v>
      </c>
      <c r="AQ1982">
        <v>0</v>
      </c>
      <c r="AR1982">
        <v>0</v>
      </c>
      <c r="AS1982">
        <v>0</v>
      </c>
      <c r="AT1982">
        <v>0</v>
      </c>
      <c r="AU1982">
        <v>0</v>
      </c>
      <c r="AV1982">
        <v>0</v>
      </c>
      <c r="AW1982">
        <v>0</v>
      </c>
      <c r="AX1982">
        <v>0</v>
      </c>
      <c r="AY1982">
        <v>0</v>
      </c>
      <c r="AZ1982">
        <v>0</v>
      </c>
      <c r="BA1982">
        <v>0</v>
      </c>
      <c r="BB1982">
        <v>0</v>
      </c>
      <c r="BC1982">
        <v>0</v>
      </c>
      <c r="BD1982">
        <v>0</v>
      </c>
      <c r="BE1982">
        <v>0</v>
      </c>
      <c r="BF1982">
        <v>0</v>
      </c>
      <c r="BG1982">
        <v>0</v>
      </c>
      <c r="BH1982">
        <v>0</v>
      </c>
      <c r="BI1982">
        <v>0</v>
      </c>
      <c r="BJ1982" s="25">
        <v>45853</v>
      </c>
      <c r="BK1982">
        <v>0</v>
      </c>
      <c r="BL1982" s="27" t="str">
        <f>VLOOKUP(O1982,DropDownList!$H$1:$I$7,2,FALSE)</f>
        <v>2024/25</v>
      </c>
      <c r="BM1982" s="27" t="str">
        <f t="shared" si="30"/>
        <v>PCPF</v>
      </c>
    </row>
    <row r="1983" spans="1:65" x14ac:dyDescent="0.2">
      <c r="A1983">
        <v>2025</v>
      </c>
      <c r="B1983">
        <v>7</v>
      </c>
      <c r="C1983" t="s">
        <v>216</v>
      </c>
      <c r="D1983" t="s">
        <v>223</v>
      </c>
      <c r="E1983" t="s">
        <v>39</v>
      </c>
      <c r="F1983">
        <v>9246</v>
      </c>
      <c r="G1983" t="s">
        <v>141</v>
      </c>
      <c r="H1983" t="s">
        <v>221</v>
      </c>
      <c r="I1983" t="s">
        <v>221</v>
      </c>
      <c r="J1983" s="24">
        <v>45839</v>
      </c>
      <c r="K1983" t="s">
        <v>143</v>
      </c>
      <c r="L1983">
        <v>2</v>
      </c>
      <c r="M1983" t="s">
        <v>144</v>
      </c>
      <c r="N1983" t="s">
        <v>145</v>
      </c>
      <c r="O1983" t="s">
        <v>147</v>
      </c>
      <c r="P1983" t="s">
        <v>152</v>
      </c>
      <c r="Q1983">
        <v>0</v>
      </c>
      <c r="R1983">
        <v>51</v>
      </c>
      <c r="S1983">
        <v>2040</v>
      </c>
      <c r="T1983">
        <v>1040</v>
      </c>
      <c r="U1983">
        <v>0</v>
      </c>
      <c r="V1983">
        <v>0</v>
      </c>
      <c r="W1983">
        <v>0</v>
      </c>
      <c r="X1983">
        <v>0</v>
      </c>
      <c r="Y1983">
        <v>0</v>
      </c>
      <c r="Z1983">
        <v>0</v>
      </c>
      <c r="AA1983">
        <v>1000</v>
      </c>
      <c r="AB1983">
        <v>0</v>
      </c>
      <c r="AC1983">
        <v>1000</v>
      </c>
      <c r="AD1983">
        <v>0</v>
      </c>
      <c r="AE1983">
        <v>0</v>
      </c>
      <c r="AF1983">
        <v>25</v>
      </c>
      <c r="AG1983">
        <v>0</v>
      </c>
      <c r="AH1983">
        <v>26</v>
      </c>
      <c r="AI1983">
        <v>0</v>
      </c>
      <c r="AJ1983">
        <v>0</v>
      </c>
      <c r="AK1983">
        <v>0</v>
      </c>
      <c r="AL1983">
        <v>0</v>
      </c>
      <c r="AM1983">
        <v>0</v>
      </c>
      <c r="AN1983">
        <v>0</v>
      </c>
      <c r="AO1983">
        <v>0</v>
      </c>
      <c r="AP1983">
        <v>0</v>
      </c>
      <c r="AQ1983">
        <v>0</v>
      </c>
      <c r="AR1983">
        <v>0</v>
      </c>
      <c r="AS1983">
        <v>0</v>
      </c>
      <c r="AT1983">
        <v>0</v>
      </c>
      <c r="AU1983">
        <v>0</v>
      </c>
      <c r="AV1983">
        <v>0</v>
      </c>
      <c r="AW1983">
        <v>0</v>
      </c>
      <c r="AX1983">
        <v>0</v>
      </c>
      <c r="AY1983">
        <v>0</v>
      </c>
      <c r="AZ1983">
        <v>0</v>
      </c>
      <c r="BA1983">
        <v>0</v>
      </c>
      <c r="BB1983">
        <v>0</v>
      </c>
      <c r="BC1983">
        <v>0</v>
      </c>
      <c r="BD1983">
        <v>0</v>
      </c>
      <c r="BE1983">
        <v>0</v>
      </c>
      <c r="BF1983">
        <v>0</v>
      </c>
      <c r="BG1983">
        <v>0</v>
      </c>
      <c r="BH1983">
        <v>0</v>
      </c>
      <c r="BI1983">
        <v>0</v>
      </c>
      <c r="BJ1983" s="25">
        <v>45853</v>
      </c>
      <c r="BK1983">
        <v>0</v>
      </c>
      <c r="BL1983" s="27" t="str">
        <f>VLOOKUP(O1983,DropDownList!$H$1:$I$7,2,FALSE)</f>
        <v>2024/25</v>
      </c>
      <c r="BM1983" s="27" t="str">
        <f t="shared" si="30"/>
        <v>PCOA</v>
      </c>
    </row>
    <row r="1984" spans="1:65" x14ac:dyDescent="0.2">
      <c r="A1984">
        <v>2025</v>
      </c>
      <c r="B1984">
        <v>7</v>
      </c>
      <c r="C1984" t="s">
        <v>216</v>
      </c>
      <c r="D1984" t="s">
        <v>223</v>
      </c>
      <c r="E1984" t="s">
        <v>39</v>
      </c>
      <c r="F1984">
        <v>9246</v>
      </c>
      <c r="G1984" t="s">
        <v>141</v>
      </c>
      <c r="H1984" t="s">
        <v>221</v>
      </c>
      <c r="I1984" t="s">
        <v>221</v>
      </c>
      <c r="J1984" s="24">
        <v>45839</v>
      </c>
      <c r="K1984" t="s">
        <v>143</v>
      </c>
      <c r="L1984">
        <v>2</v>
      </c>
      <c r="M1984" t="s">
        <v>144</v>
      </c>
      <c r="N1984" t="s">
        <v>145</v>
      </c>
      <c r="O1984" t="s">
        <v>147</v>
      </c>
      <c r="P1984" t="s">
        <v>148</v>
      </c>
      <c r="Q1984">
        <v>300</v>
      </c>
      <c r="R1984">
        <v>24</v>
      </c>
      <c r="S1984">
        <v>1440</v>
      </c>
      <c r="T1984">
        <v>120</v>
      </c>
      <c r="U1984">
        <v>5</v>
      </c>
      <c r="V1984">
        <v>5</v>
      </c>
      <c r="W1984">
        <v>300</v>
      </c>
      <c r="X1984">
        <v>300</v>
      </c>
      <c r="Y1984">
        <v>0</v>
      </c>
      <c r="Z1984">
        <v>0</v>
      </c>
      <c r="AA1984">
        <v>1020</v>
      </c>
      <c r="AB1984">
        <v>0</v>
      </c>
      <c r="AC1984">
        <v>1020</v>
      </c>
      <c r="AD1984">
        <v>5</v>
      </c>
      <c r="AE1984">
        <v>0</v>
      </c>
      <c r="AF1984">
        <v>17</v>
      </c>
      <c r="AG1984">
        <v>0</v>
      </c>
      <c r="AH1984">
        <v>2</v>
      </c>
      <c r="AI1984">
        <v>5</v>
      </c>
      <c r="AJ1984">
        <v>0</v>
      </c>
      <c r="AK1984">
        <v>0</v>
      </c>
      <c r="AL1984">
        <v>0</v>
      </c>
      <c r="AM1984">
        <v>0</v>
      </c>
      <c r="AN1984">
        <v>0</v>
      </c>
      <c r="AO1984">
        <v>17</v>
      </c>
      <c r="AP1984">
        <v>55</v>
      </c>
      <c r="AQ1984">
        <v>17</v>
      </c>
      <c r="AR1984">
        <v>0</v>
      </c>
      <c r="AS1984">
        <v>4</v>
      </c>
      <c r="AT1984">
        <v>1</v>
      </c>
      <c r="AU1984">
        <v>0</v>
      </c>
      <c r="AV1984">
        <v>0</v>
      </c>
      <c r="AW1984">
        <v>0</v>
      </c>
      <c r="AX1984">
        <v>0</v>
      </c>
      <c r="AY1984">
        <v>7</v>
      </c>
      <c r="AZ1984">
        <v>18</v>
      </c>
      <c r="BA1984">
        <v>7</v>
      </c>
      <c r="BB1984">
        <v>1</v>
      </c>
      <c r="BC1984">
        <v>0</v>
      </c>
      <c r="BD1984">
        <v>0</v>
      </c>
      <c r="BE1984">
        <v>0</v>
      </c>
      <c r="BF1984">
        <v>17</v>
      </c>
      <c r="BG1984">
        <v>300</v>
      </c>
      <c r="BH1984">
        <v>0</v>
      </c>
      <c r="BI1984">
        <v>5</v>
      </c>
      <c r="BJ1984" s="25">
        <v>45853</v>
      </c>
      <c r="BK1984">
        <v>0</v>
      </c>
      <c r="BL1984" s="27" t="str">
        <f>VLOOKUP(O1984,DropDownList!$H$1:$I$7,2,FALSE)</f>
        <v>2024/25</v>
      </c>
      <c r="BM1984" s="27" t="str">
        <f t="shared" si="30"/>
        <v>PRAS</v>
      </c>
    </row>
    <row r="1985" spans="1:65" x14ac:dyDescent="0.2">
      <c r="A1985">
        <v>2025</v>
      </c>
      <c r="B1985">
        <v>7</v>
      </c>
      <c r="C1985" t="s">
        <v>216</v>
      </c>
      <c r="D1985" t="s">
        <v>223</v>
      </c>
      <c r="E1985" t="s">
        <v>39</v>
      </c>
      <c r="F1985">
        <v>9246</v>
      </c>
      <c r="G1985" t="s">
        <v>141</v>
      </c>
      <c r="H1985" t="s">
        <v>221</v>
      </c>
      <c r="I1985" t="s">
        <v>221</v>
      </c>
      <c r="J1985" s="24">
        <v>45839</v>
      </c>
      <c r="K1985" t="s">
        <v>143</v>
      </c>
      <c r="L1985">
        <v>2</v>
      </c>
      <c r="M1985" t="s">
        <v>144</v>
      </c>
      <c r="N1985" t="s">
        <v>145</v>
      </c>
      <c r="O1985" t="s">
        <v>149</v>
      </c>
      <c r="P1985" t="s">
        <v>153</v>
      </c>
      <c r="Q1985">
        <v>2250</v>
      </c>
      <c r="R1985">
        <v>68</v>
      </c>
      <c r="S1985">
        <v>3705</v>
      </c>
      <c r="T1985">
        <v>45</v>
      </c>
      <c r="U1985">
        <v>42</v>
      </c>
      <c r="V1985">
        <v>33</v>
      </c>
      <c r="W1985">
        <v>1485</v>
      </c>
      <c r="X1985">
        <v>1485</v>
      </c>
      <c r="Y1985">
        <v>0</v>
      </c>
      <c r="Z1985">
        <v>0</v>
      </c>
      <c r="AA1985">
        <v>1410</v>
      </c>
      <c r="AB1985">
        <v>0</v>
      </c>
      <c r="AC1985">
        <v>1410</v>
      </c>
      <c r="AD1985">
        <v>33</v>
      </c>
      <c r="AE1985">
        <v>0</v>
      </c>
      <c r="AF1985">
        <v>25</v>
      </c>
      <c r="AG1985">
        <v>0</v>
      </c>
      <c r="AH1985">
        <v>1</v>
      </c>
      <c r="AI1985">
        <v>42</v>
      </c>
      <c r="AJ1985">
        <v>0</v>
      </c>
      <c r="AK1985">
        <v>0</v>
      </c>
      <c r="AL1985">
        <v>0</v>
      </c>
      <c r="AM1985">
        <v>0</v>
      </c>
      <c r="AN1985">
        <v>0</v>
      </c>
      <c r="AO1985">
        <v>40</v>
      </c>
      <c r="AP1985">
        <v>40</v>
      </c>
      <c r="AQ1985">
        <v>40</v>
      </c>
      <c r="AR1985">
        <v>0</v>
      </c>
      <c r="AS1985">
        <v>0</v>
      </c>
      <c r="AT1985">
        <v>0</v>
      </c>
      <c r="AU1985">
        <v>0</v>
      </c>
      <c r="AV1985">
        <v>0</v>
      </c>
      <c r="AW1985">
        <v>0</v>
      </c>
      <c r="AX1985">
        <v>0</v>
      </c>
      <c r="AY1985">
        <v>0</v>
      </c>
      <c r="AZ1985">
        <v>0</v>
      </c>
      <c r="BA1985">
        <v>0</v>
      </c>
      <c r="BB1985">
        <v>0</v>
      </c>
      <c r="BC1985">
        <v>0</v>
      </c>
      <c r="BD1985">
        <v>0</v>
      </c>
      <c r="BE1985">
        <v>0</v>
      </c>
      <c r="BF1985">
        <v>40</v>
      </c>
      <c r="BG1985">
        <v>2250</v>
      </c>
      <c r="BH1985">
        <v>0</v>
      </c>
      <c r="BI1985">
        <v>33</v>
      </c>
      <c r="BJ1985" s="25">
        <v>45853</v>
      </c>
      <c r="BK1985">
        <v>0</v>
      </c>
      <c r="BL1985" s="27" t="str">
        <f>VLOOKUP(O1985,DropDownList!$H$1:$I$7,2,FALSE)</f>
        <v>2025/26</v>
      </c>
      <c r="BM1985" s="27" t="str">
        <f t="shared" si="30"/>
        <v>PREG</v>
      </c>
    </row>
    <row r="1986" spans="1:65" x14ac:dyDescent="0.2">
      <c r="A1986">
        <v>2025</v>
      </c>
      <c r="B1986">
        <v>7</v>
      </c>
      <c r="C1986" t="s">
        <v>216</v>
      </c>
      <c r="D1986" t="s">
        <v>223</v>
      </c>
      <c r="E1986" t="s">
        <v>39</v>
      </c>
      <c r="F1986">
        <v>9246</v>
      </c>
      <c r="G1986" t="s">
        <v>141</v>
      </c>
      <c r="H1986" t="s">
        <v>221</v>
      </c>
      <c r="I1986" t="s">
        <v>221</v>
      </c>
      <c r="J1986" s="24">
        <v>45839</v>
      </c>
      <c r="K1986" t="s">
        <v>143</v>
      </c>
      <c r="L1986">
        <v>2</v>
      </c>
      <c r="M1986" t="s">
        <v>144</v>
      </c>
      <c r="N1986" t="s">
        <v>145</v>
      </c>
      <c r="O1986" t="s">
        <v>149</v>
      </c>
      <c r="P1986" t="s">
        <v>151</v>
      </c>
      <c r="Q1986">
        <v>0</v>
      </c>
      <c r="R1986">
        <v>591</v>
      </c>
      <c r="S1986">
        <v>17730</v>
      </c>
      <c r="T1986">
        <v>3390</v>
      </c>
      <c r="U1986">
        <v>0</v>
      </c>
      <c r="V1986">
        <v>0</v>
      </c>
      <c r="W1986">
        <v>0</v>
      </c>
      <c r="X1986">
        <v>0</v>
      </c>
      <c r="Y1986">
        <v>0</v>
      </c>
      <c r="Z1986">
        <v>0</v>
      </c>
      <c r="AA1986">
        <v>14340</v>
      </c>
      <c r="AB1986">
        <v>0</v>
      </c>
      <c r="AC1986">
        <v>14340</v>
      </c>
      <c r="AD1986">
        <v>0</v>
      </c>
      <c r="AE1986">
        <v>0</v>
      </c>
      <c r="AF1986">
        <v>478</v>
      </c>
      <c r="AG1986">
        <v>0</v>
      </c>
      <c r="AH1986">
        <v>113</v>
      </c>
      <c r="AI1986">
        <v>0</v>
      </c>
      <c r="AJ1986">
        <v>0</v>
      </c>
      <c r="AK1986">
        <v>0</v>
      </c>
      <c r="AL1986">
        <v>0</v>
      </c>
      <c r="AM1986">
        <v>28</v>
      </c>
      <c r="AN1986">
        <v>0</v>
      </c>
      <c r="AO1986">
        <v>0</v>
      </c>
      <c r="AP1986">
        <v>0</v>
      </c>
      <c r="AQ1986">
        <v>0</v>
      </c>
      <c r="AR1986">
        <v>0</v>
      </c>
      <c r="AS1986">
        <v>0</v>
      </c>
      <c r="AT1986">
        <v>0</v>
      </c>
      <c r="AU1986">
        <v>0</v>
      </c>
      <c r="AV1986">
        <v>0</v>
      </c>
      <c r="AW1986">
        <v>0</v>
      </c>
      <c r="AX1986">
        <v>0</v>
      </c>
      <c r="AY1986">
        <v>0</v>
      </c>
      <c r="AZ1986">
        <v>0</v>
      </c>
      <c r="BA1986">
        <v>0</v>
      </c>
      <c r="BB1986">
        <v>0</v>
      </c>
      <c r="BC1986">
        <v>0</v>
      </c>
      <c r="BD1986">
        <v>0</v>
      </c>
      <c r="BE1986">
        <v>0</v>
      </c>
      <c r="BF1986">
        <v>0</v>
      </c>
      <c r="BG1986">
        <v>0</v>
      </c>
      <c r="BH1986">
        <v>0</v>
      </c>
      <c r="BI1986">
        <v>0</v>
      </c>
      <c r="BJ1986" s="25">
        <v>45853</v>
      </c>
      <c r="BK1986">
        <v>0</v>
      </c>
      <c r="BL1986" s="27" t="str">
        <f>VLOOKUP(O1986,DropDownList!$H$1:$I$7,2,FALSE)</f>
        <v>2025/26</v>
      </c>
      <c r="BM1986" s="27" t="str">
        <f t="shared" si="30"/>
        <v>PCPF</v>
      </c>
    </row>
    <row r="1987" spans="1:65" x14ac:dyDescent="0.2">
      <c r="A1987">
        <v>2025</v>
      </c>
      <c r="B1987">
        <v>7</v>
      </c>
      <c r="C1987" t="s">
        <v>216</v>
      </c>
      <c r="D1987" t="s">
        <v>223</v>
      </c>
      <c r="E1987" t="s">
        <v>39</v>
      </c>
      <c r="F1987">
        <v>9246</v>
      </c>
      <c r="G1987" t="s">
        <v>141</v>
      </c>
      <c r="H1987" t="s">
        <v>221</v>
      </c>
      <c r="I1987" t="s">
        <v>221</v>
      </c>
      <c r="J1987" s="24">
        <v>45839</v>
      </c>
      <c r="K1987" t="s">
        <v>143</v>
      </c>
      <c r="L1987">
        <v>2</v>
      </c>
      <c r="M1987" t="s">
        <v>144</v>
      </c>
      <c r="N1987" t="s">
        <v>145</v>
      </c>
      <c r="O1987" t="s">
        <v>149</v>
      </c>
      <c r="P1987" t="s">
        <v>148</v>
      </c>
      <c r="Q1987">
        <v>519.99</v>
      </c>
      <c r="R1987">
        <v>13</v>
      </c>
      <c r="S1987">
        <v>780</v>
      </c>
      <c r="T1987">
        <v>0</v>
      </c>
      <c r="U1987">
        <v>9</v>
      </c>
      <c r="V1987">
        <v>8</v>
      </c>
      <c r="W1987">
        <v>480</v>
      </c>
      <c r="X1987">
        <v>480</v>
      </c>
      <c r="Y1987">
        <v>0</v>
      </c>
      <c r="Z1987">
        <v>0</v>
      </c>
      <c r="AA1987">
        <v>260.01</v>
      </c>
      <c r="AB1987">
        <v>0</v>
      </c>
      <c r="AC1987">
        <v>260.01</v>
      </c>
      <c r="AD1987">
        <v>8</v>
      </c>
      <c r="AE1987">
        <v>0</v>
      </c>
      <c r="AF1987">
        <v>4</v>
      </c>
      <c r="AG1987">
        <v>1</v>
      </c>
      <c r="AH1987">
        <v>0</v>
      </c>
      <c r="AI1987">
        <v>8</v>
      </c>
      <c r="AJ1987">
        <v>0</v>
      </c>
      <c r="AK1987">
        <v>0</v>
      </c>
      <c r="AL1987">
        <v>0</v>
      </c>
      <c r="AM1987">
        <v>0</v>
      </c>
      <c r="AN1987">
        <v>0</v>
      </c>
      <c r="AO1987">
        <v>10</v>
      </c>
      <c r="AP1987">
        <v>17</v>
      </c>
      <c r="AQ1987">
        <v>10</v>
      </c>
      <c r="AR1987">
        <v>0</v>
      </c>
      <c r="AS1987">
        <v>0</v>
      </c>
      <c r="AT1987">
        <v>0</v>
      </c>
      <c r="AU1987">
        <v>0</v>
      </c>
      <c r="AV1987">
        <v>0</v>
      </c>
      <c r="AW1987">
        <v>0</v>
      </c>
      <c r="AX1987">
        <v>0</v>
      </c>
      <c r="AY1987">
        <v>1</v>
      </c>
      <c r="AZ1987">
        <v>5</v>
      </c>
      <c r="BA1987">
        <v>1</v>
      </c>
      <c r="BB1987">
        <v>0</v>
      </c>
      <c r="BC1987">
        <v>0</v>
      </c>
      <c r="BD1987">
        <v>0</v>
      </c>
      <c r="BE1987">
        <v>0</v>
      </c>
      <c r="BF1987">
        <v>10</v>
      </c>
      <c r="BG1987">
        <v>480</v>
      </c>
      <c r="BH1987">
        <v>0</v>
      </c>
      <c r="BI1987">
        <v>9</v>
      </c>
      <c r="BJ1987" s="25">
        <v>45853</v>
      </c>
      <c r="BK1987">
        <v>0</v>
      </c>
      <c r="BL1987" s="27" t="str">
        <f>VLOOKUP(O1987,DropDownList!$H$1:$I$7,2,FALSE)</f>
        <v>2025/26</v>
      </c>
      <c r="BM1987" s="27" t="str">
        <f t="shared" ref="BM1987:BM2050" si="31">IF(RIGHT(P1987,4)="VSUR","VSUR",IF(RIGHT(P1987,4)="CONF","CONF",P1987))</f>
        <v>PRAS</v>
      </c>
    </row>
    <row r="1988" spans="1:65" x14ac:dyDescent="0.2">
      <c r="A1988">
        <v>2025</v>
      </c>
      <c r="B1988">
        <v>7</v>
      </c>
      <c r="C1988" t="s">
        <v>216</v>
      </c>
      <c r="D1988" t="s">
        <v>223</v>
      </c>
      <c r="E1988" t="s">
        <v>39</v>
      </c>
      <c r="F1988">
        <v>9246</v>
      </c>
      <c r="G1988" t="s">
        <v>141</v>
      </c>
      <c r="H1988" t="s">
        <v>221</v>
      </c>
      <c r="I1988" t="s">
        <v>221</v>
      </c>
      <c r="J1988" s="24">
        <v>45839</v>
      </c>
      <c r="K1988" t="s">
        <v>143</v>
      </c>
      <c r="L1988">
        <v>2</v>
      </c>
      <c r="M1988" t="s">
        <v>144</v>
      </c>
      <c r="N1988" t="s">
        <v>145</v>
      </c>
      <c r="O1988" t="s">
        <v>156</v>
      </c>
      <c r="P1988" t="s">
        <v>154</v>
      </c>
      <c r="Q1988">
        <v>27192.880000000001</v>
      </c>
      <c r="R1988">
        <v>682</v>
      </c>
      <c r="S1988">
        <v>159098.23000000001</v>
      </c>
      <c r="T1988">
        <v>920</v>
      </c>
      <c r="U1988">
        <v>130</v>
      </c>
      <c r="V1988">
        <v>92</v>
      </c>
      <c r="W1988">
        <v>20617.689999999999</v>
      </c>
      <c r="X1988">
        <v>20617.689999999999</v>
      </c>
      <c r="Y1988">
        <v>0</v>
      </c>
      <c r="Z1988">
        <v>0</v>
      </c>
      <c r="AA1988">
        <v>130985.35</v>
      </c>
      <c r="AB1988">
        <v>1059.23</v>
      </c>
      <c r="AC1988">
        <v>121151.12</v>
      </c>
      <c r="AD1988">
        <v>52</v>
      </c>
      <c r="AE1988">
        <v>40</v>
      </c>
      <c r="AF1988">
        <v>546</v>
      </c>
      <c r="AG1988">
        <v>61</v>
      </c>
      <c r="AH1988">
        <v>6</v>
      </c>
      <c r="AI1988">
        <v>69</v>
      </c>
      <c r="AJ1988">
        <v>0</v>
      </c>
      <c r="AK1988">
        <v>0</v>
      </c>
      <c r="AL1988">
        <v>0</v>
      </c>
      <c r="AM1988">
        <v>0</v>
      </c>
      <c r="AN1988">
        <v>0</v>
      </c>
      <c r="AO1988">
        <v>374</v>
      </c>
      <c r="AP1988">
        <v>1573</v>
      </c>
      <c r="AQ1988">
        <v>391</v>
      </c>
      <c r="AR1988">
        <v>0</v>
      </c>
      <c r="AS1988">
        <v>181</v>
      </c>
      <c r="AT1988">
        <v>48</v>
      </c>
      <c r="AU1988">
        <v>11</v>
      </c>
      <c r="AV1988">
        <v>5</v>
      </c>
      <c r="AW1988">
        <v>0</v>
      </c>
      <c r="AX1988">
        <v>0</v>
      </c>
      <c r="AY1988">
        <v>167</v>
      </c>
      <c r="AZ1988">
        <v>341</v>
      </c>
      <c r="BA1988">
        <v>223</v>
      </c>
      <c r="BB1988">
        <v>68</v>
      </c>
      <c r="BC1988">
        <v>19</v>
      </c>
      <c r="BD1988">
        <v>10</v>
      </c>
      <c r="BE1988">
        <v>0</v>
      </c>
      <c r="BF1988">
        <v>680</v>
      </c>
      <c r="BG1988">
        <v>17176</v>
      </c>
      <c r="BH1988">
        <v>0</v>
      </c>
      <c r="BI1988">
        <v>112</v>
      </c>
      <c r="BJ1988" s="25">
        <v>45853</v>
      </c>
      <c r="BK1988">
        <v>0</v>
      </c>
      <c r="BL1988" s="27" t="str">
        <f>VLOOKUP(O1988,DropDownList!$H$1:$I$7,2,FALSE)</f>
        <v>2023/24</v>
      </c>
      <c r="BM1988" s="27" t="str">
        <f t="shared" si="31"/>
        <v>JP COURT</v>
      </c>
    </row>
    <row r="1989" spans="1:65" x14ac:dyDescent="0.2">
      <c r="A1989">
        <v>2025</v>
      </c>
      <c r="B1989">
        <v>7</v>
      </c>
      <c r="C1989" t="s">
        <v>216</v>
      </c>
      <c r="D1989" t="s">
        <v>223</v>
      </c>
      <c r="E1989" t="s">
        <v>39</v>
      </c>
      <c r="F1989">
        <v>9246</v>
      </c>
      <c r="G1989" t="s">
        <v>141</v>
      </c>
      <c r="H1989" t="s">
        <v>221</v>
      </c>
      <c r="I1989" t="s">
        <v>221</v>
      </c>
      <c r="J1989" s="24">
        <v>45839</v>
      </c>
      <c r="K1989" t="s">
        <v>143</v>
      </c>
      <c r="L1989">
        <v>2</v>
      </c>
      <c r="M1989" t="s">
        <v>144</v>
      </c>
      <c r="N1989" t="s">
        <v>145</v>
      </c>
      <c r="O1989" t="s">
        <v>149</v>
      </c>
      <c r="P1989" t="s">
        <v>152</v>
      </c>
      <c r="Q1989">
        <v>0</v>
      </c>
      <c r="R1989">
        <v>49</v>
      </c>
      <c r="S1989">
        <v>1960</v>
      </c>
      <c r="T1989">
        <v>560</v>
      </c>
      <c r="U1989">
        <v>0</v>
      </c>
      <c r="V1989">
        <v>0</v>
      </c>
      <c r="W1989">
        <v>0</v>
      </c>
      <c r="X1989">
        <v>0</v>
      </c>
      <c r="Y1989">
        <v>0</v>
      </c>
      <c r="Z1989">
        <v>0</v>
      </c>
      <c r="AA1989">
        <v>1400</v>
      </c>
      <c r="AB1989">
        <v>0</v>
      </c>
      <c r="AC1989">
        <v>1400</v>
      </c>
      <c r="AD1989">
        <v>0</v>
      </c>
      <c r="AE1989">
        <v>0</v>
      </c>
      <c r="AF1989">
        <v>35</v>
      </c>
      <c r="AG1989">
        <v>0</v>
      </c>
      <c r="AH1989">
        <v>14</v>
      </c>
      <c r="AI1989">
        <v>0</v>
      </c>
      <c r="AJ1989">
        <v>0</v>
      </c>
      <c r="AK1989">
        <v>0</v>
      </c>
      <c r="AL1989">
        <v>0</v>
      </c>
      <c r="AM1989">
        <v>0</v>
      </c>
      <c r="AN1989">
        <v>0</v>
      </c>
      <c r="AO1989">
        <v>0</v>
      </c>
      <c r="AP1989">
        <v>0</v>
      </c>
      <c r="AQ1989">
        <v>0</v>
      </c>
      <c r="AR1989">
        <v>0</v>
      </c>
      <c r="AS1989">
        <v>0</v>
      </c>
      <c r="AT1989">
        <v>0</v>
      </c>
      <c r="AU1989">
        <v>0</v>
      </c>
      <c r="AV1989">
        <v>0</v>
      </c>
      <c r="AW1989">
        <v>0</v>
      </c>
      <c r="AX1989">
        <v>0</v>
      </c>
      <c r="AY1989">
        <v>0</v>
      </c>
      <c r="AZ1989">
        <v>0</v>
      </c>
      <c r="BA1989">
        <v>0</v>
      </c>
      <c r="BB1989">
        <v>0</v>
      </c>
      <c r="BC1989">
        <v>0</v>
      </c>
      <c r="BD1989">
        <v>0</v>
      </c>
      <c r="BE1989">
        <v>0</v>
      </c>
      <c r="BF1989">
        <v>0</v>
      </c>
      <c r="BG1989">
        <v>0</v>
      </c>
      <c r="BH1989">
        <v>0</v>
      </c>
      <c r="BI1989">
        <v>0</v>
      </c>
      <c r="BJ1989" s="25">
        <v>45853</v>
      </c>
      <c r="BK1989">
        <v>0</v>
      </c>
      <c r="BL1989" s="27" t="str">
        <f>VLOOKUP(O1989,DropDownList!$H$1:$I$7,2,FALSE)</f>
        <v>2025/26</v>
      </c>
      <c r="BM1989" s="27" t="str">
        <f t="shared" si="31"/>
        <v>PCOA</v>
      </c>
    </row>
    <row r="1990" spans="1:65" x14ac:dyDescent="0.2">
      <c r="A1990">
        <v>2025</v>
      </c>
      <c r="B1990">
        <v>7</v>
      </c>
      <c r="C1990" t="s">
        <v>216</v>
      </c>
      <c r="D1990" t="s">
        <v>223</v>
      </c>
      <c r="E1990" t="s">
        <v>39</v>
      </c>
      <c r="F1990">
        <v>9246</v>
      </c>
      <c r="G1990" t="s">
        <v>141</v>
      </c>
      <c r="H1990" t="s">
        <v>221</v>
      </c>
      <c r="I1990" t="s">
        <v>221</v>
      </c>
      <c r="J1990" s="24">
        <v>45839</v>
      </c>
      <c r="K1990" t="s">
        <v>143</v>
      </c>
      <c r="L1990">
        <v>2</v>
      </c>
      <c r="M1990" t="s">
        <v>144</v>
      </c>
      <c r="N1990" t="s">
        <v>145</v>
      </c>
      <c r="O1990" t="s">
        <v>156</v>
      </c>
      <c r="P1990" t="s">
        <v>150</v>
      </c>
      <c r="Q1990">
        <v>17335.2</v>
      </c>
      <c r="R1990">
        <v>449</v>
      </c>
      <c r="S1990">
        <v>70468.36</v>
      </c>
      <c r="T1990">
        <v>8353.01</v>
      </c>
      <c r="U1990">
        <v>132</v>
      </c>
      <c r="V1990">
        <v>76</v>
      </c>
      <c r="W1990">
        <v>10969.76</v>
      </c>
      <c r="X1990">
        <v>10944.76</v>
      </c>
      <c r="Y1990">
        <v>408</v>
      </c>
      <c r="Z1990">
        <v>62115.35</v>
      </c>
      <c r="AA1990">
        <v>44780.15</v>
      </c>
      <c r="AB1990">
        <v>13518.38</v>
      </c>
      <c r="AC1990">
        <v>31261.77</v>
      </c>
      <c r="AD1990">
        <v>55</v>
      </c>
      <c r="AE1990">
        <v>21</v>
      </c>
      <c r="AF1990">
        <v>270</v>
      </c>
      <c r="AG1990">
        <v>52</v>
      </c>
      <c r="AH1990">
        <v>41</v>
      </c>
      <c r="AI1990">
        <v>80</v>
      </c>
      <c r="AJ1990">
        <v>99</v>
      </c>
      <c r="AK1990">
        <v>49</v>
      </c>
      <c r="AL1990">
        <v>8</v>
      </c>
      <c r="AM1990">
        <v>17</v>
      </c>
      <c r="AN1990">
        <v>3</v>
      </c>
      <c r="AO1990">
        <v>291</v>
      </c>
      <c r="AP1990">
        <v>1159</v>
      </c>
      <c r="AQ1990">
        <v>299</v>
      </c>
      <c r="AR1990">
        <v>0</v>
      </c>
      <c r="AS1990">
        <v>81</v>
      </c>
      <c r="AT1990">
        <v>23</v>
      </c>
      <c r="AU1990">
        <v>2</v>
      </c>
      <c r="AV1990">
        <v>0</v>
      </c>
      <c r="AW1990">
        <v>0</v>
      </c>
      <c r="AX1990">
        <v>0</v>
      </c>
      <c r="AY1990">
        <v>209</v>
      </c>
      <c r="AZ1990">
        <v>318</v>
      </c>
      <c r="BA1990">
        <v>174</v>
      </c>
      <c r="BB1990">
        <v>22</v>
      </c>
      <c r="BC1990">
        <v>6</v>
      </c>
      <c r="BD1990">
        <v>6</v>
      </c>
      <c r="BE1990">
        <v>0</v>
      </c>
      <c r="BF1990">
        <v>295</v>
      </c>
      <c r="BG1990">
        <v>10844.09</v>
      </c>
      <c r="BH1990">
        <v>6</v>
      </c>
      <c r="BI1990">
        <v>132</v>
      </c>
      <c r="BJ1990" s="25">
        <v>45853</v>
      </c>
      <c r="BK1990">
        <v>0</v>
      </c>
      <c r="BL1990" s="27" t="str">
        <f>VLOOKUP(O1990,DropDownList!$H$1:$I$7,2,FALSE)</f>
        <v>2023/24</v>
      </c>
      <c r="BM1990" s="27" t="str">
        <f t="shared" si="31"/>
        <v>FISCAL FINES</v>
      </c>
    </row>
    <row r="1991" spans="1:65" x14ac:dyDescent="0.2">
      <c r="A1991">
        <v>2025</v>
      </c>
      <c r="B1991">
        <v>7</v>
      </c>
      <c r="C1991" t="s">
        <v>216</v>
      </c>
      <c r="D1991" t="s">
        <v>223</v>
      </c>
      <c r="E1991" t="s">
        <v>39</v>
      </c>
      <c r="F1991">
        <v>9246</v>
      </c>
      <c r="G1991" t="s">
        <v>141</v>
      </c>
      <c r="H1991" t="s">
        <v>221</v>
      </c>
      <c r="I1991" t="s">
        <v>221</v>
      </c>
      <c r="J1991" s="24">
        <v>45839</v>
      </c>
      <c r="K1991" t="s">
        <v>143</v>
      </c>
      <c r="L1991">
        <v>2</v>
      </c>
      <c r="M1991" t="s">
        <v>144</v>
      </c>
      <c r="N1991" t="s">
        <v>145</v>
      </c>
      <c r="O1991" t="s">
        <v>149</v>
      </c>
      <c r="P1991" t="s">
        <v>154</v>
      </c>
      <c r="Q1991">
        <v>54100.24</v>
      </c>
      <c r="R1991">
        <v>726</v>
      </c>
      <c r="S1991">
        <v>164769</v>
      </c>
      <c r="T1991">
        <v>650</v>
      </c>
      <c r="U1991">
        <v>246</v>
      </c>
      <c r="V1991">
        <v>165</v>
      </c>
      <c r="W1991">
        <v>34245.69</v>
      </c>
      <c r="X1991">
        <v>38586.69</v>
      </c>
      <c r="Y1991">
        <v>0</v>
      </c>
      <c r="Z1991">
        <v>0</v>
      </c>
      <c r="AA1991">
        <v>110018.76</v>
      </c>
      <c r="AB1991">
        <v>604.01</v>
      </c>
      <c r="AC1991">
        <v>101489.75</v>
      </c>
      <c r="AD1991">
        <v>108</v>
      </c>
      <c r="AE1991">
        <v>57</v>
      </c>
      <c r="AF1991">
        <v>478</v>
      </c>
      <c r="AG1991">
        <v>95</v>
      </c>
      <c r="AH1991">
        <v>2</v>
      </c>
      <c r="AI1991">
        <v>151</v>
      </c>
      <c r="AJ1991">
        <v>0</v>
      </c>
      <c r="AK1991">
        <v>0</v>
      </c>
      <c r="AL1991">
        <v>0</v>
      </c>
      <c r="AM1991">
        <v>0</v>
      </c>
      <c r="AN1991">
        <v>0</v>
      </c>
      <c r="AO1991">
        <v>346</v>
      </c>
      <c r="AP1991">
        <v>866</v>
      </c>
      <c r="AQ1991">
        <v>346</v>
      </c>
      <c r="AR1991">
        <v>0</v>
      </c>
      <c r="AS1991">
        <v>92</v>
      </c>
      <c r="AT1991">
        <v>0</v>
      </c>
      <c r="AU1991">
        <v>5</v>
      </c>
      <c r="AV1991">
        <v>0</v>
      </c>
      <c r="AW1991">
        <v>0</v>
      </c>
      <c r="AX1991">
        <v>0</v>
      </c>
      <c r="AY1991">
        <v>67</v>
      </c>
      <c r="AZ1991">
        <v>196</v>
      </c>
      <c r="BA1991">
        <v>85</v>
      </c>
      <c r="BB1991">
        <v>31</v>
      </c>
      <c r="BC1991">
        <v>7</v>
      </c>
      <c r="BD1991">
        <v>4</v>
      </c>
      <c r="BE1991">
        <v>0</v>
      </c>
      <c r="BF1991">
        <v>725</v>
      </c>
      <c r="BG1991">
        <v>36632</v>
      </c>
      <c r="BH1991">
        <v>0</v>
      </c>
      <c r="BI1991">
        <v>243</v>
      </c>
      <c r="BJ1991" s="25">
        <v>45853</v>
      </c>
      <c r="BK1991">
        <v>0</v>
      </c>
      <c r="BL1991" s="27" t="str">
        <f>VLOOKUP(O1991,DropDownList!$H$1:$I$7,2,FALSE)</f>
        <v>2025/26</v>
      </c>
      <c r="BM1991" s="27" t="str">
        <f t="shared" si="31"/>
        <v>JP COURT</v>
      </c>
    </row>
    <row r="1992" spans="1:65" x14ac:dyDescent="0.2">
      <c r="A1992">
        <v>2025</v>
      </c>
      <c r="B1992">
        <v>7</v>
      </c>
      <c r="C1992" t="s">
        <v>216</v>
      </c>
      <c r="D1992" t="s">
        <v>223</v>
      </c>
      <c r="E1992" t="s">
        <v>39</v>
      </c>
      <c r="F1992">
        <v>9246</v>
      </c>
      <c r="G1992" t="s">
        <v>141</v>
      </c>
      <c r="H1992" t="s">
        <v>221</v>
      </c>
      <c r="I1992" t="s">
        <v>221</v>
      </c>
      <c r="J1992" s="24">
        <v>45839</v>
      </c>
      <c r="K1992" t="s">
        <v>143</v>
      </c>
      <c r="L1992">
        <v>2</v>
      </c>
      <c r="M1992" t="s">
        <v>144</v>
      </c>
      <c r="N1992" t="s">
        <v>145</v>
      </c>
      <c r="O1992" t="s">
        <v>147</v>
      </c>
      <c r="P1992" t="s">
        <v>154</v>
      </c>
      <c r="Q1992">
        <v>28712.84</v>
      </c>
      <c r="R1992">
        <v>505</v>
      </c>
      <c r="S1992">
        <v>132741</v>
      </c>
      <c r="T1992">
        <v>1589</v>
      </c>
      <c r="U1992">
        <v>116</v>
      </c>
      <c r="V1992">
        <v>69</v>
      </c>
      <c r="W1992">
        <v>18164.18</v>
      </c>
      <c r="X1992">
        <v>18524.18</v>
      </c>
      <c r="Y1992">
        <v>0</v>
      </c>
      <c r="Z1992">
        <v>0</v>
      </c>
      <c r="AA1992">
        <v>102439.16</v>
      </c>
      <c r="AB1992">
        <v>1196.97</v>
      </c>
      <c r="AC1992">
        <v>94517.19</v>
      </c>
      <c r="AD1992">
        <v>43</v>
      </c>
      <c r="AE1992">
        <v>26</v>
      </c>
      <c r="AF1992">
        <v>382</v>
      </c>
      <c r="AG1992">
        <v>52</v>
      </c>
      <c r="AH1992">
        <v>5</v>
      </c>
      <c r="AI1992">
        <v>64</v>
      </c>
      <c r="AJ1992">
        <v>0</v>
      </c>
      <c r="AK1992">
        <v>0</v>
      </c>
      <c r="AL1992">
        <v>0</v>
      </c>
      <c r="AM1992">
        <v>0</v>
      </c>
      <c r="AN1992">
        <v>0</v>
      </c>
      <c r="AO1992">
        <v>240</v>
      </c>
      <c r="AP1992">
        <v>783</v>
      </c>
      <c r="AQ1992">
        <v>260</v>
      </c>
      <c r="AR1992">
        <v>0</v>
      </c>
      <c r="AS1992">
        <v>73</v>
      </c>
      <c r="AT1992">
        <v>15</v>
      </c>
      <c r="AU1992">
        <v>15</v>
      </c>
      <c r="AV1992">
        <v>5</v>
      </c>
      <c r="AW1992">
        <v>0</v>
      </c>
      <c r="AX1992">
        <v>0</v>
      </c>
      <c r="AY1992">
        <v>92</v>
      </c>
      <c r="AZ1992">
        <v>170</v>
      </c>
      <c r="BA1992">
        <v>83</v>
      </c>
      <c r="BB1992">
        <v>21</v>
      </c>
      <c r="BC1992">
        <v>4</v>
      </c>
      <c r="BD1992">
        <v>2</v>
      </c>
      <c r="BE1992">
        <v>0</v>
      </c>
      <c r="BF1992">
        <v>500</v>
      </c>
      <c r="BG1992">
        <v>18195</v>
      </c>
      <c r="BH1992">
        <v>2</v>
      </c>
      <c r="BI1992">
        <v>107</v>
      </c>
      <c r="BJ1992" s="25">
        <v>45853</v>
      </c>
      <c r="BK1992">
        <v>0</v>
      </c>
      <c r="BL1992" s="27" t="str">
        <f>VLOOKUP(O1992,DropDownList!$H$1:$I$7,2,FALSE)</f>
        <v>2024/25</v>
      </c>
      <c r="BM1992" s="27" t="str">
        <f t="shared" si="31"/>
        <v>JP COURT</v>
      </c>
    </row>
    <row r="1993" spans="1:65" x14ac:dyDescent="0.2">
      <c r="A1993">
        <v>2025</v>
      </c>
      <c r="B1993">
        <v>7</v>
      </c>
      <c r="C1993" t="s">
        <v>216</v>
      </c>
      <c r="D1993" t="s">
        <v>223</v>
      </c>
      <c r="E1993" t="s">
        <v>39</v>
      </c>
      <c r="F1993">
        <v>9246</v>
      </c>
      <c r="G1993" t="s">
        <v>141</v>
      </c>
      <c r="H1993" t="s">
        <v>221</v>
      </c>
      <c r="I1993" t="s">
        <v>221</v>
      </c>
      <c r="J1993" s="24">
        <v>45839</v>
      </c>
      <c r="K1993" t="s">
        <v>143</v>
      </c>
      <c r="L1993">
        <v>2</v>
      </c>
      <c r="M1993" t="s">
        <v>144</v>
      </c>
      <c r="N1993" t="s">
        <v>145</v>
      </c>
      <c r="O1993" t="s">
        <v>156</v>
      </c>
      <c r="P1993" t="s">
        <v>146</v>
      </c>
      <c r="Q1993">
        <v>1080</v>
      </c>
      <c r="R1993">
        <v>676</v>
      </c>
      <c r="S1993">
        <v>9875</v>
      </c>
      <c r="T1993">
        <v>80</v>
      </c>
      <c r="U1993">
        <v>131</v>
      </c>
      <c r="V1993">
        <v>53</v>
      </c>
      <c r="W1993">
        <v>840</v>
      </c>
      <c r="X1993">
        <v>840</v>
      </c>
      <c r="Y1993">
        <v>0</v>
      </c>
      <c r="Z1993">
        <v>0</v>
      </c>
      <c r="AA1993">
        <v>8715</v>
      </c>
      <c r="AB1993">
        <v>0</v>
      </c>
      <c r="AC1993">
        <v>0</v>
      </c>
      <c r="AD1993">
        <v>52</v>
      </c>
      <c r="AE1993">
        <v>1</v>
      </c>
      <c r="AF1993">
        <v>600</v>
      </c>
      <c r="AG1993">
        <v>1</v>
      </c>
      <c r="AH1993">
        <v>6</v>
      </c>
      <c r="AI1993">
        <v>69</v>
      </c>
      <c r="AJ1993">
        <v>0</v>
      </c>
      <c r="AK1993">
        <v>0</v>
      </c>
      <c r="AL1993">
        <v>0</v>
      </c>
      <c r="AM1993">
        <v>0</v>
      </c>
      <c r="AN1993">
        <v>0</v>
      </c>
      <c r="AO1993">
        <v>372</v>
      </c>
      <c r="AP1993">
        <v>1579</v>
      </c>
      <c r="AQ1993">
        <v>392</v>
      </c>
      <c r="AR1993">
        <v>0</v>
      </c>
      <c r="AS1993">
        <v>181</v>
      </c>
      <c r="AT1993">
        <v>48</v>
      </c>
      <c r="AU1993">
        <v>11</v>
      </c>
      <c r="AV1993">
        <v>5</v>
      </c>
      <c r="AW1993">
        <v>0</v>
      </c>
      <c r="AX1993">
        <v>0</v>
      </c>
      <c r="AY1993">
        <v>170</v>
      </c>
      <c r="AZ1993">
        <v>343</v>
      </c>
      <c r="BA1993">
        <v>223</v>
      </c>
      <c r="BB1993">
        <v>68</v>
      </c>
      <c r="BC1993">
        <v>19</v>
      </c>
      <c r="BD1993">
        <v>10</v>
      </c>
      <c r="BE1993">
        <v>0</v>
      </c>
      <c r="BF1993">
        <v>674</v>
      </c>
      <c r="BG1993">
        <v>1070</v>
      </c>
      <c r="BH1993">
        <v>0</v>
      </c>
      <c r="BI1993">
        <v>113</v>
      </c>
      <c r="BJ1993" s="25">
        <v>45853</v>
      </c>
      <c r="BK1993">
        <v>0</v>
      </c>
      <c r="BL1993" s="27" t="str">
        <f>VLOOKUP(O1993,DropDownList!$H$1:$I$7,2,FALSE)</f>
        <v>2023/24</v>
      </c>
      <c r="BM1993" s="27" t="str">
        <f t="shared" si="31"/>
        <v>VSUR</v>
      </c>
    </row>
    <row r="1994" spans="1:65" x14ac:dyDescent="0.2">
      <c r="A1994">
        <v>2025</v>
      </c>
      <c r="B1994">
        <v>7</v>
      </c>
      <c r="C1994" t="s">
        <v>216</v>
      </c>
      <c r="D1994" t="s">
        <v>223</v>
      </c>
      <c r="E1994" t="s">
        <v>39</v>
      </c>
      <c r="F1994">
        <v>9246</v>
      </c>
      <c r="G1994" t="s">
        <v>141</v>
      </c>
      <c r="H1994" t="s">
        <v>221</v>
      </c>
      <c r="I1994" t="s">
        <v>221</v>
      </c>
      <c r="J1994" s="24">
        <v>45839</v>
      </c>
      <c r="K1994" t="s">
        <v>143</v>
      </c>
      <c r="L1994">
        <v>2</v>
      </c>
      <c r="M1994" t="s">
        <v>144</v>
      </c>
      <c r="N1994" t="s">
        <v>145</v>
      </c>
      <c r="O1994" t="s">
        <v>147</v>
      </c>
      <c r="P1994" t="s">
        <v>150</v>
      </c>
      <c r="Q1994">
        <v>22824.63</v>
      </c>
      <c r="R1994">
        <v>361</v>
      </c>
      <c r="S1994">
        <v>65135.7</v>
      </c>
      <c r="T1994">
        <v>7661.19</v>
      </c>
      <c r="U1994">
        <v>124</v>
      </c>
      <c r="V1994">
        <v>65</v>
      </c>
      <c r="W1994">
        <v>14334.57</v>
      </c>
      <c r="X1994">
        <v>14793.73</v>
      </c>
      <c r="Y1994">
        <v>315</v>
      </c>
      <c r="Z1994">
        <v>57474.51</v>
      </c>
      <c r="AA1994">
        <v>34649.879999999997</v>
      </c>
      <c r="AB1994">
        <v>9759.93</v>
      </c>
      <c r="AC1994">
        <v>24889.95</v>
      </c>
      <c r="AD1994">
        <v>51</v>
      </c>
      <c r="AE1994">
        <v>14</v>
      </c>
      <c r="AF1994">
        <v>186</v>
      </c>
      <c r="AG1994">
        <v>40</v>
      </c>
      <c r="AH1994">
        <v>46</v>
      </c>
      <c r="AI1994">
        <v>84</v>
      </c>
      <c r="AJ1994">
        <v>62</v>
      </c>
      <c r="AK1994">
        <v>44</v>
      </c>
      <c r="AL1994">
        <v>6</v>
      </c>
      <c r="AM1994">
        <v>15</v>
      </c>
      <c r="AN1994">
        <v>4</v>
      </c>
      <c r="AO1994">
        <v>253</v>
      </c>
      <c r="AP1994">
        <v>959</v>
      </c>
      <c r="AQ1994">
        <v>260</v>
      </c>
      <c r="AR1994">
        <v>1</v>
      </c>
      <c r="AS1994">
        <v>67</v>
      </c>
      <c r="AT1994">
        <v>18</v>
      </c>
      <c r="AU1994">
        <v>4</v>
      </c>
      <c r="AV1994">
        <v>0</v>
      </c>
      <c r="AW1994">
        <v>0</v>
      </c>
      <c r="AX1994">
        <v>0</v>
      </c>
      <c r="AY1994">
        <v>170</v>
      </c>
      <c r="AZ1994">
        <v>279</v>
      </c>
      <c r="BA1994">
        <v>143</v>
      </c>
      <c r="BB1994">
        <v>8</v>
      </c>
      <c r="BC1994">
        <v>2</v>
      </c>
      <c r="BD1994">
        <v>1</v>
      </c>
      <c r="BE1994">
        <v>0</v>
      </c>
      <c r="BF1994">
        <v>254</v>
      </c>
      <c r="BG1994">
        <v>16510.84</v>
      </c>
      <c r="BH1994">
        <v>5</v>
      </c>
      <c r="BI1994">
        <v>122</v>
      </c>
      <c r="BJ1994" s="25">
        <v>45853</v>
      </c>
      <c r="BK1994">
        <v>0</v>
      </c>
      <c r="BL1994" s="27" t="str">
        <f>VLOOKUP(O1994,DropDownList!$H$1:$I$7,2,FALSE)</f>
        <v>2024/25</v>
      </c>
      <c r="BM1994" s="27" t="str">
        <f t="shared" si="31"/>
        <v>FISCAL FINES</v>
      </c>
    </row>
    <row r="1995" spans="1:65" x14ac:dyDescent="0.2">
      <c r="A1995">
        <v>2025</v>
      </c>
      <c r="B1995">
        <v>7</v>
      </c>
      <c r="C1995" t="s">
        <v>216</v>
      </c>
      <c r="D1995" t="s">
        <v>223</v>
      </c>
      <c r="E1995" t="s">
        <v>39</v>
      </c>
      <c r="F1995">
        <v>9246</v>
      </c>
      <c r="G1995" t="s">
        <v>141</v>
      </c>
      <c r="H1995" t="s">
        <v>221</v>
      </c>
      <c r="I1995" t="s">
        <v>221</v>
      </c>
      <c r="J1995" s="24">
        <v>45839</v>
      </c>
      <c r="K1995" t="s">
        <v>143</v>
      </c>
      <c r="L1995">
        <v>2</v>
      </c>
      <c r="M1995" t="s">
        <v>144</v>
      </c>
      <c r="N1995" t="s">
        <v>145</v>
      </c>
      <c r="O1995" t="s">
        <v>149</v>
      </c>
      <c r="P1995" t="s">
        <v>146</v>
      </c>
      <c r="Q1995">
        <v>2245</v>
      </c>
      <c r="R1995">
        <v>724</v>
      </c>
      <c r="S1995">
        <v>10200</v>
      </c>
      <c r="T1995">
        <v>40</v>
      </c>
      <c r="U1995">
        <v>245</v>
      </c>
      <c r="V1995">
        <v>112</v>
      </c>
      <c r="W1995">
        <v>1635</v>
      </c>
      <c r="X1995">
        <v>1635</v>
      </c>
      <c r="Y1995">
        <v>0</v>
      </c>
      <c r="Z1995">
        <v>0</v>
      </c>
      <c r="AA1995">
        <v>7915</v>
      </c>
      <c r="AB1995">
        <v>0</v>
      </c>
      <c r="AC1995">
        <v>0</v>
      </c>
      <c r="AD1995">
        <v>109</v>
      </c>
      <c r="AE1995">
        <v>3</v>
      </c>
      <c r="AF1995">
        <v>565</v>
      </c>
      <c r="AG1995">
        <v>3</v>
      </c>
      <c r="AH1995">
        <v>2</v>
      </c>
      <c r="AI1995">
        <v>154</v>
      </c>
      <c r="AJ1995">
        <v>0</v>
      </c>
      <c r="AK1995">
        <v>0</v>
      </c>
      <c r="AL1995">
        <v>0</v>
      </c>
      <c r="AM1995">
        <v>0</v>
      </c>
      <c r="AN1995">
        <v>0</v>
      </c>
      <c r="AO1995">
        <v>346</v>
      </c>
      <c r="AP1995">
        <v>868</v>
      </c>
      <c r="AQ1995">
        <v>347</v>
      </c>
      <c r="AR1995">
        <v>0</v>
      </c>
      <c r="AS1995">
        <v>93</v>
      </c>
      <c r="AT1995">
        <v>0</v>
      </c>
      <c r="AU1995">
        <v>5</v>
      </c>
      <c r="AV1995">
        <v>0</v>
      </c>
      <c r="AW1995">
        <v>0</v>
      </c>
      <c r="AX1995">
        <v>0</v>
      </c>
      <c r="AY1995">
        <v>66</v>
      </c>
      <c r="AZ1995">
        <v>196</v>
      </c>
      <c r="BA1995">
        <v>86</v>
      </c>
      <c r="BB1995">
        <v>31</v>
      </c>
      <c r="BC1995">
        <v>7</v>
      </c>
      <c r="BD1995">
        <v>4</v>
      </c>
      <c r="BE1995">
        <v>0</v>
      </c>
      <c r="BF1995">
        <v>723</v>
      </c>
      <c r="BG1995">
        <v>2210</v>
      </c>
      <c r="BH1995">
        <v>0</v>
      </c>
      <c r="BI1995">
        <v>242</v>
      </c>
      <c r="BJ1995" s="25">
        <v>45853</v>
      </c>
      <c r="BK1995">
        <v>0</v>
      </c>
      <c r="BL1995" s="27" t="str">
        <f>VLOOKUP(O1995,DropDownList!$H$1:$I$7,2,FALSE)</f>
        <v>2025/26</v>
      </c>
      <c r="BM1995" s="27" t="str">
        <f t="shared" si="31"/>
        <v>VSUR</v>
      </c>
    </row>
    <row r="1996" spans="1:65" x14ac:dyDescent="0.2">
      <c r="A1996">
        <v>2025</v>
      </c>
      <c r="B1996">
        <v>7</v>
      </c>
      <c r="C1996" t="s">
        <v>216</v>
      </c>
      <c r="D1996" t="s">
        <v>223</v>
      </c>
      <c r="E1996" t="s">
        <v>39</v>
      </c>
      <c r="F1996">
        <v>9246</v>
      </c>
      <c r="G1996" t="s">
        <v>141</v>
      </c>
      <c r="H1996" t="s">
        <v>221</v>
      </c>
      <c r="I1996" t="s">
        <v>221</v>
      </c>
      <c r="J1996" s="24">
        <v>45839</v>
      </c>
      <c r="K1996" t="s">
        <v>143</v>
      </c>
      <c r="L1996">
        <v>2</v>
      </c>
      <c r="M1996" t="s">
        <v>144</v>
      </c>
      <c r="N1996" t="s">
        <v>145</v>
      </c>
      <c r="O1996" t="s">
        <v>156</v>
      </c>
      <c r="P1996" t="s">
        <v>153</v>
      </c>
      <c r="Q1996">
        <v>1316.56</v>
      </c>
      <c r="R1996">
        <v>50</v>
      </c>
      <c r="S1996">
        <v>3090</v>
      </c>
      <c r="T1996">
        <v>90</v>
      </c>
      <c r="U1996">
        <v>20</v>
      </c>
      <c r="V1996">
        <v>18</v>
      </c>
      <c r="W1996">
        <v>1196.56</v>
      </c>
      <c r="X1996">
        <v>1196.56</v>
      </c>
      <c r="Y1996">
        <v>0</v>
      </c>
      <c r="Z1996">
        <v>0</v>
      </c>
      <c r="AA1996">
        <v>1683.44</v>
      </c>
      <c r="AB1996">
        <v>0</v>
      </c>
      <c r="AC1996">
        <v>1683.44</v>
      </c>
      <c r="AD1996">
        <v>17</v>
      </c>
      <c r="AE1996">
        <v>1</v>
      </c>
      <c r="AF1996">
        <v>28</v>
      </c>
      <c r="AG1996">
        <v>1</v>
      </c>
      <c r="AH1996">
        <v>2</v>
      </c>
      <c r="AI1996">
        <v>19</v>
      </c>
      <c r="AJ1996">
        <v>0</v>
      </c>
      <c r="AK1996">
        <v>0</v>
      </c>
      <c r="AL1996">
        <v>0</v>
      </c>
      <c r="AM1996">
        <v>0</v>
      </c>
      <c r="AN1996">
        <v>0</v>
      </c>
      <c r="AO1996">
        <v>40</v>
      </c>
      <c r="AP1996">
        <v>124</v>
      </c>
      <c r="AQ1996">
        <v>47</v>
      </c>
      <c r="AR1996">
        <v>0</v>
      </c>
      <c r="AS1996">
        <v>12</v>
      </c>
      <c r="AT1996">
        <v>1</v>
      </c>
      <c r="AU1996">
        <v>0</v>
      </c>
      <c r="AV1996">
        <v>0</v>
      </c>
      <c r="AW1996">
        <v>0</v>
      </c>
      <c r="AX1996">
        <v>0</v>
      </c>
      <c r="AY1996">
        <v>12</v>
      </c>
      <c r="AZ1996">
        <v>30</v>
      </c>
      <c r="BA1996">
        <v>17</v>
      </c>
      <c r="BB1996">
        <v>3</v>
      </c>
      <c r="BC1996">
        <v>1</v>
      </c>
      <c r="BD1996">
        <v>1</v>
      </c>
      <c r="BE1996">
        <v>0</v>
      </c>
      <c r="BF1996">
        <v>42</v>
      </c>
      <c r="BG1996">
        <v>1290</v>
      </c>
      <c r="BH1996">
        <v>0</v>
      </c>
      <c r="BI1996">
        <v>20</v>
      </c>
      <c r="BJ1996" s="25">
        <v>45853</v>
      </c>
      <c r="BK1996">
        <v>0</v>
      </c>
      <c r="BL1996" s="27" t="str">
        <f>VLOOKUP(O1996,DropDownList!$H$1:$I$7,2,FALSE)</f>
        <v>2023/24</v>
      </c>
      <c r="BM1996" s="27" t="str">
        <f t="shared" si="31"/>
        <v>PREG</v>
      </c>
    </row>
    <row r="1997" spans="1:65" x14ac:dyDescent="0.2">
      <c r="A1997">
        <v>2025</v>
      </c>
      <c r="B1997">
        <v>7</v>
      </c>
      <c r="C1997" t="s">
        <v>216</v>
      </c>
      <c r="D1997" t="s">
        <v>223</v>
      </c>
      <c r="E1997" t="s">
        <v>39</v>
      </c>
      <c r="F1997">
        <v>9246</v>
      </c>
      <c r="G1997" t="s">
        <v>141</v>
      </c>
      <c r="H1997" t="s">
        <v>221</v>
      </c>
      <c r="I1997" t="s">
        <v>221</v>
      </c>
      <c r="J1997" s="24">
        <v>45839</v>
      </c>
      <c r="K1997" t="s">
        <v>143</v>
      </c>
      <c r="L1997">
        <v>2</v>
      </c>
      <c r="M1997" t="s">
        <v>144</v>
      </c>
      <c r="N1997" t="s">
        <v>145</v>
      </c>
      <c r="O1997" t="s">
        <v>156</v>
      </c>
      <c r="P1997" t="s">
        <v>151</v>
      </c>
      <c r="Q1997">
        <v>0</v>
      </c>
      <c r="R1997">
        <v>279</v>
      </c>
      <c r="S1997">
        <v>8370</v>
      </c>
      <c r="T1997">
        <v>1710</v>
      </c>
      <c r="U1997">
        <v>0</v>
      </c>
      <c r="V1997">
        <v>0</v>
      </c>
      <c r="W1997">
        <v>0</v>
      </c>
      <c r="X1997">
        <v>0</v>
      </c>
      <c r="Y1997">
        <v>0</v>
      </c>
      <c r="Z1997">
        <v>0</v>
      </c>
      <c r="AA1997">
        <v>6660</v>
      </c>
      <c r="AB1997">
        <v>0</v>
      </c>
      <c r="AC1997">
        <v>6660</v>
      </c>
      <c r="AD1997">
        <v>0</v>
      </c>
      <c r="AE1997">
        <v>0</v>
      </c>
      <c r="AF1997">
        <v>222</v>
      </c>
      <c r="AG1997">
        <v>0</v>
      </c>
      <c r="AH1997">
        <v>57</v>
      </c>
      <c r="AI1997">
        <v>0</v>
      </c>
      <c r="AJ1997">
        <v>0</v>
      </c>
      <c r="AK1997">
        <v>0</v>
      </c>
      <c r="AL1997">
        <v>0</v>
      </c>
      <c r="AM1997">
        <v>11</v>
      </c>
      <c r="AN1997">
        <v>0</v>
      </c>
      <c r="AO1997">
        <v>0</v>
      </c>
      <c r="AP1997">
        <v>0</v>
      </c>
      <c r="AQ1997">
        <v>0</v>
      </c>
      <c r="AR1997">
        <v>0</v>
      </c>
      <c r="AS1997">
        <v>0</v>
      </c>
      <c r="AT1997">
        <v>0</v>
      </c>
      <c r="AU1997">
        <v>0</v>
      </c>
      <c r="AV1997">
        <v>0</v>
      </c>
      <c r="AW1997">
        <v>0</v>
      </c>
      <c r="AX1997">
        <v>0</v>
      </c>
      <c r="AY1997">
        <v>0</v>
      </c>
      <c r="AZ1997">
        <v>0</v>
      </c>
      <c r="BA1997">
        <v>0</v>
      </c>
      <c r="BB1997">
        <v>0</v>
      </c>
      <c r="BC1997">
        <v>0</v>
      </c>
      <c r="BD1997">
        <v>0</v>
      </c>
      <c r="BE1997">
        <v>0</v>
      </c>
      <c r="BF1997">
        <v>0</v>
      </c>
      <c r="BG1997">
        <v>0</v>
      </c>
      <c r="BH1997">
        <v>0</v>
      </c>
      <c r="BI1997">
        <v>0</v>
      </c>
      <c r="BJ1997" s="25">
        <v>45853</v>
      </c>
      <c r="BK1997">
        <v>0</v>
      </c>
      <c r="BL1997" s="27" t="str">
        <f>VLOOKUP(O1997,DropDownList!$H$1:$I$7,2,FALSE)</f>
        <v>2023/24</v>
      </c>
      <c r="BM1997" s="27" t="str">
        <f t="shared" si="31"/>
        <v>PCPF</v>
      </c>
    </row>
    <row r="1998" spans="1:65" x14ac:dyDescent="0.2">
      <c r="A1998">
        <v>2025</v>
      </c>
      <c r="B1998">
        <v>7</v>
      </c>
      <c r="C1998" t="s">
        <v>216</v>
      </c>
      <c r="D1998" t="s">
        <v>223</v>
      </c>
      <c r="E1998" t="s">
        <v>39</v>
      </c>
      <c r="F1998">
        <v>9246</v>
      </c>
      <c r="G1998" t="s">
        <v>141</v>
      </c>
      <c r="H1998" t="s">
        <v>221</v>
      </c>
      <c r="I1998" t="s">
        <v>221</v>
      </c>
      <c r="J1998" s="24">
        <v>45839</v>
      </c>
      <c r="K1998" t="s">
        <v>143</v>
      </c>
      <c r="L1998">
        <v>2</v>
      </c>
      <c r="M1998" t="s">
        <v>144</v>
      </c>
      <c r="N1998" t="s">
        <v>145</v>
      </c>
      <c r="O1998" t="s">
        <v>156</v>
      </c>
      <c r="P1998" t="s">
        <v>148</v>
      </c>
      <c r="Q1998">
        <v>330</v>
      </c>
      <c r="R1998">
        <v>24</v>
      </c>
      <c r="S1998">
        <v>1440</v>
      </c>
      <c r="T1998">
        <v>0</v>
      </c>
      <c r="U1998">
        <v>6</v>
      </c>
      <c r="V1998">
        <v>4</v>
      </c>
      <c r="W1998">
        <v>210</v>
      </c>
      <c r="X1998">
        <v>210</v>
      </c>
      <c r="Y1998">
        <v>0</v>
      </c>
      <c r="Z1998">
        <v>0</v>
      </c>
      <c r="AA1998">
        <v>1110</v>
      </c>
      <c r="AB1998">
        <v>0</v>
      </c>
      <c r="AC1998">
        <v>1110</v>
      </c>
      <c r="AD1998">
        <v>3</v>
      </c>
      <c r="AE1998">
        <v>1</v>
      </c>
      <c r="AF1998">
        <v>18</v>
      </c>
      <c r="AG1998">
        <v>1</v>
      </c>
      <c r="AH1998">
        <v>0</v>
      </c>
      <c r="AI1998">
        <v>5</v>
      </c>
      <c r="AJ1998">
        <v>0</v>
      </c>
      <c r="AK1998">
        <v>0</v>
      </c>
      <c r="AL1998">
        <v>0</v>
      </c>
      <c r="AM1998">
        <v>0</v>
      </c>
      <c r="AN1998">
        <v>0</v>
      </c>
      <c r="AO1998">
        <v>20</v>
      </c>
      <c r="AP1998">
        <v>79</v>
      </c>
      <c r="AQ1998">
        <v>23</v>
      </c>
      <c r="AR1998">
        <v>0</v>
      </c>
      <c r="AS1998">
        <v>4</v>
      </c>
      <c r="AT1998">
        <v>1</v>
      </c>
      <c r="AU1998">
        <v>0</v>
      </c>
      <c r="AV1998">
        <v>0</v>
      </c>
      <c r="AW1998">
        <v>0</v>
      </c>
      <c r="AX1998">
        <v>0</v>
      </c>
      <c r="AY1998">
        <v>14</v>
      </c>
      <c r="AZ1998">
        <v>23</v>
      </c>
      <c r="BA1998">
        <v>12</v>
      </c>
      <c r="BB1998">
        <v>1</v>
      </c>
      <c r="BC1998">
        <v>0</v>
      </c>
      <c r="BD1998">
        <v>0</v>
      </c>
      <c r="BE1998">
        <v>0</v>
      </c>
      <c r="BF1998">
        <v>20</v>
      </c>
      <c r="BG1998">
        <v>300</v>
      </c>
      <c r="BH1998">
        <v>0</v>
      </c>
      <c r="BI1998">
        <v>6</v>
      </c>
      <c r="BJ1998" s="25">
        <v>45853</v>
      </c>
      <c r="BK1998">
        <v>0</v>
      </c>
      <c r="BL1998" s="27" t="str">
        <f>VLOOKUP(O1998,DropDownList!$H$1:$I$7,2,FALSE)</f>
        <v>2023/24</v>
      </c>
      <c r="BM1998" s="27" t="str">
        <f t="shared" si="31"/>
        <v>PRAS</v>
      </c>
    </row>
    <row r="1999" spans="1:65" x14ac:dyDescent="0.2">
      <c r="A1999">
        <v>2025</v>
      </c>
      <c r="B1999">
        <v>7</v>
      </c>
      <c r="C1999" t="s">
        <v>216</v>
      </c>
      <c r="D1999" t="s">
        <v>223</v>
      </c>
      <c r="E1999" t="s">
        <v>39</v>
      </c>
      <c r="F1999">
        <v>9246</v>
      </c>
      <c r="G1999" t="s">
        <v>141</v>
      </c>
      <c r="H1999" t="s">
        <v>221</v>
      </c>
      <c r="I1999" t="s">
        <v>221</v>
      </c>
      <c r="J1999" s="24">
        <v>45839</v>
      </c>
      <c r="K1999" t="s">
        <v>143</v>
      </c>
      <c r="L1999">
        <v>2</v>
      </c>
      <c r="M1999" t="s">
        <v>144</v>
      </c>
      <c r="N1999" t="s">
        <v>145</v>
      </c>
      <c r="O1999" t="s">
        <v>149</v>
      </c>
      <c r="P1999" t="s">
        <v>150</v>
      </c>
      <c r="Q1999">
        <v>17518.72</v>
      </c>
      <c r="R1999">
        <v>268</v>
      </c>
      <c r="S1999">
        <v>38947.15</v>
      </c>
      <c r="T1999">
        <v>2415</v>
      </c>
      <c r="U1999">
        <v>135</v>
      </c>
      <c r="V1999">
        <v>78</v>
      </c>
      <c r="W1999">
        <v>10665.45</v>
      </c>
      <c r="X1999">
        <v>11392.94</v>
      </c>
      <c r="Y1999">
        <v>250</v>
      </c>
      <c r="Z1999">
        <v>36532.15</v>
      </c>
      <c r="AA1999">
        <v>19013.43</v>
      </c>
      <c r="AB1999">
        <v>4188.3599999999997</v>
      </c>
      <c r="AC1999">
        <v>14825.07</v>
      </c>
      <c r="AD1999">
        <v>58</v>
      </c>
      <c r="AE1999">
        <v>20</v>
      </c>
      <c r="AF1999">
        <v>114</v>
      </c>
      <c r="AG1999">
        <v>43</v>
      </c>
      <c r="AH1999">
        <v>18</v>
      </c>
      <c r="AI1999">
        <v>92</v>
      </c>
      <c r="AJ1999">
        <v>54</v>
      </c>
      <c r="AK1999">
        <v>28</v>
      </c>
      <c r="AL1999">
        <v>4</v>
      </c>
      <c r="AM1999">
        <v>4</v>
      </c>
      <c r="AN1999">
        <v>0</v>
      </c>
      <c r="AO1999">
        <v>186</v>
      </c>
      <c r="AP1999">
        <v>475</v>
      </c>
      <c r="AQ1999">
        <v>188</v>
      </c>
      <c r="AR1999">
        <v>0</v>
      </c>
      <c r="AS1999">
        <v>28</v>
      </c>
      <c r="AT1999">
        <v>0</v>
      </c>
      <c r="AU1999">
        <v>1</v>
      </c>
      <c r="AV1999">
        <v>0</v>
      </c>
      <c r="AW1999">
        <v>0</v>
      </c>
      <c r="AX1999">
        <v>0</v>
      </c>
      <c r="AY1999">
        <v>70</v>
      </c>
      <c r="AZ1999">
        <v>134</v>
      </c>
      <c r="BA1999">
        <v>44</v>
      </c>
      <c r="BB1999">
        <v>5</v>
      </c>
      <c r="BC1999">
        <v>1</v>
      </c>
      <c r="BD1999">
        <v>0</v>
      </c>
      <c r="BE1999">
        <v>0</v>
      </c>
      <c r="BF1999">
        <v>187</v>
      </c>
      <c r="BG1999">
        <v>12491.6</v>
      </c>
      <c r="BH1999">
        <v>1</v>
      </c>
      <c r="BI1999">
        <v>135</v>
      </c>
      <c r="BJ1999" s="25">
        <v>45853</v>
      </c>
      <c r="BK1999">
        <v>0</v>
      </c>
      <c r="BL1999" s="27" t="str">
        <f>VLOOKUP(O1999,DropDownList!$H$1:$I$7,2,FALSE)</f>
        <v>2025/26</v>
      </c>
      <c r="BM1999" s="27" t="str">
        <f t="shared" si="31"/>
        <v>FISCAL FINES</v>
      </c>
    </row>
    <row r="2000" spans="1:65" x14ac:dyDescent="0.2">
      <c r="A2000">
        <v>2025</v>
      </c>
      <c r="B2000">
        <v>7</v>
      </c>
      <c r="C2000" t="s">
        <v>216</v>
      </c>
      <c r="D2000" t="s">
        <v>224</v>
      </c>
      <c r="E2000" t="s">
        <v>39</v>
      </c>
      <c r="F2000">
        <v>9724</v>
      </c>
      <c r="G2000" t="s">
        <v>158</v>
      </c>
      <c r="H2000" t="s">
        <v>221</v>
      </c>
      <c r="I2000" t="s">
        <v>221</v>
      </c>
      <c r="J2000" s="24">
        <v>45839</v>
      </c>
      <c r="K2000" t="s">
        <v>143</v>
      </c>
      <c r="L2000">
        <v>2</v>
      </c>
      <c r="M2000" t="s">
        <v>144</v>
      </c>
      <c r="N2000" t="s">
        <v>145</v>
      </c>
      <c r="O2000" t="s">
        <v>149</v>
      </c>
      <c r="P2000" t="s">
        <v>160</v>
      </c>
      <c r="Q2000">
        <v>103925.11</v>
      </c>
      <c r="R2000">
        <v>646</v>
      </c>
      <c r="S2000">
        <v>318678.14</v>
      </c>
      <c r="T2000">
        <v>17471</v>
      </c>
      <c r="U2000">
        <v>284</v>
      </c>
      <c r="V2000">
        <v>136</v>
      </c>
      <c r="W2000">
        <v>40422.94</v>
      </c>
      <c r="X2000">
        <v>57851.08</v>
      </c>
      <c r="Y2000">
        <v>0</v>
      </c>
      <c r="Z2000">
        <v>0</v>
      </c>
      <c r="AA2000">
        <v>197282.03</v>
      </c>
      <c r="AB2000">
        <v>27659.19</v>
      </c>
      <c r="AC2000">
        <v>159024.81</v>
      </c>
      <c r="AD2000">
        <v>58</v>
      </c>
      <c r="AE2000">
        <v>78</v>
      </c>
      <c r="AF2000">
        <v>328</v>
      </c>
      <c r="AG2000">
        <v>176</v>
      </c>
      <c r="AH2000">
        <v>31</v>
      </c>
      <c r="AI2000">
        <v>108</v>
      </c>
      <c r="AJ2000">
        <v>0</v>
      </c>
      <c r="AK2000">
        <v>0</v>
      </c>
      <c r="AL2000">
        <v>0</v>
      </c>
      <c r="AM2000">
        <v>0</v>
      </c>
      <c r="AN2000">
        <v>0</v>
      </c>
      <c r="AO2000">
        <v>379</v>
      </c>
      <c r="AP2000">
        <v>913</v>
      </c>
      <c r="AQ2000">
        <v>351</v>
      </c>
      <c r="AR2000">
        <v>0</v>
      </c>
      <c r="AS2000">
        <v>53</v>
      </c>
      <c r="AT2000">
        <v>0</v>
      </c>
      <c r="AU2000">
        <v>8</v>
      </c>
      <c r="AV2000">
        <v>3</v>
      </c>
      <c r="AW2000">
        <v>29</v>
      </c>
      <c r="AX2000">
        <v>0</v>
      </c>
      <c r="AY2000">
        <v>135</v>
      </c>
      <c r="AZ2000">
        <v>230</v>
      </c>
      <c r="BA2000">
        <v>72</v>
      </c>
      <c r="BB2000">
        <v>13</v>
      </c>
      <c r="BC2000">
        <v>2</v>
      </c>
      <c r="BD2000">
        <v>1</v>
      </c>
      <c r="BE2000">
        <v>0</v>
      </c>
      <c r="BF2000">
        <v>610</v>
      </c>
      <c r="BG2000">
        <v>43437.14</v>
      </c>
      <c r="BH2000">
        <v>3</v>
      </c>
      <c r="BI2000">
        <v>279</v>
      </c>
      <c r="BJ2000" s="25">
        <v>45853</v>
      </c>
      <c r="BK2000">
        <v>0</v>
      </c>
      <c r="BL2000" s="27" t="str">
        <f>VLOOKUP(O2000,DropDownList!$H$1:$I$7,2,FALSE)</f>
        <v>2025/26</v>
      </c>
      <c r="BM2000" s="27" t="str">
        <f t="shared" si="31"/>
        <v>SC COURT</v>
      </c>
    </row>
    <row r="2001" spans="1:65" x14ac:dyDescent="0.2">
      <c r="A2001">
        <v>2025</v>
      </c>
      <c r="B2001">
        <v>7</v>
      </c>
      <c r="C2001" t="s">
        <v>216</v>
      </c>
      <c r="D2001" t="s">
        <v>224</v>
      </c>
      <c r="E2001" t="s">
        <v>39</v>
      </c>
      <c r="F2001">
        <v>9724</v>
      </c>
      <c r="G2001" t="s">
        <v>158</v>
      </c>
      <c r="H2001" t="s">
        <v>221</v>
      </c>
      <c r="I2001" t="s">
        <v>221</v>
      </c>
      <c r="J2001" s="24">
        <v>45839</v>
      </c>
      <c r="K2001" t="s">
        <v>143</v>
      </c>
      <c r="L2001">
        <v>2</v>
      </c>
      <c r="M2001" t="s">
        <v>144</v>
      </c>
      <c r="N2001" t="s">
        <v>145</v>
      </c>
      <c r="O2001" t="s">
        <v>147</v>
      </c>
      <c r="P2001" t="s">
        <v>161</v>
      </c>
      <c r="Q2001">
        <v>1177.55</v>
      </c>
      <c r="R2001">
        <v>505</v>
      </c>
      <c r="S2001">
        <v>11760</v>
      </c>
      <c r="T2001">
        <v>760</v>
      </c>
      <c r="U2001">
        <v>142</v>
      </c>
      <c r="V2001">
        <v>30</v>
      </c>
      <c r="W2001">
        <v>705</v>
      </c>
      <c r="X2001">
        <v>705</v>
      </c>
      <c r="Y2001">
        <v>0</v>
      </c>
      <c r="Z2001">
        <v>0</v>
      </c>
      <c r="AA2001">
        <v>9822.4500000000007</v>
      </c>
      <c r="AB2001">
        <v>0</v>
      </c>
      <c r="AC2001">
        <v>0</v>
      </c>
      <c r="AD2001">
        <v>30</v>
      </c>
      <c r="AE2001">
        <v>0</v>
      </c>
      <c r="AF2001">
        <v>420</v>
      </c>
      <c r="AG2001">
        <v>4</v>
      </c>
      <c r="AH2001">
        <v>27</v>
      </c>
      <c r="AI2001">
        <v>54</v>
      </c>
      <c r="AJ2001">
        <v>0</v>
      </c>
      <c r="AK2001">
        <v>0</v>
      </c>
      <c r="AL2001">
        <v>0</v>
      </c>
      <c r="AM2001">
        <v>0</v>
      </c>
      <c r="AN2001">
        <v>0</v>
      </c>
      <c r="AO2001">
        <v>322</v>
      </c>
      <c r="AP2001">
        <v>1072</v>
      </c>
      <c r="AQ2001">
        <v>320</v>
      </c>
      <c r="AR2001">
        <v>0</v>
      </c>
      <c r="AS2001">
        <v>93</v>
      </c>
      <c r="AT2001">
        <v>21</v>
      </c>
      <c r="AU2001">
        <v>24</v>
      </c>
      <c r="AV2001">
        <v>10</v>
      </c>
      <c r="AW2001">
        <v>27</v>
      </c>
      <c r="AX2001">
        <v>0</v>
      </c>
      <c r="AY2001">
        <v>155</v>
      </c>
      <c r="AZ2001">
        <v>257</v>
      </c>
      <c r="BA2001">
        <v>113</v>
      </c>
      <c r="BB2001">
        <v>17</v>
      </c>
      <c r="BC2001">
        <v>3</v>
      </c>
      <c r="BD2001">
        <v>5</v>
      </c>
      <c r="BE2001">
        <v>0</v>
      </c>
      <c r="BF2001">
        <v>464</v>
      </c>
      <c r="BG2001">
        <v>1125</v>
      </c>
      <c r="BH2001">
        <v>0</v>
      </c>
      <c r="BI2001">
        <v>124</v>
      </c>
      <c r="BJ2001" s="25">
        <v>45853</v>
      </c>
      <c r="BK2001">
        <v>0</v>
      </c>
      <c r="BL2001" s="27" t="str">
        <f>VLOOKUP(O2001,DropDownList!$H$1:$I$7,2,FALSE)</f>
        <v>2024/25</v>
      </c>
      <c r="BM2001" s="27" t="str">
        <f t="shared" si="31"/>
        <v>VSUR</v>
      </c>
    </row>
    <row r="2002" spans="1:65" x14ac:dyDescent="0.2">
      <c r="A2002">
        <v>2025</v>
      </c>
      <c r="B2002">
        <v>7</v>
      </c>
      <c r="C2002" t="s">
        <v>216</v>
      </c>
      <c r="D2002" t="s">
        <v>224</v>
      </c>
      <c r="E2002" t="s">
        <v>39</v>
      </c>
      <c r="F2002">
        <v>9724</v>
      </c>
      <c r="G2002" t="s">
        <v>158</v>
      </c>
      <c r="H2002" t="s">
        <v>221</v>
      </c>
      <c r="I2002" t="s">
        <v>221</v>
      </c>
      <c r="J2002" s="24">
        <v>45839</v>
      </c>
      <c r="K2002" t="s">
        <v>143</v>
      </c>
      <c r="L2002">
        <v>2</v>
      </c>
      <c r="M2002" t="s">
        <v>144</v>
      </c>
      <c r="N2002" t="s">
        <v>145</v>
      </c>
      <c r="O2002" t="s">
        <v>149</v>
      </c>
      <c r="P2002" t="s">
        <v>161</v>
      </c>
      <c r="Q2002">
        <v>2176.9699999999998</v>
      </c>
      <c r="R2002">
        <v>574</v>
      </c>
      <c r="S2002">
        <v>31180</v>
      </c>
      <c r="T2002">
        <v>960</v>
      </c>
      <c r="U2002">
        <v>249</v>
      </c>
      <c r="V2002">
        <v>56</v>
      </c>
      <c r="W2002">
        <v>1356.64</v>
      </c>
      <c r="X2002">
        <v>1356.64</v>
      </c>
      <c r="Y2002">
        <v>0</v>
      </c>
      <c r="Z2002">
        <v>0</v>
      </c>
      <c r="AA2002">
        <v>28043.03</v>
      </c>
      <c r="AB2002">
        <v>0</v>
      </c>
      <c r="AC2002">
        <v>0</v>
      </c>
      <c r="AD2002">
        <v>54</v>
      </c>
      <c r="AE2002">
        <v>2</v>
      </c>
      <c r="AF2002">
        <v>440</v>
      </c>
      <c r="AG2002">
        <v>3</v>
      </c>
      <c r="AH2002">
        <v>30</v>
      </c>
      <c r="AI2002">
        <v>101</v>
      </c>
      <c r="AJ2002">
        <v>0</v>
      </c>
      <c r="AK2002">
        <v>0</v>
      </c>
      <c r="AL2002">
        <v>0</v>
      </c>
      <c r="AM2002">
        <v>0</v>
      </c>
      <c r="AN2002">
        <v>0</v>
      </c>
      <c r="AO2002">
        <v>335</v>
      </c>
      <c r="AP2002">
        <v>824</v>
      </c>
      <c r="AQ2002">
        <v>310</v>
      </c>
      <c r="AR2002">
        <v>0</v>
      </c>
      <c r="AS2002">
        <v>47</v>
      </c>
      <c r="AT2002">
        <v>0</v>
      </c>
      <c r="AU2002">
        <v>5</v>
      </c>
      <c r="AV2002">
        <v>2</v>
      </c>
      <c r="AW2002">
        <v>27</v>
      </c>
      <c r="AX2002">
        <v>0</v>
      </c>
      <c r="AY2002">
        <v>124</v>
      </c>
      <c r="AZ2002">
        <v>209</v>
      </c>
      <c r="BA2002">
        <v>70</v>
      </c>
      <c r="BB2002">
        <v>11</v>
      </c>
      <c r="BC2002">
        <v>2</v>
      </c>
      <c r="BD2002">
        <v>1</v>
      </c>
      <c r="BE2002">
        <v>0</v>
      </c>
      <c r="BF2002">
        <v>540</v>
      </c>
      <c r="BG2002">
        <v>2150</v>
      </c>
      <c r="BH2002">
        <v>0</v>
      </c>
      <c r="BI2002">
        <v>245</v>
      </c>
      <c r="BJ2002" s="25">
        <v>45853</v>
      </c>
      <c r="BK2002">
        <v>0</v>
      </c>
      <c r="BL2002" s="27" t="str">
        <f>VLOOKUP(O2002,DropDownList!$H$1:$I$7,2,FALSE)</f>
        <v>2025/26</v>
      </c>
      <c r="BM2002" s="27" t="str">
        <f t="shared" si="31"/>
        <v>VSUR</v>
      </c>
    </row>
    <row r="2003" spans="1:65" x14ac:dyDescent="0.2">
      <c r="A2003">
        <v>2025</v>
      </c>
      <c r="B2003">
        <v>7</v>
      </c>
      <c r="C2003" t="s">
        <v>216</v>
      </c>
      <c r="D2003" t="s">
        <v>224</v>
      </c>
      <c r="E2003" t="s">
        <v>39</v>
      </c>
      <c r="F2003">
        <v>9724</v>
      </c>
      <c r="G2003" t="s">
        <v>158</v>
      </c>
      <c r="H2003" t="s">
        <v>221</v>
      </c>
      <c r="I2003" t="s">
        <v>221</v>
      </c>
      <c r="J2003" s="24">
        <v>45839</v>
      </c>
      <c r="K2003" t="s">
        <v>143</v>
      </c>
      <c r="L2003">
        <v>2</v>
      </c>
      <c r="M2003" t="s">
        <v>144</v>
      </c>
      <c r="N2003" t="s">
        <v>145</v>
      </c>
      <c r="O2003" t="s">
        <v>156</v>
      </c>
      <c r="P2003" t="s">
        <v>160</v>
      </c>
      <c r="Q2003">
        <v>43963.96</v>
      </c>
      <c r="R2003">
        <v>599</v>
      </c>
      <c r="S2003">
        <v>261341.86</v>
      </c>
      <c r="T2003">
        <v>16824.75</v>
      </c>
      <c r="U2003">
        <v>145</v>
      </c>
      <c r="V2003">
        <v>76</v>
      </c>
      <c r="W2003">
        <v>24984.16</v>
      </c>
      <c r="X2003">
        <v>28454.16</v>
      </c>
      <c r="Y2003">
        <v>0</v>
      </c>
      <c r="Z2003">
        <v>0</v>
      </c>
      <c r="AA2003">
        <v>200553.15</v>
      </c>
      <c r="AB2003">
        <v>39512.589999999997</v>
      </c>
      <c r="AC2003">
        <v>151555.56</v>
      </c>
      <c r="AD2003">
        <v>37</v>
      </c>
      <c r="AE2003">
        <v>39</v>
      </c>
      <c r="AF2003">
        <v>411</v>
      </c>
      <c r="AG2003">
        <v>87</v>
      </c>
      <c r="AH2003">
        <v>31</v>
      </c>
      <c r="AI2003">
        <v>58</v>
      </c>
      <c r="AJ2003">
        <v>0</v>
      </c>
      <c r="AK2003">
        <v>0</v>
      </c>
      <c r="AL2003">
        <v>0</v>
      </c>
      <c r="AM2003">
        <v>0</v>
      </c>
      <c r="AN2003">
        <v>0</v>
      </c>
      <c r="AO2003">
        <v>398</v>
      </c>
      <c r="AP2003">
        <v>1627</v>
      </c>
      <c r="AQ2003">
        <v>395</v>
      </c>
      <c r="AR2003">
        <v>2</v>
      </c>
      <c r="AS2003">
        <v>115</v>
      </c>
      <c r="AT2003">
        <v>66</v>
      </c>
      <c r="AU2003">
        <v>30</v>
      </c>
      <c r="AV2003">
        <v>13</v>
      </c>
      <c r="AW2003">
        <v>38</v>
      </c>
      <c r="AX2003">
        <v>0</v>
      </c>
      <c r="AY2003">
        <v>239</v>
      </c>
      <c r="AZ2003">
        <v>370</v>
      </c>
      <c r="BA2003">
        <v>219</v>
      </c>
      <c r="BB2003">
        <v>46</v>
      </c>
      <c r="BC2003">
        <v>13</v>
      </c>
      <c r="BD2003">
        <v>7</v>
      </c>
      <c r="BE2003">
        <v>0</v>
      </c>
      <c r="BF2003">
        <v>543</v>
      </c>
      <c r="BG2003">
        <v>21735</v>
      </c>
      <c r="BH2003">
        <v>12</v>
      </c>
      <c r="BI2003">
        <v>125</v>
      </c>
      <c r="BJ2003" s="25">
        <v>45853</v>
      </c>
      <c r="BK2003">
        <v>0</v>
      </c>
      <c r="BL2003" s="27" t="str">
        <f>VLOOKUP(O2003,DropDownList!$H$1:$I$7,2,FALSE)</f>
        <v>2023/24</v>
      </c>
      <c r="BM2003" s="27" t="str">
        <f t="shared" si="31"/>
        <v>SC COURT</v>
      </c>
    </row>
    <row r="2004" spans="1:65" x14ac:dyDescent="0.2">
      <c r="A2004">
        <v>2025</v>
      </c>
      <c r="B2004">
        <v>7</v>
      </c>
      <c r="C2004" t="s">
        <v>216</v>
      </c>
      <c r="D2004" t="s">
        <v>224</v>
      </c>
      <c r="E2004" t="s">
        <v>39</v>
      </c>
      <c r="F2004">
        <v>9724</v>
      </c>
      <c r="G2004" t="s">
        <v>158</v>
      </c>
      <c r="H2004" t="s">
        <v>221</v>
      </c>
      <c r="I2004" t="s">
        <v>221</v>
      </c>
      <c r="J2004" s="24">
        <v>45839</v>
      </c>
      <c r="K2004" t="s">
        <v>143</v>
      </c>
      <c r="L2004">
        <v>2</v>
      </c>
      <c r="M2004" t="s">
        <v>144</v>
      </c>
      <c r="N2004" t="s">
        <v>145</v>
      </c>
      <c r="O2004" t="s">
        <v>147</v>
      </c>
      <c r="P2004" t="s">
        <v>159</v>
      </c>
      <c r="Q2004">
        <v>3014.41</v>
      </c>
      <c r="R2004">
        <v>12</v>
      </c>
      <c r="S2004">
        <v>262508.33</v>
      </c>
      <c r="T2004">
        <v>356.51</v>
      </c>
      <c r="U2004">
        <v>1</v>
      </c>
      <c r="V2004">
        <v>1</v>
      </c>
      <c r="W2004">
        <v>1055.83</v>
      </c>
      <c r="X2004">
        <v>3014.41</v>
      </c>
      <c r="Y2004">
        <v>0</v>
      </c>
      <c r="Z2004">
        <v>0</v>
      </c>
      <c r="AA2004">
        <v>259137.41</v>
      </c>
      <c r="AB2004">
        <v>0</v>
      </c>
      <c r="AC2004">
        <v>0</v>
      </c>
      <c r="AD2004">
        <v>0</v>
      </c>
      <c r="AE2004">
        <v>1</v>
      </c>
      <c r="AF2004">
        <v>10</v>
      </c>
      <c r="AG2004">
        <v>1</v>
      </c>
      <c r="AH2004">
        <v>0</v>
      </c>
      <c r="AI2004">
        <v>0</v>
      </c>
      <c r="AJ2004">
        <v>0</v>
      </c>
      <c r="AK2004">
        <v>0</v>
      </c>
      <c r="AL2004">
        <v>0</v>
      </c>
      <c r="AM2004">
        <v>0</v>
      </c>
      <c r="AN2004">
        <v>0</v>
      </c>
      <c r="AO2004">
        <v>5</v>
      </c>
      <c r="AP2004">
        <v>8</v>
      </c>
      <c r="AQ2004">
        <v>5</v>
      </c>
      <c r="AR2004">
        <v>0</v>
      </c>
      <c r="AS2004">
        <v>0</v>
      </c>
      <c r="AT2004">
        <v>0</v>
      </c>
      <c r="AU2004">
        <v>1</v>
      </c>
      <c r="AV2004">
        <v>2</v>
      </c>
      <c r="AW2004">
        <v>0</v>
      </c>
      <c r="AX2004">
        <v>0</v>
      </c>
      <c r="AY2004">
        <v>0</v>
      </c>
      <c r="AZ2004">
        <v>0</v>
      </c>
      <c r="BA2004">
        <v>0</v>
      </c>
      <c r="BB2004">
        <v>0</v>
      </c>
      <c r="BC2004">
        <v>0</v>
      </c>
      <c r="BD2004">
        <v>0</v>
      </c>
      <c r="BE2004">
        <v>0</v>
      </c>
      <c r="BF2004">
        <v>0</v>
      </c>
      <c r="BG2004">
        <v>0</v>
      </c>
      <c r="BH2004">
        <v>1</v>
      </c>
      <c r="BI2004">
        <v>0</v>
      </c>
      <c r="BJ2004" s="25">
        <v>45853</v>
      </c>
      <c r="BK2004">
        <v>0</v>
      </c>
      <c r="BL2004" s="27" t="str">
        <f>VLOOKUP(O2004,DropDownList!$H$1:$I$7,2,FALSE)</f>
        <v>2024/25</v>
      </c>
      <c r="BM2004" s="27" t="str">
        <f t="shared" si="31"/>
        <v>CONF</v>
      </c>
    </row>
    <row r="2005" spans="1:65" x14ac:dyDescent="0.2">
      <c r="A2005">
        <v>2025</v>
      </c>
      <c r="B2005">
        <v>7</v>
      </c>
      <c r="C2005" t="s">
        <v>216</v>
      </c>
      <c r="D2005" t="s">
        <v>224</v>
      </c>
      <c r="E2005" t="s">
        <v>39</v>
      </c>
      <c r="F2005">
        <v>9724</v>
      </c>
      <c r="G2005" t="s">
        <v>158</v>
      </c>
      <c r="H2005" t="s">
        <v>221</v>
      </c>
      <c r="I2005" t="s">
        <v>221</v>
      </c>
      <c r="J2005" s="24">
        <v>45839</v>
      </c>
      <c r="K2005" t="s">
        <v>143</v>
      </c>
      <c r="L2005">
        <v>2</v>
      </c>
      <c r="M2005" t="s">
        <v>144</v>
      </c>
      <c r="N2005" t="s">
        <v>145</v>
      </c>
      <c r="O2005" t="s">
        <v>156</v>
      </c>
      <c r="P2005" t="s">
        <v>159</v>
      </c>
      <c r="Q2005">
        <v>3863.4</v>
      </c>
      <c r="R2005">
        <v>10</v>
      </c>
      <c r="S2005">
        <v>45194.92</v>
      </c>
      <c r="T2005">
        <v>1927.74</v>
      </c>
      <c r="U2005">
        <v>2</v>
      </c>
      <c r="V2005">
        <v>2</v>
      </c>
      <c r="W2005">
        <v>3863.4</v>
      </c>
      <c r="X2005">
        <v>3863.4</v>
      </c>
      <c r="Y2005">
        <v>0</v>
      </c>
      <c r="Z2005">
        <v>0</v>
      </c>
      <c r="AA2005">
        <v>39403.78</v>
      </c>
      <c r="AB2005">
        <v>0</v>
      </c>
      <c r="AC2005">
        <v>0</v>
      </c>
      <c r="AD2005">
        <v>2</v>
      </c>
      <c r="AE2005">
        <v>0</v>
      </c>
      <c r="AF2005">
        <v>6</v>
      </c>
      <c r="AG2005">
        <v>0</v>
      </c>
      <c r="AH2005">
        <v>1</v>
      </c>
      <c r="AI2005">
        <v>2</v>
      </c>
      <c r="AJ2005">
        <v>0</v>
      </c>
      <c r="AK2005">
        <v>0</v>
      </c>
      <c r="AL2005">
        <v>0</v>
      </c>
      <c r="AM2005">
        <v>0</v>
      </c>
      <c r="AN2005">
        <v>0</v>
      </c>
      <c r="AO2005">
        <v>5</v>
      </c>
      <c r="AP2005">
        <v>5</v>
      </c>
      <c r="AQ2005">
        <v>5</v>
      </c>
      <c r="AR2005">
        <v>0</v>
      </c>
      <c r="AS2005">
        <v>0</v>
      </c>
      <c r="AT2005">
        <v>0</v>
      </c>
      <c r="AU2005">
        <v>0</v>
      </c>
      <c r="AV2005">
        <v>0</v>
      </c>
      <c r="AW2005">
        <v>0</v>
      </c>
      <c r="AX2005">
        <v>0</v>
      </c>
      <c r="AY2005">
        <v>0</v>
      </c>
      <c r="AZ2005">
        <v>0</v>
      </c>
      <c r="BA2005">
        <v>0</v>
      </c>
      <c r="BB2005">
        <v>0</v>
      </c>
      <c r="BC2005">
        <v>0</v>
      </c>
      <c r="BD2005">
        <v>0</v>
      </c>
      <c r="BE2005">
        <v>0</v>
      </c>
      <c r="BF2005">
        <v>0</v>
      </c>
      <c r="BG2005">
        <v>3863.4</v>
      </c>
      <c r="BH2005">
        <v>1</v>
      </c>
      <c r="BI2005">
        <v>0</v>
      </c>
      <c r="BJ2005" s="25">
        <v>45853</v>
      </c>
      <c r="BK2005">
        <v>0</v>
      </c>
      <c r="BL2005" s="27" t="str">
        <f>VLOOKUP(O2005,DropDownList!$H$1:$I$7,2,FALSE)</f>
        <v>2023/24</v>
      </c>
      <c r="BM2005" s="27" t="str">
        <f t="shared" si="31"/>
        <v>CONF</v>
      </c>
    </row>
    <row r="2006" spans="1:65" x14ac:dyDescent="0.2">
      <c r="A2006">
        <v>2025</v>
      </c>
      <c r="B2006">
        <v>7</v>
      </c>
      <c r="C2006" t="s">
        <v>216</v>
      </c>
      <c r="D2006" t="s">
        <v>224</v>
      </c>
      <c r="E2006" t="s">
        <v>39</v>
      </c>
      <c r="F2006">
        <v>9724</v>
      </c>
      <c r="G2006" t="s">
        <v>158</v>
      </c>
      <c r="H2006" t="s">
        <v>221</v>
      </c>
      <c r="I2006" t="s">
        <v>221</v>
      </c>
      <c r="J2006" s="24">
        <v>45839</v>
      </c>
      <c r="K2006" t="s">
        <v>143</v>
      </c>
      <c r="L2006">
        <v>2</v>
      </c>
      <c r="M2006" t="s">
        <v>144</v>
      </c>
      <c r="N2006" t="s">
        <v>145</v>
      </c>
      <c r="O2006" t="s">
        <v>147</v>
      </c>
      <c r="P2006" t="s">
        <v>160</v>
      </c>
      <c r="Q2006">
        <v>61838.58</v>
      </c>
      <c r="R2006">
        <v>589</v>
      </c>
      <c r="S2006">
        <v>307353.2</v>
      </c>
      <c r="T2006">
        <v>14897.88</v>
      </c>
      <c r="U2006">
        <v>174</v>
      </c>
      <c r="V2006">
        <v>84</v>
      </c>
      <c r="W2006">
        <v>31879.7</v>
      </c>
      <c r="X2006">
        <v>37884.33</v>
      </c>
      <c r="Y2006">
        <v>0</v>
      </c>
      <c r="Z2006">
        <v>0</v>
      </c>
      <c r="AA2006">
        <v>230616.74</v>
      </c>
      <c r="AB2006">
        <v>62917.39</v>
      </c>
      <c r="AC2006">
        <v>157856.9</v>
      </c>
      <c r="AD2006">
        <v>38</v>
      </c>
      <c r="AE2006">
        <v>46</v>
      </c>
      <c r="AF2006">
        <v>380</v>
      </c>
      <c r="AG2006">
        <v>108</v>
      </c>
      <c r="AH2006">
        <v>30</v>
      </c>
      <c r="AI2006">
        <v>66</v>
      </c>
      <c r="AJ2006">
        <v>0</v>
      </c>
      <c r="AK2006">
        <v>0</v>
      </c>
      <c r="AL2006">
        <v>0</v>
      </c>
      <c r="AM2006">
        <v>0</v>
      </c>
      <c r="AN2006">
        <v>0</v>
      </c>
      <c r="AO2006">
        <v>380</v>
      </c>
      <c r="AP2006">
        <v>1298</v>
      </c>
      <c r="AQ2006">
        <v>377</v>
      </c>
      <c r="AR2006">
        <v>0</v>
      </c>
      <c r="AS2006">
        <v>111</v>
      </c>
      <c r="AT2006">
        <v>30</v>
      </c>
      <c r="AU2006">
        <v>31</v>
      </c>
      <c r="AV2006">
        <v>12</v>
      </c>
      <c r="AW2006">
        <v>31</v>
      </c>
      <c r="AX2006">
        <v>0</v>
      </c>
      <c r="AY2006">
        <v>188</v>
      </c>
      <c r="AZ2006">
        <v>313</v>
      </c>
      <c r="BA2006">
        <v>141</v>
      </c>
      <c r="BB2006">
        <v>22</v>
      </c>
      <c r="BC2006">
        <v>5</v>
      </c>
      <c r="BD2006">
        <v>5</v>
      </c>
      <c r="BE2006">
        <v>0</v>
      </c>
      <c r="BF2006">
        <v>543</v>
      </c>
      <c r="BG2006">
        <v>24714</v>
      </c>
      <c r="BH2006">
        <v>5</v>
      </c>
      <c r="BI2006">
        <v>152</v>
      </c>
      <c r="BJ2006" s="25">
        <v>45853</v>
      </c>
      <c r="BK2006">
        <v>0</v>
      </c>
      <c r="BL2006" s="27" t="str">
        <f>VLOOKUP(O2006,DropDownList!$H$1:$I$7,2,FALSE)</f>
        <v>2024/25</v>
      </c>
      <c r="BM2006" s="27" t="str">
        <f t="shared" si="31"/>
        <v>SC COURT</v>
      </c>
    </row>
    <row r="2007" spans="1:65" x14ac:dyDescent="0.2">
      <c r="A2007">
        <v>2025</v>
      </c>
      <c r="B2007">
        <v>7</v>
      </c>
      <c r="C2007" t="s">
        <v>216</v>
      </c>
      <c r="D2007" t="s">
        <v>224</v>
      </c>
      <c r="E2007" t="s">
        <v>39</v>
      </c>
      <c r="F2007">
        <v>9724</v>
      </c>
      <c r="G2007" t="s">
        <v>158</v>
      </c>
      <c r="H2007" t="s">
        <v>221</v>
      </c>
      <c r="I2007" t="s">
        <v>221</v>
      </c>
      <c r="J2007" s="24">
        <v>45839</v>
      </c>
      <c r="K2007" t="s">
        <v>143</v>
      </c>
      <c r="L2007">
        <v>2</v>
      </c>
      <c r="M2007" t="s">
        <v>144</v>
      </c>
      <c r="N2007" t="s">
        <v>145</v>
      </c>
      <c r="O2007" t="s">
        <v>149</v>
      </c>
      <c r="P2007" t="s">
        <v>159</v>
      </c>
      <c r="Q2007">
        <v>0</v>
      </c>
      <c r="R2007">
        <v>9</v>
      </c>
      <c r="S2007">
        <v>173795.71</v>
      </c>
      <c r="T2007">
        <v>20</v>
      </c>
      <c r="U2007">
        <v>0</v>
      </c>
      <c r="V2007">
        <v>0</v>
      </c>
      <c r="W2007">
        <v>0</v>
      </c>
      <c r="X2007">
        <v>0</v>
      </c>
      <c r="Y2007">
        <v>0</v>
      </c>
      <c r="Z2007">
        <v>0</v>
      </c>
      <c r="AA2007">
        <v>173775.71</v>
      </c>
      <c r="AB2007">
        <v>0</v>
      </c>
      <c r="AC2007">
        <v>0</v>
      </c>
      <c r="AD2007">
        <v>0</v>
      </c>
      <c r="AE2007">
        <v>0</v>
      </c>
      <c r="AF2007">
        <v>8</v>
      </c>
      <c r="AG2007">
        <v>0</v>
      </c>
      <c r="AH2007">
        <v>0</v>
      </c>
      <c r="AI2007">
        <v>0</v>
      </c>
      <c r="AJ2007">
        <v>0</v>
      </c>
      <c r="AK2007">
        <v>0</v>
      </c>
      <c r="AL2007">
        <v>0</v>
      </c>
      <c r="AM2007">
        <v>0</v>
      </c>
      <c r="AN2007">
        <v>0</v>
      </c>
      <c r="AO2007">
        <v>1</v>
      </c>
      <c r="AP2007">
        <v>1</v>
      </c>
      <c r="AQ2007">
        <v>1</v>
      </c>
      <c r="AR2007">
        <v>0</v>
      </c>
      <c r="AS2007">
        <v>0</v>
      </c>
      <c r="AT2007">
        <v>0</v>
      </c>
      <c r="AU2007">
        <v>0</v>
      </c>
      <c r="AV2007">
        <v>0</v>
      </c>
      <c r="AW2007">
        <v>0</v>
      </c>
      <c r="AX2007">
        <v>0</v>
      </c>
      <c r="AY2007">
        <v>0</v>
      </c>
      <c r="AZ2007">
        <v>0</v>
      </c>
      <c r="BA2007">
        <v>0</v>
      </c>
      <c r="BB2007">
        <v>0</v>
      </c>
      <c r="BC2007">
        <v>0</v>
      </c>
      <c r="BD2007">
        <v>0</v>
      </c>
      <c r="BE2007">
        <v>0</v>
      </c>
      <c r="BF2007">
        <v>0</v>
      </c>
      <c r="BG2007">
        <v>0</v>
      </c>
      <c r="BH2007">
        <v>1</v>
      </c>
      <c r="BI2007">
        <v>0</v>
      </c>
      <c r="BJ2007" s="25">
        <v>45853</v>
      </c>
      <c r="BK2007">
        <v>0</v>
      </c>
      <c r="BL2007" s="27" t="str">
        <f>VLOOKUP(O2007,DropDownList!$H$1:$I$7,2,FALSE)</f>
        <v>2025/26</v>
      </c>
      <c r="BM2007" s="27" t="str">
        <f t="shared" si="31"/>
        <v>CONF</v>
      </c>
    </row>
    <row r="2008" spans="1:65" x14ac:dyDescent="0.2">
      <c r="A2008">
        <v>2025</v>
      </c>
      <c r="B2008">
        <v>7</v>
      </c>
      <c r="C2008" t="s">
        <v>216</v>
      </c>
      <c r="D2008" t="s">
        <v>224</v>
      </c>
      <c r="E2008" t="s">
        <v>39</v>
      </c>
      <c r="F2008">
        <v>9724</v>
      </c>
      <c r="G2008" t="s">
        <v>158</v>
      </c>
      <c r="H2008" t="s">
        <v>221</v>
      </c>
      <c r="I2008" t="s">
        <v>221</v>
      </c>
      <c r="J2008" s="24">
        <v>45839</v>
      </c>
      <c r="K2008" t="s">
        <v>143</v>
      </c>
      <c r="L2008">
        <v>2</v>
      </c>
      <c r="M2008" t="s">
        <v>144</v>
      </c>
      <c r="N2008" t="s">
        <v>145</v>
      </c>
      <c r="O2008" t="s">
        <v>156</v>
      </c>
      <c r="P2008" t="s">
        <v>161</v>
      </c>
      <c r="Q2008">
        <v>1255</v>
      </c>
      <c r="R2008">
        <v>515</v>
      </c>
      <c r="S2008">
        <v>11410</v>
      </c>
      <c r="T2008">
        <v>690</v>
      </c>
      <c r="U2008">
        <v>120</v>
      </c>
      <c r="V2008">
        <v>34</v>
      </c>
      <c r="W2008">
        <v>815</v>
      </c>
      <c r="X2008">
        <v>815</v>
      </c>
      <c r="Y2008">
        <v>0</v>
      </c>
      <c r="Z2008">
        <v>0</v>
      </c>
      <c r="AA2008">
        <v>9465</v>
      </c>
      <c r="AB2008">
        <v>0</v>
      </c>
      <c r="AC2008">
        <v>0</v>
      </c>
      <c r="AD2008">
        <v>32</v>
      </c>
      <c r="AE2008">
        <v>2</v>
      </c>
      <c r="AF2008">
        <v>432</v>
      </c>
      <c r="AG2008">
        <v>3</v>
      </c>
      <c r="AH2008">
        <v>28</v>
      </c>
      <c r="AI2008">
        <v>51</v>
      </c>
      <c r="AJ2008">
        <v>0</v>
      </c>
      <c r="AK2008">
        <v>0</v>
      </c>
      <c r="AL2008">
        <v>0</v>
      </c>
      <c r="AM2008">
        <v>0</v>
      </c>
      <c r="AN2008">
        <v>0</v>
      </c>
      <c r="AO2008">
        <v>339</v>
      </c>
      <c r="AP2008">
        <v>1334</v>
      </c>
      <c r="AQ2008">
        <v>340</v>
      </c>
      <c r="AR2008">
        <v>2</v>
      </c>
      <c r="AS2008">
        <v>99</v>
      </c>
      <c r="AT2008">
        <v>59</v>
      </c>
      <c r="AU2008">
        <v>24</v>
      </c>
      <c r="AV2008">
        <v>11</v>
      </c>
      <c r="AW2008">
        <v>35</v>
      </c>
      <c r="AX2008">
        <v>0</v>
      </c>
      <c r="AY2008">
        <v>183</v>
      </c>
      <c r="AZ2008">
        <v>291</v>
      </c>
      <c r="BA2008">
        <v>173</v>
      </c>
      <c r="BB2008">
        <v>39</v>
      </c>
      <c r="BC2008">
        <v>11</v>
      </c>
      <c r="BD2008">
        <v>7</v>
      </c>
      <c r="BE2008">
        <v>0</v>
      </c>
      <c r="BF2008">
        <v>464</v>
      </c>
      <c r="BG2008">
        <v>1205</v>
      </c>
      <c r="BH2008">
        <v>1</v>
      </c>
      <c r="BI2008">
        <v>102</v>
      </c>
      <c r="BJ2008" s="25">
        <v>45853</v>
      </c>
      <c r="BK2008">
        <v>0</v>
      </c>
      <c r="BL2008" s="27" t="str">
        <f>VLOOKUP(O2008,DropDownList!$H$1:$I$7,2,FALSE)</f>
        <v>2023/24</v>
      </c>
      <c r="BM2008" s="27" t="str">
        <f t="shared" si="31"/>
        <v>VSUR</v>
      </c>
    </row>
    <row r="2009" spans="1:65" x14ac:dyDescent="0.2">
      <c r="A2009">
        <v>2025</v>
      </c>
      <c r="B2009">
        <v>7</v>
      </c>
      <c r="C2009" t="s">
        <v>216</v>
      </c>
      <c r="D2009" t="s">
        <v>225</v>
      </c>
      <c r="E2009" t="s">
        <v>40</v>
      </c>
      <c r="F2009">
        <v>9366</v>
      </c>
      <c r="G2009" t="s">
        <v>141</v>
      </c>
      <c r="H2009" t="s">
        <v>218</v>
      </c>
      <c r="I2009" t="s">
        <v>142</v>
      </c>
      <c r="J2009" s="24">
        <v>45839</v>
      </c>
      <c r="K2009" t="s">
        <v>143</v>
      </c>
      <c r="L2009">
        <v>2</v>
      </c>
      <c r="M2009" t="s">
        <v>144</v>
      </c>
      <c r="N2009" t="s">
        <v>145</v>
      </c>
      <c r="O2009" t="s">
        <v>156</v>
      </c>
      <c r="P2009" t="s">
        <v>148</v>
      </c>
      <c r="Q2009">
        <v>4960.8100000000004</v>
      </c>
      <c r="R2009">
        <v>268</v>
      </c>
      <c r="S2009">
        <v>16080</v>
      </c>
      <c r="T2009">
        <v>1260</v>
      </c>
      <c r="U2009">
        <v>88</v>
      </c>
      <c r="V2009">
        <v>44</v>
      </c>
      <c r="W2009">
        <v>2569.3200000000002</v>
      </c>
      <c r="X2009">
        <v>2599.3200000000002</v>
      </c>
      <c r="Y2009">
        <v>0</v>
      </c>
      <c r="Z2009">
        <v>0</v>
      </c>
      <c r="AA2009">
        <v>9859.19</v>
      </c>
      <c r="AB2009">
        <v>0</v>
      </c>
      <c r="AC2009">
        <v>9859.19</v>
      </c>
      <c r="AD2009">
        <v>41</v>
      </c>
      <c r="AE2009">
        <v>3</v>
      </c>
      <c r="AF2009">
        <v>159</v>
      </c>
      <c r="AG2009">
        <v>11</v>
      </c>
      <c r="AH2009">
        <v>21</v>
      </c>
      <c r="AI2009">
        <v>77</v>
      </c>
      <c r="AJ2009">
        <v>0</v>
      </c>
      <c r="AK2009">
        <v>0</v>
      </c>
      <c r="AL2009">
        <v>0</v>
      </c>
      <c r="AM2009">
        <v>0</v>
      </c>
      <c r="AN2009">
        <v>0</v>
      </c>
      <c r="AO2009">
        <v>232</v>
      </c>
      <c r="AP2009">
        <v>1366</v>
      </c>
      <c r="AQ2009">
        <v>257</v>
      </c>
      <c r="AR2009">
        <v>0</v>
      </c>
      <c r="AS2009">
        <v>160</v>
      </c>
      <c r="AT2009">
        <v>91</v>
      </c>
      <c r="AU2009">
        <v>10</v>
      </c>
      <c r="AV2009">
        <v>5</v>
      </c>
      <c r="AW2009">
        <v>0</v>
      </c>
      <c r="AX2009">
        <v>0</v>
      </c>
      <c r="AY2009">
        <v>196</v>
      </c>
      <c r="AZ2009">
        <v>386</v>
      </c>
      <c r="BA2009">
        <v>247</v>
      </c>
      <c r="BB2009">
        <v>4</v>
      </c>
      <c r="BC2009">
        <v>0</v>
      </c>
      <c r="BD2009">
        <v>0</v>
      </c>
      <c r="BE2009">
        <v>0</v>
      </c>
      <c r="BF2009">
        <v>239</v>
      </c>
      <c r="BG2009">
        <v>4620</v>
      </c>
      <c r="BH2009">
        <v>0</v>
      </c>
      <c r="BI2009">
        <v>88</v>
      </c>
      <c r="BJ2009" s="25">
        <v>45853</v>
      </c>
      <c r="BK2009">
        <v>0</v>
      </c>
      <c r="BL2009" s="27" t="str">
        <f>VLOOKUP(O2009,DropDownList!$H$1:$I$7,2,FALSE)</f>
        <v>2023/24</v>
      </c>
      <c r="BM2009" s="27" t="str">
        <f t="shared" si="31"/>
        <v>PRAS</v>
      </c>
    </row>
    <row r="2010" spans="1:65" x14ac:dyDescent="0.2">
      <c r="A2010">
        <v>2025</v>
      </c>
      <c r="B2010">
        <v>7</v>
      </c>
      <c r="C2010" t="s">
        <v>216</v>
      </c>
      <c r="D2010" t="s">
        <v>225</v>
      </c>
      <c r="E2010" t="s">
        <v>40</v>
      </c>
      <c r="F2010">
        <v>9366</v>
      </c>
      <c r="G2010" t="s">
        <v>141</v>
      </c>
      <c r="H2010" t="s">
        <v>218</v>
      </c>
      <c r="I2010" t="s">
        <v>142</v>
      </c>
      <c r="J2010" s="24">
        <v>45839</v>
      </c>
      <c r="K2010" t="s">
        <v>143</v>
      </c>
      <c r="L2010">
        <v>2</v>
      </c>
      <c r="M2010" t="s">
        <v>144</v>
      </c>
      <c r="N2010" t="s">
        <v>145</v>
      </c>
      <c r="O2010" t="s">
        <v>147</v>
      </c>
      <c r="P2010" t="s">
        <v>152</v>
      </c>
      <c r="Q2010">
        <v>0</v>
      </c>
      <c r="R2010">
        <v>334</v>
      </c>
      <c r="S2010">
        <v>13360</v>
      </c>
      <c r="T2010">
        <v>8800</v>
      </c>
      <c r="U2010">
        <v>0</v>
      </c>
      <c r="V2010">
        <v>0</v>
      </c>
      <c r="W2010">
        <v>0</v>
      </c>
      <c r="X2010">
        <v>0</v>
      </c>
      <c r="Y2010">
        <v>0</v>
      </c>
      <c r="Z2010">
        <v>0</v>
      </c>
      <c r="AA2010">
        <v>4560</v>
      </c>
      <c r="AB2010">
        <v>0</v>
      </c>
      <c r="AC2010">
        <v>4560</v>
      </c>
      <c r="AD2010">
        <v>0</v>
      </c>
      <c r="AE2010">
        <v>0</v>
      </c>
      <c r="AF2010">
        <v>114</v>
      </c>
      <c r="AG2010">
        <v>0</v>
      </c>
      <c r="AH2010">
        <v>220</v>
      </c>
      <c r="AI2010">
        <v>0</v>
      </c>
      <c r="AJ2010">
        <v>0</v>
      </c>
      <c r="AK2010">
        <v>0</v>
      </c>
      <c r="AL2010">
        <v>0</v>
      </c>
      <c r="AM2010">
        <v>1</v>
      </c>
      <c r="AN2010">
        <v>0</v>
      </c>
      <c r="AO2010">
        <v>0</v>
      </c>
      <c r="AP2010">
        <v>0</v>
      </c>
      <c r="AQ2010">
        <v>0</v>
      </c>
      <c r="AR2010">
        <v>0</v>
      </c>
      <c r="AS2010">
        <v>0</v>
      </c>
      <c r="AT2010">
        <v>0</v>
      </c>
      <c r="AU2010">
        <v>0</v>
      </c>
      <c r="AV2010">
        <v>0</v>
      </c>
      <c r="AW2010">
        <v>0</v>
      </c>
      <c r="AX2010">
        <v>0</v>
      </c>
      <c r="AY2010">
        <v>0</v>
      </c>
      <c r="AZ2010">
        <v>0</v>
      </c>
      <c r="BA2010">
        <v>0</v>
      </c>
      <c r="BB2010">
        <v>0</v>
      </c>
      <c r="BC2010">
        <v>0</v>
      </c>
      <c r="BD2010">
        <v>0</v>
      </c>
      <c r="BE2010">
        <v>0</v>
      </c>
      <c r="BF2010">
        <v>0</v>
      </c>
      <c r="BG2010">
        <v>0</v>
      </c>
      <c r="BH2010">
        <v>0</v>
      </c>
      <c r="BI2010">
        <v>0</v>
      </c>
      <c r="BJ2010" s="25">
        <v>45853</v>
      </c>
      <c r="BK2010">
        <v>0</v>
      </c>
      <c r="BL2010" s="27" t="str">
        <f>VLOOKUP(O2010,DropDownList!$H$1:$I$7,2,FALSE)</f>
        <v>2024/25</v>
      </c>
      <c r="BM2010" s="27" t="str">
        <f t="shared" si="31"/>
        <v>PCOA</v>
      </c>
    </row>
    <row r="2011" spans="1:65" x14ac:dyDescent="0.2">
      <c r="A2011">
        <v>2025</v>
      </c>
      <c r="B2011">
        <v>7</v>
      </c>
      <c r="C2011" t="s">
        <v>216</v>
      </c>
      <c r="D2011" t="s">
        <v>225</v>
      </c>
      <c r="E2011" t="s">
        <v>40</v>
      </c>
      <c r="F2011">
        <v>9366</v>
      </c>
      <c r="G2011" t="s">
        <v>141</v>
      </c>
      <c r="H2011" t="s">
        <v>218</v>
      </c>
      <c r="I2011" t="s">
        <v>142</v>
      </c>
      <c r="J2011" s="24">
        <v>45839</v>
      </c>
      <c r="K2011" t="s">
        <v>143</v>
      </c>
      <c r="L2011">
        <v>2</v>
      </c>
      <c r="M2011" t="s">
        <v>144</v>
      </c>
      <c r="N2011" t="s">
        <v>145</v>
      </c>
      <c r="O2011" t="s">
        <v>147</v>
      </c>
      <c r="P2011" t="s">
        <v>150</v>
      </c>
      <c r="Q2011">
        <v>93941.68</v>
      </c>
      <c r="R2011">
        <v>1304</v>
      </c>
      <c r="S2011">
        <v>228828.53</v>
      </c>
      <c r="T2011">
        <v>32692.38</v>
      </c>
      <c r="U2011">
        <v>583</v>
      </c>
      <c r="V2011">
        <v>287</v>
      </c>
      <c r="W2011">
        <v>53854.17</v>
      </c>
      <c r="X2011">
        <v>55202</v>
      </c>
      <c r="Y2011">
        <v>1150</v>
      </c>
      <c r="Z2011">
        <v>196136.15</v>
      </c>
      <c r="AA2011">
        <v>102194.47</v>
      </c>
      <c r="AB2011">
        <v>30248.2</v>
      </c>
      <c r="AC2011">
        <v>71946.27</v>
      </c>
      <c r="AD2011">
        <v>235</v>
      </c>
      <c r="AE2011">
        <v>52</v>
      </c>
      <c r="AF2011">
        <v>561</v>
      </c>
      <c r="AG2011">
        <v>187</v>
      </c>
      <c r="AH2011">
        <v>154</v>
      </c>
      <c r="AI2011">
        <v>396</v>
      </c>
      <c r="AJ2011">
        <v>170</v>
      </c>
      <c r="AK2011">
        <v>102</v>
      </c>
      <c r="AL2011">
        <v>10</v>
      </c>
      <c r="AM2011">
        <v>72</v>
      </c>
      <c r="AN2011">
        <v>9</v>
      </c>
      <c r="AO2011">
        <v>976</v>
      </c>
      <c r="AP2011">
        <v>4702</v>
      </c>
      <c r="AQ2011">
        <v>991</v>
      </c>
      <c r="AR2011">
        <v>0</v>
      </c>
      <c r="AS2011">
        <v>685</v>
      </c>
      <c r="AT2011">
        <v>194</v>
      </c>
      <c r="AU2011">
        <v>19</v>
      </c>
      <c r="AV2011">
        <v>8</v>
      </c>
      <c r="AW2011">
        <v>2</v>
      </c>
      <c r="AX2011">
        <v>0</v>
      </c>
      <c r="AY2011">
        <v>574</v>
      </c>
      <c r="AZ2011">
        <v>1321</v>
      </c>
      <c r="BA2011">
        <v>806</v>
      </c>
      <c r="BB2011">
        <v>36</v>
      </c>
      <c r="BC2011">
        <v>21</v>
      </c>
      <c r="BD2011">
        <v>4</v>
      </c>
      <c r="BE2011">
        <v>2</v>
      </c>
      <c r="BF2011">
        <v>987</v>
      </c>
      <c r="BG2011">
        <v>68374.66</v>
      </c>
      <c r="BH2011">
        <v>6</v>
      </c>
      <c r="BI2011">
        <v>583</v>
      </c>
      <c r="BJ2011" s="25">
        <v>45853</v>
      </c>
      <c r="BK2011">
        <v>0</v>
      </c>
      <c r="BL2011" s="27" t="str">
        <f>VLOOKUP(O2011,DropDownList!$H$1:$I$7,2,FALSE)</f>
        <v>2024/25</v>
      </c>
      <c r="BM2011" s="27" t="str">
        <f t="shared" si="31"/>
        <v>FISCAL FINES</v>
      </c>
    </row>
    <row r="2012" spans="1:65" x14ac:dyDescent="0.2">
      <c r="A2012">
        <v>2025</v>
      </c>
      <c r="B2012">
        <v>7</v>
      </c>
      <c r="C2012" t="s">
        <v>216</v>
      </c>
      <c r="D2012" t="s">
        <v>225</v>
      </c>
      <c r="E2012" t="s">
        <v>40</v>
      </c>
      <c r="F2012">
        <v>9366</v>
      </c>
      <c r="G2012" t="s">
        <v>141</v>
      </c>
      <c r="H2012" t="s">
        <v>218</v>
      </c>
      <c r="I2012" t="s">
        <v>142</v>
      </c>
      <c r="J2012" s="24">
        <v>45839</v>
      </c>
      <c r="K2012" t="s">
        <v>143</v>
      </c>
      <c r="L2012">
        <v>2</v>
      </c>
      <c r="M2012" t="s">
        <v>144</v>
      </c>
      <c r="N2012" t="s">
        <v>145</v>
      </c>
      <c r="O2012" t="s">
        <v>156</v>
      </c>
      <c r="P2012" t="s">
        <v>152</v>
      </c>
      <c r="Q2012">
        <v>0</v>
      </c>
      <c r="R2012">
        <v>390</v>
      </c>
      <c r="S2012">
        <v>15600</v>
      </c>
      <c r="T2012">
        <v>10480</v>
      </c>
      <c r="U2012">
        <v>0</v>
      </c>
      <c r="V2012">
        <v>0</v>
      </c>
      <c r="W2012">
        <v>0</v>
      </c>
      <c r="X2012">
        <v>0</v>
      </c>
      <c r="Y2012">
        <v>0</v>
      </c>
      <c r="Z2012">
        <v>0</v>
      </c>
      <c r="AA2012">
        <v>5120</v>
      </c>
      <c r="AB2012">
        <v>0</v>
      </c>
      <c r="AC2012">
        <v>5120</v>
      </c>
      <c r="AD2012">
        <v>0</v>
      </c>
      <c r="AE2012">
        <v>0</v>
      </c>
      <c r="AF2012">
        <v>128</v>
      </c>
      <c r="AG2012">
        <v>0</v>
      </c>
      <c r="AH2012">
        <v>262</v>
      </c>
      <c r="AI2012">
        <v>0</v>
      </c>
      <c r="AJ2012">
        <v>0</v>
      </c>
      <c r="AK2012">
        <v>0</v>
      </c>
      <c r="AL2012">
        <v>0</v>
      </c>
      <c r="AM2012">
        <v>1</v>
      </c>
      <c r="AN2012">
        <v>0</v>
      </c>
      <c r="AO2012">
        <v>0</v>
      </c>
      <c r="AP2012">
        <v>0</v>
      </c>
      <c r="AQ2012">
        <v>0</v>
      </c>
      <c r="AR2012">
        <v>0</v>
      </c>
      <c r="AS2012">
        <v>0</v>
      </c>
      <c r="AT2012">
        <v>0</v>
      </c>
      <c r="AU2012">
        <v>0</v>
      </c>
      <c r="AV2012">
        <v>0</v>
      </c>
      <c r="AW2012">
        <v>0</v>
      </c>
      <c r="AX2012">
        <v>0</v>
      </c>
      <c r="AY2012">
        <v>0</v>
      </c>
      <c r="AZ2012">
        <v>0</v>
      </c>
      <c r="BA2012">
        <v>0</v>
      </c>
      <c r="BB2012">
        <v>0</v>
      </c>
      <c r="BC2012">
        <v>0</v>
      </c>
      <c r="BD2012">
        <v>0</v>
      </c>
      <c r="BE2012">
        <v>0</v>
      </c>
      <c r="BF2012">
        <v>0</v>
      </c>
      <c r="BG2012">
        <v>0</v>
      </c>
      <c r="BH2012">
        <v>0</v>
      </c>
      <c r="BI2012">
        <v>0</v>
      </c>
      <c r="BJ2012" s="25">
        <v>45853</v>
      </c>
      <c r="BK2012">
        <v>0</v>
      </c>
      <c r="BL2012" s="27" t="str">
        <f>VLOOKUP(O2012,DropDownList!$H$1:$I$7,2,FALSE)</f>
        <v>2023/24</v>
      </c>
      <c r="BM2012" s="27" t="str">
        <f t="shared" si="31"/>
        <v>PCOA</v>
      </c>
    </row>
    <row r="2013" spans="1:65" x14ac:dyDescent="0.2">
      <c r="A2013">
        <v>2025</v>
      </c>
      <c r="B2013">
        <v>7</v>
      </c>
      <c r="C2013" t="s">
        <v>216</v>
      </c>
      <c r="D2013" t="s">
        <v>225</v>
      </c>
      <c r="E2013" t="s">
        <v>40</v>
      </c>
      <c r="F2013">
        <v>9366</v>
      </c>
      <c r="G2013" t="s">
        <v>141</v>
      </c>
      <c r="H2013" t="s">
        <v>218</v>
      </c>
      <c r="I2013" t="s">
        <v>142</v>
      </c>
      <c r="J2013" s="24">
        <v>45839</v>
      </c>
      <c r="K2013" t="s">
        <v>143</v>
      </c>
      <c r="L2013">
        <v>2</v>
      </c>
      <c r="M2013" t="s">
        <v>144</v>
      </c>
      <c r="N2013" t="s">
        <v>145</v>
      </c>
      <c r="O2013" t="s">
        <v>156</v>
      </c>
      <c r="P2013" t="s">
        <v>146</v>
      </c>
      <c r="Q2013">
        <v>1659.57</v>
      </c>
      <c r="R2013">
        <v>775</v>
      </c>
      <c r="S2013">
        <v>12395</v>
      </c>
      <c r="T2013">
        <v>270</v>
      </c>
      <c r="U2013">
        <v>212</v>
      </c>
      <c r="V2013">
        <v>67</v>
      </c>
      <c r="W2013">
        <v>986.73</v>
      </c>
      <c r="X2013">
        <v>986.73</v>
      </c>
      <c r="Y2013">
        <v>0</v>
      </c>
      <c r="Z2013">
        <v>0</v>
      </c>
      <c r="AA2013">
        <v>10465.43</v>
      </c>
      <c r="AB2013">
        <v>0</v>
      </c>
      <c r="AC2013">
        <v>0</v>
      </c>
      <c r="AD2013">
        <v>64</v>
      </c>
      <c r="AE2013">
        <v>3</v>
      </c>
      <c r="AF2013">
        <v>650</v>
      </c>
      <c r="AG2013">
        <v>5</v>
      </c>
      <c r="AH2013">
        <v>16</v>
      </c>
      <c r="AI2013">
        <v>104</v>
      </c>
      <c r="AJ2013">
        <v>0</v>
      </c>
      <c r="AK2013">
        <v>0</v>
      </c>
      <c r="AL2013">
        <v>0</v>
      </c>
      <c r="AM2013">
        <v>0</v>
      </c>
      <c r="AN2013">
        <v>0</v>
      </c>
      <c r="AO2013">
        <v>535</v>
      </c>
      <c r="AP2013">
        <v>3198</v>
      </c>
      <c r="AQ2013">
        <v>552</v>
      </c>
      <c r="AR2013">
        <v>0</v>
      </c>
      <c r="AS2013">
        <v>476</v>
      </c>
      <c r="AT2013">
        <v>397</v>
      </c>
      <c r="AU2013">
        <v>38</v>
      </c>
      <c r="AV2013">
        <v>13</v>
      </c>
      <c r="AW2013">
        <v>10</v>
      </c>
      <c r="AX2013">
        <v>0</v>
      </c>
      <c r="AY2013">
        <v>301</v>
      </c>
      <c r="AZ2013">
        <v>700</v>
      </c>
      <c r="BA2013">
        <v>475</v>
      </c>
      <c r="BB2013">
        <v>81</v>
      </c>
      <c r="BC2013">
        <v>43</v>
      </c>
      <c r="BD2013">
        <v>13</v>
      </c>
      <c r="BE2013">
        <v>1</v>
      </c>
      <c r="BF2013">
        <v>764</v>
      </c>
      <c r="BG2013">
        <v>1620</v>
      </c>
      <c r="BH2013">
        <v>0</v>
      </c>
      <c r="BI2013">
        <v>209</v>
      </c>
      <c r="BJ2013" s="25">
        <v>45853</v>
      </c>
      <c r="BK2013">
        <v>0</v>
      </c>
      <c r="BL2013" s="27" t="str">
        <f>VLOOKUP(O2013,DropDownList!$H$1:$I$7,2,FALSE)</f>
        <v>2023/24</v>
      </c>
      <c r="BM2013" s="27" t="str">
        <f t="shared" si="31"/>
        <v>VSUR</v>
      </c>
    </row>
    <row r="2014" spans="1:65" x14ac:dyDescent="0.2">
      <c r="A2014">
        <v>2025</v>
      </c>
      <c r="B2014">
        <v>7</v>
      </c>
      <c r="C2014" t="s">
        <v>216</v>
      </c>
      <c r="D2014" t="s">
        <v>225</v>
      </c>
      <c r="E2014" t="s">
        <v>40</v>
      </c>
      <c r="F2014">
        <v>9366</v>
      </c>
      <c r="G2014" t="s">
        <v>141</v>
      </c>
      <c r="H2014" t="s">
        <v>218</v>
      </c>
      <c r="I2014" t="s">
        <v>142</v>
      </c>
      <c r="J2014" s="24">
        <v>45839</v>
      </c>
      <c r="K2014" t="s">
        <v>143</v>
      </c>
      <c r="L2014">
        <v>2</v>
      </c>
      <c r="M2014" t="s">
        <v>144</v>
      </c>
      <c r="N2014" t="s">
        <v>145</v>
      </c>
      <c r="O2014" t="s">
        <v>149</v>
      </c>
      <c r="P2014" t="s">
        <v>150</v>
      </c>
      <c r="Q2014">
        <v>88938.89</v>
      </c>
      <c r="R2014">
        <v>949</v>
      </c>
      <c r="S2014">
        <v>165625.21</v>
      </c>
      <c r="T2014">
        <v>23736.51</v>
      </c>
      <c r="U2014">
        <v>558</v>
      </c>
      <c r="V2014">
        <v>374</v>
      </c>
      <c r="W2014">
        <v>53583.92</v>
      </c>
      <c r="X2014">
        <v>62735.1</v>
      </c>
      <c r="Y2014">
        <v>833</v>
      </c>
      <c r="Z2014">
        <v>141888.70000000001</v>
      </c>
      <c r="AA2014">
        <v>52949.81</v>
      </c>
      <c r="AB2014">
        <v>16910.38</v>
      </c>
      <c r="AC2014">
        <v>36039.43</v>
      </c>
      <c r="AD2014">
        <v>314</v>
      </c>
      <c r="AE2014">
        <v>60</v>
      </c>
      <c r="AF2014">
        <v>274</v>
      </c>
      <c r="AG2014">
        <v>140</v>
      </c>
      <c r="AH2014">
        <v>116</v>
      </c>
      <c r="AI2014">
        <v>418</v>
      </c>
      <c r="AJ2014">
        <v>122</v>
      </c>
      <c r="AK2014">
        <v>67</v>
      </c>
      <c r="AL2014">
        <v>17</v>
      </c>
      <c r="AM2014">
        <v>45</v>
      </c>
      <c r="AN2014">
        <v>8</v>
      </c>
      <c r="AO2014">
        <v>696</v>
      </c>
      <c r="AP2014">
        <v>2004</v>
      </c>
      <c r="AQ2014">
        <v>661</v>
      </c>
      <c r="AR2014">
        <v>2</v>
      </c>
      <c r="AS2014">
        <v>181</v>
      </c>
      <c r="AT2014">
        <v>53</v>
      </c>
      <c r="AU2014">
        <v>5</v>
      </c>
      <c r="AV2014">
        <v>3</v>
      </c>
      <c r="AW2014">
        <v>0</v>
      </c>
      <c r="AX2014">
        <v>0</v>
      </c>
      <c r="AY2014">
        <v>246</v>
      </c>
      <c r="AZ2014">
        <v>551</v>
      </c>
      <c r="BA2014">
        <v>257</v>
      </c>
      <c r="BB2014">
        <v>15</v>
      </c>
      <c r="BC2014">
        <v>6</v>
      </c>
      <c r="BD2014">
        <v>1</v>
      </c>
      <c r="BE2014">
        <v>1</v>
      </c>
      <c r="BF2014">
        <v>722</v>
      </c>
      <c r="BG2014">
        <v>68674.23</v>
      </c>
      <c r="BH2014">
        <v>1</v>
      </c>
      <c r="BI2014">
        <v>557</v>
      </c>
      <c r="BJ2014" s="25">
        <v>45853</v>
      </c>
      <c r="BK2014">
        <v>0</v>
      </c>
      <c r="BL2014" s="27" t="str">
        <f>VLOOKUP(O2014,DropDownList!$H$1:$I$7,2,FALSE)</f>
        <v>2025/26</v>
      </c>
      <c r="BM2014" s="27" t="str">
        <f t="shared" si="31"/>
        <v>FISCAL FINES</v>
      </c>
    </row>
    <row r="2015" spans="1:65" x14ac:dyDescent="0.2">
      <c r="A2015">
        <v>2025</v>
      </c>
      <c r="B2015">
        <v>7</v>
      </c>
      <c r="C2015" t="s">
        <v>216</v>
      </c>
      <c r="D2015" t="s">
        <v>225</v>
      </c>
      <c r="E2015" t="s">
        <v>40</v>
      </c>
      <c r="F2015">
        <v>9366</v>
      </c>
      <c r="G2015" t="s">
        <v>141</v>
      </c>
      <c r="H2015" t="s">
        <v>218</v>
      </c>
      <c r="I2015" t="s">
        <v>142</v>
      </c>
      <c r="J2015" s="24">
        <v>45839</v>
      </c>
      <c r="K2015" t="s">
        <v>143</v>
      </c>
      <c r="L2015">
        <v>2</v>
      </c>
      <c r="M2015" t="s">
        <v>144</v>
      </c>
      <c r="N2015" t="s">
        <v>145</v>
      </c>
      <c r="O2015" t="s">
        <v>147</v>
      </c>
      <c r="P2015" t="s">
        <v>154</v>
      </c>
      <c r="Q2015">
        <v>49613.53</v>
      </c>
      <c r="R2015">
        <v>536</v>
      </c>
      <c r="S2015">
        <v>156555.5</v>
      </c>
      <c r="T2015">
        <v>2424.37</v>
      </c>
      <c r="U2015">
        <v>197</v>
      </c>
      <c r="V2015">
        <v>87</v>
      </c>
      <c r="W2015">
        <v>22055.93</v>
      </c>
      <c r="X2015">
        <v>22665.93</v>
      </c>
      <c r="Y2015">
        <v>0</v>
      </c>
      <c r="Z2015">
        <v>0</v>
      </c>
      <c r="AA2015">
        <v>104517.6</v>
      </c>
      <c r="AB2015">
        <v>1687</v>
      </c>
      <c r="AC2015">
        <v>95661.28</v>
      </c>
      <c r="AD2015">
        <v>46</v>
      </c>
      <c r="AE2015">
        <v>41</v>
      </c>
      <c r="AF2015">
        <v>329</v>
      </c>
      <c r="AG2015">
        <v>109</v>
      </c>
      <c r="AH2015">
        <v>5</v>
      </c>
      <c r="AI2015">
        <v>88</v>
      </c>
      <c r="AJ2015">
        <v>0</v>
      </c>
      <c r="AK2015">
        <v>0</v>
      </c>
      <c r="AL2015">
        <v>0</v>
      </c>
      <c r="AM2015">
        <v>0</v>
      </c>
      <c r="AN2015">
        <v>0</v>
      </c>
      <c r="AO2015">
        <v>361</v>
      </c>
      <c r="AP2015">
        <v>1686</v>
      </c>
      <c r="AQ2015">
        <v>376</v>
      </c>
      <c r="AR2015">
        <v>0</v>
      </c>
      <c r="AS2015">
        <v>260</v>
      </c>
      <c r="AT2015">
        <v>135</v>
      </c>
      <c r="AU2015">
        <v>16</v>
      </c>
      <c r="AV2015">
        <v>5</v>
      </c>
      <c r="AW2015">
        <v>1</v>
      </c>
      <c r="AX2015">
        <v>0</v>
      </c>
      <c r="AY2015">
        <v>196</v>
      </c>
      <c r="AZ2015">
        <v>395</v>
      </c>
      <c r="BA2015">
        <v>241</v>
      </c>
      <c r="BB2015">
        <v>26</v>
      </c>
      <c r="BC2015">
        <v>11</v>
      </c>
      <c r="BD2015">
        <v>2</v>
      </c>
      <c r="BE2015">
        <v>0</v>
      </c>
      <c r="BF2015">
        <v>533</v>
      </c>
      <c r="BG2015">
        <v>28480.5</v>
      </c>
      <c r="BH2015">
        <v>5</v>
      </c>
      <c r="BI2015">
        <v>196</v>
      </c>
      <c r="BJ2015" s="25">
        <v>45853</v>
      </c>
      <c r="BK2015">
        <v>0</v>
      </c>
      <c r="BL2015" s="27" t="str">
        <f>VLOOKUP(O2015,DropDownList!$H$1:$I$7,2,FALSE)</f>
        <v>2024/25</v>
      </c>
      <c r="BM2015" s="27" t="str">
        <f t="shared" si="31"/>
        <v>JP COURT</v>
      </c>
    </row>
    <row r="2016" spans="1:65" x14ac:dyDescent="0.2">
      <c r="A2016">
        <v>2025</v>
      </c>
      <c r="B2016">
        <v>7</v>
      </c>
      <c r="C2016" t="s">
        <v>216</v>
      </c>
      <c r="D2016" t="s">
        <v>225</v>
      </c>
      <c r="E2016" t="s">
        <v>40</v>
      </c>
      <c r="F2016">
        <v>9366</v>
      </c>
      <c r="G2016" t="s">
        <v>141</v>
      </c>
      <c r="H2016" t="s">
        <v>218</v>
      </c>
      <c r="I2016" t="s">
        <v>142</v>
      </c>
      <c r="J2016" s="24">
        <v>45839</v>
      </c>
      <c r="K2016" t="s">
        <v>143</v>
      </c>
      <c r="L2016">
        <v>2</v>
      </c>
      <c r="M2016" t="s">
        <v>144</v>
      </c>
      <c r="N2016" t="s">
        <v>145</v>
      </c>
      <c r="O2016" t="s">
        <v>147</v>
      </c>
      <c r="P2016" t="s">
        <v>148</v>
      </c>
      <c r="Q2016">
        <v>5251.32</v>
      </c>
      <c r="R2016">
        <v>214</v>
      </c>
      <c r="S2016">
        <v>12840</v>
      </c>
      <c r="T2016">
        <v>964.55</v>
      </c>
      <c r="U2016">
        <v>97</v>
      </c>
      <c r="V2016">
        <v>45</v>
      </c>
      <c r="W2016">
        <v>2545.08</v>
      </c>
      <c r="X2016">
        <v>2585.08</v>
      </c>
      <c r="Y2016">
        <v>0</v>
      </c>
      <c r="Z2016">
        <v>0</v>
      </c>
      <c r="AA2016">
        <v>6624.13</v>
      </c>
      <c r="AB2016">
        <v>0</v>
      </c>
      <c r="AC2016">
        <v>6624.13</v>
      </c>
      <c r="AD2016">
        <v>41</v>
      </c>
      <c r="AE2016">
        <v>4</v>
      </c>
      <c r="AF2016">
        <v>100</v>
      </c>
      <c r="AG2016">
        <v>16</v>
      </c>
      <c r="AH2016">
        <v>16</v>
      </c>
      <c r="AI2016">
        <v>81</v>
      </c>
      <c r="AJ2016">
        <v>0</v>
      </c>
      <c r="AK2016">
        <v>0</v>
      </c>
      <c r="AL2016">
        <v>0</v>
      </c>
      <c r="AM2016">
        <v>0</v>
      </c>
      <c r="AN2016">
        <v>0</v>
      </c>
      <c r="AO2016">
        <v>183</v>
      </c>
      <c r="AP2016">
        <v>877</v>
      </c>
      <c r="AQ2016">
        <v>190</v>
      </c>
      <c r="AR2016">
        <v>0</v>
      </c>
      <c r="AS2016">
        <v>95</v>
      </c>
      <c r="AT2016">
        <v>29</v>
      </c>
      <c r="AU2016">
        <v>3</v>
      </c>
      <c r="AV2016">
        <v>1</v>
      </c>
      <c r="AW2016">
        <v>0</v>
      </c>
      <c r="AX2016">
        <v>0</v>
      </c>
      <c r="AY2016">
        <v>132</v>
      </c>
      <c r="AZ2016">
        <v>263</v>
      </c>
      <c r="BA2016">
        <v>157</v>
      </c>
      <c r="BB2016">
        <v>1</v>
      </c>
      <c r="BC2016">
        <v>1</v>
      </c>
      <c r="BD2016">
        <v>1</v>
      </c>
      <c r="BE2016">
        <v>0</v>
      </c>
      <c r="BF2016">
        <v>184</v>
      </c>
      <c r="BG2016">
        <v>4860</v>
      </c>
      <c r="BH2016">
        <v>1</v>
      </c>
      <c r="BI2016">
        <v>97</v>
      </c>
      <c r="BJ2016" s="25">
        <v>45853</v>
      </c>
      <c r="BK2016">
        <v>0</v>
      </c>
      <c r="BL2016" s="27" t="str">
        <f>VLOOKUP(O2016,DropDownList!$H$1:$I$7,2,FALSE)</f>
        <v>2024/25</v>
      </c>
      <c r="BM2016" s="27" t="str">
        <f t="shared" si="31"/>
        <v>PRAS</v>
      </c>
    </row>
    <row r="2017" spans="1:65" x14ac:dyDescent="0.2">
      <c r="A2017">
        <v>2025</v>
      </c>
      <c r="B2017">
        <v>7</v>
      </c>
      <c r="C2017" t="s">
        <v>216</v>
      </c>
      <c r="D2017" t="s">
        <v>225</v>
      </c>
      <c r="E2017" t="s">
        <v>40</v>
      </c>
      <c r="F2017">
        <v>9366</v>
      </c>
      <c r="G2017" t="s">
        <v>141</v>
      </c>
      <c r="H2017" t="s">
        <v>218</v>
      </c>
      <c r="I2017" t="s">
        <v>142</v>
      </c>
      <c r="J2017" s="24">
        <v>45839</v>
      </c>
      <c r="K2017" t="s">
        <v>143</v>
      </c>
      <c r="L2017">
        <v>2</v>
      </c>
      <c r="M2017" t="s">
        <v>144</v>
      </c>
      <c r="N2017" t="s">
        <v>145</v>
      </c>
      <c r="O2017" t="s">
        <v>156</v>
      </c>
      <c r="P2017" t="s">
        <v>154</v>
      </c>
      <c r="Q2017">
        <v>49760.58</v>
      </c>
      <c r="R2017">
        <v>788</v>
      </c>
      <c r="S2017">
        <v>212001</v>
      </c>
      <c r="T2017">
        <v>5617.03</v>
      </c>
      <c r="U2017">
        <v>217</v>
      </c>
      <c r="V2017">
        <v>106</v>
      </c>
      <c r="W2017">
        <v>23853.86</v>
      </c>
      <c r="X2017">
        <v>24268.86</v>
      </c>
      <c r="Y2017">
        <v>0</v>
      </c>
      <c r="Z2017">
        <v>0</v>
      </c>
      <c r="AA2017">
        <v>156623.39000000001</v>
      </c>
      <c r="AB2017">
        <v>2920</v>
      </c>
      <c r="AC2017">
        <v>143207.96</v>
      </c>
      <c r="AD2017">
        <v>65</v>
      </c>
      <c r="AE2017">
        <v>41</v>
      </c>
      <c r="AF2017">
        <v>548</v>
      </c>
      <c r="AG2017">
        <v>110</v>
      </c>
      <c r="AH2017">
        <v>16</v>
      </c>
      <c r="AI2017">
        <v>107</v>
      </c>
      <c r="AJ2017">
        <v>0</v>
      </c>
      <c r="AK2017">
        <v>0</v>
      </c>
      <c r="AL2017">
        <v>0</v>
      </c>
      <c r="AM2017">
        <v>0</v>
      </c>
      <c r="AN2017">
        <v>0</v>
      </c>
      <c r="AO2017">
        <v>547</v>
      </c>
      <c r="AP2017">
        <v>3267</v>
      </c>
      <c r="AQ2017">
        <v>562</v>
      </c>
      <c r="AR2017">
        <v>0</v>
      </c>
      <c r="AS2017">
        <v>482</v>
      </c>
      <c r="AT2017">
        <v>406</v>
      </c>
      <c r="AU2017">
        <v>40</v>
      </c>
      <c r="AV2017">
        <v>14</v>
      </c>
      <c r="AW2017">
        <v>10</v>
      </c>
      <c r="AX2017">
        <v>0</v>
      </c>
      <c r="AY2017">
        <v>307</v>
      </c>
      <c r="AZ2017">
        <v>715</v>
      </c>
      <c r="BA2017">
        <v>483</v>
      </c>
      <c r="BB2017">
        <v>85</v>
      </c>
      <c r="BC2017">
        <v>45</v>
      </c>
      <c r="BD2017">
        <v>14</v>
      </c>
      <c r="BE2017">
        <v>1</v>
      </c>
      <c r="BF2017">
        <v>777</v>
      </c>
      <c r="BG2017">
        <v>28940</v>
      </c>
      <c r="BH2017">
        <v>7</v>
      </c>
      <c r="BI2017">
        <v>214</v>
      </c>
      <c r="BJ2017" s="25">
        <v>45853</v>
      </c>
      <c r="BK2017">
        <v>0</v>
      </c>
      <c r="BL2017" s="27" t="str">
        <f>VLOOKUP(O2017,DropDownList!$H$1:$I$7,2,FALSE)</f>
        <v>2023/24</v>
      </c>
      <c r="BM2017" s="27" t="str">
        <f t="shared" si="31"/>
        <v>JP COURT</v>
      </c>
    </row>
    <row r="2018" spans="1:65" x14ac:dyDescent="0.2">
      <c r="A2018">
        <v>2025</v>
      </c>
      <c r="B2018">
        <v>7</v>
      </c>
      <c r="C2018" t="s">
        <v>216</v>
      </c>
      <c r="D2018" t="s">
        <v>225</v>
      </c>
      <c r="E2018" t="s">
        <v>40</v>
      </c>
      <c r="F2018">
        <v>9366</v>
      </c>
      <c r="G2018" t="s">
        <v>141</v>
      </c>
      <c r="H2018" t="s">
        <v>218</v>
      </c>
      <c r="I2018" t="s">
        <v>142</v>
      </c>
      <c r="J2018" s="24">
        <v>45839</v>
      </c>
      <c r="K2018" t="s">
        <v>143</v>
      </c>
      <c r="L2018">
        <v>2</v>
      </c>
      <c r="M2018" t="s">
        <v>144</v>
      </c>
      <c r="N2018" t="s">
        <v>145</v>
      </c>
      <c r="O2018" t="s">
        <v>149</v>
      </c>
      <c r="P2018" t="s">
        <v>146</v>
      </c>
      <c r="Q2018">
        <v>3175.99</v>
      </c>
      <c r="R2018">
        <v>719</v>
      </c>
      <c r="S2018">
        <v>11000</v>
      </c>
      <c r="T2018">
        <v>100</v>
      </c>
      <c r="U2018">
        <v>385</v>
      </c>
      <c r="V2018">
        <v>145</v>
      </c>
      <c r="W2018">
        <v>2205.33</v>
      </c>
      <c r="X2018">
        <v>2205.33</v>
      </c>
      <c r="Y2018">
        <v>0</v>
      </c>
      <c r="Z2018">
        <v>0</v>
      </c>
      <c r="AA2018">
        <v>7724.01</v>
      </c>
      <c r="AB2018">
        <v>0</v>
      </c>
      <c r="AC2018">
        <v>0</v>
      </c>
      <c r="AD2018">
        <v>142</v>
      </c>
      <c r="AE2018">
        <v>3</v>
      </c>
      <c r="AF2018">
        <v>498</v>
      </c>
      <c r="AG2018">
        <v>5</v>
      </c>
      <c r="AH2018">
        <v>7</v>
      </c>
      <c r="AI2018">
        <v>209</v>
      </c>
      <c r="AJ2018">
        <v>0</v>
      </c>
      <c r="AK2018">
        <v>0</v>
      </c>
      <c r="AL2018">
        <v>0</v>
      </c>
      <c r="AM2018">
        <v>0</v>
      </c>
      <c r="AN2018">
        <v>0</v>
      </c>
      <c r="AO2018">
        <v>495</v>
      </c>
      <c r="AP2018">
        <v>1607</v>
      </c>
      <c r="AQ2018">
        <v>458</v>
      </c>
      <c r="AR2018">
        <v>0</v>
      </c>
      <c r="AS2018">
        <v>222</v>
      </c>
      <c r="AT2018">
        <v>86</v>
      </c>
      <c r="AU2018">
        <v>6</v>
      </c>
      <c r="AV2018">
        <v>4</v>
      </c>
      <c r="AW2018">
        <v>3</v>
      </c>
      <c r="AX2018">
        <v>0</v>
      </c>
      <c r="AY2018">
        <v>151</v>
      </c>
      <c r="AZ2018">
        <v>408</v>
      </c>
      <c r="BA2018">
        <v>204</v>
      </c>
      <c r="BB2018">
        <v>35</v>
      </c>
      <c r="BC2018">
        <v>10</v>
      </c>
      <c r="BD2018">
        <v>1</v>
      </c>
      <c r="BE2018">
        <v>0</v>
      </c>
      <c r="BF2018">
        <v>715</v>
      </c>
      <c r="BG2018">
        <v>3160</v>
      </c>
      <c r="BH2018">
        <v>0</v>
      </c>
      <c r="BI2018">
        <v>384</v>
      </c>
      <c r="BJ2018" s="25">
        <v>45853</v>
      </c>
      <c r="BK2018">
        <v>0</v>
      </c>
      <c r="BL2018" s="27" t="str">
        <f>VLOOKUP(O2018,DropDownList!$H$1:$I$7,2,FALSE)</f>
        <v>2025/26</v>
      </c>
      <c r="BM2018" s="27" t="str">
        <f t="shared" si="31"/>
        <v>VSUR</v>
      </c>
    </row>
    <row r="2019" spans="1:65" x14ac:dyDescent="0.2">
      <c r="A2019">
        <v>2025</v>
      </c>
      <c r="B2019">
        <v>7</v>
      </c>
      <c r="C2019" t="s">
        <v>216</v>
      </c>
      <c r="D2019" t="s">
        <v>225</v>
      </c>
      <c r="E2019" t="s">
        <v>40</v>
      </c>
      <c r="F2019">
        <v>9366</v>
      </c>
      <c r="G2019" t="s">
        <v>141</v>
      </c>
      <c r="H2019" t="s">
        <v>218</v>
      </c>
      <c r="I2019" t="s">
        <v>142</v>
      </c>
      <c r="J2019" s="24">
        <v>45839</v>
      </c>
      <c r="K2019" t="s">
        <v>143</v>
      </c>
      <c r="L2019">
        <v>2</v>
      </c>
      <c r="M2019" t="s">
        <v>144</v>
      </c>
      <c r="N2019" t="s">
        <v>145</v>
      </c>
      <c r="O2019" t="s">
        <v>149</v>
      </c>
      <c r="P2019" t="s">
        <v>148</v>
      </c>
      <c r="Q2019">
        <v>6470.03</v>
      </c>
      <c r="R2019">
        <v>172</v>
      </c>
      <c r="S2019">
        <v>10320</v>
      </c>
      <c r="T2019">
        <v>300</v>
      </c>
      <c r="U2019">
        <v>114</v>
      </c>
      <c r="V2019">
        <v>73</v>
      </c>
      <c r="W2019">
        <v>4295.6400000000003</v>
      </c>
      <c r="X2019">
        <v>4295.6400000000003</v>
      </c>
      <c r="Y2019">
        <v>0</v>
      </c>
      <c r="Z2019">
        <v>0</v>
      </c>
      <c r="AA2019">
        <v>3549.97</v>
      </c>
      <c r="AB2019">
        <v>0</v>
      </c>
      <c r="AC2019">
        <v>3549.97</v>
      </c>
      <c r="AD2019">
        <v>69</v>
      </c>
      <c r="AE2019">
        <v>4</v>
      </c>
      <c r="AF2019">
        <v>53</v>
      </c>
      <c r="AG2019">
        <v>13</v>
      </c>
      <c r="AH2019">
        <v>5</v>
      </c>
      <c r="AI2019">
        <v>101</v>
      </c>
      <c r="AJ2019">
        <v>0</v>
      </c>
      <c r="AK2019">
        <v>0</v>
      </c>
      <c r="AL2019">
        <v>0</v>
      </c>
      <c r="AM2019">
        <v>0</v>
      </c>
      <c r="AN2019">
        <v>0</v>
      </c>
      <c r="AO2019">
        <v>125</v>
      </c>
      <c r="AP2019">
        <v>349</v>
      </c>
      <c r="AQ2019">
        <v>120</v>
      </c>
      <c r="AR2019">
        <v>0</v>
      </c>
      <c r="AS2019">
        <v>17</v>
      </c>
      <c r="AT2019">
        <v>7</v>
      </c>
      <c r="AU2019">
        <v>2</v>
      </c>
      <c r="AV2019">
        <v>1</v>
      </c>
      <c r="AW2019">
        <v>0</v>
      </c>
      <c r="AX2019">
        <v>0</v>
      </c>
      <c r="AY2019">
        <v>52</v>
      </c>
      <c r="AZ2019">
        <v>104</v>
      </c>
      <c r="BA2019">
        <v>40</v>
      </c>
      <c r="BB2019">
        <v>2</v>
      </c>
      <c r="BC2019">
        <v>1</v>
      </c>
      <c r="BD2019">
        <v>0</v>
      </c>
      <c r="BE2019">
        <v>0</v>
      </c>
      <c r="BF2019">
        <v>145</v>
      </c>
      <c r="BG2019">
        <v>6060</v>
      </c>
      <c r="BH2019">
        <v>0</v>
      </c>
      <c r="BI2019">
        <v>114</v>
      </c>
      <c r="BJ2019" s="25">
        <v>45853</v>
      </c>
      <c r="BK2019">
        <v>0</v>
      </c>
      <c r="BL2019" s="27" t="str">
        <f>VLOOKUP(O2019,DropDownList!$H$1:$I$7,2,FALSE)</f>
        <v>2025/26</v>
      </c>
      <c r="BM2019" s="27" t="str">
        <f t="shared" si="31"/>
        <v>PRAS</v>
      </c>
    </row>
    <row r="2020" spans="1:65" x14ac:dyDescent="0.2">
      <c r="A2020">
        <v>2025</v>
      </c>
      <c r="B2020">
        <v>7</v>
      </c>
      <c r="C2020" t="s">
        <v>216</v>
      </c>
      <c r="D2020" t="s">
        <v>225</v>
      </c>
      <c r="E2020" t="s">
        <v>40</v>
      </c>
      <c r="F2020">
        <v>9366</v>
      </c>
      <c r="G2020" t="s">
        <v>141</v>
      </c>
      <c r="H2020" t="s">
        <v>218</v>
      </c>
      <c r="I2020" t="s">
        <v>142</v>
      </c>
      <c r="J2020" s="24">
        <v>45839</v>
      </c>
      <c r="K2020" t="s">
        <v>143</v>
      </c>
      <c r="L2020">
        <v>2</v>
      </c>
      <c r="M2020" t="s">
        <v>144</v>
      </c>
      <c r="N2020" t="s">
        <v>145</v>
      </c>
      <c r="O2020" t="s">
        <v>149</v>
      </c>
      <c r="P2020" t="s">
        <v>152</v>
      </c>
      <c r="Q2020">
        <v>0</v>
      </c>
      <c r="R2020">
        <v>270</v>
      </c>
      <c r="S2020">
        <v>10800</v>
      </c>
      <c r="T2020">
        <v>6920</v>
      </c>
      <c r="U2020">
        <v>0</v>
      </c>
      <c r="V2020">
        <v>0</v>
      </c>
      <c r="W2020">
        <v>0</v>
      </c>
      <c r="X2020">
        <v>0</v>
      </c>
      <c r="Y2020">
        <v>0</v>
      </c>
      <c r="Z2020">
        <v>0</v>
      </c>
      <c r="AA2020">
        <v>3880</v>
      </c>
      <c r="AB2020">
        <v>0</v>
      </c>
      <c r="AC2020">
        <v>3880</v>
      </c>
      <c r="AD2020">
        <v>0</v>
      </c>
      <c r="AE2020">
        <v>0</v>
      </c>
      <c r="AF2020">
        <v>97</v>
      </c>
      <c r="AG2020">
        <v>0</v>
      </c>
      <c r="AH2020">
        <v>173</v>
      </c>
      <c r="AI2020">
        <v>0</v>
      </c>
      <c r="AJ2020">
        <v>0</v>
      </c>
      <c r="AK2020">
        <v>0</v>
      </c>
      <c r="AL2020">
        <v>0</v>
      </c>
      <c r="AM2020">
        <v>3</v>
      </c>
      <c r="AN2020">
        <v>0</v>
      </c>
      <c r="AO2020">
        <v>0</v>
      </c>
      <c r="AP2020">
        <v>0</v>
      </c>
      <c r="AQ2020">
        <v>0</v>
      </c>
      <c r="AR2020">
        <v>0</v>
      </c>
      <c r="AS2020">
        <v>0</v>
      </c>
      <c r="AT2020">
        <v>0</v>
      </c>
      <c r="AU2020">
        <v>0</v>
      </c>
      <c r="AV2020">
        <v>0</v>
      </c>
      <c r="AW2020">
        <v>0</v>
      </c>
      <c r="AX2020">
        <v>0</v>
      </c>
      <c r="AY2020">
        <v>0</v>
      </c>
      <c r="AZ2020">
        <v>0</v>
      </c>
      <c r="BA2020">
        <v>0</v>
      </c>
      <c r="BB2020">
        <v>0</v>
      </c>
      <c r="BC2020">
        <v>0</v>
      </c>
      <c r="BD2020">
        <v>0</v>
      </c>
      <c r="BE2020">
        <v>0</v>
      </c>
      <c r="BF2020">
        <v>0</v>
      </c>
      <c r="BG2020">
        <v>0</v>
      </c>
      <c r="BH2020">
        <v>0</v>
      </c>
      <c r="BI2020">
        <v>0</v>
      </c>
      <c r="BJ2020" s="25">
        <v>45853</v>
      </c>
      <c r="BK2020">
        <v>0</v>
      </c>
      <c r="BL2020" s="27" t="str">
        <f>VLOOKUP(O2020,DropDownList!$H$1:$I$7,2,FALSE)</f>
        <v>2025/26</v>
      </c>
      <c r="BM2020" s="27" t="str">
        <f t="shared" si="31"/>
        <v>PCOA</v>
      </c>
    </row>
    <row r="2021" spans="1:65" x14ac:dyDescent="0.2">
      <c r="A2021">
        <v>2025</v>
      </c>
      <c r="B2021">
        <v>7</v>
      </c>
      <c r="C2021" t="s">
        <v>216</v>
      </c>
      <c r="D2021" t="s">
        <v>225</v>
      </c>
      <c r="E2021" t="s">
        <v>40</v>
      </c>
      <c r="F2021">
        <v>9366</v>
      </c>
      <c r="G2021" t="s">
        <v>141</v>
      </c>
      <c r="H2021" t="s">
        <v>218</v>
      </c>
      <c r="I2021" t="s">
        <v>142</v>
      </c>
      <c r="J2021" s="24">
        <v>45839</v>
      </c>
      <c r="K2021" t="s">
        <v>143</v>
      </c>
      <c r="L2021">
        <v>2</v>
      </c>
      <c r="M2021" t="s">
        <v>144</v>
      </c>
      <c r="N2021" t="s">
        <v>145</v>
      </c>
      <c r="O2021" t="s">
        <v>147</v>
      </c>
      <c r="P2021" t="s">
        <v>146</v>
      </c>
      <c r="Q2021">
        <v>1620.68</v>
      </c>
      <c r="R2021">
        <v>530</v>
      </c>
      <c r="S2021">
        <v>8850</v>
      </c>
      <c r="T2021">
        <v>80</v>
      </c>
      <c r="U2021">
        <v>193</v>
      </c>
      <c r="V2021">
        <v>49</v>
      </c>
      <c r="W2021">
        <v>816.56</v>
      </c>
      <c r="X2021">
        <v>816.56</v>
      </c>
      <c r="Y2021">
        <v>0</v>
      </c>
      <c r="Z2021">
        <v>0</v>
      </c>
      <c r="AA2021">
        <v>7149.32</v>
      </c>
      <c r="AB2021">
        <v>0</v>
      </c>
      <c r="AC2021">
        <v>0</v>
      </c>
      <c r="AD2021">
        <v>47</v>
      </c>
      <c r="AE2021">
        <v>2</v>
      </c>
      <c r="AF2021">
        <v>431</v>
      </c>
      <c r="AG2021">
        <v>4</v>
      </c>
      <c r="AH2021">
        <v>5</v>
      </c>
      <c r="AI2021">
        <v>90</v>
      </c>
      <c r="AJ2021">
        <v>0</v>
      </c>
      <c r="AK2021">
        <v>0</v>
      </c>
      <c r="AL2021">
        <v>0</v>
      </c>
      <c r="AM2021">
        <v>0</v>
      </c>
      <c r="AN2021">
        <v>0</v>
      </c>
      <c r="AO2021">
        <v>356</v>
      </c>
      <c r="AP2021">
        <v>1664</v>
      </c>
      <c r="AQ2021">
        <v>373</v>
      </c>
      <c r="AR2021">
        <v>0</v>
      </c>
      <c r="AS2021">
        <v>255</v>
      </c>
      <c r="AT2021">
        <v>133</v>
      </c>
      <c r="AU2021">
        <v>16</v>
      </c>
      <c r="AV2021">
        <v>5</v>
      </c>
      <c r="AW2021">
        <v>1</v>
      </c>
      <c r="AX2021">
        <v>0</v>
      </c>
      <c r="AY2021">
        <v>194</v>
      </c>
      <c r="AZ2021">
        <v>390</v>
      </c>
      <c r="BA2021">
        <v>238</v>
      </c>
      <c r="BB2021">
        <v>25</v>
      </c>
      <c r="BC2021">
        <v>11</v>
      </c>
      <c r="BD2021">
        <v>2</v>
      </c>
      <c r="BE2021">
        <v>0</v>
      </c>
      <c r="BF2021">
        <v>527</v>
      </c>
      <c r="BG2021">
        <v>1580</v>
      </c>
      <c r="BH2021">
        <v>0</v>
      </c>
      <c r="BI2021">
        <v>192</v>
      </c>
      <c r="BJ2021" s="25">
        <v>45853</v>
      </c>
      <c r="BK2021">
        <v>0</v>
      </c>
      <c r="BL2021" s="27" t="str">
        <f>VLOOKUP(O2021,DropDownList!$H$1:$I$7,2,FALSE)</f>
        <v>2024/25</v>
      </c>
      <c r="BM2021" s="27" t="str">
        <f t="shared" si="31"/>
        <v>VSUR</v>
      </c>
    </row>
    <row r="2022" spans="1:65" x14ac:dyDescent="0.2">
      <c r="A2022">
        <v>2025</v>
      </c>
      <c r="B2022">
        <v>7</v>
      </c>
      <c r="C2022" t="s">
        <v>216</v>
      </c>
      <c r="D2022" t="s">
        <v>225</v>
      </c>
      <c r="E2022" t="s">
        <v>40</v>
      </c>
      <c r="F2022">
        <v>9366</v>
      </c>
      <c r="G2022" t="s">
        <v>141</v>
      </c>
      <c r="H2022" t="s">
        <v>218</v>
      </c>
      <c r="I2022" t="s">
        <v>142</v>
      </c>
      <c r="J2022" s="24">
        <v>45839</v>
      </c>
      <c r="K2022" t="s">
        <v>143</v>
      </c>
      <c r="L2022">
        <v>2</v>
      </c>
      <c r="M2022" t="s">
        <v>144</v>
      </c>
      <c r="N2022" t="s">
        <v>145</v>
      </c>
      <c r="O2022" t="s">
        <v>156</v>
      </c>
      <c r="P2022" t="s">
        <v>150</v>
      </c>
      <c r="Q2022">
        <v>56450.6</v>
      </c>
      <c r="R2022">
        <v>1265</v>
      </c>
      <c r="S2022">
        <v>189088.15</v>
      </c>
      <c r="T2022">
        <v>28597.08</v>
      </c>
      <c r="U2022">
        <v>406</v>
      </c>
      <c r="V2022">
        <v>212</v>
      </c>
      <c r="W2022">
        <v>32009.64</v>
      </c>
      <c r="X2022">
        <v>32345.439999999999</v>
      </c>
      <c r="Y2022">
        <v>1095</v>
      </c>
      <c r="Z2022">
        <v>160491.07</v>
      </c>
      <c r="AA2022">
        <v>104040.47</v>
      </c>
      <c r="AB2022">
        <v>27181.360000000001</v>
      </c>
      <c r="AC2022">
        <v>76859.11</v>
      </c>
      <c r="AD2022">
        <v>172</v>
      </c>
      <c r="AE2022">
        <v>40</v>
      </c>
      <c r="AF2022">
        <v>671</v>
      </c>
      <c r="AG2022">
        <v>124</v>
      </c>
      <c r="AH2022">
        <v>170</v>
      </c>
      <c r="AI2022">
        <v>282</v>
      </c>
      <c r="AJ2022">
        <v>174</v>
      </c>
      <c r="AK2022">
        <v>92</v>
      </c>
      <c r="AL2022">
        <v>26</v>
      </c>
      <c r="AM2022">
        <v>83</v>
      </c>
      <c r="AN2022">
        <v>4</v>
      </c>
      <c r="AO2022">
        <v>910</v>
      </c>
      <c r="AP2022">
        <v>5436</v>
      </c>
      <c r="AQ2022">
        <v>984</v>
      </c>
      <c r="AR2022">
        <v>2</v>
      </c>
      <c r="AS2022">
        <v>782</v>
      </c>
      <c r="AT2022">
        <v>438</v>
      </c>
      <c r="AU2022">
        <v>39</v>
      </c>
      <c r="AV2022">
        <v>23</v>
      </c>
      <c r="AW2022">
        <v>0</v>
      </c>
      <c r="AX2022">
        <v>0</v>
      </c>
      <c r="AY2022">
        <v>644</v>
      </c>
      <c r="AZ2022">
        <v>1385</v>
      </c>
      <c r="BA2022">
        <v>940</v>
      </c>
      <c r="BB2022">
        <v>63</v>
      </c>
      <c r="BC2022">
        <v>34</v>
      </c>
      <c r="BD2022">
        <v>14</v>
      </c>
      <c r="BE2022">
        <v>2</v>
      </c>
      <c r="BF2022">
        <v>910</v>
      </c>
      <c r="BG2022">
        <v>41501.379999999997</v>
      </c>
      <c r="BH2022">
        <v>18</v>
      </c>
      <c r="BI2022">
        <v>406</v>
      </c>
      <c r="BJ2022" s="25">
        <v>45853</v>
      </c>
      <c r="BK2022">
        <v>0</v>
      </c>
      <c r="BL2022" s="27" t="str">
        <f>VLOOKUP(O2022,DropDownList!$H$1:$I$7,2,FALSE)</f>
        <v>2023/24</v>
      </c>
      <c r="BM2022" s="27" t="str">
        <f t="shared" si="31"/>
        <v>FISCAL FINES</v>
      </c>
    </row>
    <row r="2023" spans="1:65" x14ac:dyDescent="0.2">
      <c r="A2023">
        <v>2025</v>
      </c>
      <c r="B2023">
        <v>7</v>
      </c>
      <c r="C2023" t="s">
        <v>216</v>
      </c>
      <c r="D2023" t="s">
        <v>225</v>
      </c>
      <c r="E2023" t="s">
        <v>40</v>
      </c>
      <c r="F2023">
        <v>9366</v>
      </c>
      <c r="G2023" t="s">
        <v>141</v>
      </c>
      <c r="H2023" t="s">
        <v>218</v>
      </c>
      <c r="I2023" t="s">
        <v>142</v>
      </c>
      <c r="J2023" s="24">
        <v>45839</v>
      </c>
      <c r="K2023" t="s">
        <v>143</v>
      </c>
      <c r="L2023">
        <v>2</v>
      </c>
      <c r="M2023" t="s">
        <v>144</v>
      </c>
      <c r="N2023" t="s">
        <v>145</v>
      </c>
      <c r="O2023" t="s">
        <v>147</v>
      </c>
      <c r="P2023" t="s">
        <v>153</v>
      </c>
      <c r="Q2023">
        <v>135</v>
      </c>
      <c r="R2023">
        <v>6</v>
      </c>
      <c r="S2023">
        <v>675</v>
      </c>
      <c r="T2023">
        <v>450</v>
      </c>
      <c r="U2023">
        <v>3</v>
      </c>
      <c r="V2023">
        <v>3</v>
      </c>
      <c r="W2023">
        <v>135</v>
      </c>
      <c r="X2023">
        <v>135</v>
      </c>
      <c r="Y2023">
        <v>0</v>
      </c>
      <c r="Z2023">
        <v>0</v>
      </c>
      <c r="AA2023">
        <v>90</v>
      </c>
      <c r="AB2023">
        <v>0</v>
      </c>
      <c r="AC2023">
        <v>90</v>
      </c>
      <c r="AD2023">
        <v>3</v>
      </c>
      <c r="AE2023">
        <v>0</v>
      </c>
      <c r="AF2023">
        <v>2</v>
      </c>
      <c r="AG2023">
        <v>0</v>
      </c>
      <c r="AH2023">
        <v>1</v>
      </c>
      <c r="AI2023">
        <v>3</v>
      </c>
      <c r="AJ2023">
        <v>0</v>
      </c>
      <c r="AK2023">
        <v>0</v>
      </c>
      <c r="AL2023">
        <v>0</v>
      </c>
      <c r="AM2023">
        <v>0</v>
      </c>
      <c r="AN2023">
        <v>0</v>
      </c>
      <c r="AO2023">
        <v>3</v>
      </c>
      <c r="AP2023">
        <v>14</v>
      </c>
      <c r="AQ2023">
        <v>6</v>
      </c>
      <c r="AR2023">
        <v>0</v>
      </c>
      <c r="AS2023">
        <v>2</v>
      </c>
      <c r="AT2023">
        <v>2</v>
      </c>
      <c r="AU2023">
        <v>0</v>
      </c>
      <c r="AV2023">
        <v>0</v>
      </c>
      <c r="AW2023">
        <v>0</v>
      </c>
      <c r="AX2023">
        <v>0</v>
      </c>
      <c r="AY2023">
        <v>0</v>
      </c>
      <c r="AZ2023">
        <v>2</v>
      </c>
      <c r="BA2023">
        <v>2</v>
      </c>
      <c r="BB2023">
        <v>0</v>
      </c>
      <c r="BC2023">
        <v>0</v>
      </c>
      <c r="BD2023">
        <v>0</v>
      </c>
      <c r="BE2023">
        <v>0</v>
      </c>
      <c r="BF2023">
        <v>3</v>
      </c>
      <c r="BG2023">
        <v>135</v>
      </c>
      <c r="BH2023">
        <v>0</v>
      </c>
      <c r="BI2023">
        <v>3</v>
      </c>
      <c r="BJ2023" s="25">
        <v>45853</v>
      </c>
      <c r="BK2023">
        <v>0</v>
      </c>
      <c r="BL2023" s="27" t="str">
        <f>VLOOKUP(O2023,DropDownList!$H$1:$I$7,2,FALSE)</f>
        <v>2024/25</v>
      </c>
      <c r="BM2023" s="27" t="str">
        <f t="shared" si="31"/>
        <v>PREG</v>
      </c>
    </row>
    <row r="2024" spans="1:65" x14ac:dyDescent="0.2">
      <c r="A2024">
        <v>2025</v>
      </c>
      <c r="B2024">
        <v>7</v>
      </c>
      <c r="C2024" t="s">
        <v>216</v>
      </c>
      <c r="D2024" t="s">
        <v>225</v>
      </c>
      <c r="E2024" t="s">
        <v>40</v>
      </c>
      <c r="F2024">
        <v>9366</v>
      </c>
      <c r="G2024" t="s">
        <v>141</v>
      </c>
      <c r="H2024" t="s">
        <v>218</v>
      </c>
      <c r="I2024" t="s">
        <v>142</v>
      </c>
      <c r="J2024" s="24">
        <v>45839</v>
      </c>
      <c r="K2024" t="s">
        <v>143</v>
      </c>
      <c r="L2024">
        <v>2</v>
      </c>
      <c r="M2024" t="s">
        <v>144</v>
      </c>
      <c r="N2024" t="s">
        <v>145</v>
      </c>
      <c r="O2024" t="s">
        <v>149</v>
      </c>
      <c r="P2024" t="s">
        <v>154</v>
      </c>
      <c r="Q2024">
        <v>88112.28</v>
      </c>
      <c r="R2024">
        <v>728</v>
      </c>
      <c r="S2024">
        <v>191415.5</v>
      </c>
      <c r="T2024">
        <v>3615.21</v>
      </c>
      <c r="U2024">
        <v>389</v>
      </c>
      <c r="V2024">
        <v>247</v>
      </c>
      <c r="W2024">
        <v>45856.77</v>
      </c>
      <c r="X2024">
        <v>58644.85</v>
      </c>
      <c r="Y2024">
        <v>0</v>
      </c>
      <c r="Z2024">
        <v>0</v>
      </c>
      <c r="AA2024">
        <v>99688.01</v>
      </c>
      <c r="AB2024">
        <v>2364.5300000000002</v>
      </c>
      <c r="AC2024">
        <v>89589.47</v>
      </c>
      <c r="AD2024">
        <v>141</v>
      </c>
      <c r="AE2024">
        <v>106</v>
      </c>
      <c r="AF2024">
        <v>327</v>
      </c>
      <c r="AG2024">
        <v>183</v>
      </c>
      <c r="AH2024">
        <v>9</v>
      </c>
      <c r="AI2024">
        <v>206</v>
      </c>
      <c r="AJ2024">
        <v>0</v>
      </c>
      <c r="AK2024">
        <v>0</v>
      </c>
      <c r="AL2024">
        <v>0</v>
      </c>
      <c r="AM2024">
        <v>0</v>
      </c>
      <c r="AN2024">
        <v>0</v>
      </c>
      <c r="AO2024">
        <v>500</v>
      </c>
      <c r="AP2024">
        <v>1618</v>
      </c>
      <c r="AQ2024">
        <v>460</v>
      </c>
      <c r="AR2024">
        <v>0</v>
      </c>
      <c r="AS2024">
        <v>223</v>
      </c>
      <c r="AT2024">
        <v>85</v>
      </c>
      <c r="AU2024">
        <v>6</v>
      </c>
      <c r="AV2024">
        <v>4</v>
      </c>
      <c r="AW2024">
        <v>5</v>
      </c>
      <c r="AX2024">
        <v>0</v>
      </c>
      <c r="AY2024">
        <v>153</v>
      </c>
      <c r="AZ2024">
        <v>411</v>
      </c>
      <c r="BA2024">
        <v>205</v>
      </c>
      <c r="BB2024">
        <v>35</v>
      </c>
      <c r="BC2024">
        <v>10</v>
      </c>
      <c r="BD2024">
        <v>1</v>
      </c>
      <c r="BE2024">
        <v>0</v>
      </c>
      <c r="BF2024">
        <v>722</v>
      </c>
      <c r="BG2024">
        <v>54069.77</v>
      </c>
      <c r="BH2024">
        <v>3</v>
      </c>
      <c r="BI2024">
        <v>388</v>
      </c>
      <c r="BJ2024" s="25">
        <v>45853</v>
      </c>
      <c r="BK2024">
        <v>0</v>
      </c>
      <c r="BL2024" s="27" t="str">
        <f>VLOOKUP(O2024,DropDownList!$H$1:$I$7,2,FALSE)</f>
        <v>2025/26</v>
      </c>
      <c r="BM2024" s="27" t="str">
        <f t="shared" si="31"/>
        <v>JP COURT</v>
      </c>
    </row>
    <row r="2025" spans="1:65" x14ac:dyDescent="0.2">
      <c r="A2025">
        <v>2025</v>
      </c>
      <c r="B2025">
        <v>7</v>
      </c>
      <c r="C2025" t="s">
        <v>216</v>
      </c>
      <c r="D2025" t="s">
        <v>225</v>
      </c>
      <c r="E2025" t="s">
        <v>40</v>
      </c>
      <c r="F2025">
        <v>9366</v>
      </c>
      <c r="G2025" t="s">
        <v>141</v>
      </c>
      <c r="H2025" t="s">
        <v>218</v>
      </c>
      <c r="I2025" t="s">
        <v>142</v>
      </c>
      <c r="J2025" s="24">
        <v>45839</v>
      </c>
      <c r="K2025" t="s">
        <v>143</v>
      </c>
      <c r="L2025">
        <v>2</v>
      </c>
      <c r="M2025" t="s">
        <v>144</v>
      </c>
      <c r="N2025" t="s">
        <v>145</v>
      </c>
      <c r="O2025" t="s">
        <v>149</v>
      </c>
      <c r="P2025" t="s">
        <v>153</v>
      </c>
      <c r="Q2025">
        <v>45</v>
      </c>
      <c r="R2025">
        <v>7</v>
      </c>
      <c r="S2025">
        <v>525</v>
      </c>
      <c r="T2025">
        <v>45</v>
      </c>
      <c r="U2025">
        <v>1</v>
      </c>
      <c r="V2025">
        <v>1</v>
      </c>
      <c r="W2025">
        <v>45</v>
      </c>
      <c r="X2025">
        <v>45</v>
      </c>
      <c r="Y2025">
        <v>0</v>
      </c>
      <c r="Z2025">
        <v>0</v>
      </c>
      <c r="AA2025">
        <v>435</v>
      </c>
      <c r="AB2025">
        <v>0</v>
      </c>
      <c r="AC2025">
        <v>435</v>
      </c>
      <c r="AD2025">
        <v>1</v>
      </c>
      <c r="AE2025">
        <v>0</v>
      </c>
      <c r="AF2025">
        <v>5</v>
      </c>
      <c r="AG2025">
        <v>0</v>
      </c>
      <c r="AH2025">
        <v>1</v>
      </c>
      <c r="AI2025">
        <v>1</v>
      </c>
      <c r="AJ2025">
        <v>0</v>
      </c>
      <c r="AK2025">
        <v>0</v>
      </c>
      <c r="AL2025">
        <v>0</v>
      </c>
      <c r="AM2025">
        <v>0</v>
      </c>
      <c r="AN2025">
        <v>0</v>
      </c>
      <c r="AO2025">
        <v>3</v>
      </c>
      <c r="AP2025">
        <v>6</v>
      </c>
      <c r="AQ2025">
        <v>3</v>
      </c>
      <c r="AR2025">
        <v>0</v>
      </c>
      <c r="AS2025">
        <v>1</v>
      </c>
      <c r="AT2025">
        <v>0</v>
      </c>
      <c r="AU2025">
        <v>0</v>
      </c>
      <c r="AV2025">
        <v>0</v>
      </c>
      <c r="AW2025">
        <v>0</v>
      </c>
      <c r="AX2025">
        <v>0</v>
      </c>
      <c r="AY2025">
        <v>0</v>
      </c>
      <c r="AZ2025">
        <v>1</v>
      </c>
      <c r="BA2025">
        <v>1</v>
      </c>
      <c r="BB2025">
        <v>0</v>
      </c>
      <c r="BC2025">
        <v>0</v>
      </c>
      <c r="BD2025">
        <v>0</v>
      </c>
      <c r="BE2025">
        <v>0</v>
      </c>
      <c r="BF2025">
        <v>3</v>
      </c>
      <c r="BG2025">
        <v>45</v>
      </c>
      <c r="BH2025">
        <v>0</v>
      </c>
      <c r="BI2025">
        <v>1</v>
      </c>
      <c r="BJ2025" s="25">
        <v>45853</v>
      </c>
      <c r="BK2025">
        <v>0</v>
      </c>
      <c r="BL2025" s="27" t="str">
        <f>VLOOKUP(O2025,DropDownList!$H$1:$I$7,2,FALSE)</f>
        <v>2025/26</v>
      </c>
      <c r="BM2025" s="27" t="str">
        <f t="shared" si="31"/>
        <v>PREG</v>
      </c>
    </row>
    <row r="2026" spans="1:65" x14ac:dyDescent="0.2">
      <c r="A2026">
        <v>2025</v>
      </c>
      <c r="B2026">
        <v>7</v>
      </c>
      <c r="C2026" t="s">
        <v>216</v>
      </c>
      <c r="D2026" t="s">
        <v>226</v>
      </c>
      <c r="E2026" t="s">
        <v>40</v>
      </c>
      <c r="F2026">
        <v>9772</v>
      </c>
      <c r="G2026" t="s">
        <v>158</v>
      </c>
      <c r="H2026" t="s">
        <v>218</v>
      </c>
      <c r="I2026" t="s">
        <v>142</v>
      </c>
      <c r="J2026" s="24">
        <v>45839</v>
      </c>
      <c r="K2026" t="s">
        <v>143</v>
      </c>
      <c r="L2026">
        <v>2</v>
      </c>
      <c r="M2026" t="s">
        <v>144</v>
      </c>
      <c r="N2026" t="s">
        <v>145</v>
      </c>
      <c r="O2026" t="s">
        <v>156</v>
      </c>
      <c r="P2026" t="s">
        <v>161</v>
      </c>
      <c r="Q2026">
        <v>5275.3</v>
      </c>
      <c r="R2026">
        <v>1396</v>
      </c>
      <c r="S2026">
        <v>31945</v>
      </c>
      <c r="T2026">
        <v>3219.43</v>
      </c>
      <c r="U2026">
        <v>499</v>
      </c>
      <c r="V2026">
        <v>104</v>
      </c>
      <c r="W2026">
        <v>2285</v>
      </c>
      <c r="X2026">
        <v>2285</v>
      </c>
      <c r="Y2026">
        <v>0</v>
      </c>
      <c r="Z2026">
        <v>0</v>
      </c>
      <c r="AA2026">
        <v>23450.27</v>
      </c>
      <c r="AB2026">
        <v>0</v>
      </c>
      <c r="AC2026">
        <v>0</v>
      </c>
      <c r="AD2026">
        <v>103</v>
      </c>
      <c r="AE2026">
        <v>1</v>
      </c>
      <c r="AF2026">
        <v>995</v>
      </c>
      <c r="AG2026">
        <v>4</v>
      </c>
      <c r="AH2026">
        <v>143</v>
      </c>
      <c r="AI2026">
        <v>253</v>
      </c>
      <c r="AJ2026">
        <v>0</v>
      </c>
      <c r="AK2026">
        <v>0</v>
      </c>
      <c r="AL2026">
        <v>0</v>
      </c>
      <c r="AM2026">
        <v>0</v>
      </c>
      <c r="AN2026">
        <v>0</v>
      </c>
      <c r="AO2026">
        <v>1110</v>
      </c>
      <c r="AP2026">
        <v>5870</v>
      </c>
      <c r="AQ2026">
        <v>1055</v>
      </c>
      <c r="AR2026">
        <v>8</v>
      </c>
      <c r="AS2026">
        <v>671</v>
      </c>
      <c r="AT2026">
        <v>802</v>
      </c>
      <c r="AU2026">
        <v>90</v>
      </c>
      <c r="AV2026">
        <v>33</v>
      </c>
      <c r="AW2026">
        <v>119</v>
      </c>
      <c r="AX2026">
        <v>0</v>
      </c>
      <c r="AY2026">
        <v>730</v>
      </c>
      <c r="AZ2026">
        <v>1265</v>
      </c>
      <c r="BA2026">
        <v>751</v>
      </c>
      <c r="BB2026">
        <v>107</v>
      </c>
      <c r="BC2026">
        <v>68</v>
      </c>
      <c r="BD2026">
        <v>34</v>
      </c>
      <c r="BE2026">
        <v>4</v>
      </c>
      <c r="BF2026">
        <v>1265</v>
      </c>
      <c r="BG2026">
        <v>5235</v>
      </c>
      <c r="BH2026">
        <v>1</v>
      </c>
      <c r="BI2026">
        <v>490</v>
      </c>
      <c r="BJ2026" s="25">
        <v>45853</v>
      </c>
      <c r="BK2026">
        <v>0</v>
      </c>
      <c r="BL2026" s="27" t="str">
        <f>VLOOKUP(O2026,DropDownList!$H$1:$I$7,2,FALSE)</f>
        <v>2023/24</v>
      </c>
      <c r="BM2026" s="27" t="str">
        <f t="shared" si="31"/>
        <v>VSUR</v>
      </c>
    </row>
    <row r="2027" spans="1:65" x14ac:dyDescent="0.2">
      <c r="A2027">
        <v>2025</v>
      </c>
      <c r="B2027">
        <v>7</v>
      </c>
      <c r="C2027" t="s">
        <v>216</v>
      </c>
      <c r="D2027" t="s">
        <v>226</v>
      </c>
      <c r="E2027" t="s">
        <v>40</v>
      </c>
      <c r="F2027">
        <v>9772</v>
      </c>
      <c r="G2027" t="s">
        <v>158</v>
      </c>
      <c r="H2027" t="s">
        <v>218</v>
      </c>
      <c r="I2027" t="s">
        <v>142</v>
      </c>
      <c r="J2027" s="24">
        <v>45839</v>
      </c>
      <c r="K2027" t="s">
        <v>143</v>
      </c>
      <c r="L2027">
        <v>2</v>
      </c>
      <c r="M2027" t="s">
        <v>144</v>
      </c>
      <c r="N2027" t="s">
        <v>145</v>
      </c>
      <c r="O2027" t="s">
        <v>149</v>
      </c>
      <c r="P2027" t="s">
        <v>159</v>
      </c>
      <c r="Q2027">
        <v>649434.82999999996</v>
      </c>
      <c r="R2027">
        <v>29</v>
      </c>
      <c r="S2027">
        <v>1733002.2</v>
      </c>
      <c r="T2027">
        <v>702104.01</v>
      </c>
      <c r="U2027">
        <v>14</v>
      </c>
      <c r="V2027">
        <v>3</v>
      </c>
      <c r="W2027">
        <v>117995.78</v>
      </c>
      <c r="X2027">
        <v>130364.82</v>
      </c>
      <c r="Y2027">
        <v>0</v>
      </c>
      <c r="Z2027">
        <v>0</v>
      </c>
      <c r="AA2027">
        <v>381463.36</v>
      </c>
      <c r="AB2027">
        <v>0</v>
      </c>
      <c r="AC2027">
        <v>0</v>
      </c>
      <c r="AD2027">
        <v>0</v>
      </c>
      <c r="AE2027">
        <v>3</v>
      </c>
      <c r="AF2027">
        <v>8</v>
      </c>
      <c r="AG2027">
        <v>10</v>
      </c>
      <c r="AH2027">
        <v>0</v>
      </c>
      <c r="AI2027">
        <v>4</v>
      </c>
      <c r="AJ2027">
        <v>0</v>
      </c>
      <c r="AK2027">
        <v>0</v>
      </c>
      <c r="AL2027">
        <v>0</v>
      </c>
      <c r="AM2027">
        <v>0</v>
      </c>
      <c r="AN2027">
        <v>0</v>
      </c>
      <c r="AO2027">
        <v>12</v>
      </c>
      <c r="AP2027">
        <v>15</v>
      </c>
      <c r="AQ2027">
        <v>8</v>
      </c>
      <c r="AR2027">
        <v>0</v>
      </c>
      <c r="AS2027">
        <v>0</v>
      </c>
      <c r="AT2027">
        <v>0</v>
      </c>
      <c r="AU2027">
        <v>2</v>
      </c>
      <c r="AV2027">
        <v>1</v>
      </c>
      <c r="AW2027">
        <v>0</v>
      </c>
      <c r="AX2027">
        <v>0</v>
      </c>
      <c r="AY2027">
        <v>0</v>
      </c>
      <c r="AZ2027">
        <v>0</v>
      </c>
      <c r="BA2027">
        <v>0</v>
      </c>
      <c r="BB2027">
        <v>0</v>
      </c>
      <c r="BC2027">
        <v>0</v>
      </c>
      <c r="BD2027">
        <v>0</v>
      </c>
      <c r="BE2027">
        <v>0</v>
      </c>
      <c r="BF2027">
        <v>0</v>
      </c>
      <c r="BG2027">
        <v>195765.51</v>
      </c>
      <c r="BH2027">
        <v>7</v>
      </c>
      <c r="BI2027">
        <v>0</v>
      </c>
      <c r="BJ2027" s="25">
        <v>45853</v>
      </c>
      <c r="BK2027">
        <v>0</v>
      </c>
      <c r="BL2027" s="27" t="str">
        <f>VLOOKUP(O2027,DropDownList!$H$1:$I$7,2,FALSE)</f>
        <v>2025/26</v>
      </c>
      <c r="BM2027" s="27" t="str">
        <f t="shared" si="31"/>
        <v>CONF</v>
      </c>
    </row>
    <row r="2028" spans="1:65" x14ac:dyDescent="0.2">
      <c r="A2028">
        <v>2025</v>
      </c>
      <c r="B2028">
        <v>7</v>
      </c>
      <c r="C2028" t="s">
        <v>216</v>
      </c>
      <c r="D2028" t="s">
        <v>226</v>
      </c>
      <c r="E2028" t="s">
        <v>40</v>
      </c>
      <c r="F2028">
        <v>9772</v>
      </c>
      <c r="G2028" t="s">
        <v>158</v>
      </c>
      <c r="H2028" t="s">
        <v>218</v>
      </c>
      <c r="I2028" t="s">
        <v>142</v>
      </c>
      <c r="J2028" s="24">
        <v>45839</v>
      </c>
      <c r="K2028" t="s">
        <v>143</v>
      </c>
      <c r="L2028">
        <v>2</v>
      </c>
      <c r="M2028" t="s">
        <v>144</v>
      </c>
      <c r="N2028" t="s">
        <v>145</v>
      </c>
      <c r="O2028" t="s">
        <v>156</v>
      </c>
      <c r="P2028" t="s">
        <v>159</v>
      </c>
      <c r="Q2028">
        <v>273646.67</v>
      </c>
      <c r="R2028">
        <v>14</v>
      </c>
      <c r="S2028">
        <v>487096.51</v>
      </c>
      <c r="T2028">
        <v>599.96</v>
      </c>
      <c r="U2028">
        <v>3</v>
      </c>
      <c r="V2028">
        <v>2</v>
      </c>
      <c r="W2028">
        <v>184145.6</v>
      </c>
      <c r="X2028">
        <v>273606.02</v>
      </c>
      <c r="Y2028">
        <v>0</v>
      </c>
      <c r="Z2028">
        <v>0</v>
      </c>
      <c r="AA2028">
        <v>212849.88</v>
      </c>
      <c r="AB2028">
        <v>0</v>
      </c>
      <c r="AC2028">
        <v>0</v>
      </c>
      <c r="AD2028">
        <v>0</v>
      </c>
      <c r="AE2028">
        <v>2</v>
      </c>
      <c r="AF2028">
        <v>8</v>
      </c>
      <c r="AG2028">
        <v>3</v>
      </c>
      <c r="AH2028">
        <v>1</v>
      </c>
      <c r="AI2028">
        <v>0</v>
      </c>
      <c r="AJ2028">
        <v>0</v>
      </c>
      <c r="AK2028">
        <v>0</v>
      </c>
      <c r="AL2028">
        <v>0</v>
      </c>
      <c r="AM2028">
        <v>0</v>
      </c>
      <c r="AN2028">
        <v>0</v>
      </c>
      <c r="AO2028">
        <v>9</v>
      </c>
      <c r="AP2028">
        <v>13</v>
      </c>
      <c r="AQ2028">
        <v>8</v>
      </c>
      <c r="AR2028">
        <v>0</v>
      </c>
      <c r="AS2028">
        <v>0</v>
      </c>
      <c r="AT2028">
        <v>1</v>
      </c>
      <c r="AU2028">
        <v>2</v>
      </c>
      <c r="AV2028">
        <v>0</v>
      </c>
      <c r="AW2028">
        <v>0</v>
      </c>
      <c r="AX2028">
        <v>0</v>
      </c>
      <c r="AY2028">
        <v>0</v>
      </c>
      <c r="AZ2028">
        <v>0</v>
      </c>
      <c r="BA2028">
        <v>0</v>
      </c>
      <c r="BB2028">
        <v>0</v>
      </c>
      <c r="BC2028">
        <v>0</v>
      </c>
      <c r="BD2028">
        <v>0</v>
      </c>
      <c r="BE2028">
        <v>0</v>
      </c>
      <c r="BF2028">
        <v>0</v>
      </c>
      <c r="BG2028">
        <v>0</v>
      </c>
      <c r="BH2028">
        <v>2</v>
      </c>
      <c r="BI2028">
        <v>0</v>
      </c>
      <c r="BJ2028" s="25">
        <v>45853</v>
      </c>
      <c r="BK2028">
        <v>0</v>
      </c>
      <c r="BL2028" s="27" t="str">
        <f>VLOOKUP(O2028,DropDownList!$H$1:$I$7,2,FALSE)</f>
        <v>2023/24</v>
      </c>
      <c r="BM2028" s="27" t="str">
        <f t="shared" si="31"/>
        <v>CONF</v>
      </c>
    </row>
    <row r="2029" spans="1:65" x14ac:dyDescent="0.2">
      <c r="A2029">
        <v>2025</v>
      </c>
      <c r="B2029">
        <v>7</v>
      </c>
      <c r="C2029" t="s">
        <v>216</v>
      </c>
      <c r="D2029" t="s">
        <v>226</v>
      </c>
      <c r="E2029" t="s">
        <v>40</v>
      </c>
      <c r="F2029">
        <v>9772</v>
      </c>
      <c r="G2029" t="s">
        <v>158</v>
      </c>
      <c r="H2029" t="s">
        <v>218</v>
      </c>
      <c r="I2029" t="s">
        <v>142</v>
      </c>
      <c r="J2029" s="24">
        <v>45839</v>
      </c>
      <c r="K2029" t="s">
        <v>143</v>
      </c>
      <c r="L2029">
        <v>2</v>
      </c>
      <c r="M2029" t="s">
        <v>144</v>
      </c>
      <c r="N2029" t="s">
        <v>145</v>
      </c>
      <c r="O2029" t="s">
        <v>147</v>
      </c>
      <c r="P2029" t="s">
        <v>160</v>
      </c>
      <c r="Q2029">
        <v>226105.41</v>
      </c>
      <c r="R2029">
        <v>1407</v>
      </c>
      <c r="S2029">
        <v>687953.08</v>
      </c>
      <c r="T2029">
        <v>87288.98</v>
      </c>
      <c r="U2029">
        <v>596</v>
      </c>
      <c r="V2029">
        <v>221</v>
      </c>
      <c r="W2029">
        <v>82516.789999999994</v>
      </c>
      <c r="X2029">
        <v>107511.79</v>
      </c>
      <c r="Y2029">
        <v>0</v>
      </c>
      <c r="Z2029">
        <v>0</v>
      </c>
      <c r="AA2029">
        <v>374558.69</v>
      </c>
      <c r="AB2029">
        <v>66191.48</v>
      </c>
      <c r="AC2029">
        <v>288948.17</v>
      </c>
      <c r="AD2029">
        <v>116</v>
      </c>
      <c r="AE2029">
        <v>105</v>
      </c>
      <c r="AF2029">
        <v>619</v>
      </c>
      <c r="AG2029">
        <v>311</v>
      </c>
      <c r="AH2029">
        <v>181</v>
      </c>
      <c r="AI2029">
        <v>285</v>
      </c>
      <c r="AJ2029">
        <v>0</v>
      </c>
      <c r="AK2029">
        <v>0</v>
      </c>
      <c r="AL2029">
        <v>0</v>
      </c>
      <c r="AM2029">
        <v>0</v>
      </c>
      <c r="AN2029">
        <v>0</v>
      </c>
      <c r="AO2029">
        <v>1132</v>
      </c>
      <c r="AP2029">
        <v>4646</v>
      </c>
      <c r="AQ2029">
        <v>985</v>
      </c>
      <c r="AR2029">
        <v>4</v>
      </c>
      <c r="AS2029">
        <v>537</v>
      </c>
      <c r="AT2029">
        <v>448</v>
      </c>
      <c r="AU2029">
        <v>40</v>
      </c>
      <c r="AV2029">
        <v>11</v>
      </c>
      <c r="AW2029">
        <v>180</v>
      </c>
      <c r="AX2029">
        <v>0</v>
      </c>
      <c r="AY2029">
        <v>630</v>
      </c>
      <c r="AZ2029">
        <v>1081</v>
      </c>
      <c r="BA2029">
        <v>586</v>
      </c>
      <c r="BB2029">
        <v>66</v>
      </c>
      <c r="BC2029">
        <v>31</v>
      </c>
      <c r="BD2029">
        <v>17</v>
      </c>
      <c r="BE2029">
        <v>3</v>
      </c>
      <c r="BF2029">
        <v>1214</v>
      </c>
      <c r="BG2029">
        <v>108976</v>
      </c>
      <c r="BH2029">
        <v>11</v>
      </c>
      <c r="BI2029">
        <v>585</v>
      </c>
      <c r="BJ2029" s="25">
        <v>45853</v>
      </c>
      <c r="BK2029">
        <v>0</v>
      </c>
      <c r="BL2029" s="27" t="str">
        <f>VLOOKUP(O2029,DropDownList!$H$1:$I$7,2,FALSE)</f>
        <v>2024/25</v>
      </c>
      <c r="BM2029" s="27" t="str">
        <f t="shared" si="31"/>
        <v>SC COURT</v>
      </c>
    </row>
    <row r="2030" spans="1:65" x14ac:dyDescent="0.2">
      <c r="A2030">
        <v>2025</v>
      </c>
      <c r="B2030">
        <v>7</v>
      </c>
      <c r="C2030" t="s">
        <v>216</v>
      </c>
      <c r="D2030" t="s">
        <v>226</v>
      </c>
      <c r="E2030" t="s">
        <v>40</v>
      </c>
      <c r="F2030">
        <v>9772</v>
      </c>
      <c r="G2030" t="s">
        <v>158</v>
      </c>
      <c r="H2030" t="s">
        <v>218</v>
      </c>
      <c r="I2030" t="s">
        <v>142</v>
      </c>
      <c r="J2030" s="24">
        <v>45839</v>
      </c>
      <c r="K2030" t="s">
        <v>143</v>
      </c>
      <c r="L2030">
        <v>2</v>
      </c>
      <c r="M2030" t="s">
        <v>144</v>
      </c>
      <c r="N2030" t="s">
        <v>145</v>
      </c>
      <c r="O2030" t="s">
        <v>149</v>
      </c>
      <c r="P2030" t="s">
        <v>160</v>
      </c>
      <c r="Q2030">
        <v>299595.59999999998</v>
      </c>
      <c r="R2030">
        <v>1380</v>
      </c>
      <c r="S2030">
        <v>667758.15</v>
      </c>
      <c r="T2030">
        <v>76175.66</v>
      </c>
      <c r="U2030">
        <v>821</v>
      </c>
      <c r="V2030">
        <v>340</v>
      </c>
      <c r="W2030">
        <v>93467.42</v>
      </c>
      <c r="X2030">
        <v>139753.42000000001</v>
      </c>
      <c r="Y2030">
        <v>0</v>
      </c>
      <c r="Z2030">
        <v>0</v>
      </c>
      <c r="AA2030">
        <v>291986.89</v>
      </c>
      <c r="AB2030">
        <v>26623.91</v>
      </c>
      <c r="AC2030">
        <v>246875.3</v>
      </c>
      <c r="AD2030">
        <v>202</v>
      </c>
      <c r="AE2030">
        <v>138</v>
      </c>
      <c r="AF2030">
        <v>416</v>
      </c>
      <c r="AG2030">
        <v>406</v>
      </c>
      <c r="AH2030">
        <v>140</v>
      </c>
      <c r="AI2030">
        <v>415</v>
      </c>
      <c r="AJ2030">
        <v>0</v>
      </c>
      <c r="AK2030">
        <v>0</v>
      </c>
      <c r="AL2030">
        <v>0</v>
      </c>
      <c r="AM2030">
        <v>0</v>
      </c>
      <c r="AN2030">
        <v>0</v>
      </c>
      <c r="AO2030">
        <v>1054</v>
      </c>
      <c r="AP2030">
        <v>3034</v>
      </c>
      <c r="AQ2030">
        <v>887</v>
      </c>
      <c r="AR2030">
        <v>1</v>
      </c>
      <c r="AS2030">
        <v>241</v>
      </c>
      <c r="AT2030">
        <v>140</v>
      </c>
      <c r="AU2030">
        <v>26</v>
      </c>
      <c r="AV2030">
        <v>10</v>
      </c>
      <c r="AW2030">
        <v>140</v>
      </c>
      <c r="AX2030">
        <v>0</v>
      </c>
      <c r="AY2030">
        <v>454</v>
      </c>
      <c r="AZ2030">
        <v>791</v>
      </c>
      <c r="BA2030">
        <v>280</v>
      </c>
      <c r="BB2030">
        <v>26</v>
      </c>
      <c r="BC2030">
        <v>17</v>
      </c>
      <c r="BD2030">
        <v>4</v>
      </c>
      <c r="BE2030">
        <v>0</v>
      </c>
      <c r="BF2030">
        <v>1233</v>
      </c>
      <c r="BG2030">
        <v>164805.45000000001</v>
      </c>
      <c r="BH2030">
        <v>3</v>
      </c>
      <c r="BI2030">
        <v>811</v>
      </c>
      <c r="BJ2030" s="25">
        <v>45853</v>
      </c>
      <c r="BK2030">
        <v>0</v>
      </c>
      <c r="BL2030" s="27" t="str">
        <f>VLOOKUP(O2030,DropDownList!$H$1:$I$7,2,FALSE)</f>
        <v>2025/26</v>
      </c>
      <c r="BM2030" s="27" t="str">
        <f t="shared" si="31"/>
        <v>SC COURT</v>
      </c>
    </row>
    <row r="2031" spans="1:65" x14ac:dyDescent="0.2">
      <c r="A2031">
        <v>2025</v>
      </c>
      <c r="B2031">
        <v>7</v>
      </c>
      <c r="C2031" t="s">
        <v>216</v>
      </c>
      <c r="D2031" t="s">
        <v>226</v>
      </c>
      <c r="E2031" t="s">
        <v>40</v>
      </c>
      <c r="F2031">
        <v>9772</v>
      </c>
      <c r="G2031" t="s">
        <v>158</v>
      </c>
      <c r="H2031" t="s">
        <v>218</v>
      </c>
      <c r="I2031" t="s">
        <v>142</v>
      </c>
      <c r="J2031" s="24">
        <v>45839</v>
      </c>
      <c r="K2031" t="s">
        <v>143</v>
      </c>
      <c r="L2031">
        <v>2</v>
      </c>
      <c r="M2031" t="s">
        <v>144</v>
      </c>
      <c r="N2031" t="s">
        <v>145</v>
      </c>
      <c r="O2031" t="s">
        <v>147</v>
      </c>
      <c r="P2031" t="s">
        <v>159</v>
      </c>
      <c r="Q2031">
        <v>81084.81</v>
      </c>
      <c r="R2031">
        <v>21</v>
      </c>
      <c r="S2031">
        <v>452923.44</v>
      </c>
      <c r="T2031">
        <v>44304.11</v>
      </c>
      <c r="U2031">
        <v>6</v>
      </c>
      <c r="V2031">
        <v>4</v>
      </c>
      <c r="W2031">
        <v>81084.759999999995</v>
      </c>
      <c r="X2031">
        <v>81084.759999999995</v>
      </c>
      <c r="Y2031">
        <v>0</v>
      </c>
      <c r="Z2031">
        <v>0</v>
      </c>
      <c r="AA2031">
        <v>327534.52</v>
      </c>
      <c r="AB2031">
        <v>0</v>
      </c>
      <c r="AC2031">
        <v>0</v>
      </c>
      <c r="AD2031">
        <v>3</v>
      </c>
      <c r="AE2031">
        <v>1</v>
      </c>
      <c r="AF2031">
        <v>10</v>
      </c>
      <c r="AG2031">
        <v>2</v>
      </c>
      <c r="AH2031">
        <v>1</v>
      </c>
      <c r="AI2031">
        <v>3</v>
      </c>
      <c r="AJ2031">
        <v>0</v>
      </c>
      <c r="AK2031">
        <v>0</v>
      </c>
      <c r="AL2031">
        <v>0</v>
      </c>
      <c r="AM2031">
        <v>0</v>
      </c>
      <c r="AN2031">
        <v>0</v>
      </c>
      <c r="AO2031">
        <v>15</v>
      </c>
      <c r="AP2031">
        <v>22</v>
      </c>
      <c r="AQ2031">
        <v>14</v>
      </c>
      <c r="AR2031">
        <v>0</v>
      </c>
      <c r="AS2031">
        <v>0</v>
      </c>
      <c r="AT2031">
        <v>0</v>
      </c>
      <c r="AU2031">
        <v>0</v>
      </c>
      <c r="AV2031">
        <v>0</v>
      </c>
      <c r="AW2031">
        <v>0</v>
      </c>
      <c r="AX2031">
        <v>0</v>
      </c>
      <c r="AY2031">
        <v>0</v>
      </c>
      <c r="AZ2031">
        <v>0</v>
      </c>
      <c r="BA2031">
        <v>0</v>
      </c>
      <c r="BB2031">
        <v>0</v>
      </c>
      <c r="BC2031">
        <v>0</v>
      </c>
      <c r="BD2031">
        <v>0</v>
      </c>
      <c r="BE2031">
        <v>0</v>
      </c>
      <c r="BF2031">
        <v>0</v>
      </c>
      <c r="BG2031">
        <v>81041.13</v>
      </c>
      <c r="BH2031">
        <v>5</v>
      </c>
      <c r="BI2031">
        <v>0</v>
      </c>
      <c r="BJ2031" s="25">
        <v>45853</v>
      </c>
      <c r="BK2031">
        <v>0</v>
      </c>
      <c r="BL2031" s="27" t="str">
        <f>VLOOKUP(O2031,DropDownList!$H$1:$I$7,2,FALSE)</f>
        <v>2024/25</v>
      </c>
      <c r="BM2031" s="27" t="str">
        <f t="shared" si="31"/>
        <v>CONF</v>
      </c>
    </row>
    <row r="2032" spans="1:65" x14ac:dyDescent="0.2">
      <c r="A2032">
        <v>2025</v>
      </c>
      <c r="B2032">
        <v>7</v>
      </c>
      <c r="C2032" t="s">
        <v>216</v>
      </c>
      <c r="D2032" t="s">
        <v>226</v>
      </c>
      <c r="E2032" t="s">
        <v>40</v>
      </c>
      <c r="F2032">
        <v>9772</v>
      </c>
      <c r="G2032" t="s">
        <v>158</v>
      </c>
      <c r="H2032" t="s">
        <v>218</v>
      </c>
      <c r="I2032" t="s">
        <v>142</v>
      </c>
      <c r="J2032" s="24">
        <v>45839</v>
      </c>
      <c r="K2032" t="s">
        <v>143</v>
      </c>
      <c r="L2032">
        <v>2</v>
      </c>
      <c r="M2032" t="s">
        <v>144</v>
      </c>
      <c r="N2032" t="s">
        <v>145</v>
      </c>
      <c r="O2032" t="s">
        <v>156</v>
      </c>
      <c r="P2032" t="s">
        <v>160</v>
      </c>
      <c r="Q2032">
        <v>182758.8</v>
      </c>
      <c r="R2032">
        <v>1554</v>
      </c>
      <c r="S2032">
        <v>755543.08</v>
      </c>
      <c r="T2032">
        <v>114787.12</v>
      </c>
      <c r="U2032">
        <v>542</v>
      </c>
      <c r="V2032">
        <v>205</v>
      </c>
      <c r="W2032">
        <v>80389.89</v>
      </c>
      <c r="X2032">
        <v>86156.51</v>
      </c>
      <c r="Y2032">
        <v>0</v>
      </c>
      <c r="Z2032">
        <v>0</v>
      </c>
      <c r="AA2032">
        <v>457997.16</v>
      </c>
      <c r="AB2032">
        <v>74480.990000000005</v>
      </c>
      <c r="AC2032">
        <v>359915.9</v>
      </c>
      <c r="AD2032">
        <v>109</v>
      </c>
      <c r="AE2032">
        <v>96</v>
      </c>
      <c r="AF2032">
        <v>801</v>
      </c>
      <c r="AG2032">
        <v>290</v>
      </c>
      <c r="AH2032">
        <v>186</v>
      </c>
      <c r="AI2032">
        <v>252</v>
      </c>
      <c r="AJ2032">
        <v>0</v>
      </c>
      <c r="AK2032">
        <v>0</v>
      </c>
      <c r="AL2032">
        <v>0</v>
      </c>
      <c r="AM2032">
        <v>0</v>
      </c>
      <c r="AN2032">
        <v>0</v>
      </c>
      <c r="AO2032">
        <v>1237</v>
      </c>
      <c r="AP2032">
        <v>6327</v>
      </c>
      <c r="AQ2032">
        <v>1134</v>
      </c>
      <c r="AR2032">
        <v>14</v>
      </c>
      <c r="AS2032">
        <v>714</v>
      </c>
      <c r="AT2032">
        <v>887</v>
      </c>
      <c r="AU2032">
        <v>94</v>
      </c>
      <c r="AV2032">
        <v>34</v>
      </c>
      <c r="AW2032">
        <v>156</v>
      </c>
      <c r="AX2032">
        <v>0</v>
      </c>
      <c r="AY2032">
        <v>781</v>
      </c>
      <c r="AZ2032">
        <v>1346</v>
      </c>
      <c r="BA2032">
        <v>801</v>
      </c>
      <c r="BB2032">
        <v>114</v>
      </c>
      <c r="BC2032">
        <v>73</v>
      </c>
      <c r="BD2032">
        <v>37</v>
      </c>
      <c r="BE2032">
        <v>4</v>
      </c>
      <c r="BF2032">
        <v>1377</v>
      </c>
      <c r="BG2032">
        <v>94289.9</v>
      </c>
      <c r="BH2032">
        <v>25</v>
      </c>
      <c r="BI2032">
        <v>529</v>
      </c>
      <c r="BJ2032" s="25">
        <v>45853</v>
      </c>
      <c r="BK2032">
        <v>0</v>
      </c>
      <c r="BL2032" s="27" t="str">
        <f>VLOOKUP(O2032,DropDownList!$H$1:$I$7,2,FALSE)</f>
        <v>2023/24</v>
      </c>
      <c r="BM2032" s="27" t="str">
        <f t="shared" si="31"/>
        <v>SC COURT</v>
      </c>
    </row>
    <row r="2033" spans="1:65" x14ac:dyDescent="0.2">
      <c r="A2033">
        <v>2025</v>
      </c>
      <c r="B2033">
        <v>7</v>
      </c>
      <c r="C2033" t="s">
        <v>216</v>
      </c>
      <c r="D2033" t="s">
        <v>226</v>
      </c>
      <c r="E2033" t="s">
        <v>40</v>
      </c>
      <c r="F2033">
        <v>9772</v>
      </c>
      <c r="G2033" t="s">
        <v>158</v>
      </c>
      <c r="H2033" t="s">
        <v>218</v>
      </c>
      <c r="I2033" t="s">
        <v>142</v>
      </c>
      <c r="J2033" s="24">
        <v>45839</v>
      </c>
      <c r="K2033" t="s">
        <v>143</v>
      </c>
      <c r="L2033">
        <v>2</v>
      </c>
      <c r="M2033" t="s">
        <v>144</v>
      </c>
      <c r="N2033" t="s">
        <v>145</v>
      </c>
      <c r="O2033" t="s">
        <v>149</v>
      </c>
      <c r="P2033" t="s">
        <v>161</v>
      </c>
      <c r="Q2033">
        <v>8422.32</v>
      </c>
      <c r="R2033">
        <v>1251</v>
      </c>
      <c r="S2033">
        <v>28220</v>
      </c>
      <c r="T2033">
        <v>1430</v>
      </c>
      <c r="U2033">
        <v>792</v>
      </c>
      <c r="V2033">
        <v>205</v>
      </c>
      <c r="W2033">
        <v>4465</v>
      </c>
      <c r="X2033">
        <v>4465</v>
      </c>
      <c r="Y2033">
        <v>0</v>
      </c>
      <c r="Z2033">
        <v>0</v>
      </c>
      <c r="AA2033">
        <v>18367.68</v>
      </c>
      <c r="AB2033">
        <v>0</v>
      </c>
      <c r="AC2033">
        <v>0</v>
      </c>
      <c r="AD2033">
        <v>201</v>
      </c>
      <c r="AE2033">
        <v>4</v>
      </c>
      <c r="AF2033">
        <v>768</v>
      </c>
      <c r="AG2033">
        <v>9</v>
      </c>
      <c r="AH2033">
        <v>58</v>
      </c>
      <c r="AI2033">
        <v>416</v>
      </c>
      <c r="AJ2033">
        <v>0</v>
      </c>
      <c r="AK2033">
        <v>0</v>
      </c>
      <c r="AL2033">
        <v>0</v>
      </c>
      <c r="AM2033">
        <v>0</v>
      </c>
      <c r="AN2033">
        <v>0</v>
      </c>
      <c r="AO2033">
        <v>940</v>
      </c>
      <c r="AP2033">
        <v>2889</v>
      </c>
      <c r="AQ2033">
        <v>869</v>
      </c>
      <c r="AR2033">
        <v>0</v>
      </c>
      <c r="AS2033">
        <v>238</v>
      </c>
      <c r="AT2033">
        <v>138</v>
      </c>
      <c r="AU2033">
        <v>26</v>
      </c>
      <c r="AV2033">
        <v>10</v>
      </c>
      <c r="AW2033">
        <v>56</v>
      </c>
      <c r="AX2033">
        <v>0</v>
      </c>
      <c r="AY2033">
        <v>444</v>
      </c>
      <c r="AZ2033">
        <v>772</v>
      </c>
      <c r="BA2033">
        <v>276</v>
      </c>
      <c r="BB2033">
        <v>24</v>
      </c>
      <c r="BC2033">
        <v>15</v>
      </c>
      <c r="BD2033">
        <v>4</v>
      </c>
      <c r="BE2033">
        <v>0</v>
      </c>
      <c r="BF2033">
        <v>1190</v>
      </c>
      <c r="BG2033">
        <v>8315</v>
      </c>
      <c r="BH2033">
        <v>0</v>
      </c>
      <c r="BI2033">
        <v>786</v>
      </c>
      <c r="BJ2033" s="25">
        <v>45853</v>
      </c>
      <c r="BK2033">
        <v>0</v>
      </c>
      <c r="BL2033" s="27" t="str">
        <f>VLOOKUP(O2033,DropDownList!$H$1:$I$7,2,FALSE)</f>
        <v>2025/26</v>
      </c>
      <c r="BM2033" s="27" t="str">
        <f t="shared" si="31"/>
        <v>VSUR</v>
      </c>
    </row>
    <row r="2034" spans="1:65" x14ac:dyDescent="0.2">
      <c r="A2034">
        <v>2025</v>
      </c>
      <c r="B2034">
        <v>7</v>
      </c>
      <c r="C2034" t="s">
        <v>216</v>
      </c>
      <c r="D2034" t="s">
        <v>226</v>
      </c>
      <c r="E2034" t="s">
        <v>40</v>
      </c>
      <c r="F2034">
        <v>9772</v>
      </c>
      <c r="G2034" t="s">
        <v>158</v>
      </c>
      <c r="H2034" t="s">
        <v>218</v>
      </c>
      <c r="I2034" t="s">
        <v>142</v>
      </c>
      <c r="J2034" s="24">
        <v>45839</v>
      </c>
      <c r="K2034" t="s">
        <v>143</v>
      </c>
      <c r="L2034">
        <v>2</v>
      </c>
      <c r="M2034" t="s">
        <v>144</v>
      </c>
      <c r="N2034" t="s">
        <v>145</v>
      </c>
      <c r="O2034" t="s">
        <v>147</v>
      </c>
      <c r="P2034" t="s">
        <v>161</v>
      </c>
      <c r="Q2034">
        <v>5707.41</v>
      </c>
      <c r="R2034">
        <v>1226</v>
      </c>
      <c r="S2034">
        <v>27722.5</v>
      </c>
      <c r="T2034">
        <v>2706.05</v>
      </c>
      <c r="U2034">
        <v>543</v>
      </c>
      <c r="V2034">
        <v>112</v>
      </c>
      <c r="W2034">
        <v>2190.33</v>
      </c>
      <c r="X2034">
        <v>2190.33</v>
      </c>
      <c r="Y2034">
        <v>0</v>
      </c>
      <c r="Z2034">
        <v>0</v>
      </c>
      <c r="AA2034">
        <v>19309.04</v>
      </c>
      <c r="AB2034">
        <v>0</v>
      </c>
      <c r="AC2034">
        <v>0</v>
      </c>
      <c r="AD2034">
        <v>110</v>
      </c>
      <c r="AE2034">
        <v>2</v>
      </c>
      <c r="AF2034">
        <v>805</v>
      </c>
      <c r="AG2034">
        <v>13</v>
      </c>
      <c r="AH2034">
        <v>118</v>
      </c>
      <c r="AI2034">
        <v>288</v>
      </c>
      <c r="AJ2034">
        <v>0</v>
      </c>
      <c r="AK2034">
        <v>0</v>
      </c>
      <c r="AL2034">
        <v>0</v>
      </c>
      <c r="AM2034">
        <v>0</v>
      </c>
      <c r="AN2034">
        <v>0</v>
      </c>
      <c r="AO2034">
        <v>979</v>
      </c>
      <c r="AP2034">
        <v>4216</v>
      </c>
      <c r="AQ2034">
        <v>912</v>
      </c>
      <c r="AR2034">
        <v>3</v>
      </c>
      <c r="AS2034">
        <v>486</v>
      </c>
      <c r="AT2034">
        <v>407</v>
      </c>
      <c r="AU2034">
        <v>37</v>
      </c>
      <c r="AV2034">
        <v>11</v>
      </c>
      <c r="AW2034">
        <v>118</v>
      </c>
      <c r="AX2034">
        <v>0</v>
      </c>
      <c r="AY2034">
        <v>587</v>
      </c>
      <c r="AZ2034">
        <v>994</v>
      </c>
      <c r="BA2034">
        <v>529</v>
      </c>
      <c r="BB2034">
        <v>60</v>
      </c>
      <c r="BC2034">
        <v>27</v>
      </c>
      <c r="BD2034">
        <v>15</v>
      </c>
      <c r="BE2034">
        <v>3</v>
      </c>
      <c r="BF2034">
        <v>1100</v>
      </c>
      <c r="BG2034">
        <v>5625</v>
      </c>
      <c r="BH2034">
        <v>2</v>
      </c>
      <c r="BI2034">
        <v>533</v>
      </c>
      <c r="BJ2034" s="25">
        <v>45853</v>
      </c>
      <c r="BK2034">
        <v>0</v>
      </c>
      <c r="BL2034" s="27" t="str">
        <f>VLOOKUP(O2034,DropDownList!$H$1:$I$7,2,FALSE)</f>
        <v>2024/25</v>
      </c>
      <c r="BM2034" s="27" t="str">
        <f t="shared" si="31"/>
        <v>VSUR</v>
      </c>
    </row>
    <row r="2035" spans="1:65" x14ac:dyDescent="0.2">
      <c r="A2035">
        <v>2025</v>
      </c>
      <c r="B2035">
        <v>7</v>
      </c>
      <c r="C2035" t="s">
        <v>216</v>
      </c>
      <c r="D2035" t="s">
        <v>227</v>
      </c>
      <c r="E2035" t="s">
        <v>41</v>
      </c>
      <c r="F2035">
        <v>9367</v>
      </c>
      <c r="G2035" t="s">
        <v>141</v>
      </c>
      <c r="H2035" t="s">
        <v>218</v>
      </c>
      <c r="I2035" t="s">
        <v>142</v>
      </c>
      <c r="J2035" s="24">
        <v>45839</v>
      </c>
      <c r="K2035" t="s">
        <v>143</v>
      </c>
      <c r="L2035">
        <v>2</v>
      </c>
      <c r="M2035" t="s">
        <v>144</v>
      </c>
      <c r="N2035" t="s">
        <v>145</v>
      </c>
      <c r="O2035" t="s">
        <v>149</v>
      </c>
      <c r="P2035" t="s">
        <v>150</v>
      </c>
      <c r="Q2035">
        <v>13729.91</v>
      </c>
      <c r="R2035">
        <v>141</v>
      </c>
      <c r="S2035">
        <v>24817.78</v>
      </c>
      <c r="T2035">
        <v>2513.08</v>
      </c>
      <c r="U2035">
        <v>81</v>
      </c>
      <c r="V2035">
        <v>33</v>
      </c>
      <c r="W2035">
        <v>4829.9799999999996</v>
      </c>
      <c r="X2035">
        <v>6901.26</v>
      </c>
      <c r="Y2035">
        <v>127</v>
      </c>
      <c r="Z2035">
        <v>22304.7</v>
      </c>
      <c r="AA2035">
        <v>8574.7900000000009</v>
      </c>
      <c r="AB2035">
        <v>2903.85</v>
      </c>
      <c r="AC2035">
        <v>5670.94</v>
      </c>
      <c r="AD2035">
        <v>30</v>
      </c>
      <c r="AE2035">
        <v>3</v>
      </c>
      <c r="AF2035">
        <v>45</v>
      </c>
      <c r="AG2035">
        <v>28</v>
      </c>
      <c r="AH2035">
        <v>14</v>
      </c>
      <c r="AI2035">
        <v>53</v>
      </c>
      <c r="AJ2035">
        <v>23</v>
      </c>
      <c r="AK2035">
        <v>13</v>
      </c>
      <c r="AL2035">
        <v>6</v>
      </c>
      <c r="AM2035">
        <v>3</v>
      </c>
      <c r="AN2035">
        <v>1</v>
      </c>
      <c r="AO2035">
        <v>98</v>
      </c>
      <c r="AP2035">
        <v>334</v>
      </c>
      <c r="AQ2035">
        <v>91</v>
      </c>
      <c r="AR2035">
        <v>0</v>
      </c>
      <c r="AS2035">
        <v>16</v>
      </c>
      <c r="AT2035">
        <v>24</v>
      </c>
      <c r="AU2035">
        <v>3</v>
      </c>
      <c r="AV2035">
        <v>2</v>
      </c>
      <c r="AW2035">
        <v>0</v>
      </c>
      <c r="AX2035">
        <v>0</v>
      </c>
      <c r="AY2035">
        <v>51</v>
      </c>
      <c r="AZ2035">
        <v>102</v>
      </c>
      <c r="BA2035">
        <v>32</v>
      </c>
      <c r="BB2035">
        <v>5</v>
      </c>
      <c r="BC2035">
        <v>0</v>
      </c>
      <c r="BD2035">
        <v>1</v>
      </c>
      <c r="BE2035">
        <v>0</v>
      </c>
      <c r="BF2035">
        <v>102</v>
      </c>
      <c r="BG2035">
        <v>8157.37</v>
      </c>
      <c r="BH2035">
        <v>1</v>
      </c>
      <c r="BI2035">
        <v>81</v>
      </c>
      <c r="BJ2035" s="25">
        <v>45853</v>
      </c>
      <c r="BK2035">
        <v>0</v>
      </c>
      <c r="BL2035" s="27" t="str">
        <f>VLOOKUP(O2035,DropDownList!$H$1:$I$7,2,FALSE)</f>
        <v>2025/26</v>
      </c>
      <c r="BM2035" s="27" t="str">
        <f t="shared" si="31"/>
        <v>FISCAL FINES</v>
      </c>
    </row>
    <row r="2036" spans="1:65" x14ac:dyDescent="0.2">
      <c r="A2036">
        <v>2025</v>
      </c>
      <c r="B2036">
        <v>7</v>
      </c>
      <c r="C2036" t="s">
        <v>216</v>
      </c>
      <c r="D2036" t="s">
        <v>227</v>
      </c>
      <c r="E2036" t="s">
        <v>41</v>
      </c>
      <c r="F2036">
        <v>9367</v>
      </c>
      <c r="G2036" t="s">
        <v>141</v>
      </c>
      <c r="H2036" t="s">
        <v>218</v>
      </c>
      <c r="I2036" t="s">
        <v>142</v>
      </c>
      <c r="J2036" s="24">
        <v>45839</v>
      </c>
      <c r="K2036" t="s">
        <v>143</v>
      </c>
      <c r="L2036">
        <v>2</v>
      </c>
      <c r="M2036" t="s">
        <v>144</v>
      </c>
      <c r="N2036" t="s">
        <v>145</v>
      </c>
      <c r="O2036" t="s">
        <v>149</v>
      </c>
      <c r="P2036" t="s">
        <v>146</v>
      </c>
      <c r="Q2036">
        <v>602.47</v>
      </c>
      <c r="R2036">
        <v>134</v>
      </c>
      <c r="S2036">
        <v>2370</v>
      </c>
      <c r="T2036">
        <v>10</v>
      </c>
      <c r="U2036">
        <v>78</v>
      </c>
      <c r="V2036">
        <v>17</v>
      </c>
      <c r="W2036">
        <v>310</v>
      </c>
      <c r="X2036">
        <v>310</v>
      </c>
      <c r="Y2036">
        <v>0</v>
      </c>
      <c r="Z2036">
        <v>0</v>
      </c>
      <c r="AA2036">
        <v>1757.53</v>
      </c>
      <c r="AB2036">
        <v>0</v>
      </c>
      <c r="AC2036">
        <v>0</v>
      </c>
      <c r="AD2036">
        <v>17</v>
      </c>
      <c r="AE2036">
        <v>0</v>
      </c>
      <c r="AF2036">
        <v>94</v>
      </c>
      <c r="AG2036">
        <v>3</v>
      </c>
      <c r="AH2036">
        <v>1</v>
      </c>
      <c r="AI2036">
        <v>36</v>
      </c>
      <c r="AJ2036">
        <v>0</v>
      </c>
      <c r="AK2036">
        <v>0</v>
      </c>
      <c r="AL2036">
        <v>0</v>
      </c>
      <c r="AM2036">
        <v>0</v>
      </c>
      <c r="AN2036">
        <v>0</v>
      </c>
      <c r="AO2036">
        <v>85</v>
      </c>
      <c r="AP2036">
        <v>322</v>
      </c>
      <c r="AQ2036">
        <v>83</v>
      </c>
      <c r="AR2036">
        <v>0</v>
      </c>
      <c r="AS2036">
        <v>21</v>
      </c>
      <c r="AT2036">
        <v>35</v>
      </c>
      <c r="AU2036">
        <v>1</v>
      </c>
      <c r="AV2036">
        <v>1</v>
      </c>
      <c r="AW2036">
        <v>1</v>
      </c>
      <c r="AX2036">
        <v>0</v>
      </c>
      <c r="AY2036">
        <v>41</v>
      </c>
      <c r="AZ2036">
        <v>87</v>
      </c>
      <c r="BA2036">
        <v>34</v>
      </c>
      <c r="BB2036">
        <v>7</v>
      </c>
      <c r="BC2036">
        <v>2</v>
      </c>
      <c r="BD2036">
        <v>1</v>
      </c>
      <c r="BE2036">
        <v>0</v>
      </c>
      <c r="BF2036">
        <v>133</v>
      </c>
      <c r="BG2036">
        <v>580</v>
      </c>
      <c r="BH2036">
        <v>0</v>
      </c>
      <c r="BI2036">
        <v>78</v>
      </c>
      <c r="BJ2036" s="25">
        <v>45853</v>
      </c>
      <c r="BK2036">
        <v>0</v>
      </c>
      <c r="BL2036" s="27" t="str">
        <f>VLOOKUP(O2036,DropDownList!$H$1:$I$7,2,FALSE)</f>
        <v>2025/26</v>
      </c>
      <c r="BM2036" s="27" t="str">
        <f t="shared" si="31"/>
        <v>VSUR</v>
      </c>
    </row>
    <row r="2037" spans="1:65" x14ac:dyDescent="0.2">
      <c r="A2037">
        <v>2025</v>
      </c>
      <c r="B2037">
        <v>7</v>
      </c>
      <c r="C2037" t="s">
        <v>216</v>
      </c>
      <c r="D2037" t="s">
        <v>227</v>
      </c>
      <c r="E2037" t="s">
        <v>41</v>
      </c>
      <c r="F2037">
        <v>9367</v>
      </c>
      <c r="G2037" t="s">
        <v>141</v>
      </c>
      <c r="H2037" t="s">
        <v>218</v>
      </c>
      <c r="I2037" t="s">
        <v>142</v>
      </c>
      <c r="J2037" s="24">
        <v>45839</v>
      </c>
      <c r="K2037" t="s">
        <v>143</v>
      </c>
      <c r="L2037">
        <v>2</v>
      </c>
      <c r="M2037" t="s">
        <v>144</v>
      </c>
      <c r="N2037" t="s">
        <v>145</v>
      </c>
      <c r="O2037" t="s">
        <v>156</v>
      </c>
      <c r="P2037" t="s">
        <v>148</v>
      </c>
      <c r="Q2037">
        <v>285.39</v>
      </c>
      <c r="R2037">
        <v>16</v>
      </c>
      <c r="S2037">
        <v>960</v>
      </c>
      <c r="T2037">
        <v>60</v>
      </c>
      <c r="U2037">
        <v>5</v>
      </c>
      <c r="V2037">
        <v>0</v>
      </c>
      <c r="W2037">
        <v>0</v>
      </c>
      <c r="X2037">
        <v>0</v>
      </c>
      <c r="Y2037">
        <v>0</v>
      </c>
      <c r="Z2037">
        <v>0</v>
      </c>
      <c r="AA2037">
        <v>614.61</v>
      </c>
      <c r="AB2037">
        <v>0</v>
      </c>
      <c r="AC2037">
        <v>614.61</v>
      </c>
      <c r="AD2037">
        <v>0</v>
      </c>
      <c r="AE2037">
        <v>0</v>
      </c>
      <c r="AF2037">
        <v>10</v>
      </c>
      <c r="AG2037">
        <v>1</v>
      </c>
      <c r="AH2037">
        <v>1</v>
      </c>
      <c r="AI2037">
        <v>4</v>
      </c>
      <c r="AJ2037">
        <v>0</v>
      </c>
      <c r="AK2037">
        <v>0</v>
      </c>
      <c r="AL2037">
        <v>0</v>
      </c>
      <c r="AM2037">
        <v>0</v>
      </c>
      <c r="AN2037">
        <v>0</v>
      </c>
      <c r="AO2037">
        <v>13</v>
      </c>
      <c r="AP2037">
        <v>49</v>
      </c>
      <c r="AQ2037">
        <v>16</v>
      </c>
      <c r="AR2037">
        <v>0</v>
      </c>
      <c r="AS2037">
        <v>2</v>
      </c>
      <c r="AT2037">
        <v>0</v>
      </c>
      <c r="AU2037">
        <v>0</v>
      </c>
      <c r="AV2037">
        <v>0</v>
      </c>
      <c r="AW2037">
        <v>0</v>
      </c>
      <c r="AX2037">
        <v>0</v>
      </c>
      <c r="AY2037">
        <v>11</v>
      </c>
      <c r="AZ2037">
        <v>14</v>
      </c>
      <c r="BA2037">
        <v>5</v>
      </c>
      <c r="BB2037">
        <v>1</v>
      </c>
      <c r="BC2037">
        <v>0</v>
      </c>
      <c r="BD2037">
        <v>0</v>
      </c>
      <c r="BE2037">
        <v>0</v>
      </c>
      <c r="BF2037">
        <v>13</v>
      </c>
      <c r="BG2037">
        <v>240</v>
      </c>
      <c r="BH2037">
        <v>0</v>
      </c>
      <c r="BI2037">
        <v>5</v>
      </c>
      <c r="BJ2037" s="25">
        <v>45853</v>
      </c>
      <c r="BK2037">
        <v>0</v>
      </c>
      <c r="BL2037" s="27" t="str">
        <f>VLOOKUP(O2037,DropDownList!$H$1:$I$7,2,FALSE)</f>
        <v>2023/24</v>
      </c>
      <c r="BM2037" s="27" t="str">
        <f t="shared" si="31"/>
        <v>PRAS</v>
      </c>
    </row>
    <row r="2038" spans="1:65" x14ac:dyDescent="0.2">
      <c r="A2038">
        <v>2025</v>
      </c>
      <c r="B2038">
        <v>7</v>
      </c>
      <c r="C2038" t="s">
        <v>216</v>
      </c>
      <c r="D2038" t="s">
        <v>227</v>
      </c>
      <c r="E2038" t="s">
        <v>41</v>
      </c>
      <c r="F2038">
        <v>9367</v>
      </c>
      <c r="G2038" t="s">
        <v>141</v>
      </c>
      <c r="H2038" t="s">
        <v>218</v>
      </c>
      <c r="I2038" t="s">
        <v>142</v>
      </c>
      <c r="J2038" s="24">
        <v>45839</v>
      </c>
      <c r="K2038" t="s">
        <v>143</v>
      </c>
      <c r="L2038">
        <v>2</v>
      </c>
      <c r="M2038" t="s">
        <v>144</v>
      </c>
      <c r="N2038" t="s">
        <v>145</v>
      </c>
      <c r="O2038" t="s">
        <v>156</v>
      </c>
      <c r="P2038" t="s">
        <v>146</v>
      </c>
      <c r="Q2038">
        <v>460</v>
      </c>
      <c r="R2038">
        <v>161</v>
      </c>
      <c r="S2038">
        <v>2510</v>
      </c>
      <c r="T2038">
        <v>51.56</v>
      </c>
      <c r="U2038">
        <v>46</v>
      </c>
      <c r="V2038">
        <v>4</v>
      </c>
      <c r="W2038">
        <v>90</v>
      </c>
      <c r="X2038">
        <v>90</v>
      </c>
      <c r="Y2038">
        <v>0</v>
      </c>
      <c r="Z2038">
        <v>0</v>
      </c>
      <c r="AA2038">
        <v>1998.44</v>
      </c>
      <c r="AB2038">
        <v>0</v>
      </c>
      <c r="AC2038">
        <v>0</v>
      </c>
      <c r="AD2038">
        <v>4</v>
      </c>
      <c r="AE2038">
        <v>0</v>
      </c>
      <c r="AF2038">
        <v>131</v>
      </c>
      <c r="AG2038">
        <v>0</v>
      </c>
      <c r="AH2038">
        <v>4</v>
      </c>
      <c r="AI2038">
        <v>25</v>
      </c>
      <c r="AJ2038">
        <v>0</v>
      </c>
      <c r="AK2038">
        <v>0</v>
      </c>
      <c r="AL2038">
        <v>0</v>
      </c>
      <c r="AM2038">
        <v>0</v>
      </c>
      <c r="AN2038">
        <v>0</v>
      </c>
      <c r="AO2038">
        <v>113</v>
      </c>
      <c r="AP2038">
        <v>534</v>
      </c>
      <c r="AQ2038">
        <v>120</v>
      </c>
      <c r="AR2038">
        <v>0</v>
      </c>
      <c r="AS2038">
        <v>71</v>
      </c>
      <c r="AT2038">
        <v>34</v>
      </c>
      <c r="AU2038">
        <v>2</v>
      </c>
      <c r="AV2038">
        <v>3</v>
      </c>
      <c r="AW2038">
        <v>0</v>
      </c>
      <c r="AX2038">
        <v>0</v>
      </c>
      <c r="AY2038">
        <v>81</v>
      </c>
      <c r="AZ2038">
        <v>127</v>
      </c>
      <c r="BA2038">
        <v>66</v>
      </c>
      <c r="BB2038">
        <v>11</v>
      </c>
      <c r="BC2038">
        <v>6</v>
      </c>
      <c r="BD2038">
        <v>4</v>
      </c>
      <c r="BE2038">
        <v>0</v>
      </c>
      <c r="BF2038">
        <v>160</v>
      </c>
      <c r="BG2038">
        <v>460</v>
      </c>
      <c r="BH2038">
        <v>1</v>
      </c>
      <c r="BI2038">
        <v>46</v>
      </c>
      <c r="BJ2038" s="25">
        <v>45853</v>
      </c>
      <c r="BK2038">
        <v>0</v>
      </c>
      <c r="BL2038" s="27" t="str">
        <f>VLOOKUP(O2038,DropDownList!$H$1:$I$7,2,FALSE)</f>
        <v>2023/24</v>
      </c>
      <c r="BM2038" s="27" t="str">
        <f t="shared" si="31"/>
        <v>VSUR</v>
      </c>
    </row>
    <row r="2039" spans="1:65" x14ac:dyDescent="0.2">
      <c r="A2039">
        <v>2025</v>
      </c>
      <c r="B2039">
        <v>7</v>
      </c>
      <c r="C2039" t="s">
        <v>216</v>
      </c>
      <c r="D2039" t="s">
        <v>227</v>
      </c>
      <c r="E2039" t="s">
        <v>41</v>
      </c>
      <c r="F2039">
        <v>9367</v>
      </c>
      <c r="G2039" t="s">
        <v>141</v>
      </c>
      <c r="H2039" t="s">
        <v>218</v>
      </c>
      <c r="I2039" t="s">
        <v>142</v>
      </c>
      <c r="J2039" s="24">
        <v>45839</v>
      </c>
      <c r="K2039" t="s">
        <v>143</v>
      </c>
      <c r="L2039">
        <v>2</v>
      </c>
      <c r="M2039" t="s">
        <v>144</v>
      </c>
      <c r="N2039" t="s">
        <v>145</v>
      </c>
      <c r="O2039" t="s">
        <v>147</v>
      </c>
      <c r="P2039" t="s">
        <v>150</v>
      </c>
      <c r="Q2039">
        <v>8071.5</v>
      </c>
      <c r="R2039">
        <v>154</v>
      </c>
      <c r="S2039">
        <v>23073.119999999999</v>
      </c>
      <c r="T2039">
        <v>3719.37</v>
      </c>
      <c r="U2039">
        <v>64</v>
      </c>
      <c r="V2039">
        <v>20</v>
      </c>
      <c r="W2039">
        <v>3032.55</v>
      </c>
      <c r="X2039">
        <v>3032.55</v>
      </c>
      <c r="Y2039">
        <v>131</v>
      </c>
      <c r="Z2039">
        <v>19353.75</v>
      </c>
      <c r="AA2039">
        <v>11282.25</v>
      </c>
      <c r="AB2039">
        <v>2624.23</v>
      </c>
      <c r="AC2039">
        <v>8658.02</v>
      </c>
      <c r="AD2039">
        <v>14</v>
      </c>
      <c r="AE2039">
        <v>6</v>
      </c>
      <c r="AF2039">
        <v>66</v>
      </c>
      <c r="AG2039">
        <v>30</v>
      </c>
      <c r="AH2039">
        <v>23</v>
      </c>
      <c r="AI2039">
        <v>34</v>
      </c>
      <c r="AJ2039">
        <v>25</v>
      </c>
      <c r="AK2039">
        <v>13</v>
      </c>
      <c r="AL2039">
        <v>6</v>
      </c>
      <c r="AM2039">
        <v>10</v>
      </c>
      <c r="AN2039">
        <v>2</v>
      </c>
      <c r="AO2039">
        <v>107</v>
      </c>
      <c r="AP2039">
        <v>484</v>
      </c>
      <c r="AQ2039">
        <v>114</v>
      </c>
      <c r="AR2039">
        <v>0</v>
      </c>
      <c r="AS2039">
        <v>39</v>
      </c>
      <c r="AT2039">
        <v>32</v>
      </c>
      <c r="AU2039">
        <v>2</v>
      </c>
      <c r="AV2039">
        <v>2</v>
      </c>
      <c r="AW2039">
        <v>0</v>
      </c>
      <c r="AX2039">
        <v>0</v>
      </c>
      <c r="AY2039">
        <v>86</v>
      </c>
      <c r="AZ2039">
        <v>136</v>
      </c>
      <c r="BA2039">
        <v>58</v>
      </c>
      <c r="BB2039">
        <v>5</v>
      </c>
      <c r="BC2039">
        <v>2</v>
      </c>
      <c r="BD2039">
        <v>1</v>
      </c>
      <c r="BE2039">
        <v>0</v>
      </c>
      <c r="BF2039">
        <v>109</v>
      </c>
      <c r="BG2039">
        <v>4865.51</v>
      </c>
      <c r="BH2039">
        <v>1</v>
      </c>
      <c r="BI2039">
        <v>64</v>
      </c>
      <c r="BJ2039" s="25">
        <v>45853</v>
      </c>
      <c r="BK2039">
        <v>0</v>
      </c>
      <c r="BL2039" s="27" t="str">
        <f>VLOOKUP(O2039,DropDownList!$H$1:$I$7,2,FALSE)</f>
        <v>2024/25</v>
      </c>
      <c r="BM2039" s="27" t="str">
        <f t="shared" si="31"/>
        <v>FISCAL FINES</v>
      </c>
    </row>
    <row r="2040" spans="1:65" x14ac:dyDescent="0.2">
      <c r="A2040">
        <v>2025</v>
      </c>
      <c r="B2040">
        <v>7</v>
      </c>
      <c r="C2040" t="s">
        <v>216</v>
      </c>
      <c r="D2040" t="s">
        <v>227</v>
      </c>
      <c r="E2040" t="s">
        <v>41</v>
      </c>
      <c r="F2040">
        <v>9367</v>
      </c>
      <c r="G2040" t="s">
        <v>141</v>
      </c>
      <c r="H2040" t="s">
        <v>218</v>
      </c>
      <c r="I2040" t="s">
        <v>142</v>
      </c>
      <c r="J2040" s="24">
        <v>45839</v>
      </c>
      <c r="K2040" t="s">
        <v>143</v>
      </c>
      <c r="L2040">
        <v>2</v>
      </c>
      <c r="M2040" t="s">
        <v>144</v>
      </c>
      <c r="N2040" t="s">
        <v>145</v>
      </c>
      <c r="O2040" t="s">
        <v>147</v>
      </c>
      <c r="P2040" t="s">
        <v>154</v>
      </c>
      <c r="Q2040">
        <v>11763.91</v>
      </c>
      <c r="R2040">
        <v>139</v>
      </c>
      <c r="S2040">
        <v>40319</v>
      </c>
      <c r="T2040">
        <v>700</v>
      </c>
      <c r="U2040">
        <v>49</v>
      </c>
      <c r="V2040">
        <v>12</v>
      </c>
      <c r="W2040">
        <v>3118.45</v>
      </c>
      <c r="X2040">
        <v>3288.45</v>
      </c>
      <c r="Y2040">
        <v>0</v>
      </c>
      <c r="Z2040">
        <v>0</v>
      </c>
      <c r="AA2040">
        <v>27855.09</v>
      </c>
      <c r="AB2040">
        <v>29</v>
      </c>
      <c r="AC2040">
        <v>25973.07</v>
      </c>
      <c r="AD2040">
        <v>6</v>
      </c>
      <c r="AE2040">
        <v>6</v>
      </c>
      <c r="AF2040">
        <v>88</v>
      </c>
      <c r="AG2040">
        <v>28</v>
      </c>
      <c r="AH2040">
        <v>2</v>
      </c>
      <c r="AI2040">
        <v>21</v>
      </c>
      <c r="AJ2040">
        <v>0</v>
      </c>
      <c r="AK2040">
        <v>0</v>
      </c>
      <c r="AL2040">
        <v>0</v>
      </c>
      <c r="AM2040">
        <v>0</v>
      </c>
      <c r="AN2040">
        <v>0</v>
      </c>
      <c r="AO2040">
        <v>91</v>
      </c>
      <c r="AP2040">
        <v>375</v>
      </c>
      <c r="AQ2040">
        <v>93</v>
      </c>
      <c r="AR2040">
        <v>1</v>
      </c>
      <c r="AS2040">
        <v>42</v>
      </c>
      <c r="AT2040">
        <v>36</v>
      </c>
      <c r="AU2040">
        <v>3</v>
      </c>
      <c r="AV2040">
        <v>3</v>
      </c>
      <c r="AW2040">
        <v>0</v>
      </c>
      <c r="AX2040">
        <v>0</v>
      </c>
      <c r="AY2040">
        <v>51</v>
      </c>
      <c r="AZ2040">
        <v>92</v>
      </c>
      <c r="BA2040">
        <v>39</v>
      </c>
      <c r="BB2040">
        <v>6</v>
      </c>
      <c r="BC2040">
        <v>4</v>
      </c>
      <c r="BD2040">
        <v>3</v>
      </c>
      <c r="BE2040">
        <v>0</v>
      </c>
      <c r="BF2040">
        <v>138</v>
      </c>
      <c r="BG2040">
        <v>6070</v>
      </c>
      <c r="BH2040">
        <v>0</v>
      </c>
      <c r="BI2040">
        <v>48</v>
      </c>
      <c r="BJ2040" s="25">
        <v>45853</v>
      </c>
      <c r="BK2040">
        <v>0</v>
      </c>
      <c r="BL2040" s="27" t="str">
        <f>VLOOKUP(O2040,DropDownList!$H$1:$I$7,2,FALSE)</f>
        <v>2024/25</v>
      </c>
      <c r="BM2040" s="27" t="str">
        <f t="shared" si="31"/>
        <v>JP COURT</v>
      </c>
    </row>
    <row r="2041" spans="1:65" x14ac:dyDescent="0.2">
      <c r="A2041">
        <v>2025</v>
      </c>
      <c r="B2041">
        <v>7</v>
      </c>
      <c r="C2041" t="s">
        <v>216</v>
      </c>
      <c r="D2041" t="s">
        <v>227</v>
      </c>
      <c r="E2041" t="s">
        <v>41</v>
      </c>
      <c r="F2041">
        <v>9367</v>
      </c>
      <c r="G2041" t="s">
        <v>141</v>
      </c>
      <c r="H2041" t="s">
        <v>218</v>
      </c>
      <c r="I2041" t="s">
        <v>142</v>
      </c>
      <c r="J2041" s="24">
        <v>45839</v>
      </c>
      <c r="K2041" t="s">
        <v>143</v>
      </c>
      <c r="L2041">
        <v>2</v>
      </c>
      <c r="M2041" t="s">
        <v>144</v>
      </c>
      <c r="N2041" t="s">
        <v>145</v>
      </c>
      <c r="O2041" t="s">
        <v>147</v>
      </c>
      <c r="P2041" t="s">
        <v>146</v>
      </c>
      <c r="Q2041">
        <v>376.98</v>
      </c>
      <c r="R2041">
        <v>138</v>
      </c>
      <c r="S2041">
        <v>2250</v>
      </c>
      <c r="T2041">
        <v>40</v>
      </c>
      <c r="U2041">
        <v>49</v>
      </c>
      <c r="V2041">
        <v>6</v>
      </c>
      <c r="W2041">
        <v>120</v>
      </c>
      <c r="X2041">
        <v>120</v>
      </c>
      <c r="Y2041">
        <v>0</v>
      </c>
      <c r="Z2041">
        <v>0</v>
      </c>
      <c r="AA2041">
        <v>1833.02</v>
      </c>
      <c r="AB2041">
        <v>0</v>
      </c>
      <c r="AC2041">
        <v>0</v>
      </c>
      <c r="AD2041">
        <v>6</v>
      </c>
      <c r="AE2041">
        <v>0</v>
      </c>
      <c r="AF2041">
        <v>112</v>
      </c>
      <c r="AG2041">
        <v>2</v>
      </c>
      <c r="AH2041">
        <v>2</v>
      </c>
      <c r="AI2041">
        <v>22</v>
      </c>
      <c r="AJ2041">
        <v>0</v>
      </c>
      <c r="AK2041">
        <v>0</v>
      </c>
      <c r="AL2041">
        <v>0</v>
      </c>
      <c r="AM2041">
        <v>0</v>
      </c>
      <c r="AN2041">
        <v>0</v>
      </c>
      <c r="AO2041">
        <v>91</v>
      </c>
      <c r="AP2041">
        <v>375</v>
      </c>
      <c r="AQ2041">
        <v>93</v>
      </c>
      <c r="AR2041">
        <v>1</v>
      </c>
      <c r="AS2041">
        <v>42</v>
      </c>
      <c r="AT2041">
        <v>36</v>
      </c>
      <c r="AU2041">
        <v>3</v>
      </c>
      <c r="AV2041">
        <v>3</v>
      </c>
      <c r="AW2041">
        <v>0</v>
      </c>
      <c r="AX2041">
        <v>0</v>
      </c>
      <c r="AY2041">
        <v>51</v>
      </c>
      <c r="AZ2041">
        <v>92</v>
      </c>
      <c r="BA2041">
        <v>39</v>
      </c>
      <c r="BB2041">
        <v>6</v>
      </c>
      <c r="BC2041">
        <v>4</v>
      </c>
      <c r="BD2041">
        <v>3</v>
      </c>
      <c r="BE2041">
        <v>0</v>
      </c>
      <c r="BF2041">
        <v>137</v>
      </c>
      <c r="BG2041">
        <v>370</v>
      </c>
      <c r="BH2041">
        <v>0</v>
      </c>
      <c r="BI2041">
        <v>48</v>
      </c>
      <c r="BJ2041" s="25">
        <v>45853</v>
      </c>
      <c r="BK2041">
        <v>0</v>
      </c>
      <c r="BL2041" s="27" t="str">
        <f>VLOOKUP(O2041,DropDownList!$H$1:$I$7,2,FALSE)</f>
        <v>2024/25</v>
      </c>
      <c r="BM2041" s="27" t="str">
        <f t="shared" si="31"/>
        <v>VSUR</v>
      </c>
    </row>
    <row r="2042" spans="1:65" x14ac:dyDescent="0.2">
      <c r="A2042">
        <v>2025</v>
      </c>
      <c r="B2042">
        <v>7</v>
      </c>
      <c r="C2042" t="s">
        <v>216</v>
      </c>
      <c r="D2042" t="s">
        <v>227</v>
      </c>
      <c r="E2042" t="s">
        <v>41</v>
      </c>
      <c r="F2042">
        <v>9367</v>
      </c>
      <c r="G2042" t="s">
        <v>141</v>
      </c>
      <c r="H2042" t="s">
        <v>218</v>
      </c>
      <c r="I2042" t="s">
        <v>142</v>
      </c>
      <c r="J2042" s="24">
        <v>45839</v>
      </c>
      <c r="K2042" t="s">
        <v>143</v>
      </c>
      <c r="L2042">
        <v>2</v>
      </c>
      <c r="M2042" t="s">
        <v>144</v>
      </c>
      <c r="N2042" t="s">
        <v>145</v>
      </c>
      <c r="O2042" t="s">
        <v>156</v>
      </c>
      <c r="P2042" t="s">
        <v>152</v>
      </c>
      <c r="Q2042">
        <v>0</v>
      </c>
      <c r="R2042">
        <v>25</v>
      </c>
      <c r="S2042">
        <v>1000</v>
      </c>
      <c r="T2042">
        <v>600</v>
      </c>
      <c r="U2042">
        <v>0</v>
      </c>
      <c r="V2042">
        <v>0</v>
      </c>
      <c r="W2042">
        <v>0</v>
      </c>
      <c r="X2042">
        <v>0</v>
      </c>
      <c r="Y2042">
        <v>0</v>
      </c>
      <c r="Z2042">
        <v>0</v>
      </c>
      <c r="AA2042">
        <v>400</v>
      </c>
      <c r="AB2042">
        <v>0</v>
      </c>
      <c r="AC2042">
        <v>400</v>
      </c>
      <c r="AD2042">
        <v>0</v>
      </c>
      <c r="AE2042">
        <v>0</v>
      </c>
      <c r="AF2042">
        <v>10</v>
      </c>
      <c r="AG2042">
        <v>0</v>
      </c>
      <c r="AH2042">
        <v>15</v>
      </c>
      <c r="AI2042">
        <v>0</v>
      </c>
      <c r="AJ2042">
        <v>0</v>
      </c>
      <c r="AK2042">
        <v>0</v>
      </c>
      <c r="AL2042">
        <v>0</v>
      </c>
      <c r="AM2042">
        <v>0</v>
      </c>
      <c r="AN2042">
        <v>0</v>
      </c>
      <c r="AO2042">
        <v>0</v>
      </c>
      <c r="AP2042">
        <v>0</v>
      </c>
      <c r="AQ2042">
        <v>0</v>
      </c>
      <c r="AR2042">
        <v>0</v>
      </c>
      <c r="AS2042">
        <v>0</v>
      </c>
      <c r="AT2042">
        <v>0</v>
      </c>
      <c r="AU2042">
        <v>0</v>
      </c>
      <c r="AV2042">
        <v>0</v>
      </c>
      <c r="AW2042">
        <v>0</v>
      </c>
      <c r="AX2042">
        <v>0</v>
      </c>
      <c r="AY2042">
        <v>0</v>
      </c>
      <c r="AZ2042">
        <v>0</v>
      </c>
      <c r="BA2042">
        <v>0</v>
      </c>
      <c r="BB2042">
        <v>0</v>
      </c>
      <c r="BC2042">
        <v>0</v>
      </c>
      <c r="BD2042">
        <v>0</v>
      </c>
      <c r="BE2042">
        <v>0</v>
      </c>
      <c r="BF2042">
        <v>0</v>
      </c>
      <c r="BG2042">
        <v>0</v>
      </c>
      <c r="BH2042">
        <v>0</v>
      </c>
      <c r="BI2042">
        <v>0</v>
      </c>
      <c r="BJ2042" s="25">
        <v>45853</v>
      </c>
      <c r="BK2042">
        <v>0</v>
      </c>
      <c r="BL2042" s="27" t="str">
        <f>VLOOKUP(O2042,DropDownList!$H$1:$I$7,2,FALSE)</f>
        <v>2023/24</v>
      </c>
      <c r="BM2042" s="27" t="str">
        <f t="shared" si="31"/>
        <v>PCOA</v>
      </c>
    </row>
    <row r="2043" spans="1:65" x14ac:dyDescent="0.2">
      <c r="A2043">
        <v>2025</v>
      </c>
      <c r="B2043">
        <v>7</v>
      </c>
      <c r="C2043" t="s">
        <v>216</v>
      </c>
      <c r="D2043" t="s">
        <v>227</v>
      </c>
      <c r="E2043" t="s">
        <v>41</v>
      </c>
      <c r="F2043">
        <v>9367</v>
      </c>
      <c r="G2043" t="s">
        <v>141</v>
      </c>
      <c r="H2043" t="s">
        <v>218</v>
      </c>
      <c r="I2043" t="s">
        <v>142</v>
      </c>
      <c r="J2043" s="24">
        <v>45839</v>
      </c>
      <c r="K2043" t="s">
        <v>143</v>
      </c>
      <c r="L2043">
        <v>2</v>
      </c>
      <c r="M2043" t="s">
        <v>144</v>
      </c>
      <c r="N2043" t="s">
        <v>145</v>
      </c>
      <c r="O2043" t="s">
        <v>147</v>
      </c>
      <c r="P2043" t="s">
        <v>153</v>
      </c>
      <c r="Q2043">
        <v>45</v>
      </c>
      <c r="R2043">
        <v>1</v>
      </c>
      <c r="S2043">
        <v>45</v>
      </c>
      <c r="T2043">
        <v>0</v>
      </c>
      <c r="U2043">
        <v>1</v>
      </c>
      <c r="V2043">
        <v>1</v>
      </c>
      <c r="W2043">
        <v>45</v>
      </c>
      <c r="X2043">
        <v>45</v>
      </c>
      <c r="Y2043">
        <v>0</v>
      </c>
      <c r="Z2043">
        <v>0</v>
      </c>
      <c r="AA2043">
        <v>0</v>
      </c>
      <c r="AB2043">
        <v>0</v>
      </c>
      <c r="AC2043">
        <v>0</v>
      </c>
      <c r="AD2043">
        <v>1</v>
      </c>
      <c r="AE2043">
        <v>0</v>
      </c>
      <c r="AF2043">
        <v>0</v>
      </c>
      <c r="AG2043">
        <v>0</v>
      </c>
      <c r="AH2043">
        <v>0</v>
      </c>
      <c r="AI2043">
        <v>1</v>
      </c>
      <c r="AJ2043">
        <v>0</v>
      </c>
      <c r="AK2043">
        <v>0</v>
      </c>
      <c r="AL2043">
        <v>0</v>
      </c>
      <c r="AM2043">
        <v>0</v>
      </c>
      <c r="AN2043">
        <v>0</v>
      </c>
      <c r="AO2043">
        <v>1</v>
      </c>
      <c r="AP2043">
        <v>5</v>
      </c>
      <c r="AQ2043">
        <v>1</v>
      </c>
      <c r="AR2043">
        <v>0</v>
      </c>
      <c r="AS2043">
        <v>0</v>
      </c>
      <c r="AT2043">
        <v>4</v>
      </c>
      <c r="AU2043">
        <v>0</v>
      </c>
      <c r="AV2043">
        <v>0</v>
      </c>
      <c r="AW2043">
        <v>0</v>
      </c>
      <c r="AX2043">
        <v>0</v>
      </c>
      <c r="AY2043">
        <v>0</v>
      </c>
      <c r="AZ2043">
        <v>0</v>
      </c>
      <c r="BA2043">
        <v>0</v>
      </c>
      <c r="BB2043">
        <v>0</v>
      </c>
      <c r="BC2043">
        <v>0</v>
      </c>
      <c r="BD2043">
        <v>0</v>
      </c>
      <c r="BE2043">
        <v>0</v>
      </c>
      <c r="BF2043">
        <v>1</v>
      </c>
      <c r="BG2043">
        <v>45</v>
      </c>
      <c r="BH2043">
        <v>0</v>
      </c>
      <c r="BI2043">
        <v>1</v>
      </c>
      <c r="BJ2043" s="25">
        <v>45853</v>
      </c>
      <c r="BK2043">
        <v>0</v>
      </c>
      <c r="BL2043" s="27" t="str">
        <f>VLOOKUP(O2043,DropDownList!$H$1:$I$7,2,FALSE)</f>
        <v>2024/25</v>
      </c>
      <c r="BM2043" s="27" t="str">
        <f t="shared" si="31"/>
        <v>PREG</v>
      </c>
    </row>
    <row r="2044" spans="1:65" x14ac:dyDescent="0.2">
      <c r="A2044">
        <v>2025</v>
      </c>
      <c r="B2044">
        <v>7</v>
      </c>
      <c r="C2044" t="s">
        <v>216</v>
      </c>
      <c r="D2044" t="s">
        <v>227</v>
      </c>
      <c r="E2044" t="s">
        <v>41</v>
      </c>
      <c r="F2044">
        <v>9367</v>
      </c>
      <c r="G2044" t="s">
        <v>141</v>
      </c>
      <c r="H2044" t="s">
        <v>218</v>
      </c>
      <c r="I2044" t="s">
        <v>142</v>
      </c>
      <c r="J2044" s="24">
        <v>45839</v>
      </c>
      <c r="K2044" t="s">
        <v>143</v>
      </c>
      <c r="L2044">
        <v>2</v>
      </c>
      <c r="M2044" t="s">
        <v>144</v>
      </c>
      <c r="N2044" t="s">
        <v>145</v>
      </c>
      <c r="O2044" t="s">
        <v>147</v>
      </c>
      <c r="P2044" t="s">
        <v>152</v>
      </c>
      <c r="Q2044">
        <v>0</v>
      </c>
      <c r="R2044">
        <v>40</v>
      </c>
      <c r="S2044">
        <v>1600</v>
      </c>
      <c r="T2044">
        <v>1120</v>
      </c>
      <c r="U2044">
        <v>0</v>
      </c>
      <c r="V2044">
        <v>0</v>
      </c>
      <c r="W2044">
        <v>0</v>
      </c>
      <c r="X2044">
        <v>0</v>
      </c>
      <c r="Y2044">
        <v>0</v>
      </c>
      <c r="Z2044">
        <v>0</v>
      </c>
      <c r="AA2044">
        <v>480</v>
      </c>
      <c r="AB2044">
        <v>0</v>
      </c>
      <c r="AC2044">
        <v>480</v>
      </c>
      <c r="AD2044">
        <v>0</v>
      </c>
      <c r="AE2044">
        <v>0</v>
      </c>
      <c r="AF2044">
        <v>12</v>
      </c>
      <c r="AG2044">
        <v>0</v>
      </c>
      <c r="AH2044">
        <v>28</v>
      </c>
      <c r="AI2044">
        <v>0</v>
      </c>
      <c r="AJ2044">
        <v>0</v>
      </c>
      <c r="AK2044">
        <v>0</v>
      </c>
      <c r="AL2044">
        <v>0</v>
      </c>
      <c r="AM2044">
        <v>0</v>
      </c>
      <c r="AN2044">
        <v>0</v>
      </c>
      <c r="AO2044">
        <v>0</v>
      </c>
      <c r="AP2044">
        <v>0</v>
      </c>
      <c r="AQ2044">
        <v>0</v>
      </c>
      <c r="AR2044">
        <v>0</v>
      </c>
      <c r="AS2044">
        <v>0</v>
      </c>
      <c r="AT2044">
        <v>0</v>
      </c>
      <c r="AU2044">
        <v>0</v>
      </c>
      <c r="AV2044">
        <v>0</v>
      </c>
      <c r="AW2044">
        <v>0</v>
      </c>
      <c r="AX2044">
        <v>0</v>
      </c>
      <c r="AY2044">
        <v>0</v>
      </c>
      <c r="AZ2044">
        <v>0</v>
      </c>
      <c r="BA2044">
        <v>0</v>
      </c>
      <c r="BB2044">
        <v>0</v>
      </c>
      <c r="BC2044">
        <v>0</v>
      </c>
      <c r="BD2044">
        <v>0</v>
      </c>
      <c r="BE2044">
        <v>0</v>
      </c>
      <c r="BF2044">
        <v>0</v>
      </c>
      <c r="BG2044">
        <v>0</v>
      </c>
      <c r="BH2044">
        <v>0</v>
      </c>
      <c r="BI2044">
        <v>0</v>
      </c>
      <c r="BJ2044" s="25">
        <v>45853</v>
      </c>
      <c r="BK2044">
        <v>0</v>
      </c>
      <c r="BL2044" s="27" t="str">
        <f>VLOOKUP(O2044,DropDownList!$H$1:$I$7,2,FALSE)</f>
        <v>2024/25</v>
      </c>
      <c r="BM2044" s="27" t="str">
        <f t="shared" si="31"/>
        <v>PCOA</v>
      </c>
    </row>
    <row r="2045" spans="1:65" x14ac:dyDescent="0.2">
      <c r="A2045">
        <v>2025</v>
      </c>
      <c r="B2045">
        <v>7</v>
      </c>
      <c r="C2045" t="s">
        <v>216</v>
      </c>
      <c r="D2045" t="s">
        <v>227</v>
      </c>
      <c r="E2045" t="s">
        <v>41</v>
      </c>
      <c r="F2045">
        <v>9367</v>
      </c>
      <c r="G2045" t="s">
        <v>141</v>
      </c>
      <c r="H2045" t="s">
        <v>218</v>
      </c>
      <c r="I2045" t="s">
        <v>142</v>
      </c>
      <c r="J2045" s="24">
        <v>45839</v>
      </c>
      <c r="K2045" t="s">
        <v>143</v>
      </c>
      <c r="L2045">
        <v>2</v>
      </c>
      <c r="M2045" t="s">
        <v>144</v>
      </c>
      <c r="N2045" t="s">
        <v>145</v>
      </c>
      <c r="O2045" t="s">
        <v>147</v>
      </c>
      <c r="P2045" t="s">
        <v>148</v>
      </c>
      <c r="Q2045">
        <v>567.44000000000005</v>
      </c>
      <c r="R2045">
        <v>27</v>
      </c>
      <c r="S2045">
        <v>1620</v>
      </c>
      <c r="T2045">
        <v>120</v>
      </c>
      <c r="U2045">
        <v>11</v>
      </c>
      <c r="V2045">
        <v>1</v>
      </c>
      <c r="W2045">
        <v>60</v>
      </c>
      <c r="X2045">
        <v>60</v>
      </c>
      <c r="Y2045">
        <v>0</v>
      </c>
      <c r="Z2045">
        <v>0</v>
      </c>
      <c r="AA2045">
        <v>932.56</v>
      </c>
      <c r="AB2045">
        <v>0</v>
      </c>
      <c r="AC2045">
        <v>932.56</v>
      </c>
      <c r="AD2045">
        <v>1</v>
      </c>
      <c r="AE2045">
        <v>0</v>
      </c>
      <c r="AF2045">
        <v>14</v>
      </c>
      <c r="AG2045">
        <v>4</v>
      </c>
      <c r="AH2045">
        <v>2</v>
      </c>
      <c r="AI2045">
        <v>7</v>
      </c>
      <c r="AJ2045">
        <v>0</v>
      </c>
      <c r="AK2045">
        <v>0</v>
      </c>
      <c r="AL2045">
        <v>0</v>
      </c>
      <c r="AM2045">
        <v>0</v>
      </c>
      <c r="AN2045">
        <v>0</v>
      </c>
      <c r="AO2045">
        <v>24</v>
      </c>
      <c r="AP2045">
        <v>89</v>
      </c>
      <c r="AQ2045">
        <v>25</v>
      </c>
      <c r="AR2045">
        <v>0</v>
      </c>
      <c r="AS2045">
        <v>3</v>
      </c>
      <c r="AT2045">
        <v>5</v>
      </c>
      <c r="AU2045">
        <v>0</v>
      </c>
      <c r="AV2045">
        <v>0</v>
      </c>
      <c r="AW2045">
        <v>0</v>
      </c>
      <c r="AX2045">
        <v>0</v>
      </c>
      <c r="AY2045">
        <v>20</v>
      </c>
      <c r="AZ2045">
        <v>26</v>
      </c>
      <c r="BA2045">
        <v>7</v>
      </c>
      <c r="BB2045">
        <v>2</v>
      </c>
      <c r="BC2045">
        <v>1</v>
      </c>
      <c r="BD2045">
        <v>0</v>
      </c>
      <c r="BE2045">
        <v>0</v>
      </c>
      <c r="BF2045">
        <v>25</v>
      </c>
      <c r="BG2045">
        <v>420</v>
      </c>
      <c r="BH2045">
        <v>0</v>
      </c>
      <c r="BI2045">
        <v>11</v>
      </c>
      <c r="BJ2045" s="25">
        <v>45853</v>
      </c>
      <c r="BK2045">
        <v>0</v>
      </c>
      <c r="BL2045" s="27" t="str">
        <f>VLOOKUP(O2045,DropDownList!$H$1:$I$7,2,FALSE)</f>
        <v>2024/25</v>
      </c>
      <c r="BM2045" s="27" t="str">
        <f t="shared" si="31"/>
        <v>PRAS</v>
      </c>
    </row>
    <row r="2046" spans="1:65" x14ac:dyDescent="0.2">
      <c r="A2046">
        <v>2025</v>
      </c>
      <c r="B2046">
        <v>7</v>
      </c>
      <c r="C2046" t="s">
        <v>216</v>
      </c>
      <c r="D2046" t="s">
        <v>227</v>
      </c>
      <c r="E2046" t="s">
        <v>41</v>
      </c>
      <c r="F2046">
        <v>9367</v>
      </c>
      <c r="G2046" t="s">
        <v>141</v>
      </c>
      <c r="H2046" t="s">
        <v>218</v>
      </c>
      <c r="I2046" t="s">
        <v>142</v>
      </c>
      <c r="J2046" s="24">
        <v>45839</v>
      </c>
      <c r="K2046" t="s">
        <v>143</v>
      </c>
      <c r="L2046">
        <v>2</v>
      </c>
      <c r="M2046" t="s">
        <v>144</v>
      </c>
      <c r="N2046" t="s">
        <v>145</v>
      </c>
      <c r="O2046" t="s">
        <v>149</v>
      </c>
      <c r="P2046" t="s">
        <v>153</v>
      </c>
      <c r="Q2046">
        <v>0</v>
      </c>
      <c r="R2046">
        <v>1</v>
      </c>
      <c r="S2046">
        <v>45</v>
      </c>
      <c r="T2046">
        <v>0</v>
      </c>
      <c r="U2046">
        <v>0</v>
      </c>
      <c r="V2046">
        <v>0</v>
      </c>
      <c r="W2046">
        <v>0</v>
      </c>
      <c r="X2046">
        <v>0</v>
      </c>
      <c r="Y2046">
        <v>0</v>
      </c>
      <c r="Z2046">
        <v>0</v>
      </c>
      <c r="AA2046">
        <v>45</v>
      </c>
      <c r="AB2046">
        <v>0</v>
      </c>
      <c r="AC2046">
        <v>45</v>
      </c>
      <c r="AD2046">
        <v>0</v>
      </c>
      <c r="AE2046">
        <v>0</v>
      </c>
      <c r="AF2046">
        <v>1</v>
      </c>
      <c r="AG2046">
        <v>0</v>
      </c>
      <c r="AH2046">
        <v>0</v>
      </c>
      <c r="AI2046">
        <v>0</v>
      </c>
      <c r="AJ2046">
        <v>0</v>
      </c>
      <c r="AK2046">
        <v>0</v>
      </c>
      <c r="AL2046">
        <v>0</v>
      </c>
      <c r="AM2046">
        <v>0</v>
      </c>
      <c r="AN2046">
        <v>0</v>
      </c>
      <c r="AO2046">
        <v>0</v>
      </c>
      <c r="AP2046">
        <v>0</v>
      </c>
      <c r="AQ2046">
        <v>0</v>
      </c>
      <c r="AR2046">
        <v>0</v>
      </c>
      <c r="AS2046">
        <v>0</v>
      </c>
      <c r="AT2046">
        <v>0</v>
      </c>
      <c r="AU2046">
        <v>0</v>
      </c>
      <c r="AV2046">
        <v>0</v>
      </c>
      <c r="AW2046">
        <v>0</v>
      </c>
      <c r="AX2046">
        <v>0</v>
      </c>
      <c r="AY2046">
        <v>0</v>
      </c>
      <c r="AZ2046">
        <v>0</v>
      </c>
      <c r="BA2046">
        <v>0</v>
      </c>
      <c r="BB2046">
        <v>0</v>
      </c>
      <c r="BC2046">
        <v>0</v>
      </c>
      <c r="BD2046">
        <v>0</v>
      </c>
      <c r="BE2046">
        <v>0</v>
      </c>
      <c r="BF2046">
        <v>0</v>
      </c>
      <c r="BG2046">
        <v>0</v>
      </c>
      <c r="BH2046">
        <v>0</v>
      </c>
      <c r="BI2046">
        <v>0</v>
      </c>
      <c r="BJ2046" s="25">
        <v>45853</v>
      </c>
      <c r="BK2046">
        <v>0</v>
      </c>
      <c r="BL2046" s="27" t="str">
        <f>VLOOKUP(O2046,DropDownList!$H$1:$I$7,2,FALSE)</f>
        <v>2025/26</v>
      </c>
      <c r="BM2046" s="27" t="str">
        <f t="shared" si="31"/>
        <v>PREG</v>
      </c>
    </row>
    <row r="2047" spans="1:65" x14ac:dyDescent="0.2">
      <c r="A2047">
        <v>2025</v>
      </c>
      <c r="B2047">
        <v>7</v>
      </c>
      <c r="C2047" t="s">
        <v>216</v>
      </c>
      <c r="D2047" t="s">
        <v>227</v>
      </c>
      <c r="E2047" t="s">
        <v>41</v>
      </c>
      <c r="F2047">
        <v>9367</v>
      </c>
      <c r="G2047" t="s">
        <v>141</v>
      </c>
      <c r="H2047" t="s">
        <v>218</v>
      </c>
      <c r="I2047" t="s">
        <v>142</v>
      </c>
      <c r="J2047" s="24">
        <v>45839</v>
      </c>
      <c r="K2047" t="s">
        <v>143</v>
      </c>
      <c r="L2047">
        <v>2</v>
      </c>
      <c r="M2047" t="s">
        <v>144</v>
      </c>
      <c r="N2047" t="s">
        <v>145</v>
      </c>
      <c r="O2047" t="s">
        <v>149</v>
      </c>
      <c r="P2047" t="s">
        <v>148</v>
      </c>
      <c r="Q2047">
        <v>951.12</v>
      </c>
      <c r="R2047">
        <v>23</v>
      </c>
      <c r="S2047">
        <v>1380</v>
      </c>
      <c r="T2047">
        <v>0</v>
      </c>
      <c r="U2047">
        <v>17</v>
      </c>
      <c r="V2047">
        <v>10</v>
      </c>
      <c r="W2047">
        <v>600</v>
      </c>
      <c r="X2047">
        <v>600</v>
      </c>
      <c r="Y2047">
        <v>0</v>
      </c>
      <c r="Z2047">
        <v>0</v>
      </c>
      <c r="AA2047">
        <v>428.88</v>
      </c>
      <c r="AB2047">
        <v>0</v>
      </c>
      <c r="AC2047">
        <v>428.88</v>
      </c>
      <c r="AD2047">
        <v>10</v>
      </c>
      <c r="AE2047">
        <v>0</v>
      </c>
      <c r="AF2047">
        <v>6</v>
      </c>
      <c r="AG2047">
        <v>3</v>
      </c>
      <c r="AH2047">
        <v>0</v>
      </c>
      <c r="AI2047">
        <v>14</v>
      </c>
      <c r="AJ2047">
        <v>0</v>
      </c>
      <c r="AK2047">
        <v>0</v>
      </c>
      <c r="AL2047">
        <v>0</v>
      </c>
      <c r="AM2047">
        <v>0</v>
      </c>
      <c r="AN2047">
        <v>0</v>
      </c>
      <c r="AO2047">
        <v>21</v>
      </c>
      <c r="AP2047">
        <v>70</v>
      </c>
      <c r="AQ2047">
        <v>21</v>
      </c>
      <c r="AR2047">
        <v>0</v>
      </c>
      <c r="AS2047">
        <v>2</v>
      </c>
      <c r="AT2047">
        <v>6</v>
      </c>
      <c r="AU2047">
        <v>0</v>
      </c>
      <c r="AV2047">
        <v>0</v>
      </c>
      <c r="AW2047">
        <v>0</v>
      </c>
      <c r="AX2047">
        <v>0</v>
      </c>
      <c r="AY2047">
        <v>7</v>
      </c>
      <c r="AZ2047">
        <v>24</v>
      </c>
      <c r="BA2047">
        <v>9</v>
      </c>
      <c r="BB2047">
        <v>0</v>
      </c>
      <c r="BC2047">
        <v>0</v>
      </c>
      <c r="BD2047">
        <v>0</v>
      </c>
      <c r="BE2047">
        <v>0</v>
      </c>
      <c r="BF2047">
        <v>21</v>
      </c>
      <c r="BG2047">
        <v>840</v>
      </c>
      <c r="BH2047">
        <v>0</v>
      </c>
      <c r="BI2047">
        <v>17</v>
      </c>
      <c r="BJ2047" s="25">
        <v>45853</v>
      </c>
      <c r="BK2047">
        <v>0</v>
      </c>
      <c r="BL2047" s="27" t="str">
        <f>VLOOKUP(O2047,DropDownList!$H$1:$I$7,2,FALSE)</f>
        <v>2025/26</v>
      </c>
      <c r="BM2047" s="27" t="str">
        <f t="shared" si="31"/>
        <v>PRAS</v>
      </c>
    </row>
    <row r="2048" spans="1:65" x14ac:dyDescent="0.2">
      <c r="A2048">
        <v>2025</v>
      </c>
      <c r="B2048">
        <v>7</v>
      </c>
      <c r="C2048" t="s">
        <v>216</v>
      </c>
      <c r="D2048" t="s">
        <v>227</v>
      </c>
      <c r="E2048" t="s">
        <v>41</v>
      </c>
      <c r="F2048">
        <v>9367</v>
      </c>
      <c r="G2048" t="s">
        <v>141</v>
      </c>
      <c r="H2048" t="s">
        <v>218</v>
      </c>
      <c r="I2048" t="s">
        <v>142</v>
      </c>
      <c r="J2048" s="24">
        <v>45839</v>
      </c>
      <c r="K2048" t="s">
        <v>143</v>
      </c>
      <c r="L2048">
        <v>2</v>
      </c>
      <c r="M2048" t="s">
        <v>144</v>
      </c>
      <c r="N2048" t="s">
        <v>145</v>
      </c>
      <c r="O2048" t="s">
        <v>156</v>
      </c>
      <c r="P2048" t="s">
        <v>154</v>
      </c>
      <c r="Q2048">
        <v>13263.73</v>
      </c>
      <c r="R2048">
        <v>167</v>
      </c>
      <c r="S2048">
        <v>45025</v>
      </c>
      <c r="T2048">
        <v>1296.56</v>
      </c>
      <c r="U2048">
        <v>49</v>
      </c>
      <c r="V2048">
        <v>11</v>
      </c>
      <c r="W2048">
        <v>2864.81</v>
      </c>
      <c r="X2048">
        <v>2864.81</v>
      </c>
      <c r="Y2048">
        <v>0</v>
      </c>
      <c r="Z2048">
        <v>0</v>
      </c>
      <c r="AA2048">
        <v>30464.71</v>
      </c>
      <c r="AB2048">
        <v>283.08999999999997</v>
      </c>
      <c r="AC2048">
        <v>28183.18</v>
      </c>
      <c r="AD2048">
        <v>4</v>
      </c>
      <c r="AE2048">
        <v>7</v>
      </c>
      <c r="AF2048">
        <v>111</v>
      </c>
      <c r="AG2048">
        <v>23</v>
      </c>
      <c r="AH2048">
        <v>4</v>
      </c>
      <c r="AI2048">
        <v>26</v>
      </c>
      <c r="AJ2048">
        <v>0</v>
      </c>
      <c r="AK2048">
        <v>0</v>
      </c>
      <c r="AL2048">
        <v>0</v>
      </c>
      <c r="AM2048">
        <v>0</v>
      </c>
      <c r="AN2048">
        <v>0</v>
      </c>
      <c r="AO2048">
        <v>119</v>
      </c>
      <c r="AP2048">
        <v>558</v>
      </c>
      <c r="AQ2048">
        <v>125</v>
      </c>
      <c r="AR2048">
        <v>0</v>
      </c>
      <c r="AS2048">
        <v>74</v>
      </c>
      <c r="AT2048">
        <v>34</v>
      </c>
      <c r="AU2048">
        <v>2</v>
      </c>
      <c r="AV2048">
        <v>3</v>
      </c>
      <c r="AW2048">
        <v>0</v>
      </c>
      <c r="AX2048">
        <v>0</v>
      </c>
      <c r="AY2048">
        <v>85</v>
      </c>
      <c r="AZ2048">
        <v>134</v>
      </c>
      <c r="BA2048">
        <v>70</v>
      </c>
      <c r="BB2048">
        <v>12</v>
      </c>
      <c r="BC2048">
        <v>6</v>
      </c>
      <c r="BD2048">
        <v>4</v>
      </c>
      <c r="BE2048">
        <v>0</v>
      </c>
      <c r="BF2048">
        <v>166</v>
      </c>
      <c r="BG2048">
        <v>8785</v>
      </c>
      <c r="BH2048">
        <v>3</v>
      </c>
      <c r="BI2048">
        <v>49</v>
      </c>
      <c r="BJ2048" s="25">
        <v>45853</v>
      </c>
      <c r="BK2048">
        <v>0</v>
      </c>
      <c r="BL2048" s="27" t="str">
        <f>VLOOKUP(O2048,DropDownList!$H$1:$I$7,2,FALSE)</f>
        <v>2023/24</v>
      </c>
      <c r="BM2048" s="27" t="str">
        <f t="shared" si="31"/>
        <v>JP COURT</v>
      </c>
    </row>
    <row r="2049" spans="1:65" x14ac:dyDescent="0.2">
      <c r="A2049">
        <v>2025</v>
      </c>
      <c r="B2049">
        <v>7</v>
      </c>
      <c r="C2049" t="s">
        <v>216</v>
      </c>
      <c r="D2049" t="s">
        <v>227</v>
      </c>
      <c r="E2049" t="s">
        <v>41</v>
      </c>
      <c r="F2049">
        <v>9367</v>
      </c>
      <c r="G2049" t="s">
        <v>141</v>
      </c>
      <c r="H2049" t="s">
        <v>218</v>
      </c>
      <c r="I2049" t="s">
        <v>142</v>
      </c>
      <c r="J2049" s="24">
        <v>45839</v>
      </c>
      <c r="K2049" t="s">
        <v>143</v>
      </c>
      <c r="L2049">
        <v>2</v>
      </c>
      <c r="M2049" t="s">
        <v>144</v>
      </c>
      <c r="N2049" t="s">
        <v>145</v>
      </c>
      <c r="O2049" t="s">
        <v>156</v>
      </c>
      <c r="P2049" t="s">
        <v>150</v>
      </c>
      <c r="Q2049">
        <v>6633.19</v>
      </c>
      <c r="R2049">
        <v>211</v>
      </c>
      <c r="S2049">
        <v>29054.55</v>
      </c>
      <c r="T2049">
        <v>3102.94</v>
      </c>
      <c r="U2049">
        <v>46</v>
      </c>
      <c r="V2049">
        <v>13</v>
      </c>
      <c r="W2049">
        <v>2752.69</v>
      </c>
      <c r="X2049">
        <v>2752.69</v>
      </c>
      <c r="Y2049">
        <v>191</v>
      </c>
      <c r="Z2049">
        <v>25951.61</v>
      </c>
      <c r="AA2049">
        <v>19318.419999999998</v>
      </c>
      <c r="AB2049">
        <v>4543.53</v>
      </c>
      <c r="AC2049">
        <v>14774.89</v>
      </c>
      <c r="AD2049">
        <v>6</v>
      </c>
      <c r="AE2049">
        <v>7</v>
      </c>
      <c r="AF2049">
        <v>142</v>
      </c>
      <c r="AG2049">
        <v>20</v>
      </c>
      <c r="AH2049">
        <v>20</v>
      </c>
      <c r="AI2049">
        <v>26</v>
      </c>
      <c r="AJ2049">
        <v>37</v>
      </c>
      <c r="AK2049">
        <v>14</v>
      </c>
      <c r="AL2049">
        <v>3</v>
      </c>
      <c r="AM2049">
        <v>6</v>
      </c>
      <c r="AN2049">
        <v>0</v>
      </c>
      <c r="AO2049">
        <v>147</v>
      </c>
      <c r="AP2049">
        <v>697</v>
      </c>
      <c r="AQ2049">
        <v>154</v>
      </c>
      <c r="AR2049">
        <v>1</v>
      </c>
      <c r="AS2049">
        <v>75</v>
      </c>
      <c r="AT2049">
        <v>28</v>
      </c>
      <c r="AU2049">
        <v>3</v>
      </c>
      <c r="AV2049">
        <v>3</v>
      </c>
      <c r="AW2049">
        <v>0</v>
      </c>
      <c r="AX2049">
        <v>0</v>
      </c>
      <c r="AY2049">
        <v>117</v>
      </c>
      <c r="AZ2049">
        <v>192</v>
      </c>
      <c r="BA2049">
        <v>92</v>
      </c>
      <c r="BB2049">
        <v>6</v>
      </c>
      <c r="BC2049">
        <v>2</v>
      </c>
      <c r="BD2049">
        <v>8</v>
      </c>
      <c r="BE2049">
        <v>0</v>
      </c>
      <c r="BF2049">
        <v>150</v>
      </c>
      <c r="BG2049">
        <v>3477.1</v>
      </c>
      <c r="BH2049">
        <v>3</v>
      </c>
      <c r="BI2049">
        <v>45</v>
      </c>
      <c r="BJ2049" s="25">
        <v>45853</v>
      </c>
      <c r="BK2049">
        <v>0</v>
      </c>
      <c r="BL2049" s="27" t="str">
        <f>VLOOKUP(O2049,DropDownList!$H$1:$I$7,2,FALSE)</f>
        <v>2023/24</v>
      </c>
      <c r="BM2049" s="27" t="str">
        <f t="shared" si="31"/>
        <v>FISCAL FINES</v>
      </c>
    </row>
    <row r="2050" spans="1:65" x14ac:dyDescent="0.2">
      <c r="A2050">
        <v>2025</v>
      </c>
      <c r="B2050">
        <v>7</v>
      </c>
      <c r="C2050" t="s">
        <v>216</v>
      </c>
      <c r="D2050" t="s">
        <v>227</v>
      </c>
      <c r="E2050" t="s">
        <v>41</v>
      </c>
      <c r="F2050">
        <v>9367</v>
      </c>
      <c r="G2050" t="s">
        <v>141</v>
      </c>
      <c r="H2050" t="s">
        <v>218</v>
      </c>
      <c r="I2050" t="s">
        <v>142</v>
      </c>
      <c r="J2050" s="24">
        <v>45839</v>
      </c>
      <c r="K2050" t="s">
        <v>143</v>
      </c>
      <c r="L2050">
        <v>2</v>
      </c>
      <c r="M2050" t="s">
        <v>144</v>
      </c>
      <c r="N2050" t="s">
        <v>145</v>
      </c>
      <c r="O2050" t="s">
        <v>149</v>
      </c>
      <c r="P2050" t="s">
        <v>152</v>
      </c>
      <c r="Q2050">
        <v>0</v>
      </c>
      <c r="R2050">
        <v>51</v>
      </c>
      <c r="S2050">
        <v>2040</v>
      </c>
      <c r="T2050">
        <v>960</v>
      </c>
      <c r="U2050">
        <v>0</v>
      </c>
      <c r="V2050">
        <v>0</v>
      </c>
      <c r="W2050">
        <v>0</v>
      </c>
      <c r="X2050">
        <v>0</v>
      </c>
      <c r="Y2050">
        <v>0</v>
      </c>
      <c r="Z2050">
        <v>0</v>
      </c>
      <c r="AA2050">
        <v>1080</v>
      </c>
      <c r="AB2050">
        <v>0</v>
      </c>
      <c r="AC2050">
        <v>1080</v>
      </c>
      <c r="AD2050">
        <v>0</v>
      </c>
      <c r="AE2050">
        <v>0</v>
      </c>
      <c r="AF2050">
        <v>27</v>
      </c>
      <c r="AG2050">
        <v>0</v>
      </c>
      <c r="AH2050">
        <v>24</v>
      </c>
      <c r="AI2050">
        <v>0</v>
      </c>
      <c r="AJ2050">
        <v>0</v>
      </c>
      <c r="AK2050">
        <v>0</v>
      </c>
      <c r="AL2050">
        <v>0</v>
      </c>
      <c r="AM2050">
        <v>0</v>
      </c>
      <c r="AN2050">
        <v>0</v>
      </c>
      <c r="AO2050">
        <v>0</v>
      </c>
      <c r="AP2050">
        <v>0</v>
      </c>
      <c r="AQ2050">
        <v>0</v>
      </c>
      <c r="AR2050">
        <v>0</v>
      </c>
      <c r="AS2050">
        <v>0</v>
      </c>
      <c r="AT2050">
        <v>0</v>
      </c>
      <c r="AU2050">
        <v>0</v>
      </c>
      <c r="AV2050">
        <v>0</v>
      </c>
      <c r="AW2050">
        <v>0</v>
      </c>
      <c r="AX2050">
        <v>0</v>
      </c>
      <c r="AY2050">
        <v>0</v>
      </c>
      <c r="AZ2050">
        <v>0</v>
      </c>
      <c r="BA2050">
        <v>0</v>
      </c>
      <c r="BB2050">
        <v>0</v>
      </c>
      <c r="BC2050">
        <v>0</v>
      </c>
      <c r="BD2050">
        <v>0</v>
      </c>
      <c r="BE2050">
        <v>0</v>
      </c>
      <c r="BF2050">
        <v>0</v>
      </c>
      <c r="BG2050">
        <v>0</v>
      </c>
      <c r="BH2050">
        <v>0</v>
      </c>
      <c r="BI2050">
        <v>0</v>
      </c>
      <c r="BJ2050" s="25">
        <v>45853</v>
      </c>
      <c r="BK2050">
        <v>0</v>
      </c>
      <c r="BL2050" s="27" t="str">
        <f>VLOOKUP(O2050,DropDownList!$H$1:$I$7,2,FALSE)</f>
        <v>2025/26</v>
      </c>
      <c r="BM2050" s="27" t="str">
        <f t="shared" si="31"/>
        <v>PCOA</v>
      </c>
    </row>
    <row r="2051" spans="1:65" x14ac:dyDescent="0.2">
      <c r="A2051">
        <v>2025</v>
      </c>
      <c r="B2051">
        <v>7</v>
      </c>
      <c r="C2051" t="s">
        <v>216</v>
      </c>
      <c r="D2051" t="s">
        <v>227</v>
      </c>
      <c r="E2051" t="s">
        <v>41</v>
      </c>
      <c r="F2051">
        <v>9367</v>
      </c>
      <c r="G2051" t="s">
        <v>141</v>
      </c>
      <c r="H2051" t="s">
        <v>218</v>
      </c>
      <c r="I2051" t="s">
        <v>142</v>
      </c>
      <c r="J2051" s="24">
        <v>45839</v>
      </c>
      <c r="K2051" t="s">
        <v>143</v>
      </c>
      <c r="L2051">
        <v>2</v>
      </c>
      <c r="M2051" t="s">
        <v>144</v>
      </c>
      <c r="N2051" t="s">
        <v>145</v>
      </c>
      <c r="O2051" t="s">
        <v>149</v>
      </c>
      <c r="P2051" t="s">
        <v>154</v>
      </c>
      <c r="Q2051">
        <v>18043.48</v>
      </c>
      <c r="R2051">
        <v>135</v>
      </c>
      <c r="S2051">
        <v>40667</v>
      </c>
      <c r="T2051">
        <v>280.32</v>
      </c>
      <c r="U2051">
        <v>79</v>
      </c>
      <c r="V2051">
        <v>29</v>
      </c>
      <c r="W2051">
        <v>5805</v>
      </c>
      <c r="X2051">
        <v>7591</v>
      </c>
      <c r="Y2051">
        <v>0</v>
      </c>
      <c r="Z2051">
        <v>0</v>
      </c>
      <c r="AA2051">
        <v>22343.200000000001</v>
      </c>
      <c r="AB2051">
        <v>0</v>
      </c>
      <c r="AC2051">
        <v>20575.669999999998</v>
      </c>
      <c r="AD2051">
        <v>18</v>
      </c>
      <c r="AE2051">
        <v>11</v>
      </c>
      <c r="AF2051">
        <v>54</v>
      </c>
      <c r="AG2051">
        <v>42</v>
      </c>
      <c r="AH2051">
        <v>1</v>
      </c>
      <c r="AI2051">
        <v>37</v>
      </c>
      <c r="AJ2051">
        <v>0</v>
      </c>
      <c r="AK2051">
        <v>0</v>
      </c>
      <c r="AL2051">
        <v>0</v>
      </c>
      <c r="AM2051">
        <v>0</v>
      </c>
      <c r="AN2051">
        <v>0</v>
      </c>
      <c r="AO2051">
        <v>86</v>
      </c>
      <c r="AP2051">
        <v>315</v>
      </c>
      <c r="AQ2051">
        <v>82</v>
      </c>
      <c r="AR2051">
        <v>0</v>
      </c>
      <c r="AS2051">
        <v>21</v>
      </c>
      <c r="AT2051">
        <v>36</v>
      </c>
      <c r="AU2051">
        <v>1</v>
      </c>
      <c r="AV2051">
        <v>1</v>
      </c>
      <c r="AW2051">
        <v>1</v>
      </c>
      <c r="AX2051">
        <v>0</v>
      </c>
      <c r="AY2051">
        <v>39</v>
      </c>
      <c r="AZ2051">
        <v>83</v>
      </c>
      <c r="BA2051">
        <v>33</v>
      </c>
      <c r="BB2051">
        <v>7</v>
      </c>
      <c r="BC2051">
        <v>2</v>
      </c>
      <c r="BD2051">
        <v>1</v>
      </c>
      <c r="BE2051">
        <v>0</v>
      </c>
      <c r="BF2051">
        <v>134</v>
      </c>
      <c r="BG2051">
        <v>10732</v>
      </c>
      <c r="BH2051">
        <v>1</v>
      </c>
      <c r="BI2051">
        <v>79</v>
      </c>
      <c r="BJ2051" s="25">
        <v>45853</v>
      </c>
      <c r="BK2051">
        <v>0</v>
      </c>
      <c r="BL2051" s="27" t="str">
        <f>VLOOKUP(O2051,DropDownList!$H$1:$I$7,2,FALSE)</f>
        <v>2025/26</v>
      </c>
      <c r="BM2051" s="27" t="str">
        <f t="shared" ref="BM2051:BM2114" si="32">IF(RIGHT(P2051,4)="VSUR","VSUR",IF(RIGHT(P2051,4)="CONF","CONF",P2051))</f>
        <v>JP COURT</v>
      </c>
    </row>
    <row r="2052" spans="1:65" x14ac:dyDescent="0.2">
      <c r="A2052">
        <v>2025</v>
      </c>
      <c r="B2052">
        <v>7</v>
      </c>
      <c r="C2052" t="s">
        <v>216</v>
      </c>
      <c r="D2052" t="s">
        <v>228</v>
      </c>
      <c r="E2052" t="s">
        <v>41</v>
      </c>
      <c r="F2052">
        <v>9811</v>
      </c>
      <c r="G2052" t="s">
        <v>158</v>
      </c>
      <c r="H2052" t="s">
        <v>218</v>
      </c>
      <c r="I2052" t="s">
        <v>142</v>
      </c>
      <c r="J2052" s="24">
        <v>45839</v>
      </c>
      <c r="K2052" t="s">
        <v>143</v>
      </c>
      <c r="L2052">
        <v>2</v>
      </c>
      <c r="M2052" t="s">
        <v>144</v>
      </c>
      <c r="N2052" t="s">
        <v>145</v>
      </c>
      <c r="O2052" t="s">
        <v>149</v>
      </c>
      <c r="P2052" t="s">
        <v>160</v>
      </c>
      <c r="Q2052">
        <v>38173.019999999997</v>
      </c>
      <c r="R2052">
        <v>246</v>
      </c>
      <c r="S2052">
        <v>97004.02</v>
      </c>
      <c r="T2052">
        <v>2450</v>
      </c>
      <c r="U2052">
        <v>129</v>
      </c>
      <c r="V2052">
        <v>53</v>
      </c>
      <c r="W2052">
        <v>11643.34</v>
      </c>
      <c r="X2052">
        <v>17537.36</v>
      </c>
      <c r="Y2052">
        <v>0</v>
      </c>
      <c r="Z2052">
        <v>0</v>
      </c>
      <c r="AA2052">
        <v>56381</v>
      </c>
      <c r="AB2052">
        <v>7996.86</v>
      </c>
      <c r="AC2052">
        <v>44999.14</v>
      </c>
      <c r="AD2052">
        <v>30</v>
      </c>
      <c r="AE2052">
        <v>23</v>
      </c>
      <c r="AF2052">
        <v>112</v>
      </c>
      <c r="AG2052">
        <v>62</v>
      </c>
      <c r="AH2052">
        <v>3</v>
      </c>
      <c r="AI2052">
        <v>67</v>
      </c>
      <c r="AJ2052">
        <v>0</v>
      </c>
      <c r="AK2052">
        <v>0</v>
      </c>
      <c r="AL2052">
        <v>0</v>
      </c>
      <c r="AM2052">
        <v>0</v>
      </c>
      <c r="AN2052">
        <v>0</v>
      </c>
      <c r="AO2052">
        <v>152</v>
      </c>
      <c r="AP2052">
        <v>504</v>
      </c>
      <c r="AQ2052">
        <v>137</v>
      </c>
      <c r="AR2052">
        <v>0</v>
      </c>
      <c r="AS2052">
        <v>37</v>
      </c>
      <c r="AT2052">
        <v>67</v>
      </c>
      <c r="AU2052">
        <v>8</v>
      </c>
      <c r="AV2052">
        <v>1</v>
      </c>
      <c r="AW2052">
        <v>4</v>
      </c>
      <c r="AX2052">
        <v>0</v>
      </c>
      <c r="AY2052">
        <v>66</v>
      </c>
      <c r="AZ2052">
        <v>123</v>
      </c>
      <c r="BA2052">
        <v>33</v>
      </c>
      <c r="BB2052">
        <v>6</v>
      </c>
      <c r="BC2052">
        <v>3</v>
      </c>
      <c r="BD2052">
        <v>2</v>
      </c>
      <c r="BE2052">
        <v>0</v>
      </c>
      <c r="BF2052">
        <v>240</v>
      </c>
      <c r="BG2052">
        <v>20607</v>
      </c>
      <c r="BH2052">
        <v>2</v>
      </c>
      <c r="BI2052">
        <v>126</v>
      </c>
      <c r="BJ2052" s="25">
        <v>45853</v>
      </c>
      <c r="BK2052">
        <v>1</v>
      </c>
      <c r="BL2052" s="27" t="str">
        <f>VLOOKUP(O2052,DropDownList!$H$1:$I$7,2,FALSE)</f>
        <v>2025/26</v>
      </c>
      <c r="BM2052" s="27" t="str">
        <f t="shared" si="32"/>
        <v>SC COURT</v>
      </c>
    </row>
    <row r="2053" spans="1:65" x14ac:dyDescent="0.2">
      <c r="A2053">
        <v>2025</v>
      </c>
      <c r="B2053">
        <v>7</v>
      </c>
      <c r="C2053" t="s">
        <v>216</v>
      </c>
      <c r="D2053" t="s">
        <v>228</v>
      </c>
      <c r="E2053" t="s">
        <v>41</v>
      </c>
      <c r="F2053">
        <v>9811</v>
      </c>
      <c r="G2053" t="s">
        <v>158</v>
      </c>
      <c r="H2053" t="s">
        <v>218</v>
      </c>
      <c r="I2053" t="s">
        <v>142</v>
      </c>
      <c r="J2053" s="24">
        <v>45839</v>
      </c>
      <c r="K2053" t="s">
        <v>143</v>
      </c>
      <c r="L2053">
        <v>2</v>
      </c>
      <c r="M2053" t="s">
        <v>144</v>
      </c>
      <c r="N2053" t="s">
        <v>145</v>
      </c>
      <c r="O2053" t="s">
        <v>149</v>
      </c>
      <c r="P2053" t="s">
        <v>161</v>
      </c>
      <c r="Q2053">
        <v>1210</v>
      </c>
      <c r="R2053">
        <v>233</v>
      </c>
      <c r="S2053">
        <v>4615</v>
      </c>
      <c r="T2053">
        <v>60</v>
      </c>
      <c r="U2053">
        <v>120</v>
      </c>
      <c r="V2053">
        <v>31</v>
      </c>
      <c r="W2053">
        <v>570</v>
      </c>
      <c r="X2053">
        <v>570</v>
      </c>
      <c r="Y2053">
        <v>0</v>
      </c>
      <c r="Z2053">
        <v>0</v>
      </c>
      <c r="AA2053">
        <v>3345</v>
      </c>
      <c r="AB2053">
        <v>0</v>
      </c>
      <c r="AC2053">
        <v>0</v>
      </c>
      <c r="AD2053">
        <v>31</v>
      </c>
      <c r="AE2053">
        <v>0</v>
      </c>
      <c r="AF2053">
        <v>164</v>
      </c>
      <c r="AG2053">
        <v>0</v>
      </c>
      <c r="AH2053">
        <v>2</v>
      </c>
      <c r="AI2053">
        <v>67</v>
      </c>
      <c r="AJ2053">
        <v>0</v>
      </c>
      <c r="AK2053">
        <v>0</v>
      </c>
      <c r="AL2053">
        <v>0</v>
      </c>
      <c r="AM2053">
        <v>0</v>
      </c>
      <c r="AN2053">
        <v>0</v>
      </c>
      <c r="AO2053">
        <v>143</v>
      </c>
      <c r="AP2053">
        <v>491</v>
      </c>
      <c r="AQ2053">
        <v>131</v>
      </c>
      <c r="AR2053">
        <v>0</v>
      </c>
      <c r="AS2053">
        <v>36</v>
      </c>
      <c r="AT2053">
        <v>68</v>
      </c>
      <c r="AU2053">
        <v>8</v>
      </c>
      <c r="AV2053">
        <v>1</v>
      </c>
      <c r="AW2053">
        <v>3</v>
      </c>
      <c r="AX2053">
        <v>0</v>
      </c>
      <c r="AY2053">
        <v>64</v>
      </c>
      <c r="AZ2053">
        <v>120</v>
      </c>
      <c r="BA2053">
        <v>32</v>
      </c>
      <c r="BB2053">
        <v>6</v>
      </c>
      <c r="BC2053">
        <v>3</v>
      </c>
      <c r="BD2053">
        <v>2</v>
      </c>
      <c r="BE2053">
        <v>0</v>
      </c>
      <c r="BF2053">
        <v>228</v>
      </c>
      <c r="BG2053">
        <v>1210</v>
      </c>
      <c r="BH2053">
        <v>0</v>
      </c>
      <c r="BI2053">
        <v>117</v>
      </c>
      <c r="BJ2053" s="25">
        <v>45853</v>
      </c>
      <c r="BK2053">
        <v>1</v>
      </c>
      <c r="BL2053" s="27" t="str">
        <f>VLOOKUP(O2053,DropDownList!$H$1:$I$7,2,FALSE)</f>
        <v>2025/26</v>
      </c>
      <c r="BM2053" s="27" t="str">
        <f t="shared" si="32"/>
        <v>VSUR</v>
      </c>
    </row>
    <row r="2054" spans="1:65" x14ac:dyDescent="0.2">
      <c r="A2054">
        <v>2025</v>
      </c>
      <c r="B2054">
        <v>7</v>
      </c>
      <c r="C2054" t="s">
        <v>216</v>
      </c>
      <c r="D2054" t="s">
        <v>228</v>
      </c>
      <c r="E2054" t="s">
        <v>41</v>
      </c>
      <c r="F2054">
        <v>9811</v>
      </c>
      <c r="G2054" t="s">
        <v>158</v>
      </c>
      <c r="H2054" t="s">
        <v>218</v>
      </c>
      <c r="I2054" t="s">
        <v>142</v>
      </c>
      <c r="J2054" s="24">
        <v>45839</v>
      </c>
      <c r="K2054" t="s">
        <v>143</v>
      </c>
      <c r="L2054">
        <v>2</v>
      </c>
      <c r="M2054" t="s">
        <v>144</v>
      </c>
      <c r="N2054" t="s">
        <v>145</v>
      </c>
      <c r="O2054" t="s">
        <v>147</v>
      </c>
      <c r="P2054" t="s">
        <v>160</v>
      </c>
      <c r="Q2054">
        <v>23842.400000000001</v>
      </c>
      <c r="R2054">
        <v>155</v>
      </c>
      <c r="S2054">
        <v>64700</v>
      </c>
      <c r="T2054">
        <v>3810</v>
      </c>
      <c r="U2054">
        <v>73</v>
      </c>
      <c r="V2054">
        <v>23</v>
      </c>
      <c r="W2054">
        <v>10089.450000000001</v>
      </c>
      <c r="X2054">
        <v>10804.45</v>
      </c>
      <c r="Y2054">
        <v>0</v>
      </c>
      <c r="Z2054">
        <v>0</v>
      </c>
      <c r="AA2054">
        <v>37047.599999999999</v>
      </c>
      <c r="AB2054">
        <v>1829.01</v>
      </c>
      <c r="AC2054">
        <v>32948.47</v>
      </c>
      <c r="AD2054">
        <v>12</v>
      </c>
      <c r="AE2054">
        <v>11</v>
      </c>
      <c r="AF2054">
        <v>75</v>
      </c>
      <c r="AG2054">
        <v>39</v>
      </c>
      <c r="AH2054">
        <v>6</v>
      </c>
      <c r="AI2054">
        <v>34</v>
      </c>
      <c r="AJ2054">
        <v>0</v>
      </c>
      <c r="AK2054">
        <v>0</v>
      </c>
      <c r="AL2054">
        <v>0</v>
      </c>
      <c r="AM2054">
        <v>0</v>
      </c>
      <c r="AN2054">
        <v>0</v>
      </c>
      <c r="AO2054">
        <v>116</v>
      </c>
      <c r="AP2054">
        <v>524</v>
      </c>
      <c r="AQ2054">
        <v>109</v>
      </c>
      <c r="AR2054">
        <v>1</v>
      </c>
      <c r="AS2054">
        <v>59</v>
      </c>
      <c r="AT2054">
        <v>31</v>
      </c>
      <c r="AU2054">
        <v>15</v>
      </c>
      <c r="AV2054">
        <v>5</v>
      </c>
      <c r="AW2054">
        <v>4</v>
      </c>
      <c r="AX2054">
        <v>0</v>
      </c>
      <c r="AY2054">
        <v>75</v>
      </c>
      <c r="AZ2054">
        <v>135</v>
      </c>
      <c r="BA2054">
        <v>61</v>
      </c>
      <c r="BB2054">
        <v>10</v>
      </c>
      <c r="BC2054">
        <v>6</v>
      </c>
      <c r="BD2054">
        <v>1</v>
      </c>
      <c r="BE2054">
        <v>0</v>
      </c>
      <c r="BF2054">
        <v>147</v>
      </c>
      <c r="BG2054">
        <v>13110</v>
      </c>
      <c r="BH2054">
        <v>1</v>
      </c>
      <c r="BI2054">
        <v>70</v>
      </c>
      <c r="BJ2054" s="25">
        <v>45853</v>
      </c>
      <c r="BK2054">
        <v>2</v>
      </c>
      <c r="BL2054" s="27" t="str">
        <f>VLOOKUP(O2054,DropDownList!$H$1:$I$7,2,FALSE)</f>
        <v>2024/25</v>
      </c>
      <c r="BM2054" s="27" t="str">
        <f t="shared" si="32"/>
        <v>SC COURT</v>
      </c>
    </row>
    <row r="2055" spans="1:65" x14ac:dyDescent="0.2">
      <c r="A2055">
        <v>2025</v>
      </c>
      <c r="B2055">
        <v>7</v>
      </c>
      <c r="C2055" t="s">
        <v>216</v>
      </c>
      <c r="D2055" t="s">
        <v>228</v>
      </c>
      <c r="E2055" t="s">
        <v>41</v>
      </c>
      <c r="F2055">
        <v>9811</v>
      </c>
      <c r="G2055" t="s">
        <v>158</v>
      </c>
      <c r="H2055" t="s">
        <v>218</v>
      </c>
      <c r="I2055" t="s">
        <v>142</v>
      </c>
      <c r="J2055" s="24">
        <v>45839</v>
      </c>
      <c r="K2055" t="s">
        <v>143</v>
      </c>
      <c r="L2055">
        <v>2</v>
      </c>
      <c r="M2055" t="s">
        <v>144</v>
      </c>
      <c r="N2055" t="s">
        <v>145</v>
      </c>
      <c r="O2055" t="s">
        <v>156</v>
      </c>
      <c r="P2055" t="s">
        <v>160</v>
      </c>
      <c r="Q2055">
        <v>18868.09</v>
      </c>
      <c r="R2055">
        <v>201</v>
      </c>
      <c r="S2055">
        <v>87870</v>
      </c>
      <c r="T2055">
        <v>3643.94</v>
      </c>
      <c r="U2055">
        <v>74</v>
      </c>
      <c r="V2055">
        <v>19</v>
      </c>
      <c r="W2055">
        <v>7812.28</v>
      </c>
      <c r="X2055">
        <v>8464.31</v>
      </c>
      <c r="Y2055">
        <v>0</v>
      </c>
      <c r="Z2055">
        <v>0</v>
      </c>
      <c r="AA2055">
        <v>65357.97</v>
      </c>
      <c r="AB2055">
        <v>4228.07</v>
      </c>
      <c r="AC2055">
        <v>57463.15</v>
      </c>
      <c r="AD2055">
        <v>7</v>
      </c>
      <c r="AE2055">
        <v>12</v>
      </c>
      <c r="AF2055">
        <v>115</v>
      </c>
      <c r="AG2055">
        <v>57</v>
      </c>
      <c r="AH2055">
        <v>8</v>
      </c>
      <c r="AI2055">
        <v>17</v>
      </c>
      <c r="AJ2055">
        <v>0</v>
      </c>
      <c r="AK2055">
        <v>0</v>
      </c>
      <c r="AL2055">
        <v>0</v>
      </c>
      <c r="AM2055">
        <v>0</v>
      </c>
      <c r="AN2055">
        <v>0</v>
      </c>
      <c r="AO2055">
        <v>149</v>
      </c>
      <c r="AP2055">
        <v>692</v>
      </c>
      <c r="AQ2055">
        <v>159</v>
      </c>
      <c r="AR2055">
        <v>0</v>
      </c>
      <c r="AS2055">
        <v>66</v>
      </c>
      <c r="AT2055">
        <v>53</v>
      </c>
      <c r="AU2055">
        <v>10</v>
      </c>
      <c r="AV2055">
        <v>5</v>
      </c>
      <c r="AW2055">
        <v>3</v>
      </c>
      <c r="AX2055">
        <v>0</v>
      </c>
      <c r="AY2055">
        <v>114</v>
      </c>
      <c r="AZ2055">
        <v>162</v>
      </c>
      <c r="BA2055">
        <v>79</v>
      </c>
      <c r="BB2055">
        <v>8</v>
      </c>
      <c r="BC2055">
        <v>4</v>
      </c>
      <c r="BD2055">
        <v>10</v>
      </c>
      <c r="BE2055">
        <v>0</v>
      </c>
      <c r="BF2055">
        <v>196</v>
      </c>
      <c r="BG2055">
        <v>7790</v>
      </c>
      <c r="BH2055">
        <v>4</v>
      </c>
      <c r="BI2055">
        <v>71</v>
      </c>
      <c r="BJ2055" s="25">
        <v>45853</v>
      </c>
      <c r="BK2055">
        <v>1</v>
      </c>
      <c r="BL2055" s="27" t="str">
        <f>VLOOKUP(O2055,DropDownList!$H$1:$I$7,2,FALSE)</f>
        <v>2023/24</v>
      </c>
      <c r="BM2055" s="27" t="str">
        <f t="shared" si="32"/>
        <v>SC COURT</v>
      </c>
    </row>
    <row r="2056" spans="1:65" x14ac:dyDescent="0.2">
      <c r="A2056">
        <v>2025</v>
      </c>
      <c r="B2056">
        <v>7</v>
      </c>
      <c r="C2056" t="s">
        <v>216</v>
      </c>
      <c r="D2056" t="s">
        <v>228</v>
      </c>
      <c r="E2056" t="s">
        <v>41</v>
      </c>
      <c r="F2056">
        <v>9811</v>
      </c>
      <c r="G2056" t="s">
        <v>158</v>
      </c>
      <c r="H2056" t="s">
        <v>218</v>
      </c>
      <c r="I2056" t="s">
        <v>142</v>
      </c>
      <c r="J2056" s="24">
        <v>45839</v>
      </c>
      <c r="K2056" t="s">
        <v>143</v>
      </c>
      <c r="L2056">
        <v>2</v>
      </c>
      <c r="M2056" t="s">
        <v>144</v>
      </c>
      <c r="N2056" t="s">
        <v>145</v>
      </c>
      <c r="O2056" t="s">
        <v>156</v>
      </c>
      <c r="P2056" t="s">
        <v>161</v>
      </c>
      <c r="Q2056">
        <v>533.25</v>
      </c>
      <c r="R2056">
        <v>186</v>
      </c>
      <c r="S2056">
        <v>4380</v>
      </c>
      <c r="T2056">
        <v>200</v>
      </c>
      <c r="U2056">
        <v>71</v>
      </c>
      <c r="V2056">
        <v>8</v>
      </c>
      <c r="W2056">
        <v>280</v>
      </c>
      <c r="X2056">
        <v>280</v>
      </c>
      <c r="Y2056">
        <v>0</v>
      </c>
      <c r="Z2056">
        <v>0</v>
      </c>
      <c r="AA2056">
        <v>3646.75</v>
      </c>
      <c r="AB2056">
        <v>0</v>
      </c>
      <c r="AC2056">
        <v>0</v>
      </c>
      <c r="AD2056">
        <v>8</v>
      </c>
      <c r="AE2056">
        <v>0</v>
      </c>
      <c r="AF2056">
        <v>155</v>
      </c>
      <c r="AG2056">
        <v>1</v>
      </c>
      <c r="AH2056">
        <v>8</v>
      </c>
      <c r="AI2056">
        <v>21</v>
      </c>
      <c r="AJ2056">
        <v>0</v>
      </c>
      <c r="AK2056">
        <v>0</v>
      </c>
      <c r="AL2056">
        <v>0</v>
      </c>
      <c r="AM2056">
        <v>0</v>
      </c>
      <c r="AN2056">
        <v>0</v>
      </c>
      <c r="AO2056">
        <v>138</v>
      </c>
      <c r="AP2056">
        <v>647</v>
      </c>
      <c r="AQ2056">
        <v>146</v>
      </c>
      <c r="AR2056">
        <v>0</v>
      </c>
      <c r="AS2056">
        <v>61</v>
      </c>
      <c r="AT2056">
        <v>51</v>
      </c>
      <c r="AU2056">
        <v>10</v>
      </c>
      <c r="AV2056">
        <v>5</v>
      </c>
      <c r="AW2056">
        <v>3</v>
      </c>
      <c r="AX2056">
        <v>0</v>
      </c>
      <c r="AY2056">
        <v>105</v>
      </c>
      <c r="AZ2056">
        <v>153</v>
      </c>
      <c r="BA2056">
        <v>73</v>
      </c>
      <c r="BB2056">
        <v>8</v>
      </c>
      <c r="BC2056">
        <v>4</v>
      </c>
      <c r="BD2056">
        <v>10</v>
      </c>
      <c r="BE2056">
        <v>0</v>
      </c>
      <c r="BF2056">
        <v>181</v>
      </c>
      <c r="BG2056">
        <v>530</v>
      </c>
      <c r="BH2056">
        <v>1</v>
      </c>
      <c r="BI2056">
        <v>68</v>
      </c>
      <c r="BJ2056" s="25">
        <v>45853</v>
      </c>
      <c r="BK2056">
        <v>1</v>
      </c>
      <c r="BL2056" s="27" t="str">
        <f>VLOOKUP(O2056,DropDownList!$H$1:$I$7,2,FALSE)</f>
        <v>2023/24</v>
      </c>
      <c r="BM2056" s="27" t="str">
        <f t="shared" si="32"/>
        <v>VSUR</v>
      </c>
    </row>
    <row r="2057" spans="1:65" x14ac:dyDescent="0.2">
      <c r="A2057">
        <v>2025</v>
      </c>
      <c r="B2057">
        <v>7</v>
      </c>
      <c r="C2057" t="s">
        <v>216</v>
      </c>
      <c r="D2057" t="s">
        <v>228</v>
      </c>
      <c r="E2057" t="s">
        <v>41</v>
      </c>
      <c r="F2057">
        <v>9811</v>
      </c>
      <c r="G2057" t="s">
        <v>158</v>
      </c>
      <c r="H2057" t="s">
        <v>218</v>
      </c>
      <c r="I2057" t="s">
        <v>142</v>
      </c>
      <c r="J2057" s="24">
        <v>45839</v>
      </c>
      <c r="K2057" t="s">
        <v>143</v>
      </c>
      <c r="L2057">
        <v>2</v>
      </c>
      <c r="M2057" t="s">
        <v>144</v>
      </c>
      <c r="N2057" t="s">
        <v>145</v>
      </c>
      <c r="O2057" t="s">
        <v>147</v>
      </c>
      <c r="P2057" t="s">
        <v>159</v>
      </c>
      <c r="Q2057">
        <v>0</v>
      </c>
      <c r="R2057">
        <v>2</v>
      </c>
      <c r="S2057">
        <v>2361</v>
      </c>
      <c r="T2057">
        <v>7.24</v>
      </c>
      <c r="U2057">
        <v>0</v>
      </c>
      <c r="V2057">
        <v>0</v>
      </c>
      <c r="W2057">
        <v>0</v>
      </c>
      <c r="X2057">
        <v>0</v>
      </c>
      <c r="Y2057">
        <v>0</v>
      </c>
      <c r="Z2057">
        <v>0</v>
      </c>
      <c r="AA2057">
        <v>2353.7600000000002</v>
      </c>
      <c r="AB2057">
        <v>0</v>
      </c>
      <c r="AC2057">
        <v>0</v>
      </c>
      <c r="AD2057">
        <v>0</v>
      </c>
      <c r="AE2057">
        <v>0</v>
      </c>
      <c r="AF2057">
        <v>1</v>
      </c>
      <c r="AG2057">
        <v>0</v>
      </c>
      <c r="AH2057">
        <v>0</v>
      </c>
      <c r="AI2057">
        <v>0</v>
      </c>
      <c r="AJ2057">
        <v>0</v>
      </c>
      <c r="AK2057">
        <v>0</v>
      </c>
      <c r="AL2057">
        <v>0</v>
      </c>
      <c r="AM2057">
        <v>0</v>
      </c>
      <c r="AN2057">
        <v>0</v>
      </c>
      <c r="AO2057">
        <v>2</v>
      </c>
      <c r="AP2057">
        <v>2</v>
      </c>
      <c r="AQ2057">
        <v>2</v>
      </c>
      <c r="AR2057">
        <v>0</v>
      </c>
      <c r="AS2057">
        <v>0</v>
      </c>
      <c r="AT2057">
        <v>0</v>
      </c>
      <c r="AU2057">
        <v>0</v>
      </c>
      <c r="AV2057">
        <v>0</v>
      </c>
      <c r="AW2057">
        <v>0</v>
      </c>
      <c r="AX2057">
        <v>0</v>
      </c>
      <c r="AY2057">
        <v>0</v>
      </c>
      <c r="AZ2057">
        <v>0</v>
      </c>
      <c r="BA2057">
        <v>0</v>
      </c>
      <c r="BB2057">
        <v>0</v>
      </c>
      <c r="BC2057">
        <v>0</v>
      </c>
      <c r="BD2057">
        <v>0</v>
      </c>
      <c r="BE2057">
        <v>0</v>
      </c>
      <c r="BF2057">
        <v>0</v>
      </c>
      <c r="BG2057">
        <v>0</v>
      </c>
      <c r="BH2057">
        <v>1</v>
      </c>
      <c r="BI2057">
        <v>0</v>
      </c>
      <c r="BJ2057" s="25">
        <v>45853</v>
      </c>
      <c r="BK2057">
        <v>0</v>
      </c>
      <c r="BL2057" s="27" t="str">
        <f>VLOOKUP(O2057,DropDownList!$H$1:$I$7,2,FALSE)</f>
        <v>2024/25</v>
      </c>
      <c r="BM2057" s="27" t="str">
        <f t="shared" si="32"/>
        <v>CONF</v>
      </c>
    </row>
    <row r="2058" spans="1:65" x14ac:dyDescent="0.2">
      <c r="A2058">
        <v>2025</v>
      </c>
      <c r="B2058">
        <v>7</v>
      </c>
      <c r="C2058" t="s">
        <v>216</v>
      </c>
      <c r="D2058" t="s">
        <v>228</v>
      </c>
      <c r="E2058" t="s">
        <v>41</v>
      </c>
      <c r="F2058">
        <v>9811</v>
      </c>
      <c r="G2058" t="s">
        <v>158</v>
      </c>
      <c r="H2058" t="s">
        <v>218</v>
      </c>
      <c r="I2058" t="s">
        <v>142</v>
      </c>
      <c r="J2058" s="24">
        <v>45839</v>
      </c>
      <c r="K2058" t="s">
        <v>143</v>
      </c>
      <c r="L2058">
        <v>2</v>
      </c>
      <c r="M2058" t="s">
        <v>144</v>
      </c>
      <c r="N2058" t="s">
        <v>145</v>
      </c>
      <c r="O2058" t="s">
        <v>147</v>
      </c>
      <c r="P2058" t="s">
        <v>161</v>
      </c>
      <c r="Q2058">
        <v>624.88</v>
      </c>
      <c r="R2058">
        <v>136</v>
      </c>
      <c r="S2058">
        <v>3015</v>
      </c>
      <c r="T2058">
        <v>120</v>
      </c>
      <c r="U2058">
        <v>63</v>
      </c>
      <c r="V2058">
        <v>12</v>
      </c>
      <c r="W2058">
        <v>225</v>
      </c>
      <c r="X2058">
        <v>225</v>
      </c>
      <c r="Y2058">
        <v>0</v>
      </c>
      <c r="Z2058">
        <v>0</v>
      </c>
      <c r="AA2058">
        <v>2270.12</v>
      </c>
      <c r="AB2058">
        <v>0</v>
      </c>
      <c r="AC2058">
        <v>0</v>
      </c>
      <c r="AD2058">
        <v>11</v>
      </c>
      <c r="AE2058">
        <v>1</v>
      </c>
      <c r="AF2058">
        <v>100</v>
      </c>
      <c r="AG2058">
        <v>3</v>
      </c>
      <c r="AH2058">
        <v>3</v>
      </c>
      <c r="AI2058">
        <v>30</v>
      </c>
      <c r="AJ2058">
        <v>0</v>
      </c>
      <c r="AK2058">
        <v>0</v>
      </c>
      <c r="AL2058">
        <v>0</v>
      </c>
      <c r="AM2058">
        <v>0</v>
      </c>
      <c r="AN2058">
        <v>0</v>
      </c>
      <c r="AO2058">
        <v>99</v>
      </c>
      <c r="AP2058">
        <v>469</v>
      </c>
      <c r="AQ2058">
        <v>96</v>
      </c>
      <c r="AR2058">
        <v>0</v>
      </c>
      <c r="AS2058">
        <v>57</v>
      </c>
      <c r="AT2058">
        <v>29</v>
      </c>
      <c r="AU2058">
        <v>13</v>
      </c>
      <c r="AV2058">
        <v>4</v>
      </c>
      <c r="AW2058">
        <v>2</v>
      </c>
      <c r="AX2058">
        <v>0</v>
      </c>
      <c r="AY2058">
        <v>65</v>
      </c>
      <c r="AZ2058">
        <v>119</v>
      </c>
      <c r="BA2058">
        <v>56</v>
      </c>
      <c r="BB2058">
        <v>9</v>
      </c>
      <c r="BC2058">
        <v>6</v>
      </c>
      <c r="BD2058">
        <v>1</v>
      </c>
      <c r="BE2058">
        <v>0</v>
      </c>
      <c r="BF2058">
        <v>132</v>
      </c>
      <c r="BG2058">
        <v>590</v>
      </c>
      <c r="BH2058">
        <v>0</v>
      </c>
      <c r="BI2058">
        <v>61</v>
      </c>
      <c r="BJ2058" s="25">
        <v>45853</v>
      </c>
      <c r="BK2058">
        <v>2</v>
      </c>
      <c r="BL2058" s="27" t="str">
        <f>VLOOKUP(O2058,DropDownList!$H$1:$I$7,2,FALSE)</f>
        <v>2024/25</v>
      </c>
      <c r="BM2058" s="27" t="str">
        <f t="shared" si="32"/>
        <v>VSUR</v>
      </c>
    </row>
    <row r="2059" spans="1:65" x14ac:dyDescent="0.2">
      <c r="A2059">
        <v>2025</v>
      </c>
      <c r="B2059">
        <v>7</v>
      </c>
      <c r="C2059" t="s">
        <v>216</v>
      </c>
      <c r="D2059" t="s">
        <v>229</v>
      </c>
      <c r="E2059" t="s">
        <v>42</v>
      </c>
      <c r="F2059">
        <v>9250</v>
      </c>
      <c r="G2059" t="s">
        <v>141</v>
      </c>
      <c r="H2059" t="s">
        <v>221</v>
      </c>
      <c r="I2059" t="s">
        <v>221</v>
      </c>
      <c r="J2059" s="24">
        <v>45839</v>
      </c>
      <c r="K2059" t="s">
        <v>143</v>
      </c>
      <c r="L2059">
        <v>2</v>
      </c>
      <c r="M2059" t="s">
        <v>144</v>
      </c>
      <c r="N2059" t="s">
        <v>145</v>
      </c>
      <c r="O2059" t="s">
        <v>149</v>
      </c>
      <c r="P2059" t="s">
        <v>150</v>
      </c>
      <c r="Q2059">
        <v>10139.700000000001</v>
      </c>
      <c r="R2059">
        <v>95</v>
      </c>
      <c r="S2059">
        <v>21884.639999999999</v>
      </c>
      <c r="T2059">
        <v>4733.2</v>
      </c>
      <c r="U2059">
        <v>48</v>
      </c>
      <c r="V2059">
        <v>25</v>
      </c>
      <c r="W2059">
        <v>3706</v>
      </c>
      <c r="X2059">
        <v>3756</v>
      </c>
      <c r="Y2059">
        <v>88</v>
      </c>
      <c r="Z2059">
        <v>17151.439999999999</v>
      </c>
      <c r="AA2059">
        <v>7011.74</v>
      </c>
      <c r="AB2059">
        <v>1998.14</v>
      </c>
      <c r="AC2059">
        <v>5013.6000000000004</v>
      </c>
      <c r="AD2059">
        <v>18</v>
      </c>
      <c r="AE2059">
        <v>7</v>
      </c>
      <c r="AF2059">
        <v>40</v>
      </c>
      <c r="AG2059">
        <v>16</v>
      </c>
      <c r="AH2059">
        <v>7</v>
      </c>
      <c r="AI2059">
        <v>32</v>
      </c>
      <c r="AJ2059">
        <v>17</v>
      </c>
      <c r="AK2059">
        <v>16</v>
      </c>
      <c r="AL2059">
        <v>2</v>
      </c>
      <c r="AM2059">
        <v>4</v>
      </c>
      <c r="AN2059">
        <v>0</v>
      </c>
      <c r="AO2059">
        <v>66</v>
      </c>
      <c r="AP2059">
        <v>169</v>
      </c>
      <c r="AQ2059">
        <v>64</v>
      </c>
      <c r="AR2059">
        <v>0</v>
      </c>
      <c r="AS2059">
        <v>6</v>
      </c>
      <c r="AT2059">
        <v>6</v>
      </c>
      <c r="AU2059">
        <v>0</v>
      </c>
      <c r="AV2059">
        <v>0</v>
      </c>
      <c r="AW2059">
        <v>0</v>
      </c>
      <c r="AX2059">
        <v>0</v>
      </c>
      <c r="AY2059">
        <v>28</v>
      </c>
      <c r="AZ2059">
        <v>52</v>
      </c>
      <c r="BA2059">
        <v>11</v>
      </c>
      <c r="BB2059">
        <v>0</v>
      </c>
      <c r="BC2059">
        <v>0</v>
      </c>
      <c r="BD2059">
        <v>0</v>
      </c>
      <c r="BE2059">
        <v>0</v>
      </c>
      <c r="BF2059">
        <v>67</v>
      </c>
      <c r="BG2059">
        <v>4579.84</v>
      </c>
      <c r="BH2059">
        <v>0</v>
      </c>
      <c r="BI2059">
        <v>47</v>
      </c>
      <c r="BJ2059" s="25">
        <v>45853</v>
      </c>
      <c r="BK2059">
        <v>0</v>
      </c>
      <c r="BL2059" s="27" t="str">
        <f>VLOOKUP(O2059,DropDownList!$H$1:$I$7,2,FALSE)</f>
        <v>2025/26</v>
      </c>
      <c r="BM2059" s="27" t="str">
        <f t="shared" si="32"/>
        <v>FISCAL FINES</v>
      </c>
    </row>
    <row r="2060" spans="1:65" x14ac:dyDescent="0.2">
      <c r="A2060">
        <v>2025</v>
      </c>
      <c r="B2060">
        <v>7</v>
      </c>
      <c r="C2060" t="s">
        <v>216</v>
      </c>
      <c r="D2060" t="s">
        <v>229</v>
      </c>
      <c r="E2060" t="s">
        <v>42</v>
      </c>
      <c r="F2060">
        <v>9250</v>
      </c>
      <c r="G2060" t="s">
        <v>141</v>
      </c>
      <c r="H2060" t="s">
        <v>221</v>
      </c>
      <c r="I2060" t="s">
        <v>221</v>
      </c>
      <c r="J2060" s="24">
        <v>45839</v>
      </c>
      <c r="K2060" t="s">
        <v>143</v>
      </c>
      <c r="L2060">
        <v>2</v>
      </c>
      <c r="M2060" t="s">
        <v>144</v>
      </c>
      <c r="N2060" t="s">
        <v>145</v>
      </c>
      <c r="O2060" t="s">
        <v>149</v>
      </c>
      <c r="P2060" t="s">
        <v>146</v>
      </c>
      <c r="Q2060">
        <v>920</v>
      </c>
      <c r="R2060">
        <v>246</v>
      </c>
      <c r="S2060">
        <v>3650</v>
      </c>
      <c r="T2060">
        <v>0</v>
      </c>
      <c r="U2060">
        <v>90</v>
      </c>
      <c r="V2060">
        <v>40</v>
      </c>
      <c r="W2060">
        <v>650</v>
      </c>
      <c r="X2060">
        <v>650</v>
      </c>
      <c r="Y2060">
        <v>0</v>
      </c>
      <c r="Z2060">
        <v>0</v>
      </c>
      <c r="AA2060">
        <v>2730</v>
      </c>
      <c r="AB2060">
        <v>0</v>
      </c>
      <c r="AC2060">
        <v>0</v>
      </c>
      <c r="AD2060">
        <v>40</v>
      </c>
      <c r="AE2060">
        <v>0</v>
      </c>
      <c r="AF2060">
        <v>190</v>
      </c>
      <c r="AG2060">
        <v>0</v>
      </c>
      <c r="AH2060">
        <v>0</v>
      </c>
      <c r="AI2060">
        <v>56</v>
      </c>
      <c r="AJ2060">
        <v>0</v>
      </c>
      <c r="AK2060">
        <v>0</v>
      </c>
      <c r="AL2060">
        <v>0</v>
      </c>
      <c r="AM2060">
        <v>0</v>
      </c>
      <c r="AN2060">
        <v>0</v>
      </c>
      <c r="AO2060">
        <v>123</v>
      </c>
      <c r="AP2060">
        <v>358</v>
      </c>
      <c r="AQ2060">
        <v>116</v>
      </c>
      <c r="AR2060">
        <v>0</v>
      </c>
      <c r="AS2060">
        <v>38</v>
      </c>
      <c r="AT2060">
        <v>6</v>
      </c>
      <c r="AU2060">
        <v>0</v>
      </c>
      <c r="AV2060">
        <v>0</v>
      </c>
      <c r="AW2060">
        <v>0</v>
      </c>
      <c r="AX2060">
        <v>0</v>
      </c>
      <c r="AY2060">
        <v>39</v>
      </c>
      <c r="AZ2060">
        <v>99</v>
      </c>
      <c r="BA2060">
        <v>39</v>
      </c>
      <c r="BB2060">
        <v>6</v>
      </c>
      <c r="BC2060">
        <v>3</v>
      </c>
      <c r="BD2060">
        <v>0</v>
      </c>
      <c r="BE2060">
        <v>0</v>
      </c>
      <c r="BF2060">
        <v>246</v>
      </c>
      <c r="BG2060">
        <v>920</v>
      </c>
      <c r="BH2060">
        <v>0</v>
      </c>
      <c r="BI2060">
        <v>90</v>
      </c>
      <c r="BJ2060" s="25">
        <v>45853</v>
      </c>
      <c r="BK2060">
        <v>0</v>
      </c>
      <c r="BL2060" s="27" t="str">
        <f>VLOOKUP(O2060,DropDownList!$H$1:$I$7,2,FALSE)</f>
        <v>2025/26</v>
      </c>
      <c r="BM2060" s="27" t="str">
        <f t="shared" si="32"/>
        <v>VSUR</v>
      </c>
    </row>
    <row r="2061" spans="1:65" x14ac:dyDescent="0.2">
      <c r="A2061">
        <v>2025</v>
      </c>
      <c r="B2061">
        <v>7</v>
      </c>
      <c r="C2061" t="s">
        <v>216</v>
      </c>
      <c r="D2061" t="s">
        <v>229</v>
      </c>
      <c r="E2061" t="s">
        <v>42</v>
      </c>
      <c r="F2061">
        <v>9250</v>
      </c>
      <c r="G2061" t="s">
        <v>141</v>
      </c>
      <c r="H2061" t="s">
        <v>221</v>
      </c>
      <c r="I2061" t="s">
        <v>221</v>
      </c>
      <c r="J2061" s="24">
        <v>45839</v>
      </c>
      <c r="K2061" t="s">
        <v>143</v>
      </c>
      <c r="L2061">
        <v>2</v>
      </c>
      <c r="M2061" t="s">
        <v>144</v>
      </c>
      <c r="N2061" t="s">
        <v>145</v>
      </c>
      <c r="O2061" t="s">
        <v>156</v>
      </c>
      <c r="P2061" t="s">
        <v>148</v>
      </c>
      <c r="Q2061">
        <v>180</v>
      </c>
      <c r="R2061">
        <v>6</v>
      </c>
      <c r="S2061">
        <v>360</v>
      </c>
      <c r="T2061">
        <v>120</v>
      </c>
      <c r="U2061">
        <v>3</v>
      </c>
      <c r="V2061">
        <v>2</v>
      </c>
      <c r="W2061">
        <v>120</v>
      </c>
      <c r="X2061">
        <v>120</v>
      </c>
      <c r="Y2061">
        <v>0</v>
      </c>
      <c r="Z2061">
        <v>0</v>
      </c>
      <c r="AA2061">
        <v>60</v>
      </c>
      <c r="AB2061">
        <v>0</v>
      </c>
      <c r="AC2061">
        <v>60</v>
      </c>
      <c r="AD2061">
        <v>2</v>
      </c>
      <c r="AE2061">
        <v>0</v>
      </c>
      <c r="AF2061">
        <v>1</v>
      </c>
      <c r="AG2061">
        <v>0</v>
      </c>
      <c r="AH2061">
        <v>2</v>
      </c>
      <c r="AI2061">
        <v>3</v>
      </c>
      <c r="AJ2061">
        <v>0</v>
      </c>
      <c r="AK2061">
        <v>0</v>
      </c>
      <c r="AL2061">
        <v>0</v>
      </c>
      <c r="AM2061">
        <v>0</v>
      </c>
      <c r="AN2061">
        <v>0</v>
      </c>
      <c r="AO2061">
        <v>5</v>
      </c>
      <c r="AP2061">
        <v>41</v>
      </c>
      <c r="AQ2061">
        <v>6</v>
      </c>
      <c r="AR2061">
        <v>0</v>
      </c>
      <c r="AS2061">
        <v>5</v>
      </c>
      <c r="AT2061">
        <v>2</v>
      </c>
      <c r="AU2061">
        <v>0</v>
      </c>
      <c r="AV2061">
        <v>0</v>
      </c>
      <c r="AW2061">
        <v>0</v>
      </c>
      <c r="AX2061">
        <v>0</v>
      </c>
      <c r="AY2061">
        <v>7</v>
      </c>
      <c r="AZ2061">
        <v>10</v>
      </c>
      <c r="BA2061">
        <v>9</v>
      </c>
      <c r="BB2061">
        <v>1</v>
      </c>
      <c r="BC2061">
        <v>0</v>
      </c>
      <c r="BD2061">
        <v>0</v>
      </c>
      <c r="BE2061">
        <v>0</v>
      </c>
      <c r="BF2061">
        <v>6</v>
      </c>
      <c r="BG2061">
        <v>180</v>
      </c>
      <c r="BH2061">
        <v>0</v>
      </c>
      <c r="BI2061">
        <v>3</v>
      </c>
      <c r="BJ2061" s="25">
        <v>45853</v>
      </c>
      <c r="BK2061">
        <v>0</v>
      </c>
      <c r="BL2061" s="27" t="str">
        <f>VLOOKUP(O2061,DropDownList!$H$1:$I$7,2,FALSE)</f>
        <v>2023/24</v>
      </c>
      <c r="BM2061" s="27" t="str">
        <f t="shared" si="32"/>
        <v>PRAS</v>
      </c>
    </row>
    <row r="2062" spans="1:65" x14ac:dyDescent="0.2">
      <c r="A2062">
        <v>2025</v>
      </c>
      <c r="B2062">
        <v>7</v>
      </c>
      <c r="C2062" t="s">
        <v>216</v>
      </c>
      <c r="D2062" t="s">
        <v>229</v>
      </c>
      <c r="E2062" t="s">
        <v>42</v>
      </c>
      <c r="F2062">
        <v>9250</v>
      </c>
      <c r="G2062" t="s">
        <v>141</v>
      </c>
      <c r="H2062" t="s">
        <v>221</v>
      </c>
      <c r="I2062" t="s">
        <v>221</v>
      </c>
      <c r="J2062" s="24">
        <v>45839</v>
      </c>
      <c r="K2062" t="s">
        <v>143</v>
      </c>
      <c r="L2062">
        <v>2</v>
      </c>
      <c r="M2062" t="s">
        <v>144</v>
      </c>
      <c r="N2062" t="s">
        <v>145</v>
      </c>
      <c r="O2062" t="s">
        <v>156</v>
      </c>
      <c r="P2062" t="s">
        <v>151</v>
      </c>
      <c r="Q2062">
        <v>0</v>
      </c>
      <c r="R2062">
        <v>2</v>
      </c>
      <c r="S2062">
        <v>60</v>
      </c>
      <c r="T2062">
        <v>30</v>
      </c>
      <c r="U2062">
        <v>0</v>
      </c>
      <c r="V2062">
        <v>0</v>
      </c>
      <c r="W2062">
        <v>0</v>
      </c>
      <c r="X2062">
        <v>0</v>
      </c>
      <c r="Y2062">
        <v>0</v>
      </c>
      <c r="Z2062">
        <v>0</v>
      </c>
      <c r="AA2062">
        <v>30</v>
      </c>
      <c r="AB2062">
        <v>0</v>
      </c>
      <c r="AC2062">
        <v>30</v>
      </c>
      <c r="AD2062">
        <v>0</v>
      </c>
      <c r="AE2062">
        <v>0</v>
      </c>
      <c r="AF2062">
        <v>1</v>
      </c>
      <c r="AG2062">
        <v>0</v>
      </c>
      <c r="AH2062">
        <v>1</v>
      </c>
      <c r="AI2062">
        <v>0</v>
      </c>
      <c r="AJ2062">
        <v>0</v>
      </c>
      <c r="AK2062">
        <v>0</v>
      </c>
      <c r="AL2062">
        <v>0</v>
      </c>
      <c r="AM2062">
        <v>0</v>
      </c>
      <c r="AN2062">
        <v>0</v>
      </c>
      <c r="AO2062">
        <v>0</v>
      </c>
      <c r="AP2062">
        <v>0</v>
      </c>
      <c r="AQ2062">
        <v>0</v>
      </c>
      <c r="AR2062">
        <v>0</v>
      </c>
      <c r="AS2062">
        <v>0</v>
      </c>
      <c r="AT2062">
        <v>0</v>
      </c>
      <c r="AU2062">
        <v>0</v>
      </c>
      <c r="AV2062">
        <v>0</v>
      </c>
      <c r="AW2062">
        <v>0</v>
      </c>
      <c r="AX2062">
        <v>0</v>
      </c>
      <c r="AY2062">
        <v>0</v>
      </c>
      <c r="AZ2062">
        <v>0</v>
      </c>
      <c r="BA2062">
        <v>0</v>
      </c>
      <c r="BB2062">
        <v>0</v>
      </c>
      <c r="BC2062">
        <v>0</v>
      </c>
      <c r="BD2062">
        <v>0</v>
      </c>
      <c r="BE2062">
        <v>0</v>
      </c>
      <c r="BF2062">
        <v>0</v>
      </c>
      <c r="BG2062">
        <v>0</v>
      </c>
      <c r="BH2062">
        <v>0</v>
      </c>
      <c r="BI2062">
        <v>0</v>
      </c>
      <c r="BJ2062" s="25">
        <v>45853</v>
      </c>
      <c r="BK2062">
        <v>0</v>
      </c>
      <c r="BL2062" s="27" t="str">
        <f>VLOOKUP(O2062,DropDownList!$H$1:$I$7,2,FALSE)</f>
        <v>2023/24</v>
      </c>
      <c r="BM2062" s="27" t="str">
        <f t="shared" si="32"/>
        <v>PCPF</v>
      </c>
    </row>
    <row r="2063" spans="1:65" x14ac:dyDescent="0.2">
      <c r="A2063">
        <v>2025</v>
      </c>
      <c r="B2063">
        <v>7</v>
      </c>
      <c r="C2063" t="s">
        <v>216</v>
      </c>
      <c r="D2063" t="s">
        <v>229</v>
      </c>
      <c r="E2063" t="s">
        <v>42</v>
      </c>
      <c r="F2063">
        <v>9250</v>
      </c>
      <c r="G2063" t="s">
        <v>141</v>
      </c>
      <c r="H2063" t="s">
        <v>221</v>
      </c>
      <c r="I2063" t="s">
        <v>221</v>
      </c>
      <c r="J2063" s="24">
        <v>45839</v>
      </c>
      <c r="K2063" t="s">
        <v>143</v>
      </c>
      <c r="L2063">
        <v>2</v>
      </c>
      <c r="M2063" t="s">
        <v>144</v>
      </c>
      <c r="N2063" t="s">
        <v>145</v>
      </c>
      <c r="O2063" t="s">
        <v>156</v>
      </c>
      <c r="P2063" t="s">
        <v>153</v>
      </c>
      <c r="Q2063">
        <v>0</v>
      </c>
      <c r="R2063">
        <v>1</v>
      </c>
      <c r="S2063">
        <v>45</v>
      </c>
      <c r="T2063">
        <v>0</v>
      </c>
      <c r="U2063">
        <v>0</v>
      </c>
      <c r="V2063">
        <v>0</v>
      </c>
      <c r="W2063">
        <v>0</v>
      </c>
      <c r="X2063">
        <v>0</v>
      </c>
      <c r="Y2063">
        <v>0</v>
      </c>
      <c r="Z2063">
        <v>0</v>
      </c>
      <c r="AA2063">
        <v>45</v>
      </c>
      <c r="AB2063">
        <v>0</v>
      </c>
      <c r="AC2063">
        <v>45</v>
      </c>
      <c r="AD2063">
        <v>0</v>
      </c>
      <c r="AE2063">
        <v>0</v>
      </c>
      <c r="AF2063">
        <v>1</v>
      </c>
      <c r="AG2063">
        <v>0</v>
      </c>
      <c r="AH2063">
        <v>0</v>
      </c>
      <c r="AI2063">
        <v>0</v>
      </c>
      <c r="AJ2063">
        <v>0</v>
      </c>
      <c r="AK2063">
        <v>0</v>
      </c>
      <c r="AL2063">
        <v>0</v>
      </c>
      <c r="AM2063">
        <v>0</v>
      </c>
      <c r="AN2063">
        <v>0</v>
      </c>
      <c r="AO2063">
        <v>1</v>
      </c>
      <c r="AP2063">
        <v>4</v>
      </c>
      <c r="AQ2063">
        <v>2</v>
      </c>
      <c r="AR2063">
        <v>0</v>
      </c>
      <c r="AS2063">
        <v>0</v>
      </c>
      <c r="AT2063">
        <v>0</v>
      </c>
      <c r="AU2063">
        <v>0</v>
      </c>
      <c r="AV2063">
        <v>0</v>
      </c>
      <c r="AW2063">
        <v>0</v>
      </c>
      <c r="AX2063">
        <v>0</v>
      </c>
      <c r="AY2063">
        <v>1</v>
      </c>
      <c r="AZ2063">
        <v>1</v>
      </c>
      <c r="BA2063">
        <v>0</v>
      </c>
      <c r="BB2063">
        <v>0</v>
      </c>
      <c r="BC2063">
        <v>0</v>
      </c>
      <c r="BD2063">
        <v>0</v>
      </c>
      <c r="BE2063">
        <v>0</v>
      </c>
      <c r="BF2063">
        <v>1</v>
      </c>
      <c r="BG2063">
        <v>0</v>
      </c>
      <c r="BH2063">
        <v>0</v>
      </c>
      <c r="BI2063">
        <v>0</v>
      </c>
      <c r="BJ2063" s="25">
        <v>45853</v>
      </c>
      <c r="BK2063">
        <v>0</v>
      </c>
      <c r="BL2063" s="27" t="str">
        <f>VLOOKUP(O2063,DropDownList!$H$1:$I$7,2,FALSE)</f>
        <v>2023/24</v>
      </c>
      <c r="BM2063" s="27" t="str">
        <f t="shared" si="32"/>
        <v>PREG</v>
      </c>
    </row>
    <row r="2064" spans="1:65" x14ac:dyDescent="0.2">
      <c r="A2064">
        <v>2025</v>
      </c>
      <c r="B2064">
        <v>7</v>
      </c>
      <c r="C2064" t="s">
        <v>216</v>
      </c>
      <c r="D2064" t="s">
        <v>229</v>
      </c>
      <c r="E2064" t="s">
        <v>42</v>
      </c>
      <c r="F2064">
        <v>9250</v>
      </c>
      <c r="G2064" t="s">
        <v>141</v>
      </c>
      <c r="H2064" t="s">
        <v>221</v>
      </c>
      <c r="I2064" t="s">
        <v>221</v>
      </c>
      <c r="J2064" s="24">
        <v>45839</v>
      </c>
      <c r="K2064" t="s">
        <v>143</v>
      </c>
      <c r="L2064">
        <v>2</v>
      </c>
      <c r="M2064" t="s">
        <v>144</v>
      </c>
      <c r="N2064" t="s">
        <v>145</v>
      </c>
      <c r="O2064" t="s">
        <v>147</v>
      </c>
      <c r="P2064" t="s">
        <v>150</v>
      </c>
      <c r="Q2064">
        <v>3848.7</v>
      </c>
      <c r="R2064">
        <v>98</v>
      </c>
      <c r="S2064">
        <v>16328.3</v>
      </c>
      <c r="T2064">
        <v>2267.5100000000002</v>
      </c>
      <c r="U2064">
        <v>31</v>
      </c>
      <c r="V2064">
        <v>13</v>
      </c>
      <c r="W2064">
        <v>1946.64</v>
      </c>
      <c r="X2064">
        <v>1946.64</v>
      </c>
      <c r="Y2064">
        <v>87</v>
      </c>
      <c r="Z2064">
        <v>14060.79</v>
      </c>
      <c r="AA2064">
        <v>10212.09</v>
      </c>
      <c r="AB2064">
        <v>1276.33</v>
      </c>
      <c r="AC2064">
        <v>8935.76</v>
      </c>
      <c r="AD2064">
        <v>9</v>
      </c>
      <c r="AE2064">
        <v>4</v>
      </c>
      <c r="AF2064">
        <v>55</v>
      </c>
      <c r="AG2064">
        <v>15</v>
      </c>
      <c r="AH2064">
        <v>11</v>
      </c>
      <c r="AI2064">
        <v>16</v>
      </c>
      <c r="AJ2064">
        <v>20</v>
      </c>
      <c r="AK2064">
        <v>16</v>
      </c>
      <c r="AL2064">
        <v>2</v>
      </c>
      <c r="AM2064">
        <v>1</v>
      </c>
      <c r="AN2064">
        <v>2</v>
      </c>
      <c r="AO2064">
        <v>68</v>
      </c>
      <c r="AP2064">
        <v>276</v>
      </c>
      <c r="AQ2064">
        <v>69</v>
      </c>
      <c r="AR2064">
        <v>0</v>
      </c>
      <c r="AS2064">
        <v>21</v>
      </c>
      <c r="AT2064">
        <v>14</v>
      </c>
      <c r="AU2064">
        <v>0</v>
      </c>
      <c r="AV2064">
        <v>0</v>
      </c>
      <c r="AW2064">
        <v>0</v>
      </c>
      <c r="AX2064">
        <v>0</v>
      </c>
      <c r="AY2064">
        <v>46</v>
      </c>
      <c r="AZ2064">
        <v>83</v>
      </c>
      <c r="BA2064">
        <v>38</v>
      </c>
      <c r="BB2064">
        <v>2</v>
      </c>
      <c r="BC2064">
        <v>1</v>
      </c>
      <c r="BD2064">
        <v>0</v>
      </c>
      <c r="BE2064">
        <v>0</v>
      </c>
      <c r="BF2064">
        <v>72</v>
      </c>
      <c r="BG2064">
        <v>2318.7800000000002</v>
      </c>
      <c r="BH2064">
        <v>1</v>
      </c>
      <c r="BI2064">
        <v>31</v>
      </c>
      <c r="BJ2064" s="25">
        <v>45853</v>
      </c>
      <c r="BK2064">
        <v>0</v>
      </c>
      <c r="BL2064" s="27" t="str">
        <f>VLOOKUP(O2064,DropDownList!$H$1:$I$7,2,FALSE)</f>
        <v>2024/25</v>
      </c>
      <c r="BM2064" s="27" t="str">
        <f t="shared" si="32"/>
        <v>FISCAL FINES</v>
      </c>
    </row>
    <row r="2065" spans="1:65" x14ac:dyDescent="0.2">
      <c r="A2065">
        <v>2025</v>
      </c>
      <c r="B2065">
        <v>7</v>
      </c>
      <c r="C2065" t="s">
        <v>216</v>
      </c>
      <c r="D2065" t="s">
        <v>229</v>
      </c>
      <c r="E2065" t="s">
        <v>42</v>
      </c>
      <c r="F2065">
        <v>9250</v>
      </c>
      <c r="G2065" t="s">
        <v>141</v>
      </c>
      <c r="H2065" t="s">
        <v>221</v>
      </c>
      <c r="I2065" t="s">
        <v>221</v>
      </c>
      <c r="J2065" s="24">
        <v>45839</v>
      </c>
      <c r="K2065" t="s">
        <v>143</v>
      </c>
      <c r="L2065">
        <v>2</v>
      </c>
      <c r="M2065" t="s">
        <v>144</v>
      </c>
      <c r="N2065" t="s">
        <v>145</v>
      </c>
      <c r="O2065" t="s">
        <v>156</v>
      </c>
      <c r="P2065" t="s">
        <v>146</v>
      </c>
      <c r="Q2065">
        <v>125.74</v>
      </c>
      <c r="R2065">
        <v>162</v>
      </c>
      <c r="S2065">
        <v>2380</v>
      </c>
      <c r="T2065">
        <v>0</v>
      </c>
      <c r="U2065">
        <v>34</v>
      </c>
      <c r="V2065">
        <v>9</v>
      </c>
      <c r="W2065">
        <v>86.5</v>
      </c>
      <c r="X2065">
        <v>86.5</v>
      </c>
      <c r="Y2065">
        <v>0</v>
      </c>
      <c r="Z2065">
        <v>0</v>
      </c>
      <c r="AA2065">
        <v>2254.2600000000002</v>
      </c>
      <c r="AB2065">
        <v>0</v>
      </c>
      <c r="AC2065">
        <v>0</v>
      </c>
      <c r="AD2065">
        <v>6</v>
      </c>
      <c r="AE2065">
        <v>3</v>
      </c>
      <c r="AF2065">
        <v>149</v>
      </c>
      <c r="AG2065">
        <v>5</v>
      </c>
      <c r="AH2065">
        <v>0</v>
      </c>
      <c r="AI2065">
        <v>8</v>
      </c>
      <c r="AJ2065">
        <v>0</v>
      </c>
      <c r="AK2065">
        <v>0</v>
      </c>
      <c r="AL2065">
        <v>0</v>
      </c>
      <c r="AM2065">
        <v>0</v>
      </c>
      <c r="AN2065">
        <v>0</v>
      </c>
      <c r="AO2065">
        <v>83</v>
      </c>
      <c r="AP2065">
        <v>407</v>
      </c>
      <c r="AQ2065">
        <v>89</v>
      </c>
      <c r="AR2065">
        <v>0</v>
      </c>
      <c r="AS2065">
        <v>51</v>
      </c>
      <c r="AT2065">
        <v>31</v>
      </c>
      <c r="AU2065">
        <v>0</v>
      </c>
      <c r="AV2065">
        <v>0</v>
      </c>
      <c r="AW2065">
        <v>0</v>
      </c>
      <c r="AX2065">
        <v>0</v>
      </c>
      <c r="AY2065">
        <v>38</v>
      </c>
      <c r="AZ2065">
        <v>90</v>
      </c>
      <c r="BA2065">
        <v>57</v>
      </c>
      <c r="BB2065">
        <v>13</v>
      </c>
      <c r="BC2065">
        <v>9</v>
      </c>
      <c r="BD2065">
        <v>2</v>
      </c>
      <c r="BE2065">
        <v>0</v>
      </c>
      <c r="BF2065">
        <v>162</v>
      </c>
      <c r="BG2065">
        <v>100</v>
      </c>
      <c r="BH2065">
        <v>0</v>
      </c>
      <c r="BI2065">
        <v>32</v>
      </c>
      <c r="BJ2065" s="25">
        <v>45853</v>
      </c>
      <c r="BK2065">
        <v>0</v>
      </c>
      <c r="BL2065" s="27" t="str">
        <f>VLOOKUP(O2065,DropDownList!$H$1:$I$7,2,FALSE)</f>
        <v>2023/24</v>
      </c>
      <c r="BM2065" s="27" t="str">
        <f t="shared" si="32"/>
        <v>VSUR</v>
      </c>
    </row>
    <row r="2066" spans="1:65" x14ac:dyDescent="0.2">
      <c r="A2066">
        <v>2025</v>
      </c>
      <c r="B2066">
        <v>7</v>
      </c>
      <c r="C2066" t="s">
        <v>216</v>
      </c>
      <c r="D2066" t="s">
        <v>229</v>
      </c>
      <c r="E2066" t="s">
        <v>42</v>
      </c>
      <c r="F2066">
        <v>9250</v>
      </c>
      <c r="G2066" t="s">
        <v>141</v>
      </c>
      <c r="H2066" t="s">
        <v>221</v>
      </c>
      <c r="I2066" t="s">
        <v>221</v>
      </c>
      <c r="J2066" s="24">
        <v>45839</v>
      </c>
      <c r="K2066" t="s">
        <v>143</v>
      </c>
      <c r="L2066">
        <v>2</v>
      </c>
      <c r="M2066" t="s">
        <v>144</v>
      </c>
      <c r="N2066" t="s">
        <v>145</v>
      </c>
      <c r="O2066" t="s">
        <v>147</v>
      </c>
      <c r="P2066" t="s">
        <v>154</v>
      </c>
      <c r="Q2066">
        <v>7417.51</v>
      </c>
      <c r="R2066">
        <v>144</v>
      </c>
      <c r="S2066">
        <v>36967</v>
      </c>
      <c r="T2066">
        <v>0</v>
      </c>
      <c r="U2066">
        <v>34</v>
      </c>
      <c r="V2066">
        <v>17</v>
      </c>
      <c r="W2066">
        <v>3680</v>
      </c>
      <c r="X2066">
        <v>3680</v>
      </c>
      <c r="Y2066">
        <v>0</v>
      </c>
      <c r="Z2066">
        <v>0</v>
      </c>
      <c r="AA2066">
        <v>29549.49</v>
      </c>
      <c r="AB2066">
        <v>118.02</v>
      </c>
      <c r="AC2066">
        <v>27561.47</v>
      </c>
      <c r="AD2066">
        <v>11</v>
      </c>
      <c r="AE2066">
        <v>6</v>
      </c>
      <c r="AF2066">
        <v>110</v>
      </c>
      <c r="AG2066">
        <v>18</v>
      </c>
      <c r="AH2066">
        <v>0</v>
      </c>
      <c r="AI2066">
        <v>16</v>
      </c>
      <c r="AJ2066">
        <v>0</v>
      </c>
      <c r="AK2066">
        <v>0</v>
      </c>
      <c r="AL2066">
        <v>0</v>
      </c>
      <c r="AM2066">
        <v>0</v>
      </c>
      <c r="AN2066">
        <v>0</v>
      </c>
      <c r="AO2066">
        <v>67</v>
      </c>
      <c r="AP2066">
        <v>289</v>
      </c>
      <c r="AQ2066">
        <v>71</v>
      </c>
      <c r="AR2066">
        <v>0</v>
      </c>
      <c r="AS2066">
        <v>31</v>
      </c>
      <c r="AT2066">
        <v>23</v>
      </c>
      <c r="AU2066">
        <v>0</v>
      </c>
      <c r="AV2066">
        <v>0</v>
      </c>
      <c r="AW2066">
        <v>0</v>
      </c>
      <c r="AX2066">
        <v>0</v>
      </c>
      <c r="AY2066">
        <v>29</v>
      </c>
      <c r="AZ2066">
        <v>75</v>
      </c>
      <c r="BA2066">
        <v>43</v>
      </c>
      <c r="BB2066">
        <v>7</v>
      </c>
      <c r="BC2066">
        <v>3</v>
      </c>
      <c r="BD2066">
        <v>0</v>
      </c>
      <c r="BE2066">
        <v>0</v>
      </c>
      <c r="BF2066">
        <v>142</v>
      </c>
      <c r="BG2066">
        <v>4610</v>
      </c>
      <c r="BH2066">
        <v>0</v>
      </c>
      <c r="BI2066">
        <v>34</v>
      </c>
      <c r="BJ2066" s="25">
        <v>45853</v>
      </c>
      <c r="BK2066">
        <v>0</v>
      </c>
      <c r="BL2066" s="27" t="str">
        <f>VLOOKUP(O2066,DropDownList!$H$1:$I$7,2,FALSE)</f>
        <v>2024/25</v>
      </c>
      <c r="BM2066" s="27" t="str">
        <f t="shared" si="32"/>
        <v>JP COURT</v>
      </c>
    </row>
    <row r="2067" spans="1:65" x14ac:dyDescent="0.2">
      <c r="A2067">
        <v>2025</v>
      </c>
      <c r="B2067">
        <v>7</v>
      </c>
      <c r="C2067" t="s">
        <v>216</v>
      </c>
      <c r="D2067" t="s">
        <v>229</v>
      </c>
      <c r="E2067" t="s">
        <v>42</v>
      </c>
      <c r="F2067">
        <v>9250</v>
      </c>
      <c r="G2067" t="s">
        <v>141</v>
      </c>
      <c r="H2067" t="s">
        <v>221</v>
      </c>
      <c r="I2067" t="s">
        <v>221</v>
      </c>
      <c r="J2067" s="24">
        <v>45839</v>
      </c>
      <c r="K2067" t="s">
        <v>143</v>
      </c>
      <c r="L2067">
        <v>2</v>
      </c>
      <c r="M2067" t="s">
        <v>144</v>
      </c>
      <c r="N2067" t="s">
        <v>145</v>
      </c>
      <c r="O2067" t="s">
        <v>147</v>
      </c>
      <c r="P2067" t="s">
        <v>146</v>
      </c>
      <c r="Q2067">
        <v>250</v>
      </c>
      <c r="R2067">
        <v>143</v>
      </c>
      <c r="S2067">
        <v>2110</v>
      </c>
      <c r="T2067">
        <v>0</v>
      </c>
      <c r="U2067">
        <v>34</v>
      </c>
      <c r="V2067">
        <v>11</v>
      </c>
      <c r="W2067">
        <v>160</v>
      </c>
      <c r="X2067">
        <v>160</v>
      </c>
      <c r="Y2067">
        <v>0</v>
      </c>
      <c r="Z2067">
        <v>0</v>
      </c>
      <c r="AA2067">
        <v>1860</v>
      </c>
      <c r="AB2067">
        <v>0</v>
      </c>
      <c r="AC2067">
        <v>0</v>
      </c>
      <c r="AD2067">
        <v>11</v>
      </c>
      <c r="AE2067">
        <v>0</v>
      </c>
      <c r="AF2067">
        <v>126</v>
      </c>
      <c r="AG2067">
        <v>0</v>
      </c>
      <c r="AH2067">
        <v>0</v>
      </c>
      <c r="AI2067">
        <v>17</v>
      </c>
      <c r="AJ2067">
        <v>0</v>
      </c>
      <c r="AK2067">
        <v>0</v>
      </c>
      <c r="AL2067">
        <v>0</v>
      </c>
      <c r="AM2067">
        <v>0</v>
      </c>
      <c r="AN2067">
        <v>0</v>
      </c>
      <c r="AO2067">
        <v>66</v>
      </c>
      <c r="AP2067">
        <v>289</v>
      </c>
      <c r="AQ2067">
        <v>71</v>
      </c>
      <c r="AR2067">
        <v>0</v>
      </c>
      <c r="AS2067">
        <v>31</v>
      </c>
      <c r="AT2067">
        <v>22</v>
      </c>
      <c r="AU2067">
        <v>0</v>
      </c>
      <c r="AV2067">
        <v>0</v>
      </c>
      <c r="AW2067">
        <v>0</v>
      </c>
      <c r="AX2067">
        <v>0</v>
      </c>
      <c r="AY2067">
        <v>30</v>
      </c>
      <c r="AZ2067">
        <v>75</v>
      </c>
      <c r="BA2067">
        <v>43</v>
      </c>
      <c r="BB2067">
        <v>7</v>
      </c>
      <c r="BC2067">
        <v>3</v>
      </c>
      <c r="BD2067">
        <v>0</v>
      </c>
      <c r="BE2067">
        <v>0</v>
      </c>
      <c r="BF2067">
        <v>141</v>
      </c>
      <c r="BG2067">
        <v>250</v>
      </c>
      <c r="BH2067">
        <v>0</v>
      </c>
      <c r="BI2067">
        <v>34</v>
      </c>
      <c r="BJ2067" s="25">
        <v>45853</v>
      </c>
      <c r="BK2067">
        <v>0</v>
      </c>
      <c r="BL2067" s="27" t="str">
        <f>VLOOKUP(O2067,DropDownList!$H$1:$I$7,2,FALSE)</f>
        <v>2024/25</v>
      </c>
      <c r="BM2067" s="27" t="str">
        <f t="shared" si="32"/>
        <v>VSUR</v>
      </c>
    </row>
    <row r="2068" spans="1:65" x14ac:dyDescent="0.2">
      <c r="A2068">
        <v>2025</v>
      </c>
      <c r="B2068">
        <v>7</v>
      </c>
      <c r="C2068" t="s">
        <v>216</v>
      </c>
      <c r="D2068" t="s">
        <v>229</v>
      </c>
      <c r="E2068" t="s">
        <v>42</v>
      </c>
      <c r="F2068">
        <v>9250</v>
      </c>
      <c r="G2068" t="s">
        <v>141</v>
      </c>
      <c r="H2068" t="s">
        <v>221</v>
      </c>
      <c r="I2068" t="s">
        <v>221</v>
      </c>
      <c r="J2068" s="24">
        <v>45839</v>
      </c>
      <c r="K2068" t="s">
        <v>143</v>
      </c>
      <c r="L2068">
        <v>2</v>
      </c>
      <c r="M2068" t="s">
        <v>144</v>
      </c>
      <c r="N2068" t="s">
        <v>145</v>
      </c>
      <c r="O2068" t="s">
        <v>156</v>
      </c>
      <c r="P2068" t="s">
        <v>152</v>
      </c>
      <c r="Q2068">
        <v>0</v>
      </c>
      <c r="R2068">
        <v>21</v>
      </c>
      <c r="S2068">
        <v>840</v>
      </c>
      <c r="T2068">
        <v>240</v>
      </c>
      <c r="U2068">
        <v>0</v>
      </c>
      <c r="V2068">
        <v>0</v>
      </c>
      <c r="W2068">
        <v>0</v>
      </c>
      <c r="X2068">
        <v>0</v>
      </c>
      <c r="Y2068">
        <v>0</v>
      </c>
      <c r="Z2068">
        <v>0</v>
      </c>
      <c r="AA2068">
        <v>600</v>
      </c>
      <c r="AB2068">
        <v>0</v>
      </c>
      <c r="AC2068">
        <v>600</v>
      </c>
      <c r="AD2068">
        <v>0</v>
      </c>
      <c r="AE2068">
        <v>0</v>
      </c>
      <c r="AF2068">
        <v>15</v>
      </c>
      <c r="AG2068">
        <v>0</v>
      </c>
      <c r="AH2068">
        <v>6</v>
      </c>
      <c r="AI2068">
        <v>0</v>
      </c>
      <c r="AJ2068">
        <v>0</v>
      </c>
      <c r="AK2068">
        <v>0</v>
      </c>
      <c r="AL2068">
        <v>0</v>
      </c>
      <c r="AM2068">
        <v>0</v>
      </c>
      <c r="AN2068">
        <v>0</v>
      </c>
      <c r="AO2068">
        <v>0</v>
      </c>
      <c r="AP2068">
        <v>0</v>
      </c>
      <c r="AQ2068">
        <v>0</v>
      </c>
      <c r="AR2068">
        <v>0</v>
      </c>
      <c r="AS2068">
        <v>0</v>
      </c>
      <c r="AT2068">
        <v>0</v>
      </c>
      <c r="AU2068">
        <v>0</v>
      </c>
      <c r="AV2068">
        <v>0</v>
      </c>
      <c r="AW2068">
        <v>0</v>
      </c>
      <c r="AX2068">
        <v>0</v>
      </c>
      <c r="AY2068">
        <v>0</v>
      </c>
      <c r="AZ2068">
        <v>0</v>
      </c>
      <c r="BA2068">
        <v>0</v>
      </c>
      <c r="BB2068">
        <v>0</v>
      </c>
      <c r="BC2068">
        <v>0</v>
      </c>
      <c r="BD2068">
        <v>0</v>
      </c>
      <c r="BE2068">
        <v>0</v>
      </c>
      <c r="BF2068">
        <v>0</v>
      </c>
      <c r="BG2068">
        <v>0</v>
      </c>
      <c r="BH2068">
        <v>0</v>
      </c>
      <c r="BI2068">
        <v>0</v>
      </c>
      <c r="BJ2068" s="25">
        <v>45853</v>
      </c>
      <c r="BK2068">
        <v>0</v>
      </c>
      <c r="BL2068" s="27" t="str">
        <f>VLOOKUP(O2068,DropDownList!$H$1:$I$7,2,FALSE)</f>
        <v>2023/24</v>
      </c>
      <c r="BM2068" s="27" t="str">
        <f t="shared" si="32"/>
        <v>PCOA</v>
      </c>
    </row>
    <row r="2069" spans="1:65" x14ac:dyDescent="0.2">
      <c r="A2069">
        <v>2025</v>
      </c>
      <c r="B2069">
        <v>7</v>
      </c>
      <c r="C2069" t="s">
        <v>216</v>
      </c>
      <c r="D2069" t="s">
        <v>229</v>
      </c>
      <c r="E2069" t="s">
        <v>42</v>
      </c>
      <c r="F2069">
        <v>9250</v>
      </c>
      <c r="G2069" t="s">
        <v>141</v>
      </c>
      <c r="H2069" t="s">
        <v>221</v>
      </c>
      <c r="I2069" t="s">
        <v>221</v>
      </c>
      <c r="J2069" s="24">
        <v>45839</v>
      </c>
      <c r="K2069" t="s">
        <v>143</v>
      </c>
      <c r="L2069">
        <v>2</v>
      </c>
      <c r="M2069" t="s">
        <v>144</v>
      </c>
      <c r="N2069" t="s">
        <v>145</v>
      </c>
      <c r="O2069" t="s">
        <v>147</v>
      </c>
      <c r="P2069" t="s">
        <v>153</v>
      </c>
      <c r="Q2069">
        <v>0</v>
      </c>
      <c r="R2069">
        <v>3</v>
      </c>
      <c r="S2069">
        <v>135</v>
      </c>
      <c r="T2069">
        <v>0</v>
      </c>
      <c r="U2069">
        <v>0</v>
      </c>
      <c r="V2069">
        <v>0</v>
      </c>
      <c r="W2069">
        <v>0</v>
      </c>
      <c r="X2069">
        <v>0</v>
      </c>
      <c r="Y2069">
        <v>0</v>
      </c>
      <c r="Z2069">
        <v>0</v>
      </c>
      <c r="AA2069">
        <v>135</v>
      </c>
      <c r="AB2069">
        <v>0</v>
      </c>
      <c r="AC2069">
        <v>135</v>
      </c>
      <c r="AD2069">
        <v>0</v>
      </c>
      <c r="AE2069">
        <v>0</v>
      </c>
      <c r="AF2069">
        <v>3</v>
      </c>
      <c r="AG2069">
        <v>0</v>
      </c>
      <c r="AH2069">
        <v>0</v>
      </c>
      <c r="AI2069">
        <v>0</v>
      </c>
      <c r="AJ2069">
        <v>0</v>
      </c>
      <c r="AK2069">
        <v>0</v>
      </c>
      <c r="AL2069">
        <v>0</v>
      </c>
      <c r="AM2069">
        <v>0</v>
      </c>
      <c r="AN2069">
        <v>0</v>
      </c>
      <c r="AO2069">
        <v>3</v>
      </c>
      <c r="AP2069">
        <v>5</v>
      </c>
      <c r="AQ2069">
        <v>3</v>
      </c>
      <c r="AR2069">
        <v>0</v>
      </c>
      <c r="AS2069">
        <v>0</v>
      </c>
      <c r="AT2069">
        <v>0</v>
      </c>
      <c r="AU2069">
        <v>0</v>
      </c>
      <c r="AV2069">
        <v>0</v>
      </c>
      <c r="AW2069">
        <v>0</v>
      </c>
      <c r="AX2069">
        <v>0</v>
      </c>
      <c r="AY2069">
        <v>0</v>
      </c>
      <c r="AZ2069">
        <v>1</v>
      </c>
      <c r="BA2069">
        <v>1</v>
      </c>
      <c r="BB2069">
        <v>0</v>
      </c>
      <c r="BC2069">
        <v>0</v>
      </c>
      <c r="BD2069">
        <v>0</v>
      </c>
      <c r="BE2069">
        <v>0</v>
      </c>
      <c r="BF2069">
        <v>2</v>
      </c>
      <c r="BG2069">
        <v>0</v>
      </c>
      <c r="BH2069">
        <v>0</v>
      </c>
      <c r="BI2069">
        <v>0</v>
      </c>
      <c r="BJ2069" s="25">
        <v>45853</v>
      </c>
      <c r="BK2069">
        <v>0</v>
      </c>
      <c r="BL2069" s="27" t="str">
        <f>VLOOKUP(O2069,DropDownList!$H$1:$I$7,2,FALSE)</f>
        <v>2024/25</v>
      </c>
      <c r="BM2069" s="27" t="str">
        <f t="shared" si="32"/>
        <v>PREG</v>
      </c>
    </row>
    <row r="2070" spans="1:65" x14ac:dyDescent="0.2">
      <c r="A2070">
        <v>2025</v>
      </c>
      <c r="B2070">
        <v>7</v>
      </c>
      <c r="C2070" t="s">
        <v>216</v>
      </c>
      <c r="D2070" t="s">
        <v>229</v>
      </c>
      <c r="E2070" t="s">
        <v>42</v>
      </c>
      <c r="F2070">
        <v>9250</v>
      </c>
      <c r="G2070" t="s">
        <v>141</v>
      </c>
      <c r="H2070" t="s">
        <v>221</v>
      </c>
      <c r="I2070" t="s">
        <v>221</v>
      </c>
      <c r="J2070" s="24">
        <v>45839</v>
      </c>
      <c r="K2070" t="s">
        <v>143</v>
      </c>
      <c r="L2070">
        <v>2</v>
      </c>
      <c r="M2070" t="s">
        <v>144</v>
      </c>
      <c r="N2070" t="s">
        <v>145</v>
      </c>
      <c r="O2070" t="s">
        <v>147</v>
      </c>
      <c r="P2070" t="s">
        <v>151</v>
      </c>
      <c r="Q2070">
        <v>0</v>
      </c>
      <c r="R2070">
        <v>7</v>
      </c>
      <c r="S2070">
        <v>210</v>
      </c>
      <c r="T2070">
        <v>60</v>
      </c>
      <c r="U2070">
        <v>0</v>
      </c>
      <c r="V2070">
        <v>0</v>
      </c>
      <c r="W2070">
        <v>0</v>
      </c>
      <c r="X2070">
        <v>0</v>
      </c>
      <c r="Y2070">
        <v>0</v>
      </c>
      <c r="Z2070">
        <v>0</v>
      </c>
      <c r="AA2070">
        <v>150</v>
      </c>
      <c r="AB2070">
        <v>0</v>
      </c>
      <c r="AC2070">
        <v>150</v>
      </c>
      <c r="AD2070">
        <v>0</v>
      </c>
      <c r="AE2070">
        <v>0</v>
      </c>
      <c r="AF2070">
        <v>5</v>
      </c>
      <c r="AG2070">
        <v>0</v>
      </c>
      <c r="AH2070">
        <v>2</v>
      </c>
      <c r="AI2070">
        <v>0</v>
      </c>
      <c r="AJ2070">
        <v>0</v>
      </c>
      <c r="AK2070">
        <v>0</v>
      </c>
      <c r="AL2070">
        <v>0</v>
      </c>
      <c r="AM2070">
        <v>1</v>
      </c>
      <c r="AN2070">
        <v>0</v>
      </c>
      <c r="AO2070">
        <v>0</v>
      </c>
      <c r="AP2070">
        <v>0</v>
      </c>
      <c r="AQ2070">
        <v>0</v>
      </c>
      <c r="AR2070">
        <v>0</v>
      </c>
      <c r="AS2070">
        <v>0</v>
      </c>
      <c r="AT2070">
        <v>0</v>
      </c>
      <c r="AU2070">
        <v>0</v>
      </c>
      <c r="AV2070">
        <v>0</v>
      </c>
      <c r="AW2070">
        <v>0</v>
      </c>
      <c r="AX2070">
        <v>0</v>
      </c>
      <c r="AY2070">
        <v>0</v>
      </c>
      <c r="AZ2070">
        <v>0</v>
      </c>
      <c r="BA2070">
        <v>0</v>
      </c>
      <c r="BB2070">
        <v>0</v>
      </c>
      <c r="BC2070">
        <v>0</v>
      </c>
      <c r="BD2070">
        <v>0</v>
      </c>
      <c r="BE2070">
        <v>0</v>
      </c>
      <c r="BF2070">
        <v>0</v>
      </c>
      <c r="BG2070">
        <v>0</v>
      </c>
      <c r="BH2070">
        <v>0</v>
      </c>
      <c r="BI2070">
        <v>0</v>
      </c>
      <c r="BJ2070" s="25">
        <v>45853</v>
      </c>
      <c r="BK2070">
        <v>0</v>
      </c>
      <c r="BL2070" s="27" t="str">
        <f>VLOOKUP(O2070,DropDownList!$H$1:$I$7,2,FALSE)</f>
        <v>2024/25</v>
      </c>
      <c r="BM2070" s="27" t="str">
        <f t="shared" si="32"/>
        <v>PCPF</v>
      </c>
    </row>
    <row r="2071" spans="1:65" x14ac:dyDescent="0.2">
      <c r="A2071">
        <v>2025</v>
      </c>
      <c r="B2071">
        <v>7</v>
      </c>
      <c r="C2071" t="s">
        <v>216</v>
      </c>
      <c r="D2071" t="s">
        <v>229</v>
      </c>
      <c r="E2071" t="s">
        <v>42</v>
      </c>
      <c r="F2071">
        <v>9250</v>
      </c>
      <c r="G2071" t="s">
        <v>141</v>
      </c>
      <c r="H2071" t="s">
        <v>221</v>
      </c>
      <c r="I2071" t="s">
        <v>221</v>
      </c>
      <c r="J2071" s="24">
        <v>45839</v>
      </c>
      <c r="K2071" t="s">
        <v>143</v>
      </c>
      <c r="L2071">
        <v>2</v>
      </c>
      <c r="M2071" t="s">
        <v>144</v>
      </c>
      <c r="N2071" t="s">
        <v>145</v>
      </c>
      <c r="O2071" t="s">
        <v>147</v>
      </c>
      <c r="P2071" t="s">
        <v>152</v>
      </c>
      <c r="Q2071">
        <v>0</v>
      </c>
      <c r="R2071">
        <v>21</v>
      </c>
      <c r="S2071">
        <v>840</v>
      </c>
      <c r="T2071">
        <v>280</v>
      </c>
      <c r="U2071">
        <v>0</v>
      </c>
      <c r="V2071">
        <v>0</v>
      </c>
      <c r="W2071">
        <v>0</v>
      </c>
      <c r="X2071">
        <v>0</v>
      </c>
      <c r="Y2071">
        <v>0</v>
      </c>
      <c r="Z2071">
        <v>0</v>
      </c>
      <c r="AA2071">
        <v>560</v>
      </c>
      <c r="AB2071">
        <v>0</v>
      </c>
      <c r="AC2071">
        <v>560</v>
      </c>
      <c r="AD2071">
        <v>0</v>
      </c>
      <c r="AE2071">
        <v>0</v>
      </c>
      <c r="AF2071">
        <v>14</v>
      </c>
      <c r="AG2071">
        <v>0</v>
      </c>
      <c r="AH2071">
        <v>7</v>
      </c>
      <c r="AI2071">
        <v>0</v>
      </c>
      <c r="AJ2071">
        <v>0</v>
      </c>
      <c r="AK2071">
        <v>0</v>
      </c>
      <c r="AL2071">
        <v>0</v>
      </c>
      <c r="AM2071">
        <v>0</v>
      </c>
      <c r="AN2071">
        <v>0</v>
      </c>
      <c r="AO2071">
        <v>0</v>
      </c>
      <c r="AP2071">
        <v>0</v>
      </c>
      <c r="AQ2071">
        <v>0</v>
      </c>
      <c r="AR2071">
        <v>0</v>
      </c>
      <c r="AS2071">
        <v>0</v>
      </c>
      <c r="AT2071">
        <v>0</v>
      </c>
      <c r="AU2071">
        <v>0</v>
      </c>
      <c r="AV2071">
        <v>0</v>
      </c>
      <c r="AW2071">
        <v>0</v>
      </c>
      <c r="AX2071">
        <v>0</v>
      </c>
      <c r="AY2071">
        <v>0</v>
      </c>
      <c r="AZ2071">
        <v>0</v>
      </c>
      <c r="BA2071">
        <v>0</v>
      </c>
      <c r="BB2071">
        <v>0</v>
      </c>
      <c r="BC2071">
        <v>0</v>
      </c>
      <c r="BD2071">
        <v>0</v>
      </c>
      <c r="BE2071">
        <v>0</v>
      </c>
      <c r="BF2071">
        <v>0</v>
      </c>
      <c r="BG2071">
        <v>0</v>
      </c>
      <c r="BH2071">
        <v>0</v>
      </c>
      <c r="BI2071">
        <v>0</v>
      </c>
      <c r="BJ2071" s="25">
        <v>45853</v>
      </c>
      <c r="BK2071">
        <v>0</v>
      </c>
      <c r="BL2071" s="27" t="str">
        <f>VLOOKUP(O2071,DropDownList!$H$1:$I$7,2,FALSE)</f>
        <v>2024/25</v>
      </c>
      <c r="BM2071" s="27" t="str">
        <f t="shared" si="32"/>
        <v>PCOA</v>
      </c>
    </row>
    <row r="2072" spans="1:65" x14ac:dyDescent="0.2">
      <c r="A2072">
        <v>2025</v>
      </c>
      <c r="B2072">
        <v>7</v>
      </c>
      <c r="C2072" t="s">
        <v>216</v>
      </c>
      <c r="D2072" t="s">
        <v>229</v>
      </c>
      <c r="E2072" t="s">
        <v>42</v>
      </c>
      <c r="F2072">
        <v>9250</v>
      </c>
      <c r="G2072" t="s">
        <v>141</v>
      </c>
      <c r="H2072" t="s">
        <v>221</v>
      </c>
      <c r="I2072" t="s">
        <v>221</v>
      </c>
      <c r="J2072" s="24">
        <v>45839</v>
      </c>
      <c r="K2072" t="s">
        <v>143</v>
      </c>
      <c r="L2072">
        <v>2</v>
      </c>
      <c r="M2072" t="s">
        <v>144</v>
      </c>
      <c r="N2072" t="s">
        <v>145</v>
      </c>
      <c r="O2072" t="s">
        <v>147</v>
      </c>
      <c r="P2072" t="s">
        <v>148</v>
      </c>
      <c r="Q2072">
        <v>180.32</v>
      </c>
      <c r="R2072">
        <v>7</v>
      </c>
      <c r="S2072">
        <v>420</v>
      </c>
      <c r="T2072">
        <v>0</v>
      </c>
      <c r="U2072">
        <v>4</v>
      </c>
      <c r="V2072">
        <v>2</v>
      </c>
      <c r="W2072">
        <v>100</v>
      </c>
      <c r="X2072">
        <v>100</v>
      </c>
      <c r="Y2072">
        <v>0</v>
      </c>
      <c r="Z2072">
        <v>0</v>
      </c>
      <c r="AA2072">
        <v>239.68</v>
      </c>
      <c r="AB2072">
        <v>0</v>
      </c>
      <c r="AC2072">
        <v>239.68</v>
      </c>
      <c r="AD2072">
        <v>1</v>
      </c>
      <c r="AE2072">
        <v>1</v>
      </c>
      <c r="AF2072">
        <v>3</v>
      </c>
      <c r="AG2072">
        <v>2</v>
      </c>
      <c r="AH2072">
        <v>0</v>
      </c>
      <c r="AI2072">
        <v>2</v>
      </c>
      <c r="AJ2072">
        <v>0</v>
      </c>
      <c r="AK2072">
        <v>0</v>
      </c>
      <c r="AL2072">
        <v>0</v>
      </c>
      <c r="AM2072">
        <v>0</v>
      </c>
      <c r="AN2072">
        <v>0</v>
      </c>
      <c r="AO2072">
        <v>6</v>
      </c>
      <c r="AP2072">
        <v>30</v>
      </c>
      <c r="AQ2072">
        <v>6</v>
      </c>
      <c r="AR2072">
        <v>0</v>
      </c>
      <c r="AS2072">
        <v>3</v>
      </c>
      <c r="AT2072">
        <v>0</v>
      </c>
      <c r="AU2072">
        <v>0</v>
      </c>
      <c r="AV2072">
        <v>0</v>
      </c>
      <c r="AW2072">
        <v>0</v>
      </c>
      <c r="AX2072">
        <v>0</v>
      </c>
      <c r="AY2072">
        <v>6</v>
      </c>
      <c r="AZ2072">
        <v>9</v>
      </c>
      <c r="BA2072">
        <v>6</v>
      </c>
      <c r="BB2072">
        <v>0</v>
      </c>
      <c r="BC2072">
        <v>0</v>
      </c>
      <c r="BD2072">
        <v>0</v>
      </c>
      <c r="BE2072">
        <v>0</v>
      </c>
      <c r="BF2072">
        <v>6</v>
      </c>
      <c r="BG2072">
        <v>120</v>
      </c>
      <c r="BH2072">
        <v>0</v>
      </c>
      <c r="BI2072">
        <v>4</v>
      </c>
      <c r="BJ2072" s="25">
        <v>45853</v>
      </c>
      <c r="BK2072">
        <v>0</v>
      </c>
      <c r="BL2072" s="27" t="str">
        <f>VLOOKUP(O2072,DropDownList!$H$1:$I$7,2,FALSE)</f>
        <v>2024/25</v>
      </c>
      <c r="BM2072" s="27" t="str">
        <f t="shared" si="32"/>
        <v>PRAS</v>
      </c>
    </row>
    <row r="2073" spans="1:65" x14ac:dyDescent="0.2">
      <c r="A2073">
        <v>2025</v>
      </c>
      <c r="B2073">
        <v>7</v>
      </c>
      <c r="C2073" t="s">
        <v>216</v>
      </c>
      <c r="D2073" t="s">
        <v>229</v>
      </c>
      <c r="E2073" t="s">
        <v>42</v>
      </c>
      <c r="F2073">
        <v>9250</v>
      </c>
      <c r="G2073" t="s">
        <v>141</v>
      </c>
      <c r="H2073" t="s">
        <v>221</v>
      </c>
      <c r="I2073" t="s">
        <v>221</v>
      </c>
      <c r="J2073" s="24">
        <v>45839</v>
      </c>
      <c r="K2073" t="s">
        <v>143</v>
      </c>
      <c r="L2073">
        <v>2</v>
      </c>
      <c r="M2073" t="s">
        <v>144</v>
      </c>
      <c r="N2073" t="s">
        <v>145</v>
      </c>
      <c r="O2073" t="s">
        <v>149</v>
      </c>
      <c r="P2073" t="s">
        <v>153</v>
      </c>
      <c r="Q2073">
        <v>135</v>
      </c>
      <c r="R2073">
        <v>5</v>
      </c>
      <c r="S2073">
        <v>435</v>
      </c>
      <c r="T2073">
        <v>150</v>
      </c>
      <c r="U2073">
        <v>3</v>
      </c>
      <c r="V2073">
        <v>3</v>
      </c>
      <c r="W2073">
        <v>135</v>
      </c>
      <c r="X2073">
        <v>135</v>
      </c>
      <c r="Y2073">
        <v>0</v>
      </c>
      <c r="Z2073">
        <v>0</v>
      </c>
      <c r="AA2073">
        <v>150</v>
      </c>
      <c r="AB2073">
        <v>0</v>
      </c>
      <c r="AC2073">
        <v>150</v>
      </c>
      <c r="AD2073">
        <v>3</v>
      </c>
      <c r="AE2073">
        <v>0</v>
      </c>
      <c r="AF2073">
        <v>1</v>
      </c>
      <c r="AG2073">
        <v>0</v>
      </c>
      <c r="AH2073">
        <v>1</v>
      </c>
      <c r="AI2073">
        <v>3</v>
      </c>
      <c r="AJ2073">
        <v>0</v>
      </c>
      <c r="AK2073">
        <v>0</v>
      </c>
      <c r="AL2073">
        <v>0</v>
      </c>
      <c r="AM2073">
        <v>0</v>
      </c>
      <c r="AN2073">
        <v>0</v>
      </c>
      <c r="AO2073">
        <v>4</v>
      </c>
      <c r="AP2073">
        <v>5</v>
      </c>
      <c r="AQ2073">
        <v>4</v>
      </c>
      <c r="AR2073">
        <v>0</v>
      </c>
      <c r="AS2073">
        <v>1</v>
      </c>
      <c r="AT2073">
        <v>0</v>
      </c>
      <c r="AU2073">
        <v>0</v>
      </c>
      <c r="AV2073">
        <v>0</v>
      </c>
      <c r="AW2073">
        <v>0</v>
      </c>
      <c r="AX2073">
        <v>0</v>
      </c>
      <c r="AY2073">
        <v>0</v>
      </c>
      <c r="AZ2073">
        <v>0</v>
      </c>
      <c r="BA2073">
        <v>0</v>
      </c>
      <c r="BB2073">
        <v>0</v>
      </c>
      <c r="BC2073">
        <v>0</v>
      </c>
      <c r="BD2073">
        <v>0</v>
      </c>
      <c r="BE2073">
        <v>0</v>
      </c>
      <c r="BF2073">
        <v>4</v>
      </c>
      <c r="BG2073">
        <v>135</v>
      </c>
      <c r="BH2073">
        <v>0</v>
      </c>
      <c r="BI2073">
        <v>2</v>
      </c>
      <c r="BJ2073" s="25">
        <v>45853</v>
      </c>
      <c r="BK2073">
        <v>0</v>
      </c>
      <c r="BL2073" s="27" t="str">
        <f>VLOOKUP(O2073,DropDownList!$H$1:$I$7,2,FALSE)</f>
        <v>2025/26</v>
      </c>
      <c r="BM2073" s="27" t="str">
        <f t="shared" si="32"/>
        <v>PREG</v>
      </c>
    </row>
    <row r="2074" spans="1:65" x14ac:dyDescent="0.2">
      <c r="A2074">
        <v>2025</v>
      </c>
      <c r="B2074">
        <v>7</v>
      </c>
      <c r="C2074" t="s">
        <v>216</v>
      </c>
      <c r="D2074" t="s">
        <v>229</v>
      </c>
      <c r="E2074" t="s">
        <v>42</v>
      </c>
      <c r="F2074">
        <v>9250</v>
      </c>
      <c r="G2074" t="s">
        <v>141</v>
      </c>
      <c r="H2074" t="s">
        <v>221</v>
      </c>
      <c r="I2074" t="s">
        <v>221</v>
      </c>
      <c r="J2074" s="24">
        <v>45839</v>
      </c>
      <c r="K2074" t="s">
        <v>143</v>
      </c>
      <c r="L2074">
        <v>2</v>
      </c>
      <c r="M2074" t="s">
        <v>144</v>
      </c>
      <c r="N2074" t="s">
        <v>145</v>
      </c>
      <c r="O2074" t="s">
        <v>149</v>
      </c>
      <c r="P2074" t="s">
        <v>151</v>
      </c>
      <c r="Q2074">
        <v>0</v>
      </c>
      <c r="R2074">
        <v>39</v>
      </c>
      <c r="S2074">
        <v>1170</v>
      </c>
      <c r="T2074">
        <v>180</v>
      </c>
      <c r="U2074">
        <v>0</v>
      </c>
      <c r="V2074">
        <v>0</v>
      </c>
      <c r="W2074">
        <v>0</v>
      </c>
      <c r="X2074">
        <v>0</v>
      </c>
      <c r="Y2074">
        <v>0</v>
      </c>
      <c r="Z2074">
        <v>0</v>
      </c>
      <c r="AA2074">
        <v>990</v>
      </c>
      <c r="AB2074">
        <v>0</v>
      </c>
      <c r="AC2074">
        <v>990</v>
      </c>
      <c r="AD2074">
        <v>0</v>
      </c>
      <c r="AE2074">
        <v>0</v>
      </c>
      <c r="AF2074">
        <v>33</v>
      </c>
      <c r="AG2074">
        <v>0</v>
      </c>
      <c r="AH2074">
        <v>6</v>
      </c>
      <c r="AI2074">
        <v>0</v>
      </c>
      <c r="AJ2074">
        <v>0</v>
      </c>
      <c r="AK2074">
        <v>0</v>
      </c>
      <c r="AL2074">
        <v>0</v>
      </c>
      <c r="AM2074">
        <v>1</v>
      </c>
      <c r="AN2074">
        <v>0</v>
      </c>
      <c r="AO2074">
        <v>0</v>
      </c>
      <c r="AP2074">
        <v>0</v>
      </c>
      <c r="AQ2074">
        <v>0</v>
      </c>
      <c r="AR2074">
        <v>0</v>
      </c>
      <c r="AS2074">
        <v>0</v>
      </c>
      <c r="AT2074">
        <v>0</v>
      </c>
      <c r="AU2074">
        <v>0</v>
      </c>
      <c r="AV2074">
        <v>0</v>
      </c>
      <c r="AW2074">
        <v>0</v>
      </c>
      <c r="AX2074">
        <v>0</v>
      </c>
      <c r="AY2074">
        <v>0</v>
      </c>
      <c r="AZ2074">
        <v>0</v>
      </c>
      <c r="BA2074">
        <v>0</v>
      </c>
      <c r="BB2074">
        <v>0</v>
      </c>
      <c r="BC2074">
        <v>0</v>
      </c>
      <c r="BD2074">
        <v>0</v>
      </c>
      <c r="BE2074">
        <v>0</v>
      </c>
      <c r="BF2074">
        <v>0</v>
      </c>
      <c r="BG2074">
        <v>0</v>
      </c>
      <c r="BH2074">
        <v>0</v>
      </c>
      <c r="BI2074">
        <v>0</v>
      </c>
      <c r="BJ2074" s="25">
        <v>45853</v>
      </c>
      <c r="BK2074">
        <v>0</v>
      </c>
      <c r="BL2074" s="27" t="str">
        <f>VLOOKUP(O2074,DropDownList!$H$1:$I$7,2,FALSE)</f>
        <v>2025/26</v>
      </c>
      <c r="BM2074" s="27" t="str">
        <f t="shared" si="32"/>
        <v>PCPF</v>
      </c>
    </row>
    <row r="2075" spans="1:65" x14ac:dyDescent="0.2">
      <c r="A2075">
        <v>2025</v>
      </c>
      <c r="B2075">
        <v>7</v>
      </c>
      <c r="C2075" t="s">
        <v>216</v>
      </c>
      <c r="D2075" t="s">
        <v>229</v>
      </c>
      <c r="E2075" t="s">
        <v>42</v>
      </c>
      <c r="F2075">
        <v>9250</v>
      </c>
      <c r="G2075" t="s">
        <v>141</v>
      </c>
      <c r="H2075" t="s">
        <v>221</v>
      </c>
      <c r="I2075" t="s">
        <v>221</v>
      </c>
      <c r="J2075" s="24">
        <v>45839</v>
      </c>
      <c r="K2075" t="s">
        <v>143</v>
      </c>
      <c r="L2075">
        <v>2</v>
      </c>
      <c r="M2075" t="s">
        <v>144</v>
      </c>
      <c r="N2075" t="s">
        <v>145</v>
      </c>
      <c r="O2075" t="s">
        <v>149</v>
      </c>
      <c r="P2075" t="s">
        <v>148</v>
      </c>
      <c r="Q2075">
        <v>177.14</v>
      </c>
      <c r="R2075">
        <v>7</v>
      </c>
      <c r="S2075">
        <v>420</v>
      </c>
      <c r="T2075">
        <v>0</v>
      </c>
      <c r="U2075">
        <v>3</v>
      </c>
      <c r="V2075">
        <v>2</v>
      </c>
      <c r="W2075">
        <v>120</v>
      </c>
      <c r="X2075">
        <v>120</v>
      </c>
      <c r="Y2075">
        <v>0</v>
      </c>
      <c r="Z2075">
        <v>0</v>
      </c>
      <c r="AA2075">
        <v>242.86</v>
      </c>
      <c r="AB2075">
        <v>0</v>
      </c>
      <c r="AC2075">
        <v>242.86</v>
      </c>
      <c r="AD2075">
        <v>2</v>
      </c>
      <c r="AE2075">
        <v>0</v>
      </c>
      <c r="AF2075">
        <v>4</v>
      </c>
      <c r="AG2075">
        <v>1</v>
      </c>
      <c r="AH2075">
        <v>0</v>
      </c>
      <c r="AI2075">
        <v>2</v>
      </c>
      <c r="AJ2075">
        <v>0</v>
      </c>
      <c r="AK2075">
        <v>0</v>
      </c>
      <c r="AL2075">
        <v>0</v>
      </c>
      <c r="AM2075">
        <v>0</v>
      </c>
      <c r="AN2075">
        <v>0</v>
      </c>
      <c r="AO2075">
        <v>5</v>
      </c>
      <c r="AP2075">
        <v>18</v>
      </c>
      <c r="AQ2075">
        <v>5</v>
      </c>
      <c r="AR2075">
        <v>0</v>
      </c>
      <c r="AS2075">
        <v>3</v>
      </c>
      <c r="AT2075">
        <v>0</v>
      </c>
      <c r="AU2075">
        <v>0</v>
      </c>
      <c r="AV2075">
        <v>0</v>
      </c>
      <c r="AW2075">
        <v>0</v>
      </c>
      <c r="AX2075">
        <v>0</v>
      </c>
      <c r="AY2075">
        <v>2</v>
      </c>
      <c r="AZ2075">
        <v>5</v>
      </c>
      <c r="BA2075">
        <v>3</v>
      </c>
      <c r="BB2075">
        <v>0</v>
      </c>
      <c r="BC2075">
        <v>0</v>
      </c>
      <c r="BD2075">
        <v>0</v>
      </c>
      <c r="BE2075">
        <v>0</v>
      </c>
      <c r="BF2075">
        <v>7</v>
      </c>
      <c r="BG2075">
        <v>120</v>
      </c>
      <c r="BH2075">
        <v>0</v>
      </c>
      <c r="BI2075">
        <v>3</v>
      </c>
      <c r="BJ2075" s="25">
        <v>45853</v>
      </c>
      <c r="BK2075">
        <v>0</v>
      </c>
      <c r="BL2075" s="27" t="str">
        <f>VLOOKUP(O2075,DropDownList!$H$1:$I$7,2,FALSE)</f>
        <v>2025/26</v>
      </c>
      <c r="BM2075" s="27" t="str">
        <f t="shared" si="32"/>
        <v>PRAS</v>
      </c>
    </row>
    <row r="2076" spans="1:65" x14ac:dyDescent="0.2">
      <c r="A2076">
        <v>2025</v>
      </c>
      <c r="B2076">
        <v>7</v>
      </c>
      <c r="C2076" t="s">
        <v>216</v>
      </c>
      <c r="D2076" t="s">
        <v>229</v>
      </c>
      <c r="E2076" t="s">
        <v>42</v>
      </c>
      <c r="F2076">
        <v>9250</v>
      </c>
      <c r="G2076" t="s">
        <v>141</v>
      </c>
      <c r="H2076" t="s">
        <v>221</v>
      </c>
      <c r="I2076" t="s">
        <v>221</v>
      </c>
      <c r="J2076" s="24">
        <v>45839</v>
      </c>
      <c r="K2076" t="s">
        <v>143</v>
      </c>
      <c r="L2076">
        <v>2</v>
      </c>
      <c r="M2076" t="s">
        <v>144</v>
      </c>
      <c r="N2076" t="s">
        <v>145</v>
      </c>
      <c r="O2076" t="s">
        <v>156</v>
      </c>
      <c r="P2076" t="s">
        <v>154</v>
      </c>
      <c r="Q2076">
        <v>6869.78</v>
      </c>
      <c r="R2076">
        <v>161</v>
      </c>
      <c r="S2076">
        <v>41725</v>
      </c>
      <c r="T2076">
        <v>0</v>
      </c>
      <c r="U2076">
        <v>33</v>
      </c>
      <c r="V2076">
        <v>18</v>
      </c>
      <c r="W2076">
        <v>4045.86</v>
      </c>
      <c r="X2076">
        <v>4045.86</v>
      </c>
      <c r="Y2076">
        <v>0</v>
      </c>
      <c r="Z2076">
        <v>0</v>
      </c>
      <c r="AA2076">
        <v>34855.22</v>
      </c>
      <c r="AB2076">
        <v>0</v>
      </c>
      <c r="AC2076">
        <v>32600.959999999999</v>
      </c>
      <c r="AD2076">
        <v>6</v>
      </c>
      <c r="AE2076">
        <v>12</v>
      </c>
      <c r="AF2076">
        <v>128</v>
      </c>
      <c r="AG2076">
        <v>25</v>
      </c>
      <c r="AH2076">
        <v>0</v>
      </c>
      <c r="AI2076">
        <v>8</v>
      </c>
      <c r="AJ2076">
        <v>0</v>
      </c>
      <c r="AK2076">
        <v>0</v>
      </c>
      <c r="AL2076">
        <v>0</v>
      </c>
      <c r="AM2076">
        <v>0</v>
      </c>
      <c r="AN2076">
        <v>0</v>
      </c>
      <c r="AO2076">
        <v>82</v>
      </c>
      <c r="AP2076">
        <v>397</v>
      </c>
      <c r="AQ2076">
        <v>88</v>
      </c>
      <c r="AR2076">
        <v>0</v>
      </c>
      <c r="AS2076">
        <v>49</v>
      </c>
      <c r="AT2076">
        <v>30</v>
      </c>
      <c r="AU2076">
        <v>0</v>
      </c>
      <c r="AV2076">
        <v>0</v>
      </c>
      <c r="AW2076">
        <v>0</v>
      </c>
      <c r="AX2076">
        <v>0</v>
      </c>
      <c r="AY2076">
        <v>37</v>
      </c>
      <c r="AZ2076">
        <v>87</v>
      </c>
      <c r="BA2076">
        <v>55</v>
      </c>
      <c r="BB2076">
        <v>13</v>
      </c>
      <c r="BC2076">
        <v>9</v>
      </c>
      <c r="BD2076">
        <v>2</v>
      </c>
      <c r="BE2076">
        <v>0</v>
      </c>
      <c r="BF2076">
        <v>161</v>
      </c>
      <c r="BG2076">
        <v>1800</v>
      </c>
      <c r="BH2076">
        <v>0</v>
      </c>
      <c r="BI2076">
        <v>31</v>
      </c>
      <c r="BJ2076" s="25">
        <v>45853</v>
      </c>
      <c r="BK2076">
        <v>0</v>
      </c>
      <c r="BL2076" s="27" t="str">
        <f>VLOOKUP(O2076,DropDownList!$H$1:$I$7,2,FALSE)</f>
        <v>2023/24</v>
      </c>
      <c r="BM2076" s="27" t="str">
        <f t="shared" si="32"/>
        <v>JP COURT</v>
      </c>
    </row>
    <row r="2077" spans="1:65" x14ac:dyDescent="0.2">
      <c r="A2077">
        <v>2025</v>
      </c>
      <c r="B2077">
        <v>7</v>
      </c>
      <c r="C2077" t="s">
        <v>216</v>
      </c>
      <c r="D2077" t="s">
        <v>229</v>
      </c>
      <c r="E2077" t="s">
        <v>42</v>
      </c>
      <c r="F2077">
        <v>9250</v>
      </c>
      <c r="G2077" t="s">
        <v>141</v>
      </c>
      <c r="H2077" t="s">
        <v>221</v>
      </c>
      <c r="I2077" t="s">
        <v>221</v>
      </c>
      <c r="J2077" s="24">
        <v>45839</v>
      </c>
      <c r="K2077" t="s">
        <v>143</v>
      </c>
      <c r="L2077">
        <v>2</v>
      </c>
      <c r="M2077" t="s">
        <v>144</v>
      </c>
      <c r="N2077" t="s">
        <v>145</v>
      </c>
      <c r="O2077" t="s">
        <v>156</v>
      </c>
      <c r="P2077" t="s">
        <v>150</v>
      </c>
      <c r="Q2077">
        <v>3395.59</v>
      </c>
      <c r="R2077">
        <v>123</v>
      </c>
      <c r="S2077">
        <v>18015.84</v>
      </c>
      <c r="T2077">
        <v>1872.2</v>
      </c>
      <c r="U2077">
        <v>26</v>
      </c>
      <c r="V2077">
        <v>12</v>
      </c>
      <c r="W2077">
        <v>1531.66</v>
      </c>
      <c r="X2077">
        <v>1531.66</v>
      </c>
      <c r="Y2077">
        <v>109</v>
      </c>
      <c r="Z2077">
        <v>16143.64</v>
      </c>
      <c r="AA2077">
        <v>12748.05</v>
      </c>
      <c r="AB2077">
        <v>2375.69</v>
      </c>
      <c r="AC2077">
        <v>10372.36</v>
      </c>
      <c r="AD2077">
        <v>11</v>
      </c>
      <c r="AE2077">
        <v>1</v>
      </c>
      <c r="AF2077">
        <v>80</v>
      </c>
      <c r="AG2077">
        <v>8</v>
      </c>
      <c r="AH2077">
        <v>14</v>
      </c>
      <c r="AI2077">
        <v>18</v>
      </c>
      <c r="AJ2077">
        <v>29</v>
      </c>
      <c r="AK2077">
        <v>11</v>
      </c>
      <c r="AL2077">
        <v>5</v>
      </c>
      <c r="AM2077">
        <v>2</v>
      </c>
      <c r="AN2077">
        <v>0</v>
      </c>
      <c r="AO2077">
        <v>81</v>
      </c>
      <c r="AP2077">
        <v>449</v>
      </c>
      <c r="AQ2077">
        <v>93</v>
      </c>
      <c r="AR2077">
        <v>0</v>
      </c>
      <c r="AS2077">
        <v>42</v>
      </c>
      <c r="AT2077">
        <v>18</v>
      </c>
      <c r="AU2077">
        <v>0</v>
      </c>
      <c r="AV2077">
        <v>0</v>
      </c>
      <c r="AW2077">
        <v>0</v>
      </c>
      <c r="AX2077">
        <v>0</v>
      </c>
      <c r="AY2077">
        <v>72</v>
      </c>
      <c r="AZ2077">
        <v>126</v>
      </c>
      <c r="BA2077">
        <v>85</v>
      </c>
      <c r="BB2077">
        <v>3</v>
      </c>
      <c r="BC2077">
        <v>1</v>
      </c>
      <c r="BD2077">
        <v>2</v>
      </c>
      <c r="BE2077">
        <v>0</v>
      </c>
      <c r="BF2077">
        <v>81</v>
      </c>
      <c r="BG2077">
        <v>2281.66</v>
      </c>
      <c r="BH2077">
        <v>3</v>
      </c>
      <c r="BI2077">
        <v>26</v>
      </c>
      <c r="BJ2077" s="25">
        <v>45853</v>
      </c>
      <c r="BK2077">
        <v>0</v>
      </c>
      <c r="BL2077" s="27" t="str">
        <f>VLOOKUP(O2077,DropDownList!$H$1:$I$7,2,FALSE)</f>
        <v>2023/24</v>
      </c>
      <c r="BM2077" s="27" t="str">
        <f t="shared" si="32"/>
        <v>FISCAL FINES</v>
      </c>
    </row>
    <row r="2078" spans="1:65" x14ac:dyDescent="0.2">
      <c r="A2078">
        <v>2025</v>
      </c>
      <c r="B2078">
        <v>7</v>
      </c>
      <c r="C2078" t="s">
        <v>216</v>
      </c>
      <c r="D2078" t="s">
        <v>229</v>
      </c>
      <c r="E2078" t="s">
        <v>42</v>
      </c>
      <c r="F2078">
        <v>9250</v>
      </c>
      <c r="G2078" t="s">
        <v>141</v>
      </c>
      <c r="H2078" t="s">
        <v>221</v>
      </c>
      <c r="I2078" t="s">
        <v>221</v>
      </c>
      <c r="J2078" s="24">
        <v>45839</v>
      </c>
      <c r="K2078" t="s">
        <v>143</v>
      </c>
      <c r="L2078">
        <v>2</v>
      </c>
      <c r="M2078" t="s">
        <v>144</v>
      </c>
      <c r="N2078" t="s">
        <v>145</v>
      </c>
      <c r="O2078" t="s">
        <v>149</v>
      </c>
      <c r="P2078" t="s">
        <v>152</v>
      </c>
      <c r="Q2078">
        <v>0</v>
      </c>
      <c r="R2078">
        <v>18</v>
      </c>
      <c r="S2078">
        <v>720</v>
      </c>
      <c r="T2078">
        <v>280</v>
      </c>
      <c r="U2078">
        <v>0</v>
      </c>
      <c r="V2078">
        <v>0</v>
      </c>
      <c r="W2078">
        <v>0</v>
      </c>
      <c r="X2078">
        <v>0</v>
      </c>
      <c r="Y2078">
        <v>0</v>
      </c>
      <c r="Z2078">
        <v>0</v>
      </c>
      <c r="AA2078">
        <v>440</v>
      </c>
      <c r="AB2078">
        <v>0</v>
      </c>
      <c r="AC2078">
        <v>440</v>
      </c>
      <c r="AD2078">
        <v>0</v>
      </c>
      <c r="AE2078">
        <v>0</v>
      </c>
      <c r="AF2078">
        <v>11</v>
      </c>
      <c r="AG2078">
        <v>0</v>
      </c>
      <c r="AH2078">
        <v>7</v>
      </c>
      <c r="AI2078">
        <v>0</v>
      </c>
      <c r="AJ2078">
        <v>0</v>
      </c>
      <c r="AK2078">
        <v>0</v>
      </c>
      <c r="AL2078">
        <v>0</v>
      </c>
      <c r="AM2078">
        <v>0</v>
      </c>
      <c r="AN2078">
        <v>0</v>
      </c>
      <c r="AO2078">
        <v>0</v>
      </c>
      <c r="AP2078">
        <v>0</v>
      </c>
      <c r="AQ2078">
        <v>0</v>
      </c>
      <c r="AR2078">
        <v>0</v>
      </c>
      <c r="AS2078">
        <v>0</v>
      </c>
      <c r="AT2078">
        <v>0</v>
      </c>
      <c r="AU2078">
        <v>0</v>
      </c>
      <c r="AV2078">
        <v>0</v>
      </c>
      <c r="AW2078">
        <v>0</v>
      </c>
      <c r="AX2078">
        <v>0</v>
      </c>
      <c r="AY2078">
        <v>0</v>
      </c>
      <c r="AZ2078">
        <v>0</v>
      </c>
      <c r="BA2078">
        <v>0</v>
      </c>
      <c r="BB2078">
        <v>0</v>
      </c>
      <c r="BC2078">
        <v>0</v>
      </c>
      <c r="BD2078">
        <v>0</v>
      </c>
      <c r="BE2078">
        <v>0</v>
      </c>
      <c r="BF2078">
        <v>0</v>
      </c>
      <c r="BG2078">
        <v>0</v>
      </c>
      <c r="BH2078">
        <v>0</v>
      </c>
      <c r="BI2078">
        <v>0</v>
      </c>
      <c r="BJ2078" s="25">
        <v>45853</v>
      </c>
      <c r="BK2078">
        <v>0</v>
      </c>
      <c r="BL2078" s="27" t="str">
        <f>VLOOKUP(O2078,DropDownList!$H$1:$I$7,2,FALSE)</f>
        <v>2025/26</v>
      </c>
      <c r="BM2078" s="27" t="str">
        <f t="shared" si="32"/>
        <v>PCOA</v>
      </c>
    </row>
    <row r="2079" spans="1:65" x14ac:dyDescent="0.2">
      <c r="A2079">
        <v>2025</v>
      </c>
      <c r="B2079">
        <v>7</v>
      </c>
      <c r="C2079" t="s">
        <v>216</v>
      </c>
      <c r="D2079" t="s">
        <v>229</v>
      </c>
      <c r="E2079" t="s">
        <v>42</v>
      </c>
      <c r="F2079">
        <v>9250</v>
      </c>
      <c r="G2079" t="s">
        <v>141</v>
      </c>
      <c r="H2079" t="s">
        <v>221</v>
      </c>
      <c r="I2079" t="s">
        <v>221</v>
      </c>
      <c r="J2079" s="24">
        <v>45839</v>
      </c>
      <c r="K2079" t="s">
        <v>143</v>
      </c>
      <c r="L2079">
        <v>2</v>
      </c>
      <c r="M2079" t="s">
        <v>144</v>
      </c>
      <c r="N2079" t="s">
        <v>145</v>
      </c>
      <c r="O2079" t="s">
        <v>149</v>
      </c>
      <c r="P2079" t="s">
        <v>154</v>
      </c>
      <c r="Q2079">
        <v>22919.02</v>
      </c>
      <c r="R2079">
        <v>246</v>
      </c>
      <c r="S2079">
        <v>62833</v>
      </c>
      <c r="T2079">
        <v>100.01</v>
      </c>
      <c r="U2079">
        <v>89</v>
      </c>
      <c r="V2079">
        <v>55</v>
      </c>
      <c r="W2079">
        <v>12635</v>
      </c>
      <c r="X2079">
        <v>14545</v>
      </c>
      <c r="Y2079">
        <v>0</v>
      </c>
      <c r="Z2079">
        <v>0</v>
      </c>
      <c r="AA2079">
        <v>39813.97</v>
      </c>
      <c r="AB2079">
        <v>0</v>
      </c>
      <c r="AC2079">
        <v>37083.97</v>
      </c>
      <c r="AD2079">
        <v>40</v>
      </c>
      <c r="AE2079">
        <v>15</v>
      </c>
      <c r="AF2079">
        <v>155</v>
      </c>
      <c r="AG2079">
        <v>33</v>
      </c>
      <c r="AH2079">
        <v>0</v>
      </c>
      <c r="AI2079">
        <v>56</v>
      </c>
      <c r="AJ2079">
        <v>0</v>
      </c>
      <c r="AK2079">
        <v>0</v>
      </c>
      <c r="AL2079">
        <v>0</v>
      </c>
      <c r="AM2079">
        <v>0</v>
      </c>
      <c r="AN2079">
        <v>0</v>
      </c>
      <c r="AO2079">
        <v>122</v>
      </c>
      <c r="AP2079">
        <v>353</v>
      </c>
      <c r="AQ2079">
        <v>114</v>
      </c>
      <c r="AR2079">
        <v>0</v>
      </c>
      <c r="AS2079">
        <v>38</v>
      </c>
      <c r="AT2079">
        <v>6</v>
      </c>
      <c r="AU2079">
        <v>0</v>
      </c>
      <c r="AV2079">
        <v>0</v>
      </c>
      <c r="AW2079">
        <v>0</v>
      </c>
      <c r="AX2079">
        <v>0</v>
      </c>
      <c r="AY2079">
        <v>38</v>
      </c>
      <c r="AZ2079">
        <v>97</v>
      </c>
      <c r="BA2079">
        <v>39</v>
      </c>
      <c r="BB2079">
        <v>6</v>
      </c>
      <c r="BC2079">
        <v>3</v>
      </c>
      <c r="BD2079">
        <v>0</v>
      </c>
      <c r="BE2079">
        <v>0</v>
      </c>
      <c r="BF2079">
        <v>246</v>
      </c>
      <c r="BG2079">
        <v>16105</v>
      </c>
      <c r="BH2079">
        <v>2</v>
      </c>
      <c r="BI2079">
        <v>89</v>
      </c>
      <c r="BJ2079" s="25">
        <v>45853</v>
      </c>
      <c r="BK2079">
        <v>0</v>
      </c>
      <c r="BL2079" s="27" t="str">
        <f>VLOOKUP(O2079,DropDownList!$H$1:$I$7,2,FALSE)</f>
        <v>2025/26</v>
      </c>
      <c r="BM2079" s="27" t="str">
        <f t="shared" si="32"/>
        <v>JP COURT</v>
      </c>
    </row>
    <row r="2080" spans="1:65" x14ac:dyDescent="0.2">
      <c r="A2080">
        <v>2025</v>
      </c>
      <c r="B2080">
        <v>7</v>
      </c>
      <c r="C2080" t="s">
        <v>216</v>
      </c>
      <c r="D2080" t="s">
        <v>230</v>
      </c>
      <c r="E2080" t="s">
        <v>42</v>
      </c>
      <c r="F2080">
        <v>9875</v>
      </c>
      <c r="G2080" t="s">
        <v>158</v>
      </c>
      <c r="H2080" t="s">
        <v>221</v>
      </c>
      <c r="I2080" t="s">
        <v>221</v>
      </c>
      <c r="J2080" s="24">
        <v>45839</v>
      </c>
      <c r="K2080" t="s">
        <v>143</v>
      </c>
      <c r="L2080">
        <v>2</v>
      </c>
      <c r="M2080" t="s">
        <v>144</v>
      </c>
      <c r="N2080" t="s">
        <v>145</v>
      </c>
      <c r="O2080" t="s">
        <v>147</v>
      </c>
      <c r="P2080" t="s">
        <v>160</v>
      </c>
      <c r="Q2080">
        <v>13974.85</v>
      </c>
      <c r="R2080">
        <v>171</v>
      </c>
      <c r="S2080">
        <v>70328</v>
      </c>
      <c r="T2080">
        <v>1620</v>
      </c>
      <c r="U2080">
        <v>49</v>
      </c>
      <c r="V2080">
        <v>18</v>
      </c>
      <c r="W2080">
        <v>4586.34</v>
      </c>
      <c r="X2080">
        <v>4586.34</v>
      </c>
      <c r="Y2080">
        <v>0</v>
      </c>
      <c r="Z2080">
        <v>0</v>
      </c>
      <c r="AA2080">
        <v>54733.15</v>
      </c>
      <c r="AB2080">
        <v>1907.37</v>
      </c>
      <c r="AC2080">
        <v>49610.78</v>
      </c>
      <c r="AD2080">
        <v>6</v>
      </c>
      <c r="AE2080">
        <v>12</v>
      </c>
      <c r="AF2080">
        <v>117</v>
      </c>
      <c r="AG2080">
        <v>32</v>
      </c>
      <c r="AH2080">
        <v>5</v>
      </c>
      <c r="AI2080">
        <v>17</v>
      </c>
      <c r="AJ2080">
        <v>0</v>
      </c>
      <c r="AK2080">
        <v>0</v>
      </c>
      <c r="AL2080">
        <v>0</v>
      </c>
      <c r="AM2080">
        <v>0</v>
      </c>
      <c r="AN2080">
        <v>0</v>
      </c>
      <c r="AO2080">
        <v>103</v>
      </c>
      <c r="AP2080">
        <v>404</v>
      </c>
      <c r="AQ2080">
        <v>102</v>
      </c>
      <c r="AR2080">
        <v>1</v>
      </c>
      <c r="AS2080">
        <v>42</v>
      </c>
      <c r="AT2080">
        <v>25</v>
      </c>
      <c r="AU2080">
        <v>1</v>
      </c>
      <c r="AV2080">
        <v>0</v>
      </c>
      <c r="AW2080">
        <v>3</v>
      </c>
      <c r="AX2080">
        <v>0</v>
      </c>
      <c r="AY2080">
        <v>54</v>
      </c>
      <c r="AZ2080">
        <v>98</v>
      </c>
      <c r="BA2080">
        <v>56</v>
      </c>
      <c r="BB2080">
        <v>6</v>
      </c>
      <c r="BC2080">
        <v>4</v>
      </c>
      <c r="BD2080">
        <v>3</v>
      </c>
      <c r="BE2080">
        <v>0</v>
      </c>
      <c r="BF2080">
        <v>167</v>
      </c>
      <c r="BG2080">
        <v>5960</v>
      </c>
      <c r="BH2080">
        <v>0</v>
      </c>
      <c r="BI2080">
        <v>48</v>
      </c>
      <c r="BJ2080" s="25">
        <v>45853</v>
      </c>
      <c r="BK2080">
        <v>0</v>
      </c>
      <c r="BL2080" s="27" t="str">
        <f>VLOOKUP(O2080,DropDownList!$H$1:$I$7,2,FALSE)</f>
        <v>2024/25</v>
      </c>
      <c r="BM2080" s="27" t="str">
        <f t="shared" si="32"/>
        <v>SC COURT</v>
      </c>
    </row>
    <row r="2081" spans="1:65" x14ac:dyDescent="0.2">
      <c r="A2081">
        <v>2025</v>
      </c>
      <c r="B2081">
        <v>7</v>
      </c>
      <c r="C2081" t="s">
        <v>216</v>
      </c>
      <c r="D2081" t="s">
        <v>230</v>
      </c>
      <c r="E2081" t="s">
        <v>42</v>
      </c>
      <c r="F2081">
        <v>9875</v>
      </c>
      <c r="G2081" t="s">
        <v>158</v>
      </c>
      <c r="H2081" t="s">
        <v>221</v>
      </c>
      <c r="I2081" t="s">
        <v>221</v>
      </c>
      <c r="J2081" s="24">
        <v>45839</v>
      </c>
      <c r="K2081" t="s">
        <v>143</v>
      </c>
      <c r="L2081">
        <v>2</v>
      </c>
      <c r="M2081" t="s">
        <v>144</v>
      </c>
      <c r="N2081" t="s">
        <v>145</v>
      </c>
      <c r="O2081" t="s">
        <v>149</v>
      </c>
      <c r="P2081" t="s">
        <v>161</v>
      </c>
      <c r="Q2081">
        <v>809.15</v>
      </c>
      <c r="R2081">
        <v>179</v>
      </c>
      <c r="S2081">
        <v>3950</v>
      </c>
      <c r="T2081">
        <v>140</v>
      </c>
      <c r="U2081">
        <v>75</v>
      </c>
      <c r="V2081">
        <v>22</v>
      </c>
      <c r="W2081">
        <v>480</v>
      </c>
      <c r="X2081">
        <v>480</v>
      </c>
      <c r="Y2081">
        <v>0</v>
      </c>
      <c r="Z2081">
        <v>0</v>
      </c>
      <c r="AA2081">
        <v>3000.85</v>
      </c>
      <c r="AB2081">
        <v>0</v>
      </c>
      <c r="AC2081">
        <v>0</v>
      </c>
      <c r="AD2081">
        <v>22</v>
      </c>
      <c r="AE2081">
        <v>0</v>
      </c>
      <c r="AF2081">
        <v>138</v>
      </c>
      <c r="AG2081">
        <v>1</v>
      </c>
      <c r="AH2081">
        <v>7</v>
      </c>
      <c r="AI2081">
        <v>33</v>
      </c>
      <c r="AJ2081">
        <v>0</v>
      </c>
      <c r="AK2081">
        <v>0</v>
      </c>
      <c r="AL2081">
        <v>0</v>
      </c>
      <c r="AM2081">
        <v>0</v>
      </c>
      <c r="AN2081">
        <v>0</v>
      </c>
      <c r="AO2081">
        <v>103</v>
      </c>
      <c r="AP2081">
        <v>313</v>
      </c>
      <c r="AQ2081">
        <v>91</v>
      </c>
      <c r="AR2081">
        <v>0</v>
      </c>
      <c r="AS2081">
        <v>23</v>
      </c>
      <c r="AT2081">
        <v>8</v>
      </c>
      <c r="AU2081">
        <v>2</v>
      </c>
      <c r="AV2081">
        <v>2</v>
      </c>
      <c r="AW2081">
        <v>6</v>
      </c>
      <c r="AX2081">
        <v>0</v>
      </c>
      <c r="AY2081">
        <v>39</v>
      </c>
      <c r="AZ2081">
        <v>86</v>
      </c>
      <c r="BA2081">
        <v>32</v>
      </c>
      <c r="BB2081">
        <v>9</v>
      </c>
      <c r="BC2081">
        <v>4</v>
      </c>
      <c r="BD2081">
        <v>0</v>
      </c>
      <c r="BE2081">
        <v>0</v>
      </c>
      <c r="BF2081">
        <v>172</v>
      </c>
      <c r="BG2081">
        <v>805</v>
      </c>
      <c r="BH2081">
        <v>0</v>
      </c>
      <c r="BI2081">
        <v>74</v>
      </c>
      <c r="BJ2081" s="25">
        <v>45853</v>
      </c>
      <c r="BK2081">
        <v>0</v>
      </c>
      <c r="BL2081" s="27" t="str">
        <f>VLOOKUP(O2081,DropDownList!$H$1:$I$7,2,FALSE)</f>
        <v>2025/26</v>
      </c>
      <c r="BM2081" s="27" t="str">
        <f t="shared" si="32"/>
        <v>VSUR</v>
      </c>
    </row>
    <row r="2082" spans="1:65" x14ac:dyDescent="0.2">
      <c r="A2082">
        <v>2025</v>
      </c>
      <c r="B2082">
        <v>7</v>
      </c>
      <c r="C2082" t="s">
        <v>216</v>
      </c>
      <c r="D2082" t="s">
        <v>230</v>
      </c>
      <c r="E2082" t="s">
        <v>42</v>
      </c>
      <c r="F2082">
        <v>9875</v>
      </c>
      <c r="G2082" t="s">
        <v>158</v>
      </c>
      <c r="H2082" t="s">
        <v>221</v>
      </c>
      <c r="I2082" t="s">
        <v>221</v>
      </c>
      <c r="J2082" s="24">
        <v>45839</v>
      </c>
      <c r="K2082" t="s">
        <v>143</v>
      </c>
      <c r="L2082">
        <v>2</v>
      </c>
      <c r="M2082" t="s">
        <v>144</v>
      </c>
      <c r="N2082" t="s">
        <v>145</v>
      </c>
      <c r="O2082" t="s">
        <v>149</v>
      </c>
      <c r="P2082" t="s">
        <v>159</v>
      </c>
      <c r="Q2082">
        <v>0</v>
      </c>
      <c r="R2082">
        <v>3</v>
      </c>
      <c r="S2082">
        <v>5738.49</v>
      </c>
      <c r="T2082">
        <v>88.92</v>
      </c>
      <c r="U2082">
        <v>0</v>
      </c>
      <c r="V2082">
        <v>0</v>
      </c>
      <c r="W2082">
        <v>0</v>
      </c>
      <c r="X2082">
        <v>0</v>
      </c>
      <c r="Y2082">
        <v>0</v>
      </c>
      <c r="Z2082">
        <v>0</v>
      </c>
      <c r="AA2082">
        <v>5649.57</v>
      </c>
      <c r="AB2082">
        <v>0</v>
      </c>
      <c r="AC2082">
        <v>0</v>
      </c>
      <c r="AD2082">
        <v>0</v>
      </c>
      <c r="AE2082">
        <v>0</v>
      </c>
      <c r="AF2082">
        <v>1</v>
      </c>
      <c r="AG2082">
        <v>0</v>
      </c>
      <c r="AH2082">
        <v>0</v>
      </c>
      <c r="AI2082">
        <v>0</v>
      </c>
      <c r="AJ2082">
        <v>0</v>
      </c>
      <c r="AK2082">
        <v>0</v>
      </c>
      <c r="AL2082">
        <v>0</v>
      </c>
      <c r="AM2082">
        <v>0</v>
      </c>
      <c r="AN2082">
        <v>0</v>
      </c>
      <c r="AO2082">
        <v>2</v>
      </c>
      <c r="AP2082">
        <v>2</v>
      </c>
      <c r="AQ2082">
        <v>2</v>
      </c>
      <c r="AR2082">
        <v>0</v>
      </c>
      <c r="AS2082">
        <v>0</v>
      </c>
      <c r="AT2082">
        <v>0</v>
      </c>
      <c r="AU2082">
        <v>0</v>
      </c>
      <c r="AV2082">
        <v>0</v>
      </c>
      <c r="AW2082">
        <v>0</v>
      </c>
      <c r="AX2082">
        <v>0</v>
      </c>
      <c r="AY2082">
        <v>0</v>
      </c>
      <c r="AZ2082">
        <v>0</v>
      </c>
      <c r="BA2082">
        <v>0</v>
      </c>
      <c r="BB2082">
        <v>0</v>
      </c>
      <c r="BC2082">
        <v>0</v>
      </c>
      <c r="BD2082">
        <v>0</v>
      </c>
      <c r="BE2082">
        <v>0</v>
      </c>
      <c r="BF2082">
        <v>0</v>
      </c>
      <c r="BG2082">
        <v>0</v>
      </c>
      <c r="BH2082">
        <v>2</v>
      </c>
      <c r="BI2082">
        <v>0</v>
      </c>
      <c r="BJ2082" s="25">
        <v>45853</v>
      </c>
      <c r="BK2082">
        <v>0</v>
      </c>
      <c r="BL2082" s="27" t="str">
        <f>VLOOKUP(O2082,DropDownList!$H$1:$I$7,2,FALSE)</f>
        <v>2025/26</v>
      </c>
      <c r="BM2082" s="27" t="str">
        <f t="shared" si="32"/>
        <v>CONF</v>
      </c>
    </row>
    <row r="2083" spans="1:65" x14ac:dyDescent="0.2">
      <c r="A2083">
        <v>2025</v>
      </c>
      <c r="B2083">
        <v>7</v>
      </c>
      <c r="C2083" t="s">
        <v>216</v>
      </c>
      <c r="D2083" t="s">
        <v>230</v>
      </c>
      <c r="E2083" t="s">
        <v>42</v>
      </c>
      <c r="F2083">
        <v>9875</v>
      </c>
      <c r="G2083" t="s">
        <v>158</v>
      </c>
      <c r="H2083" t="s">
        <v>221</v>
      </c>
      <c r="I2083" t="s">
        <v>221</v>
      </c>
      <c r="J2083" s="24">
        <v>45839</v>
      </c>
      <c r="K2083" t="s">
        <v>143</v>
      </c>
      <c r="L2083">
        <v>2</v>
      </c>
      <c r="M2083" t="s">
        <v>144</v>
      </c>
      <c r="N2083" t="s">
        <v>145</v>
      </c>
      <c r="O2083" t="s">
        <v>156</v>
      </c>
      <c r="P2083" t="s">
        <v>160</v>
      </c>
      <c r="Q2083">
        <v>11624.32</v>
      </c>
      <c r="R2083">
        <v>157</v>
      </c>
      <c r="S2083">
        <v>56925.9</v>
      </c>
      <c r="T2083">
        <v>685.3</v>
      </c>
      <c r="U2083">
        <v>41</v>
      </c>
      <c r="V2083">
        <v>22</v>
      </c>
      <c r="W2083">
        <v>7856.01</v>
      </c>
      <c r="X2083">
        <v>7856.01</v>
      </c>
      <c r="Y2083">
        <v>0</v>
      </c>
      <c r="Z2083">
        <v>0</v>
      </c>
      <c r="AA2083">
        <v>44616.28</v>
      </c>
      <c r="AB2083">
        <v>5476.34</v>
      </c>
      <c r="AC2083">
        <v>36909.94</v>
      </c>
      <c r="AD2083">
        <v>13</v>
      </c>
      <c r="AE2083">
        <v>9</v>
      </c>
      <c r="AF2083">
        <v>110</v>
      </c>
      <c r="AG2083">
        <v>24</v>
      </c>
      <c r="AH2083">
        <v>3</v>
      </c>
      <c r="AI2083">
        <v>17</v>
      </c>
      <c r="AJ2083">
        <v>0</v>
      </c>
      <c r="AK2083">
        <v>0</v>
      </c>
      <c r="AL2083">
        <v>0</v>
      </c>
      <c r="AM2083">
        <v>0</v>
      </c>
      <c r="AN2083">
        <v>0</v>
      </c>
      <c r="AO2083">
        <v>88</v>
      </c>
      <c r="AP2083">
        <v>475</v>
      </c>
      <c r="AQ2083">
        <v>92</v>
      </c>
      <c r="AR2083">
        <v>0</v>
      </c>
      <c r="AS2083">
        <v>46</v>
      </c>
      <c r="AT2083">
        <v>30</v>
      </c>
      <c r="AU2083">
        <v>3</v>
      </c>
      <c r="AV2083">
        <v>2</v>
      </c>
      <c r="AW2083">
        <v>0</v>
      </c>
      <c r="AX2083">
        <v>0</v>
      </c>
      <c r="AY2083">
        <v>62</v>
      </c>
      <c r="AZ2083">
        <v>121</v>
      </c>
      <c r="BA2083">
        <v>83</v>
      </c>
      <c r="BB2083">
        <v>12</v>
      </c>
      <c r="BC2083">
        <v>4</v>
      </c>
      <c r="BD2083">
        <v>1</v>
      </c>
      <c r="BE2083">
        <v>0</v>
      </c>
      <c r="BF2083">
        <v>153</v>
      </c>
      <c r="BG2083">
        <v>6660</v>
      </c>
      <c r="BH2083">
        <v>3</v>
      </c>
      <c r="BI2083">
        <v>38</v>
      </c>
      <c r="BJ2083" s="25">
        <v>45853</v>
      </c>
      <c r="BK2083">
        <v>0</v>
      </c>
      <c r="BL2083" s="27" t="str">
        <f>VLOOKUP(O2083,DropDownList!$H$1:$I$7,2,FALSE)</f>
        <v>2023/24</v>
      </c>
      <c r="BM2083" s="27" t="str">
        <f t="shared" si="32"/>
        <v>SC COURT</v>
      </c>
    </row>
    <row r="2084" spans="1:65" x14ac:dyDescent="0.2">
      <c r="A2084">
        <v>2025</v>
      </c>
      <c r="B2084">
        <v>7</v>
      </c>
      <c r="C2084" t="s">
        <v>216</v>
      </c>
      <c r="D2084" t="s">
        <v>230</v>
      </c>
      <c r="E2084" t="s">
        <v>42</v>
      </c>
      <c r="F2084">
        <v>9875</v>
      </c>
      <c r="G2084" t="s">
        <v>158</v>
      </c>
      <c r="H2084" t="s">
        <v>221</v>
      </c>
      <c r="I2084" t="s">
        <v>221</v>
      </c>
      <c r="J2084" s="24">
        <v>45839</v>
      </c>
      <c r="K2084" t="s">
        <v>143</v>
      </c>
      <c r="L2084">
        <v>2</v>
      </c>
      <c r="M2084" t="s">
        <v>144</v>
      </c>
      <c r="N2084" t="s">
        <v>145</v>
      </c>
      <c r="O2084" t="s">
        <v>149</v>
      </c>
      <c r="P2084" t="s">
        <v>160</v>
      </c>
      <c r="Q2084">
        <v>25211.07</v>
      </c>
      <c r="R2084">
        <v>183</v>
      </c>
      <c r="S2084">
        <v>77091</v>
      </c>
      <c r="T2084">
        <v>2280</v>
      </c>
      <c r="U2084">
        <v>78</v>
      </c>
      <c r="V2084">
        <v>39</v>
      </c>
      <c r="W2084">
        <v>9426.52</v>
      </c>
      <c r="X2084">
        <v>14266.52</v>
      </c>
      <c r="Y2084">
        <v>0</v>
      </c>
      <c r="Z2084">
        <v>0</v>
      </c>
      <c r="AA2084">
        <v>49599.93</v>
      </c>
      <c r="AB2084">
        <v>2405.8200000000002</v>
      </c>
      <c r="AC2084">
        <v>44193.26</v>
      </c>
      <c r="AD2084">
        <v>22</v>
      </c>
      <c r="AE2084">
        <v>17</v>
      </c>
      <c r="AF2084">
        <v>98</v>
      </c>
      <c r="AG2084">
        <v>46</v>
      </c>
      <c r="AH2084">
        <v>7</v>
      </c>
      <c r="AI2084">
        <v>32</v>
      </c>
      <c r="AJ2084">
        <v>0</v>
      </c>
      <c r="AK2084">
        <v>0</v>
      </c>
      <c r="AL2084">
        <v>0</v>
      </c>
      <c r="AM2084">
        <v>0</v>
      </c>
      <c r="AN2084">
        <v>0</v>
      </c>
      <c r="AO2084">
        <v>107</v>
      </c>
      <c r="AP2084">
        <v>330</v>
      </c>
      <c r="AQ2084">
        <v>95</v>
      </c>
      <c r="AR2084">
        <v>0</v>
      </c>
      <c r="AS2084">
        <v>25</v>
      </c>
      <c r="AT2084">
        <v>8</v>
      </c>
      <c r="AU2084">
        <v>2</v>
      </c>
      <c r="AV2084">
        <v>2</v>
      </c>
      <c r="AW2084">
        <v>6</v>
      </c>
      <c r="AX2084">
        <v>0</v>
      </c>
      <c r="AY2084">
        <v>41</v>
      </c>
      <c r="AZ2084">
        <v>92</v>
      </c>
      <c r="BA2084">
        <v>35</v>
      </c>
      <c r="BB2084">
        <v>9</v>
      </c>
      <c r="BC2084">
        <v>4</v>
      </c>
      <c r="BD2084">
        <v>0</v>
      </c>
      <c r="BE2084">
        <v>0</v>
      </c>
      <c r="BF2084">
        <v>176</v>
      </c>
      <c r="BG2084">
        <v>14235</v>
      </c>
      <c r="BH2084">
        <v>0</v>
      </c>
      <c r="BI2084">
        <v>77</v>
      </c>
      <c r="BJ2084" s="25">
        <v>45853</v>
      </c>
      <c r="BK2084">
        <v>0</v>
      </c>
      <c r="BL2084" s="27" t="str">
        <f>VLOOKUP(O2084,DropDownList!$H$1:$I$7,2,FALSE)</f>
        <v>2025/26</v>
      </c>
      <c r="BM2084" s="27" t="str">
        <f t="shared" si="32"/>
        <v>SC COURT</v>
      </c>
    </row>
    <row r="2085" spans="1:65" x14ac:dyDescent="0.2">
      <c r="A2085">
        <v>2025</v>
      </c>
      <c r="B2085">
        <v>7</v>
      </c>
      <c r="C2085" t="s">
        <v>216</v>
      </c>
      <c r="D2085" t="s">
        <v>230</v>
      </c>
      <c r="E2085" t="s">
        <v>42</v>
      </c>
      <c r="F2085">
        <v>9875</v>
      </c>
      <c r="G2085" t="s">
        <v>158</v>
      </c>
      <c r="H2085" t="s">
        <v>221</v>
      </c>
      <c r="I2085" t="s">
        <v>221</v>
      </c>
      <c r="J2085" s="24">
        <v>45839</v>
      </c>
      <c r="K2085" t="s">
        <v>143</v>
      </c>
      <c r="L2085">
        <v>2</v>
      </c>
      <c r="M2085" t="s">
        <v>144</v>
      </c>
      <c r="N2085" t="s">
        <v>145</v>
      </c>
      <c r="O2085" t="s">
        <v>156</v>
      </c>
      <c r="P2085" t="s">
        <v>159</v>
      </c>
      <c r="Q2085">
        <v>0</v>
      </c>
      <c r="R2085">
        <v>1</v>
      </c>
      <c r="S2085">
        <v>1000</v>
      </c>
      <c r="T2085">
        <v>0</v>
      </c>
      <c r="U2085">
        <v>0</v>
      </c>
      <c r="V2085">
        <v>0</v>
      </c>
      <c r="W2085">
        <v>0</v>
      </c>
      <c r="X2085">
        <v>0</v>
      </c>
      <c r="Y2085">
        <v>0</v>
      </c>
      <c r="Z2085">
        <v>0</v>
      </c>
      <c r="AA2085">
        <v>1000</v>
      </c>
      <c r="AB2085">
        <v>0</v>
      </c>
      <c r="AC2085">
        <v>0</v>
      </c>
      <c r="AD2085">
        <v>0</v>
      </c>
      <c r="AE2085">
        <v>0</v>
      </c>
      <c r="AF2085">
        <v>1</v>
      </c>
      <c r="AG2085">
        <v>0</v>
      </c>
      <c r="AH2085">
        <v>0</v>
      </c>
      <c r="AI2085">
        <v>0</v>
      </c>
      <c r="AJ2085">
        <v>0</v>
      </c>
      <c r="AK2085">
        <v>0</v>
      </c>
      <c r="AL2085">
        <v>0</v>
      </c>
      <c r="AM2085">
        <v>0</v>
      </c>
      <c r="AN2085">
        <v>0</v>
      </c>
      <c r="AO2085">
        <v>0</v>
      </c>
      <c r="AP2085">
        <v>0</v>
      </c>
      <c r="AQ2085">
        <v>0</v>
      </c>
      <c r="AR2085">
        <v>0</v>
      </c>
      <c r="AS2085">
        <v>0</v>
      </c>
      <c r="AT2085">
        <v>0</v>
      </c>
      <c r="AU2085">
        <v>0</v>
      </c>
      <c r="AV2085">
        <v>0</v>
      </c>
      <c r="AW2085">
        <v>0</v>
      </c>
      <c r="AX2085">
        <v>0</v>
      </c>
      <c r="AY2085">
        <v>0</v>
      </c>
      <c r="AZ2085">
        <v>0</v>
      </c>
      <c r="BA2085">
        <v>0</v>
      </c>
      <c r="BB2085">
        <v>0</v>
      </c>
      <c r="BC2085">
        <v>0</v>
      </c>
      <c r="BD2085">
        <v>0</v>
      </c>
      <c r="BE2085">
        <v>0</v>
      </c>
      <c r="BF2085">
        <v>0</v>
      </c>
      <c r="BG2085">
        <v>0</v>
      </c>
      <c r="BH2085">
        <v>0</v>
      </c>
      <c r="BI2085">
        <v>0</v>
      </c>
      <c r="BJ2085" s="25">
        <v>45853</v>
      </c>
      <c r="BK2085">
        <v>0</v>
      </c>
      <c r="BL2085" s="27" t="str">
        <f>VLOOKUP(O2085,DropDownList!$H$1:$I$7,2,FALSE)</f>
        <v>2023/24</v>
      </c>
      <c r="BM2085" s="27" t="str">
        <f t="shared" si="32"/>
        <v>CONF</v>
      </c>
    </row>
    <row r="2086" spans="1:65" x14ac:dyDescent="0.2">
      <c r="A2086">
        <v>2025</v>
      </c>
      <c r="B2086">
        <v>7</v>
      </c>
      <c r="C2086" t="s">
        <v>216</v>
      </c>
      <c r="D2086" t="s">
        <v>230</v>
      </c>
      <c r="E2086" t="s">
        <v>42</v>
      </c>
      <c r="F2086">
        <v>9875</v>
      </c>
      <c r="G2086" t="s">
        <v>158</v>
      </c>
      <c r="H2086" t="s">
        <v>221</v>
      </c>
      <c r="I2086" t="s">
        <v>221</v>
      </c>
      <c r="J2086" s="24">
        <v>45839</v>
      </c>
      <c r="K2086" t="s">
        <v>143</v>
      </c>
      <c r="L2086">
        <v>2</v>
      </c>
      <c r="M2086" t="s">
        <v>144</v>
      </c>
      <c r="N2086" t="s">
        <v>145</v>
      </c>
      <c r="O2086" t="s">
        <v>147</v>
      </c>
      <c r="P2086" t="s">
        <v>161</v>
      </c>
      <c r="Q2086">
        <v>390</v>
      </c>
      <c r="R2086">
        <v>173</v>
      </c>
      <c r="S2086">
        <v>3695</v>
      </c>
      <c r="T2086">
        <v>90</v>
      </c>
      <c r="U2086">
        <v>50</v>
      </c>
      <c r="V2086">
        <v>7</v>
      </c>
      <c r="W2086">
        <v>100</v>
      </c>
      <c r="X2086">
        <v>100</v>
      </c>
      <c r="Y2086">
        <v>0</v>
      </c>
      <c r="Z2086">
        <v>0</v>
      </c>
      <c r="AA2086">
        <v>3215</v>
      </c>
      <c r="AB2086">
        <v>0</v>
      </c>
      <c r="AC2086">
        <v>0</v>
      </c>
      <c r="AD2086">
        <v>7</v>
      </c>
      <c r="AE2086">
        <v>0</v>
      </c>
      <c r="AF2086">
        <v>147</v>
      </c>
      <c r="AG2086">
        <v>0</v>
      </c>
      <c r="AH2086">
        <v>5</v>
      </c>
      <c r="AI2086">
        <v>21</v>
      </c>
      <c r="AJ2086">
        <v>0</v>
      </c>
      <c r="AK2086">
        <v>0</v>
      </c>
      <c r="AL2086">
        <v>0</v>
      </c>
      <c r="AM2086">
        <v>0</v>
      </c>
      <c r="AN2086">
        <v>0</v>
      </c>
      <c r="AO2086">
        <v>105</v>
      </c>
      <c r="AP2086">
        <v>420</v>
      </c>
      <c r="AQ2086">
        <v>105</v>
      </c>
      <c r="AR2086">
        <v>1</v>
      </c>
      <c r="AS2086">
        <v>43</v>
      </c>
      <c r="AT2086">
        <v>25</v>
      </c>
      <c r="AU2086">
        <v>1</v>
      </c>
      <c r="AV2086">
        <v>0</v>
      </c>
      <c r="AW2086">
        <v>3</v>
      </c>
      <c r="AX2086">
        <v>0</v>
      </c>
      <c r="AY2086">
        <v>58</v>
      </c>
      <c r="AZ2086">
        <v>103</v>
      </c>
      <c r="BA2086">
        <v>59</v>
      </c>
      <c r="BB2086">
        <v>6</v>
      </c>
      <c r="BC2086">
        <v>4</v>
      </c>
      <c r="BD2086">
        <v>3</v>
      </c>
      <c r="BE2086">
        <v>0</v>
      </c>
      <c r="BF2086">
        <v>169</v>
      </c>
      <c r="BG2086">
        <v>390</v>
      </c>
      <c r="BH2086">
        <v>0</v>
      </c>
      <c r="BI2086">
        <v>49</v>
      </c>
      <c r="BJ2086" s="25">
        <v>45853</v>
      </c>
      <c r="BK2086">
        <v>0</v>
      </c>
      <c r="BL2086" s="27" t="str">
        <f>VLOOKUP(O2086,DropDownList!$H$1:$I$7,2,FALSE)</f>
        <v>2024/25</v>
      </c>
      <c r="BM2086" s="27" t="str">
        <f t="shared" si="32"/>
        <v>VSUR</v>
      </c>
    </row>
    <row r="2087" spans="1:65" x14ac:dyDescent="0.2">
      <c r="A2087">
        <v>2025</v>
      </c>
      <c r="B2087">
        <v>7</v>
      </c>
      <c r="C2087" t="s">
        <v>216</v>
      </c>
      <c r="D2087" t="s">
        <v>230</v>
      </c>
      <c r="E2087" t="s">
        <v>42</v>
      </c>
      <c r="F2087">
        <v>9875</v>
      </c>
      <c r="G2087" t="s">
        <v>158</v>
      </c>
      <c r="H2087" t="s">
        <v>221</v>
      </c>
      <c r="I2087" t="s">
        <v>221</v>
      </c>
      <c r="J2087" s="24">
        <v>45839</v>
      </c>
      <c r="K2087" t="s">
        <v>143</v>
      </c>
      <c r="L2087">
        <v>2</v>
      </c>
      <c r="M2087" t="s">
        <v>144</v>
      </c>
      <c r="N2087" t="s">
        <v>145</v>
      </c>
      <c r="O2087" t="s">
        <v>147</v>
      </c>
      <c r="P2087" t="s">
        <v>159</v>
      </c>
      <c r="Q2087">
        <v>0</v>
      </c>
      <c r="R2087">
        <v>2</v>
      </c>
      <c r="S2087">
        <v>6434.21</v>
      </c>
      <c r="T2087">
        <v>40</v>
      </c>
      <c r="U2087">
        <v>0</v>
      </c>
      <c r="V2087">
        <v>0</v>
      </c>
      <c r="W2087">
        <v>0</v>
      </c>
      <c r="X2087">
        <v>0</v>
      </c>
      <c r="Y2087">
        <v>0</v>
      </c>
      <c r="Z2087">
        <v>0</v>
      </c>
      <c r="AA2087">
        <v>6394.21</v>
      </c>
      <c r="AB2087">
        <v>0</v>
      </c>
      <c r="AC2087">
        <v>0</v>
      </c>
      <c r="AD2087">
        <v>0</v>
      </c>
      <c r="AE2087">
        <v>0</v>
      </c>
      <c r="AF2087">
        <v>1</v>
      </c>
      <c r="AG2087">
        <v>0</v>
      </c>
      <c r="AH2087">
        <v>0</v>
      </c>
      <c r="AI2087">
        <v>0</v>
      </c>
      <c r="AJ2087">
        <v>0</v>
      </c>
      <c r="AK2087">
        <v>0</v>
      </c>
      <c r="AL2087">
        <v>0</v>
      </c>
      <c r="AM2087">
        <v>0</v>
      </c>
      <c r="AN2087">
        <v>0</v>
      </c>
      <c r="AO2087">
        <v>1</v>
      </c>
      <c r="AP2087">
        <v>1</v>
      </c>
      <c r="AQ2087">
        <v>1</v>
      </c>
      <c r="AR2087">
        <v>0</v>
      </c>
      <c r="AS2087">
        <v>0</v>
      </c>
      <c r="AT2087">
        <v>0</v>
      </c>
      <c r="AU2087">
        <v>0</v>
      </c>
      <c r="AV2087">
        <v>0</v>
      </c>
      <c r="AW2087">
        <v>0</v>
      </c>
      <c r="AX2087">
        <v>0</v>
      </c>
      <c r="AY2087">
        <v>0</v>
      </c>
      <c r="AZ2087">
        <v>0</v>
      </c>
      <c r="BA2087">
        <v>0</v>
      </c>
      <c r="BB2087">
        <v>0</v>
      </c>
      <c r="BC2087">
        <v>0</v>
      </c>
      <c r="BD2087">
        <v>0</v>
      </c>
      <c r="BE2087">
        <v>0</v>
      </c>
      <c r="BF2087">
        <v>0</v>
      </c>
      <c r="BG2087">
        <v>0</v>
      </c>
      <c r="BH2087">
        <v>1</v>
      </c>
      <c r="BI2087">
        <v>0</v>
      </c>
      <c r="BJ2087" s="25">
        <v>45853</v>
      </c>
      <c r="BK2087">
        <v>0</v>
      </c>
      <c r="BL2087" s="27" t="str">
        <f>VLOOKUP(O2087,DropDownList!$H$1:$I$7,2,FALSE)</f>
        <v>2024/25</v>
      </c>
      <c r="BM2087" s="27" t="str">
        <f t="shared" si="32"/>
        <v>CONF</v>
      </c>
    </row>
    <row r="2088" spans="1:65" x14ac:dyDescent="0.2">
      <c r="A2088">
        <v>2025</v>
      </c>
      <c r="B2088">
        <v>7</v>
      </c>
      <c r="C2088" t="s">
        <v>216</v>
      </c>
      <c r="D2088" t="s">
        <v>230</v>
      </c>
      <c r="E2088" t="s">
        <v>42</v>
      </c>
      <c r="F2088">
        <v>9875</v>
      </c>
      <c r="G2088" t="s">
        <v>158</v>
      </c>
      <c r="H2088" t="s">
        <v>221</v>
      </c>
      <c r="I2088" t="s">
        <v>221</v>
      </c>
      <c r="J2088" s="24">
        <v>45839</v>
      </c>
      <c r="K2088" t="s">
        <v>143</v>
      </c>
      <c r="L2088">
        <v>2</v>
      </c>
      <c r="M2088" t="s">
        <v>144</v>
      </c>
      <c r="N2088" t="s">
        <v>145</v>
      </c>
      <c r="O2088" t="s">
        <v>156</v>
      </c>
      <c r="P2088" t="s">
        <v>161</v>
      </c>
      <c r="Q2088">
        <v>370</v>
      </c>
      <c r="R2088">
        <v>144</v>
      </c>
      <c r="S2088">
        <v>2650</v>
      </c>
      <c r="T2088">
        <v>50</v>
      </c>
      <c r="U2088">
        <v>39</v>
      </c>
      <c r="V2088">
        <v>15</v>
      </c>
      <c r="W2088">
        <v>290</v>
      </c>
      <c r="X2088">
        <v>290</v>
      </c>
      <c r="Y2088">
        <v>0</v>
      </c>
      <c r="Z2088">
        <v>0</v>
      </c>
      <c r="AA2088">
        <v>2230</v>
      </c>
      <c r="AB2088">
        <v>0</v>
      </c>
      <c r="AC2088">
        <v>0</v>
      </c>
      <c r="AD2088">
        <v>15</v>
      </c>
      <c r="AE2088">
        <v>0</v>
      </c>
      <c r="AF2088">
        <v>120</v>
      </c>
      <c r="AG2088">
        <v>0</v>
      </c>
      <c r="AH2088">
        <v>4</v>
      </c>
      <c r="AI2088">
        <v>20</v>
      </c>
      <c r="AJ2088">
        <v>0</v>
      </c>
      <c r="AK2088">
        <v>0</v>
      </c>
      <c r="AL2088">
        <v>0</v>
      </c>
      <c r="AM2088">
        <v>0</v>
      </c>
      <c r="AN2088">
        <v>0</v>
      </c>
      <c r="AO2088">
        <v>82</v>
      </c>
      <c r="AP2088">
        <v>462</v>
      </c>
      <c r="AQ2088">
        <v>87</v>
      </c>
      <c r="AR2088">
        <v>0</v>
      </c>
      <c r="AS2088">
        <v>43</v>
      </c>
      <c r="AT2088">
        <v>30</v>
      </c>
      <c r="AU2088">
        <v>3</v>
      </c>
      <c r="AV2088">
        <v>2</v>
      </c>
      <c r="AW2088">
        <v>0</v>
      </c>
      <c r="AX2088">
        <v>0</v>
      </c>
      <c r="AY2088">
        <v>62</v>
      </c>
      <c r="AZ2088">
        <v>119</v>
      </c>
      <c r="BA2088">
        <v>82</v>
      </c>
      <c r="BB2088">
        <v>12</v>
      </c>
      <c r="BC2088">
        <v>4</v>
      </c>
      <c r="BD2088">
        <v>1</v>
      </c>
      <c r="BE2088">
        <v>0</v>
      </c>
      <c r="BF2088">
        <v>143</v>
      </c>
      <c r="BG2088">
        <v>370</v>
      </c>
      <c r="BH2088">
        <v>0</v>
      </c>
      <c r="BI2088">
        <v>36</v>
      </c>
      <c r="BJ2088" s="25">
        <v>45853</v>
      </c>
      <c r="BK2088">
        <v>0</v>
      </c>
      <c r="BL2088" s="27" t="str">
        <f>VLOOKUP(O2088,DropDownList!$H$1:$I$7,2,FALSE)</f>
        <v>2023/24</v>
      </c>
      <c r="BM2088" s="27" t="str">
        <f t="shared" si="32"/>
        <v>VSUR</v>
      </c>
    </row>
    <row r="2089" spans="1:65" x14ac:dyDescent="0.2">
      <c r="A2089">
        <v>2025</v>
      </c>
      <c r="B2089">
        <v>7</v>
      </c>
      <c r="C2089" t="s">
        <v>231</v>
      </c>
      <c r="D2089" t="s">
        <v>232</v>
      </c>
      <c r="E2089" t="s">
        <v>44</v>
      </c>
      <c r="F2089">
        <v>9240</v>
      </c>
      <c r="G2089" t="s">
        <v>141</v>
      </c>
      <c r="H2089" t="s">
        <v>233</v>
      </c>
      <c r="I2089" t="s">
        <v>234</v>
      </c>
      <c r="J2089" s="24">
        <v>45839</v>
      </c>
      <c r="K2089" t="s">
        <v>143</v>
      </c>
      <c r="L2089">
        <v>2</v>
      </c>
      <c r="M2089" t="s">
        <v>144</v>
      </c>
      <c r="N2089" t="s">
        <v>145</v>
      </c>
      <c r="O2089" t="s">
        <v>147</v>
      </c>
      <c r="P2089" t="s">
        <v>153</v>
      </c>
      <c r="Q2089">
        <v>135</v>
      </c>
      <c r="R2089">
        <v>6</v>
      </c>
      <c r="S2089">
        <v>270</v>
      </c>
      <c r="T2089">
        <v>0</v>
      </c>
      <c r="U2089">
        <v>3</v>
      </c>
      <c r="V2089">
        <v>3</v>
      </c>
      <c r="W2089">
        <v>135</v>
      </c>
      <c r="X2089">
        <v>135</v>
      </c>
      <c r="Y2089">
        <v>0</v>
      </c>
      <c r="Z2089">
        <v>0</v>
      </c>
      <c r="AA2089">
        <v>135</v>
      </c>
      <c r="AB2089">
        <v>0</v>
      </c>
      <c r="AC2089">
        <v>135</v>
      </c>
      <c r="AD2089">
        <v>3</v>
      </c>
      <c r="AE2089">
        <v>0</v>
      </c>
      <c r="AF2089">
        <v>3</v>
      </c>
      <c r="AG2089">
        <v>0</v>
      </c>
      <c r="AH2089">
        <v>0</v>
      </c>
      <c r="AI2089">
        <v>3</v>
      </c>
      <c r="AJ2089">
        <v>0</v>
      </c>
      <c r="AK2089">
        <v>0</v>
      </c>
      <c r="AL2089">
        <v>0</v>
      </c>
      <c r="AM2089">
        <v>0</v>
      </c>
      <c r="AN2089">
        <v>0</v>
      </c>
      <c r="AO2089">
        <v>6</v>
      </c>
      <c r="AP2089">
        <v>30</v>
      </c>
      <c r="AQ2089">
        <v>9</v>
      </c>
      <c r="AR2089">
        <v>1</v>
      </c>
      <c r="AS2089">
        <v>7</v>
      </c>
      <c r="AT2089">
        <v>0</v>
      </c>
      <c r="AU2089">
        <v>0</v>
      </c>
      <c r="AV2089">
        <v>0</v>
      </c>
      <c r="AW2089">
        <v>0</v>
      </c>
      <c r="AX2089">
        <v>0</v>
      </c>
      <c r="AY2089">
        <v>1</v>
      </c>
      <c r="AZ2089">
        <v>6</v>
      </c>
      <c r="BA2089">
        <v>4</v>
      </c>
      <c r="BB2089">
        <v>0</v>
      </c>
      <c r="BC2089">
        <v>0</v>
      </c>
      <c r="BD2089">
        <v>0</v>
      </c>
      <c r="BE2089">
        <v>0</v>
      </c>
      <c r="BF2089">
        <v>5</v>
      </c>
      <c r="BG2089">
        <v>135</v>
      </c>
      <c r="BH2089">
        <v>0</v>
      </c>
      <c r="BI2089">
        <v>3</v>
      </c>
      <c r="BJ2089" s="25">
        <v>45853</v>
      </c>
      <c r="BK2089">
        <v>0</v>
      </c>
      <c r="BL2089" s="27" t="str">
        <f>VLOOKUP(O2089,DropDownList!$H$1:$I$7,2,FALSE)</f>
        <v>2024/25</v>
      </c>
      <c r="BM2089" s="27" t="str">
        <f t="shared" si="32"/>
        <v>PREG</v>
      </c>
    </row>
    <row r="2090" spans="1:65" x14ac:dyDescent="0.2">
      <c r="A2090">
        <v>2025</v>
      </c>
      <c r="B2090">
        <v>7</v>
      </c>
      <c r="C2090" t="s">
        <v>231</v>
      </c>
      <c r="D2090" t="s">
        <v>232</v>
      </c>
      <c r="E2090" t="s">
        <v>44</v>
      </c>
      <c r="F2090">
        <v>9240</v>
      </c>
      <c r="G2090" t="s">
        <v>141</v>
      </c>
      <c r="H2090" t="s">
        <v>233</v>
      </c>
      <c r="I2090" t="s">
        <v>234</v>
      </c>
      <c r="J2090" s="24">
        <v>45839</v>
      </c>
      <c r="K2090" t="s">
        <v>143</v>
      </c>
      <c r="L2090">
        <v>2</v>
      </c>
      <c r="M2090" t="s">
        <v>144</v>
      </c>
      <c r="N2090" t="s">
        <v>145</v>
      </c>
      <c r="O2090" t="s">
        <v>147</v>
      </c>
      <c r="P2090" t="s">
        <v>151</v>
      </c>
      <c r="Q2090">
        <v>0</v>
      </c>
      <c r="R2090">
        <v>136</v>
      </c>
      <c r="S2090">
        <v>4080</v>
      </c>
      <c r="T2090">
        <v>510</v>
      </c>
      <c r="U2090">
        <v>4</v>
      </c>
      <c r="V2090">
        <v>0</v>
      </c>
      <c r="W2090">
        <v>0</v>
      </c>
      <c r="X2090">
        <v>0</v>
      </c>
      <c r="Y2090">
        <v>0</v>
      </c>
      <c r="Z2090">
        <v>0</v>
      </c>
      <c r="AA2090">
        <v>3570</v>
      </c>
      <c r="AB2090">
        <v>0</v>
      </c>
      <c r="AC2090">
        <v>3570</v>
      </c>
      <c r="AD2090">
        <v>0</v>
      </c>
      <c r="AE2090">
        <v>0</v>
      </c>
      <c r="AF2090">
        <v>119</v>
      </c>
      <c r="AG2090">
        <v>0</v>
      </c>
      <c r="AH2090">
        <v>17</v>
      </c>
      <c r="AI2090">
        <v>0</v>
      </c>
      <c r="AJ2090">
        <v>0</v>
      </c>
      <c r="AK2090">
        <v>0</v>
      </c>
      <c r="AL2090">
        <v>0</v>
      </c>
      <c r="AM2090">
        <v>4</v>
      </c>
      <c r="AN2090">
        <v>0</v>
      </c>
      <c r="AO2090">
        <v>0</v>
      </c>
      <c r="AP2090">
        <v>0</v>
      </c>
      <c r="AQ2090">
        <v>0</v>
      </c>
      <c r="AR2090">
        <v>0</v>
      </c>
      <c r="AS2090">
        <v>0</v>
      </c>
      <c r="AT2090">
        <v>0</v>
      </c>
      <c r="AU2090">
        <v>0</v>
      </c>
      <c r="AV2090">
        <v>0</v>
      </c>
      <c r="AW2090">
        <v>0</v>
      </c>
      <c r="AX2090">
        <v>0</v>
      </c>
      <c r="AY2090">
        <v>0</v>
      </c>
      <c r="AZ2090">
        <v>0</v>
      </c>
      <c r="BA2090">
        <v>0</v>
      </c>
      <c r="BB2090">
        <v>0</v>
      </c>
      <c r="BC2090">
        <v>0</v>
      </c>
      <c r="BD2090">
        <v>0</v>
      </c>
      <c r="BE2090">
        <v>0</v>
      </c>
      <c r="BF2090">
        <v>0</v>
      </c>
      <c r="BG2090">
        <v>0</v>
      </c>
      <c r="BH2090">
        <v>0</v>
      </c>
      <c r="BI2090">
        <v>0</v>
      </c>
      <c r="BJ2090" s="25">
        <v>45853</v>
      </c>
      <c r="BK2090">
        <v>0</v>
      </c>
      <c r="BL2090" s="27" t="str">
        <f>VLOOKUP(O2090,DropDownList!$H$1:$I$7,2,FALSE)</f>
        <v>2024/25</v>
      </c>
      <c r="BM2090" s="27" t="str">
        <f t="shared" si="32"/>
        <v>PCPF</v>
      </c>
    </row>
    <row r="2091" spans="1:65" x14ac:dyDescent="0.2">
      <c r="A2091">
        <v>2025</v>
      </c>
      <c r="B2091">
        <v>7</v>
      </c>
      <c r="C2091" t="s">
        <v>231</v>
      </c>
      <c r="D2091" t="s">
        <v>232</v>
      </c>
      <c r="E2091" t="s">
        <v>44</v>
      </c>
      <c r="F2091">
        <v>9240</v>
      </c>
      <c r="G2091" t="s">
        <v>141</v>
      </c>
      <c r="H2091" t="s">
        <v>233</v>
      </c>
      <c r="I2091" t="s">
        <v>234</v>
      </c>
      <c r="J2091" s="24">
        <v>45839</v>
      </c>
      <c r="K2091" t="s">
        <v>143</v>
      </c>
      <c r="L2091">
        <v>2</v>
      </c>
      <c r="M2091" t="s">
        <v>144</v>
      </c>
      <c r="N2091" t="s">
        <v>145</v>
      </c>
      <c r="O2091" t="s">
        <v>147</v>
      </c>
      <c r="P2091" t="s">
        <v>150</v>
      </c>
      <c r="Q2091">
        <v>6679.54</v>
      </c>
      <c r="R2091">
        <v>155</v>
      </c>
      <c r="S2091">
        <v>24434.42</v>
      </c>
      <c r="T2091">
        <v>3179.7</v>
      </c>
      <c r="U2091">
        <v>47</v>
      </c>
      <c r="V2091">
        <v>17</v>
      </c>
      <c r="W2091">
        <v>2897.51</v>
      </c>
      <c r="X2091">
        <v>3120.03</v>
      </c>
      <c r="Y2091">
        <v>134</v>
      </c>
      <c r="Z2091">
        <v>21254.720000000001</v>
      </c>
      <c r="AA2091">
        <v>14575.18</v>
      </c>
      <c r="AB2091">
        <v>3857.44</v>
      </c>
      <c r="AC2091">
        <v>10717.74</v>
      </c>
      <c r="AD2091">
        <v>11</v>
      </c>
      <c r="AE2091">
        <v>6</v>
      </c>
      <c r="AF2091">
        <v>82</v>
      </c>
      <c r="AG2091">
        <v>24</v>
      </c>
      <c r="AH2091">
        <v>21</v>
      </c>
      <c r="AI2091">
        <v>23</v>
      </c>
      <c r="AJ2091">
        <v>27</v>
      </c>
      <c r="AK2091">
        <v>21</v>
      </c>
      <c r="AL2091">
        <v>1</v>
      </c>
      <c r="AM2091">
        <v>11</v>
      </c>
      <c r="AN2091">
        <v>0</v>
      </c>
      <c r="AO2091">
        <v>105</v>
      </c>
      <c r="AP2091">
        <v>410</v>
      </c>
      <c r="AQ2091">
        <v>109</v>
      </c>
      <c r="AR2091">
        <v>22</v>
      </c>
      <c r="AS2091">
        <v>49</v>
      </c>
      <c r="AT2091">
        <v>1</v>
      </c>
      <c r="AU2091">
        <v>3</v>
      </c>
      <c r="AV2091">
        <v>1</v>
      </c>
      <c r="AW2091">
        <v>0</v>
      </c>
      <c r="AX2091">
        <v>0</v>
      </c>
      <c r="AY2091">
        <v>66</v>
      </c>
      <c r="AZ2091">
        <v>100</v>
      </c>
      <c r="BA2091">
        <v>45</v>
      </c>
      <c r="BB2091">
        <v>5</v>
      </c>
      <c r="BC2091">
        <v>1</v>
      </c>
      <c r="BD2091">
        <v>0</v>
      </c>
      <c r="BE2091">
        <v>0</v>
      </c>
      <c r="BF2091">
        <v>104</v>
      </c>
      <c r="BG2091">
        <v>4049.49</v>
      </c>
      <c r="BH2091">
        <v>5</v>
      </c>
      <c r="BI2091">
        <v>47</v>
      </c>
      <c r="BJ2091" s="25">
        <v>45853</v>
      </c>
      <c r="BK2091">
        <v>0</v>
      </c>
      <c r="BL2091" s="27" t="str">
        <f>VLOOKUP(O2091,DropDownList!$H$1:$I$7,2,FALSE)</f>
        <v>2024/25</v>
      </c>
      <c r="BM2091" s="27" t="str">
        <f t="shared" si="32"/>
        <v>FISCAL FINES</v>
      </c>
    </row>
    <row r="2092" spans="1:65" x14ac:dyDescent="0.2">
      <c r="A2092">
        <v>2025</v>
      </c>
      <c r="B2092">
        <v>7</v>
      </c>
      <c r="C2092" t="s">
        <v>231</v>
      </c>
      <c r="D2092" t="s">
        <v>232</v>
      </c>
      <c r="E2092" t="s">
        <v>44</v>
      </c>
      <c r="F2092">
        <v>9240</v>
      </c>
      <c r="G2092" t="s">
        <v>141</v>
      </c>
      <c r="H2092" t="s">
        <v>233</v>
      </c>
      <c r="I2092" t="s">
        <v>234</v>
      </c>
      <c r="J2092" s="24">
        <v>45839</v>
      </c>
      <c r="K2092" t="s">
        <v>143</v>
      </c>
      <c r="L2092">
        <v>2</v>
      </c>
      <c r="M2092" t="s">
        <v>144</v>
      </c>
      <c r="N2092" t="s">
        <v>145</v>
      </c>
      <c r="O2092" t="s">
        <v>156</v>
      </c>
      <c r="P2092" t="s">
        <v>146</v>
      </c>
      <c r="Q2092">
        <v>209.28</v>
      </c>
      <c r="R2092">
        <v>127</v>
      </c>
      <c r="S2092">
        <v>2050</v>
      </c>
      <c r="T2092">
        <v>95</v>
      </c>
      <c r="U2092">
        <v>36</v>
      </c>
      <c r="V2092">
        <v>4</v>
      </c>
      <c r="W2092">
        <v>45</v>
      </c>
      <c r="X2092">
        <v>45</v>
      </c>
      <c r="Y2092">
        <v>0</v>
      </c>
      <c r="Z2092">
        <v>0</v>
      </c>
      <c r="AA2092">
        <v>1745.72</v>
      </c>
      <c r="AB2092">
        <v>0</v>
      </c>
      <c r="AC2092">
        <v>0</v>
      </c>
      <c r="AD2092">
        <v>3</v>
      </c>
      <c r="AE2092">
        <v>1</v>
      </c>
      <c r="AF2092">
        <v>106</v>
      </c>
      <c r="AG2092">
        <v>2</v>
      </c>
      <c r="AH2092">
        <v>5</v>
      </c>
      <c r="AI2092">
        <v>13</v>
      </c>
      <c r="AJ2092">
        <v>0</v>
      </c>
      <c r="AK2092">
        <v>0</v>
      </c>
      <c r="AL2092">
        <v>0</v>
      </c>
      <c r="AM2092">
        <v>0</v>
      </c>
      <c r="AN2092">
        <v>0</v>
      </c>
      <c r="AO2092">
        <v>94</v>
      </c>
      <c r="AP2092">
        <v>459</v>
      </c>
      <c r="AQ2092">
        <v>95</v>
      </c>
      <c r="AR2092">
        <v>0</v>
      </c>
      <c r="AS2092">
        <v>82</v>
      </c>
      <c r="AT2092">
        <v>10</v>
      </c>
      <c r="AU2092">
        <v>6</v>
      </c>
      <c r="AV2092">
        <v>2</v>
      </c>
      <c r="AW2092">
        <v>1</v>
      </c>
      <c r="AX2092">
        <v>0</v>
      </c>
      <c r="AY2092">
        <v>68</v>
      </c>
      <c r="AZ2092">
        <v>104</v>
      </c>
      <c r="BA2092">
        <v>58</v>
      </c>
      <c r="BB2092">
        <v>7</v>
      </c>
      <c r="BC2092">
        <v>3</v>
      </c>
      <c r="BD2092">
        <v>1</v>
      </c>
      <c r="BE2092">
        <v>0</v>
      </c>
      <c r="BF2092">
        <v>126</v>
      </c>
      <c r="BG2092">
        <v>200</v>
      </c>
      <c r="BH2092">
        <v>1</v>
      </c>
      <c r="BI2092">
        <v>36</v>
      </c>
      <c r="BJ2092" s="25">
        <v>45853</v>
      </c>
      <c r="BK2092">
        <v>0</v>
      </c>
      <c r="BL2092" s="27" t="str">
        <f>VLOOKUP(O2092,DropDownList!$H$1:$I$7,2,FALSE)</f>
        <v>2023/24</v>
      </c>
      <c r="BM2092" s="27" t="str">
        <f t="shared" si="32"/>
        <v>VSUR</v>
      </c>
    </row>
    <row r="2093" spans="1:65" x14ac:dyDescent="0.2">
      <c r="A2093">
        <v>2025</v>
      </c>
      <c r="B2093">
        <v>7</v>
      </c>
      <c r="C2093" t="s">
        <v>231</v>
      </c>
      <c r="D2093" t="s">
        <v>232</v>
      </c>
      <c r="E2093" t="s">
        <v>44</v>
      </c>
      <c r="F2093">
        <v>9240</v>
      </c>
      <c r="G2093" t="s">
        <v>141</v>
      </c>
      <c r="H2093" t="s">
        <v>233</v>
      </c>
      <c r="I2093" t="s">
        <v>234</v>
      </c>
      <c r="J2093" s="24">
        <v>45839</v>
      </c>
      <c r="K2093" t="s">
        <v>143</v>
      </c>
      <c r="L2093">
        <v>2</v>
      </c>
      <c r="M2093" t="s">
        <v>144</v>
      </c>
      <c r="N2093" t="s">
        <v>145</v>
      </c>
      <c r="O2093" t="s">
        <v>147</v>
      </c>
      <c r="P2093" t="s">
        <v>154</v>
      </c>
      <c r="Q2093">
        <v>6405.28</v>
      </c>
      <c r="R2093">
        <v>84</v>
      </c>
      <c r="S2093">
        <v>24741.53</v>
      </c>
      <c r="T2093">
        <v>713.78</v>
      </c>
      <c r="U2093">
        <v>26</v>
      </c>
      <c r="V2093">
        <v>11</v>
      </c>
      <c r="W2093">
        <v>2412.6799999999998</v>
      </c>
      <c r="X2093">
        <v>2462.6799999999998</v>
      </c>
      <c r="Y2093">
        <v>0</v>
      </c>
      <c r="Z2093">
        <v>0</v>
      </c>
      <c r="AA2093">
        <v>17622.47</v>
      </c>
      <c r="AB2093">
        <v>850.91</v>
      </c>
      <c r="AC2093">
        <v>15581.56</v>
      </c>
      <c r="AD2093">
        <v>4</v>
      </c>
      <c r="AE2093">
        <v>7</v>
      </c>
      <c r="AF2093">
        <v>54</v>
      </c>
      <c r="AG2093">
        <v>16</v>
      </c>
      <c r="AH2093">
        <v>3</v>
      </c>
      <c r="AI2093">
        <v>10</v>
      </c>
      <c r="AJ2093">
        <v>0</v>
      </c>
      <c r="AK2093">
        <v>0</v>
      </c>
      <c r="AL2093">
        <v>0</v>
      </c>
      <c r="AM2093">
        <v>0</v>
      </c>
      <c r="AN2093">
        <v>0</v>
      </c>
      <c r="AO2093">
        <v>53</v>
      </c>
      <c r="AP2093">
        <v>205</v>
      </c>
      <c r="AQ2093">
        <v>53</v>
      </c>
      <c r="AR2093">
        <v>0</v>
      </c>
      <c r="AS2093">
        <v>28</v>
      </c>
      <c r="AT2093">
        <v>3</v>
      </c>
      <c r="AU2093">
        <v>5</v>
      </c>
      <c r="AV2093">
        <v>2</v>
      </c>
      <c r="AW2093">
        <v>1</v>
      </c>
      <c r="AX2093">
        <v>0</v>
      </c>
      <c r="AY2093">
        <v>29</v>
      </c>
      <c r="AZ2093">
        <v>50</v>
      </c>
      <c r="BA2093">
        <v>23</v>
      </c>
      <c r="BB2093">
        <v>2</v>
      </c>
      <c r="BC2093">
        <v>0</v>
      </c>
      <c r="BD2093">
        <v>0</v>
      </c>
      <c r="BE2093">
        <v>0</v>
      </c>
      <c r="BF2093">
        <v>83</v>
      </c>
      <c r="BG2093">
        <v>2575</v>
      </c>
      <c r="BH2093">
        <v>1</v>
      </c>
      <c r="BI2093">
        <v>26</v>
      </c>
      <c r="BJ2093" s="25">
        <v>45853</v>
      </c>
      <c r="BK2093">
        <v>0</v>
      </c>
      <c r="BL2093" s="27" t="str">
        <f>VLOOKUP(O2093,DropDownList!$H$1:$I$7,2,FALSE)</f>
        <v>2024/25</v>
      </c>
      <c r="BM2093" s="27" t="str">
        <f t="shared" si="32"/>
        <v>JP COURT</v>
      </c>
    </row>
    <row r="2094" spans="1:65" x14ac:dyDescent="0.2">
      <c r="A2094">
        <v>2025</v>
      </c>
      <c r="B2094">
        <v>7</v>
      </c>
      <c r="C2094" t="s">
        <v>231</v>
      </c>
      <c r="D2094" t="s">
        <v>232</v>
      </c>
      <c r="E2094" t="s">
        <v>44</v>
      </c>
      <c r="F2094">
        <v>9240</v>
      </c>
      <c r="G2094" t="s">
        <v>141</v>
      </c>
      <c r="H2094" t="s">
        <v>233</v>
      </c>
      <c r="I2094" t="s">
        <v>234</v>
      </c>
      <c r="J2094" s="24">
        <v>45839</v>
      </c>
      <c r="K2094" t="s">
        <v>143</v>
      </c>
      <c r="L2094">
        <v>2</v>
      </c>
      <c r="M2094" t="s">
        <v>144</v>
      </c>
      <c r="N2094" t="s">
        <v>145</v>
      </c>
      <c r="O2094" t="s">
        <v>147</v>
      </c>
      <c r="P2094" t="s">
        <v>152</v>
      </c>
      <c r="Q2094">
        <v>0</v>
      </c>
      <c r="R2094">
        <v>12</v>
      </c>
      <c r="S2094">
        <v>480</v>
      </c>
      <c r="T2094">
        <v>240</v>
      </c>
      <c r="U2094">
        <v>0</v>
      </c>
      <c r="V2094">
        <v>0</v>
      </c>
      <c r="W2094">
        <v>0</v>
      </c>
      <c r="X2094">
        <v>0</v>
      </c>
      <c r="Y2094">
        <v>0</v>
      </c>
      <c r="Z2094">
        <v>0</v>
      </c>
      <c r="AA2094">
        <v>240</v>
      </c>
      <c r="AB2094">
        <v>0</v>
      </c>
      <c r="AC2094">
        <v>240</v>
      </c>
      <c r="AD2094">
        <v>0</v>
      </c>
      <c r="AE2094">
        <v>0</v>
      </c>
      <c r="AF2094">
        <v>6</v>
      </c>
      <c r="AG2094">
        <v>0</v>
      </c>
      <c r="AH2094">
        <v>6</v>
      </c>
      <c r="AI2094">
        <v>0</v>
      </c>
      <c r="AJ2094">
        <v>0</v>
      </c>
      <c r="AK2094">
        <v>0</v>
      </c>
      <c r="AL2094">
        <v>0</v>
      </c>
      <c r="AM2094">
        <v>0</v>
      </c>
      <c r="AN2094">
        <v>0</v>
      </c>
      <c r="AO2094">
        <v>0</v>
      </c>
      <c r="AP2094">
        <v>0</v>
      </c>
      <c r="AQ2094">
        <v>0</v>
      </c>
      <c r="AR2094">
        <v>0</v>
      </c>
      <c r="AS2094">
        <v>0</v>
      </c>
      <c r="AT2094">
        <v>0</v>
      </c>
      <c r="AU2094">
        <v>0</v>
      </c>
      <c r="AV2094">
        <v>0</v>
      </c>
      <c r="AW2094">
        <v>0</v>
      </c>
      <c r="AX2094">
        <v>0</v>
      </c>
      <c r="AY2094">
        <v>0</v>
      </c>
      <c r="AZ2094">
        <v>0</v>
      </c>
      <c r="BA2094">
        <v>0</v>
      </c>
      <c r="BB2094">
        <v>0</v>
      </c>
      <c r="BC2094">
        <v>0</v>
      </c>
      <c r="BD2094">
        <v>0</v>
      </c>
      <c r="BE2094">
        <v>0</v>
      </c>
      <c r="BF2094">
        <v>0</v>
      </c>
      <c r="BG2094">
        <v>0</v>
      </c>
      <c r="BH2094">
        <v>0</v>
      </c>
      <c r="BI2094">
        <v>0</v>
      </c>
      <c r="BJ2094" s="25">
        <v>45853</v>
      </c>
      <c r="BK2094">
        <v>0</v>
      </c>
      <c r="BL2094" s="27" t="str">
        <f>VLOOKUP(O2094,DropDownList!$H$1:$I$7,2,FALSE)</f>
        <v>2024/25</v>
      </c>
      <c r="BM2094" s="27" t="str">
        <f t="shared" si="32"/>
        <v>PCOA</v>
      </c>
    </row>
    <row r="2095" spans="1:65" x14ac:dyDescent="0.2">
      <c r="A2095">
        <v>2025</v>
      </c>
      <c r="B2095">
        <v>7</v>
      </c>
      <c r="C2095" t="s">
        <v>231</v>
      </c>
      <c r="D2095" t="s">
        <v>232</v>
      </c>
      <c r="E2095" t="s">
        <v>44</v>
      </c>
      <c r="F2095">
        <v>9240</v>
      </c>
      <c r="G2095" t="s">
        <v>141</v>
      </c>
      <c r="H2095" t="s">
        <v>233</v>
      </c>
      <c r="I2095" t="s">
        <v>234</v>
      </c>
      <c r="J2095" s="24">
        <v>45839</v>
      </c>
      <c r="K2095" t="s">
        <v>143</v>
      </c>
      <c r="L2095">
        <v>2</v>
      </c>
      <c r="M2095" t="s">
        <v>144</v>
      </c>
      <c r="N2095" t="s">
        <v>145</v>
      </c>
      <c r="O2095" t="s">
        <v>156</v>
      </c>
      <c r="P2095" t="s">
        <v>154</v>
      </c>
      <c r="Q2095">
        <v>7828.05</v>
      </c>
      <c r="R2095">
        <v>128</v>
      </c>
      <c r="S2095">
        <v>35156.51</v>
      </c>
      <c r="T2095">
        <v>2500</v>
      </c>
      <c r="U2095">
        <v>36</v>
      </c>
      <c r="V2095">
        <v>14</v>
      </c>
      <c r="W2095">
        <v>3235.38</v>
      </c>
      <c r="X2095">
        <v>3235.38</v>
      </c>
      <c r="Y2095">
        <v>0</v>
      </c>
      <c r="Z2095">
        <v>0</v>
      </c>
      <c r="AA2095">
        <v>24828.46</v>
      </c>
      <c r="AB2095">
        <v>178.98</v>
      </c>
      <c r="AC2095">
        <v>22903.759999999998</v>
      </c>
      <c r="AD2095">
        <v>3</v>
      </c>
      <c r="AE2095">
        <v>11</v>
      </c>
      <c r="AF2095">
        <v>84</v>
      </c>
      <c r="AG2095">
        <v>24</v>
      </c>
      <c r="AH2095">
        <v>5</v>
      </c>
      <c r="AI2095">
        <v>12</v>
      </c>
      <c r="AJ2095">
        <v>0</v>
      </c>
      <c r="AK2095">
        <v>0</v>
      </c>
      <c r="AL2095">
        <v>0</v>
      </c>
      <c r="AM2095">
        <v>0</v>
      </c>
      <c r="AN2095">
        <v>0</v>
      </c>
      <c r="AO2095">
        <v>95</v>
      </c>
      <c r="AP2095">
        <v>464</v>
      </c>
      <c r="AQ2095">
        <v>96</v>
      </c>
      <c r="AR2095">
        <v>1</v>
      </c>
      <c r="AS2095">
        <v>84</v>
      </c>
      <c r="AT2095">
        <v>10</v>
      </c>
      <c r="AU2095">
        <v>6</v>
      </c>
      <c r="AV2095">
        <v>2</v>
      </c>
      <c r="AW2095">
        <v>1</v>
      </c>
      <c r="AX2095">
        <v>0</v>
      </c>
      <c r="AY2095">
        <v>68</v>
      </c>
      <c r="AZ2095">
        <v>104</v>
      </c>
      <c r="BA2095">
        <v>58</v>
      </c>
      <c r="BB2095">
        <v>8</v>
      </c>
      <c r="BC2095">
        <v>3</v>
      </c>
      <c r="BD2095">
        <v>1</v>
      </c>
      <c r="BE2095">
        <v>0</v>
      </c>
      <c r="BF2095">
        <v>127</v>
      </c>
      <c r="BG2095">
        <v>3140</v>
      </c>
      <c r="BH2095">
        <v>3</v>
      </c>
      <c r="BI2095">
        <v>36</v>
      </c>
      <c r="BJ2095" s="25">
        <v>45853</v>
      </c>
      <c r="BK2095">
        <v>0</v>
      </c>
      <c r="BL2095" s="27" t="str">
        <f>VLOOKUP(O2095,DropDownList!$H$1:$I$7,2,FALSE)</f>
        <v>2023/24</v>
      </c>
      <c r="BM2095" s="27" t="str">
        <f t="shared" si="32"/>
        <v>JP COURT</v>
      </c>
    </row>
    <row r="2096" spans="1:65" x14ac:dyDescent="0.2">
      <c r="A2096">
        <v>2025</v>
      </c>
      <c r="B2096">
        <v>7</v>
      </c>
      <c r="C2096" t="s">
        <v>231</v>
      </c>
      <c r="D2096" t="s">
        <v>232</v>
      </c>
      <c r="E2096" t="s">
        <v>44</v>
      </c>
      <c r="F2096">
        <v>9240</v>
      </c>
      <c r="G2096" t="s">
        <v>141</v>
      </c>
      <c r="H2096" t="s">
        <v>233</v>
      </c>
      <c r="I2096" t="s">
        <v>234</v>
      </c>
      <c r="J2096" s="24">
        <v>45839</v>
      </c>
      <c r="K2096" t="s">
        <v>143</v>
      </c>
      <c r="L2096">
        <v>2</v>
      </c>
      <c r="M2096" t="s">
        <v>144</v>
      </c>
      <c r="N2096" t="s">
        <v>145</v>
      </c>
      <c r="O2096" t="s">
        <v>149</v>
      </c>
      <c r="P2096" t="s">
        <v>153</v>
      </c>
      <c r="Q2096">
        <v>450</v>
      </c>
      <c r="R2096">
        <v>18</v>
      </c>
      <c r="S2096">
        <v>810</v>
      </c>
      <c r="T2096">
        <v>105</v>
      </c>
      <c r="U2096">
        <v>10</v>
      </c>
      <c r="V2096">
        <v>9</v>
      </c>
      <c r="W2096">
        <v>405</v>
      </c>
      <c r="X2096">
        <v>405</v>
      </c>
      <c r="Y2096">
        <v>0</v>
      </c>
      <c r="Z2096">
        <v>0</v>
      </c>
      <c r="AA2096">
        <v>255</v>
      </c>
      <c r="AB2096">
        <v>0</v>
      </c>
      <c r="AC2096">
        <v>255</v>
      </c>
      <c r="AD2096">
        <v>9</v>
      </c>
      <c r="AE2096">
        <v>0</v>
      </c>
      <c r="AF2096">
        <v>5</v>
      </c>
      <c r="AG2096">
        <v>0</v>
      </c>
      <c r="AH2096">
        <v>2</v>
      </c>
      <c r="AI2096">
        <v>10</v>
      </c>
      <c r="AJ2096">
        <v>0</v>
      </c>
      <c r="AK2096">
        <v>0</v>
      </c>
      <c r="AL2096">
        <v>0</v>
      </c>
      <c r="AM2096">
        <v>0</v>
      </c>
      <c r="AN2096">
        <v>0</v>
      </c>
      <c r="AO2096">
        <v>14</v>
      </c>
      <c r="AP2096">
        <v>19</v>
      </c>
      <c r="AQ2096">
        <v>15</v>
      </c>
      <c r="AR2096">
        <v>1</v>
      </c>
      <c r="AS2096">
        <v>0</v>
      </c>
      <c r="AT2096">
        <v>0</v>
      </c>
      <c r="AU2096">
        <v>0</v>
      </c>
      <c r="AV2096">
        <v>0</v>
      </c>
      <c r="AW2096">
        <v>0</v>
      </c>
      <c r="AX2096">
        <v>0</v>
      </c>
      <c r="AY2096">
        <v>1</v>
      </c>
      <c r="AZ2096">
        <v>1</v>
      </c>
      <c r="BA2096">
        <v>1</v>
      </c>
      <c r="BB2096">
        <v>0</v>
      </c>
      <c r="BC2096">
        <v>0</v>
      </c>
      <c r="BD2096">
        <v>0</v>
      </c>
      <c r="BE2096">
        <v>0</v>
      </c>
      <c r="BF2096">
        <v>12</v>
      </c>
      <c r="BG2096">
        <v>450</v>
      </c>
      <c r="BH2096">
        <v>1</v>
      </c>
      <c r="BI2096">
        <v>9</v>
      </c>
      <c r="BJ2096" s="25">
        <v>45853</v>
      </c>
      <c r="BK2096">
        <v>0</v>
      </c>
      <c r="BL2096" s="27" t="str">
        <f>VLOOKUP(O2096,DropDownList!$H$1:$I$7,2,FALSE)</f>
        <v>2025/26</v>
      </c>
      <c r="BM2096" s="27" t="str">
        <f t="shared" si="32"/>
        <v>PREG</v>
      </c>
    </row>
    <row r="2097" spans="1:65" x14ac:dyDescent="0.2">
      <c r="A2097">
        <v>2025</v>
      </c>
      <c r="B2097">
        <v>7</v>
      </c>
      <c r="C2097" t="s">
        <v>231</v>
      </c>
      <c r="D2097" t="s">
        <v>232</v>
      </c>
      <c r="E2097" t="s">
        <v>44</v>
      </c>
      <c r="F2097">
        <v>9240</v>
      </c>
      <c r="G2097" t="s">
        <v>141</v>
      </c>
      <c r="H2097" t="s">
        <v>233</v>
      </c>
      <c r="I2097" t="s">
        <v>234</v>
      </c>
      <c r="J2097" s="24">
        <v>45839</v>
      </c>
      <c r="K2097" t="s">
        <v>143</v>
      </c>
      <c r="L2097">
        <v>2</v>
      </c>
      <c r="M2097" t="s">
        <v>144</v>
      </c>
      <c r="N2097" t="s">
        <v>145</v>
      </c>
      <c r="O2097" t="s">
        <v>156</v>
      </c>
      <c r="P2097" t="s">
        <v>152</v>
      </c>
      <c r="Q2097">
        <v>0</v>
      </c>
      <c r="R2097">
        <v>3</v>
      </c>
      <c r="S2097">
        <v>120</v>
      </c>
      <c r="T2097">
        <v>120</v>
      </c>
      <c r="U2097">
        <v>0</v>
      </c>
      <c r="V2097">
        <v>0</v>
      </c>
      <c r="W2097">
        <v>0</v>
      </c>
      <c r="X2097">
        <v>0</v>
      </c>
      <c r="Y2097">
        <v>0</v>
      </c>
      <c r="Z2097">
        <v>0</v>
      </c>
      <c r="AA2097">
        <v>0</v>
      </c>
      <c r="AB2097">
        <v>0</v>
      </c>
      <c r="AC2097">
        <v>0</v>
      </c>
      <c r="AD2097">
        <v>0</v>
      </c>
      <c r="AE2097">
        <v>0</v>
      </c>
      <c r="AF2097">
        <v>0</v>
      </c>
      <c r="AG2097">
        <v>0</v>
      </c>
      <c r="AH2097">
        <v>3</v>
      </c>
      <c r="AI2097">
        <v>0</v>
      </c>
      <c r="AJ2097">
        <v>0</v>
      </c>
      <c r="AK2097">
        <v>0</v>
      </c>
      <c r="AL2097">
        <v>0</v>
      </c>
      <c r="AM2097">
        <v>0</v>
      </c>
      <c r="AN2097">
        <v>0</v>
      </c>
      <c r="AO2097">
        <v>0</v>
      </c>
      <c r="AP2097">
        <v>0</v>
      </c>
      <c r="AQ2097">
        <v>0</v>
      </c>
      <c r="AR2097">
        <v>0</v>
      </c>
      <c r="AS2097">
        <v>0</v>
      </c>
      <c r="AT2097">
        <v>0</v>
      </c>
      <c r="AU2097">
        <v>0</v>
      </c>
      <c r="AV2097">
        <v>0</v>
      </c>
      <c r="AW2097">
        <v>0</v>
      </c>
      <c r="AX2097">
        <v>0</v>
      </c>
      <c r="AY2097">
        <v>0</v>
      </c>
      <c r="AZ2097">
        <v>0</v>
      </c>
      <c r="BA2097">
        <v>0</v>
      </c>
      <c r="BB2097">
        <v>0</v>
      </c>
      <c r="BC2097">
        <v>0</v>
      </c>
      <c r="BD2097">
        <v>0</v>
      </c>
      <c r="BE2097">
        <v>0</v>
      </c>
      <c r="BF2097">
        <v>0</v>
      </c>
      <c r="BG2097">
        <v>0</v>
      </c>
      <c r="BH2097">
        <v>0</v>
      </c>
      <c r="BI2097">
        <v>0</v>
      </c>
      <c r="BJ2097" s="25">
        <v>45853</v>
      </c>
      <c r="BK2097">
        <v>0</v>
      </c>
      <c r="BL2097" s="27" t="str">
        <f>VLOOKUP(O2097,DropDownList!$H$1:$I$7,2,FALSE)</f>
        <v>2023/24</v>
      </c>
      <c r="BM2097" s="27" t="str">
        <f t="shared" si="32"/>
        <v>PCOA</v>
      </c>
    </row>
    <row r="2098" spans="1:65" x14ac:dyDescent="0.2">
      <c r="A2098">
        <v>2025</v>
      </c>
      <c r="B2098">
        <v>7</v>
      </c>
      <c r="C2098" t="s">
        <v>231</v>
      </c>
      <c r="D2098" t="s">
        <v>232</v>
      </c>
      <c r="E2098" t="s">
        <v>44</v>
      </c>
      <c r="F2098">
        <v>9240</v>
      </c>
      <c r="G2098" t="s">
        <v>141</v>
      </c>
      <c r="H2098" t="s">
        <v>233</v>
      </c>
      <c r="I2098" t="s">
        <v>234</v>
      </c>
      <c r="J2098" s="24">
        <v>45839</v>
      </c>
      <c r="K2098" t="s">
        <v>143</v>
      </c>
      <c r="L2098">
        <v>2</v>
      </c>
      <c r="M2098" t="s">
        <v>144</v>
      </c>
      <c r="N2098" t="s">
        <v>145</v>
      </c>
      <c r="O2098" t="s">
        <v>149</v>
      </c>
      <c r="P2098" t="s">
        <v>151</v>
      </c>
      <c r="Q2098">
        <v>60</v>
      </c>
      <c r="R2098">
        <v>277</v>
      </c>
      <c r="S2098">
        <v>8310</v>
      </c>
      <c r="T2098">
        <v>1620</v>
      </c>
      <c r="U2098">
        <v>7</v>
      </c>
      <c r="V2098">
        <v>0</v>
      </c>
      <c r="W2098">
        <v>0</v>
      </c>
      <c r="X2098">
        <v>0</v>
      </c>
      <c r="Y2098">
        <v>0</v>
      </c>
      <c r="Z2098">
        <v>0</v>
      </c>
      <c r="AA2098">
        <v>6630</v>
      </c>
      <c r="AB2098">
        <v>0</v>
      </c>
      <c r="AC2098">
        <v>6630</v>
      </c>
      <c r="AD2098">
        <v>0</v>
      </c>
      <c r="AE2098">
        <v>0</v>
      </c>
      <c r="AF2098">
        <v>221</v>
      </c>
      <c r="AG2098">
        <v>0</v>
      </c>
      <c r="AH2098">
        <v>54</v>
      </c>
      <c r="AI2098">
        <v>2</v>
      </c>
      <c r="AJ2098">
        <v>0</v>
      </c>
      <c r="AK2098">
        <v>0</v>
      </c>
      <c r="AL2098">
        <v>0</v>
      </c>
      <c r="AM2098">
        <v>5</v>
      </c>
      <c r="AN2098">
        <v>0</v>
      </c>
      <c r="AO2098">
        <v>0</v>
      </c>
      <c r="AP2098">
        <v>0</v>
      </c>
      <c r="AQ2098">
        <v>0</v>
      </c>
      <c r="AR2098">
        <v>0</v>
      </c>
      <c r="AS2098">
        <v>0</v>
      </c>
      <c r="AT2098">
        <v>0</v>
      </c>
      <c r="AU2098">
        <v>0</v>
      </c>
      <c r="AV2098">
        <v>0</v>
      </c>
      <c r="AW2098">
        <v>0</v>
      </c>
      <c r="AX2098">
        <v>0</v>
      </c>
      <c r="AY2098">
        <v>0</v>
      </c>
      <c r="AZ2098">
        <v>0</v>
      </c>
      <c r="BA2098">
        <v>0</v>
      </c>
      <c r="BB2098">
        <v>0</v>
      </c>
      <c r="BC2098">
        <v>0</v>
      </c>
      <c r="BD2098">
        <v>0</v>
      </c>
      <c r="BE2098">
        <v>0</v>
      </c>
      <c r="BF2098">
        <v>0</v>
      </c>
      <c r="BG2098">
        <v>60</v>
      </c>
      <c r="BH2098">
        <v>0</v>
      </c>
      <c r="BI2098">
        <v>0</v>
      </c>
      <c r="BJ2098" s="25">
        <v>45853</v>
      </c>
      <c r="BK2098">
        <v>0</v>
      </c>
      <c r="BL2098" s="27" t="str">
        <f>VLOOKUP(O2098,DropDownList!$H$1:$I$7,2,FALSE)</f>
        <v>2025/26</v>
      </c>
      <c r="BM2098" s="27" t="str">
        <f t="shared" si="32"/>
        <v>PCPF</v>
      </c>
    </row>
    <row r="2099" spans="1:65" x14ac:dyDescent="0.2">
      <c r="A2099">
        <v>2025</v>
      </c>
      <c r="B2099">
        <v>7</v>
      </c>
      <c r="C2099" t="s">
        <v>231</v>
      </c>
      <c r="D2099" t="s">
        <v>232</v>
      </c>
      <c r="E2099" t="s">
        <v>44</v>
      </c>
      <c r="F2099">
        <v>9240</v>
      </c>
      <c r="G2099" t="s">
        <v>141</v>
      </c>
      <c r="H2099" t="s">
        <v>233</v>
      </c>
      <c r="I2099" t="s">
        <v>234</v>
      </c>
      <c r="J2099" s="24">
        <v>45839</v>
      </c>
      <c r="K2099" t="s">
        <v>143</v>
      </c>
      <c r="L2099">
        <v>2</v>
      </c>
      <c r="M2099" t="s">
        <v>144</v>
      </c>
      <c r="N2099" t="s">
        <v>145</v>
      </c>
      <c r="O2099" t="s">
        <v>147</v>
      </c>
      <c r="P2099" t="s">
        <v>148</v>
      </c>
      <c r="Q2099">
        <v>60</v>
      </c>
      <c r="R2099">
        <v>6</v>
      </c>
      <c r="S2099">
        <v>360</v>
      </c>
      <c r="T2099">
        <v>5</v>
      </c>
      <c r="U2099">
        <v>1</v>
      </c>
      <c r="V2099">
        <v>1</v>
      </c>
      <c r="W2099">
        <v>60</v>
      </c>
      <c r="X2099">
        <v>60</v>
      </c>
      <c r="Y2099">
        <v>0</v>
      </c>
      <c r="Z2099">
        <v>0</v>
      </c>
      <c r="AA2099">
        <v>295</v>
      </c>
      <c r="AB2099">
        <v>0</v>
      </c>
      <c r="AC2099">
        <v>295</v>
      </c>
      <c r="AD2099">
        <v>1</v>
      </c>
      <c r="AE2099">
        <v>0</v>
      </c>
      <c r="AF2099">
        <v>4</v>
      </c>
      <c r="AG2099">
        <v>0</v>
      </c>
      <c r="AH2099">
        <v>0</v>
      </c>
      <c r="AI2099">
        <v>1</v>
      </c>
      <c r="AJ2099">
        <v>0</v>
      </c>
      <c r="AK2099">
        <v>0</v>
      </c>
      <c r="AL2099">
        <v>0</v>
      </c>
      <c r="AM2099">
        <v>0</v>
      </c>
      <c r="AN2099">
        <v>0</v>
      </c>
      <c r="AO2099">
        <v>3</v>
      </c>
      <c r="AP2099">
        <v>6</v>
      </c>
      <c r="AQ2099">
        <v>4</v>
      </c>
      <c r="AR2099">
        <v>0</v>
      </c>
      <c r="AS2099">
        <v>0</v>
      </c>
      <c r="AT2099">
        <v>0</v>
      </c>
      <c r="AU2099">
        <v>0</v>
      </c>
      <c r="AV2099">
        <v>0</v>
      </c>
      <c r="AW2099">
        <v>0</v>
      </c>
      <c r="AX2099">
        <v>0</v>
      </c>
      <c r="AY2099">
        <v>0</v>
      </c>
      <c r="AZ2099">
        <v>1</v>
      </c>
      <c r="BA2099">
        <v>1</v>
      </c>
      <c r="BB2099">
        <v>0</v>
      </c>
      <c r="BC2099">
        <v>0</v>
      </c>
      <c r="BD2099">
        <v>0</v>
      </c>
      <c r="BE2099">
        <v>0</v>
      </c>
      <c r="BF2099">
        <v>3</v>
      </c>
      <c r="BG2099">
        <v>60</v>
      </c>
      <c r="BH2099">
        <v>1</v>
      </c>
      <c r="BI2099">
        <v>1</v>
      </c>
      <c r="BJ2099" s="25">
        <v>45853</v>
      </c>
      <c r="BK2099">
        <v>0</v>
      </c>
      <c r="BL2099" s="27" t="str">
        <f>VLOOKUP(O2099,DropDownList!$H$1:$I$7,2,FALSE)</f>
        <v>2024/25</v>
      </c>
      <c r="BM2099" s="27" t="str">
        <f t="shared" si="32"/>
        <v>PRAS</v>
      </c>
    </row>
    <row r="2100" spans="1:65" x14ac:dyDescent="0.2">
      <c r="A2100">
        <v>2025</v>
      </c>
      <c r="B2100">
        <v>7</v>
      </c>
      <c r="C2100" t="s">
        <v>231</v>
      </c>
      <c r="D2100" t="s">
        <v>232</v>
      </c>
      <c r="E2100" t="s">
        <v>44</v>
      </c>
      <c r="F2100">
        <v>9240</v>
      </c>
      <c r="G2100" t="s">
        <v>141</v>
      </c>
      <c r="H2100" t="s">
        <v>233</v>
      </c>
      <c r="I2100" t="s">
        <v>234</v>
      </c>
      <c r="J2100" s="24">
        <v>45839</v>
      </c>
      <c r="K2100" t="s">
        <v>143</v>
      </c>
      <c r="L2100">
        <v>2</v>
      </c>
      <c r="M2100" t="s">
        <v>144</v>
      </c>
      <c r="N2100" t="s">
        <v>145</v>
      </c>
      <c r="O2100" t="s">
        <v>149</v>
      </c>
      <c r="P2100" t="s">
        <v>148</v>
      </c>
      <c r="Q2100">
        <v>0</v>
      </c>
      <c r="R2100">
        <v>1</v>
      </c>
      <c r="S2100">
        <v>60</v>
      </c>
      <c r="T2100">
        <v>60</v>
      </c>
      <c r="U2100">
        <v>0</v>
      </c>
      <c r="V2100">
        <v>0</v>
      </c>
      <c r="W2100">
        <v>0</v>
      </c>
      <c r="X2100">
        <v>0</v>
      </c>
      <c r="Y2100">
        <v>0</v>
      </c>
      <c r="Z2100">
        <v>0</v>
      </c>
      <c r="AA2100">
        <v>0</v>
      </c>
      <c r="AB2100">
        <v>0</v>
      </c>
      <c r="AC2100">
        <v>0</v>
      </c>
      <c r="AD2100">
        <v>0</v>
      </c>
      <c r="AE2100">
        <v>0</v>
      </c>
      <c r="AF2100">
        <v>0</v>
      </c>
      <c r="AG2100">
        <v>0</v>
      </c>
      <c r="AH2100">
        <v>1</v>
      </c>
      <c r="AI2100">
        <v>0</v>
      </c>
      <c r="AJ2100">
        <v>0</v>
      </c>
      <c r="AK2100">
        <v>0</v>
      </c>
      <c r="AL2100">
        <v>0</v>
      </c>
      <c r="AM2100">
        <v>0</v>
      </c>
      <c r="AN2100">
        <v>0</v>
      </c>
      <c r="AO2100">
        <v>0</v>
      </c>
      <c r="AP2100">
        <v>0</v>
      </c>
      <c r="AQ2100">
        <v>0</v>
      </c>
      <c r="AR2100">
        <v>0</v>
      </c>
      <c r="AS2100">
        <v>0</v>
      </c>
      <c r="AT2100">
        <v>0</v>
      </c>
      <c r="AU2100">
        <v>0</v>
      </c>
      <c r="AV2100">
        <v>0</v>
      </c>
      <c r="AW2100">
        <v>0</v>
      </c>
      <c r="AX2100">
        <v>0</v>
      </c>
      <c r="AY2100">
        <v>0</v>
      </c>
      <c r="AZ2100">
        <v>0</v>
      </c>
      <c r="BA2100">
        <v>0</v>
      </c>
      <c r="BB2100">
        <v>0</v>
      </c>
      <c r="BC2100">
        <v>0</v>
      </c>
      <c r="BD2100">
        <v>0</v>
      </c>
      <c r="BE2100">
        <v>0</v>
      </c>
      <c r="BF2100">
        <v>0</v>
      </c>
      <c r="BG2100">
        <v>0</v>
      </c>
      <c r="BH2100">
        <v>0</v>
      </c>
      <c r="BI2100">
        <v>0</v>
      </c>
      <c r="BJ2100" s="25">
        <v>45853</v>
      </c>
      <c r="BK2100">
        <v>0</v>
      </c>
      <c r="BL2100" s="27" t="str">
        <f>VLOOKUP(O2100,DropDownList!$H$1:$I$7,2,FALSE)</f>
        <v>2025/26</v>
      </c>
      <c r="BM2100" s="27" t="str">
        <f t="shared" si="32"/>
        <v>PRAS</v>
      </c>
    </row>
    <row r="2101" spans="1:65" x14ac:dyDescent="0.2">
      <c r="A2101">
        <v>2025</v>
      </c>
      <c r="B2101">
        <v>7</v>
      </c>
      <c r="C2101" t="s">
        <v>231</v>
      </c>
      <c r="D2101" t="s">
        <v>232</v>
      </c>
      <c r="E2101" t="s">
        <v>44</v>
      </c>
      <c r="F2101">
        <v>9240</v>
      </c>
      <c r="G2101" t="s">
        <v>141</v>
      </c>
      <c r="H2101" t="s">
        <v>233</v>
      </c>
      <c r="I2101" t="s">
        <v>234</v>
      </c>
      <c r="J2101" s="24">
        <v>45839</v>
      </c>
      <c r="K2101" t="s">
        <v>143</v>
      </c>
      <c r="L2101">
        <v>2</v>
      </c>
      <c r="M2101" t="s">
        <v>144</v>
      </c>
      <c r="N2101" t="s">
        <v>145</v>
      </c>
      <c r="O2101" t="s">
        <v>156</v>
      </c>
      <c r="P2101" t="s">
        <v>150</v>
      </c>
      <c r="Q2101">
        <v>4789.57</v>
      </c>
      <c r="R2101">
        <v>172</v>
      </c>
      <c r="S2101">
        <v>27697.57</v>
      </c>
      <c r="T2101">
        <v>2866.29</v>
      </c>
      <c r="U2101">
        <v>37</v>
      </c>
      <c r="V2101">
        <v>14</v>
      </c>
      <c r="W2101">
        <v>1984.03</v>
      </c>
      <c r="X2101">
        <v>1984.03</v>
      </c>
      <c r="Y2101">
        <v>158</v>
      </c>
      <c r="Z2101">
        <v>24831.279999999999</v>
      </c>
      <c r="AA2101">
        <v>20041.71</v>
      </c>
      <c r="AB2101">
        <v>7871.42</v>
      </c>
      <c r="AC2101">
        <v>12170.29</v>
      </c>
      <c r="AD2101">
        <v>10</v>
      </c>
      <c r="AE2101">
        <v>4</v>
      </c>
      <c r="AF2101">
        <v>115</v>
      </c>
      <c r="AG2101">
        <v>17</v>
      </c>
      <c r="AH2101">
        <v>14</v>
      </c>
      <c r="AI2101">
        <v>20</v>
      </c>
      <c r="AJ2101">
        <v>34</v>
      </c>
      <c r="AK2101">
        <v>18</v>
      </c>
      <c r="AL2101">
        <v>1</v>
      </c>
      <c r="AM2101">
        <v>5</v>
      </c>
      <c r="AN2101">
        <v>1</v>
      </c>
      <c r="AO2101">
        <v>121</v>
      </c>
      <c r="AP2101">
        <v>572</v>
      </c>
      <c r="AQ2101">
        <v>128</v>
      </c>
      <c r="AR2101">
        <v>11</v>
      </c>
      <c r="AS2101">
        <v>80</v>
      </c>
      <c r="AT2101">
        <v>8</v>
      </c>
      <c r="AU2101">
        <v>3</v>
      </c>
      <c r="AV2101">
        <v>1</v>
      </c>
      <c r="AW2101">
        <v>0</v>
      </c>
      <c r="AX2101">
        <v>0</v>
      </c>
      <c r="AY2101">
        <v>85</v>
      </c>
      <c r="AZ2101">
        <v>145</v>
      </c>
      <c r="BA2101">
        <v>82</v>
      </c>
      <c r="BB2101">
        <v>12</v>
      </c>
      <c r="BC2101">
        <v>8</v>
      </c>
      <c r="BD2101">
        <v>0</v>
      </c>
      <c r="BE2101">
        <v>0</v>
      </c>
      <c r="BF2101">
        <v>117</v>
      </c>
      <c r="BG2101">
        <v>3234.23</v>
      </c>
      <c r="BH2101">
        <v>6</v>
      </c>
      <c r="BI2101">
        <v>37</v>
      </c>
      <c r="BJ2101" s="25">
        <v>45853</v>
      </c>
      <c r="BK2101">
        <v>0</v>
      </c>
      <c r="BL2101" s="27" t="str">
        <f>VLOOKUP(O2101,DropDownList!$H$1:$I$7,2,FALSE)</f>
        <v>2023/24</v>
      </c>
      <c r="BM2101" s="27" t="str">
        <f t="shared" si="32"/>
        <v>FISCAL FINES</v>
      </c>
    </row>
    <row r="2102" spans="1:65" x14ac:dyDescent="0.2">
      <c r="A2102">
        <v>2025</v>
      </c>
      <c r="B2102">
        <v>7</v>
      </c>
      <c r="C2102" t="s">
        <v>231</v>
      </c>
      <c r="D2102" t="s">
        <v>232</v>
      </c>
      <c r="E2102" t="s">
        <v>44</v>
      </c>
      <c r="F2102">
        <v>9240</v>
      </c>
      <c r="G2102" t="s">
        <v>141</v>
      </c>
      <c r="H2102" t="s">
        <v>233</v>
      </c>
      <c r="I2102" t="s">
        <v>234</v>
      </c>
      <c r="J2102" s="24">
        <v>45839</v>
      </c>
      <c r="K2102" t="s">
        <v>143</v>
      </c>
      <c r="L2102">
        <v>2</v>
      </c>
      <c r="M2102" t="s">
        <v>144</v>
      </c>
      <c r="N2102" t="s">
        <v>145</v>
      </c>
      <c r="O2102" t="s">
        <v>149</v>
      </c>
      <c r="P2102" t="s">
        <v>152</v>
      </c>
      <c r="Q2102">
        <v>0</v>
      </c>
      <c r="R2102">
        <v>5</v>
      </c>
      <c r="S2102">
        <v>200</v>
      </c>
      <c r="T2102">
        <v>40</v>
      </c>
      <c r="U2102">
        <v>0</v>
      </c>
      <c r="V2102">
        <v>0</v>
      </c>
      <c r="W2102">
        <v>0</v>
      </c>
      <c r="X2102">
        <v>0</v>
      </c>
      <c r="Y2102">
        <v>0</v>
      </c>
      <c r="Z2102">
        <v>0</v>
      </c>
      <c r="AA2102">
        <v>160</v>
      </c>
      <c r="AB2102">
        <v>0</v>
      </c>
      <c r="AC2102">
        <v>160</v>
      </c>
      <c r="AD2102">
        <v>0</v>
      </c>
      <c r="AE2102">
        <v>0</v>
      </c>
      <c r="AF2102">
        <v>4</v>
      </c>
      <c r="AG2102">
        <v>0</v>
      </c>
      <c r="AH2102">
        <v>1</v>
      </c>
      <c r="AI2102">
        <v>0</v>
      </c>
      <c r="AJ2102">
        <v>0</v>
      </c>
      <c r="AK2102">
        <v>0</v>
      </c>
      <c r="AL2102">
        <v>0</v>
      </c>
      <c r="AM2102">
        <v>0</v>
      </c>
      <c r="AN2102">
        <v>0</v>
      </c>
      <c r="AO2102">
        <v>0</v>
      </c>
      <c r="AP2102">
        <v>0</v>
      </c>
      <c r="AQ2102">
        <v>0</v>
      </c>
      <c r="AR2102">
        <v>0</v>
      </c>
      <c r="AS2102">
        <v>0</v>
      </c>
      <c r="AT2102">
        <v>0</v>
      </c>
      <c r="AU2102">
        <v>0</v>
      </c>
      <c r="AV2102">
        <v>0</v>
      </c>
      <c r="AW2102">
        <v>0</v>
      </c>
      <c r="AX2102">
        <v>0</v>
      </c>
      <c r="AY2102">
        <v>0</v>
      </c>
      <c r="AZ2102">
        <v>0</v>
      </c>
      <c r="BA2102">
        <v>0</v>
      </c>
      <c r="BB2102">
        <v>0</v>
      </c>
      <c r="BC2102">
        <v>0</v>
      </c>
      <c r="BD2102">
        <v>0</v>
      </c>
      <c r="BE2102">
        <v>0</v>
      </c>
      <c r="BF2102">
        <v>0</v>
      </c>
      <c r="BG2102">
        <v>0</v>
      </c>
      <c r="BH2102">
        <v>0</v>
      </c>
      <c r="BI2102">
        <v>0</v>
      </c>
      <c r="BJ2102" s="25">
        <v>45853</v>
      </c>
      <c r="BK2102">
        <v>0</v>
      </c>
      <c r="BL2102" s="27" t="str">
        <f>VLOOKUP(O2102,DropDownList!$H$1:$I$7,2,FALSE)</f>
        <v>2025/26</v>
      </c>
      <c r="BM2102" s="27" t="str">
        <f t="shared" si="32"/>
        <v>PCOA</v>
      </c>
    </row>
    <row r="2103" spans="1:65" x14ac:dyDescent="0.2">
      <c r="A2103">
        <v>2025</v>
      </c>
      <c r="B2103">
        <v>7</v>
      </c>
      <c r="C2103" t="s">
        <v>231</v>
      </c>
      <c r="D2103" t="s">
        <v>232</v>
      </c>
      <c r="E2103" t="s">
        <v>44</v>
      </c>
      <c r="F2103">
        <v>9240</v>
      </c>
      <c r="G2103" t="s">
        <v>141</v>
      </c>
      <c r="H2103" t="s">
        <v>233</v>
      </c>
      <c r="I2103" t="s">
        <v>234</v>
      </c>
      <c r="J2103" s="24">
        <v>45839</v>
      </c>
      <c r="K2103" t="s">
        <v>143</v>
      </c>
      <c r="L2103">
        <v>2</v>
      </c>
      <c r="M2103" t="s">
        <v>144</v>
      </c>
      <c r="N2103" t="s">
        <v>145</v>
      </c>
      <c r="O2103" t="s">
        <v>149</v>
      </c>
      <c r="P2103" t="s">
        <v>154</v>
      </c>
      <c r="Q2103">
        <v>6625.49</v>
      </c>
      <c r="R2103">
        <v>75</v>
      </c>
      <c r="S2103">
        <v>18735</v>
      </c>
      <c r="T2103">
        <v>0</v>
      </c>
      <c r="U2103">
        <v>30</v>
      </c>
      <c r="V2103">
        <v>18</v>
      </c>
      <c r="W2103">
        <v>3044</v>
      </c>
      <c r="X2103">
        <v>3624</v>
      </c>
      <c r="Y2103">
        <v>0</v>
      </c>
      <c r="Z2103">
        <v>0</v>
      </c>
      <c r="AA2103">
        <v>12109.51</v>
      </c>
      <c r="AB2103">
        <v>90</v>
      </c>
      <c r="AC2103">
        <v>11086.73</v>
      </c>
      <c r="AD2103">
        <v>6</v>
      </c>
      <c r="AE2103">
        <v>12</v>
      </c>
      <c r="AF2103">
        <v>45</v>
      </c>
      <c r="AG2103">
        <v>20</v>
      </c>
      <c r="AH2103">
        <v>0</v>
      </c>
      <c r="AI2103">
        <v>10</v>
      </c>
      <c r="AJ2103">
        <v>0</v>
      </c>
      <c r="AK2103">
        <v>0</v>
      </c>
      <c r="AL2103">
        <v>0</v>
      </c>
      <c r="AM2103">
        <v>0</v>
      </c>
      <c r="AN2103">
        <v>0</v>
      </c>
      <c r="AO2103">
        <v>39</v>
      </c>
      <c r="AP2103">
        <v>96</v>
      </c>
      <c r="AQ2103">
        <v>41</v>
      </c>
      <c r="AR2103">
        <v>0</v>
      </c>
      <c r="AS2103">
        <v>9</v>
      </c>
      <c r="AT2103">
        <v>3</v>
      </c>
      <c r="AU2103">
        <v>0</v>
      </c>
      <c r="AV2103">
        <v>0</v>
      </c>
      <c r="AW2103">
        <v>0</v>
      </c>
      <c r="AX2103">
        <v>0</v>
      </c>
      <c r="AY2103">
        <v>11</v>
      </c>
      <c r="AZ2103">
        <v>17</v>
      </c>
      <c r="BA2103">
        <v>5</v>
      </c>
      <c r="BB2103">
        <v>3</v>
      </c>
      <c r="BC2103">
        <v>0</v>
      </c>
      <c r="BD2103">
        <v>3</v>
      </c>
      <c r="BE2103">
        <v>0</v>
      </c>
      <c r="BF2103">
        <v>75</v>
      </c>
      <c r="BG2103">
        <v>3072</v>
      </c>
      <c r="BH2103">
        <v>0</v>
      </c>
      <c r="BI2103">
        <v>30</v>
      </c>
      <c r="BJ2103" s="25">
        <v>45853</v>
      </c>
      <c r="BK2103">
        <v>0</v>
      </c>
      <c r="BL2103" s="27" t="str">
        <f>VLOOKUP(O2103,DropDownList!$H$1:$I$7,2,FALSE)</f>
        <v>2025/26</v>
      </c>
      <c r="BM2103" s="27" t="str">
        <f t="shared" si="32"/>
        <v>JP COURT</v>
      </c>
    </row>
    <row r="2104" spans="1:65" x14ac:dyDescent="0.2">
      <c r="A2104">
        <v>2025</v>
      </c>
      <c r="B2104">
        <v>7</v>
      </c>
      <c r="C2104" t="s">
        <v>231</v>
      </c>
      <c r="D2104" t="s">
        <v>232</v>
      </c>
      <c r="E2104" t="s">
        <v>44</v>
      </c>
      <c r="F2104">
        <v>9240</v>
      </c>
      <c r="G2104" t="s">
        <v>141</v>
      </c>
      <c r="H2104" t="s">
        <v>233</v>
      </c>
      <c r="I2104" t="s">
        <v>234</v>
      </c>
      <c r="J2104" s="24">
        <v>45839</v>
      </c>
      <c r="K2104" t="s">
        <v>143</v>
      </c>
      <c r="L2104">
        <v>2</v>
      </c>
      <c r="M2104" t="s">
        <v>144</v>
      </c>
      <c r="N2104" t="s">
        <v>145</v>
      </c>
      <c r="O2104" t="s">
        <v>147</v>
      </c>
      <c r="P2104" t="s">
        <v>146</v>
      </c>
      <c r="Q2104">
        <v>170</v>
      </c>
      <c r="R2104">
        <v>82</v>
      </c>
      <c r="S2104">
        <v>1390</v>
      </c>
      <c r="T2104">
        <v>40</v>
      </c>
      <c r="U2104">
        <v>25</v>
      </c>
      <c r="V2104">
        <v>4</v>
      </c>
      <c r="W2104">
        <v>70</v>
      </c>
      <c r="X2104">
        <v>70</v>
      </c>
      <c r="Y2104">
        <v>0</v>
      </c>
      <c r="Z2104">
        <v>0</v>
      </c>
      <c r="AA2104">
        <v>1180</v>
      </c>
      <c r="AB2104">
        <v>0</v>
      </c>
      <c r="AC2104">
        <v>0</v>
      </c>
      <c r="AD2104">
        <v>4</v>
      </c>
      <c r="AE2104">
        <v>0</v>
      </c>
      <c r="AF2104">
        <v>68</v>
      </c>
      <c r="AG2104">
        <v>0</v>
      </c>
      <c r="AH2104">
        <v>3</v>
      </c>
      <c r="AI2104">
        <v>11</v>
      </c>
      <c r="AJ2104">
        <v>0</v>
      </c>
      <c r="AK2104">
        <v>0</v>
      </c>
      <c r="AL2104">
        <v>0</v>
      </c>
      <c r="AM2104">
        <v>0</v>
      </c>
      <c r="AN2104">
        <v>0</v>
      </c>
      <c r="AO2104">
        <v>51</v>
      </c>
      <c r="AP2104">
        <v>190</v>
      </c>
      <c r="AQ2104">
        <v>49</v>
      </c>
      <c r="AR2104">
        <v>0</v>
      </c>
      <c r="AS2104">
        <v>24</v>
      </c>
      <c r="AT2104">
        <v>3</v>
      </c>
      <c r="AU2104">
        <v>5</v>
      </c>
      <c r="AV2104">
        <v>2</v>
      </c>
      <c r="AW2104">
        <v>1</v>
      </c>
      <c r="AX2104">
        <v>0</v>
      </c>
      <c r="AY2104">
        <v>29</v>
      </c>
      <c r="AZ2104">
        <v>47</v>
      </c>
      <c r="BA2104">
        <v>20</v>
      </c>
      <c r="BB2104">
        <v>2</v>
      </c>
      <c r="BC2104">
        <v>0</v>
      </c>
      <c r="BD2104">
        <v>0</v>
      </c>
      <c r="BE2104">
        <v>0</v>
      </c>
      <c r="BF2104">
        <v>81</v>
      </c>
      <c r="BG2104">
        <v>170</v>
      </c>
      <c r="BH2104">
        <v>0</v>
      </c>
      <c r="BI2104">
        <v>25</v>
      </c>
      <c r="BJ2104" s="25">
        <v>45853</v>
      </c>
      <c r="BK2104">
        <v>0</v>
      </c>
      <c r="BL2104" s="27" t="str">
        <f>VLOOKUP(O2104,DropDownList!$H$1:$I$7,2,FALSE)</f>
        <v>2024/25</v>
      </c>
      <c r="BM2104" s="27" t="str">
        <f t="shared" si="32"/>
        <v>VSUR</v>
      </c>
    </row>
    <row r="2105" spans="1:65" x14ac:dyDescent="0.2">
      <c r="A2105">
        <v>2025</v>
      </c>
      <c r="B2105">
        <v>7</v>
      </c>
      <c r="C2105" t="s">
        <v>231</v>
      </c>
      <c r="D2105" t="s">
        <v>232</v>
      </c>
      <c r="E2105" t="s">
        <v>44</v>
      </c>
      <c r="F2105">
        <v>9240</v>
      </c>
      <c r="G2105" t="s">
        <v>141</v>
      </c>
      <c r="H2105" t="s">
        <v>233</v>
      </c>
      <c r="I2105" t="s">
        <v>234</v>
      </c>
      <c r="J2105" s="24">
        <v>45839</v>
      </c>
      <c r="K2105" t="s">
        <v>143</v>
      </c>
      <c r="L2105">
        <v>2</v>
      </c>
      <c r="M2105" t="s">
        <v>144</v>
      </c>
      <c r="N2105" t="s">
        <v>145</v>
      </c>
      <c r="O2105" t="s">
        <v>149</v>
      </c>
      <c r="P2105" t="s">
        <v>150</v>
      </c>
      <c r="Q2105">
        <v>8139.51</v>
      </c>
      <c r="R2105">
        <v>141</v>
      </c>
      <c r="S2105">
        <v>18701.330000000002</v>
      </c>
      <c r="T2105">
        <v>2958.35</v>
      </c>
      <c r="U2105">
        <v>63</v>
      </c>
      <c r="V2105">
        <v>27</v>
      </c>
      <c r="W2105">
        <v>3466.25</v>
      </c>
      <c r="X2105">
        <v>3993.32</v>
      </c>
      <c r="Y2105">
        <v>119</v>
      </c>
      <c r="Z2105">
        <v>15742.98</v>
      </c>
      <c r="AA2105">
        <v>7603.47</v>
      </c>
      <c r="AB2105">
        <v>1390.7</v>
      </c>
      <c r="AC2105">
        <v>6212.77</v>
      </c>
      <c r="AD2105">
        <v>22</v>
      </c>
      <c r="AE2105">
        <v>5</v>
      </c>
      <c r="AF2105">
        <v>56</v>
      </c>
      <c r="AG2105">
        <v>19</v>
      </c>
      <c r="AH2105">
        <v>22</v>
      </c>
      <c r="AI2105">
        <v>44</v>
      </c>
      <c r="AJ2105">
        <v>23</v>
      </c>
      <c r="AK2105">
        <v>16</v>
      </c>
      <c r="AL2105">
        <v>1</v>
      </c>
      <c r="AM2105">
        <v>16</v>
      </c>
      <c r="AN2105">
        <v>0</v>
      </c>
      <c r="AO2105">
        <v>90</v>
      </c>
      <c r="AP2105">
        <v>259</v>
      </c>
      <c r="AQ2105">
        <v>95</v>
      </c>
      <c r="AR2105">
        <v>12</v>
      </c>
      <c r="AS2105">
        <v>10</v>
      </c>
      <c r="AT2105">
        <v>0</v>
      </c>
      <c r="AU2105">
        <v>0</v>
      </c>
      <c r="AV2105">
        <v>0</v>
      </c>
      <c r="AW2105">
        <v>0</v>
      </c>
      <c r="AX2105">
        <v>0</v>
      </c>
      <c r="AY2105">
        <v>44</v>
      </c>
      <c r="AZ2105">
        <v>71</v>
      </c>
      <c r="BA2105">
        <v>20</v>
      </c>
      <c r="BB2105">
        <v>3</v>
      </c>
      <c r="BC2105">
        <v>1</v>
      </c>
      <c r="BD2105">
        <v>0</v>
      </c>
      <c r="BE2105">
        <v>0</v>
      </c>
      <c r="BF2105">
        <v>87</v>
      </c>
      <c r="BG2105">
        <v>6411.27</v>
      </c>
      <c r="BH2105">
        <v>0</v>
      </c>
      <c r="BI2105">
        <v>63</v>
      </c>
      <c r="BJ2105" s="25">
        <v>45853</v>
      </c>
      <c r="BK2105">
        <v>0</v>
      </c>
      <c r="BL2105" s="27" t="str">
        <f>VLOOKUP(O2105,DropDownList!$H$1:$I$7,2,FALSE)</f>
        <v>2025/26</v>
      </c>
      <c r="BM2105" s="27" t="str">
        <f t="shared" si="32"/>
        <v>FISCAL FINES</v>
      </c>
    </row>
    <row r="2106" spans="1:65" x14ac:dyDescent="0.2">
      <c r="A2106">
        <v>2025</v>
      </c>
      <c r="B2106">
        <v>7</v>
      </c>
      <c r="C2106" t="s">
        <v>231</v>
      </c>
      <c r="D2106" t="s">
        <v>232</v>
      </c>
      <c r="E2106" t="s">
        <v>44</v>
      </c>
      <c r="F2106">
        <v>9240</v>
      </c>
      <c r="G2106" t="s">
        <v>141</v>
      </c>
      <c r="H2106" t="s">
        <v>233</v>
      </c>
      <c r="I2106" t="s">
        <v>234</v>
      </c>
      <c r="J2106" s="24">
        <v>45839</v>
      </c>
      <c r="K2106" t="s">
        <v>143</v>
      </c>
      <c r="L2106">
        <v>2</v>
      </c>
      <c r="M2106" t="s">
        <v>144</v>
      </c>
      <c r="N2106" t="s">
        <v>145</v>
      </c>
      <c r="O2106" t="s">
        <v>156</v>
      </c>
      <c r="P2106" t="s">
        <v>151</v>
      </c>
      <c r="Q2106">
        <v>0</v>
      </c>
      <c r="R2106">
        <v>255</v>
      </c>
      <c r="S2106">
        <v>7650</v>
      </c>
      <c r="T2106">
        <v>1680</v>
      </c>
      <c r="U2106">
        <v>11</v>
      </c>
      <c r="V2106">
        <v>0</v>
      </c>
      <c r="W2106">
        <v>0</v>
      </c>
      <c r="X2106">
        <v>0</v>
      </c>
      <c r="Y2106">
        <v>0</v>
      </c>
      <c r="Z2106">
        <v>0</v>
      </c>
      <c r="AA2106">
        <v>5970</v>
      </c>
      <c r="AB2106">
        <v>0</v>
      </c>
      <c r="AC2106">
        <v>5970</v>
      </c>
      <c r="AD2106">
        <v>0</v>
      </c>
      <c r="AE2106">
        <v>0</v>
      </c>
      <c r="AF2106">
        <v>199</v>
      </c>
      <c r="AG2106">
        <v>0</v>
      </c>
      <c r="AH2106">
        <v>56</v>
      </c>
      <c r="AI2106">
        <v>0</v>
      </c>
      <c r="AJ2106">
        <v>0</v>
      </c>
      <c r="AK2106">
        <v>0</v>
      </c>
      <c r="AL2106">
        <v>0</v>
      </c>
      <c r="AM2106">
        <v>1</v>
      </c>
      <c r="AN2106">
        <v>0</v>
      </c>
      <c r="AO2106">
        <v>0</v>
      </c>
      <c r="AP2106">
        <v>0</v>
      </c>
      <c r="AQ2106">
        <v>0</v>
      </c>
      <c r="AR2106">
        <v>0</v>
      </c>
      <c r="AS2106">
        <v>0</v>
      </c>
      <c r="AT2106">
        <v>0</v>
      </c>
      <c r="AU2106">
        <v>0</v>
      </c>
      <c r="AV2106">
        <v>0</v>
      </c>
      <c r="AW2106">
        <v>0</v>
      </c>
      <c r="AX2106">
        <v>0</v>
      </c>
      <c r="AY2106">
        <v>0</v>
      </c>
      <c r="AZ2106">
        <v>0</v>
      </c>
      <c r="BA2106">
        <v>0</v>
      </c>
      <c r="BB2106">
        <v>0</v>
      </c>
      <c r="BC2106">
        <v>0</v>
      </c>
      <c r="BD2106">
        <v>0</v>
      </c>
      <c r="BE2106">
        <v>0</v>
      </c>
      <c r="BF2106">
        <v>0</v>
      </c>
      <c r="BG2106">
        <v>0</v>
      </c>
      <c r="BH2106">
        <v>0</v>
      </c>
      <c r="BI2106">
        <v>0</v>
      </c>
      <c r="BJ2106" s="25">
        <v>45853</v>
      </c>
      <c r="BK2106">
        <v>0</v>
      </c>
      <c r="BL2106" s="27" t="str">
        <f>VLOOKUP(O2106,DropDownList!$H$1:$I$7,2,FALSE)</f>
        <v>2023/24</v>
      </c>
      <c r="BM2106" s="27" t="str">
        <f t="shared" si="32"/>
        <v>PCPF</v>
      </c>
    </row>
    <row r="2107" spans="1:65" x14ac:dyDescent="0.2">
      <c r="A2107">
        <v>2025</v>
      </c>
      <c r="B2107">
        <v>7</v>
      </c>
      <c r="C2107" t="s">
        <v>231</v>
      </c>
      <c r="D2107" t="s">
        <v>232</v>
      </c>
      <c r="E2107" t="s">
        <v>44</v>
      </c>
      <c r="F2107">
        <v>9240</v>
      </c>
      <c r="G2107" t="s">
        <v>141</v>
      </c>
      <c r="H2107" t="s">
        <v>233</v>
      </c>
      <c r="I2107" t="s">
        <v>234</v>
      </c>
      <c r="J2107" s="24">
        <v>45839</v>
      </c>
      <c r="K2107" t="s">
        <v>143</v>
      </c>
      <c r="L2107">
        <v>2</v>
      </c>
      <c r="M2107" t="s">
        <v>144</v>
      </c>
      <c r="N2107" t="s">
        <v>145</v>
      </c>
      <c r="O2107" t="s">
        <v>156</v>
      </c>
      <c r="P2107" t="s">
        <v>148</v>
      </c>
      <c r="Q2107">
        <v>43.78</v>
      </c>
      <c r="R2107">
        <v>3</v>
      </c>
      <c r="S2107">
        <v>180</v>
      </c>
      <c r="T2107">
        <v>0</v>
      </c>
      <c r="U2107">
        <v>2</v>
      </c>
      <c r="V2107">
        <v>0</v>
      </c>
      <c r="W2107">
        <v>0</v>
      </c>
      <c r="X2107">
        <v>0</v>
      </c>
      <c r="Y2107">
        <v>0</v>
      </c>
      <c r="Z2107">
        <v>0</v>
      </c>
      <c r="AA2107">
        <v>136.22</v>
      </c>
      <c r="AB2107">
        <v>0</v>
      </c>
      <c r="AC2107">
        <v>136.22</v>
      </c>
      <c r="AD2107">
        <v>0</v>
      </c>
      <c r="AE2107">
        <v>0</v>
      </c>
      <c r="AF2107">
        <v>1</v>
      </c>
      <c r="AG2107">
        <v>2</v>
      </c>
      <c r="AH2107">
        <v>0</v>
      </c>
      <c r="AI2107">
        <v>0</v>
      </c>
      <c r="AJ2107">
        <v>0</v>
      </c>
      <c r="AK2107">
        <v>0</v>
      </c>
      <c r="AL2107">
        <v>0</v>
      </c>
      <c r="AM2107">
        <v>0</v>
      </c>
      <c r="AN2107">
        <v>0</v>
      </c>
      <c r="AO2107">
        <v>3</v>
      </c>
      <c r="AP2107">
        <v>14</v>
      </c>
      <c r="AQ2107">
        <v>3</v>
      </c>
      <c r="AR2107">
        <v>0</v>
      </c>
      <c r="AS2107">
        <v>0</v>
      </c>
      <c r="AT2107">
        <v>0</v>
      </c>
      <c r="AU2107">
        <v>0</v>
      </c>
      <c r="AV2107">
        <v>0</v>
      </c>
      <c r="AW2107">
        <v>0</v>
      </c>
      <c r="AX2107">
        <v>0</v>
      </c>
      <c r="AY2107">
        <v>5</v>
      </c>
      <c r="AZ2107">
        <v>5</v>
      </c>
      <c r="BA2107">
        <v>1</v>
      </c>
      <c r="BB2107">
        <v>0</v>
      </c>
      <c r="BC2107">
        <v>0</v>
      </c>
      <c r="BD2107">
        <v>0</v>
      </c>
      <c r="BE2107">
        <v>0</v>
      </c>
      <c r="BF2107">
        <v>3</v>
      </c>
      <c r="BG2107">
        <v>0</v>
      </c>
      <c r="BH2107">
        <v>0</v>
      </c>
      <c r="BI2107">
        <v>2</v>
      </c>
      <c r="BJ2107" s="25">
        <v>45853</v>
      </c>
      <c r="BK2107">
        <v>0</v>
      </c>
      <c r="BL2107" s="27" t="str">
        <f>VLOOKUP(O2107,DropDownList!$H$1:$I$7,2,FALSE)</f>
        <v>2023/24</v>
      </c>
      <c r="BM2107" s="27" t="str">
        <f t="shared" si="32"/>
        <v>PRAS</v>
      </c>
    </row>
    <row r="2108" spans="1:65" x14ac:dyDescent="0.2">
      <c r="A2108">
        <v>2025</v>
      </c>
      <c r="B2108">
        <v>7</v>
      </c>
      <c r="C2108" t="s">
        <v>231</v>
      </c>
      <c r="D2108" t="s">
        <v>232</v>
      </c>
      <c r="E2108" t="s">
        <v>44</v>
      </c>
      <c r="F2108">
        <v>9240</v>
      </c>
      <c r="G2108" t="s">
        <v>141</v>
      </c>
      <c r="H2108" t="s">
        <v>233</v>
      </c>
      <c r="I2108" t="s">
        <v>234</v>
      </c>
      <c r="J2108" s="24">
        <v>45839</v>
      </c>
      <c r="K2108" t="s">
        <v>143</v>
      </c>
      <c r="L2108">
        <v>2</v>
      </c>
      <c r="M2108" t="s">
        <v>144</v>
      </c>
      <c r="N2108" t="s">
        <v>145</v>
      </c>
      <c r="O2108" t="s">
        <v>156</v>
      </c>
      <c r="P2108" t="s">
        <v>153</v>
      </c>
      <c r="Q2108">
        <v>270</v>
      </c>
      <c r="R2108">
        <v>47</v>
      </c>
      <c r="S2108">
        <v>2115</v>
      </c>
      <c r="T2108">
        <v>401.56</v>
      </c>
      <c r="U2108">
        <v>6</v>
      </c>
      <c r="V2108">
        <v>6</v>
      </c>
      <c r="W2108">
        <v>270</v>
      </c>
      <c r="X2108">
        <v>270</v>
      </c>
      <c r="Y2108">
        <v>0</v>
      </c>
      <c r="Z2108">
        <v>0</v>
      </c>
      <c r="AA2108">
        <v>1443.44</v>
      </c>
      <c r="AB2108">
        <v>0</v>
      </c>
      <c r="AC2108">
        <v>1443.44</v>
      </c>
      <c r="AD2108">
        <v>6</v>
      </c>
      <c r="AE2108">
        <v>0</v>
      </c>
      <c r="AF2108">
        <v>31</v>
      </c>
      <c r="AG2108">
        <v>0</v>
      </c>
      <c r="AH2108">
        <v>8</v>
      </c>
      <c r="AI2108">
        <v>6</v>
      </c>
      <c r="AJ2108">
        <v>0</v>
      </c>
      <c r="AK2108">
        <v>0</v>
      </c>
      <c r="AL2108">
        <v>0</v>
      </c>
      <c r="AM2108">
        <v>0</v>
      </c>
      <c r="AN2108">
        <v>0</v>
      </c>
      <c r="AO2108">
        <v>38</v>
      </c>
      <c r="AP2108">
        <v>149</v>
      </c>
      <c r="AQ2108">
        <v>45</v>
      </c>
      <c r="AR2108">
        <v>3</v>
      </c>
      <c r="AS2108">
        <v>21</v>
      </c>
      <c r="AT2108">
        <v>2</v>
      </c>
      <c r="AU2108">
        <v>0</v>
      </c>
      <c r="AV2108">
        <v>0</v>
      </c>
      <c r="AW2108">
        <v>0</v>
      </c>
      <c r="AX2108">
        <v>0</v>
      </c>
      <c r="AY2108">
        <v>11</v>
      </c>
      <c r="AZ2108">
        <v>33</v>
      </c>
      <c r="BA2108">
        <v>21</v>
      </c>
      <c r="BB2108">
        <v>1</v>
      </c>
      <c r="BC2108">
        <v>0</v>
      </c>
      <c r="BD2108">
        <v>0</v>
      </c>
      <c r="BE2108">
        <v>0</v>
      </c>
      <c r="BF2108">
        <v>35</v>
      </c>
      <c r="BG2108">
        <v>270</v>
      </c>
      <c r="BH2108">
        <v>2</v>
      </c>
      <c r="BI2108">
        <v>4</v>
      </c>
      <c r="BJ2108" s="25">
        <v>45853</v>
      </c>
      <c r="BK2108">
        <v>0</v>
      </c>
      <c r="BL2108" s="27" t="str">
        <f>VLOOKUP(O2108,DropDownList!$H$1:$I$7,2,FALSE)</f>
        <v>2023/24</v>
      </c>
      <c r="BM2108" s="27" t="str">
        <f t="shared" si="32"/>
        <v>PREG</v>
      </c>
    </row>
    <row r="2109" spans="1:65" x14ac:dyDescent="0.2">
      <c r="A2109">
        <v>2025</v>
      </c>
      <c r="B2109">
        <v>7</v>
      </c>
      <c r="C2109" t="s">
        <v>231</v>
      </c>
      <c r="D2109" t="s">
        <v>232</v>
      </c>
      <c r="E2109" t="s">
        <v>44</v>
      </c>
      <c r="F2109">
        <v>9240</v>
      </c>
      <c r="G2109" t="s">
        <v>141</v>
      </c>
      <c r="H2109" t="s">
        <v>233</v>
      </c>
      <c r="I2109" t="s">
        <v>234</v>
      </c>
      <c r="J2109" s="24">
        <v>45839</v>
      </c>
      <c r="K2109" t="s">
        <v>143</v>
      </c>
      <c r="L2109">
        <v>2</v>
      </c>
      <c r="M2109" t="s">
        <v>144</v>
      </c>
      <c r="N2109" t="s">
        <v>145</v>
      </c>
      <c r="O2109" t="s">
        <v>149</v>
      </c>
      <c r="P2109" t="s">
        <v>146</v>
      </c>
      <c r="Q2109">
        <v>197.22</v>
      </c>
      <c r="R2109">
        <v>75</v>
      </c>
      <c r="S2109">
        <v>1130</v>
      </c>
      <c r="T2109">
        <v>0</v>
      </c>
      <c r="U2109">
        <v>30</v>
      </c>
      <c r="V2109">
        <v>7</v>
      </c>
      <c r="W2109">
        <v>120</v>
      </c>
      <c r="X2109">
        <v>120</v>
      </c>
      <c r="Y2109">
        <v>0</v>
      </c>
      <c r="Z2109">
        <v>0</v>
      </c>
      <c r="AA2109">
        <v>932.78</v>
      </c>
      <c r="AB2109">
        <v>0</v>
      </c>
      <c r="AC2109">
        <v>0</v>
      </c>
      <c r="AD2109">
        <v>7</v>
      </c>
      <c r="AE2109">
        <v>0</v>
      </c>
      <c r="AF2109">
        <v>62</v>
      </c>
      <c r="AG2109">
        <v>3</v>
      </c>
      <c r="AH2109">
        <v>0</v>
      </c>
      <c r="AI2109">
        <v>10</v>
      </c>
      <c r="AJ2109">
        <v>0</v>
      </c>
      <c r="AK2109">
        <v>0</v>
      </c>
      <c r="AL2109">
        <v>0</v>
      </c>
      <c r="AM2109">
        <v>0</v>
      </c>
      <c r="AN2109">
        <v>0</v>
      </c>
      <c r="AO2109">
        <v>39</v>
      </c>
      <c r="AP2109">
        <v>96</v>
      </c>
      <c r="AQ2109">
        <v>41</v>
      </c>
      <c r="AR2109">
        <v>0</v>
      </c>
      <c r="AS2109">
        <v>9</v>
      </c>
      <c r="AT2109">
        <v>3</v>
      </c>
      <c r="AU2109">
        <v>0</v>
      </c>
      <c r="AV2109">
        <v>0</v>
      </c>
      <c r="AW2109">
        <v>0</v>
      </c>
      <c r="AX2109">
        <v>0</v>
      </c>
      <c r="AY2109">
        <v>11</v>
      </c>
      <c r="AZ2109">
        <v>17</v>
      </c>
      <c r="BA2109">
        <v>5</v>
      </c>
      <c r="BB2109">
        <v>3</v>
      </c>
      <c r="BC2109">
        <v>0</v>
      </c>
      <c r="BD2109">
        <v>3</v>
      </c>
      <c r="BE2109">
        <v>0</v>
      </c>
      <c r="BF2109">
        <v>75</v>
      </c>
      <c r="BG2109">
        <v>190</v>
      </c>
      <c r="BH2109">
        <v>0</v>
      </c>
      <c r="BI2109">
        <v>30</v>
      </c>
      <c r="BJ2109" s="25">
        <v>45853</v>
      </c>
      <c r="BK2109">
        <v>0</v>
      </c>
      <c r="BL2109" s="27" t="str">
        <f>VLOOKUP(O2109,DropDownList!$H$1:$I$7,2,FALSE)</f>
        <v>2025/26</v>
      </c>
      <c r="BM2109" s="27" t="str">
        <f t="shared" si="32"/>
        <v>VSUR</v>
      </c>
    </row>
    <row r="2110" spans="1:65" x14ac:dyDescent="0.2">
      <c r="A2110">
        <v>2025</v>
      </c>
      <c r="B2110">
        <v>7</v>
      </c>
      <c r="C2110" t="s">
        <v>231</v>
      </c>
      <c r="D2110" t="s">
        <v>235</v>
      </c>
      <c r="E2110" t="s">
        <v>44</v>
      </c>
      <c r="F2110">
        <v>9703</v>
      </c>
      <c r="G2110" t="s">
        <v>158</v>
      </c>
      <c r="H2110" t="s">
        <v>233</v>
      </c>
      <c r="I2110" t="s">
        <v>234</v>
      </c>
      <c r="J2110" s="24">
        <v>45839</v>
      </c>
      <c r="K2110" t="s">
        <v>143</v>
      </c>
      <c r="L2110">
        <v>2</v>
      </c>
      <c r="M2110" t="s">
        <v>144</v>
      </c>
      <c r="N2110" t="s">
        <v>145</v>
      </c>
      <c r="O2110" t="s">
        <v>149</v>
      </c>
      <c r="P2110" t="s">
        <v>160</v>
      </c>
      <c r="Q2110">
        <v>27955.48</v>
      </c>
      <c r="R2110">
        <v>123</v>
      </c>
      <c r="S2110">
        <v>63365</v>
      </c>
      <c r="T2110">
        <v>880.66</v>
      </c>
      <c r="U2110">
        <v>75</v>
      </c>
      <c r="V2110">
        <v>35</v>
      </c>
      <c r="W2110">
        <v>8030</v>
      </c>
      <c r="X2110">
        <v>15400</v>
      </c>
      <c r="Y2110">
        <v>0</v>
      </c>
      <c r="Z2110">
        <v>0</v>
      </c>
      <c r="AA2110">
        <v>34528.86</v>
      </c>
      <c r="AB2110">
        <v>2072.86</v>
      </c>
      <c r="AC2110">
        <v>29991</v>
      </c>
      <c r="AD2110">
        <v>10</v>
      </c>
      <c r="AE2110">
        <v>25</v>
      </c>
      <c r="AF2110">
        <v>45</v>
      </c>
      <c r="AG2110">
        <v>57</v>
      </c>
      <c r="AH2110">
        <v>2</v>
      </c>
      <c r="AI2110">
        <v>18</v>
      </c>
      <c r="AJ2110">
        <v>0</v>
      </c>
      <c r="AK2110">
        <v>0</v>
      </c>
      <c r="AL2110">
        <v>0</v>
      </c>
      <c r="AM2110">
        <v>0</v>
      </c>
      <c r="AN2110">
        <v>0</v>
      </c>
      <c r="AO2110">
        <v>76</v>
      </c>
      <c r="AP2110">
        <v>185</v>
      </c>
      <c r="AQ2110">
        <v>74</v>
      </c>
      <c r="AR2110">
        <v>1</v>
      </c>
      <c r="AS2110">
        <v>12</v>
      </c>
      <c r="AT2110">
        <v>1</v>
      </c>
      <c r="AU2110">
        <v>3</v>
      </c>
      <c r="AV2110">
        <v>1</v>
      </c>
      <c r="AW2110">
        <v>0</v>
      </c>
      <c r="AX2110">
        <v>0</v>
      </c>
      <c r="AY2110">
        <v>28</v>
      </c>
      <c r="AZ2110">
        <v>43</v>
      </c>
      <c r="BA2110">
        <v>13</v>
      </c>
      <c r="BB2110">
        <v>2</v>
      </c>
      <c r="BC2110">
        <v>1</v>
      </c>
      <c r="BD2110">
        <v>4</v>
      </c>
      <c r="BE2110">
        <v>0</v>
      </c>
      <c r="BF2110">
        <v>123</v>
      </c>
      <c r="BG2110">
        <v>8930</v>
      </c>
      <c r="BH2110">
        <v>1</v>
      </c>
      <c r="BI2110">
        <v>73</v>
      </c>
      <c r="BJ2110" s="25">
        <v>45853</v>
      </c>
      <c r="BK2110">
        <v>0</v>
      </c>
      <c r="BL2110" s="27" t="str">
        <f>VLOOKUP(O2110,DropDownList!$H$1:$I$7,2,FALSE)</f>
        <v>2025/26</v>
      </c>
      <c r="BM2110" s="27" t="str">
        <f t="shared" si="32"/>
        <v>SC COURT</v>
      </c>
    </row>
    <row r="2111" spans="1:65" x14ac:dyDescent="0.2">
      <c r="A2111">
        <v>2025</v>
      </c>
      <c r="B2111">
        <v>7</v>
      </c>
      <c r="C2111" t="s">
        <v>231</v>
      </c>
      <c r="D2111" t="s">
        <v>235</v>
      </c>
      <c r="E2111" t="s">
        <v>44</v>
      </c>
      <c r="F2111">
        <v>9703</v>
      </c>
      <c r="G2111" t="s">
        <v>158</v>
      </c>
      <c r="H2111" t="s">
        <v>233</v>
      </c>
      <c r="I2111" t="s">
        <v>234</v>
      </c>
      <c r="J2111" s="24">
        <v>45839</v>
      </c>
      <c r="K2111" t="s">
        <v>143</v>
      </c>
      <c r="L2111">
        <v>2</v>
      </c>
      <c r="M2111" t="s">
        <v>144</v>
      </c>
      <c r="N2111" t="s">
        <v>145</v>
      </c>
      <c r="O2111" t="s">
        <v>147</v>
      </c>
      <c r="P2111" t="s">
        <v>160</v>
      </c>
      <c r="Q2111">
        <v>10842.84</v>
      </c>
      <c r="R2111">
        <v>113</v>
      </c>
      <c r="S2111">
        <v>57845</v>
      </c>
      <c r="T2111">
        <v>6490</v>
      </c>
      <c r="U2111">
        <v>34</v>
      </c>
      <c r="V2111">
        <v>12</v>
      </c>
      <c r="W2111">
        <v>4560</v>
      </c>
      <c r="X2111">
        <v>4690</v>
      </c>
      <c r="Y2111">
        <v>0</v>
      </c>
      <c r="Z2111">
        <v>0</v>
      </c>
      <c r="AA2111">
        <v>40512.160000000003</v>
      </c>
      <c r="AB2111">
        <v>2240</v>
      </c>
      <c r="AC2111">
        <v>36022.49</v>
      </c>
      <c r="AD2111">
        <v>5</v>
      </c>
      <c r="AE2111">
        <v>7</v>
      </c>
      <c r="AF2111">
        <v>69</v>
      </c>
      <c r="AG2111">
        <v>22</v>
      </c>
      <c r="AH2111">
        <v>8</v>
      </c>
      <c r="AI2111">
        <v>12</v>
      </c>
      <c r="AJ2111">
        <v>0</v>
      </c>
      <c r="AK2111">
        <v>0</v>
      </c>
      <c r="AL2111">
        <v>0</v>
      </c>
      <c r="AM2111">
        <v>0</v>
      </c>
      <c r="AN2111">
        <v>0</v>
      </c>
      <c r="AO2111">
        <v>75</v>
      </c>
      <c r="AP2111">
        <v>220</v>
      </c>
      <c r="AQ2111">
        <v>67</v>
      </c>
      <c r="AR2111">
        <v>0</v>
      </c>
      <c r="AS2111">
        <v>26</v>
      </c>
      <c r="AT2111">
        <v>5</v>
      </c>
      <c r="AU2111">
        <v>4</v>
      </c>
      <c r="AV2111">
        <v>2</v>
      </c>
      <c r="AW2111">
        <v>8</v>
      </c>
      <c r="AX2111">
        <v>0</v>
      </c>
      <c r="AY2111">
        <v>29</v>
      </c>
      <c r="AZ2111">
        <v>45</v>
      </c>
      <c r="BA2111">
        <v>16</v>
      </c>
      <c r="BB2111">
        <v>3</v>
      </c>
      <c r="BC2111">
        <v>1</v>
      </c>
      <c r="BD2111">
        <v>5</v>
      </c>
      <c r="BE2111">
        <v>0</v>
      </c>
      <c r="BF2111">
        <v>104</v>
      </c>
      <c r="BG2111">
        <v>5550</v>
      </c>
      <c r="BH2111">
        <v>2</v>
      </c>
      <c r="BI2111">
        <v>33</v>
      </c>
      <c r="BJ2111" s="25">
        <v>45853</v>
      </c>
      <c r="BK2111">
        <v>0</v>
      </c>
      <c r="BL2111" s="27" t="str">
        <f>VLOOKUP(O2111,DropDownList!$H$1:$I$7,2,FALSE)</f>
        <v>2024/25</v>
      </c>
      <c r="BM2111" s="27" t="str">
        <f t="shared" si="32"/>
        <v>SC COURT</v>
      </c>
    </row>
    <row r="2112" spans="1:65" x14ac:dyDescent="0.2">
      <c r="A2112">
        <v>2025</v>
      </c>
      <c r="B2112">
        <v>7</v>
      </c>
      <c r="C2112" t="s">
        <v>231</v>
      </c>
      <c r="D2112" t="s">
        <v>235</v>
      </c>
      <c r="E2112" t="s">
        <v>44</v>
      </c>
      <c r="F2112">
        <v>9703</v>
      </c>
      <c r="G2112" t="s">
        <v>158</v>
      </c>
      <c r="H2112" t="s">
        <v>233</v>
      </c>
      <c r="I2112" t="s">
        <v>234</v>
      </c>
      <c r="J2112" s="24">
        <v>45839</v>
      </c>
      <c r="K2112" t="s">
        <v>143</v>
      </c>
      <c r="L2112">
        <v>2</v>
      </c>
      <c r="M2112" t="s">
        <v>144</v>
      </c>
      <c r="N2112" t="s">
        <v>145</v>
      </c>
      <c r="O2112" t="s">
        <v>156</v>
      </c>
      <c r="P2112" t="s">
        <v>159</v>
      </c>
      <c r="Q2112">
        <v>0</v>
      </c>
      <c r="R2112">
        <v>5</v>
      </c>
      <c r="S2112">
        <v>51562.62</v>
      </c>
      <c r="T2112">
        <v>849.21</v>
      </c>
      <c r="U2112">
        <v>0</v>
      </c>
      <c r="V2112">
        <v>0</v>
      </c>
      <c r="W2112">
        <v>0</v>
      </c>
      <c r="X2112">
        <v>0</v>
      </c>
      <c r="Y2112">
        <v>0</v>
      </c>
      <c r="Z2112">
        <v>0</v>
      </c>
      <c r="AA2112">
        <v>50713.41</v>
      </c>
      <c r="AB2112">
        <v>0</v>
      </c>
      <c r="AC2112">
        <v>0</v>
      </c>
      <c r="AD2112">
        <v>0</v>
      </c>
      <c r="AE2112">
        <v>0</v>
      </c>
      <c r="AF2112">
        <v>2</v>
      </c>
      <c r="AG2112">
        <v>0</v>
      </c>
      <c r="AH2112">
        <v>0</v>
      </c>
      <c r="AI2112">
        <v>0</v>
      </c>
      <c r="AJ2112">
        <v>0</v>
      </c>
      <c r="AK2112">
        <v>0</v>
      </c>
      <c r="AL2112">
        <v>0</v>
      </c>
      <c r="AM2112">
        <v>0</v>
      </c>
      <c r="AN2112">
        <v>0</v>
      </c>
      <c r="AO2112">
        <v>4</v>
      </c>
      <c r="AP2112">
        <v>8</v>
      </c>
      <c r="AQ2112">
        <v>4</v>
      </c>
      <c r="AR2112">
        <v>1</v>
      </c>
      <c r="AS2112">
        <v>0</v>
      </c>
      <c r="AT2112">
        <v>0</v>
      </c>
      <c r="AU2112">
        <v>2</v>
      </c>
      <c r="AV2112">
        <v>0</v>
      </c>
      <c r="AW2112">
        <v>0</v>
      </c>
      <c r="AX2112">
        <v>0</v>
      </c>
      <c r="AY2112">
        <v>0</v>
      </c>
      <c r="AZ2112">
        <v>0</v>
      </c>
      <c r="BA2112">
        <v>0</v>
      </c>
      <c r="BB2112">
        <v>0</v>
      </c>
      <c r="BC2112">
        <v>0</v>
      </c>
      <c r="BD2112">
        <v>0</v>
      </c>
      <c r="BE2112">
        <v>0</v>
      </c>
      <c r="BF2112">
        <v>0</v>
      </c>
      <c r="BG2112">
        <v>0</v>
      </c>
      <c r="BH2112">
        <v>3</v>
      </c>
      <c r="BI2112">
        <v>0</v>
      </c>
      <c r="BJ2112" s="25">
        <v>45853</v>
      </c>
      <c r="BK2112">
        <v>0</v>
      </c>
      <c r="BL2112" s="27" t="str">
        <f>VLOOKUP(O2112,DropDownList!$H$1:$I$7,2,FALSE)</f>
        <v>2023/24</v>
      </c>
      <c r="BM2112" s="27" t="str">
        <f t="shared" si="32"/>
        <v>CONF</v>
      </c>
    </row>
    <row r="2113" spans="1:65" x14ac:dyDescent="0.2">
      <c r="A2113">
        <v>2025</v>
      </c>
      <c r="B2113">
        <v>7</v>
      </c>
      <c r="C2113" t="s">
        <v>231</v>
      </c>
      <c r="D2113" t="s">
        <v>235</v>
      </c>
      <c r="E2113" t="s">
        <v>44</v>
      </c>
      <c r="F2113">
        <v>9703</v>
      </c>
      <c r="G2113" t="s">
        <v>158</v>
      </c>
      <c r="H2113" t="s">
        <v>233</v>
      </c>
      <c r="I2113" t="s">
        <v>234</v>
      </c>
      <c r="J2113" s="24">
        <v>45839</v>
      </c>
      <c r="K2113" t="s">
        <v>143</v>
      </c>
      <c r="L2113">
        <v>2</v>
      </c>
      <c r="M2113" t="s">
        <v>144</v>
      </c>
      <c r="N2113" t="s">
        <v>145</v>
      </c>
      <c r="O2113" t="s">
        <v>147</v>
      </c>
      <c r="P2113" t="s">
        <v>159</v>
      </c>
      <c r="Q2113">
        <v>0</v>
      </c>
      <c r="R2113">
        <v>7</v>
      </c>
      <c r="S2113">
        <v>199524.16</v>
      </c>
      <c r="T2113">
        <v>208.1</v>
      </c>
      <c r="U2113">
        <v>0</v>
      </c>
      <c r="V2113">
        <v>0</v>
      </c>
      <c r="W2113">
        <v>0</v>
      </c>
      <c r="X2113">
        <v>0</v>
      </c>
      <c r="Y2113">
        <v>0</v>
      </c>
      <c r="Z2113">
        <v>0</v>
      </c>
      <c r="AA2113">
        <v>199316.06</v>
      </c>
      <c r="AB2113">
        <v>0</v>
      </c>
      <c r="AC2113">
        <v>0</v>
      </c>
      <c r="AD2113">
        <v>0</v>
      </c>
      <c r="AE2113">
        <v>0</v>
      </c>
      <c r="AF2113">
        <v>6</v>
      </c>
      <c r="AG2113">
        <v>0</v>
      </c>
      <c r="AH2113">
        <v>0</v>
      </c>
      <c r="AI2113">
        <v>0</v>
      </c>
      <c r="AJ2113">
        <v>0</v>
      </c>
      <c r="AK2113">
        <v>0</v>
      </c>
      <c r="AL2113">
        <v>0</v>
      </c>
      <c r="AM2113">
        <v>0</v>
      </c>
      <c r="AN2113">
        <v>0</v>
      </c>
      <c r="AO2113">
        <v>5</v>
      </c>
      <c r="AP2113">
        <v>7</v>
      </c>
      <c r="AQ2113">
        <v>4</v>
      </c>
      <c r="AR2113">
        <v>0</v>
      </c>
      <c r="AS2113">
        <v>0</v>
      </c>
      <c r="AT2113">
        <v>0</v>
      </c>
      <c r="AU2113">
        <v>1</v>
      </c>
      <c r="AV2113">
        <v>0</v>
      </c>
      <c r="AW2113">
        <v>0</v>
      </c>
      <c r="AX2113">
        <v>0</v>
      </c>
      <c r="AY2113">
        <v>0</v>
      </c>
      <c r="AZ2113">
        <v>0</v>
      </c>
      <c r="BA2113">
        <v>0</v>
      </c>
      <c r="BB2113">
        <v>0</v>
      </c>
      <c r="BC2113">
        <v>0</v>
      </c>
      <c r="BD2113">
        <v>0</v>
      </c>
      <c r="BE2113">
        <v>0</v>
      </c>
      <c r="BF2113">
        <v>0</v>
      </c>
      <c r="BG2113">
        <v>0</v>
      </c>
      <c r="BH2113">
        <v>1</v>
      </c>
      <c r="BI2113">
        <v>0</v>
      </c>
      <c r="BJ2113" s="25">
        <v>45853</v>
      </c>
      <c r="BK2113">
        <v>0</v>
      </c>
      <c r="BL2113" s="27" t="str">
        <f>VLOOKUP(O2113,DropDownList!$H$1:$I$7,2,FALSE)</f>
        <v>2024/25</v>
      </c>
      <c r="BM2113" s="27" t="str">
        <f t="shared" si="32"/>
        <v>CONF</v>
      </c>
    </row>
    <row r="2114" spans="1:65" x14ac:dyDescent="0.2">
      <c r="A2114">
        <v>2025</v>
      </c>
      <c r="B2114">
        <v>7</v>
      </c>
      <c r="C2114" t="s">
        <v>231</v>
      </c>
      <c r="D2114" t="s">
        <v>235</v>
      </c>
      <c r="E2114" t="s">
        <v>44</v>
      </c>
      <c r="F2114">
        <v>9703</v>
      </c>
      <c r="G2114" t="s">
        <v>158</v>
      </c>
      <c r="H2114" t="s">
        <v>233</v>
      </c>
      <c r="I2114" t="s">
        <v>234</v>
      </c>
      <c r="J2114" s="24">
        <v>45839</v>
      </c>
      <c r="K2114" t="s">
        <v>143</v>
      </c>
      <c r="L2114">
        <v>2</v>
      </c>
      <c r="M2114" t="s">
        <v>144</v>
      </c>
      <c r="N2114" t="s">
        <v>145</v>
      </c>
      <c r="O2114" t="s">
        <v>156</v>
      </c>
      <c r="P2114" t="s">
        <v>161</v>
      </c>
      <c r="Q2114">
        <v>282.23</v>
      </c>
      <c r="R2114">
        <v>142</v>
      </c>
      <c r="S2114">
        <v>3710</v>
      </c>
      <c r="T2114">
        <v>40</v>
      </c>
      <c r="U2114">
        <v>34</v>
      </c>
      <c r="V2114">
        <v>6</v>
      </c>
      <c r="W2114">
        <v>126.24</v>
      </c>
      <c r="X2114">
        <v>126.24</v>
      </c>
      <c r="Y2114">
        <v>0</v>
      </c>
      <c r="Z2114">
        <v>0</v>
      </c>
      <c r="AA2114">
        <v>3387.77</v>
      </c>
      <c r="AB2114">
        <v>0</v>
      </c>
      <c r="AC2114">
        <v>0</v>
      </c>
      <c r="AD2114">
        <v>5</v>
      </c>
      <c r="AE2114">
        <v>1</v>
      </c>
      <c r="AF2114">
        <v>126</v>
      </c>
      <c r="AG2114">
        <v>3</v>
      </c>
      <c r="AH2114">
        <v>3</v>
      </c>
      <c r="AI2114">
        <v>10</v>
      </c>
      <c r="AJ2114">
        <v>0</v>
      </c>
      <c r="AK2114">
        <v>0</v>
      </c>
      <c r="AL2114">
        <v>0</v>
      </c>
      <c r="AM2114">
        <v>0</v>
      </c>
      <c r="AN2114">
        <v>0</v>
      </c>
      <c r="AO2114">
        <v>88</v>
      </c>
      <c r="AP2114">
        <v>417</v>
      </c>
      <c r="AQ2114">
        <v>94</v>
      </c>
      <c r="AR2114">
        <v>0</v>
      </c>
      <c r="AS2114">
        <v>83</v>
      </c>
      <c r="AT2114">
        <v>9</v>
      </c>
      <c r="AU2114">
        <v>10</v>
      </c>
      <c r="AV2114">
        <v>3</v>
      </c>
      <c r="AW2114">
        <v>1</v>
      </c>
      <c r="AX2114">
        <v>0</v>
      </c>
      <c r="AY2114">
        <v>42</v>
      </c>
      <c r="AZ2114">
        <v>82</v>
      </c>
      <c r="BA2114">
        <v>49</v>
      </c>
      <c r="BB2114">
        <v>15</v>
      </c>
      <c r="BC2114">
        <v>8</v>
      </c>
      <c r="BD2114">
        <v>6</v>
      </c>
      <c r="BE2114">
        <v>0</v>
      </c>
      <c r="BF2114">
        <v>140</v>
      </c>
      <c r="BG2114">
        <v>220</v>
      </c>
      <c r="BH2114">
        <v>0</v>
      </c>
      <c r="BI2114">
        <v>34</v>
      </c>
      <c r="BJ2114" s="25">
        <v>45853</v>
      </c>
      <c r="BK2114">
        <v>0</v>
      </c>
      <c r="BL2114" s="27" t="str">
        <f>VLOOKUP(O2114,DropDownList!$H$1:$I$7,2,FALSE)</f>
        <v>2023/24</v>
      </c>
      <c r="BM2114" s="27" t="str">
        <f t="shared" si="32"/>
        <v>VSUR</v>
      </c>
    </row>
    <row r="2115" spans="1:65" x14ac:dyDescent="0.2">
      <c r="A2115">
        <v>2025</v>
      </c>
      <c r="B2115">
        <v>7</v>
      </c>
      <c r="C2115" t="s">
        <v>231</v>
      </c>
      <c r="D2115" t="s">
        <v>235</v>
      </c>
      <c r="E2115" t="s">
        <v>44</v>
      </c>
      <c r="F2115">
        <v>9703</v>
      </c>
      <c r="G2115" t="s">
        <v>158</v>
      </c>
      <c r="H2115" t="s">
        <v>233</v>
      </c>
      <c r="I2115" t="s">
        <v>234</v>
      </c>
      <c r="J2115" s="24">
        <v>45839</v>
      </c>
      <c r="K2115" t="s">
        <v>143</v>
      </c>
      <c r="L2115">
        <v>2</v>
      </c>
      <c r="M2115" t="s">
        <v>144</v>
      </c>
      <c r="N2115" t="s">
        <v>145</v>
      </c>
      <c r="O2115" t="s">
        <v>156</v>
      </c>
      <c r="P2115" t="s">
        <v>160</v>
      </c>
      <c r="Q2115">
        <v>17379.34</v>
      </c>
      <c r="R2115">
        <v>155</v>
      </c>
      <c r="S2115">
        <v>86325.5</v>
      </c>
      <c r="T2115">
        <v>1120.32</v>
      </c>
      <c r="U2115">
        <v>39</v>
      </c>
      <c r="V2115">
        <v>14</v>
      </c>
      <c r="W2115">
        <v>4673.93</v>
      </c>
      <c r="X2115">
        <v>4673.93</v>
      </c>
      <c r="Y2115">
        <v>0</v>
      </c>
      <c r="Z2115">
        <v>0</v>
      </c>
      <c r="AA2115">
        <v>67825.84</v>
      </c>
      <c r="AB2115">
        <v>2960.43</v>
      </c>
      <c r="AC2115">
        <v>61447.64</v>
      </c>
      <c r="AD2115">
        <v>6</v>
      </c>
      <c r="AE2115">
        <v>8</v>
      </c>
      <c r="AF2115">
        <v>110</v>
      </c>
      <c r="AG2115">
        <v>28</v>
      </c>
      <c r="AH2115">
        <v>4</v>
      </c>
      <c r="AI2115">
        <v>11</v>
      </c>
      <c r="AJ2115">
        <v>0</v>
      </c>
      <c r="AK2115">
        <v>0</v>
      </c>
      <c r="AL2115">
        <v>0</v>
      </c>
      <c r="AM2115">
        <v>0</v>
      </c>
      <c r="AN2115">
        <v>0</v>
      </c>
      <c r="AO2115">
        <v>98</v>
      </c>
      <c r="AP2115">
        <v>458</v>
      </c>
      <c r="AQ2115">
        <v>102</v>
      </c>
      <c r="AR2115">
        <v>0</v>
      </c>
      <c r="AS2115">
        <v>85</v>
      </c>
      <c r="AT2115">
        <v>9</v>
      </c>
      <c r="AU2115">
        <v>10</v>
      </c>
      <c r="AV2115">
        <v>3</v>
      </c>
      <c r="AW2115">
        <v>1</v>
      </c>
      <c r="AX2115">
        <v>0</v>
      </c>
      <c r="AY2115">
        <v>51</v>
      </c>
      <c r="AZ2115">
        <v>98</v>
      </c>
      <c r="BA2115">
        <v>56</v>
      </c>
      <c r="BB2115">
        <v>14</v>
      </c>
      <c r="BC2115">
        <v>8</v>
      </c>
      <c r="BD2115">
        <v>6</v>
      </c>
      <c r="BE2115">
        <v>0</v>
      </c>
      <c r="BF2115">
        <v>153</v>
      </c>
      <c r="BG2115">
        <v>4735</v>
      </c>
      <c r="BH2115">
        <v>2</v>
      </c>
      <c r="BI2115">
        <v>39</v>
      </c>
      <c r="BJ2115" s="25">
        <v>45853</v>
      </c>
      <c r="BK2115">
        <v>0</v>
      </c>
      <c r="BL2115" s="27" t="str">
        <f>VLOOKUP(O2115,DropDownList!$H$1:$I$7,2,FALSE)</f>
        <v>2023/24</v>
      </c>
      <c r="BM2115" s="27" t="str">
        <f t="shared" ref="BM2115:BM2178" si="33">IF(RIGHT(P2115,4)="VSUR","VSUR",IF(RIGHT(P2115,4)="CONF","CONF",P2115))</f>
        <v>SC COURT</v>
      </c>
    </row>
    <row r="2116" spans="1:65" x14ac:dyDescent="0.2">
      <c r="A2116">
        <v>2025</v>
      </c>
      <c r="B2116">
        <v>7</v>
      </c>
      <c r="C2116" t="s">
        <v>231</v>
      </c>
      <c r="D2116" t="s">
        <v>235</v>
      </c>
      <c r="E2116" t="s">
        <v>44</v>
      </c>
      <c r="F2116">
        <v>9703</v>
      </c>
      <c r="G2116" t="s">
        <v>158</v>
      </c>
      <c r="H2116" t="s">
        <v>233</v>
      </c>
      <c r="I2116" t="s">
        <v>234</v>
      </c>
      <c r="J2116" s="24">
        <v>45839</v>
      </c>
      <c r="K2116" t="s">
        <v>143</v>
      </c>
      <c r="L2116">
        <v>2</v>
      </c>
      <c r="M2116" t="s">
        <v>144</v>
      </c>
      <c r="N2116" t="s">
        <v>145</v>
      </c>
      <c r="O2116" t="s">
        <v>149</v>
      </c>
      <c r="P2116" t="s">
        <v>161</v>
      </c>
      <c r="Q2116">
        <v>680</v>
      </c>
      <c r="R2116">
        <v>120</v>
      </c>
      <c r="S2116">
        <v>3165</v>
      </c>
      <c r="T2116">
        <v>30</v>
      </c>
      <c r="U2116">
        <v>74</v>
      </c>
      <c r="V2116">
        <v>11</v>
      </c>
      <c r="W2116">
        <v>460</v>
      </c>
      <c r="X2116">
        <v>460</v>
      </c>
      <c r="Y2116">
        <v>0</v>
      </c>
      <c r="Z2116">
        <v>0</v>
      </c>
      <c r="AA2116">
        <v>2455</v>
      </c>
      <c r="AB2116">
        <v>0</v>
      </c>
      <c r="AC2116">
        <v>0</v>
      </c>
      <c r="AD2116">
        <v>11</v>
      </c>
      <c r="AE2116">
        <v>0</v>
      </c>
      <c r="AF2116">
        <v>96</v>
      </c>
      <c r="AG2116">
        <v>0</v>
      </c>
      <c r="AH2116">
        <v>2</v>
      </c>
      <c r="AI2116">
        <v>22</v>
      </c>
      <c r="AJ2116">
        <v>0</v>
      </c>
      <c r="AK2116">
        <v>0</v>
      </c>
      <c r="AL2116">
        <v>0</v>
      </c>
      <c r="AM2116">
        <v>0</v>
      </c>
      <c r="AN2116">
        <v>0</v>
      </c>
      <c r="AO2116">
        <v>74</v>
      </c>
      <c r="AP2116">
        <v>186</v>
      </c>
      <c r="AQ2116">
        <v>73</v>
      </c>
      <c r="AR2116">
        <v>0</v>
      </c>
      <c r="AS2116">
        <v>12</v>
      </c>
      <c r="AT2116">
        <v>1</v>
      </c>
      <c r="AU2116">
        <v>3</v>
      </c>
      <c r="AV2116">
        <v>1</v>
      </c>
      <c r="AW2116">
        <v>0</v>
      </c>
      <c r="AX2116">
        <v>0</v>
      </c>
      <c r="AY2116">
        <v>29</v>
      </c>
      <c r="AZ2116">
        <v>44</v>
      </c>
      <c r="BA2116">
        <v>13</v>
      </c>
      <c r="BB2116">
        <v>2</v>
      </c>
      <c r="BC2116">
        <v>1</v>
      </c>
      <c r="BD2116">
        <v>4</v>
      </c>
      <c r="BE2116">
        <v>0</v>
      </c>
      <c r="BF2116">
        <v>120</v>
      </c>
      <c r="BG2116">
        <v>680</v>
      </c>
      <c r="BH2116">
        <v>0</v>
      </c>
      <c r="BI2116">
        <v>72</v>
      </c>
      <c r="BJ2116" s="25">
        <v>45853</v>
      </c>
      <c r="BK2116">
        <v>0</v>
      </c>
      <c r="BL2116" s="27" t="str">
        <f>VLOOKUP(O2116,DropDownList!$H$1:$I$7,2,FALSE)</f>
        <v>2025/26</v>
      </c>
      <c r="BM2116" s="27" t="str">
        <f t="shared" si="33"/>
        <v>VSUR</v>
      </c>
    </row>
    <row r="2117" spans="1:65" x14ac:dyDescent="0.2">
      <c r="A2117">
        <v>2025</v>
      </c>
      <c r="B2117">
        <v>7</v>
      </c>
      <c r="C2117" t="s">
        <v>231</v>
      </c>
      <c r="D2117" t="s">
        <v>235</v>
      </c>
      <c r="E2117" t="s">
        <v>44</v>
      </c>
      <c r="F2117">
        <v>9703</v>
      </c>
      <c r="G2117" t="s">
        <v>158</v>
      </c>
      <c r="H2117" t="s">
        <v>233</v>
      </c>
      <c r="I2117" t="s">
        <v>234</v>
      </c>
      <c r="J2117" s="24">
        <v>45839</v>
      </c>
      <c r="K2117" t="s">
        <v>143</v>
      </c>
      <c r="L2117">
        <v>2</v>
      </c>
      <c r="M2117" t="s">
        <v>144</v>
      </c>
      <c r="N2117" t="s">
        <v>145</v>
      </c>
      <c r="O2117" t="s">
        <v>147</v>
      </c>
      <c r="P2117" t="s">
        <v>161</v>
      </c>
      <c r="Q2117">
        <v>260.33</v>
      </c>
      <c r="R2117">
        <v>100</v>
      </c>
      <c r="S2117">
        <v>2510</v>
      </c>
      <c r="T2117">
        <v>10</v>
      </c>
      <c r="U2117">
        <v>32</v>
      </c>
      <c r="V2117">
        <v>4</v>
      </c>
      <c r="W2117">
        <v>120</v>
      </c>
      <c r="X2117">
        <v>120</v>
      </c>
      <c r="Y2117">
        <v>0</v>
      </c>
      <c r="Z2117">
        <v>0</v>
      </c>
      <c r="AA2117">
        <v>2239.67</v>
      </c>
      <c r="AB2117">
        <v>0</v>
      </c>
      <c r="AC2117">
        <v>0</v>
      </c>
      <c r="AD2117">
        <v>4</v>
      </c>
      <c r="AE2117">
        <v>0</v>
      </c>
      <c r="AF2117">
        <v>87</v>
      </c>
      <c r="AG2117">
        <v>1</v>
      </c>
      <c r="AH2117">
        <v>1</v>
      </c>
      <c r="AI2117">
        <v>11</v>
      </c>
      <c r="AJ2117">
        <v>0</v>
      </c>
      <c r="AK2117">
        <v>0</v>
      </c>
      <c r="AL2117">
        <v>0</v>
      </c>
      <c r="AM2117">
        <v>0</v>
      </c>
      <c r="AN2117">
        <v>0</v>
      </c>
      <c r="AO2117">
        <v>66</v>
      </c>
      <c r="AP2117">
        <v>205</v>
      </c>
      <c r="AQ2117">
        <v>66</v>
      </c>
      <c r="AR2117">
        <v>0</v>
      </c>
      <c r="AS2117">
        <v>24</v>
      </c>
      <c r="AT2117">
        <v>5</v>
      </c>
      <c r="AU2117">
        <v>4</v>
      </c>
      <c r="AV2117">
        <v>2</v>
      </c>
      <c r="AW2117">
        <v>1</v>
      </c>
      <c r="AX2117">
        <v>0</v>
      </c>
      <c r="AY2117">
        <v>27</v>
      </c>
      <c r="AZ2117">
        <v>44</v>
      </c>
      <c r="BA2117">
        <v>15</v>
      </c>
      <c r="BB2117">
        <v>3</v>
      </c>
      <c r="BC2117">
        <v>1</v>
      </c>
      <c r="BD2117">
        <v>4</v>
      </c>
      <c r="BE2117">
        <v>0</v>
      </c>
      <c r="BF2117">
        <v>98</v>
      </c>
      <c r="BG2117">
        <v>260</v>
      </c>
      <c r="BH2117">
        <v>0</v>
      </c>
      <c r="BI2117">
        <v>31</v>
      </c>
      <c r="BJ2117" s="25">
        <v>45853</v>
      </c>
      <c r="BK2117">
        <v>0</v>
      </c>
      <c r="BL2117" s="27" t="str">
        <f>VLOOKUP(O2117,DropDownList!$H$1:$I$7,2,FALSE)</f>
        <v>2024/25</v>
      </c>
      <c r="BM2117" s="27" t="str">
        <f t="shared" si="33"/>
        <v>VSUR</v>
      </c>
    </row>
    <row r="2118" spans="1:65" x14ac:dyDescent="0.2">
      <c r="A2118">
        <v>2025</v>
      </c>
      <c r="B2118">
        <v>7</v>
      </c>
      <c r="C2118" t="s">
        <v>231</v>
      </c>
      <c r="D2118" t="s">
        <v>235</v>
      </c>
      <c r="E2118" t="s">
        <v>44</v>
      </c>
      <c r="F2118">
        <v>9703</v>
      </c>
      <c r="G2118" t="s">
        <v>158</v>
      </c>
      <c r="H2118" t="s">
        <v>233</v>
      </c>
      <c r="I2118" t="s">
        <v>234</v>
      </c>
      <c r="J2118" s="24">
        <v>45839</v>
      </c>
      <c r="K2118" t="s">
        <v>143</v>
      </c>
      <c r="L2118">
        <v>2</v>
      </c>
      <c r="M2118" t="s">
        <v>144</v>
      </c>
      <c r="N2118" t="s">
        <v>145</v>
      </c>
      <c r="O2118" t="s">
        <v>149</v>
      </c>
      <c r="P2118" t="s">
        <v>159</v>
      </c>
      <c r="Q2118">
        <v>0</v>
      </c>
      <c r="R2118">
        <v>3</v>
      </c>
      <c r="S2118">
        <v>13063.91</v>
      </c>
      <c r="T2118">
        <v>0</v>
      </c>
      <c r="U2118">
        <v>1</v>
      </c>
      <c r="V2118">
        <v>0</v>
      </c>
      <c r="W2118">
        <v>0</v>
      </c>
      <c r="X2118">
        <v>0</v>
      </c>
      <c r="Y2118">
        <v>0</v>
      </c>
      <c r="Z2118">
        <v>0</v>
      </c>
      <c r="AA2118">
        <v>13063.91</v>
      </c>
      <c r="AB2118">
        <v>0</v>
      </c>
      <c r="AC2118">
        <v>0</v>
      </c>
      <c r="AD2118">
        <v>0</v>
      </c>
      <c r="AE2118">
        <v>0</v>
      </c>
      <c r="AF2118">
        <v>3</v>
      </c>
      <c r="AG2118">
        <v>0</v>
      </c>
      <c r="AH2118">
        <v>0</v>
      </c>
      <c r="AI2118">
        <v>0</v>
      </c>
      <c r="AJ2118">
        <v>0</v>
      </c>
      <c r="AK2118">
        <v>0</v>
      </c>
      <c r="AL2118">
        <v>0</v>
      </c>
      <c r="AM2118">
        <v>0</v>
      </c>
      <c r="AN2118">
        <v>0</v>
      </c>
      <c r="AO2118">
        <v>2</v>
      </c>
      <c r="AP2118">
        <v>2</v>
      </c>
      <c r="AQ2118">
        <v>2</v>
      </c>
      <c r="AR2118">
        <v>0</v>
      </c>
      <c r="AS2118">
        <v>0</v>
      </c>
      <c r="AT2118">
        <v>0</v>
      </c>
      <c r="AU2118">
        <v>0</v>
      </c>
      <c r="AV2118">
        <v>0</v>
      </c>
      <c r="AW2118">
        <v>0</v>
      </c>
      <c r="AX2118">
        <v>0</v>
      </c>
      <c r="AY2118">
        <v>0</v>
      </c>
      <c r="AZ2118">
        <v>0</v>
      </c>
      <c r="BA2118">
        <v>0</v>
      </c>
      <c r="BB2118">
        <v>0</v>
      </c>
      <c r="BC2118">
        <v>0</v>
      </c>
      <c r="BD2118">
        <v>0</v>
      </c>
      <c r="BE2118">
        <v>0</v>
      </c>
      <c r="BF2118">
        <v>0</v>
      </c>
      <c r="BG2118">
        <v>0</v>
      </c>
      <c r="BH2118">
        <v>0</v>
      </c>
      <c r="BI2118">
        <v>0</v>
      </c>
      <c r="BJ2118" s="25">
        <v>45853</v>
      </c>
      <c r="BK2118">
        <v>0</v>
      </c>
      <c r="BL2118" s="27" t="str">
        <f>VLOOKUP(O2118,DropDownList!$H$1:$I$7,2,FALSE)</f>
        <v>2025/26</v>
      </c>
      <c r="BM2118" s="27" t="str">
        <f t="shared" si="33"/>
        <v>CONF</v>
      </c>
    </row>
    <row r="2119" spans="1:65" x14ac:dyDescent="0.2">
      <c r="A2119">
        <v>2025</v>
      </c>
      <c r="B2119">
        <v>7</v>
      </c>
      <c r="C2119" t="s">
        <v>231</v>
      </c>
      <c r="D2119" t="s">
        <v>236</v>
      </c>
      <c r="E2119" t="s">
        <v>45</v>
      </c>
      <c r="F2119">
        <v>9256</v>
      </c>
      <c r="G2119" t="s">
        <v>141</v>
      </c>
      <c r="H2119" t="s">
        <v>237</v>
      </c>
      <c r="I2119" t="s">
        <v>237</v>
      </c>
      <c r="J2119" s="24">
        <v>45839</v>
      </c>
      <c r="K2119" t="s">
        <v>143</v>
      </c>
      <c r="L2119">
        <v>2</v>
      </c>
      <c r="M2119" t="s">
        <v>144</v>
      </c>
      <c r="N2119" t="s">
        <v>145</v>
      </c>
      <c r="O2119" t="s">
        <v>156</v>
      </c>
      <c r="P2119" t="s">
        <v>154</v>
      </c>
      <c r="Q2119">
        <v>30960.11</v>
      </c>
      <c r="R2119">
        <v>566</v>
      </c>
      <c r="S2119">
        <v>136666.46</v>
      </c>
      <c r="T2119">
        <v>3380.24</v>
      </c>
      <c r="U2119">
        <v>156</v>
      </c>
      <c r="V2119">
        <v>65</v>
      </c>
      <c r="W2119">
        <v>12920.3</v>
      </c>
      <c r="X2119">
        <v>12920.3</v>
      </c>
      <c r="Y2119">
        <v>0</v>
      </c>
      <c r="Z2119">
        <v>0</v>
      </c>
      <c r="AA2119">
        <v>102326.11</v>
      </c>
      <c r="AB2119">
        <v>1220.27</v>
      </c>
      <c r="AC2119">
        <v>93950.720000000001</v>
      </c>
      <c r="AD2119">
        <v>36</v>
      </c>
      <c r="AE2119">
        <v>29</v>
      </c>
      <c r="AF2119">
        <v>394</v>
      </c>
      <c r="AG2119">
        <v>96</v>
      </c>
      <c r="AH2119">
        <v>12</v>
      </c>
      <c r="AI2119">
        <v>60</v>
      </c>
      <c r="AJ2119">
        <v>0</v>
      </c>
      <c r="AK2119">
        <v>0</v>
      </c>
      <c r="AL2119">
        <v>0</v>
      </c>
      <c r="AM2119">
        <v>0</v>
      </c>
      <c r="AN2119">
        <v>0</v>
      </c>
      <c r="AO2119">
        <v>378</v>
      </c>
      <c r="AP2119">
        <v>1820</v>
      </c>
      <c r="AQ2119">
        <v>428</v>
      </c>
      <c r="AR2119">
        <v>0</v>
      </c>
      <c r="AS2119">
        <v>209</v>
      </c>
      <c r="AT2119">
        <v>25</v>
      </c>
      <c r="AU2119">
        <v>21</v>
      </c>
      <c r="AV2119">
        <v>11</v>
      </c>
      <c r="AW2119">
        <v>1</v>
      </c>
      <c r="AX2119">
        <v>0</v>
      </c>
      <c r="AY2119">
        <v>208</v>
      </c>
      <c r="AZ2119">
        <v>454</v>
      </c>
      <c r="BA2119">
        <v>295</v>
      </c>
      <c r="BB2119">
        <v>57</v>
      </c>
      <c r="BC2119">
        <v>34</v>
      </c>
      <c r="BD2119">
        <v>12</v>
      </c>
      <c r="BE2119">
        <v>0</v>
      </c>
      <c r="BF2119">
        <v>560</v>
      </c>
      <c r="BG2119">
        <v>15090</v>
      </c>
      <c r="BH2119">
        <v>4</v>
      </c>
      <c r="BI2119">
        <v>154</v>
      </c>
      <c r="BJ2119" s="25">
        <v>45853</v>
      </c>
      <c r="BK2119">
        <v>1</v>
      </c>
      <c r="BL2119" s="27" t="str">
        <f>VLOOKUP(O2119,DropDownList!$H$1:$I$7,2,FALSE)</f>
        <v>2023/24</v>
      </c>
      <c r="BM2119" s="27" t="str">
        <f t="shared" si="33"/>
        <v>JP COURT</v>
      </c>
    </row>
    <row r="2120" spans="1:65" x14ac:dyDescent="0.2">
      <c r="A2120">
        <v>2025</v>
      </c>
      <c r="B2120">
        <v>7</v>
      </c>
      <c r="C2120" t="s">
        <v>231</v>
      </c>
      <c r="D2120" t="s">
        <v>236</v>
      </c>
      <c r="E2120" t="s">
        <v>45</v>
      </c>
      <c r="F2120">
        <v>9256</v>
      </c>
      <c r="G2120" t="s">
        <v>141</v>
      </c>
      <c r="H2120" t="s">
        <v>237</v>
      </c>
      <c r="I2120" t="s">
        <v>237</v>
      </c>
      <c r="J2120" s="24">
        <v>45839</v>
      </c>
      <c r="K2120" t="s">
        <v>143</v>
      </c>
      <c r="L2120">
        <v>2</v>
      </c>
      <c r="M2120" t="s">
        <v>144</v>
      </c>
      <c r="N2120" t="s">
        <v>145</v>
      </c>
      <c r="O2120" t="s">
        <v>147</v>
      </c>
      <c r="P2120" t="s">
        <v>154</v>
      </c>
      <c r="Q2120">
        <v>29406.7</v>
      </c>
      <c r="R2120">
        <v>319</v>
      </c>
      <c r="S2120">
        <v>87082.02</v>
      </c>
      <c r="T2120">
        <v>422.77</v>
      </c>
      <c r="U2120">
        <v>119</v>
      </c>
      <c r="V2120">
        <v>57</v>
      </c>
      <c r="W2120">
        <v>14996.13</v>
      </c>
      <c r="X2120">
        <v>15351.13</v>
      </c>
      <c r="Y2120">
        <v>0</v>
      </c>
      <c r="Z2120">
        <v>0</v>
      </c>
      <c r="AA2120">
        <v>57252.55</v>
      </c>
      <c r="AB2120">
        <v>1783.33</v>
      </c>
      <c r="AC2120">
        <v>51569.22</v>
      </c>
      <c r="AD2120">
        <v>28</v>
      </c>
      <c r="AE2120">
        <v>29</v>
      </c>
      <c r="AF2120">
        <v>196</v>
      </c>
      <c r="AG2120">
        <v>68</v>
      </c>
      <c r="AH2120">
        <v>1</v>
      </c>
      <c r="AI2120">
        <v>51</v>
      </c>
      <c r="AJ2120">
        <v>0</v>
      </c>
      <c r="AK2120">
        <v>0</v>
      </c>
      <c r="AL2120">
        <v>0</v>
      </c>
      <c r="AM2120">
        <v>0</v>
      </c>
      <c r="AN2120">
        <v>0</v>
      </c>
      <c r="AO2120">
        <v>208</v>
      </c>
      <c r="AP2120">
        <v>777</v>
      </c>
      <c r="AQ2120">
        <v>250</v>
      </c>
      <c r="AR2120">
        <v>0</v>
      </c>
      <c r="AS2120">
        <v>108</v>
      </c>
      <c r="AT2120">
        <v>17</v>
      </c>
      <c r="AU2120">
        <v>4</v>
      </c>
      <c r="AV2120">
        <v>3</v>
      </c>
      <c r="AW2120">
        <v>0</v>
      </c>
      <c r="AX2120">
        <v>0</v>
      </c>
      <c r="AY2120">
        <v>85</v>
      </c>
      <c r="AZ2120">
        <v>174</v>
      </c>
      <c r="BA2120">
        <v>95</v>
      </c>
      <c r="BB2120">
        <v>13</v>
      </c>
      <c r="BC2120">
        <v>6</v>
      </c>
      <c r="BD2120">
        <v>7</v>
      </c>
      <c r="BE2120">
        <v>0</v>
      </c>
      <c r="BF2120">
        <v>318</v>
      </c>
      <c r="BG2120">
        <v>17787</v>
      </c>
      <c r="BH2120">
        <v>3</v>
      </c>
      <c r="BI2120">
        <v>117</v>
      </c>
      <c r="BJ2120" s="25">
        <v>45853</v>
      </c>
      <c r="BK2120">
        <v>0</v>
      </c>
      <c r="BL2120" s="27" t="str">
        <f>VLOOKUP(O2120,DropDownList!$H$1:$I$7,2,FALSE)</f>
        <v>2024/25</v>
      </c>
      <c r="BM2120" s="27" t="str">
        <f t="shared" si="33"/>
        <v>JP COURT</v>
      </c>
    </row>
    <row r="2121" spans="1:65" x14ac:dyDescent="0.2">
      <c r="A2121">
        <v>2025</v>
      </c>
      <c r="B2121">
        <v>7</v>
      </c>
      <c r="C2121" t="s">
        <v>231</v>
      </c>
      <c r="D2121" t="s">
        <v>236</v>
      </c>
      <c r="E2121" t="s">
        <v>45</v>
      </c>
      <c r="F2121">
        <v>9256</v>
      </c>
      <c r="G2121" t="s">
        <v>141</v>
      </c>
      <c r="H2121" t="s">
        <v>237</v>
      </c>
      <c r="I2121" t="s">
        <v>237</v>
      </c>
      <c r="J2121" s="24">
        <v>45839</v>
      </c>
      <c r="K2121" t="s">
        <v>143</v>
      </c>
      <c r="L2121">
        <v>2</v>
      </c>
      <c r="M2121" t="s">
        <v>144</v>
      </c>
      <c r="N2121" t="s">
        <v>145</v>
      </c>
      <c r="O2121" t="s">
        <v>149</v>
      </c>
      <c r="P2121" t="s">
        <v>152</v>
      </c>
      <c r="Q2121">
        <v>0</v>
      </c>
      <c r="R2121">
        <v>71</v>
      </c>
      <c r="S2121">
        <v>2840</v>
      </c>
      <c r="T2121">
        <v>920</v>
      </c>
      <c r="U2121">
        <v>0</v>
      </c>
      <c r="V2121">
        <v>0</v>
      </c>
      <c r="W2121">
        <v>0</v>
      </c>
      <c r="X2121">
        <v>0</v>
      </c>
      <c r="Y2121">
        <v>0</v>
      </c>
      <c r="Z2121">
        <v>0</v>
      </c>
      <c r="AA2121">
        <v>1920</v>
      </c>
      <c r="AB2121">
        <v>0</v>
      </c>
      <c r="AC2121">
        <v>1920</v>
      </c>
      <c r="AD2121">
        <v>0</v>
      </c>
      <c r="AE2121">
        <v>0</v>
      </c>
      <c r="AF2121">
        <v>48</v>
      </c>
      <c r="AG2121">
        <v>0</v>
      </c>
      <c r="AH2121">
        <v>23</v>
      </c>
      <c r="AI2121">
        <v>0</v>
      </c>
      <c r="AJ2121">
        <v>0</v>
      </c>
      <c r="AK2121">
        <v>0</v>
      </c>
      <c r="AL2121">
        <v>0</v>
      </c>
      <c r="AM2121">
        <v>0</v>
      </c>
      <c r="AN2121">
        <v>0</v>
      </c>
      <c r="AO2121">
        <v>0</v>
      </c>
      <c r="AP2121">
        <v>0</v>
      </c>
      <c r="AQ2121">
        <v>0</v>
      </c>
      <c r="AR2121">
        <v>0</v>
      </c>
      <c r="AS2121">
        <v>0</v>
      </c>
      <c r="AT2121">
        <v>0</v>
      </c>
      <c r="AU2121">
        <v>0</v>
      </c>
      <c r="AV2121">
        <v>0</v>
      </c>
      <c r="AW2121">
        <v>0</v>
      </c>
      <c r="AX2121">
        <v>0</v>
      </c>
      <c r="AY2121">
        <v>0</v>
      </c>
      <c r="AZ2121">
        <v>0</v>
      </c>
      <c r="BA2121">
        <v>0</v>
      </c>
      <c r="BB2121">
        <v>0</v>
      </c>
      <c r="BC2121">
        <v>0</v>
      </c>
      <c r="BD2121">
        <v>0</v>
      </c>
      <c r="BE2121">
        <v>0</v>
      </c>
      <c r="BF2121">
        <v>0</v>
      </c>
      <c r="BG2121">
        <v>0</v>
      </c>
      <c r="BH2121">
        <v>0</v>
      </c>
      <c r="BI2121">
        <v>0</v>
      </c>
      <c r="BJ2121" s="25">
        <v>45853</v>
      </c>
      <c r="BK2121">
        <v>0</v>
      </c>
      <c r="BL2121" s="27" t="str">
        <f>VLOOKUP(O2121,DropDownList!$H$1:$I$7,2,FALSE)</f>
        <v>2025/26</v>
      </c>
      <c r="BM2121" s="27" t="str">
        <f t="shared" si="33"/>
        <v>PCOA</v>
      </c>
    </row>
    <row r="2122" spans="1:65" x14ac:dyDescent="0.2">
      <c r="A2122">
        <v>2025</v>
      </c>
      <c r="B2122">
        <v>7</v>
      </c>
      <c r="C2122" t="s">
        <v>231</v>
      </c>
      <c r="D2122" t="s">
        <v>236</v>
      </c>
      <c r="E2122" t="s">
        <v>45</v>
      </c>
      <c r="F2122">
        <v>9256</v>
      </c>
      <c r="G2122" t="s">
        <v>141</v>
      </c>
      <c r="H2122" t="s">
        <v>237</v>
      </c>
      <c r="I2122" t="s">
        <v>237</v>
      </c>
      <c r="J2122" s="24">
        <v>45839</v>
      </c>
      <c r="K2122" t="s">
        <v>143</v>
      </c>
      <c r="L2122">
        <v>2</v>
      </c>
      <c r="M2122" t="s">
        <v>144</v>
      </c>
      <c r="N2122" t="s">
        <v>145</v>
      </c>
      <c r="O2122" t="s">
        <v>156</v>
      </c>
      <c r="P2122" t="s">
        <v>148</v>
      </c>
      <c r="Q2122">
        <v>120</v>
      </c>
      <c r="R2122">
        <v>12</v>
      </c>
      <c r="S2122">
        <v>720</v>
      </c>
      <c r="T2122">
        <v>60</v>
      </c>
      <c r="U2122">
        <v>2</v>
      </c>
      <c r="V2122">
        <v>2</v>
      </c>
      <c r="W2122">
        <v>120</v>
      </c>
      <c r="X2122">
        <v>120</v>
      </c>
      <c r="Y2122">
        <v>0</v>
      </c>
      <c r="Z2122">
        <v>0</v>
      </c>
      <c r="AA2122">
        <v>540</v>
      </c>
      <c r="AB2122">
        <v>0</v>
      </c>
      <c r="AC2122">
        <v>540</v>
      </c>
      <c r="AD2122">
        <v>2</v>
      </c>
      <c r="AE2122">
        <v>0</v>
      </c>
      <c r="AF2122">
        <v>9</v>
      </c>
      <c r="AG2122">
        <v>0</v>
      </c>
      <c r="AH2122">
        <v>1</v>
      </c>
      <c r="AI2122">
        <v>2</v>
      </c>
      <c r="AJ2122">
        <v>0</v>
      </c>
      <c r="AK2122">
        <v>0</v>
      </c>
      <c r="AL2122">
        <v>0</v>
      </c>
      <c r="AM2122">
        <v>0</v>
      </c>
      <c r="AN2122">
        <v>0</v>
      </c>
      <c r="AO2122">
        <v>7</v>
      </c>
      <c r="AP2122">
        <v>39</v>
      </c>
      <c r="AQ2122">
        <v>8</v>
      </c>
      <c r="AR2122">
        <v>2</v>
      </c>
      <c r="AS2122">
        <v>5</v>
      </c>
      <c r="AT2122">
        <v>2</v>
      </c>
      <c r="AU2122">
        <v>0</v>
      </c>
      <c r="AV2122">
        <v>0</v>
      </c>
      <c r="AW2122">
        <v>0</v>
      </c>
      <c r="AX2122">
        <v>0</v>
      </c>
      <c r="AY2122">
        <v>2</v>
      </c>
      <c r="AZ2122">
        <v>10</v>
      </c>
      <c r="BA2122">
        <v>9</v>
      </c>
      <c r="BB2122">
        <v>0</v>
      </c>
      <c r="BC2122">
        <v>0</v>
      </c>
      <c r="BD2122">
        <v>0</v>
      </c>
      <c r="BE2122">
        <v>0</v>
      </c>
      <c r="BF2122">
        <v>9</v>
      </c>
      <c r="BG2122">
        <v>120</v>
      </c>
      <c r="BH2122">
        <v>0</v>
      </c>
      <c r="BI2122">
        <v>2</v>
      </c>
      <c r="BJ2122" s="25">
        <v>45853</v>
      </c>
      <c r="BK2122">
        <v>0</v>
      </c>
      <c r="BL2122" s="27" t="str">
        <f>VLOOKUP(O2122,DropDownList!$H$1:$I$7,2,FALSE)</f>
        <v>2023/24</v>
      </c>
      <c r="BM2122" s="27" t="str">
        <f t="shared" si="33"/>
        <v>PRAS</v>
      </c>
    </row>
    <row r="2123" spans="1:65" x14ac:dyDescent="0.2">
      <c r="A2123">
        <v>2025</v>
      </c>
      <c r="B2123">
        <v>7</v>
      </c>
      <c r="C2123" t="s">
        <v>231</v>
      </c>
      <c r="D2123" t="s">
        <v>236</v>
      </c>
      <c r="E2123" t="s">
        <v>45</v>
      </c>
      <c r="F2123">
        <v>9256</v>
      </c>
      <c r="G2123" t="s">
        <v>141</v>
      </c>
      <c r="H2123" t="s">
        <v>237</v>
      </c>
      <c r="I2123" t="s">
        <v>237</v>
      </c>
      <c r="J2123" s="24">
        <v>45839</v>
      </c>
      <c r="K2123" t="s">
        <v>143</v>
      </c>
      <c r="L2123">
        <v>2</v>
      </c>
      <c r="M2123" t="s">
        <v>144</v>
      </c>
      <c r="N2123" t="s">
        <v>145</v>
      </c>
      <c r="O2123" t="s">
        <v>156</v>
      </c>
      <c r="P2123" t="s">
        <v>151</v>
      </c>
      <c r="Q2123">
        <v>0</v>
      </c>
      <c r="R2123">
        <v>1</v>
      </c>
      <c r="S2123">
        <v>30</v>
      </c>
      <c r="T2123">
        <v>30</v>
      </c>
      <c r="U2123">
        <v>0</v>
      </c>
      <c r="V2123">
        <v>0</v>
      </c>
      <c r="W2123">
        <v>0</v>
      </c>
      <c r="X2123">
        <v>0</v>
      </c>
      <c r="Y2123">
        <v>0</v>
      </c>
      <c r="Z2123">
        <v>0</v>
      </c>
      <c r="AA2123">
        <v>0</v>
      </c>
      <c r="AB2123">
        <v>0</v>
      </c>
      <c r="AC2123">
        <v>0</v>
      </c>
      <c r="AD2123">
        <v>0</v>
      </c>
      <c r="AE2123">
        <v>0</v>
      </c>
      <c r="AF2123">
        <v>0</v>
      </c>
      <c r="AG2123">
        <v>0</v>
      </c>
      <c r="AH2123">
        <v>1</v>
      </c>
      <c r="AI2123">
        <v>0</v>
      </c>
      <c r="AJ2123">
        <v>0</v>
      </c>
      <c r="AK2123">
        <v>0</v>
      </c>
      <c r="AL2123">
        <v>0</v>
      </c>
      <c r="AM2123">
        <v>0</v>
      </c>
      <c r="AN2123">
        <v>0</v>
      </c>
      <c r="AO2123">
        <v>0</v>
      </c>
      <c r="AP2123">
        <v>0</v>
      </c>
      <c r="AQ2123">
        <v>0</v>
      </c>
      <c r="AR2123">
        <v>0</v>
      </c>
      <c r="AS2123">
        <v>0</v>
      </c>
      <c r="AT2123">
        <v>0</v>
      </c>
      <c r="AU2123">
        <v>0</v>
      </c>
      <c r="AV2123">
        <v>0</v>
      </c>
      <c r="AW2123">
        <v>0</v>
      </c>
      <c r="AX2123">
        <v>0</v>
      </c>
      <c r="AY2123">
        <v>0</v>
      </c>
      <c r="AZ2123">
        <v>0</v>
      </c>
      <c r="BA2123">
        <v>0</v>
      </c>
      <c r="BB2123">
        <v>0</v>
      </c>
      <c r="BC2123">
        <v>0</v>
      </c>
      <c r="BD2123">
        <v>0</v>
      </c>
      <c r="BE2123">
        <v>0</v>
      </c>
      <c r="BF2123">
        <v>0</v>
      </c>
      <c r="BG2123">
        <v>0</v>
      </c>
      <c r="BH2123">
        <v>0</v>
      </c>
      <c r="BI2123">
        <v>0</v>
      </c>
      <c r="BJ2123" s="25">
        <v>45853</v>
      </c>
      <c r="BK2123">
        <v>0</v>
      </c>
      <c r="BL2123" s="27" t="str">
        <f>VLOOKUP(O2123,DropDownList!$H$1:$I$7,2,FALSE)</f>
        <v>2023/24</v>
      </c>
      <c r="BM2123" s="27" t="str">
        <f t="shared" si="33"/>
        <v>PCPF</v>
      </c>
    </row>
    <row r="2124" spans="1:65" x14ac:dyDescent="0.2">
      <c r="A2124">
        <v>2025</v>
      </c>
      <c r="B2124">
        <v>7</v>
      </c>
      <c r="C2124" t="s">
        <v>231</v>
      </c>
      <c r="D2124" t="s">
        <v>236</v>
      </c>
      <c r="E2124" t="s">
        <v>45</v>
      </c>
      <c r="F2124">
        <v>9256</v>
      </c>
      <c r="G2124" t="s">
        <v>141</v>
      </c>
      <c r="H2124" t="s">
        <v>237</v>
      </c>
      <c r="I2124" t="s">
        <v>237</v>
      </c>
      <c r="J2124" s="24">
        <v>45839</v>
      </c>
      <c r="K2124" t="s">
        <v>143</v>
      </c>
      <c r="L2124">
        <v>2</v>
      </c>
      <c r="M2124" t="s">
        <v>144</v>
      </c>
      <c r="N2124" t="s">
        <v>145</v>
      </c>
      <c r="O2124" t="s">
        <v>147</v>
      </c>
      <c r="P2124" t="s">
        <v>152</v>
      </c>
      <c r="Q2124">
        <v>0</v>
      </c>
      <c r="R2124">
        <v>62</v>
      </c>
      <c r="S2124">
        <v>2480</v>
      </c>
      <c r="T2124">
        <v>760</v>
      </c>
      <c r="U2124">
        <v>0</v>
      </c>
      <c r="V2124">
        <v>0</v>
      </c>
      <c r="W2124">
        <v>0</v>
      </c>
      <c r="X2124">
        <v>0</v>
      </c>
      <c r="Y2124">
        <v>0</v>
      </c>
      <c r="Z2124">
        <v>0</v>
      </c>
      <c r="AA2124">
        <v>1720</v>
      </c>
      <c r="AB2124">
        <v>0</v>
      </c>
      <c r="AC2124">
        <v>1720</v>
      </c>
      <c r="AD2124">
        <v>0</v>
      </c>
      <c r="AE2124">
        <v>0</v>
      </c>
      <c r="AF2124">
        <v>43</v>
      </c>
      <c r="AG2124">
        <v>0</v>
      </c>
      <c r="AH2124">
        <v>19</v>
      </c>
      <c r="AI2124">
        <v>0</v>
      </c>
      <c r="AJ2124">
        <v>0</v>
      </c>
      <c r="AK2124">
        <v>0</v>
      </c>
      <c r="AL2124">
        <v>0</v>
      </c>
      <c r="AM2124">
        <v>2</v>
      </c>
      <c r="AN2124">
        <v>0</v>
      </c>
      <c r="AO2124">
        <v>0</v>
      </c>
      <c r="AP2124">
        <v>0</v>
      </c>
      <c r="AQ2124">
        <v>0</v>
      </c>
      <c r="AR2124">
        <v>0</v>
      </c>
      <c r="AS2124">
        <v>0</v>
      </c>
      <c r="AT2124">
        <v>0</v>
      </c>
      <c r="AU2124">
        <v>0</v>
      </c>
      <c r="AV2124">
        <v>0</v>
      </c>
      <c r="AW2124">
        <v>0</v>
      </c>
      <c r="AX2124">
        <v>0</v>
      </c>
      <c r="AY2124">
        <v>0</v>
      </c>
      <c r="AZ2124">
        <v>0</v>
      </c>
      <c r="BA2124">
        <v>0</v>
      </c>
      <c r="BB2124">
        <v>0</v>
      </c>
      <c r="BC2124">
        <v>0</v>
      </c>
      <c r="BD2124">
        <v>0</v>
      </c>
      <c r="BE2124">
        <v>0</v>
      </c>
      <c r="BF2124">
        <v>0</v>
      </c>
      <c r="BG2124">
        <v>0</v>
      </c>
      <c r="BH2124">
        <v>0</v>
      </c>
      <c r="BI2124">
        <v>0</v>
      </c>
      <c r="BJ2124" s="25">
        <v>45853</v>
      </c>
      <c r="BK2124">
        <v>0</v>
      </c>
      <c r="BL2124" s="27" t="str">
        <f>VLOOKUP(O2124,DropDownList!$H$1:$I$7,2,FALSE)</f>
        <v>2024/25</v>
      </c>
      <c r="BM2124" s="27" t="str">
        <f t="shared" si="33"/>
        <v>PCOA</v>
      </c>
    </row>
    <row r="2125" spans="1:65" x14ac:dyDescent="0.2">
      <c r="A2125">
        <v>2025</v>
      </c>
      <c r="B2125">
        <v>7</v>
      </c>
      <c r="C2125" t="s">
        <v>231</v>
      </c>
      <c r="D2125" t="s">
        <v>236</v>
      </c>
      <c r="E2125" t="s">
        <v>45</v>
      </c>
      <c r="F2125">
        <v>9256</v>
      </c>
      <c r="G2125" t="s">
        <v>141</v>
      </c>
      <c r="H2125" t="s">
        <v>237</v>
      </c>
      <c r="I2125" t="s">
        <v>237</v>
      </c>
      <c r="J2125" s="24">
        <v>45839</v>
      </c>
      <c r="K2125" t="s">
        <v>143</v>
      </c>
      <c r="L2125">
        <v>2</v>
      </c>
      <c r="M2125" t="s">
        <v>144</v>
      </c>
      <c r="N2125" t="s">
        <v>145</v>
      </c>
      <c r="O2125" t="s">
        <v>149</v>
      </c>
      <c r="P2125" t="s">
        <v>150</v>
      </c>
      <c r="Q2125">
        <v>59352.6</v>
      </c>
      <c r="R2125">
        <v>519</v>
      </c>
      <c r="S2125">
        <v>90488.37</v>
      </c>
      <c r="T2125">
        <v>7245.4</v>
      </c>
      <c r="U2125">
        <v>346</v>
      </c>
      <c r="V2125">
        <v>279</v>
      </c>
      <c r="W2125">
        <v>40410.230000000003</v>
      </c>
      <c r="X2125">
        <v>46167.12</v>
      </c>
      <c r="Y2125">
        <v>477</v>
      </c>
      <c r="Z2125">
        <v>83242.97</v>
      </c>
      <c r="AA2125">
        <v>23890.37</v>
      </c>
      <c r="AB2125">
        <v>8683.9</v>
      </c>
      <c r="AC2125">
        <v>15206.47</v>
      </c>
      <c r="AD2125">
        <v>241</v>
      </c>
      <c r="AE2125">
        <v>38</v>
      </c>
      <c r="AF2125">
        <v>131</v>
      </c>
      <c r="AG2125">
        <v>76</v>
      </c>
      <c r="AH2125">
        <v>42</v>
      </c>
      <c r="AI2125">
        <v>270</v>
      </c>
      <c r="AJ2125">
        <v>62</v>
      </c>
      <c r="AK2125">
        <v>37</v>
      </c>
      <c r="AL2125">
        <v>3</v>
      </c>
      <c r="AM2125">
        <v>21</v>
      </c>
      <c r="AN2125">
        <v>3</v>
      </c>
      <c r="AO2125">
        <v>386</v>
      </c>
      <c r="AP2125">
        <v>706</v>
      </c>
      <c r="AQ2125">
        <v>389</v>
      </c>
      <c r="AR2125">
        <v>4</v>
      </c>
      <c r="AS2125">
        <v>29</v>
      </c>
      <c r="AT2125">
        <v>0</v>
      </c>
      <c r="AU2125">
        <v>0</v>
      </c>
      <c r="AV2125">
        <v>0</v>
      </c>
      <c r="AW2125">
        <v>0</v>
      </c>
      <c r="AX2125">
        <v>0</v>
      </c>
      <c r="AY2125">
        <v>66</v>
      </c>
      <c r="AZ2125">
        <v>160</v>
      </c>
      <c r="BA2125">
        <v>39</v>
      </c>
      <c r="BB2125">
        <v>5</v>
      </c>
      <c r="BC2125">
        <v>2</v>
      </c>
      <c r="BD2125">
        <v>4</v>
      </c>
      <c r="BE2125">
        <v>0</v>
      </c>
      <c r="BF2125">
        <v>385</v>
      </c>
      <c r="BG2125">
        <v>46961.73</v>
      </c>
      <c r="BH2125">
        <v>0</v>
      </c>
      <c r="BI2125">
        <v>343</v>
      </c>
      <c r="BJ2125" s="25">
        <v>45853</v>
      </c>
      <c r="BK2125">
        <v>0</v>
      </c>
      <c r="BL2125" s="27" t="str">
        <f>VLOOKUP(O2125,DropDownList!$H$1:$I$7,2,FALSE)</f>
        <v>2025/26</v>
      </c>
      <c r="BM2125" s="27" t="str">
        <f t="shared" si="33"/>
        <v>FISCAL FINES</v>
      </c>
    </row>
    <row r="2126" spans="1:65" x14ac:dyDescent="0.2">
      <c r="A2126">
        <v>2025</v>
      </c>
      <c r="B2126">
        <v>7</v>
      </c>
      <c r="C2126" t="s">
        <v>231</v>
      </c>
      <c r="D2126" t="s">
        <v>236</v>
      </c>
      <c r="E2126" t="s">
        <v>45</v>
      </c>
      <c r="F2126">
        <v>9256</v>
      </c>
      <c r="G2126" t="s">
        <v>141</v>
      </c>
      <c r="H2126" t="s">
        <v>237</v>
      </c>
      <c r="I2126" t="s">
        <v>237</v>
      </c>
      <c r="J2126" s="24">
        <v>45839</v>
      </c>
      <c r="K2126" t="s">
        <v>143</v>
      </c>
      <c r="L2126">
        <v>2</v>
      </c>
      <c r="M2126" t="s">
        <v>144</v>
      </c>
      <c r="N2126" t="s">
        <v>145</v>
      </c>
      <c r="O2126" t="s">
        <v>147</v>
      </c>
      <c r="P2126" t="s">
        <v>148</v>
      </c>
      <c r="Q2126">
        <v>300</v>
      </c>
      <c r="R2126">
        <v>17</v>
      </c>
      <c r="S2126">
        <v>1020</v>
      </c>
      <c r="T2126">
        <v>0</v>
      </c>
      <c r="U2126">
        <v>5</v>
      </c>
      <c r="V2126">
        <v>4</v>
      </c>
      <c r="W2126">
        <v>240</v>
      </c>
      <c r="X2126">
        <v>240</v>
      </c>
      <c r="Y2126">
        <v>0</v>
      </c>
      <c r="Z2126">
        <v>0</v>
      </c>
      <c r="AA2126">
        <v>720</v>
      </c>
      <c r="AB2126">
        <v>0</v>
      </c>
      <c r="AC2126">
        <v>720</v>
      </c>
      <c r="AD2126">
        <v>4</v>
      </c>
      <c r="AE2126">
        <v>0</v>
      </c>
      <c r="AF2126">
        <v>12</v>
      </c>
      <c r="AG2126">
        <v>0</v>
      </c>
      <c r="AH2126">
        <v>0</v>
      </c>
      <c r="AI2126">
        <v>5</v>
      </c>
      <c r="AJ2126">
        <v>0</v>
      </c>
      <c r="AK2126">
        <v>0</v>
      </c>
      <c r="AL2126">
        <v>0</v>
      </c>
      <c r="AM2126">
        <v>0</v>
      </c>
      <c r="AN2126">
        <v>0</v>
      </c>
      <c r="AO2126">
        <v>13</v>
      </c>
      <c r="AP2126">
        <v>38</v>
      </c>
      <c r="AQ2126">
        <v>14</v>
      </c>
      <c r="AR2126">
        <v>0</v>
      </c>
      <c r="AS2126">
        <v>0</v>
      </c>
      <c r="AT2126">
        <v>2</v>
      </c>
      <c r="AU2126">
        <v>0</v>
      </c>
      <c r="AV2126">
        <v>0</v>
      </c>
      <c r="AW2126">
        <v>0</v>
      </c>
      <c r="AX2126">
        <v>0</v>
      </c>
      <c r="AY2126">
        <v>5</v>
      </c>
      <c r="AZ2126">
        <v>11</v>
      </c>
      <c r="BA2126">
        <v>6</v>
      </c>
      <c r="BB2126">
        <v>0</v>
      </c>
      <c r="BC2126">
        <v>0</v>
      </c>
      <c r="BD2126">
        <v>0</v>
      </c>
      <c r="BE2126">
        <v>0</v>
      </c>
      <c r="BF2126">
        <v>11</v>
      </c>
      <c r="BG2126">
        <v>300</v>
      </c>
      <c r="BH2126">
        <v>0</v>
      </c>
      <c r="BI2126">
        <v>5</v>
      </c>
      <c r="BJ2126" s="25">
        <v>45853</v>
      </c>
      <c r="BK2126">
        <v>0</v>
      </c>
      <c r="BL2126" s="27" t="str">
        <f>VLOOKUP(O2126,DropDownList!$H$1:$I$7,2,FALSE)</f>
        <v>2024/25</v>
      </c>
      <c r="BM2126" s="27" t="str">
        <f t="shared" si="33"/>
        <v>PRAS</v>
      </c>
    </row>
    <row r="2127" spans="1:65" x14ac:dyDescent="0.2">
      <c r="A2127">
        <v>2025</v>
      </c>
      <c r="B2127">
        <v>7</v>
      </c>
      <c r="C2127" t="s">
        <v>231</v>
      </c>
      <c r="D2127" t="s">
        <v>236</v>
      </c>
      <c r="E2127" t="s">
        <v>45</v>
      </c>
      <c r="F2127">
        <v>9256</v>
      </c>
      <c r="G2127" t="s">
        <v>141</v>
      </c>
      <c r="H2127" t="s">
        <v>237</v>
      </c>
      <c r="I2127" t="s">
        <v>237</v>
      </c>
      <c r="J2127" s="24">
        <v>45839</v>
      </c>
      <c r="K2127" t="s">
        <v>143</v>
      </c>
      <c r="L2127">
        <v>2</v>
      </c>
      <c r="M2127" t="s">
        <v>144</v>
      </c>
      <c r="N2127" t="s">
        <v>145</v>
      </c>
      <c r="O2127" t="s">
        <v>147</v>
      </c>
      <c r="P2127" t="s">
        <v>146</v>
      </c>
      <c r="Q2127">
        <v>1010</v>
      </c>
      <c r="R2127">
        <v>314</v>
      </c>
      <c r="S2127">
        <v>4900</v>
      </c>
      <c r="T2127">
        <v>10</v>
      </c>
      <c r="U2127">
        <v>116</v>
      </c>
      <c r="V2127">
        <v>28</v>
      </c>
      <c r="W2127">
        <v>580</v>
      </c>
      <c r="X2127">
        <v>580</v>
      </c>
      <c r="Y2127">
        <v>0</v>
      </c>
      <c r="Z2127">
        <v>0</v>
      </c>
      <c r="AA2127">
        <v>3880</v>
      </c>
      <c r="AB2127">
        <v>0</v>
      </c>
      <c r="AC2127">
        <v>0</v>
      </c>
      <c r="AD2127">
        <v>28</v>
      </c>
      <c r="AE2127">
        <v>0</v>
      </c>
      <c r="AF2127">
        <v>259</v>
      </c>
      <c r="AG2127">
        <v>0</v>
      </c>
      <c r="AH2127">
        <v>1</v>
      </c>
      <c r="AI2127">
        <v>54</v>
      </c>
      <c r="AJ2127">
        <v>0</v>
      </c>
      <c r="AK2127">
        <v>0</v>
      </c>
      <c r="AL2127">
        <v>0</v>
      </c>
      <c r="AM2127">
        <v>0</v>
      </c>
      <c r="AN2127">
        <v>0</v>
      </c>
      <c r="AO2127">
        <v>203</v>
      </c>
      <c r="AP2127">
        <v>745</v>
      </c>
      <c r="AQ2127">
        <v>245</v>
      </c>
      <c r="AR2127">
        <v>0</v>
      </c>
      <c r="AS2127">
        <v>106</v>
      </c>
      <c r="AT2127">
        <v>16</v>
      </c>
      <c r="AU2127">
        <v>4</v>
      </c>
      <c r="AV2127">
        <v>3</v>
      </c>
      <c r="AW2127">
        <v>0</v>
      </c>
      <c r="AX2127">
        <v>0</v>
      </c>
      <c r="AY2127">
        <v>82</v>
      </c>
      <c r="AZ2127">
        <v>167</v>
      </c>
      <c r="BA2127">
        <v>89</v>
      </c>
      <c r="BB2127">
        <v>13</v>
      </c>
      <c r="BC2127">
        <v>6</v>
      </c>
      <c r="BD2127">
        <v>6</v>
      </c>
      <c r="BE2127">
        <v>0</v>
      </c>
      <c r="BF2127">
        <v>313</v>
      </c>
      <c r="BG2127">
        <v>1010</v>
      </c>
      <c r="BH2127">
        <v>0</v>
      </c>
      <c r="BI2127">
        <v>114</v>
      </c>
      <c r="BJ2127" s="25">
        <v>45853</v>
      </c>
      <c r="BK2127">
        <v>0</v>
      </c>
      <c r="BL2127" s="27" t="str">
        <f>VLOOKUP(O2127,DropDownList!$H$1:$I$7,2,FALSE)</f>
        <v>2024/25</v>
      </c>
      <c r="BM2127" s="27" t="str">
        <f t="shared" si="33"/>
        <v>VSUR</v>
      </c>
    </row>
    <row r="2128" spans="1:65" x14ac:dyDescent="0.2">
      <c r="A2128">
        <v>2025</v>
      </c>
      <c r="B2128">
        <v>7</v>
      </c>
      <c r="C2128" t="s">
        <v>231</v>
      </c>
      <c r="D2128" t="s">
        <v>236</v>
      </c>
      <c r="E2128" t="s">
        <v>45</v>
      </c>
      <c r="F2128">
        <v>9256</v>
      </c>
      <c r="G2128" t="s">
        <v>141</v>
      </c>
      <c r="H2128" t="s">
        <v>237</v>
      </c>
      <c r="I2128" t="s">
        <v>237</v>
      </c>
      <c r="J2128" s="24">
        <v>45839</v>
      </c>
      <c r="K2128" t="s">
        <v>143</v>
      </c>
      <c r="L2128">
        <v>2</v>
      </c>
      <c r="M2128" t="s">
        <v>144</v>
      </c>
      <c r="N2128" t="s">
        <v>145</v>
      </c>
      <c r="O2128" t="s">
        <v>149</v>
      </c>
      <c r="P2128" t="s">
        <v>154</v>
      </c>
      <c r="Q2128">
        <v>45389.43</v>
      </c>
      <c r="R2128">
        <v>361</v>
      </c>
      <c r="S2128">
        <v>87402</v>
      </c>
      <c r="T2128">
        <v>1210</v>
      </c>
      <c r="U2128">
        <v>209</v>
      </c>
      <c r="V2128">
        <v>163</v>
      </c>
      <c r="W2128">
        <v>28424.49</v>
      </c>
      <c r="X2128">
        <v>34754.660000000003</v>
      </c>
      <c r="Y2128">
        <v>0</v>
      </c>
      <c r="Z2128">
        <v>0</v>
      </c>
      <c r="AA2128">
        <v>40802.57</v>
      </c>
      <c r="AB2128">
        <v>28.5</v>
      </c>
      <c r="AC2128">
        <v>37201.699999999997</v>
      </c>
      <c r="AD2128">
        <v>90</v>
      </c>
      <c r="AE2128">
        <v>73</v>
      </c>
      <c r="AF2128">
        <v>147</v>
      </c>
      <c r="AG2128">
        <v>104</v>
      </c>
      <c r="AH2128">
        <v>5</v>
      </c>
      <c r="AI2128">
        <v>105</v>
      </c>
      <c r="AJ2128">
        <v>0</v>
      </c>
      <c r="AK2128">
        <v>0</v>
      </c>
      <c r="AL2128">
        <v>0</v>
      </c>
      <c r="AM2128">
        <v>0</v>
      </c>
      <c r="AN2128">
        <v>0</v>
      </c>
      <c r="AO2128">
        <v>257</v>
      </c>
      <c r="AP2128">
        <v>469</v>
      </c>
      <c r="AQ2128">
        <v>257</v>
      </c>
      <c r="AR2128">
        <v>0</v>
      </c>
      <c r="AS2128">
        <v>28</v>
      </c>
      <c r="AT2128">
        <v>0</v>
      </c>
      <c r="AU2128">
        <v>0</v>
      </c>
      <c r="AV2128">
        <v>0</v>
      </c>
      <c r="AW2128">
        <v>2</v>
      </c>
      <c r="AX2128">
        <v>0</v>
      </c>
      <c r="AY2128">
        <v>37</v>
      </c>
      <c r="AZ2128">
        <v>86</v>
      </c>
      <c r="BA2128">
        <v>23</v>
      </c>
      <c r="BB2128">
        <v>14</v>
      </c>
      <c r="BC2128">
        <v>10</v>
      </c>
      <c r="BD2128">
        <v>7</v>
      </c>
      <c r="BE2128">
        <v>1</v>
      </c>
      <c r="BF2128">
        <v>359</v>
      </c>
      <c r="BG2128">
        <v>27880.17</v>
      </c>
      <c r="BH2128">
        <v>0</v>
      </c>
      <c r="BI2128">
        <v>209</v>
      </c>
      <c r="BJ2128" s="25">
        <v>45853</v>
      </c>
      <c r="BK2128">
        <v>0</v>
      </c>
      <c r="BL2128" s="27" t="str">
        <f>VLOOKUP(O2128,DropDownList!$H$1:$I$7,2,FALSE)</f>
        <v>2025/26</v>
      </c>
      <c r="BM2128" s="27" t="str">
        <f t="shared" si="33"/>
        <v>JP COURT</v>
      </c>
    </row>
    <row r="2129" spans="1:65" x14ac:dyDescent="0.2">
      <c r="A2129">
        <v>2025</v>
      </c>
      <c r="B2129">
        <v>7</v>
      </c>
      <c r="C2129" t="s">
        <v>231</v>
      </c>
      <c r="D2129" t="s">
        <v>236</v>
      </c>
      <c r="E2129" t="s">
        <v>45</v>
      </c>
      <c r="F2129">
        <v>9256</v>
      </c>
      <c r="G2129" t="s">
        <v>141</v>
      </c>
      <c r="H2129" t="s">
        <v>237</v>
      </c>
      <c r="I2129" t="s">
        <v>237</v>
      </c>
      <c r="J2129" s="24">
        <v>45839</v>
      </c>
      <c r="K2129" t="s">
        <v>143</v>
      </c>
      <c r="L2129">
        <v>2</v>
      </c>
      <c r="M2129" t="s">
        <v>144</v>
      </c>
      <c r="N2129" t="s">
        <v>145</v>
      </c>
      <c r="O2129" t="s">
        <v>149</v>
      </c>
      <c r="P2129" t="s">
        <v>148</v>
      </c>
      <c r="Q2129">
        <v>660</v>
      </c>
      <c r="R2129">
        <v>22</v>
      </c>
      <c r="S2129">
        <v>1320</v>
      </c>
      <c r="T2129">
        <v>120</v>
      </c>
      <c r="U2129">
        <v>11</v>
      </c>
      <c r="V2129">
        <v>10</v>
      </c>
      <c r="W2129">
        <v>600</v>
      </c>
      <c r="X2129">
        <v>600</v>
      </c>
      <c r="Y2129">
        <v>0</v>
      </c>
      <c r="Z2129">
        <v>0</v>
      </c>
      <c r="AA2129">
        <v>540</v>
      </c>
      <c r="AB2129">
        <v>0</v>
      </c>
      <c r="AC2129">
        <v>540</v>
      </c>
      <c r="AD2129">
        <v>10</v>
      </c>
      <c r="AE2129">
        <v>0</v>
      </c>
      <c r="AF2129">
        <v>9</v>
      </c>
      <c r="AG2129">
        <v>0</v>
      </c>
      <c r="AH2129">
        <v>2</v>
      </c>
      <c r="AI2129">
        <v>11</v>
      </c>
      <c r="AJ2129">
        <v>0</v>
      </c>
      <c r="AK2129">
        <v>0</v>
      </c>
      <c r="AL2129">
        <v>0</v>
      </c>
      <c r="AM2129">
        <v>0</v>
      </c>
      <c r="AN2129">
        <v>0</v>
      </c>
      <c r="AO2129">
        <v>16</v>
      </c>
      <c r="AP2129">
        <v>25</v>
      </c>
      <c r="AQ2129">
        <v>16</v>
      </c>
      <c r="AR2129">
        <v>2</v>
      </c>
      <c r="AS2129">
        <v>0</v>
      </c>
      <c r="AT2129">
        <v>0</v>
      </c>
      <c r="AU2129">
        <v>0</v>
      </c>
      <c r="AV2129">
        <v>0</v>
      </c>
      <c r="AW2129">
        <v>0</v>
      </c>
      <c r="AX2129">
        <v>0</v>
      </c>
      <c r="AY2129">
        <v>2</v>
      </c>
      <c r="AZ2129">
        <v>4</v>
      </c>
      <c r="BA2129">
        <v>1</v>
      </c>
      <c r="BB2129">
        <v>0</v>
      </c>
      <c r="BC2129">
        <v>0</v>
      </c>
      <c r="BD2129">
        <v>0</v>
      </c>
      <c r="BE2129">
        <v>0</v>
      </c>
      <c r="BF2129">
        <v>15</v>
      </c>
      <c r="BG2129">
        <v>660</v>
      </c>
      <c r="BH2129">
        <v>0</v>
      </c>
      <c r="BI2129">
        <v>11</v>
      </c>
      <c r="BJ2129" s="25">
        <v>45853</v>
      </c>
      <c r="BK2129">
        <v>0</v>
      </c>
      <c r="BL2129" s="27" t="str">
        <f>VLOOKUP(O2129,DropDownList!$H$1:$I$7,2,FALSE)</f>
        <v>2025/26</v>
      </c>
      <c r="BM2129" s="27" t="str">
        <f t="shared" si="33"/>
        <v>PRAS</v>
      </c>
    </row>
    <row r="2130" spans="1:65" x14ac:dyDescent="0.2">
      <c r="A2130">
        <v>2025</v>
      </c>
      <c r="B2130">
        <v>7</v>
      </c>
      <c r="C2130" t="s">
        <v>231</v>
      </c>
      <c r="D2130" t="s">
        <v>236</v>
      </c>
      <c r="E2130" t="s">
        <v>45</v>
      </c>
      <c r="F2130">
        <v>9256</v>
      </c>
      <c r="G2130" t="s">
        <v>141</v>
      </c>
      <c r="H2130" t="s">
        <v>237</v>
      </c>
      <c r="I2130" t="s">
        <v>237</v>
      </c>
      <c r="J2130" s="24">
        <v>45839</v>
      </c>
      <c r="K2130" t="s">
        <v>143</v>
      </c>
      <c r="L2130">
        <v>2</v>
      </c>
      <c r="M2130" t="s">
        <v>144</v>
      </c>
      <c r="N2130" t="s">
        <v>145</v>
      </c>
      <c r="O2130" t="s">
        <v>149</v>
      </c>
      <c r="P2130" t="s">
        <v>146</v>
      </c>
      <c r="Q2130">
        <v>1657.63</v>
      </c>
      <c r="R2130">
        <v>358</v>
      </c>
      <c r="S2130">
        <v>5280</v>
      </c>
      <c r="T2130">
        <v>50</v>
      </c>
      <c r="U2130">
        <v>207</v>
      </c>
      <c r="V2130">
        <v>90</v>
      </c>
      <c r="W2130">
        <v>1350</v>
      </c>
      <c r="X2130">
        <v>1350</v>
      </c>
      <c r="Y2130">
        <v>0</v>
      </c>
      <c r="Z2130">
        <v>0</v>
      </c>
      <c r="AA2130">
        <v>3572.37</v>
      </c>
      <c r="AB2130">
        <v>0</v>
      </c>
      <c r="AC2130">
        <v>0</v>
      </c>
      <c r="AD2130">
        <v>90</v>
      </c>
      <c r="AE2130">
        <v>0</v>
      </c>
      <c r="AF2130">
        <v>248</v>
      </c>
      <c r="AG2130">
        <v>1</v>
      </c>
      <c r="AH2130">
        <v>4</v>
      </c>
      <c r="AI2130">
        <v>105</v>
      </c>
      <c r="AJ2130">
        <v>0</v>
      </c>
      <c r="AK2130">
        <v>0</v>
      </c>
      <c r="AL2130">
        <v>0</v>
      </c>
      <c r="AM2130">
        <v>0</v>
      </c>
      <c r="AN2130">
        <v>0</v>
      </c>
      <c r="AO2130">
        <v>254</v>
      </c>
      <c r="AP2130">
        <v>471</v>
      </c>
      <c r="AQ2130">
        <v>258</v>
      </c>
      <c r="AR2130">
        <v>0</v>
      </c>
      <c r="AS2130">
        <v>29</v>
      </c>
      <c r="AT2130">
        <v>0</v>
      </c>
      <c r="AU2130">
        <v>0</v>
      </c>
      <c r="AV2130">
        <v>0</v>
      </c>
      <c r="AW2130">
        <v>1</v>
      </c>
      <c r="AX2130">
        <v>0</v>
      </c>
      <c r="AY2130">
        <v>37</v>
      </c>
      <c r="AZ2130">
        <v>86</v>
      </c>
      <c r="BA2130">
        <v>24</v>
      </c>
      <c r="BB2130">
        <v>14</v>
      </c>
      <c r="BC2130">
        <v>10</v>
      </c>
      <c r="BD2130">
        <v>7</v>
      </c>
      <c r="BE2130">
        <v>1</v>
      </c>
      <c r="BF2130">
        <v>357</v>
      </c>
      <c r="BG2130">
        <v>1640</v>
      </c>
      <c r="BH2130">
        <v>0</v>
      </c>
      <c r="BI2130">
        <v>207</v>
      </c>
      <c r="BJ2130" s="25">
        <v>45853</v>
      </c>
      <c r="BK2130">
        <v>0</v>
      </c>
      <c r="BL2130" s="27" t="str">
        <f>VLOOKUP(O2130,DropDownList!$H$1:$I$7,2,FALSE)</f>
        <v>2025/26</v>
      </c>
      <c r="BM2130" s="27" t="str">
        <f t="shared" si="33"/>
        <v>VSUR</v>
      </c>
    </row>
    <row r="2131" spans="1:65" x14ac:dyDescent="0.2">
      <c r="A2131">
        <v>2025</v>
      </c>
      <c r="B2131">
        <v>7</v>
      </c>
      <c r="C2131" t="s">
        <v>231</v>
      </c>
      <c r="D2131" t="s">
        <v>236</v>
      </c>
      <c r="E2131" t="s">
        <v>45</v>
      </c>
      <c r="F2131">
        <v>9256</v>
      </c>
      <c r="G2131" t="s">
        <v>141</v>
      </c>
      <c r="H2131" t="s">
        <v>237</v>
      </c>
      <c r="I2131" t="s">
        <v>237</v>
      </c>
      <c r="J2131" s="24">
        <v>45839</v>
      </c>
      <c r="K2131" t="s">
        <v>143</v>
      </c>
      <c r="L2131">
        <v>2</v>
      </c>
      <c r="M2131" t="s">
        <v>144</v>
      </c>
      <c r="N2131" t="s">
        <v>145</v>
      </c>
      <c r="O2131" t="s">
        <v>156</v>
      </c>
      <c r="P2131" t="s">
        <v>150</v>
      </c>
      <c r="Q2131">
        <v>37755.67</v>
      </c>
      <c r="R2131">
        <v>749</v>
      </c>
      <c r="S2131">
        <v>127670.8</v>
      </c>
      <c r="T2131">
        <v>18242.63</v>
      </c>
      <c r="U2131">
        <v>234</v>
      </c>
      <c r="V2131">
        <v>125</v>
      </c>
      <c r="W2131">
        <v>20040.810000000001</v>
      </c>
      <c r="X2131">
        <v>20040.810000000001</v>
      </c>
      <c r="Y2131">
        <v>636</v>
      </c>
      <c r="Z2131">
        <v>109428.17</v>
      </c>
      <c r="AA2131">
        <v>71672.5</v>
      </c>
      <c r="AB2131">
        <v>24444.57</v>
      </c>
      <c r="AC2131">
        <v>47227.93</v>
      </c>
      <c r="AD2131">
        <v>105</v>
      </c>
      <c r="AE2131">
        <v>20</v>
      </c>
      <c r="AF2131">
        <v>389</v>
      </c>
      <c r="AG2131">
        <v>87</v>
      </c>
      <c r="AH2131">
        <v>113</v>
      </c>
      <c r="AI2131">
        <v>147</v>
      </c>
      <c r="AJ2131">
        <v>100</v>
      </c>
      <c r="AK2131">
        <v>60</v>
      </c>
      <c r="AL2131">
        <v>21</v>
      </c>
      <c r="AM2131">
        <v>41</v>
      </c>
      <c r="AN2131">
        <v>8</v>
      </c>
      <c r="AO2131">
        <v>538</v>
      </c>
      <c r="AP2131">
        <v>2281</v>
      </c>
      <c r="AQ2131">
        <v>566</v>
      </c>
      <c r="AR2131">
        <v>20</v>
      </c>
      <c r="AS2131">
        <v>196</v>
      </c>
      <c r="AT2131">
        <v>36</v>
      </c>
      <c r="AU2131">
        <v>10</v>
      </c>
      <c r="AV2131">
        <v>6</v>
      </c>
      <c r="AW2131">
        <v>0</v>
      </c>
      <c r="AX2131">
        <v>0</v>
      </c>
      <c r="AY2131">
        <v>329</v>
      </c>
      <c r="AZ2131">
        <v>629</v>
      </c>
      <c r="BA2131">
        <v>375</v>
      </c>
      <c r="BB2131">
        <v>38</v>
      </c>
      <c r="BC2131">
        <v>21</v>
      </c>
      <c r="BD2131">
        <v>15</v>
      </c>
      <c r="BE2131">
        <v>0</v>
      </c>
      <c r="BF2131">
        <v>540</v>
      </c>
      <c r="BG2131">
        <v>26046.42</v>
      </c>
      <c r="BH2131">
        <v>13</v>
      </c>
      <c r="BI2131">
        <v>233</v>
      </c>
      <c r="BJ2131" s="25">
        <v>45853</v>
      </c>
      <c r="BK2131">
        <v>0</v>
      </c>
      <c r="BL2131" s="27" t="str">
        <f>VLOOKUP(O2131,DropDownList!$H$1:$I$7,2,FALSE)</f>
        <v>2023/24</v>
      </c>
      <c r="BM2131" s="27" t="str">
        <f t="shared" si="33"/>
        <v>FISCAL FINES</v>
      </c>
    </row>
    <row r="2132" spans="1:65" x14ac:dyDescent="0.2">
      <c r="A2132">
        <v>2025</v>
      </c>
      <c r="B2132">
        <v>7</v>
      </c>
      <c r="C2132" t="s">
        <v>231</v>
      </c>
      <c r="D2132" t="s">
        <v>236</v>
      </c>
      <c r="E2132" t="s">
        <v>45</v>
      </c>
      <c r="F2132">
        <v>9256</v>
      </c>
      <c r="G2132" t="s">
        <v>141</v>
      </c>
      <c r="H2132" t="s">
        <v>237</v>
      </c>
      <c r="I2132" t="s">
        <v>237</v>
      </c>
      <c r="J2132" s="24">
        <v>45839</v>
      </c>
      <c r="K2132" t="s">
        <v>143</v>
      </c>
      <c r="L2132">
        <v>2</v>
      </c>
      <c r="M2132" t="s">
        <v>144</v>
      </c>
      <c r="N2132" t="s">
        <v>145</v>
      </c>
      <c r="O2132" t="s">
        <v>147</v>
      </c>
      <c r="P2132" t="s">
        <v>150</v>
      </c>
      <c r="Q2132">
        <v>39366.33</v>
      </c>
      <c r="R2132">
        <v>624</v>
      </c>
      <c r="S2132">
        <v>104532.58</v>
      </c>
      <c r="T2132">
        <v>14539.32</v>
      </c>
      <c r="U2132">
        <v>257</v>
      </c>
      <c r="V2132">
        <v>132</v>
      </c>
      <c r="W2132">
        <v>22560.03</v>
      </c>
      <c r="X2132">
        <v>22771.17</v>
      </c>
      <c r="Y2132">
        <v>551</v>
      </c>
      <c r="Z2132">
        <v>89993.26</v>
      </c>
      <c r="AA2132">
        <v>50626.93</v>
      </c>
      <c r="AB2132">
        <v>15018.15</v>
      </c>
      <c r="AC2132">
        <v>35608.78</v>
      </c>
      <c r="AD2132">
        <v>107</v>
      </c>
      <c r="AE2132">
        <v>25</v>
      </c>
      <c r="AF2132">
        <v>285</v>
      </c>
      <c r="AG2132">
        <v>97</v>
      </c>
      <c r="AH2132">
        <v>73</v>
      </c>
      <c r="AI2132">
        <v>160</v>
      </c>
      <c r="AJ2132">
        <v>74</v>
      </c>
      <c r="AK2132">
        <v>59</v>
      </c>
      <c r="AL2132">
        <v>11</v>
      </c>
      <c r="AM2132">
        <v>29</v>
      </c>
      <c r="AN2132">
        <v>3</v>
      </c>
      <c r="AO2132">
        <v>459</v>
      </c>
      <c r="AP2132">
        <v>1687</v>
      </c>
      <c r="AQ2132">
        <v>521</v>
      </c>
      <c r="AR2132">
        <v>6</v>
      </c>
      <c r="AS2132">
        <v>183</v>
      </c>
      <c r="AT2132">
        <v>37</v>
      </c>
      <c r="AU2132">
        <v>5</v>
      </c>
      <c r="AV2132">
        <v>2</v>
      </c>
      <c r="AW2132">
        <v>0</v>
      </c>
      <c r="AX2132">
        <v>0</v>
      </c>
      <c r="AY2132">
        <v>222</v>
      </c>
      <c r="AZ2132">
        <v>423</v>
      </c>
      <c r="BA2132">
        <v>216</v>
      </c>
      <c r="BB2132">
        <v>34</v>
      </c>
      <c r="BC2132">
        <v>24</v>
      </c>
      <c r="BD2132">
        <v>5</v>
      </c>
      <c r="BE2132">
        <v>0</v>
      </c>
      <c r="BF2132">
        <v>463</v>
      </c>
      <c r="BG2132">
        <v>26498.92</v>
      </c>
      <c r="BH2132">
        <v>9</v>
      </c>
      <c r="BI2132">
        <v>257</v>
      </c>
      <c r="BJ2132" s="25">
        <v>45853</v>
      </c>
      <c r="BK2132">
        <v>0</v>
      </c>
      <c r="BL2132" s="27" t="str">
        <f>VLOOKUP(O2132,DropDownList!$H$1:$I$7,2,FALSE)</f>
        <v>2024/25</v>
      </c>
      <c r="BM2132" s="27" t="str">
        <f t="shared" si="33"/>
        <v>FISCAL FINES</v>
      </c>
    </row>
    <row r="2133" spans="1:65" x14ac:dyDescent="0.2">
      <c r="A2133">
        <v>2025</v>
      </c>
      <c r="B2133">
        <v>7</v>
      </c>
      <c r="C2133" t="s">
        <v>231</v>
      </c>
      <c r="D2133" t="s">
        <v>236</v>
      </c>
      <c r="E2133" t="s">
        <v>45</v>
      </c>
      <c r="F2133">
        <v>9256</v>
      </c>
      <c r="G2133" t="s">
        <v>141</v>
      </c>
      <c r="H2133" t="s">
        <v>237</v>
      </c>
      <c r="I2133" t="s">
        <v>237</v>
      </c>
      <c r="J2133" s="24">
        <v>45839</v>
      </c>
      <c r="K2133" t="s">
        <v>143</v>
      </c>
      <c r="L2133">
        <v>2</v>
      </c>
      <c r="M2133" t="s">
        <v>144</v>
      </c>
      <c r="N2133" t="s">
        <v>145</v>
      </c>
      <c r="O2133" t="s">
        <v>156</v>
      </c>
      <c r="P2133" t="s">
        <v>146</v>
      </c>
      <c r="Q2133">
        <v>904.88</v>
      </c>
      <c r="R2133">
        <v>562</v>
      </c>
      <c r="S2133">
        <v>8220</v>
      </c>
      <c r="T2133">
        <v>190</v>
      </c>
      <c r="U2133">
        <v>153</v>
      </c>
      <c r="V2133">
        <v>38</v>
      </c>
      <c r="W2133">
        <v>510.86</v>
      </c>
      <c r="X2133">
        <v>510.86</v>
      </c>
      <c r="Y2133">
        <v>0</v>
      </c>
      <c r="Z2133">
        <v>0</v>
      </c>
      <c r="AA2133">
        <v>7125.12</v>
      </c>
      <c r="AB2133">
        <v>0</v>
      </c>
      <c r="AC2133">
        <v>0</v>
      </c>
      <c r="AD2133">
        <v>36</v>
      </c>
      <c r="AE2133">
        <v>2</v>
      </c>
      <c r="AF2133">
        <v>485</v>
      </c>
      <c r="AG2133">
        <v>4</v>
      </c>
      <c r="AH2133">
        <v>12</v>
      </c>
      <c r="AI2133">
        <v>61</v>
      </c>
      <c r="AJ2133">
        <v>0</v>
      </c>
      <c r="AK2133">
        <v>0</v>
      </c>
      <c r="AL2133">
        <v>0</v>
      </c>
      <c r="AM2133">
        <v>0</v>
      </c>
      <c r="AN2133">
        <v>0</v>
      </c>
      <c r="AO2133">
        <v>375</v>
      </c>
      <c r="AP2133">
        <v>1812</v>
      </c>
      <c r="AQ2133">
        <v>427</v>
      </c>
      <c r="AR2133">
        <v>0</v>
      </c>
      <c r="AS2133">
        <v>209</v>
      </c>
      <c r="AT2133">
        <v>25</v>
      </c>
      <c r="AU2133">
        <v>21</v>
      </c>
      <c r="AV2133">
        <v>11</v>
      </c>
      <c r="AW2133">
        <v>1</v>
      </c>
      <c r="AX2133">
        <v>0</v>
      </c>
      <c r="AY2133">
        <v>205</v>
      </c>
      <c r="AZ2133">
        <v>452</v>
      </c>
      <c r="BA2133">
        <v>295</v>
      </c>
      <c r="BB2133">
        <v>56</v>
      </c>
      <c r="BC2133">
        <v>34</v>
      </c>
      <c r="BD2133">
        <v>12</v>
      </c>
      <c r="BE2133">
        <v>0</v>
      </c>
      <c r="BF2133">
        <v>556</v>
      </c>
      <c r="BG2133">
        <v>870</v>
      </c>
      <c r="BH2133">
        <v>0</v>
      </c>
      <c r="BI2133">
        <v>151</v>
      </c>
      <c r="BJ2133" s="25">
        <v>45853</v>
      </c>
      <c r="BK2133">
        <v>1</v>
      </c>
      <c r="BL2133" s="27" t="str">
        <f>VLOOKUP(O2133,DropDownList!$H$1:$I$7,2,FALSE)</f>
        <v>2023/24</v>
      </c>
      <c r="BM2133" s="27" t="str">
        <f t="shared" si="33"/>
        <v>VSUR</v>
      </c>
    </row>
    <row r="2134" spans="1:65" x14ac:dyDescent="0.2">
      <c r="A2134">
        <v>2025</v>
      </c>
      <c r="B2134">
        <v>7</v>
      </c>
      <c r="C2134" t="s">
        <v>231</v>
      </c>
      <c r="D2134" t="s">
        <v>236</v>
      </c>
      <c r="E2134" t="s">
        <v>45</v>
      </c>
      <c r="F2134">
        <v>9256</v>
      </c>
      <c r="G2134" t="s">
        <v>141</v>
      </c>
      <c r="H2134" t="s">
        <v>237</v>
      </c>
      <c r="I2134" t="s">
        <v>237</v>
      </c>
      <c r="J2134" s="24">
        <v>45839</v>
      </c>
      <c r="K2134" t="s">
        <v>143</v>
      </c>
      <c r="L2134">
        <v>2</v>
      </c>
      <c r="M2134" t="s">
        <v>144</v>
      </c>
      <c r="N2134" t="s">
        <v>145</v>
      </c>
      <c r="O2134" t="s">
        <v>147</v>
      </c>
      <c r="P2134" t="s">
        <v>153</v>
      </c>
      <c r="Q2134">
        <v>0</v>
      </c>
      <c r="R2134">
        <v>1</v>
      </c>
      <c r="S2134">
        <v>45</v>
      </c>
      <c r="T2134">
        <v>0</v>
      </c>
      <c r="U2134">
        <v>0</v>
      </c>
      <c r="V2134">
        <v>0</v>
      </c>
      <c r="W2134">
        <v>0</v>
      </c>
      <c r="X2134">
        <v>0</v>
      </c>
      <c r="Y2134">
        <v>0</v>
      </c>
      <c r="Z2134">
        <v>0</v>
      </c>
      <c r="AA2134">
        <v>45</v>
      </c>
      <c r="AB2134">
        <v>0</v>
      </c>
      <c r="AC2134">
        <v>45</v>
      </c>
      <c r="AD2134">
        <v>0</v>
      </c>
      <c r="AE2134">
        <v>0</v>
      </c>
      <c r="AF2134">
        <v>1</v>
      </c>
      <c r="AG2134">
        <v>0</v>
      </c>
      <c r="AH2134">
        <v>0</v>
      </c>
      <c r="AI2134">
        <v>0</v>
      </c>
      <c r="AJ2134">
        <v>0</v>
      </c>
      <c r="AK2134">
        <v>0</v>
      </c>
      <c r="AL2134">
        <v>0</v>
      </c>
      <c r="AM2134">
        <v>0</v>
      </c>
      <c r="AN2134">
        <v>0</v>
      </c>
      <c r="AO2134">
        <v>0</v>
      </c>
      <c r="AP2134">
        <v>0</v>
      </c>
      <c r="AQ2134">
        <v>0</v>
      </c>
      <c r="AR2134">
        <v>0</v>
      </c>
      <c r="AS2134">
        <v>0</v>
      </c>
      <c r="AT2134">
        <v>0</v>
      </c>
      <c r="AU2134">
        <v>0</v>
      </c>
      <c r="AV2134">
        <v>0</v>
      </c>
      <c r="AW2134">
        <v>0</v>
      </c>
      <c r="AX2134">
        <v>0</v>
      </c>
      <c r="AY2134">
        <v>0</v>
      </c>
      <c r="AZ2134">
        <v>0</v>
      </c>
      <c r="BA2134">
        <v>0</v>
      </c>
      <c r="BB2134">
        <v>0</v>
      </c>
      <c r="BC2134">
        <v>0</v>
      </c>
      <c r="BD2134">
        <v>0</v>
      </c>
      <c r="BE2134">
        <v>0</v>
      </c>
      <c r="BF2134">
        <v>0</v>
      </c>
      <c r="BG2134">
        <v>0</v>
      </c>
      <c r="BH2134">
        <v>0</v>
      </c>
      <c r="BI2134">
        <v>0</v>
      </c>
      <c r="BJ2134" s="25">
        <v>45853</v>
      </c>
      <c r="BK2134">
        <v>0</v>
      </c>
      <c r="BL2134" s="27" t="str">
        <f>VLOOKUP(O2134,DropDownList!$H$1:$I$7,2,FALSE)</f>
        <v>2024/25</v>
      </c>
      <c r="BM2134" s="27" t="str">
        <f t="shared" si="33"/>
        <v>PREG</v>
      </c>
    </row>
    <row r="2135" spans="1:65" x14ac:dyDescent="0.2">
      <c r="A2135">
        <v>2025</v>
      </c>
      <c r="B2135">
        <v>7</v>
      </c>
      <c r="C2135" t="s">
        <v>231</v>
      </c>
      <c r="D2135" t="s">
        <v>236</v>
      </c>
      <c r="E2135" t="s">
        <v>45</v>
      </c>
      <c r="F2135">
        <v>9256</v>
      </c>
      <c r="G2135" t="s">
        <v>141</v>
      </c>
      <c r="H2135" t="s">
        <v>237</v>
      </c>
      <c r="I2135" t="s">
        <v>237</v>
      </c>
      <c r="J2135" s="24">
        <v>45839</v>
      </c>
      <c r="K2135" t="s">
        <v>143</v>
      </c>
      <c r="L2135">
        <v>2</v>
      </c>
      <c r="M2135" t="s">
        <v>144</v>
      </c>
      <c r="N2135" t="s">
        <v>145</v>
      </c>
      <c r="O2135" t="s">
        <v>156</v>
      </c>
      <c r="P2135" t="s">
        <v>152</v>
      </c>
      <c r="Q2135">
        <v>0</v>
      </c>
      <c r="R2135">
        <v>38</v>
      </c>
      <c r="S2135">
        <v>1520</v>
      </c>
      <c r="T2135">
        <v>680</v>
      </c>
      <c r="U2135">
        <v>0</v>
      </c>
      <c r="V2135">
        <v>0</v>
      </c>
      <c r="W2135">
        <v>0</v>
      </c>
      <c r="X2135">
        <v>0</v>
      </c>
      <c r="Y2135">
        <v>0</v>
      </c>
      <c r="Z2135">
        <v>0</v>
      </c>
      <c r="AA2135">
        <v>840</v>
      </c>
      <c r="AB2135">
        <v>0</v>
      </c>
      <c r="AC2135">
        <v>840</v>
      </c>
      <c r="AD2135">
        <v>0</v>
      </c>
      <c r="AE2135">
        <v>0</v>
      </c>
      <c r="AF2135">
        <v>21</v>
      </c>
      <c r="AG2135">
        <v>0</v>
      </c>
      <c r="AH2135">
        <v>17</v>
      </c>
      <c r="AI2135">
        <v>0</v>
      </c>
      <c r="AJ2135">
        <v>0</v>
      </c>
      <c r="AK2135">
        <v>0</v>
      </c>
      <c r="AL2135">
        <v>0</v>
      </c>
      <c r="AM2135">
        <v>5</v>
      </c>
      <c r="AN2135">
        <v>0</v>
      </c>
      <c r="AO2135">
        <v>0</v>
      </c>
      <c r="AP2135">
        <v>0</v>
      </c>
      <c r="AQ2135">
        <v>0</v>
      </c>
      <c r="AR2135">
        <v>0</v>
      </c>
      <c r="AS2135">
        <v>0</v>
      </c>
      <c r="AT2135">
        <v>0</v>
      </c>
      <c r="AU2135">
        <v>0</v>
      </c>
      <c r="AV2135">
        <v>0</v>
      </c>
      <c r="AW2135">
        <v>0</v>
      </c>
      <c r="AX2135">
        <v>0</v>
      </c>
      <c r="AY2135">
        <v>0</v>
      </c>
      <c r="AZ2135">
        <v>0</v>
      </c>
      <c r="BA2135">
        <v>0</v>
      </c>
      <c r="BB2135">
        <v>0</v>
      </c>
      <c r="BC2135">
        <v>0</v>
      </c>
      <c r="BD2135">
        <v>0</v>
      </c>
      <c r="BE2135">
        <v>0</v>
      </c>
      <c r="BF2135">
        <v>0</v>
      </c>
      <c r="BG2135">
        <v>0</v>
      </c>
      <c r="BH2135">
        <v>0</v>
      </c>
      <c r="BI2135">
        <v>0</v>
      </c>
      <c r="BJ2135" s="25">
        <v>45853</v>
      </c>
      <c r="BK2135">
        <v>0</v>
      </c>
      <c r="BL2135" s="27" t="str">
        <f>VLOOKUP(O2135,DropDownList!$H$1:$I$7,2,FALSE)</f>
        <v>2023/24</v>
      </c>
      <c r="BM2135" s="27" t="str">
        <f t="shared" si="33"/>
        <v>PCOA</v>
      </c>
    </row>
    <row r="2136" spans="1:65" x14ac:dyDescent="0.2">
      <c r="A2136">
        <v>2025</v>
      </c>
      <c r="B2136">
        <v>7</v>
      </c>
      <c r="C2136" t="s">
        <v>231</v>
      </c>
      <c r="D2136" t="s">
        <v>238</v>
      </c>
      <c r="E2136" t="s">
        <v>45</v>
      </c>
      <c r="F2136">
        <v>9726</v>
      </c>
      <c r="G2136" t="s">
        <v>158</v>
      </c>
      <c r="H2136" t="s">
        <v>237</v>
      </c>
      <c r="I2136" t="s">
        <v>237</v>
      </c>
      <c r="J2136" s="24">
        <v>45839</v>
      </c>
      <c r="K2136" t="s">
        <v>143</v>
      </c>
      <c r="L2136">
        <v>2</v>
      </c>
      <c r="M2136" t="s">
        <v>144</v>
      </c>
      <c r="N2136" t="s">
        <v>145</v>
      </c>
      <c r="O2136" t="s">
        <v>156</v>
      </c>
      <c r="P2136" t="s">
        <v>160</v>
      </c>
      <c r="Q2136">
        <v>47331.22</v>
      </c>
      <c r="R2136">
        <v>683</v>
      </c>
      <c r="S2136">
        <v>287635.19</v>
      </c>
      <c r="T2136">
        <v>13560.86</v>
      </c>
      <c r="U2136">
        <v>164</v>
      </c>
      <c r="V2136">
        <v>51</v>
      </c>
      <c r="W2136">
        <v>16192.08</v>
      </c>
      <c r="X2136">
        <v>19347.080000000002</v>
      </c>
      <c r="Y2136">
        <v>0</v>
      </c>
      <c r="Z2136">
        <v>0</v>
      </c>
      <c r="AA2136">
        <v>226743.11</v>
      </c>
      <c r="AB2136">
        <v>40229.1</v>
      </c>
      <c r="AC2136">
        <v>174728.43</v>
      </c>
      <c r="AD2136">
        <v>18</v>
      </c>
      <c r="AE2136">
        <v>33</v>
      </c>
      <c r="AF2136">
        <v>463</v>
      </c>
      <c r="AG2136">
        <v>100</v>
      </c>
      <c r="AH2136">
        <v>39</v>
      </c>
      <c r="AI2136">
        <v>64</v>
      </c>
      <c r="AJ2136">
        <v>0</v>
      </c>
      <c r="AK2136">
        <v>0</v>
      </c>
      <c r="AL2136">
        <v>0</v>
      </c>
      <c r="AM2136">
        <v>0</v>
      </c>
      <c r="AN2136">
        <v>0</v>
      </c>
      <c r="AO2136">
        <v>466</v>
      </c>
      <c r="AP2136">
        <v>1923</v>
      </c>
      <c r="AQ2136">
        <v>498</v>
      </c>
      <c r="AR2136">
        <v>1</v>
      </c>
      <c r="AS2136">
        <v>160</v>
      </c>
      <c r="AT2136">
        <v>28</v>
      </c>
      <c r="AU2136">
        <v>28</v>
      </c>
      <c r="AV2136">
        <v>15</v>
      </c>
      <c r="AW2136">
        <v>19</v>
      </c>
      <c r="AX2136">
        <v>0</v>
      </c>
      <c r="AY2136">
        <v>308</v>
      </c>
      <c r="AZ2136">
        <v>457</v>
      </c>
      <c r="BA2136">
        <v>255</v>
      </c>
      <c r="BB2136">
        <v>39</v>
      </c>
      <c r="BC2136">
        <v>23</v>
      </c>
      <c r="BD2136">
        <v>22</v>
      </c>
      <c r="BE2136">
        <v>0</v>
      </c>
      <c r="BF2136">
        <v>657</v>
      </c>
      <c r="BG2136">
        <v>22687.98</v>
      </c>
      <c r="BH2136">
        <v>17</v>
      </c>
      <c r="BI2136">
        <v>160</v>
      </c>
      <c r="BJ2136" s="25">
        <v>45853</v>
      </c>
      <c r="BK2136">
        <v>0</v>
      </c>
      <c r="BL2136" s="27" t="str">
        <f>VLOOKUP(O2136,DropDownList!$H$1:$I$7,2,FALSE)</f>
        <v>2023/24</v>
      </c>
      <c r="BM2136" s="27" t="str">
        <f t="shared" si="33"/>
        <v>SC COURT</v>
      </c>
    </row>
    <row r="2137" spans="1:65" x14ac:dyDescent="0.2">
      <c r="A2137">
        <v>2025</v>
      </c>
      <c r="B2137">
        <v>7</v>
      </c>
      <c r="C2137" t="s">
        <v>231</v>
      </c>
      <c r="D2137" t="s">
        <v>238</v>
      </c>
      <c r="E2137" t="s">
        <v>45</v>
      </c>
      <c r="F2137">
        <v>9726</v>
      </c>
      <c r="G2137" t="s">
        <v>158</v>
      </c>
      <c r="H2137" t="s">
        <v>237</v>
      </c>
      <c r="I2137" t="s">
        <v>237</v>
      </c>
      <c r="J2137" s="24">
        <v>45839</v>
      </c>
      <c r="K2137" t="s">
        <v>143</v>
      </c>
      <c r="L2137">
        <v>2</v>
      </c>
      <c r="M2137" t="s">
        <v>144</v>
      </c>
      <c r="N2137" t="s">
        <v>145</v>
      </c>
      <c r="O2137" t="s">
        <v>156</v>
      </c>
      <c r="P2137" t="s">
        <v>153</v>
      </c>
      <c r="Q2137">
        <v>300</v>
      </c>
      <c r="R2137">
        <v>1</v>
      </c>
      <c r="S2137">
        <v>300</v>
      </c>
      <c r="T2137">
        <v>0</v>
      </c>
      <c r="U2137">
        <v>1</v>
      </c>
      <c r="V2137">
        <v>1</v>
      </c>
      <c r="W2137">
        <v>300</v>
      </c>
      <c r="X2137">
        <v>300</v>
      </c>
      <c r="Y2137">
        <v>0</v>
      </c>
      <c r="Z2137">
        <v>0</v>
      </c>
      <c r="AA2137">
        <v>0</v>
      </c>
      <c r="AB2137">
        <v>0</v>
      </c>
      <c r="AC2137">
        <v>0</v>
      </c>
      <c r="AD2137">
        <v>1</v>
      </c>
      <c r="AE2137">
        <v>0</v>
      </c>
      <c r="AF2137">
        <v>0</v>
      </c>
      <c r="AG2137">
        <v>0</v>
      </c>
      <c r="AH2137">
        <v>0</v>
      </c>
      <c r="AI2137">
        <v>1</v>
      </c>
      <c r="AJ2137">
        <v>0</v>
      </c>
      <c r="AK2137">
        <v>0</v>
      </c>
      <c r="AL2137">
        <v>0</v>
      </c>
      <c r="AM2137">
        <v>0</v>
      </c>
      <c r="AN2137">
        <v>0</v>
      </c>
      <c r="AO2137">
        <v>1</v>
      </c>
      <c r="AP2137">
        <v>6</v>
      </c>
      <c r="AQ2137">
        <v>1</v>
      </c>
      <c r="AR2137">
        <v>1</v>
      </c>
      <c r="AS2137">
        <v>0</v>
      </c>
      <c r="AT2137">
        <v>0</v>
      </c>
      <c r="AU2137">
        <v>0</v>
      </c>
      <c r="AV2137">
        <v>0</v>
      </c>
      <c r="AW2137">
        <v>0</v>
      </c>
      <c r="AX2137">
        <v>0</v>
      </c>
      <c r="AY2137">
        <v>0</v>
      </c>
      <c r="AZ2137">
        <v>2</v>
      </c>
      <c r="BA2137">
        <v>2</v>
      </c>
      <c r="BB2137">
        <v>0</v>
      </c>
      <c r="BC2137">
        <v>0</v>
      </c>
      <c r="BD2137">
        <v>0</v>
      </c>
      <c r="BE2137">
        <v>0</v>
      </c>
      <c r="BF2137">
        <v>1</v>
      </c>
      <c r="BG2137">
        <v>300</v>
      </c>
      <c r="BH2137">
        <v>0</v>
      </c>
      <c r="BI2137">
        <v>1</v>
      </c>
      <c r="BJ2137" s="25">
        <v>45853</v>
      </c>
      <c r="BK2137">
        <v>0</v>
      </c>
      <c r="BL2137" s="27" t="str">
        <f>VLOOKUP(O2137,DropDownList!$H$1:$I$7,2,FALSE)</f>
        <v>2023/24</v>
      </c>
      <c r="BM2137" s="27" t="str">
        <f t="shared" si="33"/>
        <v>PREG</v>
      </c>
    </row>
    <row r="2138" spans="1:65" x14ac:dyDescent="0.2">
      <c r="A2138">
        <v>2025</v>
      </c>
      <c r="B2138">
        <v>7</v>
      </c>
      <c r="C2138" t="s">
        <v>231</v>
      </c>
      <c r="D2138" t="s">
        <v>238</v>
      </c>
      <c r="E2138" t="s">
        <v>45</v>
      </c>
      <c r="F2138">
        <v>9726</v>
      </c>
      <c r="G2138" t="s">
        <v>158</v>
      </c>
      <c r="H2138" t="s">
        <v>237</v>
      </c>
      <c r="I2138" t="s">
        <v>237</v>
      </c>
      <c r="J2138" s="24">
        <v>45839</v>
      </c>
      <c r="K2138" t="s">
        <v>143</v>
      </c>
      <c r="L2138">
        <v>2</v>
      </c>
      <c r="M2138" t="s">
        <v>144</v>
      </c>
      <c r="N2138" t="s">
        <v>145</v>
      </c>
      <c r="O2138" t="s">
        <v>147</v>
      </c>
      <c r="P2138" t="s">
        <v>161</v>
      </c>
      <c r="Q2138">
        <v>1408.45</v>
      </c>
      <c r="R2138">
        <v>646</v>
      </c>
      <c r="S2138">
        <v>14865</v>
      </c>
      <c r="T2138">
        <v>1994.43</v>
      </c>
      <c r="U2138">
        <v>231</v>
      </c>
      <c r="V2138">
        <v>22</v>
      </c>
      <c r="W2138">
        <v>505</v>
      </c>
      <c r="X2138">
        <v>505</v>
      </c>
      <c r="Y2138">
        <v>0</v>
      </c>
      <c r="Z2138">
        <v>0</v>
      </c>
      <c r="AA2138">
        <v>11462.12</v>
      </c>
      <c r="AB2138">
        <v>0</v>
      </c>
      <c r="AC2138">
        <v>0</v>
      </c>
      <c r="AD2138">
        <v>22</v>
      </c>
      <c r="AE2138">
        <v>0</v>
      </c>
      <c r="AF2138">
        <v>533</v>
      </c>
      <c r="AG2138">
        <v>6</v>
      </c>
      <c r="AH2138">
        <v>36</v>
      </c>
      <c r="AI2138">
        <v>70</v>
      </c>
      <c r="AJ2138">
        <v>0</v>
      </c>
      <c r="AK2138">
        <v>0</v>
      </c>
      <c r="AL2138">
        <v>0</v>
      </c>
      <c r="AM2138">
        <v>0</v>
      </c>
      <c r="AN2138">
        <v>0</v>
      </c>
      <c r="AO2138">
        <v>456</v>
      </c>
      <c r="AP2138">
        <v>1721</v>
      </c>
      <c r="AQ2138">
        <v>517</v>
      </c>
      <c r="AR2138">
        <v>0</v>
      </c>
      <c r="AS2138">
        <v>157</v>
      </c>
      <c r="AT2138">
        <v>22</v>
      </c>
      <c r="AU2138">
        <v>11</v>
      </c>
      <c r="AV2138">
        <v>6</v>
      </c>
      <c r="AW2138">
        <v>11</v>
      </c>
      <c r="AX2138">
        <v>0</v>
      </c>
      <c r="AY2138">
        <v>290</v>
      </c>
      <c r="AZ2138">
        <v>424</v>
      </c>
      <c r="BA2138">
        <v>176</v>
      </c>
      <c r="BB2138">
        <v>24</v>
      </c>
      <c r="BC2138">
        <v>15</v>
      </c>
      <c r="BD2138">
        <v>26</v>
      </c>
      <c r="BE2138">
        <v>0</v>
      </c>
      <c r="BF2138">
        <v>631</v>
      </c>
      <c r="BG2138">
        <v>1365</v>
      </c>
      <c r="BH2138">
        <v>1</v>
      </c>
      <c r="BI2138">
        <v>227</v>
      </c>
      <c r="BJ2138" s="25">
        <v>45853</v>
      </c>
      <c r="BK2138">
        <v>0</v>
      </c>
      <c r="BL2138" s="27" t="str">
        <f>VLOOKUP(O2138,DropDownList!$H$1:$I$7,2,FALSE)</f>
        <v>2024/25</v>
      </c>
      <c r="BM2138" s="27" t="str">
        <f t="shared" si="33"/>
        <v>VSUR</v>
      </c>
    </row>
    <row r="2139" spans="1:65" x14ac:dyDescent="0.2">
      <c r="A2139">
        <v>2025</v>
      </c>
      <c r="B2139">
        <v>7</v>
      </c>
      <c r="C2139" t="s">
        <v>231</v>
      </c>
      <c r="D2139" t="s">
        <v>238</v>
      </c>
      <c r="E2139" t="s">
        <v>45</v>
      </c>
      <c r="F2139">
        <v>9726</v>
      </c>
      <c r="G2139" t="s">
        <v>158</v>
      </c>
      <c r="H2139" t="s">
        <v>237</v>
      </c>
      <c r="I2139" t="s">
        <v>237</v>
      </c>
      <c r="J2139" s="24">
        <v>45839</v>
      </c>
      <c r="K2139" t="s">
        <v>143</v>
      </c>
      <c r="L2139">
        <v>2</v>
      </c>
      <c r="M2139" t="s">
        <v>144</v>
      </c>
      <c r="N2139" t="s">
        <v>145</v>
      </c>
      <c r="O2139" t="s">
        <v>149</v>
      </c>
      <c r="P2139" t="s">
        <v>159</v>
      </c>
      <c r="Q2139">
        <v>74375</v>
      </c>
      <c r="R2139">
        <v>11</v>
      </c>
      <c r="S2139">
        <v>144960.71</v>
      </c>
      <c r="T2139">
        <v>0.01</v>
      </c>
      <c r="U2139">
        <v>6</v>
      </c>
      <c r="V2139">
        <v>2</v>
      </c>
      <c r="W2139">
        <v>47815</v>
      </c>
      <c r="X2139">
        <v>47815</v>
      </c>
      <c r="Y2139">
        <v>0</v>
      </c>
      <c r="Z2139">
        <v>0</v>
      </c>
      <c r="AA2139">
        <v>70585.7</v>
      </c>
      <c r="AB2139">
        <v>0</v>
      </c>
      <c r="AC2139">
        <v>0</v>
      </c>
      <c r="AD2139">
        <v>2</v>
      </c>
      <c r="AE2139">
        <v>0</v>
      </c>
      <c r="AF2139">
        <v>4</v>
      </c>
      <c r="AG2139">
        <v>3</v>
      </c>
      <c r="AH2139">
        <v>0</v>
      </c>
      <c r="AI2139">
        <v>3</v>
      </c>
      <c r="AJ2139">
        <v>0</v>
      </c>
      <c r="AK2139">
        <v>0</v>
      </c>
      <c r="AL2139">
        <v>0</v>
      </c>
      <c r="AM2139">
        <v>0</v>
      </c>
      <c r="AN2139">
        <v>0</v>
      </c>
      <c r="AO2139">
        <v>5</v>
      </c>
      <c r="AP2139">
        <v>8</v>
      </c>
      <c r="AQ2139">
        <v>6</v>
      </c>
      <c r="AR2139">
        <v>0</v>
      </c>
      <c r="AS2139">
        <v>0</v>
      </c>
      <c r="AT2139">
        <v>0</v>
      </c>
      <c r="AU2139">
        <v>0</v>
      </c>
      <c r="AV2139">
        <v>0</v>
      </c>
      <c r="AW2139">
        <v>0</v>
      </c>
      <c r="AX2139">
        <v>0</v>
      </c>
      <c r="AY2139">
        <v>0</v>
      </c>
      <c r="AZ2139">
        <v>0</v>
      </c>
      <c r="BA2139">
        <v>0</v>
      </c>
      <c r="BB2139">
        <v>0</v>
      </c>
      <c r="BC2139">
        <v>0</v>
      </c>
      <c r="BD2139">
        <v>0</v>
      </c>
      <c r="BE2139">
        <v>0</v>
      </c>
      <c r="BF2139">
        <v>0</v>
      </c>
      <c r="BG2139">
        <v>72815</v>
      </c>
      <c r="BH2139">
        <v>1</v>
      </c>
      <c r="BI2139">
        <v>0</v>
      </c>
      <c r="BJ2139" s="25">
        <v>45853</v>
      </c>
      <c r="BK2139">
        <v>0</v>
      </c>
      <c r="BL2139" s="27" t="str">
        <f>VLOOKUP(O2139,DropDownList!$H$1:$I$7,2,FALSE)</f>
        <v>2025/26</v>
      </c>
      <c r="BM2139" s="27" t="str">
        <f t="shared" si="33"/>
        <v>CONF</v>
      </c>
    </row>
    <row r="2140" spans="1:65" x14ac:dyDescent="0.2">
      <c r="A2140">
        <v>2025</v>
      </c>
      <c r="B2140">
        <v>7</v>
      </c>
      <c r="C2140" t="s">
        <v>231</v>
      </c>
      <c r="D2140" t="s">
        <v>238</v>
      </c>
      <c r="E2140" t="s">
        <v>45</v>
      </c>
      <c r="F2140">
        <v>9726</v>
      </c>
      <c r="G2140" t="s">
        <v>158</v>
      </c>
      <c r="H2140" t="s">
        <v>237</v>
      </c>
      <c r="I2140" t="s">
        <v>237</v>
      </c>
      <c r="J2140" s="24">
        <v>45839</v>
      </c>
      <c r="K2140" t="s">
        <v>143</v>
      </c>
      <c r="L2140">
        <v>2</v>
      </c>
      <c r="M2140" t="s">
        <v>144</v>
      </c>
      <c r="N2140" t="s">
        <v>145</v>
      </c>
      <c r="O2140" t="s">
        <v>149</v>
      </c>
      <c r="P2140" t="s">
        <v>160</v>
      </c>
      <c r="Q2140">
        <v>97837.51</v>
      </c>
      <c r="R2140">
        <v>595</v>
      </c>
      <c r="S2140">
        <v>268187</v>
      </c>
      <c r="T2140">
        <v>13978.97</v>
      </c>
      <c r="U2140">
        <v>320</v>
      </c>
      <c r="V2140">
        <v>137</v>
      </c>
      <c r="W2140">
        <v>31906.82</v>
      </c>
      <c r="X2140">
        <v>47473.82</v>
      </c>
      <c r="Y2140">
        <v>0</v>
      </c>
      <c r="Z2140">
        <v>0</v>
      </c>
      <c r="AA2140">
        <v>156370.51999999999</v>
      </c>
      <c r="AB2140">
        <v>15155.19</v>
      </c>
      <c r="AC2140">
        <v>130905.65</v>
      </c>
      <c r="AD2140">
        <v>63</v>
      </c>
      <c r="AE2140">
        <v>74</v>
      </c>
      <c r="AF2140">
        <v>239</v>
      </c>
      <c r="AG2140">
        <v>188</v>
      </c>
      <c r="AH2140">
        <v>30</v>
      </c>
      <c r="AI2140">
        <v>132</v>
      </c>
      <c r="AJ2140">
        <v>0</v>
      </c>
      <c r="AK2140">
        <v>0</v>
      </c>
      <c r="AL2140">
        <v>0</v>
      </c>
      <c r="AM2140">
        <v>0</v>
      </c>
      <c r="AN2140">
        <v>0</v>
      </c>
      <c r="AO2140">
        <v>393</v>
      </c>
      <c r="AP2140">
        <v>1054</v>
      </c>
      <c r="AQ2140">
        <v>399</v>
      </c>
      <c r="AR2140">
        <v>4</v>
      </c>
      <c r="AS2140">
        <v>73</v>
      </c>
      <c r="AT2140">
        <v>0</v>
      </c>
      <c r="AU2140">
        <v>0</v>
      </c>
      <c r="AV2140">
        <v>0</v>
      </c>
      <c r="AW2140">
        <v>16</v>
      </c>
      <c r="AX2140">
        <v>0</v>
      </c>
      <c r="AY2140">
        <v>181</v>
      </c>
      <c r="AZ2140">
        <v>263</v>
      </c>
      <c r="BA2140">
        <v>86</v>
      </c>
      <c r="BB2140">
        <v>7</v>
      </c>
      <c r="BC2140">
        <v>4</v>
      </c>
      <c r="BD2140">
        <v>8</v>
      </c>
      <c r="BE2140">
        <v>0</v>
      </c>
      <c r="BF2140">
        <v>569</v>
      </c>
      <c r="BG2140">
        <v>41899</v>
      </c>
      <c r="BH2140">
        <v>6</v>
      </c>
      <c r="BI2140">
        <v>309</v>
      </c>
      <c r="BJ2140" s="25">
        <v>45853</v>
      </c>
      <c r="BK2140">
        <v>0</v>
      </c>
      <c r="BL2140" s="27" t="str">
        <f>VLOOKUP(O2140,DropDownList!$H$1:$I$7,2,FALSE)</f>
        <v>2025/26</v>
      </c>
      <c r="BM2140" s="27" t="str">
        <f t="shared" si="33"/>
        <v>SC COURT</v>
      </c>
    </row>
    <row r="2141" spans="1:65" x14ac:dyDescent="0.2">
      <c r="A2141">
        <v>2025</v>
      </c>
      <c r="B2141">
        <v>7</v>
      </c>
      <c r="C2141" t="s">
        <v>231</v>
      </c>
      <c r="D2141" t="s">
        <v>238</v>
      </c>
      <c r="E2141" t="s">
        <v>45</v>
      </c>
      <c r="F2141">
        <v>9726</v>
      </c>
      <c r="G2141" t="s">
        <v>158</v>
      </c>
      <c r="H2141" t="s">
        <v>237</v>
      </c>
      <c r="I2141" t="s">
        <v>237</v>
      </c>
      <c r="J2141" s="24">
        <v>45839</v>
      </c>
      <c r="K2141" t="s">
        <v>143</v>
      </c>
      <c r="L2141">
        <v>2</v>
      </c>
      <c r="M2141" t="s">
        <v>144</v>
      </c>
      <c r="N2141" t="s">
        <v>145</v>
      </c>
      <c r="O2141" t="s">
        <v>147</v>
      </c>
      <c r="P2141" t="s">
        <v>160</v>
      </c>
      <c r="Q2141">
        <v>69884.19</v>
      </c>
      <c r="R2141">
        <v>684</v>
      </c>
      <c r="S2141">
        <v>304410.40000000002</v>
      </c>
      <c r="T2141">
        <v>34430.71</v>
      </c>
      <c r="U2141">
        <v>237</v>
      </c>
      <c r="V2141">
        <v>57</v>
      </c>
      <c r="W2141">
        <v>21941.69</v>
      </c>
      <c r="X2141">
        <v>22811.69</v>
      </c>
      <c r="Y2141">
        <v>0</v>
      </c>
      <c r="Z2141">
        <v>0</v>
      </c>
      <c r="AA2141">
        <v>200095.5</v>
      </c>
      <c r="AB2141">
        <v>25938.38</v>
      </c>
      <c r="AC2141">
        <v>162605</v>
      </c>
      <c r="AD2141">
        <v>19</v>
      </c>
      <c r="AE2141">
        <v>38</v>
      </c>
      <c r="AF2141">
        <v>395</v>
      </c>
      <c r="AG2141">
        <v>172</v>
      </c>
      <c r="AH2141">
        <v>36</v>
      </c>
      <c r="AI2141">
        <v>65</v>
      </c>
      <c r="AJ2141">
        <v>0</v>
      </c>
      <c r="AK2141">
        <v>0</v>
      </c>
      <c r="AL2141">
        <v>0</v>
      </c>
      <c r="AM2141">
        <v>0</v>
      </c>
      <c r="AN2141">
        <v>0</v>
      </c>
      <c r="AO2141">
        <v>478</v>
      </c>
      <c r="AP2141">
        <v>1752</v>
      </c>
      <c r="AQ2141">
        <v>534</v>
      </c>
      <c r="AR2141">
        <v>3</v>
      </c>
      <c r="AS2141">
        <v>163</v>
      </c>
      <c r="AT2141">
        <v>21</v>
      </c>
      <c r="AU2141">
        <v>12</v>
      </c>
      <c r="AV2141">
        <v>6</v>
      </c>
      <c r="AW2141">
        <v>12</v>
      </c>
      <c r="AX2141">
        <v>0</v>
      </c>
      <c r="AY2141">
        <v>291</v>
      </c>
      <c r="AZ2141">
        <v>422</v>
      </c>
      <c r="BA2141">
        <v>174</v>
      </c>
      <c r="BB2141">
        <v>27</v>
      </c>
      <c r="BC2141">
        <v>17</v>
      </c>
      <c r="BD2141">
        <v>28</v>
      </c>
      <c r="BE2141">
        <v>0</v>
      </c>
      <c r="BF2141">
        <v>663</v>
      </c>
      <c r="BG2141">
        <v>25498</v>
      </c>
      <c r="BH2141">
        <v>16</v>
      </c>
      <c r="BI2141">
        <v>233</v>
      </c>
      <c r="BJ2141" s="25">
        <v>45853</v>
      </c>
      <c r="BK2141">
        <v>0</v>
      </c>
      <c r="BL2141" s="27" t="str">
        <f>VLOOKUP(O2141,DropDownList!$H$1:$I$7,2,FALSE)</f>
        <v>2024/25</v>
      </c>
      <c r="BM2141" s="27" t="str">
        <f t="shared" si="33"/>
        <v>SC COURT</v>
      </c>
    </row>
    <row r="2142" spans="1:65" x14ac:dyDescent="0.2">
      <c r="A2142">
        <v>2025</v>
      </c>
      <c r="B2142">
        <v>7</v>
      </c>
      <c r="C2142" t="s">
        <v>231</v>
      </c>
      <c r="D2142" t="s">
        <v>238</v>
      </c>
      <c r="E2142" t="s">
        <v>45</v>
      </c>
      <c r="F2142">
        <v>9726</v>
      </c>
      <c r="G2142" t="s">
        <v>158</v>
      </c>
      <c r="H2142" t="s">
        <v>237</v>
      </c>
      <c r="I2142" t="s">
        <v>237</v>
      </c>
      <c r="J2142" s="24">
        <v>45839</v>
      </c>
      <c r="K2142" t="s">
        <v>143</v>
      </c>
      <c r="L2142">
        <v>2</v>
      </c>
      <c r="M2142" t="s">
        <v>144</v>
      </c>
      <c r="N2142" t="s">
        <v>145</v>
      </c>
      <c r="O2142" t="s">
        <v>156</v>
      </c>
      <c r="P2142" t="s">
        <v>159</v>
      </c>
      <c r="Q2142">
        <v>12550</v>
      </c>
      <c r="R2142">
        <v>8</v>
      </c>
      <c r="S2142">
        <v>24673.05</v>
      </c>
      <c r="T2142">
        <v>372.65</v>
      </c>
      <c r="U2142">
        <v>1</v>
      </c>
      <c r="V2142">
        <v>1</v>
      </c>
      <c r="W2142">
        <v>12550</v>
      </c>
      <c r="X2142">
        <v>12550</v>
      </c>
      <c r="Y2142">
        <v>0</v>
      </c>
      <c r="Z2142">
        <v>0</v>
      </c>
      <c r="AA2142">
        <v>11750.4</v>
      </c>
      <c r="AB2142">
        <v>0</v>
      </c>
      <c r="AC2142">
        <v>0</v>
      </c>
      <c r="AD2142">
        <v>1</v>
      </c>
      <c r="AE2142">
        <v>0</v>
      </c>
      <c r="AF2142">
        <v>4</v>
      </c>
      <c r="AG2142">
        <v>0</v>
      </c>
      <c r="AH2142">
        <v>1</v>
      </c>
      <c r="AI2142">
        <v>1</v>
      </c>
      <c r="AJ2142">
        <v>0</v>
      </c>
      <c r="AK2142">
        <v>0</v>
      </c>
      <c r="AL2142">
        <v>0</v>
      </c>
      <c r="AM2142">
        <v>0</v>
      </c>
      <c r="AN2142">
        <v>0</v>
      </c>
      <c r="AO2142">
        <v>4</v>
      </c>
      <c r="AP2142">
        <v>6</v>
      </c>
      <c r="AQ2142">
        <v>4</v>
      </c>
      <c r="AR2142">
        <v>0</v>
      </c>
      <c r="AS2142">
        <v>0</v>
      </c>
      <c r="AT2142">
        <v>0</v>
      </c>
      <c r="AU2142">
        <v>0</v>
      </c>
      <c r="AV2142">
        <v>0</v>
      </c>
      <c r="AW2142">
        <v>1</v>
      </c>
      <c r="AX2142">
        <v>0</v>
      </c>
      <c r="AY2142">
        <v>0</v>
      </c>
      <c r="AZ2142">
        <v>0</v>
      </c>
      <c r="BA2142">
        <v>0</v>
      </c>
      <c r="BB2142">
        <v>0</v>
      </c>
      <c r="BC2142">
        <v>0</v>
      </c>
      <c r="BD2142">
        <v>0</v>
      </c>
      <c r="BE2142">
        <v>0</v>
      </c>
      <c r="BF2142">
        <v>0</v>
      </c>
      <c r="BG2142">
        <v>12550</v>
      </c>
      <c r="BH2142">
        <v>2</v>
      </c>
      <c r="BI2142">
        <v>0</v>
      </c>
      <c r="BJ2142" s="25">
        <v>45853</v>
      </c>
      <c r="BK2142">
        <v>0</v>
      </c>
      <c r="BL2142" s="27" t="str">
        <f>VLOOKUP(O2142,DropDownList!$H$1:$I$7,2,FALSE)</f>
        <v>2023/24</v>
      </c>
      <c r="BM2142" s="27" t="str">
        <f t="shared" si="33"/>
        <v>CONF</v>
      </c>
    </row>
    <row r="2143" spans="1:65" x14ac:dyDescent="0.2">
      <c r="A2143">
        <v>2025</v>
      </c>
      <c r="B2143">
        <v>7</v>
      </c>
      <c r="C2143" t="s">
        <v>231</v>
      </c>
      <c r="D2143" t="s">
        <v>238</v>
      </c>
      <c r="E2143" t="s">
        <v>45</v>
      </c>
      <c r="F2143">
        <v>9726</v>
      </c>
      <c r="G2143" t="s">
        <v>158</v>
      </c>
      <c r="H2143" t="s">
        <v>237</v>
      </c>
      <c r="I2143" t="s">
        <v>237</v>
      </c>
      <c r="J2143" s="24">
        <v>45839</v>
      </c>
      <c r="K2143" t="s">
        <v>143</v>
      </c>
      <c r="L2143">
        <v>2</v>
      </c>
      <c r="M2143" t="s">
        <v>144</v>
      </c>
      <c r="N2143" t="s">
        <v>145</v>
      </c>
      <c r="O2143" t="s">
        <v>156</v>
      </c>
      <c r="P2143" t="s">
        <v>161</v>
      </c>
      <c r="Q2143">
        <v>1260.3900000000001</v>
      </c>
      <c r="R2143">
        <v>642</v>
      </c>
      <c r="S2143">
        <v>21035</v>
      </c>
      <c r="T2143">
        <v>579.03</v>
      </c>
      <c r="U2143">
        <v>157</v>
      </c>
      <c r="V2143">
        <v>20</v>
      </c>
      <c r="W2143">
        <v>515</v>
      </c>
      <c r="X2143">
        <v>515</v>
      </c>
      <c r="Y2143">
        <v>0</v>
      </c>
      <c r="Z2143">
        <v>0</v>
      </c>
      <c r="AA2143">
        <v>19195.580000000002</v>
      </c>
      <c r="AB2143">
        <v>0</v>
      </c>
      <c r="AC2143">
        <v>0</v>
      </c>
      <c r="AD2143">
        <v>20</v>
      </c>
      <c r="AE2143">
        <v>0</v>
      </c>
      <c r="AF2143">
        <v>534</v>
      </c>
      <c r="AG2143">
        <v>1</v>
      </c>
      <c r="AH2143">
        <v>35</v>
      </c>
      <c r="AI2143">
        <v>70</v>
      </c>
      <c r="AJ2143">
        <v>0</v>
      </c>
      <c r="AK2143">
        <v>0</v>
      </c>
      <c r="AL2143">
        <v>0</v>
      </c>
      <c r="AM2143">
        <v>0</v>
      </c>
      <c r="AN2143">
        <v>0</v>
      </c>
      <c r="AO2143">
        <v>440</v>
      </c>
      <c r="AP2143">
        <v>1817</v>
      </c>
      <c r="AQ2143">
        <v>472</v>
      </c>
      <c r="AR2143">
        <v>0</v>
      </c>
      <c r="AS2143">
        <v>154</v>
      </c>
      <c r="AT2143">
        <v>27</v>
      </c>
      <c r="AU2143">
        <v>25</v>
      </c>
      <c r="AV2143">
        <v>15</v>
      </c>
      <c r="AW2143">
        <v>19</v>
      </c>
      <c r="AX2143">
        <v>0</v>
      </c>
      <c r="AY2143">
        <v>298</v>
      </c>
      <c r="AZ2143">
        <v>431</v>
      </c>
      <c r="BA2143">
        <v>235</v>
      </c>
      <c r="BB2143">
        <v>37</v>
      </c>
      <c r="BC2143">
        <v>22</v>
      </c>
      <c r="BD2143">
        <v>21</v>
      </c>
      <c r="BE2143">
        <v>0</v>
      </c>
      <c r="BF2143">
        <v>615</v>
      </c>
      <c r="BG2143">
        <v>1255</v>
      </c>
      <c r="BH2143">
        <v>2</v>
      </c>
      <c r="BI2143">
        <v>153</v>
      </c>
      <c r="BJ2143" s="25">
        <v>45853</v>
      </c>
      <c r="BK2143">
        <v>0</v>
      </c>
      <c r="BL2143" s="27" t="str">
        <f>VLOOKUP(O2143,DropDownList!$H$1:$I$7,2,FALSE)</f>
        <v>2023/24</v>
      </c>
      <c r="BM2143" s="27" t="str">
        <f t="shared" si="33"/>
        <v>VSUR</v>
      </c>
    </row>
    <row r="2144" spans="1:65" x14ac:dyDescent="0.2">
      <c r="A2144">
        <v>2025</v>
      </c>
      <c r="B2144">
        <v>7</v>
      </c>
      <c r="C2144" t="s">
        <v>231</v>
      </c>
      <c r="D2144" t="s">
        <v>238</v>
      </c>
      <c r="E2144" t="s">
        <v>45</v>
      </c>
      <c r="F2144">
        <v>9726</v>
      </c>
      <c r="G2144" t="s">
        <v>158</v>
      </c>
      <c r="H2144" t="s">
        <v>237</v>
      </c>
      <c r="I2144" t="s">
        <v>237</v>
      </c>
      <c r="J2144" s="24">
        <v>45839</v>
      </c>
      <c r="K2144" t="s">
        <v>143</v>
      </c>
      <c r="L2144">
        <v>2</v>
      </c>
      <c r="M2144" t="s">
        <v>144</v>
      </c>
      <c r="N2144" t="s">
        <v>145</v>
      </c>
      <c r="O2144" t="s">
        <v>147</v>
      </c>
      <c r="P2144" t="s">
        <v>159</v>
      </c>
      <c r="Q2144">
        <v>0</v>
      </c>
      <c r="R2144">
        <v>17</v>
      </c>
      <c r="S2144">
        <v>103338.56</v>
      </c>
      <c r="T2144">
        <v>2876.13</v>
      </c>
      <c r="U2144">
        <v>1</v>
      </c>
      <c r="V2144">
        <v>0</v>
      </c>
      <c r="W2144">
        <v>0</v>
      </c>
      <c r="X2144">
        <v>0</v>
      </c>
      <c r="Y2144">
        <v>0</v>
      </c>
      <c r="Z2144">
        <v>0</v>
      </c>
      <c r="AA2144">
        <v>100462.43</v>
      </c>
      <c r="AB2144">
        <v>0</v>
      </c>
      <c r="AC2144">
        <v>0</v>
      </c>
      <c r="AD2144">
        <v>0</v>
      </c>
      <c r="AE2144">
        <v>0</v>
      </c>
      <c r="AF2144">
        <v>7</v>
      </c>
      <c r="AG2144">
        <v>0</v>
      </c>
      <c r="AH2144">
        <v>1</v>
      </c>
      <c r="AI2144">
        <v>0</v>
      </c>
      <c r="AJ2144">
        <v>0</v>
      </c>
      <c r="AK2144">
        <v>0</v>
      </c>
      <c r="AL2144">
        <v>0</v>
      </c>
      <c r="AM2144">
        <v>0</v>
      </c>
      <c r="AN2144">
        <v>0</v>
      </c>
      <c r="AO2144">
        <v>10</v>
      </c>
      <c r="AP2144">
        <v>15</v>
      </c>
      <c r="AQ2144">
        <v>11</v>
      </c>
      <c r="AR2144">
        <v>0</v>
      </c>
      <c r="AS2144">
        <v>0</v>
      </c>
      <c r="AT2144">
        <v>0</v>
      </c>
      <c r="AU2144">
        <v>0</v>
      </c>
      <c r="AV2144">
        <v>0</v>
      </c>
      <c r="AW2144">
        <v>0</v>
      </c>
      <c r="AX2144">
        <v>0</v>
      </c>
      <c r="AY2144">
        <v>0</v>
      </c>
      <c r="AZ2144">
        <v>0</v>
      </c>
      <c r="BA2144">
        <v>0</v>
      </c>
      <c r="BB2144">
        <v>0</v>
      </c>
      <c r="BC2144">
        <v>0</v>
      </c>
      <c r="BD2144">
        <v>1</v>
      </c>
      <c r="BE2144">
        <v>0</v>
      </c>
      <c r="BF2144">
        <v>1</v>
      </c>
      <c r="BG2144">
        <v>0</v>
      </c>
      <c r="BH2144">
        <v>9</v>
      </c>
      <c r="BI2144">
        <v>1</v>
      </c>
      <c r="BJ2144" s="25">
        <v>45853</v>
      </c>
      <c r="BK2144">
        <v>0</v>
      </c>
      <c r="BL2144" s="27" t="str">
        <f>VLOOKUP(O2144,DropDownList!$H$1:$I$7,2,FALSE)</f>
        <v>2024/25</v>
      </c>
      <c r="BM2144" s="27" t="str">
        <f t="shared" si="33"/>
        <v>CONF</v>
      </c>
    </row>
    <row r="2145" spans="1:65" x14ac:dyDescent="0.2">
      <c r="A2145">
        <v>2025</v>
      </c>
      <c r="B2145">
        <v>7</v>
      </c>
      <c r="C2145" t="s">
        <v>231</v>
      </c>
      <c r="D2145" t="s">
        <v>238</v>
      </c>
      <c r="E2145" t="s">
        <v>45</v>
      </c>
      <c r="F2145">
        <v>9726</v>
      </c>
      <c r="G2145" t="s">
        <v>158</v>
      </c>
      <c r="H2145" t="s">
        <v>237</v>
      </c>
      <c r="I2145" t="s">
        <v>237</v>
      </c>
      <c r="J2145" s="24">
        <v>45839</v>
      </c>
      <c r="K2145" t="s">
        <v>143</v>
      </c>
      <c r="L2145">
        <v>2</v>
      </c>
      <c r="M2145" t="s">
        <v>144</v>
      </c>
      <c r="N2145" t="s">
        <v>145</v>
      </c>
      <c r="O2145" t="s">
        <v>149</v>
      </c>
      <c r="P2145" t="s">
        <v>161</v>
      </c>
      <c r="Q2145">
        <v>2445.3200000000002</v>
      </c>
      <c r="R2145">
        <v>559</v>
      </c>
      <c r="S2145">
        <v>20870</v>
      </c>
      <c r="T2145">
        <v>655</v>
      </c>
      <c r="U2145">
        <v>303</v>
      </c>
      <c r="V2145">
        <v>64</v>
      </c>
      <c r="W2145">
        <v>1280</v>
      </c>
      <c r="X2145">
        <v>1280</v>
      </c>
      <c r="Y2145">
        <v>0</v>
      </c>
      <c r="Z2145">
        <v>0</v>
      </c>
      <c r="AA2145">
        <v>17769.68</v>
      </c>
      <c r="AB2145">
        <v>0</v>
      </c>
      <c r="AC2145">
        <v>0</v>
      </c>
      <c r="AD2145">
        <v>64</v>
      </c>
      <c r="AE2145">
        <v>0</v>
      </c>
      <c r="AF2145">
        <v>394</v>
      </c>
      <c r="AG2145">
        <v>3</v>
      </c>
      <c r="AH2145">
        <v>29</v>
      </c>
      <c r="AI2145">
        <v>133</v>
      </c>
      <c r="AJ2145">
        <v>0</v>
      </c>
      <c r="AK2145">
        <v>0</v>
      </c>
      <c r="AL2145">
        <v>0</v>
      </c>
      <c r="AM2145">
        <v>0</v>
      </c>
      <c r="AN2145">
        <v>0</v>
      </c>
      <c r="AO2145">
        <v>371</v>
      </c>
      <c r="AP2145">
        <v>1019</v>
      </c>
      <c r="AQ2145">
        <v>384</v>
      </c>
      <c r="AR2145">
        <v>1</v>
      </c>
      <c r="AS2145">
        <v>72</v>
      </c>
      <c r="AT2145">
        <v>0</v>
      </c>
      <c r="AU2145">
        <v>0</v>
      </c>
      <c r="AV2145">
        <v>0</v>
      </c>
      <c r="AW2145">
        <v>14</v>
      </c>
      <c r="AX2145">
        <v>0</v>
      </c>
      <c r="AY2145">
        <v>176</v>
      </c>
      <c r="AZ2145">
        <v>256</v>
      </c>
      <c r="BA2145">
        <v>87</v>
      </c>
      <c r="BB2145">
        <v>7</v>
      </c>
      <c r="BC2145">
        <v>4</v>
      </c>
      <c r="BD2145">
        <v>8</v>
      </c>
      <c r="BE2145">
        <v>0</v>
      </c>
      <c r="BF2145">
        <v>540</v>
      </c>
      <c r="BG2145">
        <v>2360</v>
      </c>
      <c r="BH2145">
        <v>0</v>
      </c>
      <c r="BI2145">
        <v>294</v>
      </c>
      <c r="BJ2145" s="25">
        <v>45853</v>
      </c>
      <c r="BK2145">
        <v>0</v>
      </c>
      <c r="BL2145" s="27" t="str">
        <f>VLOOKUP(O2145,DropDownList!$H$1:$I$7,2,FALSE)</f>
        <v>2025/26</v>
      </c>
      <c r="BM2145" s="27" t="str">
        <f t="shared" si="33"/>
        <v>VSUR</v>
      </c>
    </row>
    <row r="2146" spans="1:65" x14ac:dyDescent="0.2">
      <c r="A2146">
        <v>2025</v>
      </c>
      <c r="B2146">
        <v>7</v>
      </c>
      <c r="C2146" t="s">
        <v>231</v>
      </c>
      <c r="D2146" t="s">
        <v>239</v>
      </c>
      <c r="E2146" t="s">
        <v>46</v>
      </c>
      <c r="F2146">
        <v>9286</v>
      </c>
      <c r="G2146" t="s">
        <v>141</v>
      </c>
      <c r="H2146" t="s">
        <v>240</v>
      </c>
      <c r="I2146" t="s">
        <v>240</v>
      </c>
      <c r="J2146" s="24">
        <v>45839</v>
      </c>
      <c r="K2146" t="s">
        <v>143</v>
      </c>
      <c r="L2146">
        <v>2</v>
      </c>
      <c r="M2146" t="s">
        <v>144</v>
      </c>
      <c r="N2146" t="s">
        <v>145</v>
      </c>
      <c r="O2146" t="s">
        <v>156</v>
      </c>
      <c r="P2146" t="s">
        <v>146</v>
      </c>
      <c r="Q2146">
        <v>490</v>
      </c>
      <c r="R2146">
        <v>319</v>
      </c>
      <c r="S2146">
        <v>4910</v>
      </c>
      <c r="T2146">
        <v>60</v>
      </c>
      <c r="U2146">
        <v>66</v>
      </c>
      <c r="V2146">
        <v>11</v>
      </c>
      <c r="W2146">
        <v>190</v>
      </c>
      <c r="X2146">
        <v>190</v>
      </c>
      <c r="Y2146">
        <v>0</v>
      </c>
      <c r="Z2146">
        <v>0</v>
      </c>
      <c r="AA2146">
        <v>4360</v>
      </c>
      <c r="AB2146">
        <v>0</v>
      </c>
      <c r="AC2146">
        <v>0</v>
      </c>
      <c r="AD2146">
        <v>11</v>
      </c>
      <c r="AE2146">
        <v>0</v>
      </c>
      <c r="AF2146">
        <v>288</v>
      </c>
      <c r="AG2146">
        <v>0</v>
      </c>
      <c r="AH2146">
        <v>3</v>
      </c>
      <c r="AI2146">
        <v>28</v>
      </c>
      <c r="AJ2146">
        <v>0</v>
      </c>
      <c r="AK2146">
        <v>0</v>
      </c>
      <c r="AL2146">
        <v>0</v>
      </c>
      <c r="AM2146">
        <v>0</v>
      </c>
      <c r="AN2146">
        <v>0</v>
      </c>
      <c r="AO2146">
        <v>182</v>
      </c>
      <c r="AP2146">
        <v>850</v>
      </c>
      <c r="AQ2146">
        <v>195</v>
      </c>
      <c r="AR2146">
        <v>0</v>
      </c>
      <c r="AS2146">
        <v>141</v>
      </c>
      <c r="AT2146">
        <v>17</v>
      </c>
      <c r="AU2146">
        <v>10</v>
      </c>
      <c r="AV2146">
        <v>4</v>
      </c>
      <c r="AW2146">
        <v>1</v>
      </c>
      <c r="AX2146">
        <v>0</v>
      </c>
      <c r="AY2146">
        <v>102</v>
      </c>
      <c r="AZ2146">
        <v>189</v>
      </c>
      <c r="BA2146">
        <v>105</v>
      </c>
      <c r="BB2146">
        <v>29</v>
      </c>
      <c r="BC2146">
        <v>18</v>
      </c>
      <c r="BD2146">
        <v>7</v>
      </c>
      <c r="BE2146">
        <v>0</v>
      </c>
      <c r="BF2146">
        <v>317</v>
      </c>
      <c r="BG2146">
        <v>490</v>
      </c>
      <c r="BH2146">
        <v>0</v>
      </c>
      <c r="BI2146">
        <v>66</v>
      </c>
      <c r="BJ2146" s="25">
        <v>45853</v>
      </c>
      <c r="BK2146">
        <v>0</v>
      </c>
      <c r="BL2146" s="27" t="str">
        <f>VLOOKUP(O2146,DropDownList!$H$1:$I$7,2,FALSE)</f>
        <v>2023/24</v>
      </c>
      <c r="BM2146" s="27" t="str">
        <f t="shared" si="33"/>
        <v>VSUR</v>
      </c>
    </row>
    <row r="2147" spans="1:65" x14ac:dyDescent="0.2">
      <c r="A2147">
        <v>2025</v>
      </c>
      <c r="B2147">
        <v>7</v>
      </c>
      <c r="C2147" t="s">
        <v>231</v>
      </c>
      <c r="D2147" t="s">
        <v>239</v>
      </c>
      <c r="E2147" t="s">
        <v>46</v>
      </c>
      <c r="F2147">
        <v>9286</v>
      </c>
      <c r="G2147" t="s">
        <v>141</v>
      </c>
      <c r="H2147" t="s">
        <v>240</v>
      </c>
      <c r="I2147" t="s">
        <v>240</v>
      </c>
      <c r="J2147" s="24">
        <v>45839</v>
      </c>
      <c r="K2147" t="s">
        <v>143</v>
      </c>
      <c r="L2147">
        <v>2</v>
      </c>
      <c r="M2147" t="s">
        <v>144</v>
      </c>
      <c r="N2147" t="s">
        <v>145</v>
      </c>
      <c r="O2147" t="s">
        <v>147</v>
      </c>
      <c r="P2147" t="s">
        <v>154</v>
      </c>
      <c r="Q2147">
        <v>13326.96</v>
      </c>
      <c r="R2147">
        <v>183</v>
      </c>
      <c r="S2147">
        <v>52987.18</v>
      </c>
      <c r="T2147">
        <v>1250</v>
      </c>
      <c r="U2147">
        <v>53</v>
      </c>
      <c r="V2147">
        <v>20</v>
      </c>
      <c r="W2147">
        <v>3885</v>
      </c>
      <c r="X2147">
        <v>5645.65</v>
      </c>
      <c r="Y2147">
        <v>0</v>
      </c>
      <c r="Z2147">
        <v>0</v>
      </c>
      <c r="AA2147">
        <v>38410.22</v>
      </c>
      <c r="AB2147">
        <v>646.38</v>
      </c>
      <c r="AC2147">
        <v>35298.26</v>
      </c>
      <c r="AD2147">
        <v>10</v>
      </c>
      <c r="AE2147">
        <v>10</v>
      </c>
      <c r="AF2147">
        <v>127</v>
      </c>
      <c r="AG2147">
        <v>31</v>
      </c>
      <c r="AH2147">
        <v>3</v>
      </c>
      <c r="AI2147">
        <v>22</v>
      </c>
      <c r="AJ2147">
        <v>0</v>
      </c>
      <c r="AK2147">
        <v>0</v>
      </c>
      <c r="AL2147">
        <v>0</v>
      </c>
      <c r="AM2147">
        <v>0</v>
      </c>
      <c r="AN2147">
        <v>0</v>
      </c>
      <c r="AO2147">
        <v>125</v>
      </c>
      <c r="AP2147">
        <v>415</v>
      </c>
      <c r="AQ2147">
        <v>131</v>
      </c>
      <c r="AR2147">
        <v>0</v>
      </c>
      <c r="AS2147">
        <v>62</v>
      </c>
      <c r="AT2147">
        <v>5</v>
      </c>
      <c r="AU2147">
        <v>11</v>
      </c>
      <c r="AV2147">
        <v>4</v>
      </c>
      <c r="AW2147">
        <v>2</v>
      </c>
      <c r="AX2147">
        <v>0</v>
      </c>
      <c r="AY2147">
        <v>40</v>
      </c>
      <c r="AZ2147">
        <v>87</v>
      </c>
      <c r="BA2147">
        <v>48</v>
      </c>
      <c r="BB2147">
        <v>8</v>
      </c>
      <c r="BC2147">
        <v>3</v>
      </c>
      <c r="BD2147">
        <v>2</v>
      </c>
      <c r="BE2147">
        <v>0</v>
      </c>
      <c r="BF2147">
        <v>181</v>
      </c>
      <c r="BG2147">
        <v>7250.65</v>
      </c>
      <c r="BH2147">
        <v>0</v>
      </c>
      <c r="BI2147">
        <v>53</v>
      </c>
      <c r="BJ2147" s="25">
        <v>45853</v>
      </c>
      <c r="BK2147">
        <v>0</v>
      </c>
      <c r="BL2147" s="27" t="str">
        <f>VLOOKUP(O2147,DropDownList!$H$1:$I$7,2,FALSE)</f>
        <v>2024/25</v>
      </c>
      <c r="BM2147" s="27" t="str">
        <f t="shared" si="33"/>
        <v>JP COURT</v>
      </c>
    </row>
    <row r="2148" spans="1:65" x14ac:dyDescent="0.2">
      <c r="A2148">
        <v>2025</v>
      </c>
      <c r="B2148">
        <v>7</v>
      </c>
      <c r="C2148" t="s">
        <v>231</v>
      </c>
      <c r="D2148" t="s">
        <v>239</v>
      </c>
      <c r="E2148" t="s">
        <v>46</v>
      </c>
      <c r="F2148">
        <v>9286</v>
      </c>
      <c r="G2148" t="s">
        <v>141</v>
      </c>
      <c r="H2148" t="s">
        <v>240</v>
      </c>
      <c r="I2148" t="s">
        <v>240</v>
      </c>
      <c r="J2148" s="24">
        <v>45839</v>
      </c>
      <c r="K2148" t="s">
        <v>143</v>
      </c>
      <c r="L2148">
        <v>2</v>
      </c>
      <c r="M2148" t="s">
        <v>144</v>
      </c>
      <c r="N2148" t="s">
        <v>145</v>
      </c>
      <c r="O2148" t="s">
        <v>149</v>
      </c>
      <c r="P2148" t="s">
        <v>152</v>
      </c>
      <c r="Q2148">
        <v>0</v>
      </c>
      <c r="R2148">
        <v>23</v>
      </c>
      <c r="S2148">
        <v>920</v>
      </c>
      <c r="T2148">
        <v>440</v>
      </c>
      <c r="U2148">
        <v>0</v>
      </c>
      <c r="V2148">
        <v>0</v>
      </c>
      <c r="W2148">
        <v>0</v>
      </c>
      <c r="X2148">
        <v>0</v>
      </c>
      <c r="Y2148">
        <v>0</v>
      </c>
      <c r="Z2148">
        <v>0</v>
      </c>
      <c r="AA2148">
        <v>480</v>
      </c>
      <c r="AB2148">
        <v>0</v>
      </c>
      <c r="AC2148">
        <v>480</v>
      </c>
      <c r="AD2148">
        <v>0</v>
      </c>
      <c r="AE2148">
        <v>0</v>
      </c>
      <c r="AF2148">
        <v>12</v>
      </c>
      <c r="AG2148">
        <v>0</v>
      </c>
      <c r="AH2148">
        <v>11</v>
      </c>
      <c r="AI2148">
        <v>0</v>
      </c>
      <c r="AJ2148">
        <v>0</v>
      </c>
      <c r="AK2148">
        <v>0</v>
      </c>
      <c r="AL2148">
        <v>0</v>
      </c>
      <c r="AM2148">
        <v>0</v>
      </c>
      <c r="AN2148">
        <v>0</v>
      </c>
      <c r="AO2148">
        <v>0</v>
      </c>
      <c r="AP2148">
        <v>0</v>
      </c>
      <c r="AQ2148">
        <v>0</v>
      </c>
      <c r="AR2148">
        <v>0</v>
      </c>
      <c r="AS2148">
        <v>0</v>
      </c>
      <c r="AT2148">
        <v>0</v>
      </c>
      <c r="AU2148">
        <v>0</v>
      </c>
      <c r="AV2148">
        <v>0</v>
      </c>
      <c r="AW2148">
        <v>0</v>
      </c>
      <c r="AX2148">
        <v>0</v>
      </c>
      <c r="AY2148">
        <v>0</v>
      </c>
      <c r="AZ2148">
        <v>0</v>
      </c>
      <c r="BA2148">
        <v>0</v>
      </c>
      <c r="BB2148">
        <v>0</v>
      </c>
      <c r="BC2148">
        <v>0</v>
      </c>
      <c r="BD2148">
        <v>0</v>
      </c>
      <c r="BE2148">
        <v>0</v>
      </c>
      <c r="BF2148">
        <v>0</v>
      </c>
      <c r="BG2148">
        <v>0</v>
      </c>
      <c r="BH2148">
        <v>0</v>
      </c>
      <c r="BI2148">
        <v>0</v>
      </c>
      <c r="BJ2148" s="25">
        <v>45853</v>
      </c>
      <c r="BK2148">
        <v>0</v>
      </c>
      <c r="BL2148" s="27" t="str">
        <f>VLOOKUP(O2148,DropDownList!$H$1:$I$7,2,FALSE)</f>
        <v>2025/26</v>
      </c>
      <c r="BM2148" s="27" t="str">
        <f t="shared" si="33"/>
        <v>PCOA</v>
      </c>
    </row>
    <row r="2149" spans="1:65" x14ac:dyDescent="0.2">
      <c r="A2149">
        <v>2025</v>
      </c>
      <c r="B2149">
        <v>7</v>
      </c>
      <c r="C2149" t="s">
        <v>231</v>
      </c>
      <c r="D2149" t="s">
        <v>239</v>
      </c>
      <c r="E2149" t="s">
        <v>46</v>
      </c>
      <c r="F2149">
        <v>9286</v>
      </c>
      <c r="G2149" t="s">
        <v>141</v>
      </c>
      <c r="H2149" t="s">
        <v>240</v>
      </c>
      <c r="I2149" t="s">
        <v>240</v>
      </c>
      <c r="J2149" s="24">
        <v>45839</v>
      </c>
      <c r="K2149" t="s">
        <v>143</v>
      </c>
      <c r="L2149">
        <v>2</v>
      </c>
      <c r="M2149" t="s">
        <v>144</v>
      </c>
      <c r="N2149" t="s">
        <v>145</v>
      </c>
      <c r="O2149" t="s">
        <v>149</v>
      </c>
      <c r="P2149" t="s">
        <v>148</v>
      </c>
      <c r="Q2149">
        <v>430</v>
      </c>
      <c r="R2149">
        <v>11</v>
      </c>
      <c r="S2149">
        <v>660</v>
      </c>
      <c r="T2149">
        <v>0</v>
      </c>
      <c r="U2149">
        <v>8</v>
      </c>
      <c r="V2149">
        <v>7</v>
      </c>
      <c r="W2149">
        <v>420</v>
      </c>
      <c r="X2149">
        <v>420</v>
      </c>
      <c r="Y2149">
        <v>0</v>
      </c>
      <c r="Z2149">
        <v>0</v>
      </c>
      <c r="AA2149">
        <v>230</v>
      </c>
      <c r="AB2149">
        <v>0</v>
      </c>
      <c r="AC2149">
        <v>230</v>
      </c>
      <c r="AD2149">
        <v>7</v>
      </c>
      <c r="AE2149">
        <v>0</v>
      </c>
      <c r="AF2149">
        <v>3</v>
      </c>
      <c r="AG2149">
        <v>1</v>
      </c>
      <c r="AH2149">
        <v>0</v>
      </c>
      <c r="AI2149">
        <v>7</v>
      </c>
      <c r="AJ2149">
        <v>0</v>
      </c>
      <c r="AK2149">
        <v>0</v>
      </c>
      <c r="AL2149">
        <v>0</v>
      </c>
      <c r="AM2149">
        <v>0</v>
      </c>
      <c r="AN2149">
        <v>0</v>
      </c>
      <c r="AO2149">
        <v>9</v>
      </c>
      <c r="AP2149">
        <v>12</v>
      </c>
      <c r="AQ2149">
        <v>9</v>
      </c>
      <c r="AR2149">
        <v>0</v>
      </c>
      <c r="AS2149">
        <v>1</v>
      </c>
      <c r="AT2149">
        <v>0</v>
      </c>
      <c r="AU2149">
        <v>0</v>
      </c>
      <c r="AV2149">
        <v>0</v>
      </c>
      <c r="AW2149">
        <v>0</v>
      </c>
      <c r="AX2149">
        <v>0</v>
      </c>
      <c r="AY2149">
        <v>1</v>
      </c>
      <c r="AZ2149">
        <v>1</v>
      </c>
      <c r="BA2149">
        <v>0</v>
      </c>
      <c r="BB2149">
        <v>0</v>
      </c>
      <c r="BC2149">
        <v>0</v>
      </c>
      <c r="BD2149">
        <v>0</v>
      </c>
      <c r="BE2149">
        <v>0</v>
      </c>
      <c r="BF2149">
        <v>10</v>
      </c>
      <c r="BG2149">
        <v>420</v>
      </c>
      <c r="BH2149">
        <v>0</v>
      </c>
      <c r="BI2149">
        <v>8</v>
      </c>
      <c r="BJ2149" s="25">
        <v>45853</v>
      </c>
      <c r="BK2149">
        <v>0</v>
      </c>
      <c r="BL2149" s="27" t="str">
        <f>VLOOKUP(O2149,DropDownList!$H$1:$I$7,2,FALSE)</f>
        <v>2025/26</v>
      </c>
      <c r="BM2149" s="27" t="str">
        <f t="shared" si="33"/>
        <v>PRAS</v>
      </c>
    </row>
    <row r="2150" spans="1:65" x14ac:dyDescent="0.2">
      <c r="A2150">
        <v>2025</v>
      </c>
      <c r="B2150">
        <v>7</v>
      </c>
      <c r="C2150" t="s">
        <v>231</v>
      </c>
      <c r="D2150" t="s">
        <v>239</v>
      </c>
      <c r="E2150" t="s">
        <v>46</v>
      </c>
      <c r="F2150">
        <v>9286</v>
      </c>
      <c r="G2150" t="s">
        <v>141</v>
      </c>
      <c r="H2150" t="s">
        <v>240</v>
      </c>
      <c r="I2150" t="s">
        <v>240</v>
      </c>
      <c r="J2150" s="24">
        <v>45839</v>
      </c>
      <c r="K2150" t="s">
        <v>143</v>
      </c>
      <c r="L2150">
        <v>2</v>
      </c>
      <c r="M2150" t="s">
        <v>144</v>
      </c>
      <c r="N2150" t="s">
        <v>145</v>
      </c>
      <c r="O2150" t="s">
        <v>156</v>
      </c>
      <c r="P2150" t="s">
        <v>154</v>
      </c>
      <c r="Q2150">
        <v>13598.41</v>
      </c>
      <c r="R2150">
        <v>322</v>
      </c>
      <c r="S2150">
        <v>77685</v>
      </c>
      <c r="T2150">
        <v>1337.56</v>
      </c>
      <c r="U2150">
        <v>66</v>
      </c>
      <c r="V2150">
        <v>22</v>
      </c>
      <c r="W2150">
        <v>4879.7700000000004</v>
      </c>
      <c r="X2150">
        <v>4879.7700000000004</v>
      </c>
      <c r="Y2150">
        <v>0</v>
      </c>
      <c r="Z2150">
        <v>0</v>
      </c>
      <c r="AA2150">
        <v>62749.03</v>
      </c>
      <c r="AB2150">
        <v>543</v>
      </c>
      <c r="AC2150">
        <v>57826.03</v>
      </c>
      <c r="AD2150">
        <v>11</v>
      </c>
      <c r="AE2150">
        <v>11</v>
      </c>
      <c r="AF2150">
        <v>251</v>
      </c>
      <c r="AG2150">
        <v>38</v>
      </c>
      <c r="AH2150">
        <v>3</v>
      </c>
      <c r="AI2150">
        <v>28</v>
      </c>
      <c r="AJ2150">
        <v>0</v>
      </c>
      <c r="AK2150">
        <v>0</v>
      </c>
      <c r="AL2150">
        <v>0</v>
      </c>
      <c r="AM2150">
        <v>0</v>
      </c>
      <c r="AN2150">
        <v>0</v>
      </c>
      <c r="AO2150">
        <v>183</v>
      </c>
      <c r="AP2150">
        <v>859</v>
      </c>
      <c r="AQ2150">
        <v>195</v>
      </c>
      <c r="AR2150">
        <v>0</v>
      </c>
      <c r="AS2150">
        <v>142</v>
      </c>
      <c r="AT2150">
        <v>18</v>
      </c>
      <c r="AU2150">
        <v>10</v>
      </c>
      <c r="AV2150">
        <v>4</v>
      </c>
      <c r="AW2150">
        <v>1</v>
      </c>
      <c r="AX2150">
        <v>0</v>
      </c>
      <c r="AY2150">
        <v>103</v>
      </c>
      <c r="AZ2150">
        <v>191</v>
      </c>
      <c r="BA2150">
        <v>106</v>
      </c>
      <c r="BB2150">
        <v>30</v>
      </c>
      <c r="BC2150">
        <v>19</v>
      </c>
      <c r="BD2150">
        <v>7</v>
      </c>
      <c r="BE2150">
        <v>0</v>
      </c>
      <c r="BF2150">
        <v>320</v>
      </c>
      <c r="BG2150">
        <v>7790</v>
      </c>
      <c r="BH2150">
        <v>2</v>
      </c>
      <c r="BI2150">
        <v>66</v>
      </c>
      <c r="BJ2150" s="25">
        <v>45853</v>
      </c>
      <c r="BK2150">
        <v>0</v>
      </c>
      <c r="BL2150" s="27" t="str">
        <f>VLOOKUP(O2150,DropDownList!$H$1:$I$7,2,FALSE)</f>
        <v>2023/24</v>
      </c>
      <c r="BM2150" s="27" t="str">
        <f t="shared" si="33"/>
        <v>JP COURT</v>
      </c>
    </row>
    <row r="2151" spans="1:65" x14ac:dyDescent="0.2">
      <c r="A2151">
        <v>2025</v>
      </c>
      <c r="B2151">
        <v>7</v>
      </c>
      <c r="C2151" t="s">
        <v>231</v>
      </c>
      <c r="D2151" t="s">
        <v>239</v>
      </c>
      <c r="E2151" t="s">
        <v>46</v>
      </c>
      <c r="F2151">
        <v>9286</v>
      </c>
      <c r="G2151" t="s">
        <v>141</v>
      </c>
      <c r="H2151" t="s">
        <v>240</v>
      </c>
      <c r="I2151" t="s">
        <v>240</v>
      </c>
      <c r="J2151" s="24">
        <v>45839</v>
      </c>
      <c r="K2151" t="s">
        <v>143</v>
      </c>
      <c r="L2151">
        <v>2</v>
      </c>
      <c r="M2151" t="s">
        <v>144</v>
      </c>
      <c r="N2151" t="s">
        <v>145</v>
      </c>
      <c r="O2151" t="s">
        <v>149</v>
      </c>
      <c r="P2151" t="s">
        <v>153</v>
      </c>
      <c r="Q2151">
        <v>90</v>
      </c>
      <c r="R2151">
        <v>2</v>
      </c>
      <c r="S2151">
        <v>90</v>
      </c>
      <c r="T2151">
        <v>0</v>
      </c>
      <c r="U2151">
        <v>2</v>
      </c>
      <c r="V2151">
        <v>1</v>
      </c>
      <c r="W2151">
        <v>45</v>
      </c>
      <c r="X2151">
        <v>45</v>
      </c>
      <c r="Y2151">
        <v>0</v>
      </c>
      <c r="Z2151">
        <v>0</v>
      </c>
      <c r="AA2151">
        <v>0</v>
      </c>
      <c r="AB2151">
        <v>0</v>
      </c>
      <c r="AC2151">
        <v>0</v>
      </c>
      <c r="AD2151">
        <v>1</v>
      </c>
      <c r="AE2151">
        <v>0</v>
      </c>
      <c r="AF2151">
        <v>0</v>
      </c>
      <c r="AG2151">
        <v>0</v>
      </c>
      <c r="AH2151">
        <v>0</v>
      </c>
      <c r="AI2151">
        <v>2</v>
      </c>
      <c r="AJ2151">
        <v>0</v>
      </c>
      <c r="AK2151">
        <v>0</v>
      </c>
      <c r="AL2151">
        <v>0</v>
      </c>
      <c r="AM2151">
        <v>0</v>
      </c>
      <c r="AN2151">
        <v>0</v>
      </c>
      <c r="AO2151">
        <v>1</v>
      </c>
      <c r="AP2151">
        <v>1</v>
      </c>
      <c r="AQ2151">
        <v>1</v>
      </c>
      <c r="AR2151">
        <v>0</v>
      </c>
      <c r="AS2151">
        <v>0</v>
      </c>
      <c r="AT2151">
        <v>0</v>
      </c>
      <c r="AU2151">
        <v>0</v>
      </c>
      <c r="AV2151">
        <v>0</v>
      </c>
      <c r="AW2151">
        <v>0</v>
      </c>
      <c r="AX2151">
        <v>0</v>
      </c>
      <c r="AY2151">
        <v>0</v>
      </c>
      <c r="AZ2151">
        <v>0</v>
      </c>
      <c r="BA2151">
        <v>0</v>
      </c>
      <c r="BB2151">
        <v>0</v>
      </c>
      <c r="BC2151">
        <v>0</v>
      </c>
      <c r="BD2151">
        <v>0</v>
      </c>
      <c r="BE2151">
        <v>0</v>
      </c>
      <c r="BF2151">
        <v>1</v>
      </c>
      <c r="BG2151">
        <v>90</v>
      </c>
      <c r="BH2151">
        <v>0</v>
      </c>
      <c r="BI2151">
        <v>1</v>
      </c>
      <c r="BJ2151" s="25">
        <v>45853</v>
      </c>
      <c r="BK2151">
        <v>0</v>
      </c>
      <c r="BL2151" s="27" t="str">
        <f>VLOOKUP(O2151,DropDownList!$H$1:$I$7,2,FALSE)</f>
        <v>2025/26</v>
      </c>
      <c r="BM2151" s="27" t="str">
        <f t="shared" si="33"/>
        <v>PREG</v>
      </c>
    </row>
    <row r="2152" spans="1:65" x14ac:dyDescent="0.2">
      <c r="A2152">
        <v>2025</v>
      </c>
      <c r="B2152">
        <v>7</v>
      </c>
      <c r="C2152" t="s">
        <v>231</v>
      </c>
      <c r="D2152" t="s">
        <v>239</v>
      </c>
      <c r="E2152" t="s">
        <v>46</v>
      </c>
      <c r="F2152">
        <v>9286</v>
      </c>
      <c r="G2152" t="s">
        <v>141</v>
      </c>
      <c r="H2152" t="s">
        <v>240</v>
      </c>
      <c r="I2152" t="s">
        <v>240</v>
      </c>
      <c r="J2152" s="24">
        <v>45839</v>
      </c>
      <c r="K2152" t="s">
        <v>143</v>
      </c>
      <c r="L2152">
        <v>2</v>
      </c>
      <c r="M2152" t="s">
        <v>144</v>
      </c>
      <c r="N2152" t="s">
        <v>145</v>
      </c>
      <c r="O2152" t="s">
        <v>156</v>
      </c>
      <c r="P2152" t="s">
        <v>152</v>
      </c>
      <c r="Q2152">
        <v>0</v>
      </c>
      <c r="R2152">
        <v>6</v>
      </c>
      <c r="S2152">
        <v>240</v>
      </c>
      <c r="T2152">
        <v>120</v>
      </c>
      <c r="U2152">
        <v>0</v>
      </c>
      <c r="V2152">
        <v>0</v>
      </c>
      <c r="W2152">
        <v>0</v>
      </c>
      <c r="X2152">
        <v>0</v>
      </c>
      <c r="Y2152">
        <v>0</v>
      </c>
      <c r="Z2152">
        <v>0</v>
      </c>
      <c r="AA2152">
        <v>120</v>
      </c>
      <c r="AB2152">
        <v>0</v>
      </c>
      <c r="AC2152">
        <v>120</v>
      </c>
      <c r="AD2152">
        <v>0</v>
      </c>
      <c r="AE2152">
        <v>0</v>
      </c>
      <c r="AF2152">
        <v>3</v>
      </c>
      <c r="AG2152">
        <v>0</v>
      </c>
      <c r="AH2152">
        <v>3</v>
      </c>
      <c r="AI2152">
        <v>0</v>
      </c>
      <c r="AJ2152">
        <v>0</v>
      </c>
      <c r="AK2152">
        <v>0</v>
      </c>
      <c r="AL2152">
        <v>0</v>
      </c>
      <c r="AM2152">
        <v>0</v>
      </c>
      <c r="AN2152">
        <v>0</v>
      </c>
      <c r="AO2152">
        <v>0</v>
      </c>
      <c r="AP2152">
        <v>0</v>
      </c>
      <c r="AQ2152">
        <v>0</v>
      </c>
      <c r="AR2152">
        <v>0</v>
      </c>
      <c r="AS2152">
        <v>0</v>
      </c>
      <c r="AT2152">
        <v>0</v>
      </c>
      <c r="AU2152">
        <v>0</v>
      </c>
      <c r="AV2152">
        <v>0</v>
      </c>
      <c r="AW2152">
        <v>0</v>
      </c>
      <c r="AX2152">
        <v>0</v>
      </c>
      <c r="AY2152">
        <v>0</v>
      </c>
      <c r="AZ2152">
        <v>0</v>
      </c>
      <c r="BA2152">
        <v>0</v>
      </c>
      <c r="BB2152">
        <v>0</v>
      </c>
      <c r="BC2152">
        <v>0</v>
      </c>
      <c r="BD2152">
        <v>0</v>
      </c>
      <c r="BE2152">
        <v>0</v>
      </c>
      <c r="BF2152">
        <v>0</v>
      </c>
      <c r="BG2152">
        <v>0</v>
      </c>
      <c r="BH2152">
        <v>0</v>
      </c>
      <c r="BI2152">
        <v>0</v>
      </c>
      <c r="BJ2152" s="25">
        <v>45853</v>
      </c>
      <c r="BK2152">
        <v>0</v>
      </c>
      <c r="BL2152" s="27" t="str">
        <f>VLOOKUP(O2152,DropDownList!$H$1:$I$7,2,FALSE)</f>
        <v>2023/24</v>
      </c>
      <c r="BM2152" s="27" t="str">
        <f t="shared" si="33"/>
        <v>PCOA</v>
      </c>
    </row>
    <row r="2153" spans="1:65" x14ac:dyDescent="0.2">
      <c r="A2153">
        <v>2025</v>
      </c>
      <c r="B2153">
        <v>7</v>
      </c>
      <c r="C2153" t="s">
        <v>231</v>
      </c>
      <c r="D2153" t="s">
        <v>239</v>
      </c>
      <c r="E2153" t="s">
        <v>46</v>
      </c>
      <c r="F2153">
        <v>9286</v>
      </c>
      <c r="G2153" t="s">
        <v>141</v>
      </c>
      <c r="H2153" t="s">
        <v>240</v>
      </c>
      <c r="I2153" t="s">
        <v>240</v>
      </c>
      <c r="J2153" s="24">
        <v>45839</v>
      </c>
      <c r="K2153" t="s">
        <v>143</v>
      </c>
      <c r="L2153">
        <v>2</v>
      </c>
      <c r="M2153" t="s">
        <v>144</v>
      </c>
      <c r="N2153" t="s">
        <v>145</v>
      </c>
      <c r="O2153" t="s">
        <v>156</v>
      </c>
      <c r="P2153" t="s">
        <v>148</v>
      </c>
      <c r="Q2153">
        <v>0</v>
      </c>
      <c r="R2153">
        <v>3</v>
      </c>
      <c r="S2153">
        <v>180</v>
      </c>
      <c r="T2153">
        <v>60</v>
      </c>
      <c r="U2153">
        <v>0</v>
      </c>
      <c r="V2153">
        <v>0</v>
      </c>
      <c r="W2153">
        <v>0</v>
      </c>
      <c r="X2153">
        <v>0</v>
      </c>
      <c r="Y2153">
        <v>0</v>
      </c>
      <c r="Z2153">
        <v>0</v>
      </c>
      <c r="AA2153">
        <v>120</v>
      </c>
      <c r="AB2153">
        <v>0</v>
      </c>
      <c r="AC2153">
        <v>120</v>
      </c>
      <c r="AD2153">
        <v>0</v>
      </c>
      <c r="AE2153">
        <v>0</v>
      </c>
      <c r="AF2153">
        <v>2</v>
      </c>
      <c r="AG2153">
        <v>0</v>
      </c>
      <c r="AH2153">
        <v>1</v>
      </c>
      <c r="AI2153">
        <v>0</v>
      </c>
      <c r="AJ2153">
        <v>0</v>
      </c>
      <c r="AK2153">
        <v>0</v>
      </c>
      <c r="AL2153">
        <v>0</v>
      </c>
      <c r="AM2153">
        <v>0</v>
      </c>
      <c r="AN2153">
        <v>0</v>
      </c>
      <c r="AO2153">
        <v>1</v>
      </c>
      <c r="AP2153">
        <v>9</v>
      </c>
      <c r="AQ2153">
        <v>1</v>
      </c>
      <c r="AR2153">
        <v>0</v>
      </c>
      <c r="AS2153">
        <v>4</v>
      </c>
      <c r="AT2153">
        <v>0</v>
      </c>
      <c r="AU2153">
        <v>0</v>
      </c>
      <c r="AV2153">
        <v>0</v>
      </c>
      <c r="AW2153">
        <v>0</v>
      </c>
      <c r="AX2153">
        <v>0</v>
      </c>
      <c r="AY2153">
        <v>0</v>
      </c>
      <c r="AZ2153">
        <v>2</v>
      </c>
      <c r="BA2153">
        <v>2</v>
      </c>
      <c r="BB2153">
        <v>0</v>
      </c>
      <c r="BC2153">
        <v>0</v>
      </c>
      <c r="BD2153">
        <v>0</v>
      </c>
      <c r="BE2153">
        <v>0</v>
      </c>
      <c r="BF2153">
        <v>2</v>
      </c>
      <c r="BG2153">
        <v>0</v>
      </c>
      <c r="BH2153">
        <v>0</v>
      </c>
      <c r="BI2153">
        <v>0</v>
      </c>
      <c r="BJ2153" s="25">
        <v>45853</v>
      </c>
      <c r="BK2153">
        <v>0</v>
      </c>
      <c r="BL2153" s="27" t="str">
        <f>VLOOKUP(O2153,DropDownList!$H$1:$I$7,2,FALSE)</f>
        <v>2023/24</v>
      </c>
      <c r="BM2153" s="27" t="str">
        <f t="shared" si="33"/>
        <v>PRAS</v>
      </c>
    </row>
    <row r="2154" spans="1:65" x14ac:dyDescent="0.2">
      <c r="A2154">
        <v>2025</v>
      </c>
      <c r="B2154">
        <v>7</v>
      </c>
      <c r="C2154" t="s">
        <v>231</v>
      </c>
      <c r="D2154" t="s">
        <v>239</v>
      </c>
      <c r="E2154" t="s">
        <v>46</v>
      </c>
      <c r="F2154">
        <v>9286</v>
      </c>
      <c r="G2154" t="s">
        <v>141</v>
      </c>
      <c r="H2154" t="s">
        <v>240</v>
      </c>
      <c r="I2154" t="s">
        <v>240</v>
      </c>
      <c r="J2154" s="24">
        <v>45839</v>
      </c>
      <c r="K2154" t="s">
        <v>143</v>
      </c>
      <c r="L2154">
        <v>2</v>
      </c>
      <c r="M2154" t="s">
        <v>144</v>
      </c>
      <c r="N2154" t="s">
        <v>145</v>
      </c>
      <c r="O2154" t="s">
        <v>147</v>
      </c>
      <c r="P2154" t="s">
        <v>146</v>
      </c>
      <c r="Q2154">
        <v>374.42</v>
      </c>
      <c r="R2154">
        <v>178</v>
      </c>
      <c r="S2154">
        <v>2985</v>
      </c>
      <c r="T2154">
        <v>155</v>
      </c>
      <c r="U2154">
        <v>50</v>
      </c>
      <c r="V2154">
        <v>8</v>
      </c>
      <c r="W2154">
        <v>130</v>
      </c>
      <c r="X2154">
        <v>130</v>
      </c>
      <c r="Y2154">
        <v>0</v>
      </c>
      <c r="Z2154">
        <v>0</v>
      </c>
      <c r="AA2154">
        <v>2455.58</v>
      </c>
      <c r="AB2154">
        <v>0</v>
      </c>
      <c r="AC2154">
        <v>0</v>
      </c>
      <c r="AD2154">
        <v>8</v>
      </c>
      <c r="AE2154">
        <v>0</v>
      </c>
      <c r="AF2154">
        <v>151</v>
      </c>
      <c r="AG2154">
        <v>2</v>
      </c>
      <c r="AH2154">
        <v>4</v>
      </c>
      <c r="AI2154">
        <v>21</v>
      </c>
      <c r="AJ2154">
        <v>0</v>
      </c>
      <c r="AK2154">
        <v>0</v>
      </c>
      <c r="AL2154">
        <v>0</v>
      </c>
      <c r="AM2154">
        <v>0</v>
      </c>
      <c r="AN2154">
        <v>0</v>
      </c>
      <c r="AO2154">
        <v>120</v>
      </c>
      <c r="AP2154">
        <v>394</v>
      </c>
      <c r="AQ2154">
        <v>126</v>
      </c>
      <c r="AR2154">
        <v>0</v>
      </c>
      <c r="AS2154">
        <v>58</v>
      </c>
      <c r="AT2154">
        <v>5</v>
      </c>
      <c r="AU2154">
        <v>11</v>
      </c>
      <c r="AV2154">
        <v>4</v>
      </c>
      <c r="AW2154">
        <v>2</v>
      </c>
      <c r="AX2154">
        <v>0</v>
      </c>
      <c r="AY2154">
        <v>39</v>
      </c>
      <c r="AZ2154">
        <v>81</v>
      </c>
      <c r="BA2154">
        <v>43</v>
      </c>
      <c r="BB2154">
        <v>8</v>
      </c>
      <c r="BC2154">
        <v>3</v>
      </c>
      <c r="BD2154">
        <v>2</v>
      </c>
      <c r="BE2154">
        <v>0</v>
      </c>
      <c r="BF2154">
        <v>176</v>
      </c>
      <c r="BG2154">
        <v>350</v>
      </c>
      <c r="BH2154">
        <v>0</v>
      </c>
      <c r="BI2154">
        <v>50</v>
      </c>
      <c r="BJ2154" s="25">
        <v>45853</v>
      </c>
      <c r="BK2154">
        <v>0</v>
      </c>
      <c r="BL2154" s="27" t="str">
        <f>VLOOKUP(O2154,DropDownList!$H$1:$I$7,2,FALSE)</f>
        <v>2024/25</v>
      </c>
      <c r="BM2154" s="27" t="str">
        <f t="shared" si="33"/>
        <v>VSUR</v>
      </c>
    </row>
    <row r="2155" spans="1:65" x14ac:dyDescent="0.2">
      <c r="A2155">
        <v>2025</v>
      </c>
      <c r="B2155">
        <v>7</v>
      </c>
      <c r="C2155" t="s">
        <v>231</v>
      </c>
      <c r="D2155" t="s">
        <v>239</v>
      </c>
      <c r="E2155" t="s">
        <v>46</v>
      </c>
      <c r="F2155">
        <v>9286</v>
      </c>
      <c r="G2155" t="s">
        <v>141</v>
      </c>
      <c r="H2155" t="s">
        <v>240</v>
      </c>
      <c r="I2155" t="s">
        <v>240</v>
      </c>
      <c r="J2155" s="24">
        <v>45839</v>
      </c>
      <c r="K2155" t="s">
        <v>143</v>
      </c>
      <c r="L2155">
        <v>2</v>
      </c>
      <c r="M2155" t="s">
        <v>144</v>
      </c>
      <c r="N2155" t="s">
        <v>145</v>
      </c>
      <c r="O2155" t="s">
        <v>149</v>
      </c>
      <c r="P2155" t="s">
        <v>150</v>
      </c>
      <c r="Q2155">
        <v>22456.5</v>
      </c>
      <c r="R2155">
        <v>252</v>
      </c>
      <c r="S2155">
        <v>42218.81</v>
      </c>
      <c r="T2155">
        <v>1687.5</v>
      </c>
      <c r="U2155">
        <v>139</v>
      </c>
      <c r="V2155">
        <v>116</v>
      </c>
      <c r="W2155">
        <v>16507.169999999998</v>
      </c>
      <c r="X2155">
        <v>18642.78</v>
      </c>
      <c r="Y2155">
        <v>240</v>
      </c>
      <c r="Z2155">
        <v>40531.31</v>
      </c>
      <c r="AA2155">
        <v>18074.810000000001</v>
      </c>
      <c r="AB2155">
        <v>6927.24</v>
      </c>
      <c r="AC2155">
        <v>11147.57</v>
      </c>
      <c r="AD2155">
        <v>96</v>
      </c>
      <c r="AE2155">
        <v>20</v>
      </c>
      <c r="AF2155">
        <v>101</v>
      </c>
      <c r="AG2155">
        <v>33</v>
      </c>
      <c r="AH2155">
        <v>12</v>
      </c>
      <c r="AI2155">
        <v>106</v>
      </c>
      <c r="AJ2155">
        <v>48</v>
      </c>
      <c r="AK2155">
        <v>22</v>
      </c>
      <c r="AL2155">
        <v>2</v>
      </c>
      <c r="AM2155">
        <v>4</v>
      </c>
      <c r="AN2155">
        <v>1</v>
      </c>
      <c r="AO2155">
        <v>177</v>
      </c>
      <c r="AP2155">
        <v>317</v>
      </c>
      <c r="AQ2155">
        <v>180</v>
      </c>
      <c r="AR2155">
        <v>1</v>
      </c>
      <c r="AS2155">
        <v>23</v>
      </c>
      <c r="AT2155">
        <v>0</v>
      </c>
      <c r="AU2155">
        <v>3</v>
      </c>
      <c r="AV2155">
        <v>0</v>
      </c>
      <c r="AW2155">
        <v>0</v>
      </c>
      <c r="AX2155">
        <v>0</v>
      </c>
      <c r="AY2155">
        <v>25</v>
      </c>
      <c r="AZ2155">
        <v>50</v>
      </c>
      <c r="BA2155">
        <v>15</v>
      </c>
      <c r="BB2155">
        <v>7</v>
      </c>
      <c r="BC2155">
        <v>3</v>
      </c>
      <c r="BD2155">
        <v>1</v>
      </c>
      <c r="BE2155">
        <v>0</v>
      </c>
      <c r="BF2155">
        <v>178</v>
      </c>
      <c r="BG2155">
        <v>17085.68</v>
      </c>
      <c r="BH2155">
        <v>0</v>
      </c>
      <c r="BI2155">
        <v>139</v>
      </c>
      <c r="BJ2155" s="25">
        <v>45853</v>
      </c>
      <c r="BK2155">
        <v>0</v>
      </c>
      <c r="BL2155" s="27" t="str">
        <f>VLOOKUP(O2155,DropDownList!$H$1:$I$7,2,FALSE)</f>
        <v>2025/26</v>
      </c>
      <c r="BM2155" s="27" t="str">
        <f t="shared" si="33"/>
        <v>FISCAL FINES</v>
      </c>
    </row>
    <row r="2156" spans="1:65" x14ac:dyDescent="0.2">
      <c r="A2156">
        <v>2025</v>
      </c>
      <c r="B2156">
        <v>7</v>
      </c>
      <c r="C2156" t="s">
        <v>231</v>
      </c>
      <c r="D2156" t="s">
        <v>239</v>
      </c>
      <c r="E2156" t="s">
        <v>46</v>
      </c>
      <c r="F2156">
        <v>9286</v>
      </c>
      <c r="G2156" t="s">
        <v>141</v>
      </c>
      <c r="H2156" t="s">
        <v>240</v>
      </c>
      <c r="I2156" t="s">
        <v>240</v>
      </c>
      <c r="J2156" s="24">
        <v>45839</v>
      </c>
      <c r="K2156" t="s">
        <v>143</v>
      </c>
      <c r="L2156">
        <v>2</v>
      </c>
      <c r="M2156" t="s">
        <v>144</v>
      </c>
      <c r="N2156" t="s">
        <v>145</v>
      </c>
      <c r="O2156" t="s">
        <v>149</v>
      </c>
      <c r="P2156" t="s">
        <v>154</v>
      </c>
      <c r="Q2156">
        <v>24850.01</v>
      </c>
      <c r="R2156">
        <v>257</v>
      </c>
      <c r="S2156">
        <v>56693</v>
      </c>
      <c r="T2156">
        <v>700</v>
      </c>
      <c r="U2156">
        <v>125</v>
      </c>
      <c r="V2156">
        <v>88</v>
      </c>
      <c r="W2156">
        <v>15807</v>
      </c>
      <c r="X2156">
        <v>17795</v>
      </c>
      <c r="Y2156">
        <v>0</v>
      </c>
      <c r="Z2156">
        <v>0</v>
      </c>
      <c r="AA2156">
        <v>31142.99</v>
      </c>
      <c r="AB2156">
        <v>400</v>
      </c>
      <c r="AC2156">
        <v>28422.99</v>
      </c>
      <c r="AD2156">
        <v>65</v>
      </c>
      <c r="AE2156">
        <v>23</v>
      </c>
      <c r="AF2156">
        <v>130</v>
      </c>
      <c r="AG2156">
        <v>35</v>
      </c>
      <c r="AH2156">
        <v>2</v>
      </c>
      <c r="AI2156">
        <v>90</v>
      </c>
      <c r="AJ2156">
        <v>0</v>
      </c>
      <c r="AK2156">
        <v>0</v>
      </c>
      <c r="AL2156">
        <v>0</v>
      </c>
      <c r="AM2156">
        <v>0</v>
      </c>
      <c r="AN2156">
        <v>0</v>
      </c>
      <c r="AO2156">
        <v>162</v>
      </c>
      <c r="AP2156">
        <v>375</v>
      </c>
      <c r="AQ2156">
        <v>162</v>
      </c>
      <c r="AR2156">
        <v>0</v>
      </c>
      <c r="AS2156">
        <v>50</v>
      </c>
      <c r="AT2156">
        <v>1</v>
      </c>
      <c r="AU2156">
        <v>3</v>
      </c>
      <c r="AV2156">
        <v>2</v>
      </c>
      <c r="AW2156">
        <v>2</v>
      </c>
      <c r="AX2156">
        <v>0</v>
      </c>
      <c r="AY2156">
        <v>32</v>
      </c>
      <c r="AZ2156">
        <v>67</v>
      </c>
      <c r="BA2156">
        <v>26</v>
      </c>
      <c r="BB2156">
        <v>10</v>
      </c>
      <c r="BC2156">
        <v>7</v>
      </c>
      <c r="BD2156">
        <v>2</v>
      </c>
      <c r="BE2156">
        <v>0</v>
      </c>
      <c r="BF2156">
        <v>254</v>
      </c>
      <c r="BG2156">
        <v>18796</v>
      </c>
      <c r="BH2156">
        <v>0</v>
      </c>
      <c r="BI2156">
        <v>124</v>
      </c>
      <c r="BJ2156" s="25">
        <v>45853</v>
      </c>
      <c r="BK2156">
        <v>0</v>
      </c>
      <c r="BL2156" s="27" t="str">
        <f>VLOOKUP(O2156,DropDownList!$H$1:$I$7,2,FALSE)</f>
        <v>2025/26</v>
      </c>
      <c r="BM2156" s="27" t="str">
        <f t="shared" si="33"/>
        <v>JP COURT</v>
      </c>
    </row>
    <row r="2157" spans="1:65" x14ac:dyDescent="0.2">
      <c r="A2157">
        <v>2025</v>
      </c>
      <c r="B2157">
        <v>7</v>
      </c>
      <c r="C2157" t="s">
        <v>231</v>
      </c>
      <c r="D2157" t="s">
        <v>239</v>
      </c>
      <c r="E2157" t="s">
        <v>46</v>
      </c>
      <c r="F2157">
        <v>9286</v>
      </c>
      <c r="G2157" t="s">
        <v>141</v>
      </c>
      <c r="H2157" t="s">
        <v>240</v>
      </c>
      <c r="I2157" t="s">
        <v>240</v>
      </c>
      <c r="J2157" s="24">
        <v>45839</v>
      </c>
      <c r="K2157" t="s">
        <v>143</v>
      </c>
      <c r="L2157">
        <v>2</v>
      </c>
      <c r="M2157" t="s">
        <v>144</v>
      </c>
      <c r="N2157" t="s">
        <v>145</v>
      </c>
      <c r="O2157" t="s">
        <v>156</v>
      </c>
      <c r="P2157" t="s">
        <v>150</v>
      </c>
      <c r="Q2157">
        <v>14732.5</v>
      </c>
      <c r="R2157">
        <v>367</v>
      </c>
      <c r="S2157">
        <v>52097.94</v>
      </c>
      <c r="T2157">
        <v>4811.1099999999997</v>
      </c>
      <c r="U2157">
        <v>115</v>
      </c>
      <c r="V2157">
        <v>59</v>
      </c>
      <c r="W2157">
        <v>8616.1200000000008</v>
      </c>
      <c r="X2157">
        <v>8616.1200000000008</v>
      </c>
      <c r="Y2157">
        <v>335</v>
      </c>
      <c r="Z2157">
        <v>47286.83</v>
      </c>
      <c r="AA2157">
        <v>32554.33</v>
      </c>
      <c r="AB2157">
        <v>10678.72</v>
      </c>
      <c r="AC2157">
        <v>21875.61</v>
      </c>
      <c r="AD2157">
        <v>51</v>
      </c>
      <c r="AE2157">
        <v>8</v>
      </c>
      <c r="AF2157">
        <v>217</v>
      </c>
      <c r="AG2157">
        <v>45</v>
      </c>
      <c r="AH2157">
        <v>32</v>
      </c>
      <c r="AI2157">
        <v>70</v>
      </c>
      <c r="AJ2157">
        <v>63</v>
      </c>
      <c r="AK2157">
        <v>28</v>
      </c>
      <c r="AL2157">
        <v>6</v>
      </c>
      <c r="AM2157">
        <v>10</v>
      </c>
      <c r="AN2157">
        <v>6</v>
      </c>
      <c r="AO2157">
        <v>264</v>
      </c>
      <c r="AP2157">
        <v>1366</v>
      </c>
      <c r="AQ2157">
        <v>304</v>
      </c>
      <c r="AR2157">
        <v>53</v>
      </c>
      <c r="AS2157">
        <v>246</v>
      </c>
      <c r="AT2157">
        <v>21</v>
      </c>
      <c r="AU2157">
        <v>2</v>
      </c>
      <c r="AV2157">
        <v>0</v>
      </c>
      <c r="AW2157">
        <v>0</v>
      </c>
      <c r="AX2157">
        <v>0</v>
      </c>
      <c r="AY2157">
        <v>149</v>
      </c>
      <c r="AZ2157">
        <v>319</v>
      </c>
      <c r="BA2157">
        <v>186</v>
      </c>
      <c r="BB2157">
        <v>26</v>
      </c>
      <c r="BC2157">
        <v>17</v>
      </c>
      <c r="BD2157">
        <v>0</v>
      </c>
      <c r="BE2157">
        <v>0</v>
      </c>
      <c r="BF2157">
        <v>247</v>
      </c>
      <c r="BG2157">
        <v>10118.93</v>
      </c>
      <c r="BH2157">
        <v>3</v>
      </c>
      <c r="BI2157">
        <v>115</v>
      </c>
      <c r="BJ2157" s="25">
        <v>45853</v>
      </c>
      <c r="BK2157">
        <v>0</v>
      </c>
      <c r="BL2157" s="27" t="str">
        <f>VLOOKUP(O2157,DropDownList!$H$1:$I$7,2,FALSE)</f>
        <v>2023/24</v>
      </c>
      <c r="BM2157" s="27" t="str">
        <f t="shared" si="33"/>
        <v>FISCAL FINES</v>
      </c>
    </row>
    <row r="2158" spans="1:65" x14ac:dyDescent="0.2">
      <c r="A2158">
        <v>2025</v>
      </c>
      <c r="B2158">
        <v>7</v>
      </c>
      <c r="C2158" t="s">
        <v>231</v>
      </c>
      <c r="D2158" t="s">
        <v>239</v>
      </c>
      <c r="E2158" t="s">
        <v>46</v>
      </c>
      <c r="F2158">
        <v>9286</v>
      </c>
      <c r="G2158" t="s">
        <v>141</v>
      </c>
      <c r="H2158" t="s">
        <v>240</v>
      </c>
      <c r="I2158" t="s">
        <v>240</v>
      </c>
      <c r="J2158" s="24">
        <v>45839</v>
      </c>
      <c r="K2158" t="s">
        <v>143</v>
      </c>
      <c r="L2158">
        <v>2</v>
      </c>
      <c r="M2158" t="s">
        <v>144</v>
      </c>
      <c r="N2158" t="s">
        <v>145</v>
      </c>
      <c r="O2158" t="s">
        <v>147</v>
      </c>
      <c r="P2158" t="s">
        <v>148</v>
      </c>
      <c r="Q2158">
        <v>252.99</v>
      </c>
      <c r="R2158">
        <v>14</v>
      </c>
      <c r="S2158">
        <v>840</v>
      </c>
      <c r="T2158">
        <v>60</v>
      </c>
      <c r="U2158">
        <v>5</v>
      </c>
      <c r="V2158">
        <v>3</v>
      </c>
      <c r="W2158">
        <v>180</v>
      </c>
      <c r="X2158">
        <v>180</v>
      </c>
      <c r="Y2158">
        <v>0</v>
      </c>
      <c r="Z2158">
        <v>0</v>
      </c>
      <c r="AA2158">
        <v>527.01</v>
      </c>
      <c r="AB2158">
        <v>0</v>
      </c>
      <c r="AC2158">
        <v>527.01</v>
      </c>
      <c r="AD2158">
        <v>3</v>
      </c>
      <c r="AE2158">
        <v>0</v>
      </c>
      <c r="AF2158">
        <v>8</v>
      </c>
      <c r="AG2158">
        <v>1</v>
      </c>
      <c r="AH2158">
        <v>1</v>
      </c>
      <c r="AI2158">
        <v>4</v>
      </c>
      <c r="AJ2158">
        <v>0</v>
      </c>
      <c r="AK2158">
        <v>0</v>
      </c>
      <c r="AL2158">
        <v>0</v>
      </c>
      <c r="AM2158">
        <v>0</v>
      </c>
      <c r="AN2158">
        <v>0</v>
      </c>
      <c r="AO2158">
        <v>11</v>
      </c>
      <c r="AP2158">
        <v>35</v>
      </c>
      <c r="AQ2158">
        <v>11</v>
      </c>
      <c r="AR2158">
        <v>3</v>
      </c>
      <c r="AS2158">
        <v>1</v>
      </c>
      <c r="AT2158">
        <v>0</v>
      </c>
      <c r="AU2158">
        <v>0</v>
      </c>
      <c r="AV2158">
        <v>0</v>
      </c>
      <c r="AW2158">
        <v>0</v>
      </c>
      <c r="AX2158">
        <v>0</v>
      </c>
      <c r="AY2158">
        <v>6</v>
      </c>
      <c r="AZ2158">
        <v>9</v>
      </c>
      <c r="BA2158">
        <v>4</v>
      </c>
      <c r="BB2158">
        <v>0</v>
      </c>
      <c r="BC2158">
        <v>0</v>
      </c>
      <c r="BD2158">
        <v>1</v>
      </c>
      <c r="BE2158">
        <v>0</v>
      </c>
      <c r="BF2158">
        <v>11</v>
      </c>
      <c r="BG2158">
        <v>240</v>
      </c>
      <c r="BH2158">
        <v>0</v>
      </c>
      <c r="BI2158">
        <v>5</v>
      </c>
      <c r="BJ2158" s="25">
        <v>45853</v>
      </c>
      <c r="BK2158">
        <v>0</v>
      </c>
      <c r="BL2158" s="27" t="str">
        <f>VLOOKUP(O2158,DropDownList!$H$1:$I$7,2,FALSE)</f>
        <v>2024/25</v>
      </c>
      <c r="BM2158" s="27" t="str">
        <f t="shared" si="33"/>
        <v>PRAS</v>
      </c>
    </row>
    <row r="2159" spans="1:65" x14ac:dyDescent="0.2">
      <c r="A2159">
        <v>2025</v>
      </c>
      <c r="B2159">
        <v>7</v>
      </c>
      <c r="C2159" t="s">
        <v>231</v>
      </c>
      <c r="D2159" t="s">
        <v>239</v>
      </c>
      <c r="E2159" t="s">
        <v>46</v>
      </c>
      <c r="F2159">
        <v>9286</v>
      </c>
      <c r="G2159" t="s">
        <v>141</v>
      </c>
      <c r="H2159" t="s">
        <v>240</v>
      </c>
      <c r="I2159" t="s">
        <v>240</v>
      </c>
      <c r="J2159" s="24">
        <v>45839</v>
      </c>
      <c r="K2159" t="s">
        <v>143</v>
      </c>
      <c r="L2159">
        <v>2</v>
      </c>
      <c r="M2159" t="s">
        <v>144</v>
      </c>
      <c r="N2159" t="s">
        <v>145</v>
      </c>
      <c r="O2159" t="s">
        <v>147</v>
      </c>
      <c r="P2159" t="s">
        <v>152</v>
      </c>
      <c r="Q2159">
        <v>0</v>
      </c>
      <c r="R2159">
        <v>32</v>
      </c>
      <c r="S2159">
        <v>1280</v>
      </c>
      <c r="T2159">
        <v>560</v>
      </c>
      <c r="U2159">
        <v>0</v>
      </c>
      <c r="V2159">
        <v>0</v>
      </c>
      <c r="W2159">
        <v>0</v>
      </c>
      <c r="X2159">
        <v>0</v>
      </c>
      <c r="Y2159">
        <v>0</v>
      </c>
      <c r="Z2159">
        <v>0</v>
      </c>
      <c r="AA2159">
        <v>720</v>
      </c>
      <c r="AB2159">
        <v>0</v>
      </c>
      <c r="AC2159">
        <v>720</v>
      </c>
      <c r="AD2159">
        <v>0</v>
      </c>
      <c r="AE2159">
        <v>0</v>
      </c>
      <c r="AF2159">
        <v>18</v>
      </c>
      <c r="AG2159">
        <v>0</v>
      </c>
      <c r="AH2159">
        <v>14</v>
      </c>
      <c r="AI2159">
        <v>0</v>
      </c>
      <c r="AJ2159">
        <v>0</v>
      </c>
      <c r="AK2159">
        <v>0</v>
      </c>
      <c r="AL2159">
        <v>0</v>
      </c>
      <c r="AM2159">
        <v>0</v>
      </c>
      <c r="AN2159">
        <v>0</v>
      </c>
      <c r="AO2159">
        <v>0</v>
      </c>
      <c r="AP2159">
        <v>0</v>
      </c>
      <c r="AQ2159">
        <v>0</v>
      </c>
      <c r="AR2159">
        <v>0</v>
      </c>
      <c r="AS2159">
        <v>0</v>
      </c>
      <c r="AT2159">
        <v>0</v>
      </c>
      <c r="AU2159">
        <v>0</v>
      </c>
      <c r="AV2159">
        <v>0</v>
      </c>
      <c r="AW2159">
        <v>0</v>
      </c>
      <c r="AX2159">
        <v>0</v>
      </c>
      <c r="AY2159">
        <v>0</v>
      </c>
      <c r="AZ2159">
        <v>0</v>
      </c>
      <c r="BA2159">
        <v>0</v>
      </c>
      <c r="BB2159">
        <v>0</v>
      </c>
      <c r="BC2159">
        <v>0</v>
      </c>
      <c r="BD2159">
        <v>0</v>
      </c>
      <c r="BE2159">
        <v>0</v>
      </c>
      <c r="BF2159">
        <v>0</v>
      </c>
      <c r="BG2159">
        <v>0</v>
      </c>
      <c r="BH2159">
        <v>0</v>
      </c>
      <c r="BI2159">
        <v>0</v>
      </c>
      <c r="BJ2159" s="25">
        <v>45853</v>
      </c>
      <c r="BK2159">
        <v>0</v>
      </c>
      <c r="BL2159" s="27" t="str">
        <f>VLOOKUP(O2159,DropDownList!$H$1:$I$7,2,FALSE)</f>
        <v>2024/25</v>
      </c>
      <c r="BM2159" s="27" t="str">
        <f t="shared" si="33"/>
        <v>PCOA</v>
      </c>
    </row>
    <row r="2160" spans="1:65" x14ac:dyDescent="0.2">
      <c r="A2160">
        <v>2025</v>
      </c>
      <c r="B2160">
        <v>7</v>
      </c>
      <c r="C2160" t="s">
        <v>231</v>
      </c>
      <c r="D2160" t="s">
        <v>239</v>
      </c>
      <c r="E2160" t="s">
        <v>46</v>
      </c>
      <c r="F2160">
        <v>9286</v>
      </c>
      <c r="G2160" t="s">
        <v>141</v>
      </c>
      <c r="H2160" t="s">
        <v>240</v>
      </c>
      <c r="I2160" t="s">
        <v>240</v>
      </c>
      <c r="J2160" s="24">
        <v>45839</v>
      </c>
      <c r="K2160" t="s">
        <v>143</v>
      </c>
      <c r="L2160">
        <v>2</v>
      </c>
      <c r="M2160" t="s">
        <v>144</v>
      </c>
      <c r="N2160" t="s">
        <v>145</v>
      </c>
      <c r="O2160" t="s">
        <v>147</v>
      </c>
      <c r="P2160" t="s">
        <v>153</v>
      </c>
      <c r="Q2160">
        <v>0</v>
      </c>
      <c r="R2160">
        <v>1</v>
      </c>
      <c r="S2160">
        <v>45</v>
      </c>
      <c r="T2160">
        <v>45</v>
      </c>
      <c r="U2160">
        <v>0</v>
      </c>
      <c r="V2160">
        <v>0</v>
      </c>
      <c r="W2160">
        <v>0</v>
      </c>
      <c r="X2160">
        <v>0</v>
      </c>
      <c r="Y2160">
        <v>0</v>
      </c>
      <c r="Z2160">
        <v>0</v>
      </c>
      <c r="AA2160">
        <v>0</v>
      </c>
      <c r="AB2160">
        <v>0</v>
      </c>
      <c r="AC2160">
        <v>0</v>
      </c>
      <c r="AD2160">
        <v>0</v>
      </c>
      <c r="AE2160">
        <v>0</v>
      </c>
      <c r="AF2160">
        <v>0</v>
      </c>
      <c r="AG2160">
        <v>0</v>
      </c>
      <c r="AH2160">
        <v>1</v>
      </c>
      <c r="AI2160">
        <v>0</v>
      </c>
      <c r="AJ2160">
        <v>0</v>
      </c>
      <c r="AK2160">
        <v>0</v>
      </c>
      <c r="AL2160">
        <v>0</v>
      </c>
      <c r="AM2160">
        <v>0</v>
      </c>
      <c r="AN2160">
        <v>0</v>
      </c>
      <c r="AO2160">
        <v>0</v>
      </c>
      <c r="AP2160">
        <v>0</v>
      </c>
      <c r="AQ2160">
        <v>0</v>
      </c>
      <c r="AR2160">
        <v>0</v>
      </c>
      <c r="AS2160">
        <v>0</v>
      </c>
      <c r="AT2160">
        <v>0</v>
      </c>
      <c r="AU2160">
        <v>0</v>
      </c>
      <c r="AV2160">
        <v>0</v>
      </c>
      <c r="AW2160">
        <v>0</v>
      </c>
      <c r="AX2160">
        <v>0</v>
      </c>
      <c r="AY2160">
        <v>0</v>
      </c>
      <c r="AZ2160">
        <v>0</v>
      </c>
      <c r="BA2160">
        <v>0</v>
      </c>
      <c r="BB2160">
        <v>0</v>
      </c>
      <c r="BC2160">
        <v>0</v>
      </c>
      <c r="BD2160">
        <v>0</v>
      </c>
      <c r="BE2160">
        <v>0</v>
      </c>
      <c r="BF2160">
        <v>1</v>
      </c>
      <c r="BG2160">
        <v>0</v>
      </c>
      <c r="BH2160">
        <v>0</v>
      </c>
      <c r="BI2160">
        <v>0</v>
      </c>
      <c r="BJ2160" s="25">
        <v>45853</v>
      </c>
      <c r="BK2160">
        <v>0</v>
      </c>
      <c r="BL2160" s="27" t="str">
        <f>VLOOKUP(O2160,DropDownList!$H$1:$I$7,2,FALSE)</f>
        <v>2024/25</v>
      </c>
      <c r="BM2160" s="27" t="str">
        <f t="shared" si="33"/>
        <v>PREG</v>
      </c>
    </row>
    <row r="2161" spans="1:65" x14ac:dyDescent="0.2">
      <c r="A2161">
        <v>2025</v>
      </c>
      <c r="B2161">
        <v>7</v>
      </c>
      <c r="C2161" t="s">
        <v>231</v>
      </c>
      <c r="D2161" t="s">
        <v>239</v>
      </c>
      <c r="E2161" t="s">
        <v>46</v>
      </c>
      <c r="F2161">
        <v>9286</v>
      </c>
      <c r="G2161" t="s">
        <v>141</v>
      </c>
      <c r="H2161" t="s">
        <v>240</v>
      </c>
      <c r="I2161" t="s">
        <v>240</v>
      </c>
      <c r="J2161" s="24">
        <v>45839</v>
      </c>
      <c r="K2161" t="s">
        <v>143</v>
      </c>
      <c r="L2161">
        <v>2</v>
      </c>
      <c r="M2161" t="s">
        <v>144</v>
      </c>
      <c r="N2161" t="s">
        <v>145</v>
      </c>
      <c r="O2161" t="s">
        <v>156</v>
      </c>
      <c r="P2161" t="s">
        <v>153</v>
      </c>
      <c r="Q2161">
        <v>0</v>
      </c>
      <c r="R2161">
        <v>1</v>
      </c>
      <c r="S2161">
        <v>45</v>
      </c>
      <c r="T2161">
        <v>0</v>
      </c>
      <c r="U2161">
        <v>0</v>
      </c>
      <c r="V2161">
        <v>0</v>
      </c>
      <c r="W2161">
        <v>0</v>
      </c>
      <c r="X2161">
        <v>0</v>
      </c>
      <c r="Y2161">
        <v>0</v>
      </c>
      <c r="Z2161">
        <v>0</v>
      </c>
      <c r="AA2161">
        <v>45</v>
      </c>
      <c r="AB2161">
        <v>0</v>
      </c>
      <c r="AC2161">
        <v>45</v>
      </c>
      <c r="AD2161">
        <v>0</v>
      </c>
      <c r="AE2161">
        <v>0</v>
      </c>
      <c r="AF2161">
        <v>1</v>
      </c>
      <c r="AG2161">
        <v>0</v>
      </c>
      <c r="AH2161">
        <v>0</v>
      </c>
      <c r="AI2161">
        <v>0</v>
      </c>
      <c r="AJ2161">
        <v>0</v>
      </c>
      <c r="AK2161">
        <v>0</v>
      </c>
      <c r="AL2161">
        <v>0</v>
      </c>
      <c r="AM2161">
        <v>0</v>
      </c>
      <c r="AN2161">
        <v>0</v>
      </c>
      <c r="AO2161">
        <v>1</v>
      </c>
      <c r="AP2161">
        <v>1</v>
      </c>
      <c r="AQ2161">
        <v>1</v>
      </c>
      <c r="AR2161">
        <v>0</v>
      </c>
      <c r="AS2161">
        <v>0</v>
      </c>
      <c r="AT2161">
        <v>0</v>
      </c>
      <c r="AU2161">
        <v>0</v>
      </c>
      <c r="AV2161">
        <v>0</v>
      </c>
      <c r="AW2161">
        <v>0</v>
      </c>
      <c r="AX2161">
        <v>0</v>
      </c>
      <c r="AY2161">
        <v>0</v>
      </c>
      <c r="AZ2161">
        <v>0</v>
      </c>
      <c r="BA2161">
        <v>0</v>
      </c>
      <c r="BB2161">
        <v>0</v>
      </c>
      <c r="BC2161">
        <v>0</v>
      </c>
      <c r="BD2161">
        <v>0</v>
      </c>
      <c r="BE2161">
        <v>0</v>
      </c>
      <c r="BF2161">
        <v>1</v>
      </c>
      <c r="BG2161">
        <v>0</v>
      </c>
      <c r="BH2161">
        <v>0</v>
      </c>
      <c r="BI2161">
        <v>0</v>
      </c>
      <c r="BJ2161" s="25">
        <v>45853</v>
      </c>
      <c r="BK2161">
        <v>0</v>
      </c>
      <c r="BL2161" s="27" t="str">
        <f>VLOOKUP(O2161,DropDownList!$H$1:$I$7,2,FALSE)</f>
        <v>2023/24</v>
      </c>
      <c r="BM2161" s="27" t="str">
        <f t="shared" si="33"/>
        <v>PREG</v>
      </c>
    </row>
    <row r="2162" spans="1:65" x14ac:dyDescent="0.2">
      <c r="A2162">
        <v>2025</v>
      </c>
      <c r="B2162">
        <v>7</v>
      </c>
      <c r="C2162" t="s">
        <v>231</v>
      </c>
      <c r="D2162" t="s">
        <v>239</v>
      </c>
      <c r="E2162" t="s">
        <v>46</v>
      </c>
      <c r="F2162">
        <v>9286</v>
      </c>
      <c r="G2162" t="s">
        <v>141</v>
      </c>
      <c r="H2162" t="s">
        <v>240</v>
      </c>
      <c r="I2162" t="s">
        <v>240</v>
      </c>
      <c r="J2162" s="24">
        <v>45839</v>
      </c>
      <c r="K2162" t="s">
        <v>143</v>
      </c>
      <c r="L2162">
        <v>2</v>
      </c>
      <c r="M2162" t="s">
        <v>144</v>
      </c>
      <c r="N2162" t="s">
        <v>145</v>
      </c>
      <c r="O2162" t="s">
        <v>149</v>
      </c>
      <c r="P2162" t="s">
        <v>146</v>
      </c>
      <c r="Q2162">
        <v>1230</v>
      </c>
      <c r="R2162">
        <v>256</v>
      </c>
      <c r="S2162">
        <v>3580</v>
      </c>
      <c r="T2162">
        <v>40</v>
      </c>
      <c r="U2162">
        <v>125</v>
      </c>
      <c r="V2162">
        <v>66</v>
      </c>
      <c r="W2162">
        <v>880</v>
      </c>
      <c r="X2162">
        <v>880</v>
      </c>
      <c r="Y2162">
        <v>0</v>
      </c>
      <c r="Z2162">
        <v>0</v>
      </c>
      <c r="AA2162">
        <v>2310</v>
      </c>
      <c r="AB2162">
        <v>0</v>
      </c>
      <c r="AC2162">
        <v>0</v>
      </c>
      <c r="AD2162">
        <v>66</v>
      </c>
      <c r="AE2162">
        <v>0</v>
      </c>
      <c r="AF2162">
        <v>163</v>
      </c>
      <c r="AG2162">
        <v>0</v>
      </c>
      <c r="AH2162">
        <v>2</v>
      </c>
      <c r="AI2162">
        <v>91</v>
      </c>
      <c r="AJ2162">
        <v>0</v>
      </c>
      <c r="AK2162">
        <v>0</v>
      </c>
      <c r="AL2162">
        <v>0</v>
      </c>
      <c r="AM2162">
        <v>0</v>
      </c>
      <c r="AN2162">
        <v>0</v>
      </c>
      <c r="AO2162">
        <v>161</v>
      </c>
      <c r="AP2162">
        <v>378</v>
      </c>
      <c r="AQ2162">
        <v>163</v>
      </c>
      <c r="AR2162">
        <v>0</v>
      </c>
      <c r="AS2162">
        <v>50</v>
      </c>
      <c r="AT2162">
        <v>1</v>
      </c>
      <c r="AU2162">
        <v>3</v>
      </c>
      <c r="AV2162">
        <v>2</v>
      </c>
      <c r="AW2162">
        <v>2</v>
      </c>
      <c r="AX2162">
        <v>0</v>
      </c>
      <c r="AY2162">
        <v>32</v>
      </c>
      <c r="AZ2162">
        <v>68</v>
      </c>
      <c r="BA2162">
        <v>26</v>
      </c>
      <c r="BB2162">
        <v>10</v>
      </c>
      <c r="BC2162">
        <v>7</v>
      </c>
      <c r="BD2162">
        <v>2</v>
      </c>
      <c r="BE2162">
        <v>0</v>
      </c>
      <c r="BF2162">
        <v>253</v>
      </c>
      <c r="BG2162">
        <v>1230</v>
      </c>
      <c r="BH2162">
        <v>0</v>
      </c>
      <c r="BI2162">
        <v>124</v>
      </c>
      <c r="BJ2162" s="25">
        <v>45853</v>
      </c>
      <c r="BK2162">
        <v>0</v>
      </c>
      <c r="BL2162" s="27" t="str">
        <f>VLOOKUP(O2162,DropDownList!$H$1:$I$7,2,FALSE)</f>
        <v>2025/26</v>
      </c>
      <c r="BM2162" s="27" t="str">
        <f t="shared" si="33"/>
        <v>VSUR</v>
      </c>
    </row>
    <row r="2163" spans="1:65" x14ac:dyDescent="0.2">
      <c r="A2163">
        <v>2025</v>
      </c>
      <c r="B2163">
        <v>7</v>
      </c>
      <c r="C2163" t="s">
        <v>231</v>
      </c>
      <c r="D2163" t="s">
        <v>239</v>
      </c>
      <c r="E2163" t="s">
        <v>46</v>
      </c>
      <c r="F2163">
        <v>9286</v>
      </c>
      <c r="G2163" t="s">
        <v>141</v>
      </c>
      <c r="H2163" t="s">
        <v>240</v>
      </c>
      <c r="I2163" t="s">
        <v>240</v>
      </c>
      <c r="J2163" s="24">
        <v>45839</v>
      </c>
      <c r="K2163" t="s">
        <v>143</v>
      </c>
      <c r="L2163">
        <v>2</v>
      </c>
      <c r="M2163" t="s">
        <v>144</v>
      </c>
      <c r="N2163" t="s">
        <v>145</v>
      </c>
      <c r="O2163" t="s">
        <v>147</v>
      </c>
      <c r="P2163" t="s">
        <v>150</v>
      </c>
      <c r="Q2163">
        <v>24197.49</v>
      </c>
      <c r="R2163">
        <v>396</v>
      </c>
      <c r="S2163">
        <v>67775.69</v>
      </c>
      <c r="T2163">
        <v>8220.5300000000007</v>
      </c>
      <c r="U2163">
        <v>158</v>
      </c>
      <c r="V2163">
        <v>84</v>
      </c>
      <c r="W2163">
        <v>14750.05</v>
      </c>
      <c r="X2163">
        <v>14803.8</v>
      </c>
      <c r="Y2163">
        <v>352</v>
      </c>
      <c r="Z2163">
        <v>59555.16</v>
      </c>
      <c r="AA2163">
        <v>35357.67</v>
      </c>
      <c r="AB2163">
        <v>13894.57</v>
      </c>
      <c r="AC2163">
        <v>21463.1</v>
      </c>
      <c r="AD2163">
        <v>72</v>
      </c>
      <c r="AE2163">
        <v>12</v>
      </c>
      <c r="AF2163">
        <v>194</v>
      </c>
      <c r="AG2163">
        <v>46</v>
      </c>
      <c r="AH2163">
        <v>44</v>
      </c>
      <c r="AI2163">
        <v>112</v>
      </c>
      <c r="AJ2163">
        <v>60</v>
      </c>
      <c r="AK2163">
        <v>33</v>
      </c>
      <c r="AL2163">
        <v>16</v>
      </c>
      <c r="AM2163">
        <v>10</v>
      </c>
      <c r="AN2163">
        <v>7</v>
      </c>
      <c r="AO2163">
        <v>287</v>
      </c>
      <c r="AP2163">
        <v>1241</v>
      </c>
      <c r="AQ2163">
        <v>316</v>
      </c>
      <c r="AR2163">
        <v>59</v>
      </c>
      <c r="AS2163">
        <v>191</v>
      </c>
      <c r="AT2163">
        <v>5</v>
      </c>
      <c r="AU2163">
        <v>10</v>
      </c>
      <c r="AV2163">
        <v>1</v>
      </c>
      <c r="AW2163">
        <v>0</v>
      </c>
      <c r="AX2163">
        <v>0</v>
      </c>
      <c r="AY2163">
        <v>128</v>
      </c>
      <c r="AZ2163">
        <v>297</v>
      </c>
      <c r="BA2163">
        <v>158</v>
      </c>
      <c r="BB2163">
        <v>24</v>
      </c>
      <c r="BC2163">
        <v>13</v>
      </c>
      <c r="BD2163">
        <v>2</v>
      </c>
      <c r="BE2163">
        <v>0</v>
      </c>
      <c r="BF2163">
        <v>278</v>
      </c>
      <c r="BG2163">
        <v>19807.48</v>
      </c>
      <c r="BH2163">
        <v>0</v>
      </c>
      <c r="BI2163">
        <v>158</v>
      </c>
      <c r="BJ2163" s="25">
        <v>45853</v>
      </c>
      <c r="BK2163">
        <v>0</v>
      </c>
      <c r="BL2163" s="27" t="str">
        <f>VLOOKUP(O2163,DropDownList!$H$1:$I$7,2,FALSE)</f>
        <v>2024/25</v>
      </c>
      <c r="BM2163" s="27" t="str">
        <f t="shared" si="33"/>
        <v>FISCAL FINES</v>
      </c>
    </row>
    <row r="2164" spans="1:65" x14ac:dyDescent="0.2">
      <c r="A2164">
        <v>2025</v>
      </c>
      <c r="B2164">
        <v>7</v>
      </c>
      <c r="C2164" t="s">
        <v>231</v>
      </c>
      <c r="D2164" t="s">
        <v>241</v>
      </c>
      <c r="E2164" t="s">
        <v>46</v>
      </c>
      <c r="F2164">
        <v>9727</v>
      </c>
      <c r="G2164" t="s">
        <v>158</v>
      </c>
      <c r="H2164" t="s">
        <v>240</v>
      </c>
      <c r="I2164" t="s">
        <v>240</v>
      </c>
      <c r="J2164" s="24">
        <v>45839</v>
      </c>
      <c r="K2164" t="s">
        <v>143</v>
      </c>
      <c r="L2164">
        <v>2</v>
      </c>
      <c r="M2164" t="s">
        <v>144</v>
      </c>
      <c r="N2164" t="s">
        <v>145</v>
      </c>
      <c r="O2164" t="s">
        <v>149</v>
      </c>
      <c r="P2164" t="s">
        <v>159</v>
      </c>
      <c r="Q2164">
        <v>0</v>
      </c>
      <c r="R2164">
        <v>1</v>
      </c>
      <c r="S2164">
        <v>2460</v>
      </c>
      <c r="T2164">
        <v>0</v>
      </c>
      <c r="U2164">
        <v>0</v>
      </c>
      <c r="V2164">
        <v>0</v>
      </c>
      <c r="W2164">
        <v>0</v>
      </c>
      <c r="X2164">
        <v>0</v>
      </c>
      <c r="Y2164">
        <v>0</v>
      </c>
      <c r="Z2164">
        <v>0</v>
      </c>
      <c r="AA2164">
        <v>2460</v>
      </c>
      <c r="AB2164">
        <v>0</v>
      </c>
      <c r="AC2164">
        <v>0</v>
      </c>
      <c r="AD2164">
        <v>0</v>
      </c>
      <c r="AE2164">
        <v>0</v>
      </c>
      <c r="AF2164">
        <v>1</v>
      </c>
      <c r="AG2164">
        <v>0</v>
      </c>
      <c r="AH2164">
        <v>0</v>
      </c>
      <c r="AI2164">
        <v>0</v>
      </c>
      <c r="AJ2164">
        <v>0</v>
      </c>
      <c r="AK2164">
        <v>0</v>
      </c>
      <c r="AL2164">
        <v>0</v>
      </c>
      <c r="AM2164">
        <v>0</v>
      </c>
      <c r="AN2164">
        <v>0</v>
      </c>
      <c r="AO2164">
        <v>0</v>
      </c>
      <c r="AP2164">
        <v>0</v>
      </c>
      <c r="AQ2164">
        <v>0</v>
      </c>
      <c r="AR2164">
        <v>0</v>
      </c>
      <c r="AS2164">
        <v>0</v>
      </c>
      <c r="AT2164">
        <v>0</v>
      </c>
      <c r="AU2164">
        <v>0</v>
      </c>
      <c r="AV2164">
        <v>0</v>
      </c>
      <c r="AW2164">
        <v>0</v>
      </c>
      <c r="AX2164">
        <v>0</v>
      </c>
      <c r="AY2164">
        <v>0</v>
      </c>
      <c r="AZ2164">
        <v>0</v>
      </c>
      <c r="BA2164">
        <v>0</v>
      </c>
      <c r="BB2164">
        <v>0</v>
      </c>
      <c r="BC2164">
        <v>0</v>
      </c>
      <c r="BD2164">
        <v>0</v>
      </c>
      <c r="BE2164">
        <v>0</v>
      </c>
      <c r="BF2164">
        <v>0</v>
      </c>
      <c r="BG2164">
        <v>0</v>
      </c>
      <c r="BH2164">
        <v>0</v>
      </c>
      <c r="BI2164">
        <v>0</v>
      </c>
      <c r="BJ2164" s="25">
        <v>45853</v>
      </c>
      <c r="BK2164">
        <v>0</v>
      </c>
      <c r="BL2164" s="27" t="str">
        <f>VLOOKUP(O2164,DropDownList!$H$1:$I$7,2,FALSE)</f>
        <v>2025/26</v>
      </c>
      <c r="BM2164" s="27" t="str">
        <f t="shared" si="33"/>
        <v>CONF</v>
      </c>
    </row>
    <row r="2165" spans="1:65" x14ac:dyDescent="0.2">
      <c r="A2165">
        <v>2025</v>
      </c>
      <c r="B2165">
        <v>7</v>
      </c>
      <c r="C2165" t="s">
        <v>231</v>
      </c>
      <c r="D2165" t="s">
        <v>241</v>
      </c>
      <c r="E2165" t="s">
        <v>46</v>
      </c>
      <c r="F2165">
        <v>9727</v>
      </c>
      <c r="G2165" t="s">
        <v>158</v>
      </c>
      <c r="H2165" t="s">
        <v>240</v>
      </c>
      <c r="I2165" t="s">
        <v>240</v>
      </c>
      <c r="J2165" s="24">
        <v>45839</v>
      </c>
      <c r="K2165" t="s">
        <v>143</v>
      </c>
      <c r="L2165">
        <v>2</v>
      </c>
      <c r="M2165" t="s">
        <v>144</v>
      </c>
      <c r="N2165" t="s">
        <v>145</v>
      </c>
      <c r="O2165" t="s">
        <v>149</v>
      </c>
      <c r="P2165" t="s">
        <v>160</v>
      </c>
      <c r="Q2165">
        <v>67871.41</v>
      </c>
      <c r="R2165">
        <v>362</v>
      </c>
      <c r="S2165">
        <v>182334</v>
      </c>
      <c r="T2165">
        <v>3963.66</v>
      </c>
      <c r="U2165">
        <v>202</v>
      </c>
      <c r="V2165">
        <v>104</v>
      </c>
      <c r="W2165">
        <v>33010.29</v>
      </c>
      <c r="X2165">
        <v>44938.29</v>
      </c>
      <c r="Y2165">
        <v>0</v>
      </c>
      <c r="Z2165">
        <v>0</v>
      </c>
      <c r="AA2165">
        <v>110498.93</v>
      </c>
      <c r="AB2165">
        <v>12945.21</v>
      </c>
      <c r="AC2165">
        <v>91953.72</v>
      </c>
      <c r="AD2165">
        <v>50</v>
      </c>
      <c r="AE2165">
        <v>54</v>
      </c>
      <c r="AF2165">
        <v>147</v>
      </c>
      <c r="AG2165">
        <v>122</v>
      </c>
      <c r="AH2165">
        <v>7</v>
      </c>
      <c r="AI2165">
        <v>80</v>
      </c>
      <c r="AJ2165">
        <v>0</v>
      </c>
      <c r="AK2165">
        <v>0</v>
      </c>
      <c r="AL2165">
        <v>0</v>
      </c>
      <c r="AM2165">
        <v>0</v>
      </c>
      <c r="AN2165">
        <v>0</v>
      </c>
      <c r="AO2165">
        <v>233</v>
      </c>
      <c r="AP2165">
        <v>630</v>
      </c>
      <c r="AQ2165">
        <v>231</v>
      </c>
      <c r="AR2165">
        <v>0</v>
      </c>
      <c r="AS2165">
        <v>60</v>
      </c>
      <c r="AT2165">
        <v>5</v>
      </c>
      <c r="AU2165">
        <v>12</v>
      </c>
      <c r="AV2165">
        <v>4</v>
      </c>
      <c r="AW2165">
        <v>10</v>
      </c>
      <c r="AX2165">
        <v>0</v>
      </c>
      <c r="AY2165">
        <v>75</v>
      </c>
      <c r="AZ2165">
        <v>147</v>
      </c>
      <c r="BA2165">
        <v>51</v>
      </c>
      <c r="BB2165">
        <v>11</v>
      </c>
      <c r="BC2165">
        <v>6</v>
      </c>
      <c r="BD2165">
        <v>6</v>
      </c>
      <c r="BE2165">
        <v>0</v>
      </c>
      <c r="BF2165">
        <v>350</v>
      </c>
      <c r="BG2165">
        <v>28962</v>
      </c>
      <c r="BH2165">
        <v>6</v>
      </c>
      <c r="BI2165">
        <v>200</v>
      </c>
      <c r="BJ2165" s="25">
        <v>45853</v>
      </c>
      <c r="BK2165">
        <v>0</v>
      </c>
      <c r="BL2165" s="27" t="str">
        <f>VLOOKUP(O2165,DropDownList!$H$1:$I$7,2,FALSE)</f>
        <v>2025/26</v>
      </c>
      <c r="BM2165" s="27" t="str">
        <f t="shared" si="33"/>
        <v>SC COURT</v>
      </c>
    </row>
    <row r="2166" spans="1:65" x14ac:dyDescent="0.2">
      <c r="A2166">
        <v>2025</v>
      </c>
      <c r="B2166">
        <v>7</v>
      </c>
      <c r="C2166" t="s">
        <v>231</v>
      </c>
      <c r="D2166" t="s">
        <v>241</v>
      </c>
      <c r="E2166" t="s">
        <v>46</v>
      </c>
      <c r="F2166">
        <v>9727</v>
      </c>
      <c r="G2166" t="s">
        <v>158</v>
      </c>
      <c r="H2166" t="s">
        <v>240</v>
      </c>
      <c r="I2166" t="s">
        <v>240</v>
      </c>
      <c r="J2166" s="24">
        <v>45839</v>
      </c>
      <c r="K2166" t="s">
        <v>143</v>
      </c>
      <c r="L2166">
        <v>2</v>
      </c>
      <c r="M2166" t="s">
        <v>144</v>
      </c>
      <c r="N2166" t="s">
        <v>145</v>
      </c>
      <c r="O2166" t="s">
        <v>156</v>
      </c>
      <c r="P2166" t="s">
        <v>161</v>
      </c>
      <c r="Q2166">
        <v>663.91</v>
      </c>
      <c r="R2166">
        <v>366</v>
      </c>
      <c r="S2166">
        <v>8415</v>
      </c>
      <c r="T2166">
        <v>301.56</v>
      </c>
      <c r="U2166">
        <v>90</v>
      </c>
      <c r="V2166">
        <v>8</v>
      </c>
      <c r="W2166">
        <v>149.68</v>
      </c>
      <c r="X2166">
        <v>149.68</v>
      </c>
      <c r="Y2166">
        <v>0</v>
      </c>
      <c r="Z2166">
        <v>0</v>
      </c>
      <c r="AA2166">
        <v>7449.53</v>
      </c>
      <c r="AB2166">
        <v>0</v>
      </c>
      <c r="AC2166">
        <v>0</v>
      </c>
      <c r="AD2166">
        <v>7</v>
      </c>
      <c r="AE2166">
        <v>1</v>
      </c>
      <c r="AF2166">
        <v>320</v>
      </c>
      <c r="AG2166">
        <v>3</v>
      </c>
      <c r="AH2166">
        <v>13</v>
      </c>
      <c r="AI2166">
        <v>29</v>
      </c>
      <c r="AJ2166">
        <v>0</v>
      </c>
      <c r="AK2166">
        <v>0</v>
      </c>
      <c r="AL2166">
        <v>0</v>
      </c>
      <c r="AM2166">
        <v>0</v>
      </c>
      <c r="AN2166">
        <v>0</v>
      </c>
      <c r="AO2166">
        <v>249</v>
      </c>
      <c r="AP2166">
        <v>1042</v>
      </c>
      <c r="AQ2166">
        <v>265</v>
      </c>
      <c r="AR2166">
        <v>0</v>
      </c>
      <c r="AS2166">
        <v>139</v>
      </c>
      <c r="AT2166">
        <v>16</v>
      </c>
      <c r="AU2166">
        <v>15</v>
      </c>
      <c r="AV2166">
        <v>3</v>
      </c>
      <c r="AW2166">
        <v>11</v>
      </c>
      <c r="AX2166">
        <v>0</v>
      </c>
      <c r="AY2166">
        <v>168</v>
      </c>
      <c r="AZ2166">
        <v>238</v>
      </c>
      <c r="BA2166">
        <v>115</v>
      </c>
      <c r="BB2166">
        <v>23</v>
      </c>
      <c r="BC2166">
        <v>7</v>
      </c>
      <c r="BD2166">
        <v>12</v>
      </c>
      <c r="BE2166">
        <v>0</v>
      </c>
      <c r="BF2166">
        <v>354</v>
      </c>
      <c r="BG2166">
        <v>635</v>
      </c>
      <c r="BH2166">
        <v>1</v>
      </c>
      <c r="BI2166">
        <v>88</v>
      </c>
      <c r="BJ2166" s="25">
        <v>45853</v>
      </c>
      <c r="BK2166">
        <v>0</v>
      </c>
      <c r="BL2166" s="27" t="str">
        <f>VLOOKUP(O2166,DropDownList!$H$1:$I$7,2,FALSE)</f>
        <v>2023/24</v>
      </c>
      <c r="BM2166" s="27" t="str">
        <f t="shared" si="33"/>
        <v>VSUR</v>
      </c>
    </row>
    <row r="2167" spans="1:65" x14ac:dyDescent="0.2">
      <c r="A2167">
        <v>2025</v>
      </c>
      <c r="B2167">
        <v>7</v>
      </c>
      <c r="C2167" t="s">
        <v>231</v>
      </c>
      <c r="D2167" t="s">
        <v>241</v>
      </c>
      <c r="E2167" t="s">
        <v>46</v>
      </c>
      <c r="F2167">
        <v>9727</v>
      </c>
      <c r="G2167" t="s">
        <v>158</v>
      </c>
      <c r="H2167" t="s">
        <v>240</v>
      </c>
      <c r="I2167" t="s">
        <v>240</v>
      </c>
      <c r="J2167" s="24">
        <v>45839</v>
      </c>
      <c r="K2167" t="s">
        <v>143</v>
      </c>
      <c r="L2167">
        <v>2</v>
      </c>
      <c r="M2167" t="s">
        <v>144</v>
      </c>
      <c r="N2167" t="s">
        <v>145</v>
      </c>
      <c r="O2167" t="s">
        <v>147</v>
      </c>
      <c r="P2167" t="s">
        <v>159</v>
      </c>
      <c r="Q2167">
        <v>0</v>
      </c>
      <c r="R2167">
        <v>3</v>
      </c>
      <c r="S2167">
        <v>2921</v>
      </c>
      <c r="T2167">
        <v>111.88</v>
      </c>
      <c r="U2167">
        <v>0</v>
      </c>
      <c r="V2167">
        <v>0</v>
      </c>
      <c r="W2167">
        <v>0</v>
      </c>
      <c r="X2167">
        <v>0</v>
      </c>
      <c r="Y2167">
        <v>0</v>
      </c>
      <c r="Z2167">
        <v>0</v>
      </c>
      <c r="AA2167">
        <v>2809.12</v>
      </c>
      <c r="AB2167">
        <v>0</v>
      </c>
      <c r="AC2167">
        <v>0</v>
      </c>
      <c r="AD2167">
        <v>0</v>
      </c>
      <c r="AE2167">
        <v>0</v>
      </c>
      <c r="AF2167">
        <v>1</v>
      </c>
      <c r="AG2167">
        <v>0</v>
      </c>
      <c r="AH2167">
        <v>0</v>
      </c>
      <c r="AI2167">
        <v>0</v>
      </c>
      <c r="AJ2167">
        <v>0</v>
      </c>
      <c r="AK2167">
        <v>0</v>
      </c>
      <c r="AL2167">
        <v>0</v>
      </c>
      <c r="AM2167">
        <v>0</v>
      </c>
      <c r="AN2167">
        <v>0</v>
      </c>
      <c r="AO2167">
        <v>3</v>
      </c>
      <c r="AP2167">
        <v>3</v>
      </c>
      <c r="AQ2167">
        <v>3</v>
      </c>
      <c r="AR2167">
        <v>0</v>
      </c>
      <c r="AS2167">
        <v>0</v>
      </c>
      <c r="AT2167">
        <v>0</v>
      </c>
      <c r="AU2167">
        <v>0</v>
      </c>
      <c r="AV2167">
        <v>0</v>
      </c>
      <c r="AW2167">
        <v>0</v>
      </c>
      <c r="AX2167">
        <v>0</v>
      </c>
      <c r="AY2167">
        <v>0</v>
      </c>
      <c r="AZ2167">
        <v>0</v>
      </c>
      <c r="BA2167">
        <v>0</v>
      </c>
      <c r="BB2167">
        <v>0</v>
      </c>
      <c r="BC2167">
        <v>0</v>
      </c>
      <c r="BD2167">
        <v>0</v>
      </c>
      <c r="BE2167">
        <v>0</v>
      </c>
      <c r="BF2167">
        <v>0</v>
      </c>
      <c r="BG2167">
        <v>0</v>
      </c>
      <c r="BH2167">
        <v>2</v>
      </c>
      <c r="BI2167">
        <v>0</v>
      </c>
      <c r="BJ2167" s="25">
        <v>45853</v>
      </c>
      <c r="BK2167">
        <v>0</v>
      </c>
      <c r="BL2167" s="27" t="str">
        <f>VLOOKUP(O2167,DropDownList!$H$1:$I$7,2,FALSE)</f>
        <v>2024/25</v>
      </c>
      <c r="BM2167" s="27" t="str">
        <f t="shared" si="33"/>
        <v>CONF</v>
      </c>
    </row>
    <row r="2168" spans="1:65" x14ac:dyDescent="0.2">
      <c r="A2168">
        <v>2025</v>
      </c>
      <c r="B2168">
        <v>7</v>
      </c>
      <c r="C2168" t="s">
        <v>231</v>
      </c>
      <c r="D2168" t="s">
        <v>241</v>
      </c>
      <c r="E2168" t="s">
        <v>46</v>
      </c>
      <c r="F2168">
        <v>9727</v>
      </c>
      <c r="G2168" t="s">
        <v>158</v>
      </c>
      <c r="H2168" t="s">
        <v>240</v>
      </c>
      <c r="I2168" t="s">
        <v>240</v>
      </c>
      <c r="J2168" s="24">
        <v>45839</v>
      </c>
      <c r="K2168" t="s">
        <v>143</v>
      </c>
      <c r="L2168">
        <v>2</v>
      </c>
      <c r="M2168" t="s">
        <v>144</v>
      </c>
      <c r="N2168" t="s">
        <v>145</v>
      </c>
      <c r="O2168" t="s">
        <v>149</v>
      </c>
      <c r="P2168" t="s">
        <v>161</v>
      </c>
      <c r="Q2168">
        <v>1555</v>
      </c>
      <c r="R2168">
        <v>337</v>
      </c>
      <c r="S2168">
        <v>7265</v>
      </c>
      <c r="T2168">
        <v>110</v>
      </c>
      <c r="U2168">
        <v>193</v>
      </c>
      <c r="V2168">
        <v>50</v>
      </c>
      <c r="W2168">
        <v>1055</v>
      </c>
      <c r="X2168">
        <v>1055</v>
      </c>
      <c r="Y2168">
        <v>0</v>
      </c>
      <c r="Z2168">
        <v>0</v>
      </c>
      <c r="AA2168">
        <v>5600</v>
      </c>
      <c r="AB2168">
        <v>0</v>
      </c>
      <c r="AC2168">
        <v>0</v>
      </c>
      <c r="AD2168">
        <v>48</v>
      </c>
      <c r="AE2168">
        <v>2</v>
      </c>
      <c r="AF2168">
        <v>252</v>
      </c>
      <c r="AG2168">
        <v>2</v>
      </c>
      <c r="AH2168">
        <v>7</v>
      </c>
      <c r="AI2168">
        <v>76</v>
      </c>
      <c r="AJ2168">
        <v>0</v>
      </c>
      <c r="AK2168">
        <v>0</v>
      </c>
      <c r="AL2168">
        <v>0</v>
      </c>
      <c r="AM2168">
        <v>0</v>
      </c>
      <c r="AN2168">
        <v>0</v>
      </c>
      <c r="AO2168">
        <v>217</v>
      </c>
      <c r="AP2168">
        <v>580</v>
      </c>
      <c r="AQ2168">
        <v>215</v>
      </c>
      <c r="AR2168">
        <v>0</v>
      </c>
      <c r="AS2168">
        <v>52</v>
      </c>
      <c r="AT2168">
        <v>5</v>
      </c>
      <c r="AU2168">
        <v>10</v>
      </c>
      <c r="AV2168">
        <v>3</v>
      </c>
      <c r="AW2168">
        <v>9</v>
      </c>
      <c r="AX2168">
        <v>0</v>
      </c>
      <c r="AY2168">
        <v>68</v>
      </c>
      <c r="AZ2168">
        <v>138</v>
      </c>
      <c r="BA2168">
        <v>49</v>
      </c>
      <c r="BB2168">
        <v>8</v>
      </c>
      <c r="BC2168">
        <v>5</v>
      </c>
      <c r="BD2168">
        <v>6</v>
      </c>
      <c r="BE2168">
        <v>0</v>
      </c>
      <c r="BF2168">
        <v>327</v>
      </c>
      <c r="BG2168">
        <v>1535</v>
      </c>
      <c r="BH2168">
        <v>0</v>
      </c>
      <c r="BI2168">
        <v>191</v>
      </c>
      <c r="BJ2168" s="25">
        <v>45853</v>
      </c>
      <c r="BK2168">
        <v>0</v>
      </c>
      <c r="BL2168" s="27" t="str">
        <f>VLOOKUP(O2168,DropDownList!$H$1:$I$7,2,FALSE)</f>
        <v>2025/26</v>
      </c>
      <c r="BM2168" s="27" t="str">
        <f t="shared" si="33"/>
        <v>VSUR</v>
      </c>
    </row>
    <row r="2169" spans="1:65" x14ac:dyDescent="0.2">
      <c r="A2169">
        <v>2025</v>
      </c>
      <c r="B2169">
        <v>7</v>
      </c>
      <c r="C2169" t="s">
        <v>231</v>
      </c>
      <c r="D2169" t="s">
        <v>241</v>
      </c>
      <c r="E2169" t="s">
        <v>46</v>
      </c>
      <c r="F2169">
        <v>9727</v>
      </c>
      <c r="G2169" t="s">
        <v>158</v>
      </c>
      <c r="H2169" t="s">
        <v>240</v>
      </c>
      <c r="I2169" t="s">
        <v>240</v>
      </c>
      <c r="J2169" s="24">
        <v>45839</v>
      </c>
      <c r="K2169" t="s">
        <v>143</v>
      </c>
      <c r="L2169">
        <v>2</v>
      </c>
      <c r="M2169" t="s">
        <v>144</v>
      </c>
      <c r="N2169" t="s">
        <v>145</v>
      </c>
      <c r="O2169" t="s">
        <v>147</v>
      </c>
      <c r="P2169" t="s">
        <v>161</v>
      </c>
      <c r="Q2169">
        <v>814</v>
      </c>
      <c r="R2169">
        <v>309</v>
      </c>
      <c r="S2169">
        <v>7310</v>
      </c>
      <c r="T2169">
        <v>495</v>
      </c>
      <c r="U2169">
        <v>116</v>
      </c>
      <c r="V2169">
        <v>8</v>
      </c>
      <c r="W2169">
        <v>234</v>
      </c>
      <c r="X2169">
        <v>234</v>
      </c>
      <c r="Y2169">
        <v>0</v>
      </c>
      <c r="Z2169">
        <v>0</v>
      </c>
      <c r="AA2169">
        <v>6001</v>
      </c>
      <c r="AB2169">
        <v>0</v>
      </c>
      <c r="AC2169">
        <v>0</v>
      </c>
      <c r="AD2169">
        <v>7</v>
      </c>
      <c r="AE2169">
        <v>1</v>
      </c>
      <c r="AF2169">
        <v>254</v>
      </c>
      <c r="AG2169">
        <v>1</v>
      </c>
      <c r="AH2169">
        <v>18</v>
      </c>
      <c r="AI2169">
        <v>36</v>
      </c>
      <c r="AJ2169">
        <v>0</v>
      </c>
      <c r="AK2169">
        <v>0</v>
      </c>
      <c r="AL2169">
        <v>0</v>
      </c>
      <c r="AM2169">
        <v>0</v>
      </c>
      <c r="AN2169">
        <v>0</v>
      </c>
      <c r="AO2169">
        <v>206</v>
      </c>
      <c r="AP2169">
        <v>721</v>
      </c>
      <c r="AQ2169">
        <v>202</v>
      </c>
      <c r="AR2169">
        <v>0</v>
      </c>
      <c r="AS2169">
        <v>94</v>
      </c>
      <c r="AT2169">
        <v>3</v>
      </c>
      <c r="AU2169">
        <v>9</v>
      </c>
      <c r="AV2169">
        <v>6</v>
      </c>
      <c r="AW2169">
        <v>17</v>
      </c>
      <c r="AX2169">
        <v>0</v>
      </c>
      <c r="AY2169">
        <v>118</v>
      </c>
      <c r="AZ2169">
        <v>169</v>
      </c>
      <c r="BA2169">
        <v>62</v>
      </c>
      <c r="BB2169">
        <v>11</v>
      </c>
      <c r="BC2169">
        <v>7</v>
      </c>
      <c r="BD2169">
        <v>5</v>
      </c>
      <c r="BE2169">
        <v>0</v>
      </c>
      <c r="BF2169">
        <v>292</v>
      </c>
      <c r="BG2169">
        <v>805</v>
      </c>
      <c r="BH2169">
        <v>0</v>
      </c>
      <c r="BI2169">
        <v>115</v>
      </c>
      <c r="BJ2169" s="25">
        <v>45853</v>
      </c>
      <c r="BK2169">
        <v>0</v>
      </c>
      <c r="BL2169" s="27" t="str">
        <f>VLOOKUP(O2169,DropDownList!$H$1:$I$7,2,FALSE)</f>
        <v>2024/25</v>
      </c>
      <c r="BM2169" s="27" t="str">
        <f t="shared" si="33"/>
        <v>VSUR</v>
      </c>
    </row>
    <row r="2170" spans="1:65" x14ac:dyDescent="0.2">
      <c r="A2170">
        <v>2025</v>
      </c>
      <c r="B2170">
        <v>7</v>
      </c>
      <c r="C2170" t="s">
        <v>231</v>
      </c>
      <c r="D2170" t="s">
        <v>241</v>
      </c>
      <c r="E2170" t="s">
        <v>46</v>
      </c>
      <c r="F2170">
        <v>9727</v>
      </c>
      <c r="G2170" t="s">
        <v>158</v>
      </c>
      <c r="H2170" t="s">
        <v>240</v>
      </c>
      <c r="I2170" t="s">
        <v>240</v>
      </c>
      <c r="J2170" s="24">
        <v>45839</v>
      </c>
      <c r="K2170" t="s">
        <v>143</v>
      </c>
      <c r="L2170">
        <v>2</v>
      </c>
      <c r="M2170" t="s">
        <v>144</v>
      </c>
      <c r="N2170" t="s">
        <v>145</v>
      </c>
      <c r="O2170" t="s">
        <v>156</v>
      </c>
      <c r="P2170" t="s">
        <v>160</v>
      </c>
      <c r="Q2170">
        <v>29654.98</v>
      </c>
      <c r="R2170">
        <v>407</v>
      </c>
      <c r="S2170">
        <v>190679.5</v>
      </c>
      <c r="T2170">
        <v>7636.75</v>
      </c>
      <c r="U2170">
        <v>95</v>
      </c>
      <c r="V2170">
        <v>19</v>
      </c>
      <c r="W2170">
        <v>8925.7900000000009</v>
      </c>
      <c r="X2170">
        <v>8925.7900000000009</v>
      </c>
      <c r="Y2170">
        <v>0</v>
      </c>
      <c r="Z2170">
        <v>0</v>
      </c>
      <c r="AA2170">
        <v>153387.76999999999</v>
      </c>
      <c r="AB2170">
        <v>17106.3</v>
      </c>
      <c r="AC2170">
        <v>128791.94</v>
      </c>
      <c r="AD2170">
        <v>7</v>
      </c>
      <c r="AE2170">
        <v>12</v>
      </c>
      <c r="AF2170">
        <v>288</v>
      </c>
      <c r="AG2170">
        <v>65</v>
      </c>
      <c r="AH2170">
        <v>15</v>
      </c>
      <c r="AI2170">
        <v>30</v>
      </c>
      <c r="AJ2170">
        <v>0</v>
      </c>
      <c r="AK2170">
        <v>0</v>
      </c>
      <c r="AL2170">
        <v>0</v>
      </c>
      <c r="AM2170">
        <v>0</v>
      </c>
      <c r="AN2170">
        <v>0</v>
      </c>
      <c r="AO2170">
        <v>278</v>
      </c>
      <c r="AP2170">
        <v>1134</v>
      </c>
      <c r="AQ2170">
        <v>291</v>
      </c>
      <c r="AR2170">
        <v>1</v>
      </c>
      <c r="AS2170">
        <v>147</v>
      </c>
      <c r="AT2170">
        <v>16</v>
      </c>
      <c r="AU2170">
        <v>16</v>
      </c>
      <c r="AV2170">
        <v>3</v>
      </c>
      <c r="AW2170">
        <v>14</v>
      </c>
      <c r="AX2170">
        <v>0</v>
      </c>
      <c r="AY2170">
        <v>188</v>
      </c>
      <c r="AZ2170">
        <v>258</v>
      </c>
      <c r="BA2170">
        <v>123</v>
      </c>
      <c r="BB2170">
        <v>26</v>
      </c>
      <c r="BC2170">
        <v>8</v>
      </c>
      <c r="BD2170">
        <v>12</v>
      </c>
      <c r="BE2170">
        <v>0</v>
      </c>
      <c r="BF2170">
        <v>391</v>
      </c>
      <c r="BG2170">
        <v>13065</v>
      </c>
      <c r="BH2170">
        <v>9</v>
      </c>
      <c r="BI2170">
        <v>93</v>
      </c>
      <c r="BJ2170" s="25">
        <v>45853</v>
      </c>
      <c r="BK2170">
        <v>0</v>
      </c>
      <c r="BL2170" s="27" t="str">
        <f>VLOOKUP(O2170,DropDownList!$H$1:$I$7,2,FALSE)</f>
        <v>2023/24</v>
      </c>
      <c r="BM2170" s="27" t="str">
        <f t="shared" si="33"/>
        <v>SC COURT</v>
      </c>
    </row>
    <row r="2171" spans="1:65" x14ac:dyDescent="0.2">
      <c r="A2171">
        <v>2025</v>
      </c>
      <c r="B2171">
        <v>7</v>
      </c>
      <c r="C2171" t="s">
        <v>231</v>
      </c>
      <c r="D2171" t="s">
        <v>241</v>
      </c>
      <c r="E2171" t="s">
        <v>46</v>
      </c>
      <c r="F2171">
        <v>9727</v>
      </c>
      <c r="G2171" t="s">
        <v>158</v>
      </c>
      <c r="H2171" t="s">
        <v>240</v>
      </c>
      <c r="I2171" t="s">
        <v>240</v>
      </c>
      <c r="J2171" s="24">
        <v>45839</v>
      </c>
      <c r="K2171" t="s">
        <v>143</v>
      </c>
      <c r="L2171">
        <v>2</v>
      </c>
      <c r="M2171" t="s">
        <v>144</v>
      </c>
      <c r="N2171" t="s">
        <v>145</v>
      </c>
      <c r="O2171" t="s">
        <v>147</v>
      </c>
      <c r="P2171" t="s">
        <v>160</v>
      </c>
      <c r="Q2171">
        <v>37684.14</v>
      </c>
      <c r="R2171">
        <v>323</v>
      </c>
      <c r="S2171">
        <v>156992</v>
      </c>
      <c r="T2171">
        <v>12660</v>
      </c>
      <c r="U2171">
        <v>120</v>
      </c>
      <c r="V2171">
        <v>26</v>
      </c>
      <c r="W2171">
        <v>9383.85</v>
      </c>
      <c r="X2171">
        <v>9818.85</v>
      </c>
      <c r="Y2171">
        <v>0</v>
      </c>
      <c r="Z2171">
        <v>0</v>
      </c>
      <c r="AA2171">
        <v>106647.86</v>
      </c>
      <c r="AB2171">
        <v>10892.89</v>
      </c>
      <c r="AC2171">
        <v>89653.97</v>
      </c>
      <c r="AD2171">
        <v>7</v>
      </c>
      <c r="AE2171">
        <v>19</v>
      </c>
      <c r="AF2171">
        <v>180</v>
      </c>
      <c r="AG2171">
        <v>87</v>
      </c>
      <c r="AH2171">
        <v>19</v>
      </c>
      <c r="AI2171">
        <v>33</v>
      </c>
      <c r="AJ2171">
        <v>0</v>
      </c>
      <c r="AK2171">
        <v>0</v>
      </c>
      <c r="AL2171">
        <v>0</v>
      </c>
      <c r="AM2171">
        <v>0</v>
      </c>
      <c r="AN2171">
        <v>0</v>
      </c>
      <c r="AO2171">
        <v>218</v>
      </c>
      <c r="AP2171">
        <v>723</v>
      </c>
      <c r="AQ2171">
        <v>204</v>
      </c>
      <c r="AR2171">
        <v>0</v>
      </c>
      <c r="AS2171">
        <v>93</v>
      </c>
      <c r="AT2171">
        <v>4</v>
      </c>
      <c r="AU2171">
        <v>9</v>
      </c>
      <c r="AV2171">
        <v>6</v>
      </c>
      <c r="AW2171">
        <v>18</v>
      </c>
      <c r="AX2171">
        <v>0</v>
      </c>
      <c r="AY2171">
        <v>117</v>
      </c>
      <c r="AZ2171">
        <v>168</v>
      </c>
      <c r="BA2171">
        <v>62</v>
      </c>
      <c r="BB2171">
        <v>11</v>
      </c>
      <c r="BC2171">
        <v>7</v>
      </c>
      <c r="BD2171">
        <v>6</v>
      </c>
      <c r="BE2171">
        <v>0</v>
      </c>
      <c r="BF2171">
        <v>305</v>
      </c>
      <c r="BG2171">
        <v>14084</v>
      </c>
      <c r="BH2171">
        <v>4</v>
      </c>
      <c r="BI2171">
        <v>119</v>
      </c>
      <c r="BJ2171" s="25">
        <v>45853</v>
      </c>
      <c r="BK2171">
        <v>0</v>
      </c>
      <c r="BL2171" s="27" t="str">
        <f>VLOOKUP(O2171,DropDownList!$H$1:$I$7,2,FALSE)</f>
        <v>2024/25</v>
      </c>
      <c r="BM2171" s="27" t="str">
        <f t="shared" si="33"/>
        <v>SC COURT</v>
      </c>
    </row>
    <row r="2172" spans="1:65" x14ac:dyDescent="0.2">
      <c r="A2172">
        <v>2025</v>
      </c>
      <c r="B2172">
        <v>7</v>
      </c>
      <c r="C2172" t="s">
        <v>231</v>
      </c>
      <c r="D2172" t="s">
        <v>242</v>
      </c>
      <c r="E2172" t="s">
        <v>47</v>
      </c>
      <c r="F2172">
        <v>9282</v>
      </c>
      <c r="G2172" t="s">
        <v>141</v>
      </c>
      <c r="H2172" t="s">
        <v>233</v>
      </c>
      <c r="I2172" t="s">
        <v>234</v>
      </c>
      <c r="J2172" s="24">
        <v>45839</v>
      </c>
      <c r="K2172" t="s">
        <v>143</v>
      </c>
      <c r="L2172">
        <v>2</v>
      </c>
      <c r="M2172" t="s">
        <v>144</v>
      </c>
      <c r="N2172" t="s">
        <v>145</v>
      </c>
      <c r="O2172" t="s">
        <v>147</v>
      </c>
      <c r="P2172" t="s">
        <v>148</v>
      </c>
      <c r="Q2172">
        <v>180</v>
      </c>
      <c r="R2172">
        <v>10</v>
      </c>
      <c r="S2172">
        <v>600</v>
      </c>
      <c r="T2172">
        <v>0</v>
      </c>
      <c r="U2172">
        <v>3</v>
      </c>
      <c r="V2172">
        <v>2</v>
      </c>
      <c r="W2172">
        <v>120</v>
      </c>
      <c r="X2172">
        <v>120</v>
      </c>
      <c r="Y2172">
        <v>0</v>
      </c>
      <c r="Z2172">
        <v>0</v>
      </c>
      <c r="AA2172">
        <v>420</v>
      </c>
      <c r="AB2172">
        <v>0</v>
      </c>
      <c r="AC2172">
        <v>420</v>
      </c>
      <c r="AD2172">
        <v>2</v>
      </c>
      <c r="AE2172">
        <v>0</v>
      </c>
      <c r="AF2172">
        <v>7</v>
      </c>
      <c r="AG2172">
        <v>0</v>
      </c>
      <c r="AH2172">
        <v>0</v>
      </c>
      <c r="AI2172">
        <v>3</v>
      </c>
      <c r="AJ2172">
        <v>0</v>
      </c>
      <c r="AK2172">
        <v>0</v>
      </c>
      <c r="AL2172">
        <v>0</v>
      </c>
      <c r="AM2172">
        <v>0</v>
      </c>
      <c r="AN2172">
        <v>0</v>
      </c>
      <c r="AO2172">
        <v>9</v>
      </c>
      <c r="AP2172">
        <v>42</v>
      </c>
      <c r="AQ2172">
        <v>10</v>
      </c>
      <c r="AR2172">
        <v>0</v>
      </c>
      <c r="AS2172">
        <v>2</v>
      </c>
      <c r="AT2172">
        <v>9</v>
      </c>
      <c r="AU2172">
        <v>0</v>
      </c>
      <c r="AV2172">
        <v>0</v>
      </c>
      <c r="AW2172">
        <v>0</v>
      </c>
      <c r="AX2172">
        <v>0</v>
      </c>
      <c r="AY2172">
        <v>7</v>
      </c>
      <c r="AZ2172">
        <v>10</v>
      </c>
      <c r="BA2172">
        <v>3</v>
      </c>
      <c r="BB2172">
        <v>0</v>
      </c>
      <c r="BC2172">
        <v>0</v>
      </c>
      <c r="BD2172">
        <v>0</v>
      </c>
      <c r="BE2172">
        <v>0</v>
      </c>
      <c r="BF2172">
        <v>10</v>
      </c>
      <c r="BG2172">
        <v>180</v>
      </c>
      <c r="BH2172">
        <v>0</v>
      </c>
      <c r="BI2172">
        <v>3</v>
      </c>
      <c r="BJ2172" s="25">
        <v>45853</v>
      </c>
      <c r="BK2172">
        <v>0</v>
      </c>
      <c r="BL2172" s="27" t="str">
        <f>VLOOKUP(O2172,DropDownList!$H$1:$I$7,2,FALSE)</f>
        <v>2024/25</v>
      </c>
      <c r="BM2172" s="27" t="str">
        <f t="shared" si="33"/>
        <v>PRAS</v>
      </c>
    </row>
    <row r="2173" spans="1:65" x14ac:dyDescent="0.2">
      <c r="A2173">
        <v>2025</v>
      </c>
      <c r="B2173">
        <v>7</v>
      </c>
      <c r="C2173" t="s">
        <v>231</v>
      </c>
      <c r="D2173" t="s">
        <v>242</v>
      </c>
      <c r="E2173" t="s">
        <v>47</v>
      </c>
      <c r="F2173">
        <v>9282</v>
      </c>
      <c r="G2173" t="s">
        <v>141</v>
      </c>
      <c r="H2173" t="s">
        <v>233</v>
      </c>
      <c r="I2173" t="s">
        <v>234</v>
      </c>
      <c r="J2173" s="24">
        <v>45839</v>
      </c>
      <c r="K2173" t="s">
        <v>143</v>
      </c>
      <c r="L2173">
        <v>2</v>
      </c>
      <c r="M2173" t="s">
        <v>144</v>
      </c>
      <c r="N2173" t="s">
        <v>145</v>
      </c>
      <c r="O2173" t="s">
        <v>147</v>
      </c>
      <c r="P2173" t="s">
        <v>153</v>
      </c>
      <c r="Q2173">
        <v>0</v>
      </c>
      <c r="R2173">
        <v>2</v>
      </c>
      <c r="S2173">
        <v>120</v>
      </c>
      <c r="T2173">
        <v>0</v>
      </c>
      <c r="U2173">
        <v>0</v>
      </c>
      <c r="V2173">
        <v>0</v>
      </c>
      <c r="W2173">
        <v>0</v>
      </c>
      <c r="X2173">
        <v>0</v>
      </c>
      <c r="Y2173">
        <v>0</v>
      </c>
      <c r="Z2173">
        <v>0</v>
      </c>
      <c r="AA2173">
        <v>120</v>
      </c>
      <c r="AB2173">
        <v>0</v>
      </c>
      <c r="AC2173">
        <v>120</v>
      </c>
      <c r="AD2173">
        <v>0</v>
      </c>
      <c r="AE2173">
        <v>0</v>
      </c>
      <c r="AF2173">
        <v>2</v>
      </c>
      <c r="AG2173">
        <v>0</v>
      </c>
      <c r="AH2173">
        <v>0</v>
      </c>
      <c r="AI2173">
        <v>0</v>
      </c>
      <c r="AJ2173">
        <v>0</v>
      </c>
      <c r="AK2173">
        <v>0</v>
      </c>
      <c r="AL2173">
        <v>0</v>
      </c>
      <c r="AM2173">
        <v>0</v>
      </c>
      <c r="AN2173">
        <v>0</v>
      </c>
      <c r="AO2173">
        <v>1</v>
      </c>
      <c r="AP2173">
        <v>7</v>
      </c>
      <c r="AQ2173">
        <v>2</v>
      </c>
      <c r="AR2173">
        <v>0</v>
      </c>
      <c r="AS2173">
        <v>2</v>
      </c>
      <c r="AT2173">
        <v>0</v>
      </c>
      <c r="AU2173">
        <v>0</v>
      </c>
      <c r="AV2173">
        <v>0</v>
      </c>
      <c r="AW2173">
        <v>0</v>
      </c>
      <c r="AX2173">
        <v>0</v>
      </c>
      <c r="AY2173">
        <v>0</v>
      </c>
      <c r="AZ2173">
        <v>1</v>
      </c>
      <c r="BA2173">
        <v>1</v>
      </c>
      <c r="BB2173">
        <v>0</v>
      </c>
      <c r="BC2173">
        <v>0</v>
      </c>
      <c r="BD2173">
        <v>0</v>
      </c>
      <c r="BE2173">
        <v>0</v>
      </c>
      <c r="BF2173">
        <v>1</v>
      </c>
      <c r="BG2173">
        <v>0</v>
      </c>
      <c r="BH2173">
        <v>0</v>
      </c>
      <c r="BI2173">
        <v>0</v>
      </c>
      <c r="BJ2173" s="25">
        <v>45853</v>
      </c>
      <c r="BK2173">
        <v>0</v>
      </c>
      <c r="BL2173" s="27" t="str">
        <f>VLOOKUP(O2173,DropDownList!$H$1:$I$7,2,FALSE)</f>
        <v>2024/25</v>
      </c>
      <c r="BM2173" s="27" t="str">
        <f t="shared" si="33"/>
        <v>PREG</v>
      </c>
    </row>
    <row r="2174" spans="1:65" x14ac:dyDescent="0.2">
      <c r="A2174">
        <v>2025</v>
      </c>
      <c r="B2174">
        <v>7</v>
      </c>
      <c r="C2174" t="s">
        <v>231</v>
      </c>
      <c r="D2174" t="s">
        <v>242</v>
      </c>
      <c r="E2174" t="s">
        <v>47</v>
      </c>
      <c r="F2174">
        <v>9282</v>
      </c>
      <c r="G2174" t="s">
        <v>141</v>
      </c>
      <c r="H2174" t="s">
        <v>233</v>
      </c>
      <c r="I2174" t="s">
        <v>234</v>
      </c>
      <c r="J2174" s="24">
        <v>45839</v>
      </c>
      <c r="K2174" t="s">
        <v>143</v>
      </c>
      <c r="L2174">
        <v>2</v>
      </c>
      <c r="M2174" t="s">
        <v>144</v>
      </c>
      <c r="N2174" t="s">
        <v>145</v>
      </c>
      <c r="O2174" t="s">
        <v>147</v>
      </c>
      <c r="P2174" t="s">
        <v>152</v>
      </c>
      <c r="Q2174">
        <v>0</v>
      </c>
      <c r="R2174">
        <v>31</v>
      </c>
      <c r="S2174">
        <v>1240</v>
      </c>
      <c r="T2174">
        <v>480</v>
      </c>
      <c r="U2174">
        <v>0</v>
      </c>
      <c r="V2174">
        <v>0</v>
      </c>
      <c r="W2174">
        <v>0</v>
      </c>
      <c r="X2174">
        <v>0</v>
      </c>
      <c r="Y2174">
        <v>0</v>
      </c>
      <c r="Z2174">
        <v>0</v>
      </c>
      <c r="AA2174">
        <v>760</v>
      </c>
      <c r="AB2174">
        <v>0</v>
      </c>
      <c r="AC2174">
        <v>760</v>
      </c>
      <c r="AD2174">
        <v>0</v>
      </c>
      <c r="AE2174">
        <v>0</v>
      </c>
      <c r="AF2174">
        <v>19</v>
      </c>
      <c r="AG2174">
        <v>0</v>
      </c>
      <c r="AH2174">
        <v>12</v>
      </c>
      <c r="AI2174">
        <v>0</v>
      </c>
      <c r="AJ2174">
        <v>0</v>
      </c>
      <c r="AK2174">
        <v>0</v>
      </c>
      <c r="AL2174">
        <v>0</v>
      </c>
      <c r="AM2174">
        <v>0</v>
      </c>
      <c r="AN2174">
        <v>0</v>
      </c>
      <c r="AO2174">
        <v>0</v>
      </c>
      <c r="AP2174">
        <v>0</v>
      </c>
      <c r="AQ2174">
        <v>0</v>
      </c>
      <c r="AR2174">
        <v>0</v>
      </c>
      <c r="AS2174">
        <v>0</v>
      </c>
      <c r="AT2174">
        <v>0</v>
      </c>
      <c r="AU2174">
        <v>0</v>
      </c>
      <c r="AV2174">
        <v>0</v>
      </c>
      <c r="AW2174">
        <v>0</v>
      </c>
      <c r="AX2174">
        <v>0</v>
      </c>
      <c r="AY2174">
        <v>0</v>
      </c>
      <c r="AZ2174">
        <v>0</v>
      </c>
      <c r="BA2174">
        <v>0</v>
      </c>
      <c r="BB2174">
        <v>0</v>
      </c>
      <c r="BC2174">
        <v>0</v>
      </c>
      <c r="BD2174">
        <v>0</v>
      </c>
      <c r="BE2174">
        <v>0</v>
      </c>
      <c r="BF2174">
        <v>0</v>
      </c>
      <c r="BG2174">
        <v>0</v>
      </c>
      <c r="BH2174">
        <v>0</v>
      </c>
      <c r="BI2174">
        <v>0</v>
      </c>
      <c r="BJ2174" s="25">
        <v>45853</v>
      </c>
      <c r="BK2174">
        <v>0</v>
      </c>
      <c r="BL2174" s="27" t="str">
        <f>VLOOKUP(O2174,DropDownList!$H$1:$I$7,2,FALSE)</f>
        <v>2024/25</v>
      </c>
      <c r="BM2174" s="27" t="str">
        <f t="shared" si="33"/>
        <v>PCOA</v>
      </c>
    </row>
    <row r="2175" spans="1:65" x14ac:dyDescent="0.2">
      <c r="A2175">
        <v>2025</v>
      </c>
      <c r="B2175">
        <v>7</v>
      </c>
      <c r="C2175" t="s">
        <v>231</v>
      </c>
      <c r="D2175" t="s">
        <v>242</v>
      </c>
      <c r="E2175" t="s">
        <v>47</v>
      </c>
      <c r="F2175">
        <v>9282</v>
      </c>
      <c r="G2175" t="s">
        <v>141</v>
      </c>
      <c r="H2175" t="s">
        <v>233</v>
      </c>
      <c r="I2175" t="s">
        <v>234</v>
      </c>
      <c r="J2175" s="24">
        <v>45839</v>
      </c>
      <c r="K2175" t="s">
        <v>143</v>
      </c>
      <c r="L2175">
        <v>2</v>
      </c>
      <c r="M2175" t="s">
        <v>144</v>
      </c>
      <c r="N2175" t="s">
        <v>145</v>
      </c>
      <c r="O2175" t="s">
        <v>149</v>
      </c>
      <c r="P2175" t="s">
        <v>152</v>
      </c>
      <c r="Q2175">
        <v>0</v>
      </c>
      <c r="R2175">
        <v>31</v>
      </c>
      <c r="S2175">
        <v>1240</v>
      </c>
      <c r="T2175">
        <v>560</v>
      </c>
      <c r="U2175">
        <v>0</v>
      </c>
      <c r="V2175">
        <v>0</v>
      </c>
      <c r="W2175">
        <v>0</v>
      </c>
      <c r="X2175">
        <v>0</v>
      </c>
      <c r="Y2175">
        <v>0</v>
      </c>
      <c r="Z2175">
        <v>0</v>
      </c>
      <c r="AA2175">
        <v>680</v>
      </c>
      <c r="AB2175">
        <v>0</v>
      </c>
      <c r="AC2175">
        <v>680</v>
      </c>
      <c r="AD2175">
        <v>0</v>
      </c>
      <c r="AE2175">
        <v>0</v>
      </c>
      <c r="AF2175">
        <v>17</v>
      </c>
      <c r="AG2175">
        <v>0</v>
      </c>
      <c r="AH2175">
        <v>14</v>
      </c>
      <c r="AI2175">
        <v>0</v>
      </c>
      <c r="AJ2175">
        <v>0</v>
      </c>
      <c r="AK2175">
        <v>0</v>
      </c>
      <c r="AL2175">
        <v>0</v>
      </c>
      <c r="AM2175">
        <v>0</v>
      </c>
      <c r="AN2175">
        <v>0</v>
      </c>
      <c r="AO2175">
        <v>0</v>
      </c>
      <c r="AP2175">
        <v>0</v>
      </c>
      <c r="AQ2175">
        <v>0</v>
      </c>
      <c r="AR2175">
        <v>0</v>
      </c>
      <c r="AS2175">
        <v>0</v>
      </c>
      <c r="AT2175">
        <v>0</v>
      </c>
      <c r="AU2175">
        <v>0</v>
      </c>
      <c r="AV2175">
        <v>0</v>
      </c>
      <c r="AW2175">
        <v>0</v>
      </c>
      <c r="AX2175">
        <v>0</v>
      </c>
      <c r="AY2175">
        <v>0</v>
      </c>
      <c r="AZ2175">
        <v>0</v>
      </c>
      <c r="BA2175">
        <v>0</v>
      </c>
      <c r="BB2175">
        <v>0</v>
      </c>
      <c r="BC2175">
        <v>0</v>
      </c>
      <c r="BD2175">
        <v>0</v>
      </c>
      <c r="BE2175">
        <v>0</v>
      </c>
      <c r="BF2175">
        <v>0</v>
      </c>
      <c r="BG2175">
        <v>0</v>
      </c>
      <c r="BH2175">
        <v>0</v>
      </c>
      <c r="BI2175">
        <v>0</v>
      </c>
      <c r="BJ2175" s="25">
        <v>45853</v>
      </c>
      <c r="BK2175">
        <v>0</v>
      </c>
      <c r="BL2175" s="27" t="str">
        <f>VLOOKUP(O2175,DropDownList!$H$1:$I$7,2,FALSE)</f>
        <v>2025/26</v>
      </c>
      <c r="BM2175" s="27" t="str">
        <f t="shared" si="33"/>
        <v>PCOA</v>
      </c>
    </row>
    <row r="2176" spans="1:65" x14ac:dyDescent="0.2">
      <c r="A2176">
        <v>2025</v>
      </c>
      <c r="B2176">
        <v>7</v>
      </c>
      <c r="C2176" t="s">
        <v>231</v>
      </c>
      <c r="D2176" t="s">
        <v>242</v>
      </c>
      <c r="E2176" t="s">
        <v>47</v>
      </c>
      <c r="F2176">
        <v>9282</v>
      </c>
      <c r="G2176" t="s">
        <v>141</v>
      </c>
      <c r="H2176" t="s">
        <v>233</v>
      </c>
      <c r="I2176" t="s">
        <v>234</v>
      </c>
      <c r="J2176" s="24">
        <v>45839</v>
      </c>
      <c r="K2176" t="s">
        <v>143</v>
      </c>
      <c r="L2176">
        <v>2</v>
      </c>
      <c r="M2176" t="s">
        <v>144</v>
      </c>
      <c r="N2176" t="s">
        <v>145</v>
      </c>
      <c r="O2176" t="s">
        <v>149</v>
      </c>
      <c r="P2176" t="s">
        <v>154</v>
      </c>
      <c r="Q2176">
        <v>29504.79</v>
      </c>
      <c r="R2176">
        <v>348</v>
      </c>
      <c r="S2176">
        <v>74497</v>
      </c>
      <c r="T2176">
        <v>229</v>
      </c>
      <c r="U2176">
        <v>149</v>
      </c>
      <c r="V2176">
        <v>72</v>
      </c>
      <c r="W2176">
        <v>12818.32</v>
      </c>
      <c r="X2176">
        <v>15283.32</v>
      </c>
      <c r="Y2176">
        <v>0</v>
      </c>
      <c r="Z2176">
        <v>0</v>
      </c>
      <c r="AA2176">
        <v>44763.21</v>
      </c>
      <c r="AB2176">
        <v>174.68</v>
      </c>
      <c r="AC2176">
        <v>40858.53</v>
      </c>
      <c r="AD2176">
        <v>39</v>
      </c>
      <c r="AE2176">
        <v>33</v>
      </c>
      <c r="AF2176">
        <v>197</v>
      </c>
      <c r="AG2176">
        <v>77</v>
      </c>
      <c r="AH2176">
        <v>1</v>
      </c>
      <c r="AI2176">
        <v>72</v>
      </c>
      <c r="AJ2176">
        <v>0</v>
      </c>
      <c r="AK2176">
        <v>0</v>
      </c>
      <c r="AL2176">
        <v>0</v>
      </c>
      <c r="AM2176">
        <v>0</v>
      </c>
      <c r="AN2176">
        <v>0</v>
      </c>
      <c r="AO2176">
        <v>222</v>
      </c>
      <c r="AP2176">
        <v>840</v>
      </c>
      <c r="AQ2176">
        <v>240</v>
      </c>
      <c r="AR2176">
        <v>0</v>
      </c>
      <c r="AS2176">
        <v>63</v>
      </c>
      <c r="AT2176">
        <v>74</v>
      </c>
      <c r="AU2176">
        <v>4</v>
      </c>
      <c r="AV2176">
        <v>2</v>
      </c>
      <c r="AW2176">
        <v>0</v>
      </c>
      <c r="AX2176">
        <v>0</v>
      </c>
      <c r="AY2176">
        <v>96</v>
      </c>
      <c r="AZ2176">
        <v>193</v>
      </c>
      <c r="BA2176">
        <v>87</v>
      </c>
      <c r="BB2176">
        <v>22</v>
      </c>
      <c r="BC2176">
        <v>11</v>
      </c>
      <c r="BD2176">
        <v>4</v>
      </c>
      <c r="BE2176">
        <v>0</v>
      </c>
      <c r="BF2176">
        <v>346</v>
      </c>
      <c r="BG2176">
        <v>17585</v>
      </c>
      <c r="BH2176">
        <v>1</v>
      </c>
      <c r="BI2176">
        <v>146</v>
      </c>
      <c r="BJ2176" s="25">
        <v>45853</v>
      </c>
      <c r="BK2176">
        <v>0</v>
      </c>
      <c r="BL2176" s="27" t="str">
        <f>VLOOKUP(O2176,DropDownList!$H$1:$I$7,2,FALSE)</f>
        <v>2025/26</v>
      </c>
      <c r="BM2176" s="27" t="str">
        <f t="shared" si="33"/>
        <v>JP COURT</v>
      </c>
    </row>
    <row r="2177" spans="1:65" x14ac:dyDescent="0.2">
      <c r="A2177">
        <v>2025</v>
      </c>
      <c r="B2177">
        <v>7</v>
      </c>
      <c r="C2177" t="s">
        <v>231</v>
      </c>
      <c r="D2177" t="s">
        <v>242</v>
      </c>
      <c r="E2177" t="s">
        <v>47</v>
      </c>
      <c r="F2177">
        <v>9282</v>
      </c>
      <c r="G2177" t="s">
        <v>141</v>
      </c>
      <c r="H2177" t="s">
        <v>233</v>
      </c>
      <c r="I2177" t="s">
        <v>234</v>
      </c>
      <c r="J2177" s="24">
        <v>45839</v>
      </c>
      <c r="K2177" t="s">
        <v>143</v>
      </c>
      <c r="L2177">
        <v>2</v>
      </c>
      <c r="M2177" t="s">
        <v>144</v>
      </c>
      <c r="N2177" t="s">
        <v>145</v>
      </c>
      <c r="O2177" t="s">
        <v>149</v>
      </c>
      <c r="P2177" t="s">
        <v>150</v>
      </c>
      <c r="Q2177">
        <v>31325.040000000001</v>
      </c>
      <c r="R2177">
        <v>410</v>
      </c>
      <c r="S2177">
        <v>64056.35</v>
      </c>
      <c r="T2177">
        <v>7527.16</v>
      </c>
      <c r="U2177">
        <v>207</v>
      </c>
      <c r="V2177">
        <v>115</v>
      </c>
      <c r="W2177">
        <v>16426.82</v>
      </c>
      <c r="X2177">
        <v>20722.13</v>
      </c>
      <c r="Y2177">
        <v>362</v>
      </c>
      <c r="Z2177">
        <v>56529.19</v>
      </c>
      <c r="AA2177">
        <v>25204.15</v>
      </c>
      <c r="AB2177">
        <v>6943.67</v>
      </c>
      <c r="AC2177">
        <v>18260.48</v>
      </c>
      <c r="AD2177">
        <v>95</v>
      </c>
      <c r="AE2177">
        <v>20</v>
      </c>
      <c r="AF2177">
        <v>151</v>
      </c>
      <c r="AG2177">
        <v>85</v>
      </c>
      <c r="AH2177">
        <v>48</v>
      </c>
      <c r="AI2177">
        <v>122</v>
      </c>
      <c r="AJ2177">
        <v>65</v>
      </c>
      <c r="AK2177">
        <v>37</v>
      </c>
      <c r="AL2177">
        <v>9</v>
      </c>
      <c r="AM2177">
        <v>21</v>
      </c>
      <c r="AN2177">
        <v>5</v>
      </c>
      <c r="AO2177">
        <v>291</v>
      </c>
      <c r="AP2177">
        <v>1009</v>
      </c>
      <c r="AQ2177">
        <v>318</v>
      </c>
      <c r="AR2177">
        <v>4</v>
      </c>
      <c r="AS2177">
        <v>46</v>
      </c>
      <c r="AT2177">
        <v>79</v>
      </c>
      <c r="AU2177">
        <v>1</v>
      </c>
      <c r="AV2177">
        <v>1</v>
      </c>
      <c r="AW2177">
        <v>0</v>
      </c>
      <c r="AX2177">
        <v>0</v>
      </c>
      <c r="AY2177">
        <v>131</v>
      </c>
      <c r="AZ2177">
        <v>270</v>
      </c>
      <c r="BA2177">
        <v>99</v>
      </c>
      <c r="BB2177">
        <v>13</v>
      </c>
      <c r="BC2177">
        <v>5</v>
      </c>
      <c r="BD2177">
        <v>2</v>
      </c>
      <c r="BE2177">
        <v>0</v>
      </c>
      <c r="BF2177">
        <v>297</v>
      </c>
      <c r="BG2177">
        <v>23269.77</v>
      </c>
      <c r="BH2177">
        <v>4</v>
      </c>
      <c r="BI2177">
        <v>205</v>
      </c>
      <c r="BJ2177" s="25">
        <v>45853</v>
      </c>
      <c r="BK2177">
        <v>0</v>
      </c>
      <c r="BL2177" s="27" t="str">
        <f>VLOOKUP(O2177,DropDownList!$H$1:$I$7,2,FALSE)</f>
        <v>2025/26</v>
      </c>
      <c r="BM2177" s="27" t="str">
        <f t="shared" si="33"/>
        <v>FISCAL FINES</v>
      </c>
    </row>
    <row r="2178" spans="1:65" x14ac:dyDescent="0.2">
      <c r="A2178">
        <v>2025</v>
      </c>
      <c r="B2178">
        <v>7</v>
      </c>
      <c r="C2178" t="s">
        <v>231</v>
      </c>
      <c r="D2178" t="s">
        <v>242</v>
      </c>
      <c r="E2178" t="s">
        <v>47</v>
      </c>
      <c r="F2178">
        <v>9282</v>
      </c>
      <c r="G2178" t="s">
        <v>141</v>
      </c>
      <c r="H2178" t="s">
        <v>233</v>
      </c>
      <c r="I2178" t="s">
        <v>234</v>
      </c>
      <c r="J2178" s="24">
        <v>45839</v>
      </c>
      <c r="K2178" t="s">
        <v>143</v>
      </c>
      <c r="L2178">
        <v>2</v>
      </c>
      <c r="M2178" t="s">
        <v>144</v>
      </c>
      <c r="N2178" t="s">
        <v>145</v>
      </c>
      <c r="O2178" t="s">
        <v>147</v>
      </c>
      <c r="P2178" t="s">
        <v>146</v>
      </c>
      <c r="Q2178">
        <v>397.71</v>
      </c>
      <c r="R2178">
        <v>199</v>
      </c>
      <c r="S2178">
        <v>2960</v>
      </c>
      <c r="T2178">
        <v>50</v>
      </c>
      <c r="U2178">
        <v>53</v>
      </c>
      <c r="V2178">
        <v>20</v>
      </c>
      <c r="W2178">
        <v>300</v>
      </c>
      <c r="X2178">
        <v>300</v>
      </c>
      <c r="Y2178">
        <v>0</v>
      </c>
      <c r="Z2178">
        <v>0</v>
      </c>
      <c r="AA2178">
        <v>2512.29</v>
      </c>
      <c r="AB2178">
        <v>0</v>
      </c>
      <c r="AC2178">
        <v>0</v>
      </c>
      <c r="AD2178">
        <v>20</v>
      </c>
      <c r="AE2178">
        <v>0</v>
      </c>
      <c r="AF2178">
        <v>169</v>
      </c>
      <c r="AG2178">
        <v>1</v>
      </c>
      <c r="AH2178">
        <v>4</v>
      </c>
      <c r="AI2178">
        <v>25</v>
      </c>
      <c r="AJ2178">
        <v>0</v>
      </c>
      <c r="AK2178">
        <v>0</v>
      </c>
      <c r="AL2178">
        <v>0</v>
      </c>
      <c r="AM2178">
        <v>0</v>
      </c>
      <c r="AN2178">
        <v>0</v>
      </c>
      <c r="AO2178">
        <v>114</v>
      </c>
      <c r="AP2178">
        <v>659</v>
      </c>
      <c r="AQ2178">
        <v>139</v>
      </c>
      <c r="AR2178">
        <v>0</v>
      </c>
      <c r="AS2178">
        <v>60</v>
      </c>
      <c r="AT2178">
        <v>112</v>
      </c>
      <c r="AU2178">
        <v>8</v>
      </c>
      <c r="AV2178">
        <v>2</v>
      </c>
      <c r="AW2178">
        <v>0</v>
      </c>
      <c r="AX2178">
        <v>0</v>
      </c>
      <c r="AY2178">
        <v>63</v>
      </c>
      <c r="AZ2178">
        <v>128</v>
      </c>
      <c r="BA2178">
        <v>87</v>
      </c>
      <c r="BB2178">
        <v>11</v>
      </c>
      <c r="BC2178">
        <v>2</v>
      </c>
      <c r="BD2178">
        <v>2</v>
      </c>
      <c r="BE2178">
        <v>0</v>
      </c>
      <c r="BF2178">
        <v>199</v>
      </c>
      <c r="BG2178">
        <v>390</v>
      </c>
      <c r="BH2178">
        <v>0</v>
      </c>
      <c r="BI2178">
        <v>52</v>
      </c>
      <c r="BJ2178" s="25">
        <v>45853</v>
      </c>
      <c r="BK2178">
        <v>0</v>
      </c>
      <c r="BL2178" s="27" t="str">
        <f>VLOOKUP(O2178,DropDownList!$H$1:$I$7,2,FALSE)</f>
        <v>2024/25</v>
      </c>
      <c r="BM2178" s="27" t="str">
        <f t="shared" si="33"/>
        <v>VSUR</v>
      </c>
    </row>
    <row r="2179" spans="1:65" x14ac:dyDescent="0.2">
      <c r="A2179">
        <v>2025</v>
      </c>
      <c r="B2179">
        <v>7</v>
      </c>
      <c r="C2179" t="s">
        <v>231</v>
      </c>
      <c r="D2179" t="s">
        <v>242</v>
      </c>
      <c r="E2179" t="s">
        <v>47</v>
      </c>
      <c r="F2179">
        <v>9282</v>
      </c>
      <c r="G2179" t="s">
        <v>141</v>
      </c>
      <c r="H2179" t="s">
        <v>233</v>
      </c>
      <c r="I2179" t="s">
        <v>234</v>
      </c>
      <c r="J2179" s="24">
        <v>45839</v>
      </c>
      <c r="K2179" t="s">
        <v>143</v>
      </c>
      <c r="L2179">
        <v>2</v>
      </c>
      <c r="M2179" t="s">
        <v>144</v>
      </c>
      <c r="N2179" t="s">
        <v>145</v>
      </c>
      <c r="O2179" t="s">
        <v>156</v>
      </c>
      <c r="P2179" t="s">
        <v>148</v>
      </c>
      <c r="Q2179">
        <v>60</v>
      </c>
      <c r="R2179">
        <v>8</v>
      </c>
      <c r="S2179">
        <v>480</v>
      </c>
      <c r="T2179">
        <v>0</v>
      </c>
      <c r="U2179">
        <v>1</v>
      </c>
      <c r="V2179">
        <v>1</v>
      </c>
      <c r="W2179">
        <v>60</v>
      </c>
      <c r="X2179">
        <v>60</v>
      </c>
      <c r="Y2179">
        <v>0</v>
      </c>
      <c r="Z2179">
        <v>0</v>
      </c>
      <c r="AA2179">
        <v>420</v>
      </c>
      <c r="AB2179">
        <v>0</v>
      </c>
      <c r="AC2179">
        <v>420</v>
      </c>
      <c r="AD2179">
        <v>1</v>
      </c>
      <c r="AE2179">
        <v>0</v>
      </c>
      <c r="AF2179">
        <v>7</v>
      </c>
      <c r="AG2179">
        <v>0</v>
      </c>
      <c r="AH2179">
        <v>0</v>
      </c>
      <c r="AI2179">
        <v>1</v>
      </c>
      <c r="AJ2179">
        <v>0</v>
      </c>
      <c r="AK2179">
        <v>0</v>
      </c>
      <c r="AL2179">
        <v>0</v>
      </c>
      <c r="AM2179">
        <v>0</v>
      </c>
      <c r="AN2179">
        <v>0</v>
      </c>
      <c r="AO2179">
        <v>8</v>
      </c>
      <c r="AP2179">
        <v>53</v>
      </c>
      <c r="AQ2179">
        <v>11</v>
      </c>
      <c r="AR2179">
        <v>0</v>
      </c>
      <c r="AS2179">
        <v>10</v>
      </c>
      <c r="AT2179">
        <v>10</v>
      </c>
      <c r="AU2179">
        <v>0</v>
      </c>
      <c r="AV2179">
        <v>0</v>
      </c>
      <c r="AW2179">
        <v>0</v>
      </c>
      <c r="AX2179">
        <v>0</v>
      </c>
      <c r="AY2179">
        <v>5</v>
      </c>
      <c r="AZ2179">
        <v>9</v>
      </c>
      <c r="BA2179">
        <v>6</v>
      </c>
      <c r="BB2179">
        <v>1</v>
      </c>
      <c r="BC2179">
        <v>0</v>
      </c>
      <c r="BD2179">
        <v>0</v>
      </c>
      <c r="BE2179">
        <v>0</v>
      </c>
      <c r="BF2179">
        <v>8</v>
      </c>
      <c r="BG2179">
        <v>60</v>
      </c>
      <c r="BH2179">
        <v>0</v>
      </c>
      <c r="BI2179">
        <v>1</v>
      </c>
      <c r="BJ2179" s="25">
        <v>45853</v>
      </c>
      <c r="BK2179">
        <v>0</v>
      </c>
      <c r="BL2179" s="27" t="str">
        <f>VLOOKUP(O2179,DropDownList!$H$1:$I$7,2,FALSE)</f>
        <v>2023/24</v>
      </c>
      <c r="BM2179" s="27" t="str">
        <f t="shared" ref="BM2179:BM2242" si="34">IF(RIGHT(P2179,4)="VSUR","VSUR",IF(RIGHT(P2179,4)="CONF","CONF",P2179))</f>
        <v>PRAS</v>
      </c>
    </row>
    <row r="2180" spans="1:65" x14ac:dyDescent="0.2">
      <c r="A2180">
        <v>2025</v>
      </c>
      <c r="B2180">
        <v>7</v>
      </c>
      <c r="C2180" t="s">
        <v>231</v>
      </c>
      <c r="D2180" t="s">
        <v>242</v>
      </c>
      <c r="E2180" t="s">
        <v>47</v>
      </c>
      <c r="F2180">
        <v>9282</v>
      </c>
      <c r="G2180" t="s">
        <v>141</v>
      </c>
      <c r="H2180" t="s">
        <v>233</v>
      </c>
      <c r="I2180" t="s">
        <v>234</v>
      </c>
      <c r="J2180" s="24">
        <v>45839</v>
      </c>
      <c r="K2180" t="s">
        <v>143</v>
      </c>
      <c r="L2180">
        <v>2</v>
      </c>
      <c r="M2180" t="s">
        <v>144</v>
      </c>
      <c r="N2180" t="s">
        <v>145</v>
      </c>
      <c r="O2180" t="s">
        <v>156</v>
      </c>
      <c r="P2180" t="s">
        <v>152</v>
      </c>
      <c r="Q2180">
        <v>0</v>
      </c>
      <c r="R2180">
        <v>25</v>
      </c>
      <c r="S2180">
        <v>1000</v>
      </c>
      <c r="T2180">
        <v>360</v>
      </c>
      <c r="U2180">
        <v>0</v>
      </c>
      <c r="V2180">
        <v>0</v>
      </c>
      <c r="W2180">
        <v>0</v>
      </c>
      <c r="X2180">
        <v>0</v>
      </c>
      <c r="Y2180">
        <v>0</v>
      </c>
      <c r="Z2180">
        <v>0</v>
      </c>
      <c r="AA2180">
        <v>640</v>
      </c>
      <c r="AB2180">
        <v>0</v>
      </c>
      <c r="AC2180">
        <v>640</v>
      </c>
      <c r="AD2180">
        <v>0</v>
      </c>
      <c r="AE2180">
        <v>0</v>
      </c>
      <c r="AF2180">
        <v>16</v>
      </c>
      <c r="AG2180">
        <v>0</v>
      </c>
      <c r="AH2180">
        <v>9</v>
      </c>
      <c r="AI2180">
        <v>0</v>
      </c>
      <c r="AJ2180">
        <v>0</v>
      </c>
      <c r="AK2180">
        <v>0</v>
      </c>
      <c r="AL2180">
        <v>0</v>
      </c>
      <c r="AM2180">
        <v>1</v>
      </c>
      <c r="AN2180">
        <v>0</v>
      </c>
      <c r="AO2180">
        <v>0</v>
      </c>
      <c r="AP2180">
        <v>0</v>
      </c>
      <c r="AQ2180">
        <v>0</v>
      </c>
      <c r="AR2180">
        <v>0</v>
      </c>
      <c r="AS2180">
        <v>0</v>
      </c>
      <c r="AT2180">
        <v>0</v>
      </c>
      <c r="AU2180">
        <v>0</v>
      </c>
      <c r="AV2180">
        <v>0</v>
      </c>
      <c r="AW2180">
        <v>0</v>
      </c>
      <c r="AX2180">
        <v>0</v>
      </c>
      <c r="AY2180">
        <v>0</v>
      </c>
      <c r="AZ2180">
        <v>0</v>
      </c>
      <c r="BA2180">
        <v>0</v>
      </c>
      <c r="BB2180">
        <v>0</v>
      </c>
      <c r="BC2180">
        <v>0</v>
      </c>
      <c r="BD2180">
        <v>0</v>
      </c>
      <c r="BE2180">
        <v>0</v>
      </c>
      <c r="BF2180">
        <v>0</v>
      </c>
      <c r="BG2180">
        <v>0</v>
      </c>
      <c r="BH2180">
        <v>0</v>
      </c>
      <c r="BI2180">
        <v>0</v>
      </c>
      <c r="BJ2180" s="25">
        <v>45853</v>
      </c>
      <c r="BK2180">
        <v>0</v>
      </c>
      <c r="BL2180" s="27" t="str">
        <f>VLOOKUP(O2180,DropDownList!$H$1:$I$7,2,FALSE)</f>
        <v>2023/24</v>
      </c>
      <c r="BM2180" s="27" t="str">
        <f t="shared" si="34"/>
        <v>PCOA</v>
      </c>
    </row>
    <row r="2181" spans="1:65" x14ac:dyDescent="0.2">
      <c r="A2181">
        <v>2025</v>
      </c>
      <c r="B2181">
        <v>7</v>
      </c>
      <c r="C2181" t="s">
        <v>231</v>
      </c>
      <c r="D2181" t="s">
        <v>242</v>
      </c>
      <c r="E2181" t="s">
        <v>47</v>
      </c>
      <c r="F2181">
        <v>9282</v>
      </c>
      <c r="G2181" t="s">
        <v>141</v>
      </c>
      <c r="H2181" t="s">
        <v>233</v>
      </c>
      <c r="I2181" t="s">
        <v>234</v>
      </c>
      <c r="J2181" s="24">
        <v>45839</v>
      </c>
      <c r="K2181" t="s">
        <v>143</v>
      </c>
      <c r="L2181">
        <v>2</v>
      </c>
      <c r="M2181" t="s">
        <v>144</v>
      </c>
      <c r="N2181" t="s">
        <v>145</v>
      </c>
      <c r="O2181" t="s">
        <v>149</v>
      </c>
      <c r="P2181" t="s">
        <v>153</v>
      </c>
      <c r="Q2181">
        <v>45</v>
      </c>
      <c r="R2181">
        <v>2</v>
      </c>
      <c r="S2181">
        <v>90</v>
      </c>
      <c r="T2181">
        <v>0</v>
      </c>
      <c r="U2181">
        <v>1</v>
      </c>
      <c r="V2181">
        <v>0</v>
      </c>
      <c r="W2181">
        <v>0</v>
      </c>
      <c r="X2181">
        <v>0</v>
      </c>
      <c r="Y2181">
        <v>0</v>
      </c>
      <c r="Z2181">
        <v>0</v>
      </c>
      <c r="AA2181">
        <v>45</v>
      </c>
      <c r="AB2181">
        <v>0</v>
      </c>
      <c r="AC2181">
        <v>45</v>
      </c>
      <c r="AD2181">
        <v>0</v>
      </c>
      <c r="AE2181">
        <v>0</v>
      </c>
      <c r="AF2181">
        <v>1</v>
      </c>
      <c r="AG2181">
        <v>0</v>
      </c>
      <c r="AH2181">
        <v>0</v>
      </c>
      <c r="AI2181">
        <v>1</v>
      </c>
      <c r="AJ2181">
        <v>0</v>
      </c>
      <c r="AK2181">
        <v>0</v>
      </c>
      <c r="AL2181">
        <v>0</v>
      </c>
      <c r="AM2181">
        <v>0</v>
      </c>
      <c r="AN2181">
        <v>0</v>
      </c>
      <c r="AO2181">
        <v>1</v>
      </c>
      <c r="AP2181">
        <v>4</v>
      </c>
      <c r="AQ2181">
        <v>2</v>
      </c>
      <c r="AR2181">
        <v>0</v>
      </c>
      <c r="AS2181">
        <v>0</v>
      </c>
      <c r="AT2181">
        <v>0</v>
      </c>
      <c r="AU2181">
        <v>0</v>
      </c>
      <c r="AV2181">
        <v>0</v>
      </c>
      <c r="AW2181">
        <v>0</v>
      </c>
      <c r="AX2181">
        <v>0</v>
      </c>
      <c r="AY2181">
        <v>0</v>
      </c>
      <c r="AZ2181">
        <v>1</v>
      </c>
      <c r="BA2181">
        <v>1</v>
      </c>
      <c r="BB2181">
        <v>0</v>
      </c>
      <c r="BC2181">
        <v>0</v>
      </c>
      <c r="BD2181">
        <v>0</v>
      </c>
      <c r="BE2181">
        <v>0</v>
      </c>
      <c r="BF2181">
        <v>1</v>
      </c>
      <c r="BG2181">
        <v>45</v>
      </c>
      <c r="BH2181">
        <v>0</v>
      </c>
      <c r="BI2181">
        <v>0</v>
      </c>
      <c r="BJ2181" s="25">
        <v>45853</v>
      </c>
      <c r="BK2181">
        <v>0</v>
      </c>
      <c r="BL2181" s="27" t="str">
        <f>VLOOKUP(O2181,DropDownList!$H$1:$I$7,2,FALSE)</f>
        <v>2025/26</v>
      </c>
      <c r="BM2181" s="27" t="str">
        <f t="shared" si="34"/>
        <v>PREG</v>
      </c>
    </row>
    <row r="2182" spans="1:65" x14ac:dyDescent="0.2">
      <c r="A2182">
        <v>2025</v>
      </c>
      <c r="B2182">
        <v>7</v>
      </c>
      <c r="C2182" t="s">
        <v>231</v>
      </c>
      <c r="D2182" t="s">
        <v>242</v>
      </c>
      <c r="E2182" t="s">
        <v>47</v>
      </c>
      <c r="F2182">
        <v>9282</v>
      </c>
      <c r="G2182" t="s">
        <v>141</v>
      </c>
      <c r="H2182" t="s">
        <v>233</v>
      </c>
      <c r="I2182" t="s">
        <v>234</v>
      </c>
      <c r="J2182" s="24">
        <v>45839</v>
      </c>
      <c r="K2182" t="s">
        <v>143</v>
      </c>
      <c r="L2182">
        <v>2</v>
      </c>
      <c r="M2182" t="s">
        <v>144</v>
      </c>
      <c r="N2182" t="s">
        <v>145</v>
      </c>
      <c r="O2182" t="s">
        <v>156</v>
      </c>
      <c r="P2182" t="s">
        <v>154</v>
      </c>
      <c r="Q2182">
        <v>14514.7</v>
      </c>
      <c r="R2182">
        <v>376</v>
      </c>
      <c r="S2182">
        <v>82043.649999999994</v>
      </c>
      <c r="T2182">
        <v>1295.53</v>
      </c>
      <c r="U2182">
        <v>66</v>
      </c>
      <c r="V2182">
        <v>35</v>
      </c>
      <c r="W2182">
        <v>9350.08</v>
      </c>
      <c r="X2182">
        <v>9635.08</v>
      </c>
      <c r="Y2182">
        <v>0</v>
      </c>
      <c r="Z2182">
        <v>0</v>
      </c>
      <c r="AA2182">
        <v>66233.42</v>
      </c>
      <c r="AB2182">
        <v>1261.6500000000001</v>
      </c>
      <c r="AC2182">
        <v>60256.77</v>
      </c>
      <c r="AD2182">
        <v>18</v>
      </c>
      <c r="AE2182">
        <v>17</v>
      </c>
      <c r="AF2182">
        <v>302</v>
      </c>
      <c r="AG2182">
        <v>39</v>
      </c>
      <c r="AH2182">
        <v>2</v>
      </c>
      <c r="AI2182">
        <v>27</v>
      </c>
      <c r="AJ2182">
        <v>0</v>
      </c>
      <c r="AK2182">
        <v>0</v>
      </c>
      <c r="AL2182">
        <v>0</v>
      </c>
      <c r="AM2182">
        <v>0</v>
      </c>
      <c r="AN2182">
        <v>0</v>
      </c>
      <c r="AO2182">
        <v>235</v>
      </c>
      <c r="AP2182">
        <v>1348</v>
      </c>
      <c r="AQ2182">
        <v>279</v>
      </c>
      <c r="AR2182">
        <v>2</v>
      </c>
      <c r="AS2182">
        <v>113</v>
      </c>
      <c r="AT2182">
        <v>188</v>
      </c>
      <c r="AU2182">
        <v>42</v>
      </c>
      <c r="AV2182">
        <v>18</v>
      </c>
      <c r="AW2182">
        <v>2</v>
      </c>
      <c r="AX2182">
        <v>0</v>
      </c>
      <c r="AY2182">
        <v>125</v>
      </c>
      <c r="AZ2182">
        <v>250</v>
      </c>
      <c r="BA2182">
        <v>168</v>
      </c>
      <c r="BB2182">
        <v>32</v>
      </c>
      <c r="BC2182">
        <v>12</v>
      </c>
      <c r="BD2182">
        <v>5</v>
      </c>
      <c r="BE2182">
        <v>0</v>
      </c>
      <c r="BF2182">
        <v>374</v>
      </c>
      <c r="BG2182">
        <v>7735</v>
      </c>
      <c r="BH2182">
        <v>6</v>
      </c>
      <c r="BI2182">
        <v>64</v>
      </c>
      <c r="BJ2182" s="25">
        <v>45853</v>
      </c>
      <c r="BK2182">
        <v>0</v>
      </c>
      <c r="BL2182" s="27" t="str">
        <f>VLOOKUP(O2182,DropDownList!$H$1:$I$7,2,FALSE)</f>
        <v>2023/24</v>
      </c>
      <c r="BM2182" s="27" t="str">
        <f t="shared" si="34"/>
        <v>JP COURT</v>
      </c>
    </row>
    <row r="2183" spans="1:65" x14ac:dyDescent="0.2">
      <c r="A2183">
        <v>2025</v>
      </c>
      <c r="B2183">
        <v>7</v>
      </c>
      <c r="C2183" t="s">
        <v>231</v>
      </c>
      <c r="D2183" t="s">
        <v>242</v>
      </c>
      <c r="E2183" t="s">
        <v>47</v>
      </c>
      <c r="F2183">
        <v>9282</v>
      </c>
      <c r="G2183" t="s">
        <v>141</v>
      </c>
      <c r="H2183" t="s">
        <v>233</v>
      </c>
      <c r="I2183" t="s">
        <v>234</v>
      </c>
      <c r="J2183" s="24">
        <v>45839</v>
      </c>
      <c r="K2183" t="s">
        <v>143</v>
      </c>
      <c r="L2183">
        <v>2</v>
      </c>
      <c r="M2183" t="s">
        <v>144</v>
      </c>
      <c r="N2183" t="s">
        <v>145</v>
      </c>
      <c r="O2183" t="s">
        <v>149</v>
      </c>
      <c r="P2183" t="s">
        <v>148</v>
      </c>
      <c r="Q2183">
        <v>300.31</v>
      </c>
      <c r="R2183">
        <v>15</v>
      </c>
      <c r="S2183">
        <v>900</v>
      </c>
      <c r="T2183">
        <v>60</v>
      </c>
      <c r="U2183">
        <v>6</v>
      </c>
      <c r="V2183">
        <v>1</v>
      </c>
      <c r="W2183">
        <v>60</v>
      </c>
      <c r="X2183">
        <v>60</v>
      </c>
      <c r="Y2183">
        <v>0</v>
      </c>
      <c r="Z2183">
        <v>0</v>
      </c>
      <c r="AA2183">
        <v>539.69000000000005</v>
      </c>
      <c r="AB2183">
        <v>0</v>
      </c>
      <c r="AC2183">
        <v>539.69000000000005</v>
      </c>
      <c r="AD2183">
        <v>1</v>
      </c>
      <c r="AE2183">
        <v>0</v>
      </c>
      <c r="AF2183">
        <v>8</v>
      </c>
      <c r="AG2183">
        <v>2</v>
      </c>
      <c r="AH2183">
        <v>1</v>
      </c>
      <c r="AI2183">
        <v>4</v>
      </c>
      <c r="AJ2183">
        <v>0</v>
      </c>
      <c r="AK2183">
        <v>0</v>
      </c>
      <c r="AL2183">
        <v>0</v>
      </c>
      <c r="AM2183">
        <v>0</v>
      </c>
      <c r="AN2183">
        <v>0</v>
      </c>
      <c r="AO2183">
        <v>13</v>
      </c>
      <c r="AP2183">
        <v>43</v>
      </c>
      <c r="AQ2183">
        <v>14</v>
      </c>
      <c r="AR2183">
        <v>0</v>
      </c>
      <c r="AS2183">
        <v>1</v>
      </c>
      <c r="AT2183">
        <v>3</v>
      </c>
      <c r="AU2183">
        <v>0</v>
      </c>
      <c r="AV2183">
        <v>0</v>
      </c>
      <c r="AW2183">
        <v>0</v>
      </c>
      <c r="AX2183">
        <v>0</v>
      </c>
      <c r="AY2183">
        <v>7</v>
      </c>
      <c r="AZ2183">
        <v>11</v>
      </c>
      <c r="BA2183">
        <v>2</v>
      </c>
      <c r="BB2183">
        <v>2</v>
      </c>
      <c r="BC2183">
        <v>1</v>
      </c>
      <c r="BD2183">
        <v>0</v>
      </c>
      <c r="BE2183">
        <v>0</v>
      </c>
      <c r="BF2183">
        <v>15</v>
      </c>
      <c r="BG2183">
        <v>240</v>
      </c>
      <c r="BH2183">
        <v>0</v>
      </c>
      <c r="BI2183">
        <v>6</v>
      </c>
      <c r="BJ2183" s="25">
        <v>45853</v>
      </c>
      <c r="BK2183">
        <v>0</v>
      </c>
      <c r="BL2183" s="27" t="str">
        <f>VLOOKUP(O2183,DropDownList!$H$1:$I$7,2,FALSE)</f>
        <v>2025/26</v>
      </c>
      <c r="BM2183" s="27" t="str">
        <f t="shared" si="34"/>
        <v>PRAS</v>
      </c>
    </row>
    <row r="2184" spans="1:65" x14ac:dyDescent="0.2">
      <c r="A2184">
        <v>2025</v>
      </c>
      <c r="B2184">
        <v>7</v>
      </c>
      <c r="C2184" t="s">
        <v>231</v>
      </c>
      <c r="D2184" t="s">
        <v>242</v>
      </c>
      <c r="E2184" t="s">
        <v>47</v>
      </c>
      <c r="F2184">
        <v>9282</v>
      </c>
      <c r="G2184" t="s">
        <v>141</v>
      </c>
      <c r="H2184" t="s">
        <v>233</v>
      </c>
      <c r="I2184" t="s">
        <v>234</v>
      </c>
      <c r="J2184" s="24">
        <v>45839</v>
      </c>
      <c r="K2184" t="s">
        <v>143</v>
      </c>
      <c r="L2184">
        <v>2</v>
      </c>
      <c r="M2184" t="s">
        <v>144</v>
      </c>
      <c r="N2184" t="s">
        <v>145</v>
      </c>
      <c r="O2184" t="s">
        <v>156</v>
      </c>
      <c r="P2184" t="s">
        <v>150</v>
      </c>
      <c r="Q2184">
        <v>11109.55</v>
      </c>
      <c r="R2184">
        <v>453</v>
      </c>
      <c r="S2184">
        <v>64598.19</v>
      </c>
      <c r="T2184">
        <v>8098.34</v>
      </c>
      <c r="U2184">
        <v>88</v>
      </c>
      <c r="V2184">
        <v>49</v>
      </c>
      <c r="W2184">
        <v>6058.75</v>
      </c>
      <c r="X2184">
        <v>6058.75</v>
      </c>
      <c r="Y2184">
        <v>408</v>
      </c>
      <c r="Z2184">
        <v>56499.85</v>
      </c>
      <c r="AA2184">
        <v>45390.3</v>
      </c>
      <c r="AB2184">
        <v>11248.17</v>
      </c>
      <c r="AC2184">
        <v>34142.129999999997</v>
      </c>
      <c r="AD2184">
        <v>32</v>
      </c>
      <c r="AE2184">
        <v>17</v>
      </c>
      <c r="AF2184">
        <v>313</v>
      </c>
      <c r="AG2184">
        <v>42</v>
      </c>
      <c r="AH2184">
        <v>45</v>
      </c>
      <c r="AI2184">
        <v>46</v>
      </c>
      <c r="AJ2184">
        <v>73</v>
      </c>
      <c r="AK2184">
        <v>46</v>
      </c>
      <c r="AL2184">
        <v>6</v>
      </c>
      <c r="AM2184">
        <v>25</v>
      </c>
      <c r="AN2184">
        <v>7</v>
      </c>
      <c r="AO2184">
        <v>325</v>
      </c>
      <c r="AP2184">
        <v>1804</v>
      </c>
      <c r="AQ2184">
        <v>421</v>
      </c>
      <c r="AR2184">
        <v>9</v>
      </c>
      <c r="AS2184">
        <v>134</v>
      </c>
      <c r="AT2184">
        <v>288</v>
      </c>
      <c r="AU2184">
        <v>5</v>
      </c>
      <c r="AV2184">
        <v>2</v>
      </c>
      <c r="AW2184">
        <v>0</v>
      </c>
      <c r="AX2184">
        <v>0</v>
      </c>
      <c r="AY2184">
        <v>223</v>
      </c>
      <c r="AZ2184">
        <v>358</v>
      </c>
      <c r="BA2184">
        <v>217</v>
      </c>
      <c r="BB2184">
        <v>35</v>
      </c>
      <c r="BC2184">
        <v>18</v>
      </c>
      <c r="BD2184">
        <v>4</v>
      </c>
      <c r="BE2184">
        <v>0</v>
      </c>
      <c r="BF2184">
        <v>335</v>
      </c>
      <c r="BG2184">
        <v>5431.51</v>
      </c>
      <c r="BH2184">
        <v>7</v>
      </c>
      <c r="BI2184">
        <v>85</v>
      </c>
      <c r="BJ2184" s="25">
        <v>45853</v>
      </c>
      <c r="BK2184">
        <v>0</v>
      </c>
      <c r="BL2184" s="27" t="str">
        <f>VLOOKUP(O2184,DropDownList!$H$1:$I$7,2,FALSE)</f>
        <v>2023/24</v>
      </c>
      <c r="BM2184" s="27" t="str">
        <f t="shared" si="34"/>
        <v>FISCAL FINES</v>
      </c>
    </row>
    <row r="2185" spans="1:65" x14ac:dyDescent="0.2">
      <c r="A2185">
        <v>2025</v>
      </c>
      <c r="B2185">
        <v>7</v>
      </c>
      <c r="C2185" t="s">
        <v>231</v>
      </c>
      <c r="D2185" t="s">
        <v>242</v>
      </c>
      <c r="E2185" t="s">
        <v>47</v>
      </c>
      <c r="F2185">
        <v>9282</v>
      </c>
      <c r="G2185" t="s">
        <v>141</v>
      </c>
      <c r="H2185" t="s">
        <v>233</v>
      </c>
      <c r="I2185" t="s">
        <v>234</v>
      </c>
      <c r="J2185" s="24">
        <v>45839</v>
      </c>
      <c r="K2185" t="s">
        <v>143</v>
      </c>
      <c r="L2185">
        <v>2</v>
      </c>
      <c r="M2185" t="s">
        <v>144</v>
      </c>
      <c r="N2185" t="s">
        <v>145</v>
      </c>
      <c r="O2185" t="s">
        <v>147</v>
      </c>
      <c r="P2185" t="s">
        <v>154</v>
      </c>
      <c r="Q2185">
        <v>10202.07</v>
      </c>
      <c r="R2185">
        <v>201</v>
      </c>
      <c r="S2185">
        <v>48235.86</v>
      </c>
      <c r="T2185">
        <v>1380</v>
      </c>
      <c r="U2185">
        <v>53</v>
      </c>
      <c r="V2185">
        <v>28</v>
      </c>
      <c r="W2185">
        <v>6145.33</v>
      </c>
      <c r="X2185">
        <v>6165.33</v>
      </c>
      <c r="Y2185">
        <v>0</v>
      </c>
      <c r="Z2185">
        <v>0</v>
      </c>
      <c r="AA2185">
        <v>36653.79</v>
      </c>
      <c r="AB2185">
        <v>200</v>
      </c>
      <c r="AC2185">
        <v>33941.5</v>
      </c>
      <c r="AD2185">
        <v>20</v>
      </c>
      <c r="AE2185">
        <v>8</v>
      </c>
      <c r="AF2185">
        <v>141</v>
      </c>
      <c r="AG2185">
        <v>28</v>
      </c>
      <c r="AH2185">
        <v>4</v>
      </c>
      <c r="AI2185">
        <v>25</v>
      </c>
      <c r="AJ2185">
        <v>0</v>
      </c>
      <c r="AK2185">
        <v>0</v>
      </c>
      <c r="AL2185">
        <v>0</v>
      </c>
      <c r="AM2185">
        <v>0</v>
      </c>
      <c r="AN2185">
        <v>0</v>
      </c>
      <c r="AO2185">
        <v>116</v>
      </c>
      <c r="AP2185">
        <v>663</v>
      </c>
      <c r="AQ2185">
        <v>141</v>
      </c>
      <c r="AR2185">
        <v>0</v>
      </c>
      <c r="AS2185">
        <v>60</v>
      </c>
      <c r="AT2185">
        <v>112</v>
      </c>
      <c r="AU2185">
        <v>8</v>
      </c>
      <c r="AV2185">
        <v>2</v>
      </c>
      <c r="AW2185">
        <v>0</v>
      </c>
      <c r="AX2185">
        <v>0</v>
      </c>
      <c r="AY2185">
        <v>64</v>
      </c>
      <c r="AZ2185">
        <v>129</v>
      </c>
      <c r="BA2185">
        <v>87</v>
      </c>
      <c r="BB2185">
        <v>11</v>
      </c>
      <c r="BC2185">
        <v>2</v>
      </c>
      <c r="BD2185">
        <v>2</v>
      </c>
      <c r="BE2185">
        <v>0</v>
      </c>
      <c r="BF2185">
        <v>201</v>
      </c>
      <c r="BG2185">
        <v>6340</v>
      </c>
      <c r="BH2185">
        <v>3</v>
      </c>
      <c r="BI2185">
        <v>52</v>
      </c>
      <c r="BJ2185" s="25">
        <v>45853</v>
      </c>
      <c r="BK2185">
        <v>0</v>
      </c>
      <c r="BL2185" s="27" t="str">
        <f>VLOOKUP(O2185,DropDownList!$H$1:$I$7,2,FALSE)</f>
        <v>2024/25</v>
      </c>
      <c r="BM2185" s="27" t="str">
        <f t="shared" si="34"/>
        <v>JP COURT</v>
      </c>
    </row>
    <row r="2186" spans="1:65" x14ac:dyDescent="0.2">
      <c r="A2186">
        <v>2025</v>
      </c>
      <c r="B2186">
        <v>7</v>
      </c>
      <c r="C2186" t="s">
        <v>231</v>
      </c>
      <c r="D2186" t="s">
        <v>242</v>
      </c>
      <c r="E2186" t="s">
        <v>47</v>
      </c>
      <c r="F2186">
        <v>9282</v>
      </c>
      <c r="G2186" t="s">
        <v>141</v>
      </c>
      <c r="H2186" t="s">
        <v>233</v>
      </c>
      <c r="I2186" t="s">
        <v>234</v>
      </c>
      <c r="J2186" s="24">
        <v>45839</v>
      </c>
      <c r="K2186" t="s">
        <v>143</v>
      </c>
      <c r="L2186">
        <v>2</v>
      </c>
      <c r="M2186" t="s">
        <v>144</v>
      </c>
      <c r="N2186" t="s">
        <v>145</v>
      </c>
      <c r="O2186" t="s">
        <v>156</v>
      </c>
      <c r="P2186" t="s">
        <v>146</v>
      </c>
      <c r="Q2186">
        <v>440</v>
      </c>
      <c r="R2186">
        <v>376</v>
      </c>
      <c r="S2186">
        <v>5185</v>
      </c>
      <c r="T2186">
        <v>30</v>
      </c>
      <c r="U2186">
        <v>67</v>
      </c>
      <c r="V2186">
        <v>18</v>
      </c>
      <c r="W2186">
        <v>330</v>
      </c>
      <c r="X2186">
        <v>330</v>
      </c>
      <c r="Y2186">
        <v>0</v>
      </c>
      <c r="Z2186">
        <v>0</v>
      </c>
      <c r="AA2186">
        <v>4715</v>
      </c>
      <c r="AB2186">
        <v>0</v>
      </c>
      <c r="AC2186">
        <v>0</v>
      </c>
      <c r="AD2186">
        <v>18</v>
      </c>
      <c r="AE2186">
        <v>0</v>
      </c>
      <c r="AF2186">
        <v>346</v>
      </c>
      <c r="AG2186">
        <v>0</v>
      </c>
      <c r="AH2186">
        <v>3</v>
      </c>
      <c r="AI2186">
        <v>27</v>
      </c>
      <c r="AJ2186">
        <v>0</v>
      </c>
      <c r="AK2186">
        <v>0</v>
      </c>
      <c r="AL2186">
        <v>0</v>
      </c>
      <c r="AM2186">
        <v>0</v>
      </c>
      <c r="AN2186">
        <v>0</v>
      </c>
      <c r="AO2186">
        <v>235</v>
      </c>
      <c r="AP2186">
        <v>1348</v>
      </c>
      <c r="AQ2186">
        <v>279</v>
      </c>
      <c r="AR2186">
        <v>2</v>
      </c>
      <c r="AS2186">
        <v>113</v>
      </c>
      <c r="AT2186">
        <v>188</v>
      </c>
      <c r="AU2186">
        <v>42</v>
      </c>
      <c r="AV2186">
        <v>18</v>
      </c>
      <c r="AW2186">
        <v>2</v>
      </c>
      <c r="AX2186">
        <v>0</v>
      </c>
      <c r="AY2186">
        <v>125</v>
      </c>
      <c r="AZ2186">
        <v>250</v>
      </c>
      <c r="BA2186">
        <v>168</v>
      </c>
      <c r="BB2186">
        <v>32</v>
      </c>
      <c r="BC2186">
        <v>12</v>
      </c>
      <c r="BD2186">
        <v>5</v>
      </c>
      <c r="BE2186">
        <v>0</v>
      </c>
      <c r="BF2186">
        <v>374</v>
      </c>
      <c r="BG2186">
        <v>440</v>
      </c>
      <c r="BH2186">
        <v>0</v>
      </c>
      <c r="BI2186">
        <v>65</v>
      </c>
      <c r="BJ2186" s="25">
        <v>45853</v>
      </c>
      <c r="BK2186">
        <v>0</v>
      </c>
      <c r="BL2186" s="27" t="str">
        <f>VLOOKUP(O2186,DropDownList!$H$1:$I$7,2,FALSE)</f>
        <v>2023/24</v>
      </c>
      <c r="BM2186" s="27" t="str">
        <f t="shared" si="34"/>
        <v>VSUR</v>
      </c>
    </row>
    <row r="2187" spans="1:65" x14ac:dyDescent="0.2">
      <c r="A2187">
        <v>2025</v>
      </c>
      <c r="B2187">
        <v>7</v>
      </c>
      <c r="C2187" t="s">
        <v>231</v>
      </c>
      <c r="D2187" t="s">
        <v>242</v>
      </c>
      <c r="E2187" t="s">
        <v>47</v>
      </c>
      <c r="F2187">
        <v>9282</v>
      </c>
      <c r="G2187" t="s">
        <v>141</v>
      </c>
      <c r="H2187" t="s">
        <v>233</v>
      </c>
      <c r="I2187" t="s">
        <v>234</v>
      </c>
      <c r="J2187" s="24">
        <v>45839</v>
      </c>
      <c r="K2187" t="s">
        <v>143</v>
      </c>
      <c r="L2187">
        <v>2</v>
      </c>
      <c r="M2187" t="s">
        <v>144</v>
      </c>
      <c r="N2187" t="s">
        <v>145</v>
      </c>
      <c r="O2187" t="s">
        <v>147</v>
      </c>
      <c r="P2187" t="s">
        <v>150</v>
      </c>
      <c r="Q2187">
        <v>18073.060000000001</v>
      </c>
      <c r="R2187">
        <v>445</v>
      </c>
      <c r="S2187">
        <v>70687.03</v>
      </c>
      <c r="T2187">
        <v>6284.84</v>
      </c>
      <c r="U2187">
        <v>122</v>
      </c>
      <c r="V2187">
        <v>70</v>
      </c>
      <c r="W2187">
        <v>11030.47</v>
      </c>
      <c r="X2187">
        <v>11285.47</v>
      </c>
      <c r="Y2187">
        <v>406</v>
      </c>
      <c r="Z2187">
        <v>64402.19</v>
      </c>
      <c r="AA2187">
        <v>46329.13</v>
      </c>
      <c r="AB2187">
        <v>14448.62</v>
      </c>
      <c r="AC2187">
        <v>31880.51</v>
      </c>
      <c r="AD2187">
        <v>57</v>
      </c>
      <c r="AE2187">
        <v>13</v>
      </c>
      <c r="AF2187">
        <v>276</v>
      </c>
      <c r="AG2187">
        <v>46</v>
      </c>
      <c r="AH2187">
        <v>39</v>
      </c>
      <c r="AI2187">
        <v>76</v>
      </c>
      <c r="AJ2187">
        <v>79</v>
      </c>
      <c r="AK2187">
        <v>44</v>
      </c>
      <c r="AL2187">
        <v>11</v>
      </c>
      <c r="AM2187">
        <v>20</v>
      </c>
      <c r="AN2187">
        <v>2</v>
      </c>
      <c r="AO2187">
        <v>308</v>
      </c>
      <c r="AP2187">
        <v>1713</v>
      </c>
      <c r="AQ2187">
        <v>379</v>
      </c>
      <c r="AR2187">
        <v>0</v>
      </c>
      <c r="AS2187">
        <v>131</v>
      </c>
      <c r="AT2187">
        <v>271</v>
      </c>
      <c r="AU2187">
        <v>25</v>
      </c>
      <c r="AV2187">
        <v>12</v>
      </c>
      <c r="AW2187">
        <v>0</v>
      </c>
      <c r="AX2187">
        <v>0</v>
      </c>
      <c r="AY2187">
        <v>191</v>
      </c>
      <c r="AZ2187">
        <v>375</v>
      </c>
      <c r="BA2187">
        <v>213</v>
      </c>
      <c r="BB2187">
        <v>15</v>
      </c>
      <c r="BC2187">
        <v>5</v>
      </c>
      <c r="BD2187">
        <v>3</v>
      </c>
      <c r="BE2187">
        <v>0</v>
      </c>
      <c r="BF2187">
        <v>320</v>
      </c>
      <c r="BG2187">
        <v>12617.53</v>
      </c>
      <c r="BH2187">
        <v>8</v>
      </c>
      <c r="BI2187">
        <v>122</v>
      </c>
      <c r="BJ2187" s="25">
        <v>45853</v>
      </c>
      <c r="BK2187">
        <v>0</v>
      </c>
      <c r="BL2187" s="27" t="str">
        <f>VLOOKUP(O2187,DropDownList!$H$1:$I$7,2,FALSE)</f>
        <v>2024/25</v>
      </c>
      <c r="BM2187" s="27" t="str">
        <f t="shared" si="34"/>
        <v>FISCAL FINES</v>
      </c>
    </row>
    <row r="2188" spans="1:65" x14ac:dyDescent="0.2">
      <c r="A2188">
        <v>2025</v>
      </c>
      <c r="B2188">
        <v>7</v>
      </c>
      <c r="C2188" t="s">
        <v>231</v>
      </c>
      <c r="D2188" t="s">
        <v>242</v>
      </c>
      <c r="E2188" t="s">
        <v>47</v>
      </c>
      <c r="F2188">
        <v>9282</v>
      </c>
      <c r="G2188" t="s">
        <v>141</v>
      </c>
      <c r="H2188" t="s">
        <v>233</v>
      </c>
      <c r="I2188" t="s">
        <v>234</v>
      </c>
      <c r="J2188" s="24">
        <v>45839</v>
      </c>
      <c r="K2188" t="s">
        <v>143</v>
      </c>
      <c r="L2188">
        <v>2</v>
      </c>
      <c r="M2188" t="s">
        <v>144</v>
      </c>
      <c r="N2188" t="s">
        <v>145</v>
      </c>
      <c r="O2188" t="s">
        <v>149</v>
      </c>
      <c r="P2188" t="s">
        <v>146</v>
      </c>
      <c r="Q2188">
        <v>1080</v>
      </c>
      <c r="R2188">
        <v>345</v>
      </c>
      <c r="S2188">
        <v>4830</v>
      </c>
      <c r="T2188">
        <v>20</v>
      </c>
      <c r="U2188">
        <v>147</v>
      </c>
      <c r="V2188">
        <v>39</v>
      </c>
      <c r="W2188">
        <v>550</v>
      </c>
      <c r="X2188">
        <v>550</v>
      </c>
      <c r="Y2188">
        <v>0</v>
      </c>
      <c r="Z2188">
        <v>0</v>
      </c>
      <c r="AA2188">
        <v>3730</v>
      </c>
      <c r="AB2188">
        <v>0</v>
      </c>
      <c r="AC2188">
        <v>0</v>
      </c>
      <c r="AD2188">
        <v>39</v>
      </c>
      <c r="AE2188">
        <v>0</v>
      </c>
      <c r="AF2188">
        <v>272</v>
      </c>
      <c r="AG2188">
        <v>0</v>
      </c>
      <c r="AH2188">
        <v>2</v>
      </c>
      <c r="AI2188">
        <v>71</v>
      </c>
      <c r="AJ2188">
        <v>0</v>
      </c>
      <c r="AK2188">
        <v>0</v>
      </c>
      <c r="AL2188">
        <v>0</v>
      </c>
      <c r="AM2188">
        <v>0</v>
      </c>
      <c r="AN2188">
        <v>0</v>
      </c>
      <c r="AO2188">
        <v>219</v>
      </c>
      <c r="AP2188">
        <v>834</v>
      </c>
      <c r="AQ2188">
        <v>239</v>
      </c>
      <c r="AR2188">
        <v>0</v>
      </c>
      <c r="AS2188">
        <v>63</v>
      </c>
      <c r="AT2188">
        <v>74</v>
      </c>
      <c r="AU2188">
        <v>4</v>
      </c>
      <c r="AV2188">
        <v>2</v>
      </c>
      <c r="AW2188">
        <v>0</v>
      </c>
      <c r="AX2188">
        <v>0</v>
      </c>
      <c r="AY2188">
        <v>93</v>
      </c>
      <c r="AZ2188">
        <v>191</v>
      </c>
      <c r="BA2188">
        <v>87</v>
      </c>
      <c r="BB2188">
        <v>22</v>
      </c>
      <c r="BC2188">
        <v>11</v>
      </c>
      <c r="BD2188">
        <v>4</v>
      </c>
      <c r="BE2188">
        <v>0</v>
      </c>
      <c r="BF2188">
        <v>343</v>
      </c>
      <c r="BG2188">
        <v>1080</v>
      </c>
      <c r="BH2188">
        <v>0</v>
      </c>
      <c r="BI2188">
        <v>144</v>
      </c>
      <c r="BJ2188" s="25">
        <v>45853</v>
      </c>
      <c r="BK2188">
        <v>0</v>
      </c>
      <c r="BL2188" s="27" t="str">
        <f>VLOOKUP(O2188,DropDownList!$H$1:$I$7,2,FALSE)</f>
        <v>2025/26</v>
      </c>
      <c r="BM2188" s="27" t="str">
        <f t="shared" si="34"/>
        <v>VSUR</v>
      </c>
    </row>
    <row r="2189" spans="1:65" x14ac:dyDescent="0.2">
      <c r="A2189">
        <v>2025</v>
      </c>
      <c r="B2189">
        <v>7</v>
      </c>
      <c r="C2189" t="s">
        <v>231</v>
      </c>
      <c r="D2189" t="s">
        <v>242</v>
      </c>
      <c r="E2189" t="s">
        <v>47</v>
      </c>
      <c r="F2189">
        <v>9282</v>
      </c>
      <c r="G2189" t="s">
        <v>141</v>
      </c>
      <c r="H2189" t="s">
        <v>233</v>
      </c>
      <c r="I2189" t="s">
        <v>234</v>
      </c>
      <c r="J2189" s="24">
        <v>45839</v>
      </c>
      <c r="K2189" t="s">
        <v>143</v>
      </c>
      <c r="L2189">
        <v>2</v>
      </c>
      <c r="M2189" t="s">
        <v>144</v>
      </c>
      <c r="N2189" t="s">
        <v>145</v>
      </c>
      <c r="O2189" t="s">
        <v>156</v>
      </c>
      <c r="P2189" t="s">
        <v>153</v>
      </c>
      <c r="Q2189">
        <v>0</v>
      </c>
      <c r="R2189">
        <v>2</v>
      </c>
      <c r="S2189">
        <v>90</v>
      </c>
      <c r="T2189">
        <v>45</v>
      </c>
      <c r="U2189">
        <v>0</v>
      </c>
      <c r="V2189">
        <v>0</v>
      </c>
      <c r="W2189">
        <v>0</v>
      </c>
      <c r="X2189">
        <v>0</v>
      </c>
      <c r="Y2189">
        <v>0</v>
      </c>
      <c r="Z2189">
        <v>0</v>
      </c>
      <c r="AA2189">
        <v>45</v>
      </c>
      <c r="AB2189">
        <v>0</v>
      </c>
      <c r="AC2189">
        <v>45</v>
      </c>
      <c r="AD2189">
        <v>0</v>
      </c>
      <c r="AE2189">
        <v>0</v>
      </c>
      <c r="AF2189">
        <v>1</v>
      </c>
      <c r="AG2189">
        <v>0</v>
      </c>
      <c r="AH2189">
        <v>1</v>
      </c>
      <c r="AI2189">
        <v>0</v>
      </c>
      <c r="AJ2189">
        <v>0</v>
      </c>
      <c r="AK2189">
        <v>0</v>
      </c>
      <c r="AL2189">
        <v>0</v>
      </c>
      <c r="AM2189">
        <v>0</v>
      </c>
      <c r="AN2189">
        <v>0</v>
      </c>
      <c r="AO2189">
        <v>1</v>
      </c>
      <c r="AP2189">
        <v>1</v>
      </c>
      <c r="AQ2189">
        <v>1</v>
      </c>
      <c r="AR2189">
        <v>0</v>
      </c>
      <c r="AS2189">
        <v>0</v>
      </c>
      <c r="AT2189">
        <v>0</v>
      </c>
      <c r="AU2189">
        <v>0</v>
      </c>
      <c r="AV2189">
        <v>0</v>
      </c>
      <c r="AW2189">
        <v>0</v>
      </c>
      <c r="AX2189">
        <v>0</v>
      </c>
      <c r="AY2189">
        <v>0</v>
      </c>
      <c r="AZ2189">
        <v>0</v>
      </c>
      <c r="BA2189">
        <v>0</v>
      </c>
      <c r="BB2189">
        <v>0</v>
      </c>
      <c r="BC2189">
        <v>0</v>
      </c>
      <c r="BD2189">
        <v>0</v>
      </c>
      <c r="BE2189">
        <v>0</v>
      </c>
      <c r="BF2189">
        <v>2</v>
      </c>
      <c r="BG2189">
        <v>0</v>
      </c>
      <c r="BH2189">
        <v>0</v>
      </c>
      <c r="BI2189">
        <v>0</v>
      </c>
      <c r="BJ2189" s="25">
        <v>45853</v>
      </c>
      <c r="BK2189">
        <v>0</v>
      </c>
      <c r="BL2189" s="27" t="str">
        <f>VLOOKUP(O2189,DropDownList!$H$1:$I$7,2,FALSE)</f>
        <v>2023/24</v>
      </c>
      <c r="BM2189" s="27" t="str">
        <f t="shared" si="34"/>
        <v>PREG</v>
      </c>
    </row>
    <row r="2190" spans="1:65" x14ac:dyDescent="0.2">
      <c r="A2190">
        <v>2025</v>
      </c>
      <c r="B2190">
        <v>7</v>
      </c>
      <c r="C2190" t="s">
        <v>231</v>
      </c>
      <c r="D2190" t="s">
        <v>243</v>
      </c>
      <c r="E2190" t="s">
        <v>47</v>
      </c>
      <c r="F2190">
        <v>9751</v>
      </c>
      <c r="G2190" t="s">
        <v>158</v>
      </c>
      <c r="H2190" t="s">
        <v>233</v>
      </c>
      <c r="I2190" t="s">
        <v>234</v>
      </c>
      <c r="J2190" s="24">
        <v>45839</v>
      </c>
      <c r="K2190" t="s">
        <v>143</v>
      </c>
      <c r="L2190">
        <v>2</v>
      </c>
      <c r="M2190" t="s">
        <v>144</v>
      </c>
      <c r="N2190" t="s">
        <v>145</v>
      </c>
      <c r="O2190" t="s">
        <v>147</v>
      </c>
      <c r="P2190" t="s">
        <v>161</v>
      </c>
      <c r="Q2190">
        <v>530</v>
      </c>
      <c r="R2190">
        <v>317</v>
      </c>
      <c r="S2190">
        <v>37515</v>
      </c>
      <c r="T2190">
        <v>131.56</v>
      </c>
      <c r="U2190">
        <v>80</v>
      </c>
      <c r="V2190">
        <v>16</v>
      </c>
      <c r="W2190">
        <v>360</v>
      </c>
      <c r="X2190">
        <v>360</v>
      </c>
      <c r="Y2190">
        <v>0</v>
      </c>
      <c r="Z2190">
        <v>0</v>
      </c>
      <c r="AA2190">
        <v>36853.440000000002</v>
      </c>
      <c r="AB2190">
        <v>0</v>
      </c>
      <c r="AC2190">
        <v>0</v>
      </c>
      <c r="AD2190">
        <v>15</v>
      </c>
      <c r="AE2190">
        <v>1</v>
      </c>
      <c r="AF2190">
        <v>285</v>
      </c>
      <c r="AG2190">
        <v>1</v>
      </c>
      <c r="AH2190">
        <v>6</v>
      </c>
      <c r="AI2190">
        <v>24</v>
      </c>
      <c r="AJ2190">
        <v>0</v>
      </c>
      <c r="AK2190">
        <v>0</v>
      </c>
      <c r="AL2190">
        <v>0</v>
      </c>
      <c r="AM2190">
        <v>0</v>
      </c>
      <c r="AN2190">
        <v>0</v>
      </c>
      <c r="AO2190">
        <v>186</v>
      </c>
      <c r="AP2190">
        <v>925</v>
      </c>
      <c r="AQ2190">
        <v>215</v>
      </c>
      <c r="AR2190">
        <v>0</v>
      </c>
      <c r="AS2190">
        <v>77</v>
      </c>
      <c r="AT2190">
        <v>131</v>
      </c>
      <c r="AU2190">
        <v>14</v>
      </c>
      <c r="AV2190">
        <v>3</v>
      </c>
      <c r="AW2190">
        <v>4</v>
      </c>
      <c r="AX2190">
        <v>0</v>
      </c>
      <c r="AY2190">
        <v>93</v>
      </c>
      <c r="AZ2190">
        <v>191</v>
      </c>
      <c r="BA2190">
        <v>114</v>
      </c>
      <c r="BB2190">
        <v>7</v>
      </c>
      <c r="BC2190">
        <v>3</v>
      </c>
      <c r="BD2190">
        <v>3</v>
      </c>
      <c r="BE2190">
        <v>0</v>
      </c>
      <c r="BF2190">
        <v>310</v>
      </c>
      <c r="BG2190">
        <v>520</v>
      </c>
      <c r="BH2190">
        <v>1</v>
      </c>
      <c r="BI2190">
        <v>72</v>
      </c>
      <c r="BJ2190" s="25">
        <v>45853</v>
      </c>
      <c r="BK2190">
        <v>1</v>
      </c>
      <c r="BL2190" s="27" t="str">
        <f>VLOOKUP(O2190,DropDownList!$H$1:$I$7,2,FALSE)</f>
        <v>2024/25</v>
      </c>
      <c r="BM2190" s="27" t="str">
        <f t="shared" si="34"/>
        <v>VSUR</v>
      </c>
    </row>
    <row r="2191" spans="1:65" x14ac:dyDescent="0.2">
      <c r="A2191">
        <v>2025</v>
      </c>
      <c r="B2191">
        <v>7</v>
      </c>
      <c r="C2191" t="s">
        <v>231</v>
      </c>
      <c r="D2191" t="s">
        <v>243</v>
      </c>
      <c r="E2191" t="s">
        <v>47</v>
      </c>
      <c r="F2191">
        <v>9751</v>
      </c>
      <c r="G2191" t="s">
        <v>158</v>
      </c>
      <c r="H2191" t="s">
        <v>233</v>
      </c>
      <c r="I2191" t="s">
        <v>234</v>
      </c>
      <c r="J2191" s="24">
        <v>45839</v>
      </c>
      <c r="K2191" t="s">
        <v>143</v>
      </c>
      <c r="L2191">
        <v>2</v>
      </c>
      <c r="M2191" t="s">
        <v>144</v>
      </c>
      <c r="N2191" t="s">
        <v>145</v>
      </c>
      <c r="O2191" t="s">
        <v>149</v>
      </c>
      <c r="P2191" t="s">
        <v>161</v>
      </c>
      <c r="Q2191">
        <v>1310.98</v>
      </c>
      <c r="R2191">
        <v>308</v>
      </c>
      <c r="S2191">
        <v>17510</v>
      </c>
      <c r="T2191">
        <v>265</v>
      </c>
      <c r="U2191">
        <v>166</v>
      </c>
      <c r="V2191">
        <v>32</v>
      </c>
      <c r="W2191">
        <v>670</v>
      </c>
      <c r="X2191">
        <v>670</v>
      </c>
      <c r="Y2191">
        <v>0</v>
      </c>
      <c r="Z2191">
        <v>0</v>
      </c>
      <c r="AA2191">
        <v>15934.02</v>
      </c>
      <c r="AB2191">
        <v>0</v>
      </c>
      <c r="AC2191">
        <v>0</v>
      </c>
      <c r="AD2191">
        <v>32</v>
      </c>
      <c r="AE2191">
        <v>0</v>
      </c>
      <c r="AF2191">
        <v>231</v>
      </c>
      <c r="AG2191">
        <v>4</v>
      </c>
      <c r="AH2191">
        <v>8</v>
      </c>
      <c r="AI2191">
        <v>65</v>
      </c>
      <c r="AJ2191">
        <v>0</v>
      </c>
      <c r="AK2191">
        <v>0</v>
      </c>
      <c r="AL2191">
        <v>0</v>
      </c>
      <c r="AM2191">
        <v>0</v>
      </c>
      <c r="AN2191">
        <v>0</v>
      </c>
      <c r="AO2191">
        <v>205</v>
      </c>
      <c r="AP2191">
        <v>735</v>
      </c>
      <c r="AQ2191">
        <v>205</v>
      </c>
      <c r="AR2191">
        <v>0</v>
      </c>
      <c r="AS2191">
        <v>34</v>
      </c>
      <c r="AT2191">
        <v>61</v>
      </c>
      <c r="AU2191">
        <v>3</v>
      </c>
      <c r="AV2191">
        <v>0</v>
      </c>
      <c r="AW2191">
        <v>7</v>
      </c>
      <c r="AX2191">
        <v>0</v>
      </c>
      <c r="AY2191">
        <v>119</v>
      </c>
      <c r="AZ2191">
        <v>184</v>
      </c>
      <c r="BA2191">
        <v>60</v>
      </c>
      <c r="BB2191">
        <v>16</v>
      </c>
      <c r="BC2191">
        <v>6</v>
      </c>
      <c r="BD2191">
        <v>4</v>
      </c>
      <c r="BE2191">
        <v>0</v>
      </c>
      <c r="BF2191">
        <v>297</v>
      </c>
      <c r="BG2191">
        <v>1260</v>
      </c>
      <c r="BH2191">
        <v>0</v>
      </c>
      <c r="BI2191">
        <v>163</v>
      </c>
      <c r="BJ2191" s="25">
        <v>45853</v>
      </c>
      <c r="BK2191">
        <v>0</v>
      </c>
      <c r="BL2191" s="27" t="str">
        <f>VLOOKUP(O2191,DropDownList!$H$1:$I$7,2,FALSE)</f>
        <v>2025/26</v>
      </c>
      <c r="BM2191" s="27" t="str">
        <f t="shared" si="34"/>
        <v>VSUR</v>
      </c>
    </row>
    <row r="2192" spans="1:65" x14ac:dyDescent="0.2">
      <c r="A2192">
        <v>2025</v>
      </c>
      <c r="B2192">
        <v>7</v>
      </c>
      <c r="C2192" t="s">
        <v>231</v>
      </c>
      <c r="D2192" t="s">
        <v>243</v>
      </c>
      <c r="E2192" t="s">
        <v>47</v>
      </c>
      <c r="F2192">
        <v>9751</v>
      </c>
      <c r="G2192" t="s">
        <v>158</v>
      </c>
      <c r="H2192" t="s">
        <v>233</v>
      </c>
      <c r="I2192" t="s">
        <v>234</v>
      </c>
      <c r="J2192" s="24">
        <v>45839</v>
      </c>
      <c r="K2192" t="s">
        <v>143</v>
      </c>
      <c r="L2192">
        <v>2</v>
      </c>
      <c r="M2192" t="s">
        <v>144</v>
      </c>
      <c r="N2192" t="s">
        <v>145</v>
      </c>
      <c r="O2192" t="s">
        <v>147</v>
      </c>
      <c r="P2192" t="s">
        <v>160</v>
      </c>
      <c r="Q2192">
        <v>34149.519999999997</v>
      </c>
      <c r="R2192">
        <v>347</v>
      </c>
      <c r="S2192">
        <v>169154.22</v>
      </c>
      <c r="T2192">
        <v>4248.5600000000004</v>
      </c>
      <c r="U2192">
        <v>90</v>
      </c>
      <c r="V2192">
        <v>44</v>
      </c>
      <c r="W2192">
        <v>15347.63</v>
      </c>
      <c r="X2192">
        <v>16017.63</v>
      </c>
      <c r="Y2192">
        <v>0</v>
      </c>
      <c r="Z2192">
        <v>0</v>
      </c>
      <c r="AA2192">
        <v>130756.14</v>
      </c>
      <c r="AB2192">
        <v>15070.55</v>
      </c>
      <c r="AC2192">
        <v>108832.15</v>
      </c>
      <c r="AD2192">
        <v>16</v>
      </c>
      <c r="AE2192">
        <v>28</v>
      </c>
      <c r="AF2192">
        <v>245</v>
      </c>
      <c r="AG2192">
        <v>64</v>
      </c>
      <c r="AH2192">
        <v>6</v>
      </c>
      <c r="AI2192">
        <v>26</v>
      </c>
      <c r="AJ2192">
        <v>0</v>
      </c>
      <c r="AK2192">
        <v>0</v>
      </c>
      <c r="AL2192">
        <v>0</v>
      </c>
      <c r="AM2192">
        <v>0</v>
      </c>
      <c r="AN2192">
        <v>0</v>
      </c>
      <c r="AO2192">
        <v>209</v>
      </c>
      <c r="AP2192">
        <v>1019</v>
      </c>
      <c r="AQ2192">
        <v>244</v>
      </c>
      <c r="AR2192">
        <v>2</v>
      </c>
      <c r="AS2192">
        <v>80</v>
      </c>
      <c r="AT2192">
        <v>145</v>
      </c>
      <c r="AU2192">
        <v>14</v>
      </c>
      <c r="AV2192">
        <v>3</v>
      </c>
      <c r="AW2192">
        <v>4</v>
      </c>
      <c r="AX2192">
        <v>0</v>
      </c>
      <c r="AY2192">
        <v>107</v>
      </c>
      <c r="AZ2192">
        <v>210</v>
      </c>
      <c r="BA2192">
        <v>122</v>
      </c>
      <c r="BB2192">
        <v>9</v>
      </c>
      <c r="BC2192">
        <v>4</v>
      </c>
      <c r="BD2192">
        <v>4</v>
      </c>
      <c r="BE2192">
        <v>0</v>
      </c>
      <c r="BF2192">
        <v>338</v>
      </c>
      <c r="BG2192">
        <v>10842</v>
      </c>
      <c r="BH2192">
        <v>6</v>
      </c>
      <c r="BI2192">
        <v>80</v>
      </c>
      <c r="BJ2192" s="25">
        <v>45853</v>
      </c>
      <c r="BK2192">
        <v>1</v>
      </c>
      <c r="BL2192" s="27" t="str">
        <f>VLOOKUP(O2192,DropDownList!$H$1:$I$7,2,FALSE)</f>
        <v>2024/25</v>
      </c>
      <c r="BM2192" s="27" t="str">
        <f t="shared" si="34"/>
        <v>SC COURT</v>
      </c>
    </row>
    <row r="2193" spans="1:65" x14ac:dyDescent="0.2">
      <c r="A2193">
        <v>2025</v>
      </c>
      <c r="B2193">
        <v>7</v>
      </c>
      <c r="C2193" t="s">
        <v>231</v>
      </c>
      <c r="D2193" t="s">
        <v>243</v>
      </c>
      <c r="E2193" t="s">
        <v>47</v>
      </c>
      <c r="F2193">
        <v>9751</v>
      </c>
      <c r="G2193" t="s">
        <v>158</v>
      </c>
      <c r="H2193" t="s">
        <v>233</v>
      </c>
      <c r="I2193" t="s">
        <v>234</v>
      </c>
      <c r="J2193" s="24">
        <v>45839</v>
      </c>
      <c r="K2193" t="s">
        <v>143</v>
      </c>
      <c r="L2193">
        <v>2</v>
      </c>
      <c r="M2193" t="s">
        <v>144</v>
      </c>
      <c r="N2193" t="s">
        <v>145</v>
      </c>
      <c r="O2193" t="s">
        <v>156</v>
      </c>
      <c r="P2193" t="s">
        <v>160</v>
      </c>
      <c r="Q2193">
        <v>26393.07</v>
      </c>
      <c r="R2193">
        <v>430</v>
      </c>
      <c r="S2193">
        <v>194986.85</v>
      </c>
      <c r="T2193">
        <v>6687.51</v>
      </c>
      <c r="U2193">
        <v>86</v>
      </c>
      <c r="V2193">
        <v>33</v>
      </c>
      <c r="W2193">
        <v>12250.94</v>
      </c>
      <c r="X2193">
        <v>12475.94</v>
      </c>
      <c r="Y2193">
        <v>0</v>
      </c>
      <c r="Z2193">
        <v>0</v>
      </c>
      <c r="AA2193">
        <v>161906.26999999999</v>
      </c>
      <c r="AB2193">
        <v>11829.9</v>
      </c>
      <c r="AC2193">
        <v>141996.03</v>
      </c>
      <c r="AD2193">
        <v>16</v>
      </c>
      <c r="AE2193">
        <v>17</v>
      </c>
      <c r="AF2193">
        <v>316</v>
      </c>
      <c r="AG2193">
        <v>53</v>
      </c>
      <c r="AH2193">
        <v>9</v>
      </c>
      <c r="AI2193">
        <v>33</v>
      </c>
      <c r="AJ2193">
        <v>0</v>
      </c>
      <c r="AK2193">
        <v>0</v>
      </c>
      <c r="AL2193">
        <v>0</v>
      </c>
      <c r="AM2193">
        <v>0</v>
      </c>
      <c r="AN2193">
        <v>0</v>
      </c>
      <c r="AO2193">
        <v>295</v>
      </c>
      <c r="AP2193">
        <v>1518</v>
      </c>
      <c r="AQ2193">
        <v>350</v>
      </c>
      <c r="AR2193">
        <v>4</v>
      </c>
      <c r="AS2193">
        <v>127</v>
      </c>
      <c r="AT2193">
        <v>196</v>
      </c>
      <c r="AU2193">
        <v>30</v>
      </c>
      <c r="AV2193">
        <v>13</v>
      </c>
      <c r="AW2193">
        <v>6</v>
      </c>
      <c r="AX2193">
        <v>0</v>
      </c>
      <c r="AY2193">
        <v>183</v>
      </c>
      <c r="AZ2193">
        <v>296</v>
      </c>
      <c r="BA2193">
        <v>185</v>
      </c>
      <c r="BB2193">
        <v>28</v>
      </c>
      <c r="BC2193">
        <v>17</v>
      </c>
      <c r="BD2193">
        <v>9</v>
      </c>
      <c r="BE2193">
        <v>3</v>
      </c>
      <c r="BF2193">
        <v>415</v>
      </c>
      <c r="BG2193">
        <v>12940</v>
      </c>
      <c r="BH2193">
        <v>19</v>
      </c>
      <c r="BI2193">
        <v>81</v>
      </c>
      <c r="BJ2193" s="25">
        <v>45853</v>
      </c>
      <c r="BK2193">
        <v>5</v>
      </c>
      <c r="BL2193" s="27" t="str">
        <f>VLOOKUP(O2193,DropDownList!$H$1:$I$7,2,FALSE)</f>
        <v>2023/24</v>
      </c>
      <c r="BM2193" s="27" t="str">
        <f t="shared" si="34"/>
        <v>SC COURT</v>
      </c>
    </row>
    <row r="2194" spans="1:65" x14ac:dyDescent="0.2">
      <c r="A2194">
        <v>2025</v>
      </c>
      <c r="B2194">
        <v>7</v>
      </c>
      <c r="C2194" t="s">
        <v>231</v>
      </c>
      <c r="D2194" t="s">
        <v>243</v>
      </c>
      <c r="E2194" t="s">
        <v>47</v>
      </c>
      <c r="F2194">
        <v>9751</v>
      </c>
      <c r="G2194" t="s">
        <v>158</v>
      </c>
      <c r="H2194" t="s">
        <v>233</v>
      </c>
      <c r="I2194" t="s">
        <v>234</v>
      </c>
      <c r="J2194" s="24">
        <v>45839</v>
      </c>
      <c r="K2194" t="s">
        <v>143</v>
      </c>
      <c r="L2194">
        <v>2</v>
      </c>
      <c r="M2194" t="s">
        <v>144</v>
      </c>
      <c r="N2194" t="s">
        <v>145</v>
      </c>
      <c r="O2194" t="s">
        <v>149</v>
      </c>
      <c r="P2194" t="s">
        <v>160</v>
      </c>
      <c r="Q2194">
        <v>58299.19</v>
      </c>
      <c r="R2194">
        <v>332</v>
      </c>
      <c r="S2194">
        <v>162283.42000000001</v>
      </c>
      <c r="T2194">
        <v>6482.06</v>
      </c>
      <c r="U2194">
        <v>178</v>
      </c>
      <c r="V2194">
        <v>64</v>
      </c>
      <c r="W2194">
        <v>16979.43</v>
      </c>
      <c r="X2194">
        <v>22423.65</v>
      </c>
      <c r="Y2194">
        <v>0</v>
      </c>
      <c r="Z2194">
        <v>0</v>
      </c>
      <c r="AA2194">
        <v>97502.17</v>
      </c>
      <c r="AB2194">
        <v>17571.580000000002</v>
      </c>
      <c r="AC2194">
        <v>73893.570000000007</v>
      </c>
      <c r="AD2194">
        <v>36</v>
      </c>
      <c r="AE2194">
        <v>28</v>
      </c>
      <c r="AF2194">
        <v>141</v>
      </c>
      <c r="AG2194">
        <v>107</v>
      </c>
      <c r="AH2194">
        <v>8</v>
      </c>
      <c r="AI2194">
        <v>71</v>
      </c>
      <c r="AJ2194">
        <v>0</v>
      </c>
      <c r="AK2194">
        <v>0</v>
      </c>
      <c r="AL2194">
        <v>0</v>
      </c>
      <c r="AM2194">
        <v>0</v>
      </c>
      <c r="AN2194">
        <v>0</v>
      </c>
      <c r="AO2194">
        <v>221</v>
      </c>
      <c r="AP2194">
        <v>777</v>
      </c>
      <c r="AQ2194">
        <v>221</v>
      </c>
      <c r="AR2194">
        <v>0</v>
      </c>
      <c r="AS2194">
        <v>35</v>
      </c>
      <c r="AT2194">
        <v>61</v>
      </c>
      <c r="AU2194">
        <v>3</v>
      </c>
      <c r="AV2194">
        <v>0</v>
      </c>
      <c r="AW2194">
        <v>7</v>
      </c>
      <c r="AX2194">
        <v>0</v>
      </c>
      <c r="AY2194">
        <v>127</v>
      </c>
      <c r="AZ2194">
        <v>196</v>
      </c>
      <c r="BA2194">
        <v>64</v>
      </c>
      <c r="BB2194">
        <v>16</v>
      </c>
      <c r="BC2194">
        <v>6</v>
      </c>
      <c r="BD2194">
        <v>4</v>
      </c>
      <c r="BE2194">
        <v>0</v>
      </c>
      <c r="BF2194">
        <v>320</v>
      </c>
      <c r="BG2194">
        <v>27913</v>
      </c>
      <c r="BH2194">
        <v>5</v>
      </c>
      <c r="BI2194">
        <v>173</v>
      </c>
      <c r="BJ2194" s="25">
        <v>45853</v>
      </c>
      <c r="BK2194">
        <v>0</v>
      </c>
      <c r="BL2194" s="27" t="str">
        <f>VLOOKUP(O2194,DropDownList!$H$1:$I$7,2,FALSE)</f>
        <v>2025/26</v>
      </c>
      <c r="BM2194" s="27" t="str">
        <f t="shared" si="34"/>
        <v>SC COURT</v>
      </c>
    </row>
    <row r="2195" spans="1:65" x14ac:dyDescent="0.2">
      <c r="A2195">
        <v>2025</v>
      </c>
      <c r="B2195">
        <v>7</v>
      </c>
      <c r="C2195" t="s">
        <v>231</v>
      </c>
      <c r="D2195" t="s">
        <v>243</v>
      </c>
      <c r="E2195" t="s">
        <v>47</v>
      </c>
      <c r="F2195">
        <v>9751</v>
      </c>
      <c r="G2195" t="s">
        <v>158</v>
      </c>
      <c r="H2195" t="s">
        <v>233</v>
      </c>
      <c r="I2195" t="s">
        <v>234</v>
      </c>
      <c r="J2195" s="24">
        <v>45839</v>
      </c>
      <c r="K2195" t="s">
        <v>143</v>
      </c>
      <c r="L2195">
        <v>2</v>
      </c>
      <c r="M2195" t="s">
        <v>144</v>
      </c>
      <c r="N2195" t="s">
        <v>145</v>
      </c>
      <c r="O2195" t="s">
        <v>156</v>
      </c>
      <c r="P2195" t="s">
        <v>161</v>
      </c>
      <c r="Q2195">
        <v>794.66</v>
      </c>
      <c r="R2195">
        <v>382</v>
      </c>
      <c r="S2195">
        <v>8985</v>
      </c>
      <c r="T2195">
        <v>150</v>
      </c>
      <c r="U2195">
        <v>80</v>
      </c>
      <c r="V2195">
        <v>18</v>
      </c>
      <c r="W2195">
        <v>403.25</v>
      </c>
      <c r="X2195">
        <v>403.25</v>
      </c>
      <c r="Y2195">
        <v>0</v>
      </c>
      <c r="Z2195">
        <v>0</v>
      </c>
      <c r="AA2195">
        <v>8040.34</v>
      </c>
      <c r="AB2195">
        <v>0</v>
      </c>
      <c r="AC2195">
        <v>0</v>
      </c>
      <c r="AD2195">
        <v>17</v>
      </c>
      <c r="AE2195">
        <v>1</v>
      </c>
      <c r="AF2195">
        <v>335</v>
      </c>
      <c r="AG2195">
        <v>3</v>
      </c>
      <c r="AH2195">
        <v>8</v>
      </c>
      <c r="AI2195">
        <v>36</v>
      </c>
      <c r="AJ2195">
        <v>0</v>
      </c>
      <c r="AK2195">
        <v>0</v>
      </c>
      <c r="AL2195">
        <v>0</v>
      </c>
      <c r="AM2195">
        <v>0</v>
      </c>
      <c r="AN2195">
        <v>0</v>
      </c>
      <c r="AO2195">
        <v>259</v>
      </c>
      <c r="AP2195">
        <v>1342</v>
      </c>
      <c r="AQ2195">
        <v>314</v>
      </c>
      <c r="AR2195">
        <v>3</v>
      </c>
      <c r="AS2195">
        <v>111</v>
      </c>
      <c r="AT2195">
        <v>177</v>
      </c>
      <c r="AU2195">
        <v>23</v>
      </c>
      <c r="AV2195">
        <v>10</v>
      </c>
      <c r="AW2195">
        <v>6</v>
      </c>
      <c r="AX2195">
        <v>0</v>
      </c>
      <c r="AY2195">
        <v>161</v>
      </c>
      <c r="AZ2195">
        <v>261</v>
      </c>
      <c r="BA2195">
        <v>164</v>
      </c>
      <c r="BB2195">
        <v>24</v>
      </c>
      <c r="BC2195">
        <v>15</v>
      </c>
      <c r="BD2195">
        <v>8</v>
      </c>
      <c r="BE2195">
        <v>2</v>
      </c>
      <c r="BF2195">
        <v>371</v>
      </c>
      <c r="BG2195">
        <v>750</v>
      </c>
      <c r="BH2195">
        <v>0</v>
      </c>
      <c r="BI2195">
        <v>76</v>
      </c>
      <c r="BJ2195" s="25">
        <v>45853</v>
      </c>
      <c r="BK2195">
        <v>5</v>
      </c>
      <c r="BL2195" s="27" t="str">
        <f>VLOOKUP(O2195,DropDownList!$H$1:$I$7,2,FALSE)</f>
        <v>2023/24</v>
      </c>
      <c r="BM2195" s="27" t="str">
        <f t="shared" si="34"/>
        <v>VSUR</v>
      </c>
    </row>
    <row r="2196" spans="1:65" x14ac:dyDescent="0.2">
      <c r="A2196">
        <v>2025</v>
      </c>
      <c r="B2196">
        <v>7</v>
      </c>
      <c r="C2196" t="s">
        <v>231</v>
      </c>
      <c r="D2196" t="s">
        <v>243</v>
      </c>
      <c r="E2196" t="s">
        <v>47</v>
      </c>
      <c r="F2196">
        <v>9751</v>
      </c>
      <c r="G2196" t="s">
        <v>158</v>
      </c>
      <c r="H2196" t="s">
        <v>233</v>
      </c>
      <c r="I2196" t="s">
        <v>234</v>
      </c>
      <c r="J2196" s="24">
        <v>45839</v>
      </c>
      <c r="K2196" t="s">
        <v>143</v>
      </c>
      <c r="L2196">
        <v>2</v>
      </c>
      <c r="M2196" t="s">
        <v>144</v>
      </c>
      <c r="N2196" t="s">
        <v>145</v>
      </c>
      <c r="O2196" t="s">
        <v>156</v>
      </c>
      <c r="P2196" t="s">
        <v>159</v>
      </c>
      <c r="Q2196">
        <v>0</v>
      </c>
      <c r="R2196">
        <v>7</v>
      </c>
      <c r="S2196">
        <v>121430.43</v>
      </c>
      <c r="T2196">
        <v>16.149999999999999</v>
      </c>
      <c r="U2196">
        <v>0</v>
      </c>
      <c r="V2196">
        <v>0</v>
      </c>
      <c r="W2196">
        <v>0</v>
      </c>
      <c r="X2196">
        <v>0</v>
      </c>
      <c r="Y2196">
        <v>0</v>
      </c>
      <c r="Z2196">
        <v>0</v>
      </c>
      <c r="AA2196">
        <v>121414.28</v>
      </c>
      <c r="AB2196">
        <v>0</v>
      </c>
      <c r="AC2196">
        <v>0</v>
      </c>
      <c r="AD2196">
        <v>0</v>
      </c>
      <c r="AE2196">
        <v>0</v>
      </c>
      <c r="AF2196">
        <v>6</v>
      </c>
      <c r="AG2196">
        <v>0</v>
      </c>
      <c r="AH2196">
        <v>0</v>
      </c>
      <c r="AI2196">
        <v>0</v>
      </c>
      <c r="AJ2196">
        <v>0</v>
      </c>
      <c r="AK2196">
        <v>0</v>
      </c>
      <c r="AL2196">
        <v>0</v>
      </c>
      <c r="AM2196">
        <v>0</v>
      </c>
      <c r="AN2196">
        <v>0</v>
      </c>
      <c r="AO2196">
        <v>6</v>
      </c>
      <c r="AP2196">
        <v>10</v>
      </c>
      <c r="AQ2196">
        <v>6</v>
      </c>
      <c r="AR2196">
        <v>0</v>
      </c>
      <c r="AS2196">
        <v>0</v>
      </c>
      <c r="AT2196">
        <v>0</v>
      </c>
      <c r="AU2196">
        <v>0</v>
      </c>
      <c r="AV2196">
        <v>0</v>
      </c>
      <c r="AW2196">
        <v>0</v>
      </c>
      <c r="AX2196">
        <v>0</v>
      </c>
      <c r="AY2196">
        <v>0</v>
      </c>
      <c r="AZ2196">
        <v>0</v>
      </c>
      <c r="BA2196">
        <v>0</v>
      </c>
      <c r="BB2196">
        <v>0</v>
      </c>
      <c r="BC2196">
        <v>0</v>
      </c>
      <c r="BD2196">
        <v>0</v>
      </c>
      <c r="BE2196">
        <v>0</v>
      </c>
      <c r="BF2196">
        <v>0</v>
      </c>
      <c r="BG2196">
        <v>0</v>
      </c>
      <c r="BH2196">
        <v>1</v>
      </c>
      <c r="BI2196">
        <v>0</v>
      </c>
      <c r="BJ2196" s="25">
        <v>45853</v>
      </c>
      <c r="BK2196">
        <v>0</v>
      </c>
      <c r="BL2196" s="27" t="str">
        <f>VLOOKUP(O2196,DropDownList!$H$1:$I$7,2,FALSE)</f>
        <v>2023/24</v>
      </c>
      <c r="BM2196" s="27" t="str">
        <f t="shared" si="34"/>
        <v>CONF</v>
      </c>
    </row>
    <row r="2197" spans="1:65" x14ac:dyDescent="0.2">
      <c r="A2197">
        <v>2025</v>
      </c>
      <c r="B2197">
        <v>7</v>
      </c>
      <c r="C2197" t="s">
        <v>231</v>
      </c>
      <c r="D2197" t="s">
        <v>243</v>
      </c>
      <c r="E2197" t="s">
        <v>47</v>
      </c>
      <c r="F2197">
        <v>9751</v>
      </c>
      <c r="G2197" t="s">
        <v>158</v>
      </c>
      <c r="H2197" t="s">
        <v>233</v>
      </c>
      <c r="I2197" t="s">
        <v>234</v>
      </c>
      <c r="J2197" s="24">
        <v>45839</v>
      </c>
      <c r="K2197" t="s">
        <v>143</v>
      </c>
      <c r="L2197">
        <v>2</v>
      </c>
      <c r="M2197" t="s">
        <v>144</v>
      </c>
      <c r="N2197" t="s">
        <v>145</v>
      </c>
      <c r="O2197" t="s">
        <v>147</v>
      </c>
      <c r="P2197" t="s">
        <v>159</v>
      </c>
      <c r="Q2197">
        <v>21831.43</v>
      </c>
      <c r="R2197">
        <v>9</v>
      </c>
      <c r="S2197">
        <v>220128.74</v>
      </c>
      <c r="T2197">
        <v>975.34</v>
      </c>
      <c r="U2197">
        <v>1</v>
      </c>
      <c r="V2197">
        <v>1</v>
      </c>
      <c r="W2197">
        <v>19566.43</v>
      </c>
      <c r="X2197">
        <v>21831.43</v>
      </c>
      <c r="Y2197">
        <v>0</v>
      </c>
      <c r="Z2197">
        <v>0</v>
      </c>
      <c r="AA2197">
        <v>197321.97</v>
      </c>
      <c r="AB2197">
        <v>0</v>
      </c>
      <c r="AC2197">
        <v>0</v>
      </c>
      <c r="AD2197">
        <v>0</v>
      </c>
      <c r="AE2197">
        <v>1</v>
      </c>
      <c r="AF2197">
        <v>7</v>
      </c>
      <c r="AG2197">
        <v>1</v>
      </c>
      <c r="AH2197">
        <v>0</v>
      </c>
      <c r="AI2197">
        <v>0</v>
      </c>
      <c r="AJ2197">
        <v>0</v>
      </c>
      <c r="AK2197">
        <v>0</v>
      </c>
      <c r="AL2197">
        <v>0</v>
      </c>
      <c r="AM2197">
        <v>0</v>
      </c>
      <c r="AN2197">
        <v>0</v>
      </c>
      <c r="AO2197">
        <v>9</v>
      </c>
      <c r="AP2197">
        <v>16</v>
      </c>
      <c r="AQ2197">
        <v>7</v>
      </c>
      <c r="AR2197">
        <v>0</v>
      </c>
      <c r="AS2197">
        <v>0</v>
      </c>
      <c r="AT2197">
        <v>0</v>
      </c>
      <c r="AU2197">
        <v>2</v>
      </c>
      <c r="AV2197">
        <v>0</v>
      </c>
      <c r="AW2197">
        <v>0</v>
      </c>
      <c r="AX2197">
        <v>0</v>
      </c>
      <c r="AY2197">
        <v>0</v>
      </c>
      <c r="AZ2197">
        <v>0</v>
      </c>
      <c r="BA2197">
        <v>0</v>
      </c>
      <c r="BB2197">
        <v>0</v>
      </c>
      <c r="BC2197">
        <v>0</v>
      </c>
      <c r="BD2197">
        <v>0</v>
      </c>
      <c r="BE2197">
        <v>0</v>
      </c>
      <c r="BF2197">
        <v>0</v>
      </c>
      <c r="BG2197">
        <v>0</v>
      </c>
      <c r="BH2197">
        <v>1</v>
      </c>
      <c r="BI2197">
        <v>0</v>
      </c>
      <c r="BJ2197" s="25">
        <v>45853</v>
      </c>
      <c r="BK2197">
        <v>0</v>
      </c>
      <c r="BL2197" s="27" t="str">
        <f>VLOOKUP(O2197,DropDownList!$H$1:$I$7,2,FALSE)</f>
        <v>2024/25</v>
      </c>
      <c r="BM2197" s="27" t="str">
        <f t="shared" si="34"/>
        <v>CONF</v>
      </c>
    </row>
    <row r="2198" spans="1:65" x14ac:dyDescent="0.2">
      <c r="A2198">
        <v>2025</v>
      </c>
      <c r="B2198">
        <v>7</v>
      </c>
      <c r="C2198" t="s">
        <v>231</v>
      </c>
      <c r="D2198" t="s">
        <v>243</v>
      </c>
      <c r="E2198" t="s">
        <v>47</v>
      </c>
      <c r="F2198">
        <v>9751</v>
      </c>
      <c r="G2198" t="s">
        <v>158</v>
      </c>
      <c r="H2198" t="s">
        <v>233</v>
      </c>
      <c r="I2198" t="s">
        <v>234</v>
      </c>
      <c r="J2198" s="24">
        <v>45839</v>
      </c>
      <c r="K2198" t="s">
        <v>143</v>
      </c>
      <c r="L2198">
        <v>2</v>
      </c>
      <c r="M2198" t="s">
        <v>144</v>
      </c>
      <c r="N2198" t="s">
        <v>145</v>
      </c>
      <c r="O2198" t="s">
        <v>149</v>
      </c>
      <c r="P2198" t="s">
        <v>159</v>
      </c>
      <c r="Q2198">
        <v>140272.18</v>
      </c>
      <c r="R2198">
        <v>14</v>
      </c>
      <c r="S2198">
        <v>352104.33</v>
      </c>
      <c r="T2198">
        <v>0</v>
      </c>
      <c r="U2198">
        <v>5</v>
      </c>
      <c r="V2198">
        <v>2</v>
      </c>
      <c r="W2198">
        <v>16440</v>
      </c>
      <c r="X2198">
        <v>16440</v>
      </c>
      <c r="Y2198">
        <v>0</v>
      </c>
      <c r="Z2198">
        <v>0</v>
      </c>
      <c r="AA2198">
        <v>211832.15</v>
      </c>
      <c r="AB2198">
        <v>0</v>
      </c>
      <c r="AC2198">
        <v>0</v>
      </c>
      <c r="AD2198">
        <v>2</v>
      </c>
      <c r="AE2198">
        <v>0</v>
      </c>
      <c r="AF2198">
        <v>9</v>
      </c>
      <c r="AG2198">
        <v>1</v>
      </c>
      <c r="AH2198">
        <v>0</v>
      </c>
      <c r="AI2198">
        <v>4</v>
      </c>
      <c r="AJ2198">
        <v>0</v>
      </c>
      <c r="AK2198">
        <v>0</v>
      </c>
      <c r="AL2198">
        <v>0</v>
      </c>
      <c r="AM2198">
        <v>0</v>
      </c>
      <c r="AN2198">
        <v>0</v>
      </c>
      <c r="AO2198">
        <v>12</v>
      </c>
      <c r="AP2198">
        <v>19</v>
      </c>
      <c r="AQ2198">
        <v>10</v>
      </c>
      <c r="AR2198">
        <v>0</v>
      </c>
      <c r="AS2198">
        <v>0</v>
      </c>
      <c r="AT2198">
        <v>0</v>
      </c>
      <c r="AU2198">
        <v>2</v>
      </c>
      <c r="AV2198">
        <v>0</v>
      </c>
      <c r="AW2198">
        <v>0</v>
      </c>
      <c r="AX2198">
        <v>0</v>
      </c>
      <c r="AY2198">
        <v>0</v>
      </c>
      <c r="AZ2198">
        <v>0</v>
      </c>
      <c r="BA2198">
        <v>0</v>
      </c>
      <c r="BB2198">
        <v>0</v>
      </c>
      <c r="BC2198">
        <v>0</v>
      </c>
      <c r="BD2198">
        <v>0</v>
      </c>
      <c r="BE2198">
        <v>0</v>
      </c>
      <c r="BF2198">
        <v>0</v>
      </c>
      <c r="BG2198">
        <v>133748.04999999999</v>
      </c>
      <c r="BH2198">
        <v>0</v>
      </c>
      <c r="BI2198">
        <v>0</v>
      </c>
      <c r="BJ2198" s="25">
        <v>45853</v>
      </c>
      <c r="BK2198">
        <v>0</v>
      </c>
      <c r="BL2198" s="27" t="str">
        <f>VLOOKUP(O2198,DropDownList!$H$1:$I$7,2,FALSE)</f>
        <v>2025/26</v>
      </c>
      <c r="BM2198" s="27" t="str">
        <f t="shared" si="34"/>
        <v>CONF</v>
      </c>
    </row>
    <row r="2199" spans="1:65" x14ac:dyDescent="0.2">
      <c r="A2199">
        <v>2025</v>
      </c>
      <c r="B2199">
        <v>7</v>
      </c>
      <c r="C2199" t="s">
        <v>231</v>
      </c>
      <c r="D2199" t="s">
        <v>244</v>
      </c>
      <c r="E2199" t="s">
        <v>48</v>
      </c>
      <c r="F2199">
        <v>9264</v>
      </c>
      <c r="G2199" t="s">
        <v>141</v>
      </c>
      <c r="H2199" t="s">
        <v>237</v>
      </c>
      <c r="I2199" t="s">
        <v>237</v>
      </c>
      <c r="J2199" s="24">
        <v>45839</v>
      </c>
      <c r="K2199" t="s">
        <v>143</v>
      </c>
      <c r="L2199">
        <v>2</v>
      </c>
      <c r="M2199" t="s">
        <v>144</v>
      </c>
      <c r="N2199" t="s">
        <v>145</v>
      </c>
      <c r="O2199" t="s">
        <v>149</v>
      </c>
      <c r="P2199" t="s">
        <v>150</v>
      </c>
      <c r="Q2199">
        <v>25466.54</v>
      </c>
      <c r="R2199">
        <v>219</v>
      </c>
      <c r="S2199">
        <v>40042.26</v>
      </c>
      <c r="T2199">
        <v>2787.96</v>
      </c>
      <c r="U2199">
        <v>138</v>
      </c>
      <c r="V2199">
        <v>107</v>
      </c>
      <c r="W2199">
        <v>15244.68</v>
      </c>
      <c r="X2199">
        <v>20957.2</v>
      </c>
      <c r="Y2199">
        <v>200</v>
      </c>
      <c r="Z2199">
        <v>37254.300000000003</v>
      </c>
      <c r="AA2199">
        <v>11787.76</v>
      </c>
      <c r="AB2199">
        <v>4423.76</v>
      </c>
      <c r="AC2199">
        <v>7364</v>
      </c>
      <c r="AD2199">
        <v>86</v>
      </c>
      <c r="AE2199">
        <v>21</v>
      </c>
      <c r="AF2199">
        <v>62</v>
      </c>
      <c r="AG2199">
        <v>33</v>
      </c>
      <c r="AH2199">
        <v>19</v>
      </c>
      <c r="AI2199">
        <v>105</v>
      </c>
      <c r="AJ2199">
        <v>32</v>
      </c>
      <c r="AK2199">
        <v>15</v>
      </c>
      <c r="AL2199">
        <v>8</v>
      </c>
      <c r="AM2199">
        <v>7</v>
      </c>
      <c r="AN2199">
        <v>1</v>
      </c>
      <c r="AO2199">
        <v>159</v>
      </c>
      <c r="AP2199">
        <v>418</v>
      </c>
      <c r="AQ2199">
        <v>163</v>
      </c>
      <c r="AR2199">
        <v>6</v>
      </c>
      <c r="AS2199">
        <v>29</v>
      </c>
      <c r="AT2199">
        <v>0</v>
      </c>
      <c r="AU2199">
        <v>0</v>
      </c>
      <c r="AV2199">
        <v>0</v>
      </c>
      <c r="AW2199">
        <v>0</v>
      </c>
      <c r="AX2199">
        <v>0</v>
      </c>
      <c r="AY2199">
        <v>34</v>
      </c>
      <c r="AZ2199">
        <v>120</v>
      </c>
      <c r="BA2199">
        <v>50</v>
      </c>
      <c r="BB2199">
        <v>2</v>
      </c>
      <c r="BC2199">
        <v>1</v>
      </c>
      <c r="BD2199">
        <v>4</v>
      </c>
      <c r="BE2199">
        <v>0</v>
      </c>
      <c r="BF2199">
        <v>161</v>
      </c>
      <c r="BG2199">
        <v>20334.77</v>
      </c>
      <c r="BH2199">
        <v>0</v>
      </c>
      <c r="BI2199">
        <v>138</v>
      </c>
      <c r="BJ2199" s="25">
        <v>45853</v>
      </c>
      <c r="BK2199">
        <v>0</v>
      </c>
      <c r="BL2199" s="27" t="str">
        <f>VLOOKUP(O2199,DropDownList!$H$1:$I$7,2,FALSE)</f>
        <v>2025/26</v>
      </c>
      <c r="BM2199" s="27" t="str">
        <f t="shared" si="34"/>
        <v>FISCAL FINES</v>
      </c>
    </row>
    <row r="2200" spans="1:65" x14ac:dyDescent="0.2">
      <c r="A2200">
        <v>2025</v>
      </c>
      <c r="B2200">
        <v>7</v>
      </c>
      <c r="C2200" t="s">
        <v>231</v>
      </c>
      <c r="D2200" t="s">
        <v>244</v>
      </c>
      <c r="E2200" t="s">
        <v>48</v>
      </c>
      <c r="F2200">
        <v>9264</v>
      </c>
      <c r="G2200" t="s">
        <v>141</v>
      </c>
      <c r="H2200" t="s">
        <v>237</v>
      </c>
      <c r="I2200" t="s">
        <v>237</v>
      </c>
      <c r="J2200" s="24">
        <v>45839</v>
      </c>
      <c r="K2200" t="s">
        <v>143</v>
      </c>
      <c r="L2200">
        <v>2</v>
      </c>
      <c r="M2200" t="s">
        <v>144</v>
      </c>
      <c r="N2200" t="s">
        <v>145</v>
      </c>
      <c r="O2200" t="s">
        <v>147</v>
      </c>
      <c r="P2200" t="s">
        <v>146</v>
      </c>
      <c r="Q2200">
        <v>330.83</v>
      </c>
      <c r="R2200">
        <v>128</v>
      </c>
      <c r="S2200">
        <v>1950</v>
      </c>
      <c r="T2200">
        <v>20</v>
      </c>
      <c r="U2200">
        <v>44</v>
      </c>
      <c r="V2200">
        <v>11</v>
      </c>
      <c r="W2200">
        <v>180</v>
      </c>
      <c r="X2200">
        <v>180</v>
      </c>
      <c r="Y2200">
        <v>0</v>
      </c>
      <c r="Z2200">
        <v>0</v>
      </c>
      <c r="AA2200">
        <v>1599.17</v>
      </c>
      <c r="AB2200">
        <v>0</v>
      </c>
      <c r="AC2200">
        <v>0</v>
      </c>
      <c r="AD2200">
        <v>11</v>
      </c>
      <c r="AE2200">
        <v>0</v>
      </c>
      <c r="AF2200">
        <v>104</v>
      </c>
      <c r="AG2200">
        <v>2</v>
      </c>
      <c r="AH2200">
        <v>1</v>
      </c>
      <c r="AI2200">
        <v>21</v>
      </c>
      <c r="AJ2200">
        <v>0</v>
      </c>
      <c r="AK2200">
        <v>0</v>
      </c>
      <c r="AL2200">
        <v>0</v>
      </c>
      <c r="AM2200">
        <v>0</v>
      </c>
      <c r="AN2200">
        <v>0</v>
      </c>
      <c r="AO2200">
        <v>84</v>
      </c>
      <c r="AP2200">
        <v>298</v>
      </c>
      <c r="AQ2200">
        <v>84</v>
      </c>
      <c r="AR2200">
        <v>0</v>
      </c>
      <c r="AS2200">
        <v>40</v>
      </c>
      <c r="AT2200">
        <v>0</v>
      </c>
      <c r="AU2200">
        <v>3</v>
      </c>
      <c r="AV2200">
        <v>1</v>
      </c>
      <c r="AW2200">
        <v>0</v>
      </c>
      <c r="AX2200">
        <v>0</v>
      </c>
      <c r="AY2200">
        <v>33</v>
      </c>
      <c r="AZ2200">
        <v>71</v>
      </c>
      <c r="BA2200">
        <v>40</v>
      </c>
      <c r="BB2200">
        <v>9</v>
      </c>
      <c r="BC2200">
        <v>1</v>
      </c>
      <c r="BD2200">
        <v>0</v>
      </c>
      <c r="BE2200">
        <v>0</v>
      </c>
      <c r="BF2200">
        <v>128</v>
      </c>
      <c r="BG2200">
        <v>320</v>
      </c>
      <c r="BH2200">
        <v>0</v>
      </c>
      <c r="BI2200">
        <v>43</v>
      </c>
      <c r="BJ2200" s="25">
        <v>45853</v>
      </c>
      <c r="BK2200">
        <v>0</v>
      </c>
      <c r="BL2200" s="27" t="str">
        <f>VLOOKUP(O2200,DropDownList!$H$1:$I$7,2,FALSE)</f>
        <v>2024/25</v>
      </c>
      <c r="BM2200" s="27" t="str">
        <f t="shared" si="34"/>
        <v>VSUR</v>
      </c>
    </row>
    <row r="2201" spans="1:65" x14ac:dyDescent="0.2">
      <c r="A2201">
        <v>2025</v>
      </c>
      <c r="B2201">
        <v>7</v>
      </c>
      <c r="C2201" t="s">
        <v>231</v>
      </c>
      <c r="D2201" t="s">
        <v>244</v>
      </c>
      <c r="E2201" t="s">
        <v>48</v>
      </c>
      <c r="F2201">
        <v>9264</v>
      </c>
      <c r="G2201" t="s">
        <v>141</v>
      </c>
      <c r="H2201" t="s">
        <v>237</v>
      </c>
      <c r="I2201" t="s">
        <v>237</v>
      </c>
      <c r="J2201" s="24">
        <v>45839</v>
      </c>
      <c r="K2201" t="s">
        <v>143</v>
      </c>
      <c r="L2201">
        <v>2</v>
      </c>
      <c r="M2201" t="s">
        <v>144</v>
      </c>
      <c r="N2201" t="s">
        <v>145</v>
      </c>
      <c r="O2201" t="s">
        <v>149</v>
      </c>
      <c r="P2201" t="s">
        <v>154</v>
      </c>
      <c r="Q2201">
        <v>18308.89</v>
      </c>
      <c r="R2201">
        <v>185</v>
      </c>
      <c r="S2201">
        <v>43553.54</v>
      </c>
      <c r="T2201">
        <v>710</v>
      </c>
      <c r="U2201">
        <v>83</v>
      </c>
      <c r="V2201">
        <v>44</v>
      </c>
      <c r="W2201">
        <v>8420</v>
      </c>
      <c r="X2201">
        <v>9665</v>
      </c>
      <c r="Y2201">
        <v>0</v>
      </c>
      <c r="Z2201">
        <v>0</v>
      </c>
      <c r="AA2201">
        <v>24534.65</v>
      </c>
      <c r="AB2201">
        <v>1186.8599999999999</v>
      </c>
      <c r="AC2201">
        <v>21422.79</v>
      </c>
      <c r="AD2201">
        <v>23</v>
      </c>
      <c r="AE2201">
        <v>21</v>
      </c>
      <c r="AF2201">
        <v>99</v>
      </c>
      <c r="AG2201">
        <v>46</v>
      </c>
      <c r="AH2201">
        <v>3</v>
      </c>
      <c r="AI2201">
        <v>37</v>
      </c>
      <c r="AJ2201">
        <v>0</v>
      </c>
      <c r="AK2201">
        <v>0</v>
      </c>
      <c r="AL2201">
        <v>0</v>
      </c>
      <c r="AM2201">
        <v>0</v>
      </c>
      <c r="AN2201">
        <v>0</v>
      </c>
      <c r="AO2201">
        <v>121</v>
      </c>
      <c r="AP2201">
        <v>338</v>
      </c>
      <c r="AQ2201">
        <v>122</v>
      </c>
      <c r="AR2201">
        <v>0</v>
      </c>
      <c r="AS2201">
        <v>42</v>
      </c>
      <c r="AT2201">
        <v>0</v>
      </c>
      <c r="AU2201">
        <v>1</v>
      </c>
      <c r="AV2201">
        <v>1</v>
      </c>
      <c r="AW2201">
        <v>0</v>
      </c>
      <c r="AX2201">
        <v>0</v>
      </c>
      <c r="AY2201">
        <v>45</v>
      </c>
      <c r="AZ2201">
        <v>89</v>
      </c>
      <c r="BA2201">
        <v>34</v>
      </c>
      <c r="BB2201">
        <v>3</v>
      </c>
      <c r="BC2201">
        <v>0</v>
      </c>
      <c r="BD2201">
        <v>0</v>
      </c>
      <c r="BE2201">
        <v>0</v>
      </c>
      <c r="BF2201">
        <v>185</v>
      </c>
      <c r="BG2201">
        <v>9353.24</v>
      </c>
      <c r="BH2201">
        <v>0</v>
      </c>
      <c r="BI2201">
        <v>83</v>
      </c>
      <c r="BJ2201" s="25">
        <v>45853</v>
      </c>
      <c r="BK2201">
        <v>0</v>
      </c>
      <c r="BL2201" s="27" t="str">
        <f>VLOOKUP(O2201,DropDownList!$H$1:$I$7,2,FALSE)</f>
        <v>2025/26</v>
      </c>
      <c r="BM2201" s="27" t="str">
        <f t="shared" si="34"/>
        <v>JP COURT</v>
      </c>
    </row>
    <row r="2202" spans="1:65" x14ac:dyDescent="0.2">
      <c r="A2202">
        <v>2025</v>
      </c>
      <c r="B2202">
        <v>7</v>
      </c>
      <c r="C2202" t="s">
        <v>231</v>
      </c>
      <c r="D2202" t="s">
        <v>244</v>
      </c>
      <c r="E2202" t="s">
        <v>48</v>
      </c>
      <c r="F2202">
        <v>9264</v>
      </c>
      <c r="G2202" t="s">
        <v>141</v>
      </c>
      <c r="H2202" t="s">
        <v>237</v>
      </c>
      <c r="I2202" t="s">
        <v>237</v>
      </c>
      <c r="J2202" s="24">
        <v>45839</v>
      </c>
      <c r="K2202" t="s">
        <v>143</v>
      </c>
      <c r="L2202">
        <v>2</v>
      </c>
      <c r="M2202" t="s">
        <v>144</v>
      </c>
      <c r="N2202" t="s">
        <v>145</v>
      </c>
      <c r="O2202" t="s">
        <v>149</v>
      </c>
      <c r="P2202" t="s">
        <v>152</v>
      </c>
      <c r="Q2202">
        <v>0</v>
      </c>
      <c r="R2202">
        <v>13</v>
      </c>
      <c r="S2202">
        <v>520</v>
      </c>
      <c r="T2202">
        <v>160</v>
      </c>
      <c r="U2202">
        <v>0</v>
      </c>
      <c r="V2202">
        <v>0</v>
      </c>
      <c r="W2202">
        <v>0</v>
      </c>
      <c r="X2202">
        <v>0</v>
      </c>
      <c r="Y2202">
        <v>0</v>
      </c>
      <c r="Z2202">
        <v>0</v>
      </c>
      <c r="AA2202">
        <v>360</v>
      </c>
      <c r="AB2202">
        <v>0</v>
      </c>
      <c r="AC2202">
        <v>360</v>
      </c>
      <c r="AD2202">
        <v>0</v>
      </c>
      <c r="AE2202">
        <v>0</v>
      </c>
      <c r="AF2202">
        <v>9</v>
      </c>
      <c r="AG2202">
        <v>0</v>
      </c>
      <c r="AH2202">
        <v>4</v>
      </c>
      <c r="AI2202">
        <v>0</v>
      </c>
      <c r="AJ2202">
        <v>0</v>
      </c>
      <c r="AK2202">
        <v>0</v>
      </c>
      <c r="AL2202">
        <v>0</v>
      </c>
      <c r="AM2202">
        <v>0</v>
      </c>
      <c r="AN2202">
        <v>0</v>
      </c>
      <c r="AO2202">
        <v>0</v>
      </c>
      <c r="AP2202">
        <v>0</v>
      </c>
      <c r="AQ2202">
        <v>0</v>
      </c>
      <c r="AR2202">
        <v>0</v>
      </c>
      <c r="AS2202">
        <v>0</v>
      </c>
      <c r="AT2202">
        <v>0</v>
      </c>
      <c r="AU2202">
        <v>0</v>
      </c>
      <c r="AV2202">
        <v>0</v>
      </c>
      <c r="AW2202">
        <v>0</v>
      </c>
      <c r="AX2202">
        <v>0</v>
      </c>
      <c r="AY2202">
        <v>0</v>
      </c>
      <c r="AZ2202">
        <v>0</v>
      </c>
      <c r="BA2202">
        <v>0</v>
      </c>
      <c r="BB2202">
        <v>0</v>
      </c>
      <c r="BC2202">
        <v>0</v>
      </c>
      <c r="BD2202">
        <v>0</v>
      </c>
      <c r="BE2202">
        <v>0</v>
      </c>
      <c r="BF2202">
        <v>0</v>
      </c>
      <c r="BG2202">
        <v>0</v>
      </c>
      <c r="BH2202">
        <v>0</v>
      </c>
      <c r="BI2202">
        <v>0</v>
      </c>
      <c r="BJ2202" s="25">
        <v>45853</v>
      </c>
      <c r="BK2202">
        <v>0</v>
      </c>
      <c r="BL2202" s="27" t="str">
        <f>VLOOKUP(O2202,DropDownList!$H$1:$I$7,2,FALSE)</f>
        <v>2025/26</v>
      </c>
      <c r="BM2202" s="27" t="str">
        <f t="shared" si="34"/>
        <v>PCOA</v>
      </c>
    </row>
    <row r="2203" spans="1:65" x14ac:dyDescent="0.2">
      <c r="A2203">
        <v>2025</v>
      </c>
      <c r="B2203">
        <v>7</v>
      </c>
      <c r="C2203" t="s">
        <v>231</v>
      </c>
      <c r="D2203" t="s">
        <v>244</v>
      </c>
      <c r="E2203" t="s">
        <v>48</v>
      </c>
      <c r="F2203">
        <v>9264</v>
      </c>
      <c r="G2203" t="s">
        <v>141</v>
      </c>
      <c r="H2203" t="s">
        <v>237</v>
      </c>
      <c r="I2203" t="s">
        <v>237</v>
      </c>
      <c r="J2203" s="24">
        <v>45839</v>
      </c>
      <c r="K2203" t="s">
        <v>143</v>
      </c>
      <c r="L2203">
        <v>2</v>
      </c>
      <c r="M2203" t="s">
        <v>144</v>
      </c>
      <c r="N2203" t="s">
        <v>145</v>
      </c>
      <c r="O2203" t="s">
        <v>156</v>
      </c>
      <c r="P2203" t="s">
        <v>150</v>
      </c>
      <c r="Q2203">
        <v>13636.24</v>
      </c>
      <c r="R2203">
        <v>254</v>
      </c>
      <c r="S2203">
        <v>45393.77</v>
      </c>
      <c r="T2203">
        <v>3853.23</v>
      </c>
      <c r="U2203">
        <v>84</v>
      </c>
      <c r="V2203">
        <v>63</v>
      </c>
      <c r="W2203">
        <v>10290.370000000001</v>
      </c>
      <c r="X2203">
        <v>10290.370000000001</v>
      </c>
      <c r="Y2203">
        <v>230</v>
      </c>
      <c r="Z2203">
        <v>41540.54</v>
      </c>
      <c r="AA2203">
        <v>27904.3</v>
      </c>
      <c r="AB2203">
        <v>10068.950000000001</v>
      </c>
      <c r="AC2203">
        <v>17835.349999999999</v>
      </c>
      <c r="AD2203">
        <v>46</v>
      </c>
      <c r="AE2203">
        <v>17</v>
      </c>
      <c r="AF2203">
        <v>144</v>
      </c>
      <c r="AG2203">
        <v>32</v>
      </c>
      <c r="AH2203">
        <v>24</v>
      </c>
      <c r="AI2203">
        <v>52</v>
      </c>
      <c r="AJ2203">
        <v>26</v>
      </c>
      <c r="AK2203">
        <v>25</v>
      </c>
      <c r="AL2203">
        <v>4</v>
      </c>
      <c r="AM2203">
        <v>10</v>
      </c>
      <c r="AN2203">
        <v>3</v>
      </c>
      <c r="AO2203">
        <v>204</v>
      </c>
      <c r="AP2203">
        <v>1048</v>
      </c>
      <c r="AQ2203">
        <v>224</v>
      </c>
      <c r="AR2203">
        <v>17</v>
      </c>
      <c r="AS2203">
        <v>169</v>
      </c>
      <c r="AT2203">
        <v>37</v>
      </c>
      <c r="AU2203">
        <v>5</v>
      </c>
      <c r="AV2203">
        <v>2</v>
      </c>
      <c r="AW2203">
        <v>0</v>
      </c>
      <c r="AX2203">
        <v>0</v>
      </c>
      <c r="AY2203">
        <v>108</v>
      </c>
      <c r="AZ2203">
        <v>247</v>
      </c>
      <c r="BA2203">
        <v>171</v>
      </c>
      <c r="BB2203">
        <v>18</v>
      </c>
      <c r="BC2203">
        <v>5</v>
      </c>
      <c r="BD2203">
        <v>2</v>
      </c>
      <c r="BE2203">
        <v>0</v>
      </c>
      <c r="BF2203">
        <v>199</v>
      </c>
      <c r="BG2203">
        <v>9312.24</v>
      </c>
      <c r="BH2203">
        <v>2</v>
      </c>
      <c r="BI2203">
        <v>83</v>
      </c>
      <c r="BJ2203" s="25">
        <v>45853</v>
      </c>
      <c r="BK2203">
        <v>0</v>
      </c>
      <c r="BL2203" s="27" t="str">
        <f>VLOOKUP(O2203,DropDownList!$H$1:$I$7,2,FALSE)</f>
        <v>2023/24</v>
      </c>
      <c r="BM2203" s="27" t="str">
        <f t="shared" si="34"/>
        <v>FISCAL FINES</v>
      </c>
    </row>
    <row r="2204" spans="1:65" x14ac:dyDescent="0.2">
      <c r="A2204">
        <v>2025</v>
      </c>
      <c r="B2204">
        <v>7</v>
      </c>
      <c r="C2204" t="s">
        <v>231</v>
      </c>
      <c r="D2204" t="s">
        <v>244</v>
      </c>
      <c r="E2204" t="s">
        <v>48</v>
      </c>
      <c r="F2204">
        <v>9264</v>
      </c>
      <c r="G2204" t="s">
        <v>141</v>
      </c>
      <c r="H2204" t="s">
        <v>237</v>
      </c>
      <c r="I2204" t="s">
        <v>237</v>
      </c>
      <c r="J2204" s="24">
        <v>45839</v>
      </c>
      <c r="K2204" t="s">
        <v>143</v>
      </c>
      <c r="L2204">
        <v>2</v>
      </c>
      <c r="M2204" t="s">
        <v>144</v>
      </c>
      <c r="N2204" t="s">
        <v>145</v>
      </c>
      <c r="O2204" t="s">
        <v>149</v>
      </c>
      <c r="P2204" t="s">
        <v>148</v>
      </c>
      <c r="Q2204">
        <v>240</v>
      </c>
      <c r="R2204">
        <v>4</v>
      </c>
      <c r="S2204">
        <v>240</v>
      </c>
      <c r="T2204">
        <v>0</v>
      </c>
      <c r="U2204">
        <v>4</v>
      </c>
      <c r="V2204">
        <v>3</v>
      </c>
      <c r="W2204">
        <v>180</v>
      </c>
      <c r="X2204">
        <v>180</v>
      </c>
      <c r="Y2204">
        <v>0</v>
      </c>
      <c r="Z2204">
        <v>0</v>
      </c>
      <c r="AA2204">
        <v>0</v>
      </c>
      <c r="AB2204">
        <v>0</v>
      </c>
      <c r="AC2204">
        <v>0</v>
      </c>
      <c r="AD2204">
        <v>3</v>
      </c>
      <c r="AE2204">
        <v>0</v>
      </c>
      <c r="AF2204">
        <v>0</v>
      </c>
      <c r="AG2204">
        <v>0</v>
      </c>
      <c r="AH2204">
        <v>0</v>
      </c>
      <c r="AI2204">
        <v>4</v>
      </c>
      <c r="AJ2204">
        <v>0</v>
      </c>
      <c r="AK2204">
        <v>0</v>
      </c>
      <c r="AL2204">
        <v>0</v>
      </c>
      <c r="AM2204">
        <v>0</v>
      </c>
      <c r="AN2204">
        <v>0</v>
      </c>
      <c r="AO2204">
        <v>4</v>
      </c>
      <c r="AP2204">
        <v>8</v>
      </c>
      <c r="AQ2204">
        <v>4</v>
      </c>
      <c r="AR2204">
        <v>0</v>
      </c>
      <c r="AS2204">
        <v>0</v>
      </c>
      <c r="AT2204">
        <v>0</v>
      </c>
      <c r="AU2204">
        <v>0</v>
      </c>
      <c r="AV2204">
        <v>0</v>
      </c>
      <c r="AW2204">
        <v>0</v>
      </c>
      <c r="AX2204">
        <v>0</v>
      </c>
      <c r="AY2204">
        <v>1</v>
      </c>
      <c r="AZ2204">
        <v>2</v>
      </c>
      <c r="BA2204">
        <v>1</v>
      </c>
      <c r="BB2204">
        <v>0</v>
      </c>
      <c r="BC2204">
        <v>0</v>
      </c>
      <c r="BD2204">
        <v>0</v>
      </c>
      <c r="BE2204">
        <v>0</v>
      </c>
      <c r="BF2204">
        <v>4</v>
      </c>
      <c r="BG2204">
        <v>240</v>
      </c>
      <c r="BH2204">
        <v>0</v>
      </c>
      <c r="BI2204">
        <v>4</v>
      </c>
      <c r="BJ2204" s="25">
        <v>45853</v>
      </c>
      <c r="BK2204">
        <v>0</v>
      </c>
      <c r="BL2204" s="27" t="str">
        <f>VLOOKUP(O2204,DropDownList!$H$1:$I$7,2,FALSE)</f>
        <v>2025/26</v>
      </c>
      <c r="BM2204" s="27" t="str">
        <f t="shared" si="34"/>
        <v>PRAS</v>
      </c>
    </row>
    <row r="2205" spans="1:65" x14ac:dyDescent="0.2">
      <c r="A2205">
        <v>2025</v>
      </c>
      <c r="B2205">
        <v>7</v>
      </c>
      <c r="C2205" t="s">
        <v>231</v>
      </c>
      <c r="D2205" t="s">
        <v>244</v>
      </c>
      <c r="E2205" t="s">
        <v>48</v>
      </c>
      <c r="F2205">
        <v>9264</v>
      </c>
      <c r="G2205" t="s">
        <v>141</v>
      </c>
      <c r="H2205" t="s">
        <v>237</v>
      </c>
      <c r="I2205" t="s">
        <v>237</v>
      </c>
      <c r="J2205" s="24">
        <v>45839</v>
      </c>
      <c r="K2205" t="s">
        <v>143</v>
      </c>
      <c r="L2205">
        <v>2</v>
      </c>
      <c r="M2205" t="s">
        <v>144</v>
      </c>
      <c r="N2205" t="s">
        <v>145</v>
      </c>
      <c r="O2205" t="s">
        <v>147</v>
      </c>
      <c r="P2205" t="s">
        <v>148</v>
      </c>
      <c r="Q2205">
        <v>0</v>
      </c>
      <c r="R2205">
        <v>5</v>
      </c>
      <c r="S2205">
        <v>300</v>
      </c>
      <c r="T2205">
        <v>60</v>
      </c>
      <c r="U2205">
        <v>0</v>
      </c>
      <c r="V2205">
        <v>0</v>
      </c>
      <c r="W2205">
        <v>0</v>
      </c>
      <c r="X2205">
        <v>0</v>
      </c>
      <c r="Y2205">
        <v>0</v>
      </c>
      <c r="Z2205">
        <v>0</v>
      </c>
      <c r="AA2205">
        <v>240</v>
      </c>
      <c r="AB2205">
        <v>0</v>
      </c>
      <c r="AC2205">
        <v>240</v>
      </c>
      <c r="AD2205">
        <v>0</v>
      </c>
      <c r="AE2205">
        <v>0</v>
      </c>
      <c r="AF2205">
        <v>4</v>
      </c>
      <c r="AG2205">
        <v>0</v>
      </c>
      <c r="AH2205">
        <v>1</v>
      </c>
      <c r="AI2205">
        <v>0</v>
      </c>
      <c r="AJ2205">
        <v>0</v>
      </c>
      <c r="AK2205">
        <v>0</v>
      </c>
      <c r="AL2205">
        <v>0</v>
      </c>
      <c r="AM2205">
        <v>0</v>
      </c>
      <c r="AN2205">
        <v>0</v>
      </c>
      <c r="AO2205">
        <v>3</v>
      </c>
      <c r="AP2205">
        <v>15</v>
      </c>
      <c r="AQ2205">
        <v>3</v>
      </c>
      <c r="AR2205">
        <v>1</v>
      </c>
      <c r="AS2205">
        <v>2</v>
      </c>
      <c r="AT2205">
        <v>0</v>
      </c>
      <c r="AU2205">
        <v>0</v>
      </c>
      <c r="AV2205">
        <v>0</v>
      </c>
      <c r="AW2205">
        <v>0</v>
      </c>
      <c r="AX2205">
        <v>0</v>
      </c>
      <c r="AY2205">
        <v>2</v>
      </c>
      <c r="AZ2205">
        <v>4</v>
      </c>
      <c r="BA2205">
        <v>3</v>
      </c>
      <c r="BB2205">
        <v>0</v>
      </c>
      <c r="BC2205">
        <v>0</v>
      </c>
      <c r="BD2205">
        <v>0</v>
      </c>
      <c r="BE2205">
        <v>0</v>
      </c>
      <c r="BF2205">
        <v>3</v>
      </c>
      <c r="BG2205">
        <v>0</v>
      </c>
      <c r="BH2205">
        <v>0</v>
      </c>
      <c r="BI2205">
        <v>0</v>
      </c>
      <c r="BJ2205" s="25">
        <v>45853</v>
      </c>
      <c r="BK2205">
        <v>0</v>
      </c>
      <c r="BL2205" s="27" t="str">
        <f>VLOOKUP(O2205,DropDownList!$H$1:$I$7,2,FALSE)</f>
        <v>2024/25</v>
      </c>
      <c r="BM2205" s="27" t="str">
        <f t="shared" si="34"/>
        <v>PRAS</v>
      </c>
    </row>
    <row r="2206" spans="1:65" x14ac:dyDescent="0.2">
      <c r="A2206">
        <v>2025</v>
      </c>
      <c r="B2206">
        <v>7</v>
      </c>
      <c r="C2206" t="s">
        <v>231</v>
      </c>
      <c r="D2206" t="s">
        <v>244</v>
      </c>
      <c r="E2206" t="s">
        <v>48</v>
      </c>
      <c r="F2206">
        <v>9264</v>
      </c>
      <c r="G2206" t="s">
        <v>141</v>
      </c>
      <c r="H2206" t="s">
        <v>237</v>
      </c>
      <c r="I2206" t="s">
        <v>237</v>
      </c>
      <c r="J2206" s="24">
        <v>45839</v>
      </c>
      <c r="K2206" t="s">
        <v>143</v>
      </c>
      <c r="L2206">
        <v>2</v>
      </c>
      <c r="M2206" t="s">
        <v>144</v>
      </c>
      <c r="N2206" t="s">
        <v>145</v>
      </c>
      <c r="O2206" t="s">
        <v>147</v>
      </c>
      <c r="P2206" t="s">
        <v>150</v>
      </c>
      <c r="Q2206">
        <v>24100.33</v>
      </c>
      <c r="R2206">
        <v>297</v>
      </c>
      <c r="S2206">
        <v>53569.120000000003</v>
      </c>
      <c r="T2206">
        <v>6355.43</v>
      </c>
      <c r="U2206">
        <v>131</v>
      </c>
      <c r="V2206">
        <v>89</v>
      </c>
      <c r="W2206">
        <v>18560.62</v>
      </c>
      <c r="X2206">
        <v>18772.68</v>
      </c>
      <c r="Y2206">
        <v>262</v>
      </c>
      <c r="Z2206">
        <v>47213.69</v>
      </c>
      <c r="AA2206">
        <v>23113.360000000001</v>
      </c>
      <c r="AB2206">
        <v>8827.39</v>
      </c>
      <c r="AC2206">
        <v>14285.97</v>
      </c>
      <c r="AD2206">
        <v>79</v>
      </c>
      <c r="AE2206">
        <v>10</v>
      </c>
      <c r="AF2206">
        <v>130</v>
      </c>
      <c r="AG2206">
        <v>35</v>
      </c>
      <c r="AH2206">
        <v>35</v>
      </c>
      <c r="AI2206">
        <v>96</v>
      </c>
      <c r="AJ2206">
        <v>44</v>
      </c>
      <c r="AK2206">
        <v>24</v>
      </c>
      <c r="AL2206">
        <v>10</v>
      </c>
      <c r="AM2206">
        <v>15</v>
      </c>
      <c r="AN2206">
        <v>0</v>
      </c>
      <c r="AO2206">
        <v>217</v>
      </c>
      <c r="AP2206">
        <v>854</v>
      </c>
      <c r="AQ2206">
        <v>232</v>
      </c>
      <c r="AR2206">
        <v>18</v>
      </c>
      <c r="AS2206">
        <v>146</v>
      </c>
      <c r="AT2206">
        <v>3</v>
      </c>
      <c r="AU2206">
        <v>1</v>
      </c>
      <c r="AV2206">
        <v>0</v>
      </c>
      <c r="AW2206">
        <v>0</v>
      </c>
      <c r="AX2206">
        <v>0</v>
      </c>
      <c r="AY2206">
        <v>92</v>
      </c>
      <c r="AZ2206">
        <v>212</v>
      </c>
      <c r="BA2206">
        <v>126</v>
      </c>
      <c r="BB2206">
        <v>6</v>
      </c>
      <c r="BC2206">
        <v>3</v>
      </c>
      <c r="BD2206">
        <v>0</v>
      </c>
      <c r="BE2206">
        <v>0</v>
      </c>
      <c r="BF2206">
        <v>212</v>
      </c>
      <c r="BG2206">
        <v>19434.419999999998</v>
      </c>
      <c r="BH2206">
        <v>1</v>
      </c>
      <c r="BI2206">
        <v>131</v>
      </c>
      <c r="BJ2206" s="25">
        <v>45853</v>
      </c>
      <c r="BK2206">
        <v>0</v>
      </c>
      <c r="BL2206" s="27" t="str">
        <f>VLOOKUP(O2206,DropDownList!$H$1:$I$7,2,FALSE)</f>
        <v>2024/25</v>
      </c>
      <c r="BM2206" s="27" t="str">
        <f t="shared" si="34"/>
        <v>FISCAL FINES</v>
      </c>
    </row>
    <row r="2207" spans="1:65" x14ac:dyDescent="0.2">
      <c r="A2207">
        <v>2025</v>
      </c>
      <c r="B2207">
        <v>7</v>
      </c>
      <c r="C2207" t="s">
        <v>231</v>
      </c>
      <c r="D2207" t="s">
        <v>244</v>
      </c>
      <c r="E2207" t="s">
        <v>48</v>
      </c>
      <c r="F2207">
        <v>9264</v>
      </c>
      <c r="G2207" t="s">
        <v>141</v>
      </c>
      <c r="H2207" t="s">
        <v>237</v>
      </c>
      <c r="I2207" t="s">
        <v>237</v>
      </c>
      <c r="J2207" s="24">
        <v>45839</v>
      </c>
      <c r="K2207" t="s">
        <v>143</v>
      </c>
      <c r="L2207">
        <v>2</v>
      </c>
      <c r="M2207" t="s">
        <v>144</v>
      </c>
      <c r="N2207" t="s">
        <v>145</v>
      </c>
      <c r="O2207" t="s">
        <v>156</v>
      </c>
      <c r="P2207" t="s">
        <v>146</v>
      </c>
      <c r="Q2207">
        <v>540.96</v>
      </c>
      <c r="R2207">
        <v>388</v>
      </c>
      <c r="S2207">
        <v>5620</v>
      </c>
      <c r="T2207">
        <v>20</v>
      </c>
      <c r="U2207">
        <v>91</v>
      </c>
      <c r="V2207">
        <v>23</v>
      </c>
      <c r="W2207">
        <v>370</v>
      </c>
      <c r="X2207">
        <v>370</v>
      </c>
      <c r="Y2207">
        <v>0</v>
      </c>
      <c r="Z2207">
        <v>0</v>
      </c>
      <c r="AA2207">
        <v>5059.04</v>
      </c>
      <c r="AB2207">
        <v>0</v>
      </c>
      <c r="AC2207">
        <v>0</v>
      </c>
      <c r="AD2207">
        <v>23</v>
      </c>
      <c r="AE2207">
        <v>0</v>
      </c>
      <c r="AF2207">
        <v>352</v>
      </c>
      <c r="AG2207">
        <v>1</v>
      </c>
      <c r="AH2207">
        <v>1</v>
      </c>
      <c r="AI2207">
        <v>34</v>
      </c>
      <c r="AJ2207">
        <v>0</v>
      </c>
      <c r="AK2207">
        <v>0</v>
      </c>
      <c r="AL2207">
        <v>0</v>
      </c>
      <c r="AM2207">
        <v>0</v>
      </c>
      <c r="AN2207">
        <v>0</v>
      </c>
      <c r="AO2207">
        <v>251</v>
      </c>
      <c r="AP2207">
        <v>1114</v>
      </c>
      <c r="AQ2207">
        <v>263</v>
      </c>
      <c r="AR2207">
        <v>0</v>
      </c>
      <c r="AS2207">
        <v>166</v>
      </c>
      <c r="AT2207">
        <v>39</v>
      </c>
      <c r="AU2207">
        <v>11</v>
      </c>
      <c r="AV2207">
        <v>5</v>
      </c>
      <c r="AW2207">
        <v>0</v>
      </c>
      <c r="AX2207">
        <v>0</v>
      </c>
      <c r="AY2207">
        <v>129</v>
      </c>
      <c r="AZ2207">
        <v>222</v>
      </c>
      <c r="BA2207">
        <v>140</v>
      </c>
      <c r="BB2207">
        <v>55</v>
      </c>
      <c r="BC2207">
        <v>23</v>
      </c>
      <c r="BD2207">
        <v>6</v>
      </c>
      <c r="BE2207">
        <v>1</v>
      </c>
      <c r="BF2207">
        <v>388</v>
      </c>
      <c r="BG2207">
        <v>530</v>
      </c>
      <c r="BH2207">
        <v>0</v>
      </c>
      <c r="BI2207">
        <v>90</v>
      </c>
      <c r="BJ2207" s="25">
        <v>45853</v>
      </c>
      <c r="BK2207">
        <v>0</v>
      </c>
      <c r="BL2207" s="27" t="str">
        <f>VLOOKUP(O2207,DropDownList!$H$1:$I$7,2,FALSE)</f>
        <v>2023/24</v>
      </c>
      <c r="BM2207" s="27" t="str">
        <f t="shared" si="34"/>
        <v>VSUR</v>
      </c>
    </row>
    <row r="2208" spans="1:65" x14ac:dyDescent="0.2">
      <c r="A2208">
        <v>2025</v>
      </c>
      <c r="B2208">
        <v>7</v>
      </c>
      <c r="C2208" t="s">
        <v>231</v>
      </c>
      <c r="D2208" t="s">
        <v>244</v>
      </c>
      <c r="E2208" t="s">
        <v>48</v>
      </c>
      <c r="F2208">
        <v>9264</v>
      </c>
      <c r="G2208" t="s">
        <v>141</v>
      </c>
      <c r="H2208" t="s">
        <v>237</v>
      </c>
      <c r="I2208" t="s">
        <v>237</v>
      </c>
      <c r="J2208" s="24">
        <v>45839</v>
      </c>
      <c r="K2208" t="s">
        <v>143</v>
      </c>
      <c r="L2208">
        <v>2</v>
      </c>
      <c r="M2208" t="s">
        <v>144</v>
      </c>
      <c r="N2208" t="s">
        <v>145</v>
      </c>
      <c r="O2208" t="s">
        <v>147</v>
      </c>
      <c r="P2208" t="s">
        <v>152</v>
      </c>
      <c r="Q2208">
        <v>0</v>
      </c>
      <c r="R2208">
        <v>13</v>
      </c>
      <c r="S2208">
        <v>520</v>
      </c>
      <c r="T2208">
        <v>200</v>
      </c>
      <c r="U2208">
        <v>0</v>
      </c>
      <c r="V2208">
        <v>0</v>
      </c>
      <c r="W2208">
        <v>0</v>
      </c>
      <c r="X2208">
        <v>0</v>
      </c>
      <c r="Y2208">
        <v>0</v>
      </c>
      <c r="Z2208">
        <v>0</v>
      </c>
      <c r="AA2208">
        <v>320</v>
      </c>
      <c r="AB2208">
        <v>0</v>
      </c>
      <c r="AC2208">
        <v>320</v>
      </c>
      <c r="AD2208">
        <v>0</v>
      </c>
      <c r="AE2208">
        <v>0</v>
      </c>
      <c r="AF2208">
        <v>8</v>
      </c>
      <c r="AG2208">
        <v>0</v>
      </c>
      <c r="AH2208">
        <v>5</v>
      </c>
      <c r="AI2208">
        <v>0</v>
      </c>
      <c r="AJ2208">
        <v>0</v>
      </c>
      <c r="AK2208">
        <v>0</v>
      </c>
      <c r="AL2208">
        <v>0</v>
      </c>
      <c r="AM2208">
        <v>0</v>
      </c>
      <c r="AN2208">
        <v>0</v>
      </c>
      <c r="AO2208">
        <v>0</v>
      </c>
      <c r="AP2208">
        <v>0</v>
      </c>
      <c r="AQ2208">
        <v>0</v>
      </c>
      <c r="AR2208">
        <v>0</v>
      </c>
      <c r="AS2208">
        <v>0</v>
      </c>
      <c r="AT2208">
        <v>0</v>
      </c>
      <c r="AU2208">
        <v>0</v>
      </c>
      <c r="AV2208">
        <v>0</v>
      </c>
      <c r="AW2208">
        <v>0</v>
      </c>
      <c r="AX2208">
        <v>0</v>
      </c>
      <c r="AY2208">
        <v>0</v>
      </c>
      <c r="AZ2208">
        <v>0</v>
      </c>
      <c r="BA2208">
        <v>0</v>
      </c>
      <c r="BB2208">
        <v>0</v>
      </c>
      <c r="BC2208">
        <v>0</v>
      </c>
      <c r="BD2208">
        <v>0</v>
      </c>
      <c r="BE2208">
        <v>0</v>
      </c>
      <c r="BF2208">
        <v>0</v>
      </c>
      <c r="BG2208">
        <v>0</v>
      </c>
      <c r="BH2208">
        <v>0</v>
      </c>
      <c r="BI2208">
        <v>0</v>
      </c>
      <c r="BJ2208" s="25">
        <v>45853</v>
      </c>
      <c r="BK2208">
        <v>0</v>
      </c>
      <c r="BL2208" s="27" t="str">
        <f>VLOOKUP(O2208,DropDownList!$H$1:$I$7,2,FALSE)</f>
        <v>2024/25</v>
      </c>
      <c r="BM2208" s="27" t="str">
        <f t="shared" si="34"/>
        <v>PCOA</v>
      </c>
    </row>
    <row r="2209" spans="1:65" x14ac:dyDescent="0.2">
      <c r="A2209">
        <v>2025</v>
      </c>
      <c r="B2209">
        <v>7</v>
      </c>
      <c r="C2209" t="s">
        <v>231</v>
      </c>
      <c r="D2209" t="s">
        <v>244</v>
      </c>
      <c r="E2209" t="s">
        <v>48</v>
      </c>
      <c r="F2209">
        <v>9264</v>
      </c>
      <c r="G2209" t="s">
        <v>141</v>
      </c>
      <c r="H2209" t="s">
        <v>237</v>
      </c>
      <c r="I2209" t="s">
        <v>237</v>
      </c>
      <c r="J2209" s="24">
        <v>45839</v>
      </c>
      <c r="K2209" t="s">
        <v>143</v>
      </c>
      <c r="L2209">
        <v>2</v>
      </c>
      <c r="M2209" t="s">
        <v>144</v>
      </c>
      <c r="N2209" t="s">
        <v>145</v>
      </c>
      <c r="O2209" t="s">
        <v>147</v>
      </c>
      <c r="P2209" t="s">
        <v>154</v>
      </c>
      <c r="Q2209">
        <v>9832.99</v>
      </c>
      <c r="R2209">
        <v>136</v>
      </c>
      <c r="S2209">
        <v>35413.480000000003</v>
      </c>
      <c r="T2209">
        <v>650</v>
      </c>
      <c r="U2209">
        <v>46</v>
      </c>
      <c r="V2209">
        <v>19</v>
      </c>
      <c r="W2209">
        <v>4497.92</v>
      </c>
      <c r="X2209">
        <v>4627.92</v>
      </c>
      <c r="Y2209">
        <v>0</v>
      </c>
      <c r="Z2209">
        <v>0</v>
      </c>
      <c r="AA2209">
        <v>24930.49</v>
      </c>
      <c r="AB2209">
        <v>1205.48</v>
      </c>
      <c r="AC2209">
        <v>22115.84</v>
      </c>
      <c r="AD2209">
        <v>11</v>
      </c>
      <c r="AE2209">
        <v>8</v>
      </c>
      <c r="AF2209">
        <v>88</v>
      </c>
      <c r="AG2209">
        <v>27</v>
      </c>
      <c r="AH2209">
        <v>1</v>
      </c>
      <c r="AI2209">
        <v>19</v>
      </c>
      <c r="AJ2209">
        <v>0</v>
      </c>
      <c r="AK2209">
        <v>0</v>
      </c>
      <c r="AL2209">
        <v>0</v>
      </c>
      <c r="AM2209">
        <v>0</v>
      </c>
      <c r="AN2209">
        <v>0</v>
      </c>
      <c r="AO2209">
        <v>88</v>
      </c>
      <c r="AP2209">
        <v>309</v>
      </c>
      <c r="AQ2209">
        <v>89</v>
      </c>
      <c r="AR2209">
        <v>0</v>
      </c>
      <c r="AS2209">
        <v>40</v>
      </c>
      <c r="AT2209">
        <v>0</v>
      </c>
      <c r="AU2209">
        <v>3</v>
      </c>
      <c r="AV2209">
        <v>1</v>
      </c>
      <c r="AW2209">
        <v>0</v>
      </c>
      <c r="AX2209">
        <v>0</v>
      </c>
      <c r="AY2209">
        <v>35</v>
      </c>
      <c r="AZ2209">
        <v>74</v>
      </c>
      <c r="BA2209">
        <v>41</v>
      </c>
      <c r="BB2209">
        <v>9</v>
      </c>
      <c r="BC2209">
        <v>1</v>
      </c>
      <c r="BD2209">
        <v>0</v>
      </c>
      <c r="BE2209">
        <v>0</v>
      </c>
      <c r="BF2209">
        <v>136</v>
      </c>
      <c r="BG2209">
        <v>5466.68</v>
      </c>
      <c r="BH2209">
        <v>1</v>
      </c>
      <c r="BI2209">
        <v>45</v>
      </c>
      <c r="BJ2209" s="25">
        <v>45853</v>
      </c>
      <c r="BK2209">
        <v>0</v>
      </c>
      <c r="BL2209" s="27" t="str">
        <f>VLOOKUP(O2209,DropDownList!$H$1:$I$7,2,FALSE)</f>
        <v>2024/25</v>
      </c>
      <c r="BM2209" s="27" t="str">
        <f t="shared" si="34"/>
        <v>JP COURT</v>
      </c>
    </row>
    <row r="2210" spans="1:65" x14ac:dyDescent="0.2">
      <c r="A2210">
        <v>2025</v>
      </c>
      <c r="B2210">
        <v>7</v>
      </c>
      <c r="C2210" t="s">
        <v>231</v>
      </c>
      <c r="D2210" t="s">
        <v>244</v>
      </c>
      <c r="E2210" t="s">
        <v>48</v>
      </c>
      <c r="F2210">
        <v>9264</v>
      </c>
      <c r="G2210" t="s">
        <v>141</v>
      </c>
      <c r="H2210" t="s">
        <v>237</v>
      </c>
      <c r="I2210" t="s">
        <v>237</v>
      </c>
      <c r="J2210" s="24">
        <v>45839</v>
      </c>
      <c r="K2210" t="s">
        <v>143</v>
      </c>
      <c r="L2210">
        <v>2</v>
      </c>
      <c r="M2210" t="s">
        <v>144</v>
      </c>
      <c r="N2210" t="s">
        <v>145</v>
      </c>
      <c r="O2210" t="s">
        <v>156</v>
      </c>
      <c r="P2210" t="s">
        <v>154</v>
      </c>
      <c r="Q2210">
        <v>19142.39</v>
      </c>
      <c r="R2210">
        <v>390</v>
      </c>
      <c r="S2210">
        <v>93895.4</v>
      </c>
      <c r="T2210">
        <v>704.45</v>
      </c>
      <c r="U2210">
        <v>92</v>
      </c>
      <c r="V2210">
        <v>50</v>
      </c>
      <c r="W2210">
        <v>11679.18</v>
      </c>
      <c r="X2210">
        <v>12054.18</v>
      </c>
      <c r="Y2210">
        <v>0</v>
      </c>
      <c r="Z2210">
        <v>0</v>
      </c>
      <c r="AA2210">
        <v>74048.56</v>
      </c>
      <c r="AB2210">
        <v>235.4</v>
      </c>
      <c r="AC2210">
        <v>68714.12</v>
      </c>
      <c r="AD2210">
        <v>24</v>
      </c>
      <c r="AE2210">
        <v>26</v>
      </c>
      <c r="AF2210">
        <v>295</v>
      </c>
      <c r="AG2210">
        <v>57</v>
      </c>
      <c r="AH2210">
        <v>1</v>
      </c>
      <c r="AI2210">
        <v>35</v>
      </c>
      <c r="AJ2210">
        <v>0</v>
      </c>
      <c r="AK2210">
        <v>0</v>
      </c>
      <c r="AL2210">
        <v>0</v>
      </c>
      <c r="AM2210">
        <v>0</v>
      </c>
      <c r="AN2210">
        <v>0</v>
      </c>
      <c r="AO2210">
        <v>253</v>
      </c>
      <c r="AP2210">
        <v>1098</v>
      </c>
      <c r="AQ2210">
        <v>262</v>
      </c>
      <c r="AR2210">
        <v>0</v>
      </c>
      <c r="AS2210">
        <v>158</v>
      </c>
      <c r="AT2210">
        <v>38</v>
      </c>
      <c r="AU2210">
        <v>11</v>
      </c>
      <c r="AV2210">
        <v>5</v>
      </c>
      <c r="AW2210">
        <v>0</v>
      </c>
      <c r="AX2210">
        <v>0</v>
      </c>
      <c r="AY2210">
        <v>128</v>
      </c>
      <c r="AZ2210">
        <v>221</v>
      </c>
      <c r="BA2210">
        <v>138</v>
      </c>
      <c r="BB2210">
        <v>54</v>
      </c>
      <c r="BC2210">
        <v>23</v>
      </c>
      <c r="BD2210">
        <v>6</v>
      </c>
      <c r="BE2210">
        <v>1</v>
      </c>
      <c r="BF2210">
        <v>390</v>
      </c>
      <c r="BG2210">
        <v>9790</v>
      </c>
      <c r="BH2210">
        <v>2</v>
      </c>
      <c r="BI2210">
        <v>91</v>
      </c>
      <c r="BJ2210" s="25">
        <v>45853</v>
      </c>
      <c r="BK2210">
        <v>0</v>
      </c>
      <c r="BL2210" s="27" t="str">
        <f>VLOOKUP(O2210,DropDownList!$H$1:$I$7,2,FALSE)</f>
        <v>2023/24</v>
      </c>
      <c r="BM2210" s="27" t="str">
        <f t="shared" si="34"/>
        <v>JP COURT</v>
      </c>
    </row>
    <row r="2211" spans="1:65" x14ac:dyDescent="0.2">
      <c r="A2211">
        <v>2025</v>
      </c>
      <c r="B2211">
        <v>7</v>
      </c>
      <c r="C2211" t="s">
        <v>231</v>
      </c>
      <c r="D2211" t="s">
        <v>244</v>
      </c>
      <c r="E2211" t="s">
        <v>48</v>
      </c>
      <c r="F2211">
        <v>9264</v>
      </c>
      <c r="G2211" t="s">
        <v>141</v>
      </c>
      <c r="H2211" t="s">
        <v>237</v>
      </c>
      <c r="I2211" t="s">
        <v>237</v>
      </c>
      <c r="J2211" s="24">
        <v>45839</v>
      </c>
      <c r="K2211" t="s">
        <v>143</v>
      </c>
      <c r="L2211">
        <v>2</v>
      </c>
      <c r="M2211" t="s">
        <v>144</v>
      </c>
      <c r="N2211" t="s">
        <v>145</v>
      </c>
      <c r="O2211" t="s">
        <v>149</v>
      </c>
      <c r="P2211" t="s">
        <v>153</v>
      </c>
      <c r="Q2211">
        <v>45</v>
      </c>
      <c r="R2211">
        <v>1</v>
      </c>
      <c r="S2211">
        <v>45</v>
      </c>
      <c r="T2211">
        <v>0</v>
      </c>
      <c r="U2211">
        <v>1</v>
      </c>
      <c r="V2211">
        <v>1</v>
      </c>
      <c r="W2211">
        <v>45</v>
      </c>
      <c r="X2211">
        <v>45</v>
      </c>
      <c r="Y2211">
        <v>0</v>
      </c>
      <c r="Z2211">
        <v>0</v>
      </c>
      <c r="AA2211">
        <v>0</v>
      </c>
      <c r="AB2211">
        <v>0</v>
      </c>
      <c r="AC2211">
        <v>0</v>
      </c>
      <c r="AD2211">
        <v>1</v>
      </c>
      <c r="AE2211">
        <v>0</v>
      </c>
      <c r="AF2211">
        <v>0</v>
      </c>
      <c r="AG2211">
        <v>0</v>
      </c>
      <c r="AH2211">
        <v>0</v>
      </c>
      <c r="AI2211">
        <v>1</v>
      </c>
      <c r="AJ2211">
        <v>0</v>
      </c>
      <c r="AK2211">
        <v>0</v>
      </c>
      <c r="AL2211">
        <v>0</v>
      </c>
      <c r="AM2211">
        <v>0</v>
      </c>
      <c r="AN2211">
        <v>0</v>
      </c>
      <c r="AO2211">
        <v>1</v>
      </c>
      <c r="AP2211">
        <v>1</v>
      </c>
      <c r="AQ2211">
        <v>1</v>
      </c>
      <c r="AR2211">
        <v>0</v>
      </c>
      <c r="AS2211">
        <v>0</v>
      </c>
      <c r="AT2211">
        <v>0</v>
      </c>
      <c r="AU2211">
        <v>0</v>
      </c>
      <c r="AV2211">
        <v>0</v>
      </c>
      <c r="AW2211">
        <v>0</v>
      </c>
      <c r="AX2211">
        <v>0</v>
      </c>
      <c r="AY2211">
        <v>0</v>
      </c>
      <c r="AZ2211">
        <v>0</v>
      </c>
      <c r="BA2211">
        <v>0</v>
      </c>
      <c r="BB2211">
        <v>0</v>
      </c>
      <c r="BC2211">
        <v>0</v>
      </c>
      <c r="BD2211">
        <v>0</v>
      </c>
      <c r="BE2211">
        <v>0</v>
      </c>
      <c r="BF2211">
        <v>1</v>
      </c>
      <c r="BG2211">
        <v>45</v>
      </c>
      <c r="BH2211">
        <v>0</v>
      </c>
      <c r="BI2211">
        <v>1</v>
      </c>
      <c r="BJ2211" s="25">
        <v>45853</v>
      </c>
      <c r="BK2211">
        <v>0</v>
      </c>
      <c r="BL2211" s="27" t="str">
        <f>VLOOKUP(O2211,DropDownList!$H$1:$I$7,2,FALSE)</f>
        <v>2025/26</v>
      </c>
      <c r="BM2211" s="27" t="str">
        <f t="shared" si="34"/>
        <v>PREG</v>
      </c>
    </row>
    <row r="2212" spans="1:65" x14ac:dyDescent="0.2">
      <c r="A2212">
        <v>2025</v>
      </c>
      <c r="B2212">
        <v>7</v>
      </c>
      <c r="C2212" t="s">
        <v>231</v>
      </c>
      <c r="D2212" t="s">
        <v>244</v>
      </c>
      <c r="E2212" t="s">
        <v>48</v>
      </c>
      <c r="F2212">
        <v>9264</v>
      </c>
      <c r="G2212" t="s">
        <v>141</v>
      </c>
      <c r="H2212" t="s">
        <v>237</v>
      </c>
      <c r="I2212" t="s">
        <v>237</v>
      </c>
      <c r="J2212" s="24">
        <v>45839</v>
      </c>
      <c r="K2212" t="s">
        <v>143</v>
      </c>
      <c r="L2212">
        <v>2</v>
      </c>
      <c r="M2212" t="s">
        <v>144</v>
      </c>
      <c r="N2212" t="s">
        <v>145</v>
      </c>
      <c r="O2212" t="s">
        <v>156</v>
      </c>
      <c r="P2212" t="s">
        <v>152</v>
      </c>
      <c r="Q2212">
        <v>0</v>
      </c>
      <c r="R2212">
        <v>5</v>
      </c>
      <c r="S2212">
        <v>200</v>
      </c>
      <c r="T2212">
        <v>160</v>
      </c>
      <c r="U2212">
        <v>0</v>
      </c>
      <c r="V2212">
        <v>0</v>
      </c>
      <c r="W2212">
        <v>0</v>
      </c>
      <c r="X2212">
        <v>0</v>
      </c>
      <c r="Y2212">
        <v>0</v>
      </c>
      <c r="Z2212">
        <v>0</v>
      </c>
      <c r="AA2212">
        <v>40</v>
      </c>
      <c r="AB2212">
        <v>0</v>
      </c>
      <c r="AC2212">
        <v>40</v>
      </c>
      <c r="AD2212">
        <v>0</v>
      </c>
      <c r="AE2212">
        <v>0</v>
      </c>
      <c r="AF2212">
        <v>1</v>
      </c>
      <c r="AG2212">
        <v>0</v>
      </c>
      <c r="AH2212">
        <v>4</v>
      </c>
      <c r="AI2212">
        <v>0</v>
      </c>
      <c r="AJ2212">
        <v>0</v>
      </c>
      <c r="AK2212">
        <v>0</v>
      </c>
      <c r="AL2212">
        <v>0</v>
      </c>
      <c r="AM2212">
        <v>0</v>
      </c>
      <c r="AN2212">
        <v>0</v>
      </c>
      <c r="AO2212">
        <v>0</v>
      </c>
      <c r="AP2212">
        <v>0</v>
      </c>
      <c r="AQ2212">
        <v>0</v>
      </c>
      <c r="AR2212">
        <v>0</v>
      </c>
      <c r="AS2212">
        <v>0</v>
      </c>
      <c r="AT2212">
        <v>0</v>
      </c>
      <c r="AU2212">
        <v>0</v>
      </c>
      <c r="AV2212">
        <v>0</v>
      </c>
      <c r="AW2212">
        <v>0</v>
      </c>
      <c r="AX2212">
        <v>0</v>
      </c>
      <c r="AY2212">
        <v>0</v>
      </c>
      <c r="AZ2212">
        <v>0</v>
      </c>
      <c r="BA2212">
        <v>0</v>
      </c>
      <c r="BB2212">
        <v>0</v>
      </c>
      <c r="BC2212">
        <v>0</v>
      </c>
      <c r="BD2212">
        <v>0</v>
      </c>
      <c r="BE2212">
        <v>0</v>
      </c>
      <c r="BF2212">
        <v>0</v>
      </c>
      <c r="BG2212">
        <v>0</v>
      </c>
      <c r="BH2212">
        <v>0</v>
      </c>
      <c r="BI2212">
        <v>0</v>
      </c>
      <c r="BJ2212" s="25">
        <v>45853</v>
      </c>
      <c r="BK2212">
        <v>0</v>
      </c>
      <c r="BL2212" s="27" t="str">
        <f>VLOOKUP(O2212,DropDownList!$H$1:$I$7,2,FALSE)</f>
        <v>2023/24</v>
      </c>
      <c r="BM2212" s="27" t="str">
        <f t="shared" si="34"/>
        <v>PCOA</v>
      </c>
    </row>
    <row r="2213" spans="1:65" x14ac:dyDescent="0.2">
      <c r="A2213">
        <v>2025</v>
      </c>
      <c r="B2213">
        <v>7</v>
      </c>
      <c r="C2213" t="s">
        <v>231</v>
      </c>
      <c r="D2213" t="s">
        <v>244</v>
      </c>
      <c r="E2213" t="s">
        <v>48</v>
      </c>
      <c r="F2213">
        <v>9264</v>
      </c>
      <c r="G2213" t="s">
        <v>141</v>
      </c>
      <c r="H2213" t="s">
        <v>237</v>
      </c>
      <c r="I2213" t="s">
        <v>237</v>
      </c>
      <c r="J2213" s="24">
        <v>45839</v>
      </c>
      <c r="K2213" t="s">
        <v>143</v>
      </c>
      <c r="L2213">
        <v>2</v>
      </c>
      <c r="M2213" t="s">
        <v>144</v>
      </c>
      <c r="N2213" t="s">
        <v>145</v>
      </c>
      <c r="O2213" t="s">
        <v>149</v>
      </c>
      <c r="P2213" t="s">
        <v>146</v>
      </c>
      <c r="Q2213">
        <v>555</v>
      </c>
      <c r="R2213">
        <v>177</v>
      </c>
      <c r="S2213">
        <v>2520</v>
      </c>
      <c r="T2213">
        <v>40</v>
      </c>
      <c r="U2213">
        <v>77</v>
      </c>
      <c r="V2213">
        <v>26</v>
      </c>
      <c r="W2213">
        <v>395</v>
      </c>
      <c r="X2213">
        <v>395</v>
      </c>
      <c r="Y2213">
        <v>0</v>
      </c>
      <c r="Z2213">
        <v>0</v>
      </c>
      <c r="AA2213">
        <v>1925</v>
      </c>
      <c r="AB2213">
        <v>0</v>
      </c>
      <c r="AC2213">
        <v>0</v>
      </c>
      <c r="AD2213">
        <v>25</v>
      </c>
      <c r="AE2213">
        <v>1</v>
      </c>
      <c r="AF2213">
        <v>135</v>
      </c>
      <c r="AG2213">
        <v>1</v>
      </c>
      <c r="AH2213">
        <v>3</v>
      </c>
      <c r="AI2213">
        <v>38</v>
      </c>
      <c r="AJ2213">
        <v>0</v>
      </c>
      <c r="AK2213">
        <v>0</v>
      </c>
      <c r="AL2213">
        <v>0</v>
      </c>
      <c r="AM2213">
        <v>0</v>
      </c>
      <c r="AN2213">
        <v>0</v>
      </c>
      <c r="AO2213">
        <v>116</v>
      </c>
      <c r="AP2213">
        <v>321</v>
      </c>
      <c r="AQ2213">
        <v>118</v>
      </c>
      <c r="AR2213">
        <v>0</v>
      </c>
      <c r="AS2213">
        <v>42</v>
      </c>
      <c r="AT2213">
        <v>0</v>
      </c>
      <c r="AU2213">
        <v>1</v>
      </c>
      <c r="AV2213">
        <v>1</v>
      </c>
      <c r="AW2213">
        <v>0</v>
      </c>
      <c r="AX2213">
        <v>0</v>
      </c>
      <c r="AY2213">
        <v>40</v>
      </c>
      <c r="AZ2213">
        <v>83</v>
      </c>
      <c r="BA2213">
        <v>32</v>
      </c>
      <c r="BB2213">
        <v>3</v>
      </c>
      <c r="BC2213">
        <v>0</v>
      </c>
      <c r="BD2213">
        <v>0</v>
      </c>
      <c r="BE2213">
        <v>0</v>
      </c>
      <c r="BF2213">
        <v>177</v>
      </c>
      <c r="BG2213">
        <v>540</v>
      </c>
      <c r="BH2213">
        <v>0</v>
      </c>
      <c r="BI2213">
        <v>77</v>
      </c>
      <c r="BJ2213" s="25">
        <v>45853</v>
      </c>
      <c r="BK2213">
        <v>0</v>
      </c>
      <c r="BL2213" s="27" t="str">
        <f>VLOOKUP(O2213,DropDownList!$H$1:$I$7,2,FALSE)</f>
        <v>2025/26</v>
      </c>
      <c r="BM2213" s="27" t="str">
        <f t="shared" si="34"/>
        <v>VSUR</v>
      </c>
    </row>
    <row r="2214" spans="1:65" x14ac:dyDescent="0.2">
      <c r="A2214">
        <v>2025</v>
      </c>
      <c r="B2214">
        <v>7</v>
      </c>
      <c r="C2214" t="s">
        <v>231</v>
      </c>
      <c r="D2214" t="s">
        <v>244</v>
      </c>
      <c r="E2214" t="s">
        <v>48</v>
      </c>
      <c r="F2214">
        <v>9264</v>
      </c>
      <c r="G2214" t="s">
        <v>141</v>
      </c>
      <c r="H2214" t="s">
        <v>237</v>
      </c>
      <c r="I2214" t="s">
        <v>237</v>
      </c>
      <c r="J2214" s="24">
        <v>45839</v>
      </c>
      <c r="K2214" t="s">
        <v>143</v>
      </c>
      <c r="L2214">
        <v>2</v>
      </c>
      <c r="M2214" t="s">
        <v>144</v>
      </c>
      <c r="N2214" t="s">
        <v>145</v>
      </c>
      <c r="O2214" t="s">
        <v>156</v>
      </c>
      <c r="P2214" t="s">
        <v>148</v>
      </c>
      <c r="Q2214">
        <v>120</v>
      </c>
      <c r="R2214">
        <v>4</v>
      </c>
      <c r="S2214">
        <v>240</v>
      </c>
      <c r="T2214">
        <v>0</v>
      </c>
      <c r="U2214">
        <v>2</v>
      </c>
      <c r="V2214">
        <v>0</v>
      </c>
      <c r="W2214">
        <v>0</v>
      </c>
      <c r="X2214">
        <v>0</v>
      </c>
      <c r="Y2214">
        <v>0</v>
      </c>
      <c r="Z2214">
        <v>0</v>
      </c>
      <c r="AA2214">
        <v>120</v>
      </c>
      <c r="AB2214">
        <v>0</v>
      </c>
      <c r="AC2214">
        <v>120</v>
      </c>
      <c r="AD2214">
        <v>0</v>
      </c>
      <c r="AE2214">
        <v>0</v>
      </c>
      <c r="AF2214">
        <v>2</v>
      </c>
      <c r="AG2214">
        <v>0</v>
      </c>
      <c r="AH2214">
        <v>0</v>
      </c>
      <c r="AI2214">
        <v>2</v>
      </c>
      <c r="AJ2214">
        <v>0</v>
      </c>
      <c r="AK2214">
        <v>0</v>
      </c>
      <c r="AL2214">
        <v>0</v>
      </c>
      <c r="AM2214">
        <v>0</v>
      </c>
      <c r="AN2214">
        <v>0</v>
      </c>
      <c r="AO2214">
        <v>3</v>
      </c>
      <c r="AP2214">
        <v>19</v>
      </c>
      <c r="AQ2214">
        <v>3</v>
      </c>
      <c r="AR2214">
        <v>1</v>
      </c>
      <c r="AS2214">
        <v>3</v>
      </c>
      <c r="AT2214">
        <v>1</v>
      </c>
      <c r="AU2214">
        <v>0</v>
      </c>
      <c r="AV2214">
        <v>0</v>
      </c>
      <c r="AW2214">
        <v>0</v>
      </c>
      <c r="AX2214">
        <v>0</v>
      </c>
      <c r="AY2214">
        <v>4</v>
      </c>
      <c r="AZ2214">
        <v>5</v>
      </c>
      <c r="BA2214">
        <v>2</v>
      </c>
      <c r="BB2214">
        <v>0</v>
      </c>
      <c r="BC2214">
        <v>0</v>
      </c>
      <c r="BD2214">
        <v>0</v>
      </c>
      <c r="BE2214">
        <v>0</v>
      </c>
      <c r="BF2214">
        <v>3</v>
      </c>
      <c r="BG2214">
        <v>120</v>
      </c>
      <c r="BH2214">
        <v>0</v>
      </c>
      <c r="BI2214">
        <v>2</v>
      </c>
      <c r="BJ2214" s="25">
        <v>45853</v>
      </c>
      <c r="BK2214">
        <v>0</v>
      </c>
      <c r="BL2214" s="27" t="str">
        <f>VLOOKUP(O2214,DropDownList!$H$1:$I$7,2,FALSE)</f>
        <v>2023/24</v>
      </c>
      <c r="BM2214" s="27" t="str">
        <f t="shared" si="34"/>
        <v>PRAS</v>
      </c>
    </row>
    <row r="2215" spans="1:65" x14ac:dyDescent="0.2">
      <c r="A2215">
        <v>2025</v>
      </c>
      <c r="B2215">
        <v>7</v>
      </c>
      <c r="C2215" t="s">
        <v>231</v>
      </c>
      <c r="D2215" t="s">
        <v>245</v>
      </c>
      <c r="E2215" t="s">
        <v>48</v>
      </c>
      <c r="F2215">
        <v>9752</v>
      </c>
      <c r="G2215" t="s">
        <v>158</v>
      </c>
      <c r="H2215" t="s">
        <v>237</v>
      </c>
      <c r="I2215" t="s">
        <v>237</v>
      </c>
      <c r="J2215" s="24">
        <v>45839</v>
      </c>
      <c r="K2215" t="s">
        <v>143</v>
      </c>
      <c r="L2215">
        <v>2</v>
      </c>
      <c r="M2215" t="s">
        <v>144</v>
      </c>
      <c r="N2215" t="s">
        <v>145</v>
      </c>
      <c r="O2215" t="s">
        <v>147</v>
      </c>
      <c r="P2215" t="s">
        <v>159</v>
      </c>
      <c r="Q2215">
        <v>0</v>
      </c>
      <c r="R2215">
        <v>2</v>
      </c>
      <c r="S2215">
        <v>5878.35</v>
      </c>
      <c r="T2215">
        <v>16.52</v>
      </c>
      <c r="U2215">
        <v>0</v>
      </c>
      <c r="V2215">
        <v>0</v>
      </c>
      <c r="W2215">
        <v>0</v>
      </c>
      <c r="X2215">
        <v>0</v>
      </c>
      <c r="Y2215">
        <v>0</v>
      </c>
      <c r="Z2215">
        <v>0</v>
      </c>
      <c r="AA2215">
        <v>5861.83</v>
      </c>
      <c r="AB2215">
        <v>0</v>
      </c>
      <c r="AC2215">
        <v>0</v>
      </c>
      <c r="AD2215">
        <v>0</v>
      </c>
      <c r="AE2215">
        <v>0</v>
      </c>
      <c r="AF2215">
        <v>1</v>
      </c>
      <c r="AG2215">
        <v>0</v>
      </c>
      <c r="AH2215">
        <v>0</v>
      </c>
      <c r="AI2215">
        <v>0</v>
      </c>
      <c r="AJ2215">
        <v>0</v>
      </c>
      <c r="AK2215">
        <v>0</v>
      </c>
      <c r="AL2215">
        <v>0</v>
      </c>
      <c r="AM2215">
        <v>0</v>
      </c>
      <c r="AN2215">
        <v>0</v>
      </c>
      <c r="AO2215">
        <v>1</v>
      </c>
      <c r="AP2215">
        <v>1</v>
      </c>
      <c r="AQ2215">
        <v>1</v>
      </c>
      <c r="AR2215">
        <v>0</v>
      </c>
      <c r="AS2215">
        <v>0</v>
      </c>
      <c r="AT2215">
        <v>0</v>
      </c>
      <c r="AU2215">
        <v>0</v>
      </c>
      <c r="AV2215">
        <v>0</v>
      </c>
      <c r="AW2215">
        <v>0</v>
      </c>
      <c r="AX2215">
        <v>0</v>
      </c>
      <c r="AY2215">
        <v>0</v>
      </c>
      <c r="AZ2215">
        <v>0</v>
      </c>
      <c r="BA2215">
        <v>0</v>
      </c>
      <c r="BB2215">
        <v>0</v>
      </c>
      <c r="BC2215">
        <v>0</v>
      </c>
      <c r="BD2215">
        <v>0</v>
      </c>
      <c r="BE2215">
        <v>0</v>
      </c>
      <c r="BF2215">
        <v>0</v>
      </c>
      <c r="BG2215">
        <v>0</v>
      </c>
      <c r="BH2215">
        <v>1</v>
      </c>
      <c r="BI2215">
        <v>0</v>
      </c>
      <c r="BJ2215" s="25">
        <v>45853</v>
      </c>
      <c r="BK2215">
        <v>0</v>
      </c>
      <c r="BL2215" s="27" t="str">
        <f>VLOOKUP(O2215,DropDownList!$H$1:$I$7,2,FALSE)</f>
        <v>2024/25</v>
      </c>
      <c r="BM2215" s="27" t="str">
        <f t="shared" si="34"/>
        <v>CONF</v>
      </c>
    </row>
    <row r="2216" spans="1:65" x14ac:dyDescent="0.2">
      <c r="A2216">
        <v>2025</v>
      </c>
      <c r="B2216">
        <v>7</v>
      </c>
      <c r="C2216" t="s">
        <v>231</v>
      </c>
      <c r="D2216" t="s">
        <v>245</v>
      </c>
      <c r="E2216" t="s">
        <v>48</v>
      </c>
      <c r="F2216">
        <v>9752</v>
      </c>
      <c r="G2216" t="s">
        <v>158</v>
      </c>
      <c r="H2216" t="s">
        <v>237</v>
      </c>
      <c r="I2216" t="s">
        <v>237</v>
      </c>
      <c r="J2216" s="24">
        <v>45839</v>
      </c>
      <c r="K2216" t="s">
        <v>143</v>
      </c>
      <c r="L2216">
        <v>2</v>
      </c>
      <c r="M2216" t="s">
        <v>144</v>
      </c>
      <c r="N2216" t="s">
        <v>145</v>
      </c>
      <c r="O2216" t="s">
        <v>149</v>
      </c>
      <c r="P2216" t="s">
        <v>159</v>
      </c>
      <c r="Q2216">
        <v>2086.19</v>
      </c>
      <c r="R2216">
        <v>4</v>
      </c>
      <c r="S2216">
        <v>11051.44</v>
      </c>
      <c r="T2216">
        <v>0</v>
      </c>
      <c r="U2216">
        <v>1</v>
      </c>
      <c r="V2216">
        <v>0</v>
      </c>
      <c r="W2216">
        <v>0</v>
      </c>
      <c r="X2216">
        <v>0</v>
      </c>
      <c r="Y2216">
        <v>0</v>
      </c>
      <c r="Z2216">
        <v>0</v>
      </c>
      <c r="AA2216">
        <v>8965.25</v>
      </c>
      <c r="AB2216">
        <v>0</v>
      </c>
      <c r="AC2216">
        <v>0</v>
      </c>
      <c r="AD2216">
        <v>0</v>
      </c>
      <c r="AE2216">
        <v>0</v>
      </c>
      <c r="AF2216">
        <v>3</v>
      </c>
      <c r="AG2216">
        <v>0</v>
      </c>
      <c r="AH2216">
        <v>0</v>
      </c>
      <c r="AI2216">
        <v>1</v>
      </c>
      <c r="AJ2216">
        <v>0</v>
      </c>
      <c r="AK2216">
        <v>0</v>
      </c>
      <c r="AL2216">
        <v>0</v>
      </c>
      <c r="AM2216">
        <v>0</v>
      </c>
      <c r="AN2216">
        <v>0</v>
      </c>
      <c r="AO2216">
        <v>0</v>
      </c>
      <c r="AP2216">
        <v>0</v>
      </c>
      <c r="AQ2216">
        <v>0</v>
      </c>
      <c r="AR2216">
        <v>0</v>
      </c>
      <c r="AS2216">
        <v>0</v>
      </c>
      <c r="AT2216">
        <v>0</v>
      </c>
      <c r="AU2216">
        <v>0</v>
      </c>
      <c r="AV2216">
        <v>0</v>
      </c>
      <c r="AW2216">
        <v>0</v>
      </c>
      <c r="AX2216">
        <v>0</v>
      </c>
      <c r="AY2216">
        <v>0</v>
      </c>
      <c r="AZ2216">
        <v>0</v>
      </c>
      <c r="BA2216">
        <v>0</v>
      </c>
      <c r="BB2216">
        <v>0</v>
      </c>
      <c r="BC2216">
        <v>0</v>
      </c>
      <c r="BD2216">
        <v>0</v>
      </c>
      <c r="BE2216">
        <v>0</v>
      </c>
      <c r="BF2216">
        <v>0</v>
      </c>
      <c r="BG2216">
        <v>2086.19</v>
      </c>
      <c r="BH2216">
        <v>0</v>
      </c>
      <c r="BI2216">
        <v>0</v>
      </c>
      <c r="BJ2216" s="25">
        <v>45853</v>
      </c>
      <c r="BK2216">
        <v>0</v>
      </c>
      <c r="BL2216" s="27" t="str">
        <f>VLOOKUP(O2216,DropDownList!$H$1:$I$7,2,FALSE)</f>
        <v>2025/26</v>
      </c>
      <c r="BM2216" s="27" t="str">
        <f t="shared" si="34"/>
        <v>CONF</v>
      </c>
    </row>
    <row r="2217" spans="1:65" x14ac:dyDescent="0.2">
      <c r="A2217">
        <v>2025</v>
      </c>
      <c r="B2217">
        <v>7</v>
      </c>
      <c r="C2217" t="s">
        <v>231</v>
      </c>
      <c r="D2217" t="s">
        <v>245</v>
      </c>
      <c r="E2217" t="s">
        <v>48</v>
      </c>
      <c r="F2217">
        <v>9752</v>
      </c>
      <c r="G2217" t="s">
        <v>158</v>
      </c>
      <c r="H2217" t="s">
        <v>237</v>
      </c>
      <c r="I2217" t="s">
        <v>237</v>
      </c>
      <c r="J2217" s="24">
        <v>45839</v>
      </c>
      <c r="K2217" t="s">
        <v>143</v>
      </c>
      <c r="L2217">
        <v>2</v>
      </c>
      <c r="M2217" t="s">
        <v>144</v>
      </c>
      <c r="N2217" t="s">
        <v>145</v>
      </c>
      <c r="O2217" t="s">
        <v>156</v>
      </c>
      <c r="P2217" t="s">
        <v>160</v>
      </c>
      <c r="Q2217">
        <v>16846.64</v>
      </c>
      <c r="R2217">
        <v>195</v>
      </c>
      <c r="S2217">
        <v>85724.85</v>
      </c>
      <c r="T2217">
        <v>2652.81</v>
      </c>
      <c r="U2217">
        <v>53</v>
      </c>
      <c r="V2217">
        <v>23</v>
      </c>
      <c r="W2217">
        <v>7657.04</v>
      </c>
      <c r="X2217">
        <v>7877.04</v>
      </c>
      <c r="Y2217">
        <v>0</v>
      </c>
      <c r="Z2217">
        <v>0</v>
      </c>
      <c r="AA2217">
        <v>66225.399999999994</v>
      </c>
      <c r="AB2217">
        <v>5546.45</v>
      </c>
      <c r="AC2217">
        <v>57129.32</v>
      </c>
      <c r="AD2217">
        <v>8</v>
      </c>
      <c r="AE2217">
        <v>15</v>
      </c>
      <c r="AF2217">
        <v>136</v>
      </c>
      <c r="AG2217">
        <v>38</v>
      </c>
      <c r="AH2217">
        <v>3</v>
      </c>
      <c r="AI2217">
        <v>15</v>
      </c>
      <c r="AJ2217">
        <v>0</v>
      </c>
      <c r="AK2217">
        <v>0</v>
      </c>
      <c r="AL2217">
        <v>0</v>
      </c>
      <c r="AM2217">
        <v>0</v>
      </c>
      <c r="AN2217">
        <v>0</v>
      </c>
      <c r="AO2217">
        <v>124</v>
      </c>
      <c r="AP2217">
        <v>541</v>
      </c>
      <c r="AQ2217">
        <v>127</v>
      </c>
      <c r="AR2217">
        <v>1</v>
      </c>
      <c r="AS2217">
        <v>73</v>
      </c>
      <c r="AT2217">
        <v>13</v>
      </c>
      <c r="AU2217">
        <v>6</v>
      </c>
      <c r="AV2217">
        <v>2</v>
      </c>
      <c r="AW2217">
        <v>1</v>
      </c>
      <c r="AX2217">
        <v>0</v>
      </c>
      <c r="AY2217">
        <v>74</v>
      </c>
      <c r="AZ2217">
        <v>127</v>
      </c>
      <c r="BA2217">
        <v>72</v>
      </c>
      <c r="BB2217">
        <v>8</v>
      </c>
      <c r="BC2217">
        <v>4</v>
      </c>
      <c r="BD2217">
        <v>5</v>
      </c>
      <c r="BE2217">
        <v>0</v>
      </c>
      <c r="BF2217">
        <v>193</v>
      </c>
      <c r="BG2217">
        <v>6415</v>
      </c>
      <c r="BH2217">
        <v>3</v>
      </c>
      <c r="BI2217">
        <v>49</v>
      </c>
      <c r="BJ2217" s="25">
        <v>45853</v>
      </c>
      <c r="BK2217">
        <v>0</v>
      </c>
      <c r="BL2217" s="27" t="str">
        <f>VLOOKUP(O2217,DropDownList!$H$1:$I$7,2,FALSE)</f>
        <v>2023/24</v>
      </c>
      <c r="BM2217" s="27" t="str">
        <f t="shared" si="34"/>
        <v>SC COURT</v>
      </c>
    </row>
    <row r="2218" spans="1:65" x14ac:dyDescent="0.2">
      <c r="A2218">
        <v>2025</v>
      </c>
      <c r="B2218">
        <v>7</v>
      </c>
      <c r="C2218" t="s">
        <v>231</v>
      </c>
      <c r="D2218" t="s">
        <v>245</v>
      </c>
      <c r="E2218" t="s">
        <v>48</v>
      </c>
      <c r="F2218">
        <v>9752</v>
      </c>
      <c r="G2218" t="s">
        <v>158</v>
      </c>
      <c r="H2218" t="s">
        <v>237</v>
      </c>
      <c r="I2218" t="s">
        <v>237</v>
      </c>
      <c r="J2218" s="24">
        <v>45839</v>
      </c>
      <c r="K2218" t="s">
        <v>143</v>
      </c>
      <c r="L2218">
        <v>2</v>
      </c>
      <c r="M2218" t="s">
        <v>144</v>
      </c>
      <c r="N2218" t="s">
        <v>145</v>
      </c>
      <c r="O2218" t="s">
        <v>147</v>
      </c>
      <c r="P2218" t="s">
        <v>160</v>
      </c>
      <c r="Q2218">
        <v>43294.76</v>
      </c>
      <c r="R2218">
        <v>249</v>
      </c>
      <c r="S2218">
        <v>155153.46</v>
      </c>
      <c r="T2218">
        <v>4355.33</v>
      </c>
      <c r="U2218">
        <v>86</v>
      </c>
      <c r="V2218">
        <v>42</v>
      </c>
      <c r="W2218">
        <v>19050</v>
      </c>
      <c r="X2218">
        <v>20305</v>
      </c>
      <c r="Y2218">
        <v>0</v>
      </c>
      <c r="Z2218">
        <v>0</v>
      </c>
      <c r="AA2218">
        <v>107503.37</v>
      </c>
      <c r="AB2218">
        <v>21229.57</v>
      </c>
      <c r="AC2218">
        <v>80752.41</v>
      </c>
      <c r="AD2218">
        <v>19</v>
      </c>
      <c r="AE2218">
        <v>23</v>
      </c>
      <c r="AF2218">
        <v>152</v>
      </c>
      <c r="AG2218">
        <v>58</v>
      </c>
      <c r="AH2218">
        <v>8</v>
      </c>
      <c r="AI2218">
        <v>28</v>
      </c>
      <c r="AJ2218">
        <v>0</v>
      </c>
      <c r="AK2218">
        <v>0</v>
      </c>
      <c r="AL2218">
        <v>0</v>
      </c>
      <c r="AM2218">
        <v>0</v>
      </c>
      <c r="AN2218">
        <v>0</v>
      </c>
      <c r="AO2218">
        <v>157</v>
      </c>
      <c r="AP2218">
        <v>585</v>
      </c>
      <c r="AQ2218">
        <v>158</v>
      </c>
      <c r="AR2218">
        <v>3</v>
      </c>
      <c r="AS2218">
        <v>77</v>
      </c>
      <c r="AT2218">
        <v>11</v>
      </c>
      <c r="AU2218">
        <v>10</v>
      </c>
      <c r="AV2218">
        <v>5</v>
      </c>
      <c r="AW2218">
        <v>6</v>
      </c>
      <c r="AX2218">
        <v>0</v>
      </c>
      <c r="AY2218">
        <v>70</v>
      </c>
      <c r="AZ2218">
        <v>127</v>
      </c>
      <c r="BA2218">
        <v>67</v>
      </c>
      <c r="BB2218">
        <v>12</v>
      </c>
      <c r="BC2218">
        <v>5</v>
      </c>
      <c r="BD2218">
        <v>5</v>
      </c>
      <c r="BE2218">
        <v>0</v>
      </c>
      <c r="BF2218">
        <v>239</v>
      </c>
      <c r="BG2218">
        <v>15645</v>
      </c>
      <c r="BH2218">
        <v>3</v>
      </c>
      <c r="BI2218">
        <v>82</v>
      </c>
      <c r="BJ2218" s="25">
        <v>45853</v>
      </c>
      <c r="BK2218">
        <v>0</v>
      </c>
      <c r="BL2218" s="27" t="str">
        <f>VLOOKUP(O2218,DropDownList!$H$1:$I$7,2,FALSE)</f>
        <v>2024/25</v>
      </c>
      <c r="BM2218" s="27" t="str">
        <f t="shared" si="34"/>
        <v>SC COURT</v>
      </c>
    </row>
    <row r="2219" spans="1:65" x14ac:dyDescent="0.2">
      <c r="A2219">
        <v>2025</v>
      </c>
      <c r="B2219">
        <v>7</v>
      </c>
      <c r="C2219" t="s">
        <v>231</v>
      </c>
      <c r="D2219" t="s">
        <v>245</v>
      </c>
      <c r="E2219" t="s">
        <v>48</v>
      </c>
      <c r="F2219">
        <v>9752</v>
      </c>
      <c r="G2219" t="s">
        <v>158</v>
      </c>
      <c r="H2219" t="s">
        <v>237</v>
      </c>
      <c r="I2219" t="s">
        <v>237</v>
      </c>
      <c r="J2219" s="24">
        <v>45839</v>
      </c>
      <c r="K2219" t="s">
        <v>143</v>
      </c>
      <c r="L2219">
        <v>2</v>
      </c>
      <c r="M2219" t="s">
        <v>144</v>
      </c>
      <c r="N2219" t="s">
        <v>145</v>
      </c>
      <c r="O2219" t="s">
        <v>149</v>
      </c>
      <c r="P2219" t="s">
        <v>160</v>
      </c>
      <c r="Q2219">
        <v>93332.29</v>
      </c>
      <c r="R2219">
        <v>309</v>
      </c>
      <c r="S2219">
        <v>236432.19</v>
      </c>
      <c r="T2219">
        <v>2542</v>
      </c>
      <c r="U2219">
        <v>183</v>
      </c>
      <c r="V2219">
        <v>84</v>
      </c>
      <c r="W2219">
        <v>31667.32</v>
      </c>
      <c r="X2219">
        <v>48382.32</v>
      </c>
      <c r="Y2219">
        <v>0</v>
      </c>
      <c r="Z2219">
        <v>0</v>
      </c>
      <c r="AA2219">
        <v>140557.9</v>
      </c>
      <c r="AB2219">
        <v>21415.4</v>
      </c>
      <c r="AC2219">
        <v>111969.65</v>
      </c>
      <c r="AD2219">
        <v>24</v>
      </c>
      <c r="AE2219">
        <v>60</v>
      </c>
      <c r="AF2219">
        <v>121</v>
      </c>
      <c r="AG2219">
        <v>129</v>
      </c>
      <c r="AH2219">
        <v>5</v>
      </c>
      <c r="AI2219">
        <v>54</v>
      </c>
      <c r="AJ2219">
        <v>0</v>
      </c>
      <c r="AK2219">
        <v>0</v>
      </c>
      <c r="AL2219">
        <v>0</v>
      </c>
      <c r="AM2219">
        <v>0</v>
      </c>
      <c r="AN2219">
        <v>0</v>
      </c>
      <c r="AO2219">
        <v>188</v>
      </c>
      <c r="AP2219">
        <v>444</v>
      </c>
      <c r="AQ2219">
        <v>181</v>
      </c>
      <c r="AR2219">
        <v>0</v>
      </c>
      <c r="AS2219">
        <v>26</v>
      </c>
      <c r="AT2219">
        <v>2</v>
      </c>
      <c r="AU2219">
        <v>0</v>
      </c>
      <c r="AV2219">
        <v>0</v>
      </c>
      <c r="AW2219">
        <v>5</v>
      </c>
      <c r="AX2219">
        <v>0</v>
      </c>
      <c r="AY2219">
        <v>67</v>
      </c>
      <c r="AZ2219">
        <v>115</v>
      </c>
      <c r="BA2219">
        <v>38</v>
      </c>
      <c r="BB2219">
        <v>4</v>
      </c>
      <c r="BC2219">
        <v>1</v>
      </c>
      <c r="BD2219">
        <v>2</v>
      </c>
      <c r="BE2219">
        <v>0</v>
      </c>
      <c r="BF2219">
        <v>302</v>
      </c>
      <c r="BG2219">
        <v>30277</v>
      </c>
      <c r="BH2219">
        <v>0</v>
      </c>
      <c r="BI2219">
        <v>181</v>
      </c>
      <c r="BJ2219" s="25">
        <v>45853</v>
      </c>
      <c r="BK2219">
        <v>0</v>
      </c>
      <c r="BL2219" s="27" t="str">
        <f>VLOOKUP(O2219,DropDownList!$H$1:$I$7,2,FALSE)</f>
        <v>2025/26</v>
      </c>
      <c r="BM2219" s="27" t="str">
        <f t="shared" si="34"/>
        <v>SC COURT</v>
      </c>
    </row>
    <row r="2220" spans="1:65" x14ac:dyDescent="0.2">
      <c r="A2220">
        <v>2025</v>
      </c>
      <c r="B2220">
        <v>7</v>
      </c>
      <c r="C2220" t="s">
        <v>231</v>
      </c>
      <c r="D2220" t="s">
        <v>245</v>
      </c>
      <c r="E2220" t="s">
        <v>48</v>
      </c>
      <c r="F2220">
        <v>9752</v>
      </c>
      <c r="G2220" t="s">
        <v>158</v>
      </c>
      <c r="H2220" t="s">
        <v>237</v>
      </c>
      <c r="I2220" t="s">
        <v>237</v>
      </c>
      <c r="J2220" s="24">
        <v>45839</v>
      </c>
      <c r="K2220" t="s">
        <v>143</v>
      </c>
      <c r="L2220">
        <v>2</v>
      </c>
      <c r="M2220" t="s">
        <v>144</v>
      </c>
      <c r="N2220" t="s">
        <v>145</v>
      </c>
      <c r="O2220" t="s">
        <v>156</v>
      </c>
      <c r="P2220" t="s">
        <v>161</v>
      </c>
      <c r="Q2220">
        <v>427.12</v>
      </c>
      <c r="R2220">
        <v>181</v>
      </c>
      <c r="S2220">
        <v>4020</v>
      </c>
      <c r="T2220">
        <v>73.25</v>
      </c>
      <c r="U2220">
        <v>48</v>
      </c>
      <c r="V2220">
        <v>10</v>
      </c>
      <c r="W2220">
        <v>200.39</v>
      </c>
      <c r="X2220">
        <v>200.39</v>
      </c>
      <c r="Y2220">
        <v>0</v>
      </c>
      <c r="Z2220">
        <v>0</v>
      </c>
      <c r="AA2220">
        <v>3519.63</v>
      </c>
      <c r="AB2220">
        <v>0</v>
      </c>
      <c r="AC2220">
        <v>0</v>
      </c>
      <c r="AD2220">
        <v>8</v>
      </c>
      <c r="AE2220">
        <v>2</v>
      </c>
      <c r="AF2220">
        <v>157</v>
      </c>
      <c r="AG2220">
        <v>3</v>
      </c>
      <c r="AH2220">
        <v>3</v>
      </c>
      <c r="AI2220">
        <v>17</v>
      </c>
      <c r="AJ2220">
        <v>0</v>
      </c>
      <c r="AK2220">
        <v>0</v>
      </c>
      <c r="AL2220">
        <v>0</v>
      </c>
      <c r="AM2220">
        <v>0</v>
      </c>
      <c r="AN2220">
        <v>0</v>
      </c>
      <c r="AO2220">
        <v>112</v>
      </c>
      <c r="AP2220">
        <v>513</v>
      </c>
      <c r="AQ2220">
        <v>116</v>
      </c>
      <c r="AR2220">
        <v>0</v>
      </c>
      <c r="AS2220">
        <v>76</v>
      </c>
      <c r="AT2220">
        <v>12</v>
      </c>
      <c r="AU2220">
        <v>5</v>
      </c>
      <c r="AV2220">
        <v>2</v>
      </c>
      <c r="AW2220">
        <v>1</v>
      </c>
      <c r="AX2220">
        <v>0</v>
      </c>
      <c r="AY2220">
        <v>70</v>
      </c>
      <c r="AZ2220">
        <v>122</v>
      </c>
      <c r="BA2220">
        <v>71</v>
      </c>
      <c r="BB2220">
        <v>5</v>
      </c>
      <c r="BC2220">
        <v>2</v>
      </c>
      <c r="BD2220">
        <v>5</v>
      </c>
      <c r="BE2220">
        <v>0</v>
      </c>
      <c r="BF2220">
        <v>180</v>
      </c>
      <c r="BG2220">
        <v>380</v>
      </c>
      <c r="BH2220">
        <v>1</v>
      </c>
      <c r="BI2220">
        <v>46</v>
      </c>
      <c r="BJ2220" s="25">
        <v>45853</v>
      </c>
      <c r="BK2220">
        <v>0</v>
      </c>
      <c r="BL2220" s="27" t="str">
        <f>VLOOKUP(O2220,DropDownList!$H$1:$I$7,2,FALSE)</f>
        <v>2023/24</v>
      </c>
      <c r="BM2220" s="27" t="str">
        <f t="shared" si="34"/>
        <v>VSUR</v>
      </c>
    </row>
    <row r="2221" spans="1:65" x14ac:dyDescent="0.2">
      <c r="A2221">
        <v>2025</v>
      </c>
      <c r="B2221">
        <v>7</v>
      </c>
      <c r="C2221" t="s">
        <v>231</v>
      </c>
      <c r="D2221" t="s">
        <v>245</v>
      </c>
      <c r="E2221" t="s">
        <v>48</v>
      </c>
      <c r="F2221">
        <v>9752</v>
      </c>
      <c r="G2221" t="s">
        <v>158</v>
      </c>
      <c r="H2221" t="s">
        <v>237</v>
      </c>
      <c r="I2221" t="s">
        <v>237</v>
      </c>
      <c r="J2221" s="24">
        <v>45839</v>
      </c>
      <c r="K2221" t="s">
        <v>143</v>
      </c>
      <c r="L2221">
        <v>2</v>
      </c>
      <c r="M2221" t="s">
        <v>144</v>
      </c>
      <c r="N2221" t="s">
        <v>145</v>
      </c>
      <c r="O2221" t="s">
        <v>147</v>
      </c>
      <c r="P2221" t="s">
        <v>148</v>
      </c>
      <c r="Q2221">
        <v>60</v>
      </c>
      <c r="R2221">
        <v>1</v>
      </c>
      <c r="S2221">
        <v>60</v>
      </c>
      <c r="T2221">
        <v>0</v>
      </c>
      <c r="U2221">
        <v>1</v>
      </c>
      <c r="V2221">
        <v>1</v>
      </c>
      <c r="W2221">
        <v>60</v>
      </c>
      <c r="X2221">
        <v>60</v>
      </c>
      <c r="Y2221">
        <v>0</v>
      </c>
      <c r="Z2221">
        <v>0</v>
      </c>
      <c r="AA2221">
        <v>0</v>
      </c>
      <c r="AB2221">
        <v>0</v>
      </c>
      <c r="AC2221">
        <v>0</v>
      </c>
      <c r="AD2221">
        <v>1</v>
      </c>
      <c r="AE2221">
        <v>0</v>
      </c>
      <c r="AF2221">
        <v>0</v>
      </c>
      <c r="AG2221">
        <v>0</v>
      </c>
      <c r="AH2221">
        <v>0</v>
      </c>
      <c r="AI2221">
        <v>1</v>
      </c>
      <c r="AJ2221">
        <v>0</v>
      </c>
      <c r="AK2221">
        <v>0</v>
      </c>
      <c r="AL2221">
        <v>0</v>
      </c>
      <c r="AM2221">
        <v>0</v>
      </c>
      <c r="AN2221">
        <v>0</v>
      </c>
      <c r="AO2221">
        <v>1</v>
      </c>
      <c r="AP2221">
        <v>6</v>
      </c>
      <c r="AQ2221">
        <v>1</v>
      </c>
      <c r="AR2221">
        <v>0</v>
      </c>
      <c r="AS2221">
        <v>0</v>
      </c>
      <c r="AT2221">
        <v>0</v>
      </c>
      <c r="AU2221">
        <v>0</v>
      </c>
      <c r="AV2221">
        <v>0</v>
      </c>
      <c r="AW2221">
        <v>0</v>
      </c>
      <c r="AX2221">
        <v>0</v>
      </c>
      <c r="AY2221">
        <v>0</v>
      </c>
      <c r="AZ2221">
        <v>2</v>
      </c>
      <c r="BA2221">
        <v>1</v>
      </c>
      <c r="BB2221">
        <v>0</v>
      </c>
      <c r="BC2221">
        <v>0</v>
      </c>
      <c r="BD2221">
        <v>0</v>
      </c>
      <c r="BE2221">
        <v>0</v>
      </c>
      <c r="BF2221">
        <v>1</v>
      </c>
      <c r="BG2221">
        <v>60</v>
      </c>
      <c r="BH2221">
        <v>0</v>
      </c>
      <c r="BI2221">
        <v>1</v>
      </c>
      <c r="BJ2221" s="25">
        <v>45853</v>
      </c>
      <c r="BK2221">
        <v>0</v>
      </c>
      <c r="BL2221" s="27" t="str">
        <f>VLOOKUP(O2221,DropDownList!$H$1:$I$7,2,FALSE)</f>
        <v>2024/25</v>
      </c>
      <c r="BM2221" s="27" t="str">
        <f t="shared" si="34"/>
        <v>PRAS</v>
      </c>
    </row>
    <row r="2222" spans="1:65" x14ac:dyDescent="0.2">
      <c r="A2222">
        <v>2025</v>
      </c>
      <c r="B2222">
        <v>7</v>
      </c>
      <c r="C2222" t="s">
        <v>231</v>
      </c>
      <c r="D2222" t="s">
        <v>245</v>
      </c>
      <c r="E2222" t="s">
        <v>48</v>
      </c>
      <c r="F2222">
        <v>9752</v>
      </c>
      <c r="G2222" t="s">
        <v>158</v>
      </c>
      <c r="H2222" t="s">
        <v>237</v>
      </c>
      <c r="I2222" t="s">
        <v>237</v>
      </c>
      <c r="J2222" s="24">
        <v>45839</v>
      </c>
      <c r="K2222" t="s">
        <v>143</v>
      </c>
      <c r="L2222">
        <v>2</v>
      </c>
      <c r="M2222" t="s">
        <v>144</v>
      </c>
      <c r="N2222" t="s">
        <v>145</v>
      </c>
      <c r="O2222" t="s">
        <v>149</v>
      </c>
      <c r="P2222" t="s">
        <v>150</v>
      </c>
      <c r="Q2222">
        <v>182.51</v>
      </c>
      <c r="R2222">
        <v>1</v>
      </c>
      <c r="S2222">
        <v>182.51</v>
      </c>
      <c r="T2222">
        <v>0</v>
      </c>
      <c r="U2222">
        <v>1</v>
      </c>
      <c r="V2222">
        <v>1</v>
      </c>
      <c r="W2222">
        <v>182.51</v>
      </c>
      <c r="X2222">
        <v>182.51</v>
      </c>
      <c r="Y2222">
        <v>1</v>
      </c>
      <c r="Z2222">
        <v>182.51</v>
      </c>
      <c r="AA2222">
        <v>0</v>
      </c>
      <c r="AB2222">
        <v>0</v>
      </c>
      <c r="AC2222">
        <v>0</v>
      </c>
      <c r="AD2222">
        <v>1</v>
      </c>
      <c r="AE2222">
        <v>0</v>
      </c>
      <c r="AF2222">
        <v>0</v>
      </c>
      <c r="AG2222">
        <v>0</v>
      </c>
      <c r="AH2222">
        <v>0</v>
      </c>
      <c r="AI2222">
        <v>1</v>
      </c>
      <c r="AJ2222">
        <v>0</v>
      </c>
      <c r="AK2222">
        <v>0</v>
      </c>
      <c r="AL2222">
        <v>0</v>
      </c>
      <c r="AM2222">
        <v>0</v>
      </c>
      <c r="AN2222">
        <v>0</v>
      </c>
      <c r="AO2222">
        <v>1</v>
      </c>
      <c r="AP2222">
        <v>4</v>
      </c>
      <c r="AQ2222">
        <v>1</v>
      </c>
      <c r="AR2222">
        <v>0</v>
      </c>
      <c r="AS2222">
        <v>0</v>
      </c>
      <c r="AT2222">
        <v>0</v>
      </c>
      <c r="AU2222">
        <v>0</v>
      </c>
      <c r="AV2222">
        <v>0</v>
      </c>
      <c r="AW2222">
        <v>0</v>
      </c>
      <c r="AX2222">
        <v>0</v>
      </c>
      <c r="AY2222">
        <v>0</v>
      </c>
      <c r="AZ2222">
        <v>1</v>
      </c>
      <c r="BA2222">
        <v>0</v>
      </c>
      <c r="BB2222">
        <v>0</v>
      </c>
      <c r="BC2222">
        <v>0</v>
      </c>
      <c r="BD2222">
        <v>0</v>
      </c>
      <c r="BE2222">
        <v>0</v>
      </c>
      <c r="BF2222">
        <v>1</v>
      </c>
      <c r="BG2222">
        <v>182.51</v>
      </c>
      <c r="BH2222">
        <v>0</v>
      </c>
      <c r="BI2222">
        <v>1</v>
      </c>
      <c r="BJ2222" s="25">
        <v>45853</v>
      </c>
      <c r="BK2222">
        <v>0</v>
      </c>
      <c r="BL2222" s="27" t="str">
        <f>VLOOKUP(O2222,DropDownList!$H$1:$I$7,2,FALSE)</f>
        <v>2025/26</v>
      </c>
      <c r="BM2222" s="27" t="str">
        <f t="shared" si="34"/>
        <v>FISCAL FINES</v>
      </c>
    </row>
    <row r="2223" spans="1:65" x14ac:dyDescent="0.2">
      <c r="A2223">
        <v>2025</v>
      </c>
      <c r="B2223">
        <v>7</v>
      </c>
      <c r="C2223" t="s">
        <v>231</v>
      </c>
      <c r="D2223" t="s">
        <v>245</v>
      </c>
      <c r="E2223" t="s">
        <v>48</v>
      </c>
      <c r="F2223">
        <v>9752</v>
      </c>
      <c r="G2223" t="s">
        <v>158</v>
      </c>
      <c r="H2223" t="s">
        <v>237</v>
      </c>
      <c r="I2223" t="s">
        <v>237</v>
      </c>
      <c r="J2223" s="24">
        <v>45839</v>
      </c>
      <c r="K2223" t="s">
        <v>143</v>
      </c>
      <c r="L2223">
        <v>2</v>
      </c>
      <c r="M2223" t="s">
        <v>144</v>
      </c>
      <c r="N2223" t="s">
        <v>145</v>
      </c>
      <c r="O2223" t="s">
        <v>149</v>
      </c>
      <c r="P2223" t="s">
        <v>161</v>
      </c>
      <c r="Q2223">
        <v>9372.15</v>
      </c>
      <c r="R2223">
        <v>290</v>
      </c>
      <c r="S2223">
        <v>16645</v>
      </c>
      <c r="T2223">
        <v>130</v>
      </c>
      <c r="U2223">
        <v>166</v>
      </c>
      <c r="V2223">
        <v>31</v>
      </c>
      <c r="W2223">
        <v>875</v>
      </c>
      <c r="X2223">
        <v>875</v>
      </c>
      <c r="Y2223">
        <v>0</v>
      </c>
      <c r="Z2223">
        <v>0</v>
      </c>
      <c r="AA2223">
        <v>7142.85</v>
      </c>
      <c r="AB2223">
        <v>0</v>
      </c>
      <c r="AC2223">
        <v>0</v>
      </c>
      <c r="AD2223">
        <v>30</v>
      </c>
      <c r="AE2223">
        <v>1</v>
      </c>
      <c r="AF2223">
        <v>220</v>
      </c>
      <c r="AG2223">
        <v>3</v>
      </c>
      <c r="AH2223">
        <v>5</v>
      </c>
      <c r="AI2223">
        <v>62</v>
      </c>
      <c r="AJ2223">
        <v>0</v>
      </c>
      <c r="AK2223">
        <v>0</v>
      </c>
      <c r="AL2223">
        <v>0</v>
      </c>
      <c r="AM2223">
        <v>0</v>
      </c>
      <c r="AN2223">
        <v>0</v>
      </c>
      <c r="AO2223">
        <v>175</v>
      </c>
      <c r="AP2223">
        <v>417</v>
      </c>
      <c r="AQ2223">
        <v>172</v>
      </c>
      <c r="AR2223">
        <v>0</v>
      </c>
      <c r="AS2223">
        <v>23</v>
      </c>
      <c r="AT2223">
        <v>2</v>
      </c>
      <c r="AU2223">
        <v>0</v>
      </c>
      <c r="AV2223">
        <v>0</v>
      </c>
      <c r="AW2223">
        <v>5</v>
      </c>
      <c r="AX2223">
        <v>0</v>
      </c>
      <c r="AY2223">
        <v>63</v>
      </c>
      <c r="AZ2223">
        <v>108</v>
      </c>
      <c r="BA2223">
        <v>35</v>
      </c>
      <c r="BB2223">
        <v>4</v>
      </c>
      <c r="BC2223">
        <v>1</v>
      </c>
      <c r="BD2223">
        <v>2</v>
      </c>
      <c r="BE2223">
        <v>0</v>
      </c>
      <c r="BF2223">
        <v>283</v>
      </c>
      <c r="BG2223">
        <v>9325</v>
      </c>
      <c r="BH2223">
        <v>0</v>
      </c>
      <c r="BI2223">
        <v>163</v>
      </c>
      <c r="BJ2223" s="25">
        <v>45853</v>
      </c>
      <c r="BK2223">
        <v>0</v>
      </c>
      <c r="BL2223" s="27" t="str">
        <f>VLOOKUP(O2223,DropDownList!$H$1:$I$7,2,FALSE)</f>
        <v>2025/26</v>
      </c>
      <c r="BM2223" s="27" t="str">
        <f t="shared" si="34"/>
        <v>VSUR</v>
      </c>
    </row>
    <row r="2224" spans="1:65" x14ac:dyDescent="0.2">
      <c r="A2224">
        <v>2025</v>
      </c>
      <c r="B2224">
        <v>7</v>
      </c>
      <c r="C2224" t="s">
        <v>231</v>
      </c>
      <c r="D2224" t="s">
        <v>245</v>
      </c>
      <c r="E2224" t="s">
        <v>48</v>
      </c>
      <c r="F2224">
        <v>9752</v>
      </c>
      <c r="G2224" t="s">
        <v>158</v>
      </c>
      <c r="H2224" t="s">
        <v>237</v>
      </c>
      <c r="I2224" t="s">
        <v>237</v>
      </c>
      <c r="J2224" s="24">
        <v>45839</v>
      </c>
      <c r="K2224" t="s">
        <v>143</v>
      </c>
      <c r="L2224">
        <v>2</v>
      </c>
      <c r="M2224" t="s">
        <v>144</v>
      </c>
      <c r="N2224" t="s">
        <v>145</v>
      </c>
      <c r="O2224" t="s">
        <v>156</v>
      </c>
      <c r="P2224" t="s">
        <v>159</v>
      </c>
      <c r="Q2224">
        <v>0</v>
      </c>
      <c r="R2224">
        <v>1</v>
      </c>
      <c r="S2224">
        <v>4120</v>
      </c>
      <c r="T2224">
        <v>0</v>
      </c>
      <c r="U2224">
        <v>0</v>
      </c>
      <c r="V2224">
        <v>0</v>
      </c>
      <c r="W2224">
        <v>0</v>
      </c>
      <c r="X2224">
        <v>0</v>
      </c>
      <c r="Y2224">
        <v>0</v>
      </c>
      <c r="Z2224">
        <v>0</v>
      </c>
      <c r="AA2224">
        <v>4120</v>
      </c>
      <c r="AB2224">
        <v>0</v>
      </c>
      <c r="AC2224">
        <v>0</v>
      </c>
      <c r="AD2224">
        <v>0</v>
      </c>
      <c r="AE2224">
        <v>0</v>
      </c>
      <c r="AF2224">
        <v>1</v>
      </c>
      <c r="AG2224">
        <v>0</v>
      </c>
      <c r="AH2224">
        <v>0</v>
      </c>
      <c r="AI2224">
        <v>0</v>
      </c>
      <c r="AJ2224">
        <v>0</v>
      </c>
      <c r="AK2224">
        <v>0</v>
      </c>
      <c r="AL2224">
        <v>0</v>
      </c>
      <c r="AM2224">
        <v>0</v>
      </c>
      <c r="AN2224">
        <v>0</v>
      </c>
      <c r="AO2224">
        <v>0</v>
      </c>
      <c r="AP2224">
        <v>0</v>
      </c>
      <c r="AQ2224">
        <v>0</v>
      </c>
      <c r="AR2224">
        <v>0</v>
      </c>
      <c r="AS2224">
        <v>0</v>
      </c>
      <c r="AT2224">
        <v>0</v>
      </c>
      <c r="AU2224">
        <v>0</v>
      </c>
      <c r="AV2224">
        <v>0</v>
      </c>
      <c r="AW2224">
        <v>0</v>
      </c>
      <c r="AX2224">
        <v>0</v>
      </c>
      <c r="AY2224">
        <v>0</v>
      </c>
      <c r="AZ2224">
        <v>0</v>
      </c>
      <c r="BA2224">
        <v>0</v>
      </c>
      <c r="BB2224">
        <v>0</v>
      </c>
      <c r="BC2224">
        <v>0</v>
      </c>
      <c r="BD2224">
        <v>0</v>
      </c>
      <c r="BE2224">
        <v>0</v>
      </c>
      <c r="BF2224">
        <v>0</v>
      </c>
      <c r="BG2224">
        <v>0</v>
      </c>
      <c r="BH2224">
        <v>0</v>
      </c>
      <c r="BI2224">
        <v>0</v>
      </c>
      <c r="BJ2224" s="25">
        <v>45853</v>
      </c>
      <c r="BK2224">
        <v>0</v>
      </c>
      <c r="BL2224" s="27" t="str">
        <f>VLOOKUP(O2224,DropDownList!$H$1:$I$7,2,FALSE)</f>
        <v>2023/24</v>
      </c>
      <c r="BM2224" s="27" t="str">
        <f t="shared" si="34"/>
        <v>CONF</v>
      </c>
    </row>
    <row r="2225" spans="1:65" x14ac:dyDescent="0.2">
      <c r="A2225">
        <v>2025</v>
      </c>
      <c r="B2225">
        <v>7</v>
      </c>
      <c r="C2225" t="s">
        <v>231</v>
      </c>
      <c r="D2225" t="s">
        <v>245</v>
      </c>
      <c r="E2225" t="s">
        <v>48</v>
      </c>
      <c r="F2225">
        <v>9752</v>
      </c>
      <c r="G2225" t="s">
        <v>158</v>
      </c>
      <c r="H2225" t="s">
        <v>237</v>
      </c>
      <c r="I2225" t="s">
        <v>237</v>
      </c>
      <c r="J2225" s="24">
        <v>45839</v>
      </c>
      <c r="K2225" t="s">
        <v>143</v>
      </c>
      <c r="L2225">
        <v>2</v>
      </c>
      <c r="M2225" t="s">
        <v>144</v>
      </c>
      <c r="N2225" t="s">
        <v>145</v>
      </c>
      <c r="O2225" t="s">
        <v>147</v>
      </c>
      <c r="P2225" t="s">
        <v>161</v>
      </c>
      <c r="Q2225">
        <v>818.61</v>
      </c>
      <c r="R2225">
        <v>231</v>
      </c>
      <c r="S2225">
        <v>6480</v>
      </c>
      <c r="T2225">
        <v>150</v>
      </c>
      <c r="U2225">
        <v>80</v>
      </c>
      <c r="V2225">
        <v>20</v>
      </c>
      <c r="W2225">
        <v>525</v>
      </c>
      <c r="X2225">
        <v>525</v>
      </c>
      <c r="Y2225">
        <v>0</v>
      </c>
      <c r="Z2225">
        <v>0</v>
      </c>
      <c r="AA2225">
        <v>5511.39</v>
      </c>
      <c r="AB2225">
        <v>0</v>
      </c>
      <c r="AC2225">
        <v>0</v>
      </c>
      <c r="AD2225">
        <v>20</v>
      </c>
      <c r="AE2225">
        <v>0</v>
      </c>
      <c r="AF2225">
        <v>190</v>
      </c>
      <c r="AG2225">
        <v>1</v>
      </c>
      <c r="AH2225">
        <v>8</v>
      </c>
      <c r="AI2225">
        <v>32</v>
      </c>
      <c r="AJ2225">
        <v>0</v>
      </c>
      <c r="AK2225">
        <v>0</v>
      </c>
      <c r="AL2225">
        <v>0</v>
      </c>
      <c r="AM2225">
        <v>0</v>
      </c>
      <c r="AN2225">
        <v>0</v>
      </c>
      <c r="AO2225">
        <v>148</v>
      </c>
      <c r="AP2225">
        <v>568</v>
      </c>
      <c r="AQ2225">
        <v>150</v>
      </c>
      <c r="AR2225">
        <v>2</v>
      </c>
      <c r="AS2225">
        <v>77</v>
      </c>
      <c r="AT2225">
        <v>11</v>
      </c>
      <c r="AU2225">
        <v>10</v>
      </c>
      <c r="AV2225">
        <v>5</v>
      </c>
      <c r="AW2225">
        <v>6</v>
      </c>
      <c r="AX2225">
        <v>0</v>
      </c>
      <c r="AY2225">
        <v>67</v>
      </c>
      <c r="AZ2225">
        <v>124</v>
      </c>
      <c r="BA2225">
        <v>66</v>
      </c>
      <c r="BB2225">
        <v>12</v>
      </c>
      <c r="BC2225">
        <v>5</v>
      </c>
      <c r="BD2225">
        <v>4</v>
      </c>
      <c r="BE2225">
        <v>0</v>
      </c>
      <c r="BF2225">
        <v>222</v>
      </c>
      <c r="BG2225">
        <v>805</v>
      </c>
      <c r="BH2225">
        <v>0</v>
      </c>
      <c r="BI2225">
        <v>76</v>
      </c>
      <c r="BJ2225" s="25">
        <v>45853</v>
      </c>
      <c r="BK2225">
        <v>0</v>
      </c>
      <c r="BL2225" s="27" t="str">
        <f>VLOOKUP(O2225,DropDownList!$H$1:$I$7,2,FALSE)</f>
        <v>2024/25</v>
      </c>
      <c r="BM2225" s="27" t="str">
        <f t="shared" si="34"/>
        <v>VSUR</v>
      </c>
    </row>
    <row r="2226" spans="1:65" x14ac:dyDescent="0.2">
      <c r="A2226">
        <v>2025</v>
      </c>
      <c r="B2226">
        <v>7</v>
      </c>
      <c r="C2226" t="s">
        <v>231</v>
      </c>
      <c r="D2226" t="s">
        <v>245</v>
      </c>
      <c r="E2226" t="s">
        <v>48</v>
      </c>
      <c r="F2226">
        <v>9752</v>
      </c>
      <c r="G2226" t="s">
        <v>158</v>
      </c>
      <c r="H2226" t="s">
        <v>237</v>
      </c>
      <c r="I2226" t="s">
        <v>237</v>
      </c>
      <c r="J2226" s="24">
        <v>45839</v>
      </c>
      <c r="K2226" t="s">
        <v>143</v>
      </c>
      <c r="L2226">
        <v>2</v>
      </c>
      <c r="M2226" t="s">
        <v>144</v>
      </c>
      <c r="N2226" t="s">
        <v>145</v>
      </c>
      <c r="O2226" t="s">
        <v>147</v>
      </c>
      <c r="P2226" t="s">
        <v>150</v>
      </c>
      <c r="Q2226">
        <v>479.99</v>
      </c>
      <c r="R2226">
        <v>4</v>
      </c>
      <c r="S2226">
        <v>479.99</v>
      </c>
      <c r="T2226">
        <v>0</v>
      </c>
      <c r="U2226">
        <v>4</v>
      </c>
      <c r="V2226">
        <v>4</v>
      </c>
      <c r="W2226">
        <v>479.99</v>
      </c>
      <c r="X2226">
        <v>479.99</v>
      </c>
      <c r="Y2226">
        <v>4</v>
      </c>
      <c r="Z2226">
        <v>479.99</v>
      </c>
      <c r="AA2226">
        <v>0</v>
      </c>
      <c r="AB2226">
        <v>0</v>
      </c>
      <c r="AC2226">
        <v>0</v>
      </c>
      <c r="AD2226">
        <v>4</v>
      </c>
      <c r="AE2226">
        <v>0</v>
      </c>
      <c r="AF2226">
        <v>0</v>
      </c>
      <c r="AG2226">
        <v>0</v>
      </c>
      <c r="AH2226">
        <v>0</v>
      </c>
      <c r="AI2226">
        <v>4</v>
      </c>
      <c r="AJ2226">
        <v>0</v>
      </c>
      <c r="AK2226">
        <v>0</v>
      </c>
      <c r="AL2226">
        <v>0</v>
      </c>
      <c r="AM2226">
        <v>0</v>
      </c>
      <c r="AN2226">
        <v>0</v>
      </c>
      <c r="AO2226">
        <v>4</v>
      </c>
      <c r="AP2226">
        <v>27</v>
      </c>
      <c r="AQ2226">
        <v>4</v>
      </c>
      <c r="AR2226">
        <v>0</v>
      </c>
      <c r="AS2226">
        <v>0</v>
      </c>
      <c r="AT2226">
        <v>0</v>
      </c>
      <c r="AU2226">
        <v>0</v>
      </c>
      <c r="AV2226">
        <v>0</v>
      </c>
      <c r="AW2226">
        <v>0</v>
      </c>
      <c r="AX2226">
        <v>0</v>
      </c>
      <c r="AY2226">
        <v>0</v>
      </c>
      <c r="AZ2226">
        <v>9</v>
      </c>
      <c r="BA2226">
        <v>5</v>
      </c>
      <c r="BB2226">
        <v>0</v>
      </c>
      <c r="BC2226">
        <v>0</v>
      </c>
      <c r="BD2226">
        <v>0</v>
      </c>
      <c r="BE2226">
        <v>0</v>
      </c>
      <c r="BF2226">
        <v>4</v>
      </c>
      <c r="BG2226">
        <v>479.99</v>
      </c>
      <c r="BH2226">
        <v>0</v>
      </c>
      <c r="BI2226">
        <v>4</v>
      </c>
      <c r="BJ2226" s="25">
        <v>45853</v>
      </c>
      <c r="BK2226">
        <v>0</v>
      </c>
      <c r="BL2226" s="27" t="str">
        <f>VLOOKUP(O2226,DropDownList!$H$1:$I$7,2,FALSE)</f>
        <v>2024/25</v>
      </c>
      <c r="BM2226" s="27" t="str">
        <f t="shared" si="34"/>
        <v>FISCAL FINES</v>
      </c>
    </row>
    <row r="2227" spans="1:65" x14ac:dyDescent="0.2">
      <c r="A2227">
        <v>2025</v>
      </c>
      <c r="B2227">
        <v>7</v>
      </c>
      <c r="C2227" t="s">
        <v>231</v>
      </c>
      <c r="D2227" t="s">
        <v>246</v>
      </c>
      <c r="E2227" t="s">
        <v>49</v>
      </c>
      <c r="F2227">
        <v>9287</v>
      </c>
      <c r="G2227" t="s">
        <v>141</v>
      </c>
      <c r="H2227" t="s">
        <v>240</v>
      </c>
      <c r="I2227" t="s">
        <v>240</v>
      </c>
      <c r="J2227" s="24">
        <v>45839</v>
      </c>
      <c r="K2227" t="s">
        <v>143</v>
      </c>
      <c r="L2227">
        <v>2</v>
      </c>
      <c r="M2227" t="s">
        <v>144</v>
      </c>
      <c r="N2227" t="s">
        <v>145</v>
      </c>
      <c r="O2227" t="s">
        <v>147</v>
      </c>
      <c r="P2227" t="s">
        <v>153</v>
      </c>
      <c r="Q2227">
        <v>495</v>
      </c>
      <c r="R2227">
        <v>4</v>
      </c>
      <c r="S2227">
        <v>585</v>
      </c>
      <c r="T2227">
        <v>45</v>
      </c>
      <c r="U2227">
        <v>2</v>
      </c>
      <c r="V2227">
        <v>1</v>
      </c>
      <c r="W2227">
        <v>45</v>
      </c>
      <c r="X2227">
        <v>45</v>
      </c>
      <c r="Y2227">
        <v>0</v>
      </c>
      <c r="Z2227">
        <v>0</v>
      </c>
      <c r="AA2227">
        <v>45</v>
      </c>
      <c r="AB2227">
        <v>0</v>
      </c>
      <c r="AC2227">
        <v>45</v>
      </c>
      <c r="AD2227">
        <v>1</v>
      </c>
      <c r="AE2227">
        <v>0</v>
      </c>
      <c r="AF2227">
        <v>1</v>
      </c>
      <c r="AG2227">
        <v>0</v>
      </c>
      <c r="AH2227">
        <v>1</v>
      </c>
      <c r="AI2227">
        <v>2</v>
      </c>
      <c r="AJ2227">
        <v>0</v>
      </c>
      <c r="AK2227">
        <v>0</v>
      </c>
      <c r="AL2227">
        <v>0</v>
      </c>
      <c r="AM2227">
        <v>0</v>
      </c>
      <c r="AN2227">
        <v>0</v>
      </c>
      <c r="AO2227">
        <v>3</v>
      </c>
      <c r="AP2227">
        <v>15</v>
      </c>
      <c r="AQ2227">
        <v>3</v>
      </c>
      <c r="AR2227">
        <v>0</v>
      </c>
      <c r="AS2227">
        <v>5</v>
      </c>
      <c r="AT2227">
        <v>0</v>
      </c>
      <c r="AU2227">
        <v>2</v>
      </c>
      <c r="AV2227">
        <v>1</v>
      </c>
      <c r="AW2227">
        <v>0</v>
      </c>
      <c r="AX2227">
        <v>0</v>
      </c>
      <c r="AY2227">
        <v>1</v>
      </c>
      <c r="AZ2227">
        <v>2</v>
      </c>
      <c r="BA2227">
        <v>1</v>
      </c>
      <c r="BB2227">
        <v>0</v>
      </c>
      <c r="BC2227">
        <v>0</v>
      </c>
      <c r="BD2227">
        <v>0</v>
      </c>
      <c r="BE2227">
        <v>0</v>
      </c>
      <c r="BF2227">
        <v>3</v>
      </c>
      <c r="BG2227">
        <v>495</v>
      </c>
      <c r="BH2227">
        <v>0</v>
      </c>
      <c r="BI2227">
        <v>2</v>
      </c>
      <c r="BJ2227" s="25">
        <v>45853</v>
      </c>
      <c r="BK2227">
        <v>0</v>
      </c>
      <c r="BL2227" s="27" t="str">
        <f>VLOOKUP(O2227,DropDownList!$H$1:$I$7,2,FALSE)</f>
        <v>2024/25</v>
      </c>
      <c r="BM2227" s="27" t="str">
        <f t="shared" si="34"/>
        <v>PREG</v>
      </c>
    </row>
    <row r="2228" spans="1:65" x14ac:dyDescent="0.2">
      <c r="A2228">
        <v>2025</v>
      </c>
      <c r="B2228">
        <v>7</v>
      </c>
      <c r="C2228" t="s">
        <v>231</v>
      </c>
      <c r="D2228" t="s">
        <v>246</v>
      </c>
      <c r="E2228" t="s">
        <v>49</v>
      </c>
      <c r="F2228">
        <v>9287</v>
      </c>
      <c r="G2228" t="s">
        <v>141</v>
      </c>
      <c r="H2228" t="s">
        <v>240</v>
      </c>
      <c r="I2228" t="s">
        <v>240</v>
      </c>
      <c r="J2228" s="24">
        <v>45839</v>
      </c>
      <c r="K2228" t="s">
        <v>143</v>
      </c>
      <c r="L2228">
        <v>2</v>
      </c>
      <c r="M2228" t="s">
        <v>144</v>
      </c>
      <c r="N2228" t="s">
        <v>145</v>
      </c>
      <c r="O2228" t="s">
        <v>147</v>
      </c>
      <c r="P2228" t="s">
        <v>150</v>
      </c>
      <c r="Q2228">
        <v>25991.32</v>
      </c>
      <c r="R2228">
        <v>534</v>
      </c>
      <c r="S2228">
        <v>81164.070000000007</v>
      </c>
      <c r="T2228">
        <v>9119.15</v>
      </c>
      <c r="U2228">
        <v>199</v>
      </c>
      <c r="V2228">
        <v>67</v>
      </c>
      <c r="W2228">
        <v>10129.07</v>
      </c>
      <c r="X2228">
        <v>10129.07</v>
      </c>
      <c r="Y2228">
        <v>479</v>
      </c>
      <c r="Z2228">
        <v>72044.92</v>
      </c>
      <c r="AA2228">
        <v>46053.599999999999</v>
      </c>
      <c r="AB2228">
        <v>13901.32</v>
      </c>
      <c r="AC2228">
        <v>32152.28</v>
      </c>
      <c r="AD2228">
        <v>52</v>
      </c>
      <c r="AE2228">
        <v>15</v>
      </c>
      <c r="AF2228">
        <v>271</v>
      </c>
      <c r="AG2228">
        <v>78</v>
      </c>
      <c r="AH2228">
        <v>55</v>
      </c>
      <c r="AI2228">
        <v>121</v>
      </c>
      <c r="AJ2228">
        <v>80</v>
      </c>
      <c r="AK2228">
        <v>46</v>
      </c>
      <c r="AL2228">
        <v>11</v>
      </c>
      <c r="AM2228">
        <v>20</v>
      </c>
      <c r="AN2228">
        <v>7</v>
      </c>
      <c r="AO2228">
        <v>393</v>
      </c>
      <c r="AP2228">
        <v>1605</v>
      </c>
      <c r="AQ2228">
        <v>411</v>
      </c>
      <c r="AR2228">
        <v>53</v>
      </c>
      <c r="AS2228">
        <v>226</v>
      </c>
      <c r="AT2228">
        <v>8</v>
      </c>
      <c r="AU2228">
        <v>6</v>
      </c>
      <c r="AV2228">
        <v>4</v>
      </c>
      <c r="AW2228">
        <v>0</v>
      </c>
      <c r="AX2228">
        <v>0</v>
      </c>
      <c r="AY2228">
        <v>254</v>
      </c>
      <c r="AZ2228">
        <v>419</v>
      </c>
      <c r="BA2228">
        <v>186</v>
      </c>
      <c r="BB2228">
        <v>6</v>
      </c>
      <c r="BC2228">
        <v>5</v>
      </c>
      <c r="BD2228">
        <v>2</v>
      </c>
      <c r="BE2228">
        <v>0</v>
      </c>
      <c r="BF2228">
        <v>386</v>
      </c>
      <c r="BG2228">
        <v>18386.22</v>
      </c>
      <c r="BH2228">
        <v>9</v>
      </c>
      <c r="BI2228">
        <v>199</v>
      </c>
      <c r="BJ2228" s="25">
        <v>45853</v>
      </c>
      <c r="BK2228">
        <v>0</v>
      </c>
      <c r="BL2228" s="27" t="str">
        <f>VLOOKUP(O2228,DropDownList!$H$1:$I$7,2,FALSE)</f>
        <v>2024/25</v>
      </c>
      <c r="BM2228" s="27" t="str">
        <f t="shared" si="34"/>
        <v>FISCAL FINES</v>
      </c>
    </row>
    <row r="2229" spans="1:65" x14ac:dyDescent="0.2">
      <c r="A2229">
        <v>2025</v>
      </c>
      <c r="B2229">
        <v>7</v>
      </c>
      <c r="C2229" t="s">
        <v>231</v>
      </c>
      <c r="D2229" t="s">
        <v>246</v>
      </c>
      <c r="E2229" t="s">
        <v>49</v>
      </c>
      <c r="F2229">
        <v>9287</v>
      </c>
      <c r="G2229" t="s">
        <v>141</v>
      </c>
      <c r="H2229" t="s">
        <v>240</v>
      </c>
      <c r="I2229" t="s">
        <v>240</v>
      </c>
      <c r="J2229" s="24">
        <v>45839</v>
      </c>
      <c r="K2229" t="s">
        <v>143</v>
      </c>
      <c r="L2229">
        <v>2</v>
      </c>
      <c r="M2229" t="s">
        <v>144</v>
      </c>
      <c r="N2229" t="s">
        <v>145</v>
      </c>
      <c r="O2229" t="s">
        <v>149</v>
      </c>
      <c r="P2229" t="s">
        <v>148</v>
      </c>
      <c r="Q2229">
        <v>750.52</v>
      </c>
      <c r="R2229">
        <v>20</v>
      </c>
      <c r="S2229">
        <v>1200</v>
      </c>
      <c r="T2229">
        <v>120</v>
      </c>
      <c r="U2229">
        <v>14</v>
      </c>
      <c r="V2229">
        <v>6</v>
      </c>
      <c r="W2229">
        <v>360</v>
      </c>
      <c r="X2229">
        <v>360</v>
      </c>
      <c r="Y2229">
        <v>0</v>
      </c>
      <c r="Z2229">
        <v>0</v>
      </c>
      <c r="AA2229">
        <v>329.48</v>
      </c>
      <c r="AB2229">
        <v>0</v>
      </c>
      <c r="AC2229">
        <v>329.48</v>
      </c>
      <c r="AD2229">
        <v>6</v>
      </c>
      <c r="AE2229">
        <v>0</v>
      </c>
      <c r="AF2229">
        <v>4</v>
      </c>
      <c r="AG2229">
        <v>2</v>
      </c>
      <c r="AH2229">
        <v>2</v>
      </c>
      <c r="AI2229">
        <v>12</v>
      </c>
      <c r="AJ2229">
        <v>0</v>
      </c>
      <c r="AK2229">
        <v>0</v>
      </c>
      <c r="AL2229">
        <v>0</v>
      </c>
      <c r="AM2229">
        <v>0</v>
      </c>
      <c r="AN2229">
        <v>0</v>
      </c>
      <c r="AO2229">
        <v>17</v>
      </c>
      <c r="AP2229">
        <v>45</v>
      </c>
      <c r="AQ2229">
        <v>17</v>
      </c>
      <c r="AR2229">
        <v>0</v>
      </c>
      <c r="AS2229">
        <v>0</v>
      </c>
      <c r="AT2229">
        <v>0</v>
      </c>
      <c r="AU2229">
        <v>0</v>
      </c>
      <c r="AV2229">
        <v>0</v>
      </c>
      <c r="AW2229">
        <v>0</v>
      </c>
      <c r="AX2229">
        <v>0</v>
      </c>
      <c r="AY2229">
        <v>9</v>
      </c>
      <c r="AZ2229">
        <v>14</v>
      </c>
      <c r="BA2229">
        <v>5</v>
      </c>
      <c r="BB2229">
        <v>0</v>
      </c>
      <c r="BC2229">
        <v>0</v>
      </c>
      <c r="BD2229">
        <v>0</v>
      </c>
      <c r="BE2229">
        <v>0</v>
      </c>
      <c r="BF2229">
        <v>17</v>
      </c>
      <c r="BG2229">
        <v>720</v>
      </c>
      <c r="BH2229">
        <v>0</v>
      </c>
      <c r="BI2229">
        <v>14</v>
      </c>
      <c r="BJ2229" s="25">
        <v>45853</v>
      </c>
      <c r="BK2229">
        <v>0</v>
      </c>
      <c r="BL2229" s="27" t="str">
        <f>VLOOKUP(O2229,DropDownList!$H$1:$I$7,2,FALSE)</f>
        <v>2025/26</v>
      </c>
      <c r="BM2229" s="27" t="str">
        <f t="shared" si="34"/>
        <v>PRAS</v>
      </c>
    </row>
    <row r="2230" spans="1:65" x14ac:dyDescent="0.2">
      <c r="A2230">
        <v>2025</v>
      </c>
      <c r="B2230">
        <v>7</v>
      </c>
      <c r="C2230" t="s">
        <v>231</v>
      </c>
      <c r="D2230" t="s">
        <v>246</v>
      </c>
      <c r="E2230" t="s">
        <v>49</v>
      </c>
      <c r="F2230">
        <v>9287</v>
      </c>
      <c r="G2230" t="s">
        <v>141</v>
      </c>
      <c r="H2230" t="s">
        <v>240</v>
      </c>
      <c r="I2230" t="s">
        <v>240</v>
      </c>
      <c r="J2230" s="24">
        <v>45839</v>
      </c>
      <c r="K2230" t="s">
        <v>143</v>
      </c>
      <c r="L2230">
        <v>2</v>
      </c>
      <c r="M2230" t="s">
        <v>144</v>
      </c>
      <c r="N2230" t="s">
        <v>145</v>
      </c>
      <c r="O2230" t="s">
        <v>149</v>
      </c>
      <c r="P2230" t="s">
        <v>152</v>
      </c>
      <c r="Q2230">
        <v>0</v>
      </c>
      <c r="R2230">
        <v>39</v>
      </c>
      <c r="S2230">
        <v>1560</v>
      </c>
      <c r="T2230">
        <v>840</v>
      </c>
      <c r="U2230">
        <v>0</v>
      </c>
      <c r="V2230">
        <v>0</v>
      </c>
      <c r="W2230">
        <v>0</v>
      </c>
      <c r="X2230">
        <v>0</v>
      </c>
      <c r="Y2230">
        <v>0</v>
      </c>
      <c r="Z2230">
        <v>0</v>
      </c>
      <c r="AA2230">
        <v>720</v>
      </c>
      <c r="AB2230">
        <v>0</v>
      </c>
      <c r="AC2230">
        <v>720</v>
      </c>
      <c r="AD2230">
        <v>0</v>
      </c>
      <c r="AE2230">
        <v>0</v>
      </c>
      <c r="AF2230">
        <v>18</v>
      </c>
      <c r="AG2230">
        <v>0</v>
      </c>
      <c r="AH2230">
        <v>21</v>
      </c>
      <c r="AI2230">
        <v>0</v>
      </c>
      <c r="AJ2230">
        <v>0</v>
      </c>
      <c r="AK2230">
        <v>0</v>
      </c>
      <c r="AL2230">
        <v>0</v>
      </c>
      <c r="AM2230">
        <v>1</v>
      </c>
      <c r="AN2230">
        <v>0</v>
      </c>
      <c r="AO2230">
        <v>0</v>
      </c>
      <c r="AP2230">
        <v>0</v>
      </c>
      <c r="AQ2230">
        <v>0</v>
      </c>
      <c r="AR2230">
        <v>0</v>
      </c>
      <c r="AS2230">
        <v>0</v>
      </c>
      <c r="AT2230">
        <v>0</v>
      </c>
      <c r="AU2230">
        <v>0</v>
      </c>
      <c r="AV2230">
        <v>0</v>
      </c>
      <c r="AW2230">
        <v>0</v>
      </c>
      <c r="AX2230">
        <v>0</v>
      </c>
      <c r="AY2230">
        <v>0</v>
      </c>
      <c r="AZ2230">
        <v>0</v>
      </c>
      <c r="BA2230">
        <v>0</v>
      </c>
      <c r="BB2230">
        <v>0</v>
      </c>
      <c r="BC2230">
        <v>0</v>
      </c>
      <c r="BD2230">
        <v>0</v>
      </c>
      <c r="BE2230">
        <v>0</v>
      </c>
      <c r="BF2230">
        <v>0</v>
      </c>
      <c r="BG2230">
        <v>0</v>
      </c>
      <c r="BH2230">
        <v>0</v>
      </c>
      <c r="BI2230">
        <v>0</v>
      </c>
      <c r="BJ2230" s="25">
        <v>45853</v>
      </c>
      <c r="BK2230">
        <v>0</v>
      </c>
      <c r="BL2230" s="27" t="str">
        <f>VLOOKUP(O2230,DropDownList!$H$1:$I$7,2,FALSE)</f>
        <v>2025/26</v>
      </c>
      <c r="BM2230" s="27" t="str">
        <f t="shared" si="34"/>
        <v>PCOA</v>
      </c>
    </row>
    <row r="2231" spans="1:65" x14ac:dyDescent="0.2">
      <c r="A2231">
        <v>2025</v>
      </c>
      <c r="B2231">
        <v>7</v>
      </c>
      <c r="C2231" t="s">
        <v>231</v>
      </c>
      <c r="D2231" t="s">
        <v>246</v>
      </c>
      <c r="E2231" t="s">
        <v>49</v>
      </c>
      <c r="F2231">
        <v>9287</v>
      </c>
      <c r="G2231" t="s">
        <v>141</v>
      </c>
      <c r="H2231" t="s">
        <v>240</v>
      </c>
      <c r="I2231" t="s">
        <v>240</v>
      </c>
      <c r="J2231" s="24">
        <v>45839</v>
      </c>
      <c r="K2231" t="s">
        <v>143</v>
      </c>
      <c r="L2231">
        <v>2</v>
      </c>
      <c r="M2231" t="s">
        <v>144</v>
      </c>
      <c r="N2231" t="s">
        <v>145</v>
      </c>
      <c r="O2231" t="s">
        <v>147</v>
      </c>
      <c r="P2231" t="s">
        <v>148</v>
      </c>
      <c r="Q2231">
        <v>220.33</v>
      </c>
      <c r="R2231">
        <v>22</v>
      </c>
      <c r="S2231">
        <v>1320</v>
      </c>
      <c r="T2231">
        <v>110</v>
      </c>
      <c r="U2231">
        <v>4</v>
      </c>
      <c r="V2231">
        <v>2</v>
      </c>
      <c r="W2231">
        <v>120</v>
      </c>
      <c r="X2231">
        <v>120</v>
      </c>
      <c r="Y2231">
        <v>0</v>
      </c>
      <c r="Z2231">
        <v>0</v>
      </c>
      <c r="AA2231">
        <v>989.67</v>
      </c>
      <c r="AB2231">
        <v>0</v>
      </c>
      <c r="AC2231">
        <v>989.67</v>
      </c>
      <c r="AD2231">
        <v>2</v>
      </c>
      <c r="AE2231">
        <v>0</v>
      </c>
      <c r="AF2231">
        <v>16</v>
      </c>
      <c r="AG2231">
        <v>1</v>
      </c>
      <c r="AH2231">
        <v>1</v>
      </c>
      <c r="AI2231">
        <v>3</v>
      </c>
      <c r="AJ2231">
        <v>0</v>
      </c>
      <c r="AK2231">
        <v>0</v>
      </c>
      <c r="AL2231">
        <v>0</v>
      </c>
      <c r="AM2231">
        <v>0</v>
      </c>
      <c r="AN2231">
        <v>0</v>
      </c>
      <c r="AO2231">
        <v>17</v>
      </c>
      <c r="AP2231">
        <v>51</v>
      </c>
      <c r="AQ2231">
        <v>17</v>
      </c>
      <c r="AR2231">
        <v>1</v>
      </c>
      <c r="AS2231">
        <v>5</v>
      </c>
      <c r="AT2231">
        <v>0</v>
      </c>
      <c r="AU2231">
        <v>0</v>
      </c>
      <c r="AV2231">
        <v>0</v>
      </c>
      <c r="AW2231">
        <v>0</v>
      </c>
      <c r="AX2231">
        <v>0</v>
      </c>
      <c r="AY2231">
        <v>10</v>
      </c>
      <c r="AZ2231">
        <v>14</v>
      </c>
      <c r="BA2231">
        <v>4</v>
      </c>
      <c r="BB2231">
        <v>0</v>
      </c>
      <c r="BC2231">
        <v>0</v>
      </c>
      <c r="BD2231">
        <v>0</v>
      </c>
      <c r="BE2231">
        <v>0</v>
      </c>
      <c r="BF2231">
        <v>17</v>
      </c>
      <c r="BG2231">
        <v>180</v>
      </c>
      <c r="BH2231">
        <v>1</v>
      </c>
      <c r="BI2231">
        <v>4</v>
      </c>
      <c r="BJ2231" s="25">
        <v>45853</v>
      </c>
      <c r="BK2231">
        <v>0</v>
      </c>
      <c r="BL2231" s="27" t="str">
        <f>VLOOKUP(O2231,DropDownList!$H$1:$I$7,2,FALSE)</f>
        <v>2024/25</v>
      </c>
      <c r="BM2231" s="27" t="str">
        <f t="shared" si="34"/>
        <v>PRAS</v>
      </c>
    </row>
    <row r="2232" spans="1:65" x14ac:dyDescent="0.2">
      <c r="A2232">
        <v>2025</v>
      </c>
      <c r="B2232">
        <v>7</v>
      </c>
      <c r="C2232" t="s">
        <v>231</v>
      </c>
      <c r="D2232" t="s">
        <v>246</v>
      </c>
      <c r="E2232" t="s">
        <v>49</v>
      </c>
      <c r="F2232">
        <v>9287</v>
      </c>
      <c r="G2232" t="s">
        <v>141</v>
      </c>
      <c r="H2232" t="s">
        <v>240</v>
      </c>
      <c r="I2232" t="s">
        <v>240</v>
      </c>
      <c r="J2232" s="24">
        <v>45839</v>
      </c>
      <c r="K2232" t="s">
        <v>143</v>
      </c>
      <c r="L2232">
        <v>2</v>
      </c>
      <c r="M2232" t="s">
        <v>144</v>
      </c>
      <c r="N2232" t="s">
        <v>145</v>
      </c>
      <c r="O2232" t="s">
        <v>156</v>
      </c>
      <c r="P2232" t="s">
        <v>146</v>
      </c>
      <c r="Q2232">
        <v>815.8</v>
      </c>
      <c r="R2232">
        <v>477</v>
      </c>
      <c r="S2232">
        <v>7300</v>
      </c>
      <c r="T2232">
        <v>90</v>
      </c>
      <c r="U2232">
        <v>119</v>
      </c>
      <c r="V2232">
        <v>24</v>
      </c>
      <c r="W2232">
        <v>330</v>
      </c>
      <c r="X2232">
        <v>330</v>
      </c>
      <c r="Y2232">
        <v>0</v>
      </c>
      <c r="Z2232">
        <v>0</v>
      </c>
      <c r="AA2232">
        <v>6394.2</v>
      </c>
      <c r="AB2232">
        <v>0</v>
      </c>
      <c r="AC2232">
        <v>0</v>
      </c>
      <c r="AD2232">
        <v>24</v>
      </c>
      <c r="AE2232">
        <v>0</v>
      </c>
      <c r="AF2232">
        <v>413</v>
      </c>
      <c r="AG2232">
        <v>3</v>
      </c>
      <c r="AH2232">
        <v>7</v>
      </c>
      <c r="AI2232">
        <v>54</v>
      </c>
      <c r="AJ2232">
        <v>0</v>
      </c>
      <c r="AK2232">
        <v>0</v>
      </c>
      <c r="AL2232">
        <v>0</v>
      </c>
      <c r="AM2232">
        <v>0</v>
      </c>
      <c r="AN2232">
        <v>0</v>
      </c>
      <c r="AO2232">
        <v>338</v>
      </c>
      <c r="AP2232">
        <v>1516</v>
      </c>
      <c r="AQ2232">
        <v>345</v>
      </c>
      <c r="AR2232">
        <v>0</v>
      </c>
      <c r="AS2232">
        <v>246</v>
      </c>
      <c r="AT2232">
        <v>44</v>
      </c>
      <c r="AU2232">
        <v>25</v>
      </c>
      <c r="AV2232">
        <v>10</v>
      </c>
      <c r="AW2232">
        <v>3</v>
      </c>
      <c r="AX2232">
        <v>0</v>
      </c>
      <c r="AY2232">
        <v>183</v>
      </c>
      <c r="AZ2232">
        <v>329</v>
      </c>
      <c r="BA2232">
        <v>199</v>
      </c>
      <c r="BB2232">
        <v>35</v>
      </c>
      <c r="BC2232">
        <v>26</v>
      </c>
      <c r="BD2232">
        <v>3</v>
      </c>
      <c r="BE2232">
        <v>0</v>
      </c>
      <c r="BF2232">
        <v>473</v>
      </c>
      <c r="BG2232">
        <v>790</v>
      </c>
      <c r="BH2232">
        <v>0</v>
      </c>
      <c r="BI2232">
        <v>117</v>
      </c>
      <c r="BJ2232" s="25">
        <v>45853</v>
      </c>
      <c r="BK2232">
        <v>0</v>
      </c>
      <c r="BL2232" s="27" t="str">
        <f>VLOOKUP(O2232,DropDownList!$H$1:$I$7,2,FALSE)</f>
        <v>2023/24</v>
      </c>
      <c r="BM2232" s="27" t="str">
        <f t="shared" si="34"/>
        <v>VSUR</v>
      </c>
    </row>
    <row r="2233" spans="1:65" x14ac:dyDescent="0.2">
      <c r="A2233">
        <v>2025</v>
      </c>
      <c r="B2233">
        <v>7</v>
      </c>
      <c r="C2233" t="s">
        <v>231</v>
      </c>
      <c r="D2233" t="s">
        <v>246</v>
      </c>
      <c r="E2233" t="s">
        <v>49</v>
      </c>
      <c r="F2233">
        <v>9287</v>
      </c>
      <c r="G2233" t="s">
        <v>141</v>
      </c>
      <c r="H2233" t="s">
        <v>240</v>
      </c>
      <c r="I2233" t="s">
        <v>240</v>
      </c>
      <c r="J2233" s="24">
        <v>45839</v>
      </c>
      <c r="K2233" t="s">
        <v>143</v>
      </c>
      <c r="L2233">
        <v>2</v>
      </c>
      <c r="M2233" t="s">
        <v>144</v>
      </c>
      <c r="N2233" t="s">
        <v>145</v>
      </c>
      <c r="O2233" t="s">
        <v>147</v>
      </c>
      <c r="P2233" t="s">
        <v>154</v>
      </c>
      <c r="Q2233">
        <v>23719.78</v>
      </c>
      <c r="R2233">
        <v>291</v>
      </c>
      <c r="S2233">
        <v>80526.289999999994</v>
      </c>
      <c r="T2233">
        <v>3399.58</v>
      </c>
      <c r="U2233">
        <v>96</v>
      </c>
      <c r="V2233">
        <v>31</v>
      </c>
      <c r="W2233">
        <v>8196.5499999999993</v>
      </c>
      <c r="X2233">
        <v>8856.5499999999993</v>
      </c>
      <c r="Y2233">
        <v>0</v>
      </c>
      <c r="Z2233">
        <v>0</v>
      </c>
      <c r="AA2233">
        <v>53406.93</v>
      </c>
      <c r="AB2233">
        <v>2380.04</v>
      </c>
      <c r="AC2233">
        <v>47408.26</v>
      </c>
      <c r="AD2233">
        <v>11</v>
      </c>
      <c r="AE2233">
        <v>20</v>
      </c>
      <c r="AF2233">
        <v>182</v>
      </c>
      <c r="AG2233">
        <v>57</v>
      </c>
      <c r="AH2233">
        <v>9</v>
      </c>
      <c r="AI2233">
        <v>39</v>
      </c>
      <c r="AJ2233">
        <v>0</v>
      </c>
      <c r="AK2233">
        <v>0</v>
      </c>
      <c r="AL2233">
        <v>0</v>
      </c>
      <c r="AM2233">
        <v>0</v>
      </c>
      <c r="AN2233">
        <v>0</v>
      </c>
      <c r="AO2233">
        <v>205</v>
      </c>
      <c r="AP2233">
        <v>796</v>
      </c>
      <c r="AQ2233">
        <v>209</v>
      </c>
      <c r="AR2233">
        <v>0</v>
      </c>
      <c r="AS2233">
        <v>136</v>
      </c>
      <c r="AT2233">
        <v>8</v>
      </c>
      <c r="AU2233">
        <v>13</v>
      </c>
      <c r="AV2233">
        <v>7</v>
      </c>
      <c r="AW2233">
        <v>9</v>
      </c>
      <c r="AX2233">
        <v>0</v>
      </c>
      <c r="AY2233">
        <v>111</v>
      </c>
      <c r="AZ2233">
        <v>185</v>
      </c>
      <c r="BA2233">
        <v>95</v>
      </c>
      <c r="BB2233">
        <v>8</v>
      </c>
      <c r="BC2233">
        <v>6</v>
      </c>
      <c r="BD2233">
        <v>3</v>
      </c>
      <c r="BE2233">
        <v>0</v>
      </c>
      <c r="BF2233">
        <v>280</v>
      </c>
      <c r="BG2233">
        <v>12841</v>
      </c>
      <c r="BH2233">
        <v>4</v>
      </c>
      <c r="BI2233">
        <v>95</v>
      </c>
      <c r="BJ2233" s="25">
        <v>45853</v>
      </c>
      <c r="BK2233">
        <v>0</v>
      </c>
      <c r="BL2233" s="27" t="str">
        <f>VLOOKUP(O2233,DropDownList!$H$1:$I$7,2,FALSE)</f>
        <v>2024/25</v>
      </c>
      <c r="BM2233" s="27" t="str">
        <f t="shared" si="34"/>
        <v>JP COURT</v>
      </c>
    </row>
    <row r="2234" spans="1:65" x14ac:dyDescent="0.2">
      <c r="A2234">
        <v>2025</v>
      </c>
      <c r="B2234">
        <v>7</v>
      </c>
      <c r="C2234" t="s">
        <v>231</v>
      </c>
      <c r="D2234" t="s">
        <v>246</v>
      </c>
      <c r="E2234" t="s">
        <v>49</v>
      </c>
      <c r="F2234">
        <v>9287</v>
      </c>
      <c r="G2234" t="s">
        <v>141</v>
      </c>
      <c r="H2234" t="s">
        <v>240</v>
      </c>
      <c r="I2234" t="s">
        <v>240</v>
      </c>
      <c r="J2234" s="24">
        <v>45839</v>
      </c>
      <c r="K2234" t="s">
        <v>143</v>
      </c>
      <c r="L2234">
        <v>2</v>
      </c>
      <c r="M2234" t="s">
        <v>144</v>
      </c>
      <c r="N2234" t="s">
        <v>145</v>
      </c>
      <c r="O2234" t="s">
        <v>147</v>
      </c>
      <c r="P2234" t="s">
        <v>152</v>
      </c>
      <c r="Q2234">
        <v>0</v>
      </c>
      <c r="R2234">
        <v>40</v>
      </c>
      <c r="S2234">
        <v>1600</v>
      </c>
      <c r="T2234">
        <v>880</v>
      </c>
      <c r="U2234">
        <v>0</v>
      </c>
      <c r="V2234">
        <v>0</v>
      </c>
      <c r="W2234">
        <v>0</v>
      </c>
      <c r="X2234">
        <v>0</v>
      </c>
      <c r="Y2234">
        <v>0</v>
      </c>
      <c r="Z2234">
        <v>0</v>
      </c>
      <c r="AA2234">
        <v>720</v>
      </c>
      <c r="AB2234">
        <v>0</v>
      </c>
      <c r="AC2234">
        <v>720</v>
      </c>
      <c r="AD2234">
        <v>0</v>
      </c>
      <c r="AE2234">
        <v>0</v>
      </c>
      <c r="AF2234">
        <v>18</v>
      </c>
      <c r="AG2234">
        <v>0</v>
      </c>
      <c r="AH2234">
        <v>22</v>
      </c>
      <c r="AI2234">
        <v>0</v>
      </c>
      <c r="AJ2234">
        <v>0</v>
      </c>
      <c r="AK2234">
        <v>0</v>
      </c>
      <c r="AL2234">
        <v>0</v>
      </c>
      <c r="AM2234">
        <v>0</v>
      </c>
      <c r="AN2234">
        <v>0</v>
      </c>
      <c r="AO2234">
        <v>0</v>
      </c>
      <c r="AP2234">
        <v>0</v>
      </c>
      <c r="AQ2234">
        <v>0</v>
      </c>
      <c r="AR2234">
        <v>0</v>
      </c>
      <c r="AS2234">
        <v>0</v>
      </c>
      <c r="AT2234">
        <v>0</v>
      </c>
      <c r="AU2234">
        <v>0</v>
      </c>
      <c r="AV2234">
        <v>0</v>
      </c>
      <c r="AW2234">
        <v>0</v>
      </c>
      <c r="AX2234">
        <v>0</v>
      </c>
      <c r="AY2234">
        <v>0</v>
      </c>
      <c r="AZ2234">
        <v>0</v>
      </c>
      <c r="BA2234">
        <v>0</v>
      </c>
      <c r="BB2234">
        <v>0</v>
      </c>
      <c r="BC2234">
        <v>0</v>
      </c>
      <c r="BD2234">
        <v>0</v>
      </c>
      <c r="BE2234">
        <v>0</v>
      </c>
      <c r="BF2234">
        <v>0</v>
      </c>
      <c r="BG2234">
        <v>0</v>
      </c>
      <c r="BH2234">
        <v>0</v>
      </c>
      <c r="BI2234">
        <v>0</v>
      </c>
      <c r="BJ2234" s="25">
        <v>45853</v>
      </c>
      <c r="BK2234">
        <v>0</v>
      </c>
      <c r="BL2234" s="27" t="str">
        <f>VLOOKUP(O2234,DropDownList!$H$1:$I$7,2,FALSE)</f>
        <v>2024/25</v>
      </c>
      <c r="BM2234" s="27" t="str">
        <f t="shared" si="34"/>
        <v>PCOA</v>
      </c>
    </row>
    <row r="2235" spans="1:65" x14ac:dyDescent="0.2">
      <c r="A2235">
        <v>2025</v>
      </c>
      <c r="B2235">
        <v>7</v>
      </c>
      <c r="C2235" t="s">
        <v>231</v>
      </c>
      <c r="D2235" t="s">
        <v>246</v>
      </c>
      <c r="E2235" t="s">
        <v>49</v>
      </c>
      <c r="F2235">
        <v>9287</v>
      </c>
      <c r="G2235" t="s">
        <v>141</v>
      </c>
      <c r="H2235" t="s">
        <v>240</v>
      </c>
      <c r="I2235" t="s">
        <v>240</v>
      </c>
      <c r="J2235" s="24">
        <v>45839</v>
      </c>
      <c r="K2235" t="s">
        <v>143</v>
      </c>
      <c r="L2235">
        <v>2</v>
      </c>
      <c r="M2235" t="s">
        <v>144</v>
      </c>
      <c r="N2235" t="s">
        <v>145</v>
      </c>
      <c r="O2235" t="s">
        <v>156</v>
      </c>
      <c r="P2235" t="s">
        <v>154</v>
      </c>
      <c r="Q2235">
        <v>25338.85</v>
      </c>
      <c r="R2235">
        <v>485</v>
      </c>
      <c r="S2235">
        <v>119706.3</v>
      </c>
      <c r="T2235">
        <v>2163.86</v>
      </c>
      <c r="U2235">
        <v>123</v>
      </c>
      <c r="V2235">
        <v>44</v>
      </c>
      <c r="W2235">
        <v>8651.27</v>
      </c>
      <c r="X2235">
        <v>8651.27</v>
      </c>
      <c r="Y2235">
        <v>0</v>
      </c>
      <c r="Z2235">
        <v>0</v>
      </c>
      <c r="AA2235">
        <v>92203.59</v>
      </c>
      <c r="AB2235">
        <v>677.98</v>
      </c>
      <c r="AC2235">
        <v>85111.41</v>
      </c>
      <c r="AD2235">
        <v>24</v>
      </c>
      <c r="AE2235">
        <v>20</v>
      </c>
      <c r="AF2235">
        <v>349</v>
      </c>
      <c r="AG2235">
        <v>70</v>
      </c>
      <c r="AH2235">
        <v>8</v>
      </c>
      <c r="AI2235">
        <v>53</v>
      </c>
      <c r="AJ2235">
        <v>0</v>
      </c>
      <c r="AK2235">
        <v>0</v>
      </c>
      <c r="AL2235">
        <v>0</v>
      </c>
      <c r="AM2235">
        <v>0</v>
      </c>
      <c r="AN2235">
        <v>0</v>
      </c>
      <c r="AO2235">
        <v>344</v>
      </c>
      <c r="AP2235">
        <v>1525</v>
      </c>
      <c r="AQ2235">
        <v>347</v>
      </c>
      <c r="AR2235">
        <v>0</v>
      </c>
      <c r="AS2235">
        <v>241</v>
      </c>
      <c r="AT2235">
        <v>43</v>
      </c>
      <c r="AU2235">
        <v>24</v>
      </c>
      <c r="AV2235">
        <v>10</v>
      </c>
      <c r="AW2235">
        <v>4</v>
      </c>
      <c r="AX2235">
        <v>0</v>
      </c>
      <c r="AY2235">
        <v>192</v>
      </c>
      <c r="AZ2235">
        <v>335</v>
      </c>
      <c r="BA2235">
        <v>201</v>
      </c>
      <c r="BB2235">
        <v>34</v>
      </c>
      <c r="BC2235">
        <v>25</v>
      </c>
      <c r="BD2235">
        <v>3</v>
      </c>
      <c r="BE2235">
        <v>0</v>
      </c>
      <c r="BF2235">
        <v>480</v>
      </c>
      <c r="BG2235">
        <v>12562</v>
      </c>
      <c r="BH2235">
        <v>5</v>
      </c>
      <c r="BI2235">
        <v>121</v>
      </c>
      <c r="BJ2235" s="25">
        <v>45853</v>
      </c>
      <c r="BK2235">
        <v>0</v>
      </c>
      <c r="BL2235" s="27" t="str">
        <f>VLOOKUP(O2235,DropDownList!$H$1:$I$7,2,FALSE)</f>
        <v>2023/24</v>
      </c>
      <c r="BM2235" s="27" t="str">
        <f t="shared" si="34"/>
        <v>JP COURT</v>
      </c>
    </row>
    <row r="2236" spans="1:65" x14ac:dyDescent="0.2">
      <c r="A2236">
        <v>2025</v>
      </c>
      <c r="B2236">
        <v>7</v>
      </c>
      <c r="C2236" t="s">
        <v>231</v>
      </c>
      <c r="D2236" t="s">
        <v>246</v>
      </c>
      <c r="E2236" t="s">
        <v>49</v>
      </c>
      <c r="F2236">
        <v>9287</v>
      </c>
      <c r="G2236" t="s">
        <v>141</v>
      </c>
      <c r="H2236" t="s">
        <v>240</v>
      </c>
      <c r="I2236" t="s">
        <v>240</v>
      </c>
      <c r="J2236" s="24">
        <v>45839</v>
      </c>
      <c r="K2236" t="s">
        <v>143</v>
      </c>
      <c r="L2236">
        <v>2</v>
      </c>
      <c r="M2236" t="s">
        <v>144</v>
      </c>
      <c r="N2236" t="s">
        <v>145</v>
      </c>
      <c r="O2236" t="s">
        <v>156</v>
      </c>
      <c r="P2236" t="s">
        <v>152</v>
      </c>
      <c r="Q2236">
        <v>0</v>
      </c>
      <c r="R2236">
        <v>24</v>
      </c>
      <c r="S2236">
        <v>960</v>
      </c>
      <c r="T2236">
        <v>560</v>
      </c>
      <c r="U2236">
        <v>0</v>
      </c>
      <c r="V2236">
        <v>0</v>
      </c>
      <c r="W2236">
        <v>0</v>
      </c>
      <c r="X2236">
        <v>0</v>
      </c>
      <c r="Y2236">
        <v>0</v>
      </c>
      <c r="Z2236">
        <v>0</v>
      </c>
      <c r="AA2236">
        <v>400</v>
      </c>
      <c r="AB2236">
        <v>0</v>
      </c>
      <c r="AC2236">
        <v>400</v>
      </c>
      <c r="AD2236">
        <v>0</v>
      </c>
      <c r="AE2236">
        <v>0</v>
      </c>
      <c r="AF2236">
        <v>10</v>
      </c>
      <c r="AG2236">
        <v>0</v>
      </c>
      <c r="AH2236">
        <v>14</v>
      </c>
      <c r="AI2236">
        <v>0</v>
      </c>
      <c r="AJ2236">
        <v>0</v>
      </c>
      <c r="AK2236">
        <v>0</v>
      </c>
      <c r="AL2236">
        <v>0</v>
      </c>
      <c r="AM2236">
        <v>0</v>
      </c>
      <c r="AN2236">
        <v>0</v>
      </c>
      <c r="AO2236">
        <v>0</v>
      </c>
      <c r="AP2236">
        <v>0</v>
      </c>
      <c r="AQ2236">
        <v>0</v>
      </c>
      <c r="AR2236">
        <v>0</v>
      </c>
      <c r="AS2236">
        <v>0</v>
      </c>
      <c r="AT2236">
        <v>0</v>
      </c>
      <c r="AU2236">
        <v>0</v>
      </c>
      <c r="AV2236">
        <v>0</v>
      </c>
      <c r="AW2236">
        <v>0</v>
      </c>
      <c r="AX2236">
        <v>0</v>
      </c>
      <c r="AY2236">
        <v>0</v>
      </c>
      <c r="AZ2236">
        <v>0</v>
      </c>
      <c r="BA2236">
        <v>0</v>
      </c>
      <c r="BB2236">
        <v>0</v>
      </c>
      <c r="BC2236">
        <v>0</v>
      </c>
      <c r="BD2236">
        <v>0</v>
      </c>
      <c r="BE2236">
        <v>0</v>
      </c>
      <c r="BF2236">
        <v>0</v>
      </c>
      <c r="BG2236">
        <v>0</v>
      </c>
      <c r="BH2236">
        <v>0</v>
      </c>
      <c r="BI2236">
        <v>0</v>
      </c>
      <c r="BJ2236" s="25">
        <v>45853</v>
      </c>
      <c r="BK2236">
        <v>0</v>
      </c>
      <c r="BL2236" s="27" t="str">
        <f>VLOOKUP(O2236,DropDownList!$H$1:$I$7,2,FALSE)</f>
        <v>2023/24</v>
      </c>
      <c r="BM2236" s="27" t="str">
        <f t="shared" si="34"/>
        <v>PCOA</v>
      </c>
    </row>
    <row r="2237" spans="1:65" x14ac:dyDescent="0.2">
      <c r="A2237">
        <v>2025</v>
      </c>
      <c r="B2237">
        <v>7</v>
      </c>
      <c r="C2237" t="s">
        <v>231</v>
      </c>
      <c r="D2237" t="s">
        <v>246</v>
      </c>
      <c r="E2237" t="s">
        <v>49</v>
      </c>
      <c r="F2237">
        <v>9287</v>
      </c>
      <c r="G2237" t="s">
        <v>141</v>
      </c>
      <c r="H2237" t="s">
        <v>240</v>
      </c>
      <c r="I2237" t="s">
        <v>240</v>
      </c>
      <c r="J2237" s="24">
        <v>45839</v>
      </c>
      <c r="K2237" t="s">
        <v>143</v>
      </c>
      <c r="L2237">
        <v>2</v>
      </c>
      <c r="M2237" t="s">
        <v>144</v>
      </c>
      <c r="N2237" t="s">
        <v>145</v>
      </c>
      <c r="O2237" t="s">
        <v>156</v>
      </c>
      <c r="P2237" t="s">
        <v>153</v>
      </c>
      <c r="Q2237">
        <v>90</v>
      </c>
      <c r="R2237">
        <v>4</v>
      </c>
      <c r="S2237">
        <v>285</v>
      </c>
      <c r="T2237">
        <v>0</v>
      </c>
      <c r="U2237">
        <v>2</v>
      </c>
      <c r="V2237">
        <v>1</v>
      </c>
      <c r="W2237">
        <v>45</v>
      </c>
      <c r="X2237">
        <v>45</v>
      </c>
      <c r="Y2237">
        <v>0</v>
      </c>
      <c r="Z2237">
        <v>0</v>
      </c>
      <c r="AA2237">
        <v>195</v>
      </c>
      <c r="AB2237">
        <v>0</v>
      </c>
      <c r="AC2237">
        <v>195</v>
      </c>
      <c r="AD2237">
        <v>1</v>
      </c>
      <c r="AE2237">
        <v>0</v>
      </c>
      <c r="AF2237">
        <v>2</v>
      </c>
      <c r="AG2237">
        <v>0</v>
      </c>
      <c r="AH2237">
        <v>0</v>
      </c>
      <c r="AI2237">
        <v>2</v>
      </c>
      <c r="AJ2237">
        <v>0</v>
      </c>
      <c r="AK2237">
        <v>0</v>
      </c>
      <c r="AL2237">
        <v>0</v>
      </c>
      <c r="AM2237">
        <v>0</v>
      </c>
      <c r="AN2237">
        <v>0</v>
      </c>
      <c r="AO2237">
        <v>2</v>
      </c>
      <c r="AP2237">
        <v>10</v>
      </c>
      <c r="AQ2237">
        <v>3</v>
      </c>
      <c r="AR2237">
        <v>0</v>
      </c>
      <c r="AS2237">
        <v>1</v>
      </c>
      <c r="AT2237">
        <v>0</v>
      </c>
      <c r="AU2237">
        <v>0</v>
      </c>
      <c r="AV2237">
        <v>0</v>
      </c>
      <c r="AW2237">
        <v>0</v>
      </c>
      <c r="AX2237">
        <v>0</v>
      </c>
      <c r="AY2237">
        <v>1</v>
      </c>
      <c r="AZ2237">
        <v>3</v>
      </c>
      <c r="BA2237">
        <v>2</v>
      </c>
      <c r="BB2237">
        <v>0</v>
      </c>
      <c r="BC2237">
        <v>0</v>
      </c>
      <c r="BD2237">
        <v>0</v>
      </c>
      <c r="BE2237">
        <v>0</v>
      </c>
      <c r="BF2237">
        <v>2</v>
      </c>
      <c r="BG2237">
        <v>90</v>
      </c>
      <c r="BH2237">
        <v>0</v>
      </c>
      <c r="BI2237">
        <v>2</v>
      </c>
      <c r="BJ2237" s="25">
        <v>45853</v>
      </c>
      <c r="BK2237">
        <v>0</v>
      </c>
      <c r="BL2237" s="27" t="str">
        <f>VLOOKUP(O2237,DropDownList!$H$1:$I$7,2,FALSE)</f>
        <v>2023/24</v>
      </c>
      <c r="BM2237" s="27" t="str">
        <f t="shared" si="34"/>
        <v>PREG</v>
      </c>
    </row>
    <row r="2238" spans="1:65" x14ac:dyDescent="0.2">
      <c r="A2238">
        <v>2025</v>
      </c>
      <c r="B2238">
        <v>7</v>
      </c>
      <c r="C2238" t="s">
        <v>231</v>
      </c>
      <c r="D2238" t="s">
        <v>246</v>
      </c>
      <c r="E2238" t="s">
        <v>49</v>
      </c>
      <c r="F2238">
        <v>9287</v>
      </c>
      <c r="G2238" t="s">
        <v>141</v>
      </c>
      <c r="H2238" t="s">
        <v>240</v>
      </c>
      <c r="I2238" t="s">
        <v>240</v>
      </c>
      <c r="J2238" s="24">
        <v>45839</v>
      </c>
      <c r="K2238" t="s">
        <v>143</v>
      </c>
      <c r="L2238">
        <v>2</v>
      </c>
      <c r="M2238" t="s">
        <v>144</v>
      </c>
      <c r="N2238" t="s">
        <v>145</v>
      </c>
      <c r="O2238" t="s">
        <v>156</v>
      </c>
      <c r="P2238" t="s">
        <v>148</v>
      </c>
      <c r="Q2238">
        <v>248.89</v>
      </c>
      <c r="R2238">
        <v>14</v>
      </c>
      <c r="S2238">
        <v>840</v>
      </c>
      <c r="T2238">
        <v>60</v>
      </c>
      <c r="U2238">
        <v>5</v>
      </c>
      <c r="V2238">
        <v>2</v>
      </c>
      <c r="W2238">
        <v>120</v>
      </c>
      <c r="X2238">
        <v>120</v>
      </c>
      <c r="Y2238">
        <v>0</v>
      </c>
      <c r="Z2238">
        <v>0</v>
      </c>
      <c r="AA2238">
        <v>531.11</v>
      </c>
      <c r="AB2238">
        <v>0</v>
      </c>
      <c r="AC2238">
        <v>531.11</v>
      </c>
      <c r="AD2238">
        <v>2</v>
      </c>
      <c r="AE2238">
        <v>0</v>
      </c>
      <c r="AF2238">
        <v>8</v>
      </c>
      <c r="AG2238">
        <v>2</v>
      </c>
      <c r="AH2238">
        <v>1</v>
      </c>
      <c r="AI2238">
        <v>3</v>
      </c>
      <c r="AJ2238">
        <v>0</v>
      </c>
      <c r="AK2238">
        <v>0</v>
      </c>
      <c r="AL2238">
        <v>0</v>
      </c>
      <c r="AM2238">
        <v>0</v>
      </c>
      <c r="AN2238">
        <v>0</v>
      </c>
      <c r="AO2238">
        <v>10</v>
      </c>
      <c r="AP2238">
        <v>61</v>
      </c>
      <c r="AQ2238">
        <v>12</v>
      </c>
      <c r="AR2238">
        <v>0</v>
      </c>
      <c r="AS2238">
        <v>11</v>
      </c>
      <c r="AT2238">
        <v>4</v>
      </c>
      <c r="AU2238">
        <v>0</v>
      </c>
      <c r="AV2238">
        <v>0</v>
      </c>
      <c r="AW2238">
        <v>0</v>
      </c>
      <c r="AX2238">
        <v>0</v>
      </c>
      <c r="AY2238">
        <v>7</v>
      </c>
      <c r="AZ2238">
        <v>16</v>
      </c>
      <c r="BA2238">
        <v>10</v>
      </c>
      <c r="BB2238">
        <v>0</v>
      </c>
      <c r="BC2238">
        <v>0</v>
      </c>
      <c r="BD2238">
        <v>0</v>
      </c>
      <c r="BE2238">
        <v>0</v>
      </c>
      <c r="BF2238">
        <v>11</v>
      </c>
      <c r="BG2238">
        <v>180</v>
      </c>
      <c r="BH2238">
        <v>0</v>
      </c>
      <c r="BI2238">
        <v>5</v>
      </c>
      <c r="BJ2238" s="25">
        <v>45853</v>
      </c>
      <c r="BK2238">
        <v>0</v>
      </c>
      <c r="BL2238" s="27" t="str">
        <f>VLOOKUP(O2238,DropDownList!$H$1:$I$7,2,FALSE)</f>
        <v>2023/24</v>
      </c>
      <c r="BM2238" s="27" t="str">
        <f t="shared" si="34"/>
        <v>PRAS</v>
      </c>
    </row>
    <row r="2239" spans="1:65" x14ac:dyDescent="0.2">
      <c r="A2239">
        <v>2025</v>
      </c>
      <c r="B2239">
        <v>7</v>
      </c>
      <c r="C2239" t="s">
        <v>231</v>
      </c>
      <c r="D2239" t="s">
        <v>246</v>
      </c>
      <c r="E2239" t="s">
        <v>49</v>
      </c>
      <c r="F2239">
        <v>9287</v>
      </c>
      <c r="G2239" t="s">
        <v>141</v>
      </c>
      <c r="H2239" t="s">
        <v>240</v>
      </c>
      <c r="I2239" t="s">
        <v>240</v>
      </c>
      <c r="J2239" s="24">
        <v>45839</v>
      </c>
      <c r="K2239" t="s">
        <v>143</v>
      </c>
      <c r="L2239">
        <v>2</v>
      </c>
      <c r="M2239" t="s">
        <v>144</v>
      </c>
      <c r="N2239" t="s">
        <v>145</v>
      </c>
      <c r="O2239" t="s">
        <v>149</v>
      </c>
      <c r="P2239" t="s">
        <v>146</v>
      </c>
      <c r="Q2239">
        <v>2240.5300000000002</v>
      </c>
      <c r="R2239">
        <v>445</v>
      </c>
      <c r="S2239">
        <v>6380</v>
      </c>
      <c r="T2239">
        <v>90</v>
      </c>
      <c r="U2239">
        <v>280</v>
      </c>
      <c r="V2239">
        <v>75</v>
      </c>
      <c r="W2239">
        <v>1099.24</v>
      </c>
      <c r="X2239">
        <v>1099.24</v>
      </c>
      <c r="Y2239">
        <v>0</v>
      </c>
      <c r="Z2239">
        <v>0</v>
      </c>
      <c r="AA2239">
        <v>4049.47</v>
      </c>
      <c r="AB2239">
        <v>0</v>
      </c>
      <c r="AC2239">
        <v>0</v>
      </c>
      <c r="AD2239">
        <v>74</v>
      </c>
      <c r="AE2239">
        <v>1</v>
      </c>
      <c r="AF2239">
        <v>281</v>
      </c>
      <c r="AG2239">
        <v>5</v>
      </c>
      <c r="AH2239">
        <v>7</v>
      </c>
      <c r="AI2239">
        <v>152</v>
      </c>
      <c r="AJ2239">
        <v>0</v>
      </c>
      <c r="AK2239">
        <v>0</v>
      </c>
      <c r="AL2239">
        <v>0</v>
      </c>
      <c r="AM2239">
        <v>0</v>
      </c>
      <c r="AN2239">
        <v>0</v>
      </c>
      <c r="AO2239">
        <v>346</v>
      </c>
      <c r="AP2239">
        <v>1047</v>
      </c>
      <c r="AQ2239">
        <v>336</v>
      </c>
      <c r="AR2239">
        <v>0</v>
      </c>
      <c r="AS2239">
        <v>148</v>
      </c>
      <c r="AT2239">
        <v>3</v>
      </c>
      <c r="AU2239">
        <v>5</v>
      </c>
      <c r="AV2239">
        <v>3</v>
      </c>
      <c r="AW2239">
        <v>6</v>
      </c>
      <c r="AX2239">
        <v>0</v>
      </c>
      <c r="AY2239">
        <v>156</v>
      </c>
      <c r="AZ2239">
        <v>265</v>
      </c>
      <c r="BA2239">
        <v>103</v>
      </c>
      <c r="BB2239">
        <v>7</v>
      </c>
      <c r="BC2239">
        <v>5</v>
      </c>
      <c r="BD2239">
        <v>2</v>
      </c>
      <c r="BE2239">
        <v>0</v>
      </c>
      <c r="BF2239">
        <v>439</v>
      </c>
      <c r="BG2239">
        <v>2180</v>
      </c>
      <c r="BH2239">
        <v>0</v>
      </c>
      <c r="BI2239">
        <v>277</v>
      </c>
      <c r="BJ2239" s="25">
        <v>45853</v>
      </c>
      <c r="BK2239">
        <v>0</v>
      </c>
      <c r="BL2239" s="27" t="str">
        <f>VLOOKUP(O2239,DropDownList!$H$1:$I$7,2,FALSE)</f>
        <v>2025/26</v>
      </c>
      <c r="BM2239" s="27" t="str">
        <f t="shared" si="34"/>
        <v>VSUR</v>
      </c>
    </row>
    <row r="2240" spans="1:65" x14ac:dyDescent="0.2">
      <c r="A2240">
        <v>2025</v>
      </c>
      <c r="B2240">
        <v>7</v>
      </c>
      <c r="C2240" t="s">
        <v>231</v>
      </c>
      <c r="D2240" t="s">
        <v>246</v>
      </c>
      <c r="E2240" t="s">
        <v>49</v>
      </c>
      <c r="F2240">
        <v>9287</v>
      </c>
      <c r="G2240" t="s">
        <v>141</v>
      </c>
      <c r="H2240" t="s">
        <v>240</v>
      </c>
      <c r="I2240" t="s">
        <v>240</v>
      </c>
      <c r="J2240" s="24">
        <v>45839</v>
      </c>
      <c r="K2240" t="s">
        <v>143</v>
      </c>
      <c r="L2240">
        <v>2</v>
      </c>
      <c r="M2240" t="s">
        <v>144</v>
      </c>
      <c r="N2240" t="s">
        <v>145</v>
      </c>
      <c r="O2240" t="s">
        <v>149</v>
      </c>
      <c r="P2240" t="s">
        <v>154</v>
      </c>
      <c r="Q2240">
        <v>55288.04</v>
      </c>
      <c r="R2240">
        <v>445</v>
      </c>
      <c r="S2240">
        <v>101478.23</v>
      </c>
      <c r="T2240">
        <v>1710.68</v>
      </c>
      <c r="U2240">
        <v>280</v>
      </c>
      <c r="V2240">
        <v>141</v>
      </c>
      <c r="W2240">
        <v>21057.62</v>
      </c>
      <c r="X2240">
        <v>27832.62</v>
      </c>
      <c r="Y2240">
        <v>0</v>
      </c>
      <c r="Z2240">
        <v>0</v>
      </c>
      <c r="AA2240">
        <v>44479.51</v>
      </c>
      <c r="AB2240">
        <v>1149.96</v>
      </c>
      <c r="AC2240">
        <v>39277.68</v>
      </c>
      <c r="AD2240">
        <v>74</v>
      </c>
      <c r="AE2240">
        <v>67</v>
      </c>
      <c r="AF2240">
        <v>156</v>
      </c>
      <c r="AG2240">
        <v>133</v>
      </c>
      <c r="AH2240">
        <v>7</v>
      </c>
      <c r="AI2240">
        <v>147</v>
      </c>
      <c r="AJ2240">
        <v>0</v>
      </c>
      <c r="AK2240">
        <v>0</v>
      </c>
      <c r="AL2240">
        <v>0</v>
      </c>
      <c r="AM2240">
        <v>0</v>
      </c>
      <c r="AN2240">
        <v>0</v>
      </c>
      <c r="AO2240">
        <v>346</v>
      </c>
      <c r="AP2240">
        <v>1035</v>
      </c>
      <c r="AQ2240">
        <v>335</v>
      </c>
      <c r="AR2240">
        <v>0</v>
      </c>
      <c r="AS2240">
        <v>146</v>
      </c>
      <c r="AT2240">
        <v>2</v>
      </c>
      <c r="AU2240">
        <v>5</v>
      </c>
      <c r="AV2240">
        <v>3</v>
      </c>
      <c r="AW2240">
        <v>6</v>
      </c>
      <c r="AX2240">
        <v>0</v>
      </c>
      <c r="AY2240">
        <v>155</v>
      </c>
      <c r="AZ2240">
        <v>262</v>
      </c>
      <c r="BA2240">
        <v>99</v>
      </c>
      <c r="BB2240">
        <v>7</v>
      </c>
      <c r="BC2240">
        <v>5</v>
      </c>
      <c r="BD2240">
        <v>2</v>
      </c>
      <c r="BE2240">
        <v>0</v>
      </c>
      <c r="BF2240">
        <v>439</v>
      </c>
      <c r="BG2240">
        <v>34091.99</v>
      </c>
      <c r="BH2240">
        <v>2</v>
      </c>
      <c r="BI2240">
        <v>277</v>
      </c>
      <c r="BJ2240" s="25">
        <v>45853</v>
      </c>
      <c r="BK2240">
        <v>0</v>
      </c>
      <c r="BL2240" s="27" t="str">
        <f>VLOOKUP(O2240,DropDownList!$H$1:$I$7,2,FALSE)</f>
        <v>2025/26</v>
      </c>
      <c r="BM2240" s="27" t="str">
        <f t="shared" si="34"/>
        <v>JP COURT</v>
      </c>
    </row>
    <row r="2241" spans="1:65" x14ac:dyDescent="0.2">
      <c r="A2241">
        <v>2025</v>
      </c>
      <c r="B2241">
        <v>7</v>
      </c>
      <c r="C2241" t="s">
        <v>231</v>
      </c>
      <c r="D2241" t="s">
        <v>246</v>
      </c>
      <c r="E2241" t="s">
        <v>49</v>
      </c>
      <c r="F2241">
        <v>9287</v>
      </c>
      <c r="G2241" t="s">
        <v>141</v>
      </c>
      <c r="H2241" t="s">
        <v>240</v>
      </c>
      <c r="I2241" t="s">
        <v>240</v>
      </c>
      <c r="J2241" s="24">
        <v>45839</v>
      </c>
      <c r="K2241" t="s">
        <v>143</v>
      </c>
      <c r="L2241">
        <v>2</v>
      </c>
      <c r="M2241" t="s">
        <v>144</v>
      </c>
      <c r="N2241" t="s">
        <v>145</v>
      </c>
      <c r="O2241" t="s">
        <v>156</v>
      </c>
      <c r="P2241" t="s">
        <v>150</v>
      </c>
      <c r="Q2241">
        <v>19596.060000000001</v>
      </c>
      <c r="R2241">
        <v>511</v>
      </c>
      <c r="S2241">
        <v>75847.679999999993</v>
      </c>
      <c r="T2241">
        <v>8026.02</v>
      </c>
      <c r="U2241">
        <v>137</v>
      </c>
      <c r="V2241">
        <v>57</v>
      </c>
      <c r="W2241">
        <v>9058</v>
      </c>
      <c r="X2241">
        <v>9058</v>
      </c>
      <c r="Y2241">
        <v>459</v>
      </c>
      <c r="Z2241">
        <v>67821.66</v>
      </c>
      <c r="AA2241">
        <v>48225.599999999999</v>
      </c>
      <c r="AB2241">
        <v>15916.05</v>
      </c>
      <c r="AC2241">
        <v>32309.55</v>
      </c>
      <c r="AD2241">
        <v>41</v>
      </c>
      <c r="AE2241">
        <v>16</v>
      </c>
      <c r="AF2241">
        <v>304</v>
      </c>
      <c r="AG2241">
        <v>65</v>
      </c>
      <c r="AH2241">
        <v>52</v>
      </c>
      <c r="AI2241">
        <v>72</v>
      </c>
      <c r="AJ2241">
        <v>65</v>
      </c>
      <c r="AK2241">
        <v>35</v>
      </c>
      <c r="AL2241">
        <v>15</v>
      </c>
      <c r="AM2241">
        <v>13</v>
      </c>
      <c r="AN2241">
        <v>5</v>
      </c>
      <c r="AO2241">
        <v>395</v>
      </c>
      <c r="AP2241">
        <v>1835</v>
      </c>
      <c r="AQ2241">
        <v>412</v>
      </c>
      <c r="AR2241">
        <v>1</v>
      </c>
      <c r="AS2241">
        <v>256</v>
      </c>
      <c r="AT2241">
        <v>53</v>
      </c>
      <c r="AU2241">
        <v>9</v>
      </c>
      <c r="AV2241">
        <v>5</v>
      </c>
      <c r="AW2241">
        <v>0</v>
      </c>
      <c r="AX2241">
        <v>0</v>
      </c>
      <c r="AY2241">
        <v>283</v>
      </c>
      <c r="AZ2241">
        <v>465</v>
      </c>
      <c r="BA2241">
        <v>270</v>
      </c>
      <c r="BB2241">
        <v>17</v>
      </c>
      <c r="BC2241">
        <v>8</v>
      </c>
      <c r="BD2241">
        <v>5</v>
      </c>
      <c r="BE2241">
        <v>0</v>
      </c>
      <c r="BF2241">
        <v>407</v>
      </c>
      <c r="BG2241">
        <v>11367.33</v>
      </c>
      <c r="BH2241">
        <v>18</v>
      </c>
      <c r="BI2241">
        <v>137</v>
      </c>
      <c r="BJ2241" s="25">
        <v>45853</v>
      </c>
      <c r="BK2241">
        <v>0</v>
      </c>
      <c r="BL2241" s="27" t="str">
        <f>VLOOKUP(O2241,DropDownList!$H$1:$I$7,2,FALSE)</f>
        <v>2023/24</v>
      </c>
      <c r="BM2241" s="27" t="str">
        <f t="shared" si="34"/>
        <v>FISCAL FINES</v>
      </c>
    </row>
    <row r="2242" spans="1:65" x14ac:dyDescent="0.2">
      <c r="A2242">
        <v>2025</v>
      </c>
      <c r="B2242">
        <v>7</v>
      </c>
      <c r="C2242" t="s">
        <v>231</v>
      </c>
      <c r="D2242" t="s">
        <v>246</v>
      </c>
      <c r="E2242" t="s">
        <v>49</v>
      </c>
      <c r="F2242">
        <v>9287</v>
      </c>
      <c r="G2242" t="s">
        <v>141</v>
      </c>
      <c r="H2242" t="s">
        <v>240</v>
      </c>
      <c r="I2242" t="s">
        <v>240</v>
      </c>
      <c r="J2242" s="24">
        <v>45839</v>
      </c>
      <c r="K2242" t="s">
        <v>143</v>
      </c>
      <c r="L2242">
        <v>2</v>
      </c>
      <c r="M2242" t="s">
        <v>144</v>
      </c>
      <c r="N2242" t="s">
        <v>145</v>
      </c>
      <c r="O2242" t="s">
        <v>149</v>
      </c>
      <c r="P2242" t="s">
        <v>150</v>
      </c>
      <c r="Q2242">
        <v>48850.21</v>
      </c>
      <c r="R2242">
        <v>460</v>
      </c>
      <c r="S2242">
        <v>78384.41</v>
      </c>
      <c r="T2242">
        <v>8453.33</v>
      </c>
      <c r="U2242">
        <v>287</v>
      </c>
      <c r="V2242">
        <v>185</v>
      </c>
      <c r="W2242">
        <v>28200.19</v>
      </c>
      <c r="X2242">
        <v>35247.18</v>
      </c>
      <c r="Y2242">
        <v>415</v>
      </c>
      <c r="Z2242">
        <v>69931.08</v>
      </c>
      <c r="AA2242">
        <v>21080.87</v>
      </c>
      <c r="AB2242">
        <v>6606.2</v>
      </c>
      <c r="AC2242">
        <v>14474.67</v>
      </c>
      <c r="AD2242">
        <v>161</v>
      </c>
      <c r="AE2242">
        <v>24</v>
      </c>
      <c r="AF2242">
        <v>127</v>
      </c>
      <c r="AG2242">
        <v>74</v>
      </c>
      <c r="AH2242">
        <v>45</v>
      </c>
      <c r="AI2242">
        <v>213</v>
      </c>
      <c r="AJ2242">
        <v>57</v>
      </c>
      <c r="AK2242">
        <v>29</v>
      </c>
      <c r="AL2242">
        <v>8</v>
      </c>
      <c r="AM2242">
        <v>16</v>
      </c>
      <c r="AN2242">
        <v>7</v>
      </c>
      <c r="AO2242">
        <v>358</v>
      </c>
      <c r="AP2242">
        <v>1098</v>
      </c>
      <c r="AQ2242">
        <v>373</v>
      </c>
      <c r="AR2242">
        <v>9</v>
      </c>
      <c r="AS2242">
        <v>136</v>
      </c>
      <c r="AT2242">
        <v>2</v>
      </c>
      <c r="AU2242">
        <v>1</v>
      </c>
      <c r="AV2242">
        <v>1</v>
      </c>
      <c r="AW2242">
        <v>0</v>
      </c>
      <c r="AX2242">
        <v>0</v>
      </c>
      <c r="AY2242">
        <v>120</v>
      </c>
      <c r="AZ2242">
        <v>292</v>
      </c>
      <c r="BA2242">
        <v>150</v>
      </c>
      <c r="BB2242">
        <v>5</v>
      </c>
      <c r="BC2242">
        <v>2</v>
      </c>
      <c r="BD2242">
        <v>1</v>
      </c>
      <c r="BE2242">
        <v>0</v>
      </c>
      <c r="BF2242">
        <v>356</v>
      </c>
      <c r="BG2242">
        <v>38940.15</v>
      </c>
      <c r="BH2242">
        <v>1</v>
      </c>
      <c r="BI2242">
        <v>287</v>
      </c>
      <c r="BJ2242" s="25">
        <v>45853</v>
      </c>
      <c r="BK2242">
        <v>0</v>
      </c>
      <c r="BL2242" s="27" t="str">
        <f>VLOOKUP(O2242,DropDownList!$H$1:$I$7,2,FALSE)</f>
        <v>2025/26</v>
      </c>
      <c r="BM2242" s="27" t="str">
        <f t="shared" si="34"/>
        <v>FISCAL FINES</v>
      </c>
    </row>
    <row r="2243" spans="1:65" x14ac:dyDescent="0.2">
      <c r="A2243">
        <v>2025</v>
      </c>
      <c r="B2243">
        <v>7</v>
      </c>
      <c r="C2243" t="s">
        <v>231</v>
      </c>
      <c r="D2243" t="s">
        <v>246</v>
      </c>
      <c r="E2243" t="s">
        <v>49</v>
      </c>
      <c r="F2243">
        <v>9287</v>
      </c>
      <c r="G2243" t="s">
        <v>141</v>
      </c>
      <c r="H2243" t="s">
        <v>240</v>
      </c>
      <c r="I2243" t="s">
        <v>240</v>
      </c>
      <c r="J2243" s="24">
        <v>45839</v>
      </c>
      <c r="K2243" t="s">
        <v>143</v>
      </c>
      <c r="L2243">
        <v>2</v>
      </c>
      <c r="M2243" t="s">
        <v>144</v>
      </c>
      <c r="N2243" t="s">
        <v>145</v>
      </c>
      <c r="O2243" t="s">
        <v>147</v>
      </c>
      <c r="P2243" t="s">
        <v>146</v>
      </c>
      <c r="Q2243">
        <v>830</v>
      </c>
      <c r="R2243">
        <v>283</v>
      </c>
      <c r="S2243">
        <v>4590</v>
      </c>
      <c r="T2243">
        <v>151.37</v>
      </c>
      <c r="U2243">
        <v>93</v>
      </c>
      <c r="V2243">
        <v>13</v>
      </c>
      <c r="W2243">
        <v>280</v>
      </c>
      <c r="X2243">
        <v>280</v>
      </c>
      <c r="Y2243">
        <v>0</v>
      </c>
      <c r="Z2243">
        <v>0</v>
      </c>
      <c r="AA2243">
        <v>3608.63</v>
      </c>
      <c r="AB2243">
        <v>0</v>
      </c>
      <c r="AC2243">
        <v>0</v>
      </c>
      <c r="AD2243">
        <v>11</v>
      </c>
      <c r="AE2243">
        <v>2</v>
      </c>
      <c r="AF2243">
        <v>229</v>
      </c>
      <c r="AG2243">
        <v>2</v>
      </c>
      <c r="AH2243">
        <v>8</v>
      </c>
      <c r="AI2243">
        <v>42</v>
      </c>
      <c r="AJ2243">
        <v>0</v>
      </c>
      <c r="AK2243">
        <v>0</v>
      </c>
      <c r="AL2243">
        <v>0</v>
      </c>
      <c r="AM2243">
        <v>0</v>
      </c>
      <c r="AN2243">
        <v>0</v>
      </c>
      <c r="AO2243">
        <v>201</v>
      </c>
      <c r="AP2243">
        <v>793</v>
      </c>
      <c r="AQ2243">
        <v>209</v>
      </c>
      <c r="AR2243">
        <v>0</v>
      </c>
      <c r="AS2243">
        <v>136</v>
      </c>
      <c r="AT2243">
        <v>10</v>
      </c>
      <c r="AU2243">
        <v>13</v>
      </c>
      <c r="AV2243">
        <v>7</v>
      </c>
      <c r="AW2243">
        <v>9</v>
      </c>
      <c r="AX2243">
        <v>0</v>
      </c>
      <c r="AY2243">
        <v>106</v>
      </c>
      <c r="AZ2243">
        <v>183</v>
      </c>
      <c r="BA2243">
        <v>97</v>
      </c>
      <c r="BB2243">
        <v>8</v>
      </c>
      <c r="BC2243">
        <v>6</v>
      </c>
      <c r="BD2243">
        <v>3</v>
      </c>
      <c r="BE2243">
        <v>0</v>
      </c>
      <c r="BF2243">
        <v>272</v>
      </c>
      <c r="BG2243">
        <v>810</v>
      </c>
      <c r="BH2243">
        <v>2</v>
      </c>
      <c r="BI2243">
        <v>92</v>
      </c>
      <c r="BJ2243" s="25">
        <v>45853</v>
      </c>
      <c r="BK2243">
        <v>0</v>
      </c>
      <c r="BL2243" s="27" t="str">
        <f>VLOOKUP(O2243,DropDownList!$H$1:$I$7,2,FALSE)</f>
        <v>2024/25</v>
      </c>
      <c r="BM2243" s="27" t="str">
        <f t="shared" ref="BM2243:BM2304" si="35">IF(RIGHT(P2243,4)="VSUR","VSUR",IF(RIGHT(P2243,4)="CONF","CONF",P2243))</f>
        <v>VSUR</v>
      </c>
    </row>
    <row r="2244" spans="1:65" x14ac:dyDescent="0.2">
      <c r="A2244">
        <v>2025</v>
      </c>
      <c r="B2244">
        <v>7</v>
      </c>
      <c r="C2244" t="s">
        <v>231</v>
      </c>
      <c r="D2244" t="s">
        <v>247</v>
      </c>
      <c r="E2244" t="s">
        <v>49</v>
      </c>
      <c r="F2244">
        <v>9803</v>
      </c>
      <c r="G2244" t="s">
        <v>158</v>
      </c>
      <c r="H2244" t="s">
        <v>240</v>
      </c>
      <c r="I2244" t="s">
        <v>240</v>
      </c>
      <c r="J2244" s="24">
        <v>45839</v>
      </c>
      <c r="K2244" t="s">
        <v>143</v>
      </c>
      <c r="L2244">
        <v>2</v>
      </c>
      <c r="M2244" t="s">
        <v>144</v>
      </c>
      <c r="N2244" t="s">
        <v>145</v>
      </c>
      <c r="O2244" t="s">
        <v>156</v>
      </c>
      <c r="P2244" t="s">
        <v>159</v>
      </c>
      <c r="Q2244">
        <v>0</v>
      </c>
      <c r="R2244">
        <v>7</v>
      </c>
      <c r="S2244">
        <v>23315.75</v>
      </c>
      <c r="T2244">
        <v>50</v>
      </c>
      <c r="U2244">
        <v>0</v>
      </c>
      <c r="V2244">
        <v>0</v>
      </c>
      <c r="W2244">
        <v>0</v>
      </c>
      <c r="X2244">
        <v>0</v>
      </c>
      <c r="Y2244">
        <v>0</v>
      </c>
      <c r="Z2244">
        <v>0</v>
      </c>
      <c r="AA2244">
        <v>23265.75</v>
      </c>
      <c r="AB2244">
        <v>0</v>
      </c>
      <c r="AC2244">
        <v>0</v>
      </c>
      <c r="AD2244">
        <v>0</v>
      </c>
      <c r="AE2244">
        <v>0</v>
      </c>
      <c r="AF2244">
        <v>6</v>
      </c>
      <c r="AG2244">
        <v>0</v>
      </c>
      <c r="AH2244">
        <v>0</v>
      </c>
      <c r="AI2244">
        <v>0</v>
      </c>
      <c r="AJ2244">
        <v>0</v>
      </c>
      <c r="AK2244">
        <v>0</v>
      </c>
      <c r="AL2244">
        <v>0</v>
      </c>
      <c r="AM2244">
        <v>0</v>
      </c>
      <c r="AN2244">
        <v>0</v>
      </c>
      <c r="AO2244">
        <v>5</v>
      </c>
      <c r="AP2244">
        <v>6</v>
      </c>
      <c r="AQ2244">
        <v>5</v>
      </c>
      <c r="AR2244">
        <v>0</v>
      </c>
      <c r="AS2244">
        <v>0</v>
      </c>
      <c r="AT2244">
        <v>0</v>
      </c>
      <c r="AU2244">
        <v>1</v>
      </c>
      <c r="AV2244">
        <v>0</v>
      </c>
      <c r="AW2244">
        <v>0</v>
      </c>
      <c r="AX2244">
        <v>0</v>
      </c>
      <c r="AY2244">
        <v>0</v>
      </c>
      <c r="AZ2244">
        <v>0</v>
      </c>
      <c r="BA2244">
        <v>0</v>
      </c>
      <c r="BB2244">
        <v>0</v>
      </c>
      <c r="BC2244">
        <v>0</v>
      </c>
      <c r="BD2244">
        <v>0</v>
      </c>
      <c r="BE2244">
        <v>0</v>
      </c>
      <c r="BF2244">
        <v>0</v>
      </c>
      <c r="BG2244">
        <v>0</v>
      </c>
      <c r="BH2244">
        <v>1</v>
      </c>
      <c r="BI2244">
        <v>0</v>
      </c>
      <c r="BJ2244" s="25">
        <v>45853</v>
      </c>
      <c r="BK2244">
        <v>0</v>
      </c>
      <c r="BL2244" s="27" t="str">
        <f>VLOOKUP(O2244,DropDownList!$H$1:$I$7,2,FALSE)</f>
        <v>2023/24</v>
      </c>
      <c r="BM2244" s="27" t="str">
        <f t="shared" si="35"/>
        <v>CONF</v>
      </c>
    </row>
    <row r="2245" spans="1:65" x14ac:dyDescent="0.2">
      <c r="A2245">
        <v>2025</v>
      </c>
      <c r="B2245">
        <v>7</v>
      </c>
      <c r="C2245" t="s">
        <v>231</v>
      </c>
      <c r="D2245" t="s">
        <v>247</v>
      </c>
      <c r="E2245" t="s">
        <v>49</v>
      </c>
      <c r="F2245">
        <v>9803</v>
      </c>
      <c r="G2245" t="s">
        <v>158</v>
      </c>
      <c r="H2245" t="s">
        <v>240</v>
      </c>
      <c r="I2245" t="s">
        <v>240</v>
      </c>
      <c r="J2245" s="24">
        <v>45839</v>
      </c>
      <c r="K2245" t="s">
        <v>143</v>
      </c>
      <c r="L2245">
        <v>2</v>
      </c>
      <c r="M2245" t="s">
        <v>144</v>
      </c>
      <c r="N2245" t="s">
        <v>145</v>
      </c>
      <c r="O2245" t="s">
        <v>149</v>
      </c>
      <c r="P2245" t="s">
        <v>159</v>
      </c>
      <c r="Q2245">
        <v>44458.7</v>
      </c>
      <c r="R2245">
        <v>6</v>
      </c>
      <c r="S2245">
        <v>97501.18</v>
      </c>
      <c r="T2245">
        <v>0</v>
      </c>
      <c r="U2245">
        <v>2</v>
      </c>
      <c r="V2245">
        <v>1</v>
      </c>
      <c r="W2245">
        <v>42608.7</v>
      </c>
      <c r="X2245">
        <v>42608.7</v>
      </c>
      <c r="Y2245">
        <v>0</v>
      </c>
      <c r="Z2245">
        <v>0</v>
      </c>
      <c r="AA2245">
        <v>53042.48</v>
      </c>
      <c r="AB2245">
        <v>0</v>
      </c>
      <c r="AC2245">
        <v>0</v>
      </c>
      <c r="AD2245">
        <v>1</v>
      </c>
      <c r="AE2245">
        <v>0</v>
      </c>
      <c r="AF2245">
        <v>4</v>
      </c>
      <c r="AG2245">
        <v>1</v>
      </c>
      <c r="AH2245">
        <v>0</v>
      </c>
      <c r="AI2245">
        <v>1</v>
      </c>
      <c r="AJ2245">
        <v>0</v>
      </c>
      <c r="AK2245">
        <v>0</v>
      </c>
      <c r="AL2245">
        <v>0</v>
      </c>
      <c r="AM2245">
        <v>0</v>
      </c>
      <c r="AN2245">
        <v>0</v>
      </c>
      <c r="AO2245">
        <v>4</v>
      </c>
      <c r="AP2245">
        <v>7</v>
      </c>
      <c r="AQ2245">
        <v>4</v>
      </c>
      <c r="AR2245">
        <v>0</v>
      </c>
      <c r="AS2245">
        <v>0</v>
      </c>
      <c r="AT2245">
        <v>0</v>
      </c>
      <c r="AU2245">
        <v>1</v>
      </c>
      <c r="AV2245">
        <v>1</v>
      </c>
      <c r="AW2245">
        <v>0</v>
      </c>
      <c r="AX2245">
        <v>0</v>
      </c>
      <c r="AY2245">
        <v>0</v>
      </c>
      <c r="AZ2245">
        <v>0</v>
      </c>
      <c r="BA2245">
        <v>0</v>
      </c>
      <c r="BB2245">
        <v>0</v>
      </c>
      <c r="BC2245">
        <v>0</v>
      </c>
      <c r="BD2245">
        <v>0</v>
      </c>
      <c r="BE2245">
        <v>0</v>
      </c>
      <c r="BF2245">
        <v>0</v>
      </c>
      <c r="BG2245">
        <v>42608.7</v>
      </c>
      <c r="BH2245">
        <v>0</v>
      </c>
      <c r="BI2245">
        <v>0</v>
      </c>
      <c r="BJ2245" s="25">
        <v>45853</v>
      </c>
      <c r="BK2245">
        <v>0</v>
      </c>
      <c r="BL2245" s="27" t="str">
        <f>VLOOKUP(O2245,DropDownList!$H$1:$I$7,2,FALSE)</f>
        <v>2025/26</v>
      </c>
      <c r="BM2245" s="27" t="str">
        <f t="shared" si="35"/>
        <v>CONF</v>
      </c>
    </row>
    <row r="2246" spans="1:65" x14ac:dyDescent="0.2">
      <c r="A2246">
        <v>2025</v>
      </c>
      <c r="B2246">
        <v>7</v>
      </c>
      <c r="C2246" t="s">
        <v>231</v>
      </c>
      <c r="D2246" t="s">
        <v>247</v>
      </c>
      <c r="E2246" t="s">
        <v>49</v>
      </c>
      <c r="F2246">
        <v>9803</v>
      </c>
      <c r="G2246" t="s">
        <v>158</v>
      </c>
      <c r="H2246" t="s">
        <v>240</v>
      </c>
      <c r="I2246" t="s">
        <v>240</v>
      </c>
      <c r="J2246" s="24">
        <v>45839</v>
      </c>
      <c r="K2246" t="s">
        <v>143</v>
      </c>
      <c r="L2246">
        <v>2</v>
      </c>
      <c r="M2246" t="s">
        <v>144</v>
      </c>
      <c r="N2246" t="s">
        <v>145</v>
      </c>
      <c r="O2246" t="s">
        <v>156</v>
      </c>
      <c r="P2246" t="s">
        <v>160</v>
      </c>
      <c r="Q2246">
        <v>33561.67</v>
      </c>
      <c r="R2246">
        <v>491</v>
      </c>
      <c r="S2246">
        <v>202145.63</v>
      </c>
      <c r="T2246">
        <v>10778.1</v>
      </c>
      <c r="U2246">
        <v>119</v>
      </c>
      <c r="V2246">
        <v>30</v>
      </c>
      <c r="W2246">
        <v>8415.52</v>
      </c>
      <c r="X2246">
        <v>8465.52</v>
      </c>
      <c r="Y2246">
        <v>0</v>
      </c>
      <c r="Z2246">
        <v>0</v>
      </c>
      <c r="AA2246">
        <v>157805.85999999999</v>
      </c>
      <c r="AB2246">
        <v>12392.6</v>
      </c>
      <c r="AC2246">
        <v>136914.92000000001</v>
      </c>
      <c r="AD2246">
        <v>7</v>
      </c>
      <c r="AE2246">
        <v>23</v>
      </c>
      <c r="AF2246">
        <v>344</v>
      </c>
      <c r="AG2246">
        <v>79</v>
      </c>
      <c r="AH2246">
        <v>13</v>
      </c>
      <c r="AI2246">
        <v>40</v>
      </c>
      <c r="AJ2246">
        <v>0</v>
      </c>
      <c r="AK2246">
        <v>0</v>
      </c>
      <c r="AL2246">
        <v>0</v>
      </c>
      <c r="AM2246">
        <v>0</v>
      </c>
      <c r="AN2246">
        <v>0</v>
      </c>
      <c r="AO2246">
        <v>345</v>
      </c>
      <c r="AP2246">
        <v>1370</v>
      </c>
      <c r="AQ2246">
        <v>338</v>
      </c>
      <c r="AR2246">
        <v>2</v>
      </c>
      <c r="AS2246">
        <v>143</v>
      </c>
      <c r="AT2246">
        <v>23</v>
      </c>
      <c r="AU2246">
        <v>23</v>
      </c>
      <c r="AV2246">
        <v>16</v>
      </c>
      <c r="AW2246">
        <v>9</v>
      </c>
      <c r="AX2246">
        <v>0</v>
      </c>
      <c r="AY2246">
        <v>253</v>
      </c>
      <c r="AZ2246">
        <v>326</v>
      </c>
      <c r="BA2246">
        <v>164</v>
      </c>
      <c r="BB2246">
        <v>17</v>
      </c>
      <c r="BC2246">
        <v>9</v>
      </c>
      <c r="BD2246">
        <v>12</v>
      </c>
      <c r="BE2246">
        <v>0</v>
      </c>
      <c r="BF2246">
        <v>478</v>
      </c>
      <c r="BG2246">
        <v>13200</v>
      </c>
      <c r="BH2246">
        <v>15</v>
      </c>
      <c r="BI2246">
        <v>119</v>
      </c>
      <c r="BJ2246" s="25">
        <v>45853</v>
      </c>
      <c r="BK2246">
        <v>0</v>
      </c>
      <c r="BL2246" s="27" t="str">
        <f>VLOOKUP(O2246,DropDownList!$H$1:$I$7,2,FALSE)</f>
        <v>2023/24</v>
      </c>
      <c r="BM2246" s="27" t="str">
        <f t="shared" si="35"/>
        <v>SC COURT</v>
      </c>
    </row>
    <row r="2247" spans="1:65" x14ac:dyDescent="0.2">
      <c r="A2247">
        <v>2025</v>
      </c>
      <c r="B2247">
        <v>7</v>
      </c>
      <c r="C2247" t="s">
        <v>231</v>
      </c>
      <c r="D2247" t="s">
        <v>247</v>
      </c>
      <c r="E2247" t="s">
        <v>49</v>
      </c>
      <c r="F2247">
        <v>9803</v>
      </c>
      <c r="G2247" t="s">
        <v>158</v>
      </c>
      <c r="H2247" t="s">
        <v>240</v>
      </c>
      <c r="I2247" t="s">
        <v>240</v>
      </c>
      <c r="J2247" s="24">
        <v>45839</v>
      </c>
      <c r="K2247" t="s">
        <v>143</v>
      </c>
      <c r="L2247">
        <v>2</v>
      </c>
      <c r="M2247" t="s">
        <v>144</v>
      </c>
      <c r="N2247" t="s">
        <v>145</v>
      </c>
      <c r="O2247" t="s">
        <v>147</v>
      </c>
      <c r="P2247" t="s">
        <v>161</v>
      </c>
      <c r="Q2247">
        <v>1524.17</v>
      </c>
      <c r="R2247">
        <v>492</v>
      </c>
      <c r="S2247">
        <v>11345</v>
      </c>
      <c r="T2247">
        <v>855</v>
      </c>
      <c r="U2247">
        <v>182</v>
      </c>
      <c r="V2247">
        <v>19</v>
      </c>
      <c r="W2247">
        <v>465</v>
      </c>
      <c r="X2247">
        <v>465</v>
      </c>
      <c r="Y2247">
        <v>0</v>
      </c>
      <c r="Z2247">
        <v>0</v>
      </c>
      <c r="AA2247">
        <v>8965.83</v>
      </c>
      <c r="AB2247">
        <v>0</v>
      </c>
      <c r="AC2247">
        <v>0</v>
      </c>
      <c r="AD2247">
        <v>19</v>
      </c>
      <c r="AE2247">
        <v>0</v>
      </c>
      <c r="AF2247">
        <v>376</v>
      </c>
      <c r="AG2247">
        <v>7</v>
      </c>
      <c r="AH2247">
        <v>31</v>
      </c>
      <c r="AI2247">
        <v>77</v>
      </c>
      <c r="AJ2247">
        <v>0</v>
      </c>
      <c r="AK2247">
        <v>0</v>
      </c>
      <c r="AL2247">
        <v>0</v>
      </c>
      <c r="AM2247">
        <v>0</v>
      </c>
      <c r="AN2247">
        <v>0</v>
      </c>
      <c r="AO2247">
        <v>366</v>
      </c>
      <c r="AP2247">
        <v>1307</v>
      </c>
      <c r="AQ2247">
        <v>339</v>
      </c>
      <c r="AR2247">
        <v>0</v>
      </c>
      <c r="AS2247">
        <v>161</v>
      </c>
      <c r="AT2247">
        <v>13</v>
      </c>
      <c r="AU2247">
        <v>16</v>
      </c>
      <c r="AV2247">
        <v>9</v>
      </c>
      <c r="AW2247">
        <v>27</v>
      </c>
      <c r="AX2247">
        <v>0</v>
      </c>
      <c r="AY2247">
        <v>232</v>
      </c>
      <c r="AZ2247">
        <v>317</v>
      </c>
      <c r="BA2247">
        <v>129</v>
      </c>
      <c r="BB2247">
        <v>16</v>
      </c>
      <c r="BC2247">
        <v>11</v>
      </c>
      <c r="BD2247">
        <v>10</v>
      </c>
      <c r="BE2247">
        <v>1</v>
      </c>
      <c r="BF2247">
        <v>466</v>
      </c>
      <c r="BG2247">
        <v>1480</v>
      </c>
      <c r="BH2247">
        <v>1</v>
      </c>
      <c r="BI2247">
        <v>179</v>
      </c>
      <c r="BJ2247" s="25">
        <v>45853</v>
      </c>
      <c r="BK2247">
        <v>0</v>
      </c>
      <c r="BL2247" s="27" t="str">
        <f>VLOOKUP(O2247,DropDownList!$H$1:$I$7,2,FALSE)</f>
        <v>2024/25</v>
      </c>
      <c r="BM2247" s="27" t="str">
        <f t="shared" si="35"/>
        <v>VSUR</v>
      </c>
    </row>
    <row r="2248" spans="1:65" x14ac:dyDescent="0.2">
      <c r="A2248">
        <v>2025</v>
      </c>
      <c r="B2248">
        <v>7</v>
      </c>
      <c r="C2248" t="s">
        <v>231</v>
      </c>
      <c r="D2248" t="s">
        <v>247</v>
      </c>
      <c r="E2248" t="s">
        <v>49</v>
      </c>
      <c r="F2248">
        <v>9803</v>
      </c>
      <c r="G2248" t="s">
        <v>158</v>
      </c>
      <c r="H2248" t="s">
        <v>240</v>
      </c>
      <c r="I2248" t="s">
        <v>240</v>
      </c>
      <c r="J2248" s="24">
        <v>45839</v>
      </c>
      <c r="K2248" t="s">
        <v>143</v>
      </c>
      <c r="L2248">
        <v>2</v>
      </c>
      <c r="M2248" t="s">
        <v>144</v>
      </c>
      <c r="N2248" t="s">
        <v>145</v>
      </c>
      <c r="O2248" t="s">
        <v>147</v>
      </c>
      <c r="P2248" t="s">
        <v>159</v>
      </c>
      <c r="Q2248">
        <v>174637</v>
      </c>
      <c r="R2248">
        <v>9</v>
      </c>
      <c r="S2248">
        <v>488708.59</v>
      </c>
      <c r="T2248">
        <v>76988.509999999995</v>
      </c>
      <c r="U2248">
        <v>2</v>
      </c>
      <c r="V2248">
        <v>2</v>
      </c>
      <c r="W2248">
        <v>174637</v>
      </c>
      <c r="X2248">
        <v>174637</v>
      </c>
      <c r="Y2248">
        <v>0</v>
      </c>
      <c r="Z2248">
        <v>0</v>
      </c>
      <c r="AA2248">
        <v>237083.08</v>
      </c>
      <c r="AB2248">
        <v>0</v>
      </c>
      <c r="AC2248">
        <v>0</v>
      </c>
      <c r="AD2248">
        <v>2</v>
      </c>
      <c r="AE2248">
        <v>0</v>
      </c>
      <c r="AF2248">
        <v>2</v>
      </c>
      <c r="AG2248">
        <v>0</v>
      </c>
      <c r="AH2248">
        <v>0</v>
      </c>
      <c r="AI2248">
        <v>2</v>
      </c>
      <c r="AJ2248">
        <v>0</v>
      </c>
      <c r="AK2248">
        <v>0</v>
      </c>
      <c r="AL2248">
        <v>0</v>
      </c>
      <c r="AM2248">
        <v>0</v>
      </c>
      <c r="AN2248">
        <v>0</v>
      </c>
      <c r="AO2248">
        <v>7</v>
      </c>
      <c r="AP2248">
        <v>9</v>
      </c>
      <c r="AQ2248">
        <v>4</v>
      </c>
      <c r="AR2248">
        <v>0</v>
      </c>
      <c r="AS2248">
        <v>0</v>
      </c>
      <c r="AT2248">
        <v>0</v>
      </c>
      <c r="AU2248">
        <v>3</v>
      </c>
      <c r="AV2248">
        <v>0</v>
      </c>
      <c r="AW2248">
        <v>1</v>
      </c>
      <c r="AX2248">
        <v>0</v>
      </c>
      <c r="AY2248">
        <v>0</v>
      </c>
      <c r="AZ2248">
        <v>0</v>
      </c>
      <c r="BA2248">
        <v>0</v>
      </c>
      <c r="BB2248">
        <v>0</v>
      </c>
      <c r="BC2248">
        <v>0</v>
      </c>
      <c r="BD2248">
        <v>0</v>
      </c>
      <c r="BE2248">
        <v>0</v>
      </c>
      <c r="BF2248">
        <v>0</v>
      </c>
      <c r="BG2248">
        <v>174637</v>
      </c>
      <c r="BH2248">
        <v>5</v>
      </c>
      <c r="BI2248">
        <v>0</v>
      </c>
      <c r="BJ2248" s="25">
        <v>45853</v>
      </c>
      <c r="BK2248">
        <v>0</v>
      </c>
      <c r="BL2248" s="27" t="str">
        <f>VLOOKUP(O2248,DropDownList!$H$1:$I$7,2,FALSE)</f>
        <v>2024/25</v>
      </c>
      <c r="BM2248" s="27" t="str">
        <f t="shared" si="35"/>
        <v>CONF</v>
      </c>
    </row>
    <row r="2249" spans="1:65" x14ac:dyDescent="0.2">
      <c r="A2249">
        <v>2025</v>
      </c>
      <c r="B2249">
        <v>7</v>
      </c>
      <c r="C2249" t="s">
        <v>231</v>
      </c>
      <c r="D2249" t="s">
        <v>247</v>
      </c>
      <c r="E2249" t="s">
        <v>49</v>
      </c>
      <c r="F2249">
        <v>9803</v>
      </c>
      <c r="G2249" t="s">
        <v>158</v>
      </c>
      <c r="H2249" t="s">
        <v>240</v>
      </c>
      <c r="I2249" t="s">
        <v>240</v>
      </c>
      <c r="J2249" s="24">
        <v>45839</v>
      </c>
      <c r="K2249" t="s">
        <v>143</v>
      </c>
      <c r="L2249">
        <v>2</v>
      </c>
      <c r="M2249" t="s">
        <v>144</v>
      </c>
      <c r="N2249" t="s">
        <v>145</v>
      </c>
      <c r="O2249" t="s">
        <v>149</v>
      </c>
      <c r="P2249" t="s">
        <v>161</v>
      </c>
      <c r="Q2249">
        <v>2717.71</v>
      </c>
      <c r="R2249">
        <v>543</v>
      </c>
      <c r="S2249">
        <v>11090</v>
      </c>
      <c r="T2249">
        <v>212.98</v>
      </c>
      <c r="U2249">
        <v>334</v>
      </c>
      <c r="V2249">
        <v>64</v>
      </c>
      <c r="W2249">
        <v>1425</v>
      </c>
      <c r="X2249">
        <v>1425</v>
      </c>
      <c r="Y2249">
        <v>0</v>
      </c>
      <c r="Z2249">
        <v>0</v>
      </c>
      <c r="AA2249">
        <v>8159.31</v>
      </c>
      <c r="AB2249">
        <v>0</v>
      </c>
      <c r="AC2249">
        <v>0</v>
      </c>
      <c r="AD2249">
        <v>64</v>
      </c>
      <c r="AE2249">
        <v>0</v>
      </c>
      <c r="AF2249">
        <v>377</v>
      </c>
      <c r="AG2249">
        <v>2</v>
      </c>
      <c r="AH2249">
        <v>15</v>
      </c>
      <c r="AI2249">
        <v>148</v>
      </c>
      <c r="AJ2249">
        <v>0</v>
      </c>
      <c r="AK2249">
        <v>0</v>
      </c>
      <c r="AL2249">
        <v>0</v>
      </c>
      <c r="AM2249">
        <v>0</v>
      </c>
      <c r="AN2249">
        <v>0</v>
      </c>
      <c r="AO2249">
        <v>396</v>
      </c>
      <c r="AP2249">
        <v>1195</v>
      </c>
      <c r="AQ2249">
        <v>400</v>
      </c>
      <c r="AR2249">
        <v>0</v>
      </c>
      <c r="AS2249">
        <v>128</v>
      </c>
      <c r="AT2249">
        <v>7</v>
      </c>
      <c r="AU2249">
        <v>1</v>
      </c>
      <c r="AV2249">
        <v>0</v>
      </c>
      <c r="AW2249">
        <v>21</v>
      </c>
      <c r="AX2249">
        <v>0</v>
      </c>
      <c r="AY2249">
        <v>217</v>
      </c>
      <c r="AZ2249">
        <v>302</v>
      </c>
      <c r="BA2249">
        <v>98</v>
      </c>
      <c r="BB2249">
        <v>4</v>
      </c>
      <c r="BC2249">
        <v>3</v>
      </c>
      <c r="BD2249">
        <v>6</v>
      </c>
      <c r="BE2249">
        <v>1</v>
      </c>
      <c r="BF2249">
        <v>524</v>
      </c>
      <c r="BG2249">
        <v>2715</v>
      </c>
      <c r="BH2249">
        <v>1</v>
      </c>
      <c r="BI2249">
        <v>332</v>
      </c>
      <c r="BJ2249" s="25">
        <v>45853</v>
      </c>
      <c r="BK2249">
        <v>0</v>
      </c>
      <c r="BL2249" s="27" t="str">
        <f>VLOOKUP(O2249,DropDownList!$H$1:$I$7,2,FALSE)</f>
        <v>2025/26</v>
      </c>
      <c r="BM2249" s="27" t="str">
        <f t="shared" si="35"/>
        <v>VSUR</v>
      </c>
    </row>
    <row r="2250" spans="1:65" x14ac:dyDescent="0.2">
      <c r="A2250">
        <v>2025</v>
      </c>
      <c r="B2250">
        <v>7</v>
      </c>
      <c r="C2250" t="s">
        <v>231</v>
      </c>
      <c r="D2250" t="s">
        <v>247</v>
      </c>
      <c r="E2250" t="s">
        <v>49</v>
      </c>
      <c r="F2250">
        <v>9803</v>
      </c>
      <c r="G2250" t="s">
        <v>158</v>
      </c>
      <c r="H2250" t="s">
        <v>240</v>
      </c>
      <c r="I2250" t="s">
        <v>240</v>
      </c>
      <c r="J2250" s="24">
        <v>45839</v>
      </c>
      <c r="K2250" t="s">
        <v>143</v>
      </c>
      <c r="L2250">
        <v>2</v>
      </c>
      <c r="M2250" t="s">
        <v>144</v>
      </c>
      <c r="N2250" t="s">
        <v>145</v>
      </c>
      <c r="O2250" t="s">
        <v>156</v>
      </c>
      <c r="P2250" t="s">
        <v>161</v>
      </c>
      <c r="Q2250">
        <v>891.56</v>
      </c>
      <c r="R2250">
        <v>449</v>
      </c>
      <c r="S2250">
        <v>9610</v>
      </c>
      <c r="T2250">
        <v>260.10000000000002</v>
      </c>
      <c r="U2250">
        <v>109</v>
      </c>
      <c r="V2250">
        <v>8</v>
      </c>
      <c r="W2250">
        <v>150</v>
      </c>
      <c r="X2250">
        <v>150</v>
      </c>
      <c r="Y2250">
        <v>0</v>
      </c>
      <c r="Z2250">
        <v>0</v>
      </c>
      <c r="AA2250">
        <v>8458.34</v>
      </c>
      <c r="AB2250">
        <v>0</v>
      </c>
      <c r="AC2250">
        <v>0</v>
      </c>
      <c r="AD2250">
        <v>7</v>
      </c>
      <c r="AE2250">
        <v>1</v>
      </c>
      <c r="AF2250">
        <v>388</v>
      </c>
      <c r="AG2250">
        <v>3</v>
      </c>
      <c r="AH2250">
        <v>14</v>
      </c>
      <c r="AI2250">
        <v>43</v>
      </c>
      <c r="AJ2250">
        <v>0</v>
      </c>
      <c r="AK2250">
        <v>0</v>
      </c>
      <c r="AL2250">
        <v>0</v>
      </c>
      <c r="AM2250">
        <v>0</v>
      </c>
      <c r="AN2250">
        <v>0</v>
      </c>
      <c r="AO2250">
        <v>320</v>
      </c>
      <c r="AP2250">
        <v>1262</v>
      </c>
      <c r="AQ2250">
        <v>324</v>
      </c>
      <c r="AR2250">
        <v>0</v>
      </c>
      <c r="AS2250">
        <v>131</v>
      </c>
      <c r="AT2250">
        <v>18</v>
      </c>
      <c r="AU2250">
        <v>16</v>
      </c>
      <c r="AV2250">
        <v>12</v>
      </c>
      <c r="AW2250">
        <v>9</v>
      </c>
      <c r="AX2250">
        <v>0</v>
      </c>
      <c r="AY2250">
        <v>240</v>
      </c>
      <c r="AZ2250">
        <v>304</v>
      </c>
      <c r="BA2250">
        <v>149</v>
      </c>
      <c r="BB2250">
        <v>17</v>
      </c>
      <c r="BC2250">
        <v>9</v>
      </c>
      <c r="BD2250">
        <v>12</v>
      </c>
      <c r="BE2250">
        <v>0</v>
      </c>
      <c r="BF2250">
        <v>440</v>
      </c>
      <c r="BG2250">
        <v>855</v>
      </c>
      <c r="BH2250">
        <v>1</v>
      </c>
      <c r="BI2250">
        <v>109</v>
      </c>
      <c r="BJ2250" s="25">
        <v>45853</v>
      </c>
      <c r="BK2250">
        <v>0</v>
      </c>
      <c r="BL2250" s="27" t="str">
        <f>VLOOKUP(O2250,DropDownList!$H$1:$I$7,2,FALSE)</f>
        <v>2023/24</v>
      </c>
      <c r="BM2250" s="27" t="str">
        <f t="shared" si="35"/>
        <v>VSUR</v>
      </c>
    </row>
    <row r="2251" spans="1:65" x14ac:dyDescent="0.2">
      <c r="A2251">
        <v>2025</v>
      </c>
      <c r="B2251">
        <v>7</v>
      </c>
      <c r="C2251" t="s">
        <v>231</v>
      </c>
      <c r="D2251" t="s">
        <v>247</v>
      </c>
      <c r="E2251" t="s">
        <v>49</v>
      </c>
      <c r="F2251">
        <v>9803</v>
      </c>
      <c r="G2251" t="s">
        <v>158</v>
      </c>
      <c r="H2251" t="s">
        <v>240</v>
      </c>
      <c r="I2251" t="s">
        <v>240</v>
      </c>
      <c r="J2251" s="24">
        <v>45839</v>
      </c>
      <c r="K2251" t="s">
        <v>143</v>
      </c>
      <c r="L2251">
        <v>2</v>
      </c>
      <c r="M2251" t="s">
        <v>144</v>
      </c>
      <c r="N2251" t="s">
        <v>145</v>
      </c>
      <c r="O2251" t="s">
        <v>149</v>
      </c>
      <c r="P2251" t="s">
        <v>160</v>
      </c>
      <c r="Q2251">
        <v>121152.55</v>
      </c>
      <c r="R2251">
        <v>581</v>
      </c>
      <c r="S2251">
        <v>252855</v>
      </c>
      <c r="T2251">
        <v>5533.64</v>
      </c>
      <c r="U2251">
        <v>355</v>
      </c>
      <c r="V2251">
        <v>136</v>
      </c>
      <c r="W2251">
        <v>42120.29</v>
      </c>
      <c r="X2251">
        <v>57490.29</v>
      </c>
      <c r="Y2251">
        <v>0</v>
      </c>
      <c r="Z2251">
        <v>0</v>
      </c>
      <c r="AA2251">
        <v>126168.81</v>
      </c>
      <c r="AB2251">
        <v>17987.25</v>
      </c>
      <c r="AC2251">
        <v>99962.25</v>
      </c>
      <c r="AD2251">
        <v>61</v>
      </c>
      <c r="AE2251">
        <v>75</v>
      </c>
      <c r="AF2251">
        <v>205</v>
      </c>
      <c r="AG2251">
        <v>208</v>
      </c>
      <c r="AH2251">
        <v>16</v>
      </c>
      <c r="AI2251">
        <v>147</v>
      </c>
      <c r="AJ2251">
        <v>0</v>
      </c>
      <c r="AK2251">
        <v>0</v>
      </c>
      <c r="AL2251">
        <v>0</v>
      </c>
      <c r="AM2251">
        <v>0</v>
      </c>
      <c r="AN2251">
        <v>0</v>
      </c>
      <c r="AO2251">
        <v>422</v>
      </c>
      <c r="AP2251">
        <v>1219</v>
      </c>
      <c r="AQ2251">
        <v>414</v>
      </c>
      <c r="AR2251">
        <v>0</v>
      </c>
      <c r="AS2251">
        <v>128</v>
      </c>
      <c r="AT2251">
        <v>7</v>
      </c>
      <c r="AU2251">
        <v>3</v>
      </c>
      <c r="AV2251">
        <v>1</v>
      </c>
      <c r="AW2251">
        <v>19</v>
      </c>
      <c r="AX2251">
        <v>0</v>
      </c>
      <c r="AY2251">
        <v>223</v>
      </c>
      <c r="AZ2251">
        <v>308</v>
      </c>
      <c r="BA2251">
        <v>93</v>
      </c>
      <c r="BB2251">
        <v>4</v>
      </c>
      <c r="BC2251">
        <v>3</v>
      </c>
      <c r="BD2251">
        <v>8</v>
      </c>
      <c r="BE2251">
        <v>1</v>
      </c>
      <c r="BF2251">
        <v>561</v>
      </c>
      <c r="BG2251">
        <v>63555</v>
      </c>
      <c r="BH2251">
        <v>5</v>
      </c>
      <c r="BI2251">
        <v>353</v>
      </c>
      <c r="BJ2251" s="25">
        <v>45853</v>
      </c>
      <c r="BK2251">
        <v>0</v>
      </c>
      <c r="BL2251" s="27" t="str">
        <f>VLOOKUP(O2251,DropDownList!$H$1:$I$7,2,FALSE)</f>
        <v>2025/26</v>
      </c>
      <c r="BM2251" s="27" t="str">
        <f t="shared" si="35"/>
        <v>SC COURT</v>
      </c>
    </row>
    <row r="2252" spans="1:65" x14ac:dyDescent="0.2">
      <c r="A2252">
        <v>2025</v>
      </c>
      <c r="B2252">
        <v>7</v>
      </c>
      <c r="C2252" t="s">
        <v>231</v>
      </c>
      <c r="D2252" t="s">
        <v>247</v>
      </c>
      <c r="E2252" t="s">
        <v>49</v>
      </c>
      <c r="F2252">
        <v>9803</v>
      </c>
      <c r="G2252" t="s">
        <v>158</v>
      </c>
      <c r="H2252" t="s">
        <v>240</v>
      </c>
      <c r="I2252" t="s">
        <v>240</v>
      </c>
      <c r="J2252" s="24">
        <v>45839</v>
      </c>
      <c r="K2252" t="s">
        <v>143</v>
      </c>
      <c r="L2252">
        <v>2</v>
      </c>
      <c r="M2252" t="s">
        <v>144</v>
      </c>
      <c r="N2252" t="s">
        <v>145</v>
      </c>
      <c r="O2252" t="s">
        <v>147</v>
      </c>
      <c r="P2252" t="s">
        <v>160</v>
      </c>
      <c r="Q2252">
        <v>71100.509999999995</v>
      </c>
      <c r="R2252">
        <v>546</v>
      </c>
      <c r="S2252">
        <v>273783.23</v>
      </c>
      <c r="T2252">
        <v>17346.52</v>
      </c>
      <c r="U2252">
        <v>204</v>
      </c>
      <c r="V2252">
        <v>55</v>
      </c>
      <c r="W2252">
        <v>16488.599999999999</v>
      </c>
      <c r="X2252">
        <v>18026.599999999999</v>
      </c>
      <c r="Y2252">
        <v>0</v>
      </c>
      <c r="Z2252">
        <v>0</v>
      </c>
      <c r="AA2252">
        <v>185336.2</v>
      </c>
      <c r="AB2252">
        <v>48786.55</v>
      </c>
      <c r="AC2252">
        <v>127563.82</v>
      </c>
      <c r="AD2252">
        <v>16</v>
      </c>
      <c r="AE2252">
        <v>39</v>
      </c>
      <c r="AF2252">
        <v>301</v>
      </c>
      <c r="AG2252">
        <v>131</v>
      </c>
      <c r="AH2252">
        <v>33</v>
      </c>
      <c r="AI2252">
        <v>73</v>
      </c>
      <c r="AJ2252">
        <v>0</v>
      </c>
      <c r="AK2252">
        <v>0</v>
      </c>
      <c r="AL2252">
        <v>0</v>
      </c>
      <c r="AM2252">
        <v>0</v>
      </c>
      <c r="AN2252">
        <v>0</v>
      </c>
      <c r="AO2252">
        <v>407</v>
      </c>
      <c r="AP2252">
        <v>1424</v>
      </c>
      <c r="AQ2252">
        <v>370</v>
      </c>
      <c r="AR2252">
        <v>0</v>
      </c>
      <c r="AS2252">
        <v>183</v>
      </c>
      <c r="AT2252">
        <v>14</v>
      </c>
      <c r="AU2252">
        <v>19</v>
      </c>
      <c r="AV2252">
        <v>10</v>
      </c>
      <c r="AW2252">
        <v>28</v>
      </c>
      <c r="AX2252">
        <v>0</v>
      </c>
      <c r="AY2252">
        <v>253</v>
      </c>
      <c r="AZ2252">
        <v>342</v>
      </c>
      <c r="BA2252">
        <v>134</v>
      </c>
      <c r="BB2252">
        <v>18</v>
      </c>
      <c r="BC2252">
        <v>12</v>
      </c>
      <c r="BD2252">
        <v>12</v>
      </c>
      <c r="BE2252">
        <v>2</v>
      </c>
      <c r="BF2252">
        <v>518</v>
      </c>
      <c r="BG2252">
        <v>24769</v>
      </c>
      <c r="BH2252">
        <v>8</v>
      </c>
      <c r="BI2252">
        <v>201</v>
      </c>
      <c r="BJ2252" s="25">
        <v>45853</v>
      </c>
      <c r="BK2252">
        <v>0</v>
      </c>
      <c r="BL2252" s="27" t="str">
        <f>VLOOKUP(O2252,DropDownList!$H$1:$I$7,2,FALSE)</f>
        <v>2024/25</v>
      </c>
      <c r="BM2252" s="27" t="str">
        <f t="shared" si="35"/>
        <v>SC COURT</v>
      </c>
    </row>
    <row r="2253" spans="1:65" x14ac:dyDescent="0.2">
      <c r="A2253">
        <v>2025</v>
      </c>
      <c r="B2253">
        <v>7</v>
      </c>
      <c r="C2253" t="s">
        <v>231</v>
      </c>
      <c r="D2253" t="s">
        <v>248</v>
      </c>
      <c r="E2253" t="s">
        <v>50</v>
      </c>
      <c r="F2253">
        <v>9358</v>
      </c>
      <c r="G2253" t="s">
        <v>141</v>
      </c>
      <c r="H2253" t="s">
        <v>237</v>
      </c>
      <c r="I2253" t="s">
        <v>237</v>
      </c>
      <c r="J2253" s="24">
        <v>45839</v>
      </c>
      <c r="K2253" t="s">
        <v>143</v>
      </c>
      <c r="L2253">
        <v>2</v>
      </c>
      <c r="M2253" t="s">
        <v>144</v>
      </c>
      <c r="N2253" t="s">
        <v>145</v>
      </c>
      <c r="O2253" t="s">
        <v>147</v>
      </c>
      <c r="P2253" t="s">
        <v>146</v>
      </c>
      <c r="Q2253">
        <v>734.42</v>
      </c>
      <c r="R2253">
        <v>419</v>
      </c>
      <c r="S2253">
        <v>6900</v>
      </c>
      <c r="T2253">
        <v>110</v>
      </c>
      <c r="U2253">
        <v>101</v>
      </c>
      <c r="V2253">
        <v>27</v>
      </c>
      <c r="W2253">
        <v>404.42</v>
      </c>
      <c r="X2253">
        <v>404.42</v>
      </c>
      <c r="Y2253">
        <v>0</v>
      </c>
      <c r="Z2253">
        <v>0</v>
      </c>
      <c r="AA2253">
        <v>6055.58</v>
      </c>
      <c r="AB2253">
        <v>0</v>
      </c>
      <c r="AC2253">
        <v>0</v>
      </c>
      <c r="AD2253">
        <v>25</v>
      </c>
      <c r="AE2253">
        <v>2</v>
      </c>
      <c r="AF2253">
        <v>365</v>
      </c>
      <c r="AG2253">
        <v>2</v>
      </c>
      <c r="AH2253">
        <v>7</v>
      </c>
      <c r="AI2253">
        <v>45</v>
      </c>
      <c r="AJ2253">
        <v>0</v>
      </c>
      <c r="AK2253">
        <v>0</v>
      </c>
      <c r="AL2253">
        <v>0</v>
      </c>
      <c r="AM2253">
        <v>0</v>
      </c>
      <c r="AN2253">
        <v>0</v>
      </c>
      <c r="AO2253">
        <v>202</v>
      </c>
      <c r="AP2253">
        <v>774</v>
      </c>
      <c r="AQ2253">
        <v>212</v>
      </c>
      <c r="AR2253">
        <v>0</v>
      </c>
      <c r="AS2253">
        <v>113</v>
      </c>
      <c r="AT2253">
        <v>29</v>
      </c>
      <c r="AU2253">
        <v>5</v>
      </c>
      <c r="AV2253">
        <v>1</v>
      </c>
      <c r="AW2253">
        <v>0</v>
      </c>
      <c r="AX2253">
        <v>0</v>
      </c>
      <c r="AY2253">
        <v>112</v>
      </c>
      <c r="AZ2253">
        <v>174</v>
      </c>
      <c r="BA2253">
        <v>77</v>
      </c>
      <c r="BB2253">
        <v>19</v>
      </c>
      <c r="BC2253">
        <v>8</v>
      </c>
      <c r="BD2253">
        <v>9</v>
      </c>
      <c r="BE2253">
        <v>1</v>
      </c>
      <c r="BF2253">
        <v>415</v>
      </c>
      <c r="BG2253">
        <v>720</v>
      </c>
      <c r="BH2253">
        <v>0</v>
      </c>
      <c r="BI2253">
        <v>101</v>
      </c>
      <c r="BJ2253" s="25">
        <v>45853</v>
      </c>
      <c r="BK2253">
        <v>0</v>
      </c>
      <c r="BL2253" s="27" t="str">
        <f>VLOOKUP(O2253,DropDownList!$H$1:$I$7,2,FALSE)</f>
        <v>2024/25</v>
      </c>
      <c r="BM2253" s="27" t="str">
        <f t="shared" si="35"/>
        <v>VSUR</v>
      </c>
    </row>
    <row r="2254" spans="1:65" x14ac:dyDescent="0.2">
      <c r="A2254">
        <v>2025</v>
      </c>
      <c r="B2254">
        <v>7</v>
      </c>
      <c r="C2254" t="s">
        <v>231</v>
      </c>
      <c r="D2254" t="s">
        <v>248</v>
      </c>
      <c r="E2254" t="s">
        <v>50</v>
      </c>
      <c r="F2254">
        <v>9358</v>
      </c>
      <c r="G2254" t="s">
        <v>141</v>
      </c>
      <c r="H2254" t="s">
        <v>237</v>
      </c>
      <c r="I2254" t="s">
        <v>237</v>
      </c>
      <c r="J2254" s="24">
        <v>45839</v>
      </c>
      <c r="K2254" t="s">
        <v>143</v>
      </c>
      <c r="L2254">
        <v>2</v>
      </c>
      <c r="M2254" t="s">
        <v>144</v>
      </c>
      <c r="N2254" t="s">
        <v>145</v>
      </c>
      <c r="O2254" t="s">
        <v>149</v>
      </c>
      <c r="P2254" t="s">
        <v>146</v>
      </c>
      <c r="Q2254">
        <v>1445.33</v>
      </c>
      <c r="R2254">
        <v>563</v>
      </c>
      <c r="S2254">
        <v>7570</v>
      </c>
      <c r="T2254">
        <v>30</v>
      </c>
      <c r="U2254">
        <v>197</v>
      </c>
      <c r="V2254">
        <v>75</v>
      </c>
      <c r="W2254">
        <v>975</v>
      </c>
      <c r="X2254">
        <v>975</v>
      </c>
      <c r="Y2254">
        <v>0</v>
      </c>
      <c r="Z2254">
        <v>0</v>
      </c>
      <c r="AA2254">
        <v>6094.67</v>
      </c>
      <c r="AB2254">
        <v>0</v>
      </c>
      <c r="AC2254">
        <v>0</v>
      </c>
      <c r="AD2254">
        <v>74</v>
      </c>
      <c r="AE2254">
        <v>1</v>
      </c>
      <c r="AF2254">
        <v>452</v>
      </c>
      <c r="AG2254">
        <v>2</v>
      </c>
      <c r="AH2254">
        <v>2</v>
      </c>
      <c r="AI2254">
        <v>107</v>
      </c>
      <c r="AJ2254">
        <v>0</v>
      </c>
      <c r="AK2254">
        <v>0</v>
      </c>
      <c r="AL2254">
        <v>0</v>
      </c>
      <c r="AM2254">
        <v>0</v>
      </c>
      <c r="AN2254">
        <v>0</v>
      </c>
      <c r="AO2254">
        <v>297</v>
      </c>
      <c r="AP2254">
        <v>919</v>
      </c>
      <c r="AQ2254">
        <v>316</v>
      </c>
      <c r="AR2254">
        <v>0</v>
      </c>
      <c r="AS2254">
        <v>118</v>
      </c>
      <c r="AT2254">
        <v>40</v>
      </c>
      <c r="AU2254">
        <v>0</v>
      </c>
      <c r="AV2254">
        <v>0</v>
      </c>
      <c r="AW2254">
        <v>0</v>
      </c>
      <c r="AX2254">
        <v>0</v>
      </c>
      <c r="AY2254">
        <v>98</v>
      </c>
      <c r="AZ2254">
        <v>211</v>
      </c>
      <c r="BA2254">
        <v>98</v>
      </c>
      <c r="BB2254">
        <v>21</v>
      </c>
      <c r="BC2254">
        <v>8</v>
      </c>
      <c r="BD2254">
        <v>0</v>
      </c>
      <c r="BE2254">
        <v>0</v>
      </c>
      <c r="BF2254">
        <v>561</v>
      </c>
      <c r="BG2254">
        <v>1440</v>
      </c>
      <c r="BH2254">
        <v>0</v>
      </c>
      <c r="BI2254">
        <v>197</v>
      </c>
      <c r="BJ2254" s="25">
        <v>45853</v>
      </c>
      <c r="BK2254">
        <v>0</v>
      </c>
      <c r="BL2254" s="27" t="str">
        <f>VLOOKUP(O2254,DropDownList!$H$1:$I$7,2,FALSE)</f>
        <v>2025/26</v>
      </c>
      <c r="BM2254" s="27" t="str">
        <f t="shared" si="35"/>
        <v>VSUR</v>
      </c>
    </row>
    <row r="2255" spans="1:65" x14ac:dyDescent="0.2">
      <c r="A2255">
        <v>2025</v>
      </c>
      <c r="B2255">
        <v>7</v>
      </c>
      <c r="C2255" t="s">
        <v>231</v>
      </c>
      <c r="D2255" t="s">
        <v>248</v>
      </c>
      <c r="E2255" t="s">
        <v>50</v>
      </c>
      <c r="F2255">
        <v>9358</v>
      </c>
      <c r="G2255" t="s">
        <v>141</v>
      </c>
      <c r="H2255" t="s">
        <v>237</v>
      </c>
      <c r="I2255" t="s">
        <v>237</v>
      </c>
      <c r="J2255" s="24">
        <v>45839</v>
      </c>
      <c r="K2255" t="s">
        <v>143</v>
      </c>
      <c r="L2255">
        <v>2</v>
      </c>
      <c r="M2255" t="s">
        <v>144</v>
      </c>
      <c r="N2255" t="s">
        <v>145</v>
      </c>
      <c r="O2255" t="s">
        <v>147</v>
      </c>
      <c r="P2255" t="s">
        <v>150</v>
      </c>
      <c r="Q2255">
        <v>15871.22</v>
      </c>
      <c r="R2255">
        <v>346</v>
      </c>
      <c r="S2255">
        <v>58823.72</v>
      </c>
      <c r="T2255">
        <v>7842.16</v>
      </c>
      <c r="U2255">
        <v>108</v>
      </c>
      <c r="V2255">
        <v>69</v>
      </c>
      <c r="W2255">
        <v>11134.38</v>
      </c>
      <c r="X2255">
        <v>11467.32</v>
      </c>
      <c r="Y2255">
        <v>304</v>
      </c>
      <c r="Z2255">
        <v>50981.56</v>
      </c>
      <c r="AA2255">
        <v>35110.339999999997</v>
      </c>
      <c r="AB2255">
        <v>10752.09</v>
      </c>
      <c r="AC2255">
        <v>24358.25</v>
      </c>
      <c r="AD2255">
        <v>55</v>
      </c>
      <c r="AE2255">
        <v>14</v>
      </c>
      <c r="AF2255">
        <v>194</v>
      </c>
      <c r="AG2255">
        <v>40</v>
      </c>
      <c r="AH2255">
        <v>42</v>
      </c>
      <c r="AI2255">
        <v>68</v>
      </c>
      <c r="AJ2255">
        <v>66</v>
      </c>
      <c r="AK2255">
        <v>35</v>
      </c>
      <c r="AL2255">
        <v>10</v>
      </c>
      <c r="AM2255">
        <v>15</v>
      </c>
      <c r="AN2255">
        <v>1</v>
      </c>
      <c r="AO2255">
        <v>222</v>
      </c>
      <c r="AP2255">
        <v>970</v>
      </c>
      <c r="AQ2255">
        <v>256</v>
      </c>
      <c r="AR2255">
        <v>35</v>
      </c>
      <c r="AS2255">
        <v>94</v>
      </c>
      <c r="AT2255">
        <v>75</v>
      </c>
      <c r="AU2255">
        <v>5</v>
      </c>
      <c r="AV2255">
        <v>3</v>
      </c>
      <c r="AW2255">
        <v>0</v>
      </c>
      <c r="AX2255">
        <v>0</v>
      </c>
      <c r="AY2255">
        <v>108</v>
      </c>
      <c r="AZ2255">
        <v>236</v>
      </c>
      <c r="BA2255">
        <v>125</v>
      </c>
      <c r="BB2255">
        <v>8</v>
      </c>
      <c r="BC2255">
        <v>2</v>
      </c>
      <c r="BD2255">
        <v>2</v>
      </c>
      <c r="BE2255">
        <v>0</v>
      </c>
      <c r="BF2255">
        <v>215</v>
      </c>
      <c r="BG2255">
        <v>11011.03</v>
      </c>
      <c r="BH2255">
        <v>2</v>
      </c>
      <c r="BI2255">
        <v>108</v>
      </c>
      <c r="BJ2255" s="25">
        <v>45853</v>
      </c>
      <c r="BK2255">
        <v>0</v>
      </c>
      <c r="BL2255" s="27" t="str">
        <f>VLOOKUP(O2255,DropDownList!$H$1:$I$7,2,FALSE)</f>
        <v>2024/25</v>
      </c>
      <c r="BM2255" s="27" t="str">
        <f t="shared" si="35"/>
        <v>FISCAL FINES</v>
      </c>
    </row>
    <row r="2256" spans="1:65" x14ac:dyDescent="0.2">
      <c r="A2256">
        <v>2025</v>
      </c>
      <c r="B2256">
        <v>7</v>
      </c>
      <c r="C2256" t="s">
        <v>231</v>
      </c>
      <c r="D2256" t="s">
        <v>248</v>
      </c>
      <c r="E2256" t="s">
        <v>50</v>
      </c>
      <c r="F2256">
        <v>9358</v>
      </c>
      <c r="G2256" t="s">
        <v>141</v>
      </c>
      <c r="H2256" t="s">
        <v>237</v>
      </c>
      <c r="I2256" t="s">
        <v>237</v>
      </c>
      <c r="J2256" s="24">
        <v>45839</v>
      </c>
      <c r="K2256" t="s">
        <v>143</v>
      </c>
      <c r="L2256">
        <v>2</v>
      </c>
      <c r="M2256" t="s">
        <v>144</v>
      </c>
      <c r="N2256" t="s">
        <v>145</v>
      </c>
      <c r="O2256" t="s">
        <v>156</v>
      </c>
      <c r="P2256" t="s">
        <v>146</v>
      </c>
      <c r="Q2256">
        <v>837.68</v>
      </c>
      <c r="R2256">
        <v>649</v>
      </c>
      <c r="S2256">
        <v>9630</v>
      </c>
      <c r="T2256">
        <v>111.56</v>
      </c>
      <c r="U2256">
        <v>111</v>
      </c>
      <c r="V2256">
        <v>37</v>
      </c>
      <c r="W2256">
        <v>557.67999999999995</v>
      </c>
      <c r="X2256">
        <v>557.67999999999995</v>
      </c>
      <c r="Y2256">
        <v>0</v>
      </c>
      <c r="Z2256">
        <v>0</v>
      </c>
      <c r="AA2256">
        <v>8680.76</v>
      </c>
      <c r="AB2256">
        <v>0</v>
      </c>
      <c r="AC2256">
        <v>0</v>
      </c>
      <c r="AD2256">
        <v>36</v>
      </c>
      <c r="AE2256">
        <v>1</v>
      </c>
      <c r="AF2256">
        <v>585</v>
      </c>
      <c r="AG2256">
        <v>1</v>
      </c>
      <c r="AH2256">
        <v>7</v>
      </c>
      <c r="AI2256">
        <v>55</v>
      </c>
      <c r="AJ2256">
        <v>0</v>
      </c>
      <c r="AK2256">
        <v>0</v>
      </c>
      <c r="AL2256">
        <v>0</v>
      </c>
      <c r="AM2256">
        <v>0</v>
      </c>
      <c r="AN2256">
        <v>0</v>
      </c>
      <c r="AO2256">
        <v>370</v>
      </c>
      <c r="AP2256">
        <v>1745</v>
      </c>
      <c r="AQ2256">
        <v>403</v>
      </c>
      <c r="AR2256">
        <v>0</v>
      </c>
      <c r="AS2256">
        <v>173</v>
      </c>
      <c r="AT2256">
        <v>88</v>
      </c>
      <c r="AU2256">
        <v>29</v>
      </c>
      <c r="AV2256">
        <v>15</v>
      </c>
      <c r="AW2256">
        <v>1</v>
      </c>
      <c r="AX2256">
        <v>0</v>
      </c>
      <c r="AY2256">
        <v>234</v>
      </c>
      <c r="AZ2256">
        <v>390</v>
      </c>
      <c r="BA2256">
        <v>224</v>
      </c>
      <c r="BB2256">
        <v>60</v>
      </c>
      <c r="BC2256">
        <v>26</v>
      </c>
      <c r="BD2256">
        <v>16</v>
      </c>
      <c r="BE2256">
        <v>1</v>
      </c>
      <c r="BF2256">
        <v>639</v>
      </c>
      <c r="BG2256">
        <v>820</v>
      </c>
      <c r="BH2256">
        <v>1</v>
      </c>
      <c r="BI2256">
        <v>110</v>
      </c>
      <c r="BJ2256" s="25">
        <v>45853</v>
      </c>
      <c r="BK2256">
        <v>0</v>
      </c>
      <c r="BL2256" s="27" t="str">
        <f>VLOOKUP(O2256,DropDownList!$H$1:$I$7,2,FALSE)</f>
        <v>2023/24</v>
      </c>
      <c r="BM2256" s="27" t="str">
        <f t="shared" si="35"/>
        <v>VSUR</v>
      </c>
    </row>
    <row r="2257" spans="1:65" x14ac:dyDescent="0.2">
      <c r="A2257">
        <v>2025</v>
      </c>
      <c r="B2257">
        <v>7</v>
      </c>
      <c r="C2257" t="s">
        <v>231</v>
      </c>
      <c r="D2257" t="s">
        <v>248</v>
      </c>
      <c r="E2257" t="s">
        <v>50</v>
      </c>
      <c r="F2257">
        <v>9358</v>
      </c>
      <c r="G2257" t="s">
        <v>141</v>
      </c>
      <c r="H2257" t="s">
        <v>237</v>
      </c>
      <c r="I2257" t="s">
        <v>237</v>
      </c>
      <c r="J2257" s="24">
        <v>45839</v>
      </c>
      <c r="K2257" t="s">
        <v>143</v>
      </c>
      <c r="L2257">
        <v>2</v>
      </c>
      <c r="M2257" t="s">
        <v>144</v>
      </c>
      <c r="N2257" t="s">
        <v>145</v>
      </c>
      <c r="O2257" t="s">
        <v>147</v>
      </c>
      <c r="P2257" t="s">
        <v>154</v>
      </c>
      <c r="Q2257">
        <v>21671.41</v>
      </c>
      <c r="R2257">
        <v>422</v>
      </c>
      <c r="S2257">
        <v>124131.92</v>
      </c>
      <c r="T2257">
        <v>2350</v>
      </c>
      <c r="U2257">
        <v>103</v>
      </c>
      <c r="V2257">
        <v>46</v>
      </c>
      <c r="W2257">
        <v>9956.68</v>
      </c>
      <c r="X2257">
        <v>10266.68</v>
      </c>
      <c r="Y2257">
        <v>0</v>
      </c>
      <c r="Z2257">
        <v>0</v>
      </c>
      <c r="AA2257">
        <v>100110.51</v>
      </c>
      <c r="AB2257">
        <v>4098.28</v>
      </c>
      <c r="AC2257">
        <v>89916.65</v>
      </c>
      <c r="AD2257">
        <v>25</v>
      </c>
      <c r="AE2257">
        <v>21</v>
      </c>
      <c r="AF2257">
        <v>312</v>
      </c>
      <c r="AG2257">
        <v>65</v>
      </c>
      <c r="AH2257">
        <v>7</v>
      </c>
      <c r="AI2257">
        <v>38</v>
      </c>
      <c r="AJ2257">
        <v>0</v>
      </c>
      <c r="AK2257">
        <v>0</v>
      </c>
      <c r="AL2257">
        <v>0</v>
      </c>
      <c r="AM2257">
        <v>0</v>
      </c>
      <c r="AN2257">
        <v>0</v>
      </c>
      <c r="AO2257">
        <v>205</v>
      </c>
      <c r="AP2257">
        <v>771</v>
      </c>
      <c r="AQ2257">
        <v>211</v>
      </c>
      <c r="AR2257">
        <v>0</v>
      </c>
      <c r="AS2257">
        <v>114</v>
      </c>
      <c r="AT2257">
        <v>28</v>
      </c>
      <c r="AU2257">
        <v>5</v>
      </c>
      <c r="AV2257">
        <v>1</v>
      </c>
      <c r="AW2257">
        <v>0</v>
      </c>
      <c r="AX2257">
        <v>0</v>
      </c>
      <c r="AY2257">
        <v>111</v>
      </c>
      <c r="AZ2257">
        <v>174</v>
      </c>
      <c r="BA2257">
        <v>76</v>
      </c>
      <c r="BB2257">
        <v>19</v>
      </c>
      <c r="BC2257">
        <v>8</v>
      </c>
      <c r="BD2257">
        <v>9</v>
      </c>
      <c r="BE2257">
        <v>1</v>
      </c>
      <c r="BF2257">
        <v>418</v>
      </c>
      <c r="BG2257">
        <v>11452</v>
      </c>
      <c r="BH2257">
        <v>0</v>
      </c>
      <c r="BI2257">
        <v>103</v>
      </c>
      <c r="BJ2257" s="25">
        <v>45853</v>
      </c>
      <c r="BK2257">
        <v>0</v>
      </c>
      <c r="BL2257" s="27" t="str">
        <f>VLOOKUP(O2257,DropDownList!$H$1:$I$7,2,FALSE)</f>
        <v>2024/25</v>
      </c>
      <c r="BM2257" s="27" t="str">
        <f t="shared" si="35"/>
        <v>JP COURT</v>
      </c>
    </row>
    <row r="2258" spans="1:65" x14ac:dyDescent="0.2">
      <c r="A2258">
        <v>2025</v>
      </c>
      <c r="B2258">
        <v>7</v>
      </c>
      <c r="C2258" t="s">
        <v>231</v>
      </c>
      <c r="D2258" t="s">
        <v>248</v>
      </c>
      <c r="E2258" t="s">
        <v>50</v>
      </c>
      <c r="F2258">
        <v>9358</v>
      </c>
      <c r="G2258" t="s">
        <v>141</v>
      </c>
      <c r="H2258" t="s">
        <v>237</v>
      </c>
      <c r="I2258" t="s">
        <v>237</v>
      </c>
      <c r="J2258" s="24">
        <v>45839</v>
      </c>
      <c r="K2258" t="s">
        <v>143</v>
      </c>
      <c r="L2258">
        <v>2</v>
      </c>
      <c r="M2258" t="s">
        <v>144</v>
      </c>
      <c r="N2258" t="s">
        <v>145</v>
      </c>
      <c r="O2258" t="s">
        <v>147</v>
      </c>
      <c r="P2258" t="s">
        <v>152</v>
      </c>
      <c r="Q2258">
        <v>0</v>
      </c>
      <c r="R2258">
        <v>41</v>
      </c>
      <c r="S2258">
        <v>1640</v>
      </c>
      <c r="T2258">
        <v>560</v>
      </c>
      <c r="U2258">
        <v>0</v>
      </c>
      <c r="V2258">
        <v>0</v>
      </c>
      <c r="W2258">
        <v>0</v>
      </c>
      <c r="X2258">
        <v>0</v>
      </c>
      <c r="Y2258">
        <v>0</v>
      </c>
      <c r="Z2258">
        <v>0</v>
      </c>
      <c r="AA2258">
        <v>1080</v>
      </c>
      <c r="AB2258">
        <v>0</v>
      </c>
      <c r="AC2258">
        <v>1080</v>
      </c>
      <c r="AD2258">
        <v>0</v>
      </c>
      <c r="AE2258">
        <v>0</v>
      </c>
      <c r="AF2258">
        <v>27</v>
      </c>
      <c r="AG2258">
        <v>0</v>
      </c>
      <c r="AH2258">
        <v>14</v>
      </c>
      <c r="AI2258">
        <v>0</v>
      </c>
      <c r="AJ2258">
        <v>0</v>
      </c>
      <c r="AK2258">
        <v>0</v>
      </c>
      <c r="AL2258">
        <v>0</v>
      </c>
      <c r="AM2258">
        <v>0</v>
      </c>
      <c r="AN2258">
        <v>0</v>
      </c>
      <c r="AO2258">
        <v>0</v>
      </c>
      <c r="AP2258">
        <v>0</v>
      </c>
      <c r="AQ2258">
        <v>0</v>
      </c>
      <c r="AR2258">
        <v>0</v>
      </c>
      <c r="AS2258">
        <v>0</v>
      </c>
      <c r="AT2258">
        <v>0</v>
      </c>
      <c r="AU2258">
        <v>0</v>
      </c>
      <c r="AV2258">
        <v>0</v>
      </c>
      <c r="AW2258">
        <v>0</v>
      </c>
      <c r="AX2258">
        <v>0</v>
      </c>
      <c r="AY2258">
        <v>0</v>
      </c>
      <c r="AZ2258">
        <v>0</v>
      </c>
      <c r="BA2258">
        <v>0</v>
      </c>
      <c r="BB2258">
        <v>0</v>
      </c>
      <c r="BC2258">
        <v>0</v>
      </c>
      <c r="BD2258">
        <v>0</v>
      </c>
      <c r="BE2258">
        <v>0</v>
      </c>
      <c r="BF2258">
        <v>0</v>
      </c>
      <c r="BG2258">
        <v>0</v>
      </c>
      <c r="BH2258">
        <v>0</v>
      </c>
      <c r="BI2258">
        <v>0</v>
      </c>
      <c r="BJ2258" s="25">
        <v>45853</v>
      </c>
      <c r="BK2258">
        <v>0</v>
      </c>
      <c r="BL2258" s="27" t="str">
        <f>VLOOKUP(O2258,DropDownList!$H$1:$I$7,2,FALSE)</f>
        <v>2024/25</v>
      </c>
      <c r="BM2258" s="27" t="str">
        <f t="shared" si="35"/>
        <v>PCOA</v>
      </c>
    </row>
    <row r="2259" spans="1:65" x14ac:dyDescent="0.2">
      <c r="A2259">
        <v>2025</v>
      </c>
      <c r="B2259">
        <v>7</v>
      </c>
      <c r="C2259" t="s">
        <v>231</v>
      </c>
      <c r="D2259" t="s">
        <v>248</v>
      </c>
      <c r="E2259" t="s">
        <v>50</v>
      </c>
      <c r="F2259">
        <v>9358</v>
      </c>
      <c r="G2259" t="s">
        <v>141</v>
      </c>
      <c r="H2259" t="s">
        <v>237</v>
      </c>
      <c r="I2259" t="s">
        <v>237</v>
      </c>
      <c r="J2259" s="24">
        <v>45839</v>
      </c>
      <c r="K2259" t="s">
        <v>143</v>
      </c>
      <c r="L2259">
        <v>2</v>
      </c>
      <c r="M2259" t="s">
        <v>144</v>
      </c>
      <c r="N2259" t="s">
        <v>145</v>
      </c>
      <c r="O2259" t="s">
        <v>156</v>
      </c>
      <c r="P2259" t="s">
        <v>154</v>
      </c>
      <c r="Q2259">
        <v>22860.26</v>
      </c>
      <c r="R2259">
        <v>654</v>
      </c>
      <c r="S2259">
        <v>168287.21</v>
      </c>
      <c r="T2259">
        <v>3409.37</v>
      </c>
      <c r="U2259">
        <v>109</v>
      </c>
      <c r="V2259">
        <v>54</v>
      </c>
      <c r="W2259">
        <v>12097.28</v>
      </c>
      <c r="X2259">
        <v>12097.28</v>
      </c>
      <c r="Y2259">
        <v>0</v>
      </c>
      <c r="Z2259">
        <v>0</v>
      </c>
      <c r="AA2259">
        <v>142017.57999999999</v>
      </c>
      <c r="AB2259">
        <v>1600.54</v>
      </c>
      <c r="AC2259">
        <v>131726.28</v>
      </c>
      <c r="AD2259">
        <v>36</v>
      </c>
      <c r="AE2259">
        <v>18</v>
      </c>
      <c r="AF2259">
        <v>533</v>
      </c>
      <c r="AG2259">
        <v>55</v>
      </c>
      <c r="AH2259">
        <v>8</v>
      </c>
      <c r="AI2259">
        <v>54</v>
      </c>
      <c r="AJ2259">
        <v>0</v>
      </c>
      <c r="AK2259">
        <v>0</v>
      </c>
      <c r="AL2259">
        <v>0</v>
      </c>
      <c r="AM2259">
        <v>0</v>
      </c>
      <c r="AN2259">
        <v>0</v>
      </c>
      <c r="AO2259">
        <v>371</v>
      </c>
      <c r="AP2259">
        <v>1727</v>
      </c>
      <c r="AQ2259">
        <v>399</v>
      </c>
      <c r="AR2259">
        <v>0</v>
      </c>
      <c r="AS2259">
        <v>170</v>
      </c>
      <c r="AT2259">
        <v>86</v>
      </c>
      <c r="AU2259">
        <v>29</v>
      </c>
      <c r="AV2259">
        <v>15</v>
      </c>
      <c r="AW2259">
        <v>2</v>
      </c>
      <c r="AX2259">
        <v>0</v>
      </c>
      <c r="AY2259">
        <v>232</v>
      </c>
      <c r="AZ2259">
        <v>385</v>
      </c>
      <c r="BA2259">
        <v>221</v>
      </c>
      <c r="BB2259">
        <v>60</v>
      </c>
      <c r="BC2259">
        <v>26</v>
      </c>
      <c r="BD2259">
        <v>16</v>
      </c>
      <c r="BE2259">
        <v>1</v>
      </c>
      <c r="BF2259">
        <v>643</v>
      </c>
      <c r="BG2259">
        <v>13365</v>
      </c>
      <c r="BH2259">
        <v>4</v>
      </c>
      <c r="BI2259">
        <v>108</v>
      </c>
      <c r="BJ2259" s="25">
        <v>45853</v>
      </c>
      <c r="BK2259">
        <v>0</v>
      </c>
      <c r="BL2259" s="27" t="str">
        <f>VLOOKUP(O2259,DropDownList!$H$1:$I$7,2,FALSE)</f>
        <v>2023/24</v>
      </c>
      <c r="BM2259" s="27" t="str">
        <f t="shared" si="35"/>
        <v>JP COURT</v>
      </c>
    </row>
    <row r="2260" spans="1:65" x14ac:dyDescent="0.2">
      <c r="A2260">
        <v>2025</v>
      </c>
      <c r="B2260">
        <v>7</v>
      </c>
      <c r="C2260" t="s">
        <v>231</v>
      </c>
      <c r="D2260" t="s">
        <v>248</v>
      </c>
      <c r="E2260" t="s">
        <v>50</v>
      </c>
      <c r="F2260">
        <v>9358</v>
      </c>
      <c r="G2260" t="s">
        <v>141</v>
      </c>
      <c r="H2260" t="s">
        <v>237</v>
      </c>
      <c r="I2260" t="s">
        <v>237</v>
      </c>
      <c r="J2260" s="24">
        <v>45839</v>
      </c>
      <c r="K2260" t="s">
        <v>143</v>
      </c>
      <c r="L2260">
        <v>2</v>
      </c>
      <c r="M2260" t="s">
        <v>144</v>
      </c>
      <c r="N2260" t="s">
        <v>145</v>
      </c>
      <c r="O2260" t="s">
        <v>149</v>
      </c>
      <c r="P2260" t="s">
        <v>153</v>
      </c>
      <c r="Q2260">
        <v>75</v>
      </c>
      <c r="R2260">
        <v>3</v>
      </c>
      <c r="S2260">
        <v>195</v>
      </c>
      <c r="T2260">
        <v>120</v>
      </c>
      <c r="U2260">
        <v>1</v>
      </c>
      <c r="V2260">
        <v>1</v>
      </c>
      <c r="W2260">
        <v>75</v>
      </c>
      <c r="X2260">
        <v>75</v>
      </c>
      <c r="Y2260">
        <v>0</v>
      </c>
      <c r="Z2260">
        <v>0</v>
      </c>
      <c r="AA2260">
        <v>0</v>
      </c>
      <c r="AB2260">
        <v>0</v>
      </c>
      <c r="AC2260">
        <v>0</v>
      </c>
      <c r="AD2260">
        <v>1</v>
      </c>
      <c r="AE2260">
        <v>0</v>
      </c>
      <c r="AF2260">
        <v>0</v>
      </c>
      <c r="AG2260">
        <v>0</v>
      </c>
      <c r="AH2260">
        <v>2</v>
      </c>
      <c r="AI2260">
        <v>1</v>
      </c>
      <c r="AJ2260">
        <v>0</v>
      </c>
      <c r="AK2260">
        <v>0</v>
      </c>
      <c r="AL2260">
        <v>0</v>
      </c>
      <c r="AM2260">
        <v>0</v>
      </c>
      <c r="AN2260">
        <v>0</v>
      </c>
      <c r="AO2260">
        <v>2</v>
      </c>
      <c r="AP2260">
        <v>5</v>
      </c>
      <c r="AQ2260">
        <v>2</v>
      </c>
      <c r="AR2260">
        <v>0</v>
      </c>
      <c r="AS2260">
        <v>1</v>
      </c>
      <c r="AT2260">
        <v>0</v>
      </c>
      <c r="AU2260">
        <v>0</v>
      </c>
      <c r="AV2260">
        <v>0</v>
      </c>
      <c r="AW2260">
        <v>0</v>
      </c>
      <c r="AX2260">
        <v>0</v>
      </c>
      <c r="AY2260">
        <v>0</v>
      </c>
      <c r="AZ2260">
        <v>1</v>
      </c>
      <c r="BA2260">
        <v>1</v>
      </c>
      <c r="BB2260">
        <v>0</v>
      </c>
      <c r="BC2260">
        <v>0</v>
      </c>
      <c r="BD2260">
        <v>0</v>
      </c>
      <c r="BE2260">
        <v>0</v>
      </c>
      <c r="BF2260">
        <v>2</v>
      </c>
      <c r="BG2260">
        <v>75</v>
      </c>
      <c r="BH2260">
        <v>0</v>
      </c>
      <c r="BI2260">
        <v>1</v>
      </c>
      <c r="BJ2260" s="25">
        <v>45853</v>
      </c>
      <c r="BK2260">
        <v>0</v>
      </c>
      <c r="BL2260" s="27" t="str">
        <f>VLOOKUP(O2260,DropDownList!$H$1:$I$7,2,FALSE)</f>
        <v>2025/26</v>
      </c>
      <c r="BM2260" s="27" t="str">
        <f t="shared" si="35"/>
        <v>PREG</v>
      </c>
    </row>
    <row r="2261" spans="1:65" x14ac:dyDescent="0.2">
      <c r="A2261">
        <v>2025</v>
      </c>
      <c r="B2261">
        <v>7</v>
      </c>
      <c r="C2261" t="s">
        <v>231</v>
      </c>
      <c r="D2261" t="s">
        <v>248</v>
      </c>
      <c r="E2261" t="s">
        <v>50</v>
      </c>
      <c r="F2261">
        <v>9358</v>
      </c>
      <c r="G2261" t="s">
        <v>141</v>
      </c>
      <c r="H2261" t="s">
        <v>237</v>
      </c>
      <c r="I2261" t="s">
        <v>237</v>
      </c>
      <c r="J2261" s="24">
        <v>45839</v>
      </c>
      <c r="K2261" t="s">
        <v>143</v>
      </c>
      <c r="L2261">
        <v>2</v>
      </c>
      <c r="M2261" t="s">
        <v>144</v>
      </c>
      <c r="N2261" t="s">
        <v>145</v>
      </c>
      <c r="O2261" t="s">
        <v>156</v>
      </c>
      <c r="P2261" t="s">
        <v>152</v>
      </c>
      <c r="Q2261">
        <v>0</v>
      </c>
      <c r="R2261">
        <v>35</v>
      </c>
      <c r="S2261">
        <v>1400</v>
      </c>
      <c r="T2261">
        <v>640</v>
      </c>
      <c r="U2261">
        <v>0</v>
      </c>
      <c r="V2261">
        <v>0</v>
      </c>
      <c r="W2261">
        <v>0</v>
      </c>
      <c r="X2261">
        <v>0</v>
      </c>
      <c r="Y2261">
        <v>0</v>
      </c>
      <c r="Z2261">
        <v>0</v>
      </c>
      <c r="AA2261">
        <v>760</v>
      </c>
      <c r="AB2261">
        <v>0</v>
      </c>
      <c r="AC2261">
        <v>760</v>
      </c>
      <c r="AD2261">
        <v>0</v>
      </c>
      <c r="AE2261">
        <v>0</v>
      </c>
      <c r="AF2261">
        <v>19</v>
      </c>
      <c r="AG2261">
        <v>0</v>
      </c>
      <c r="AH2261">
        <v>16</v>
      </c>
      <c r="AI2261">
        <v>0</v>
      </c>
      <c r="AJ2261">
        <v>0</v>
      </c>
      <c r="AK2261">
        <v>0</v>
      </c>
      <c r="AL2261">
        <v>0</v>
      </c>
      <c r="AM2261">
        <v>3</v>
      </c>
      <c r="AN2261">
        <v>0</v>
      </c>
      <c r="AO2261">
        <v>0</v>
      </c>
      <c r="AP2261">
        <v>0</v>
      </c>
      <c r="AQ2261">
        <v>0</v>
      </c>
      <c r="AR2261">
        <v>0</v>
      </c>
      <c r="AS2261">
        <v>0</v>
      </c>
      <c r="AT2261">
        <v>0</v>
      </c>
      <c r="AU2261">
        <v>0</v>
      </c>
      <c r="AV2261">
        <v>0</v>
      </c>
      <c r="AW2261">
        <v>0</v>
      </c>
      <c r="AX2261">
        <v>0</v>
      </c>
      <c r="AY2261">
        <v>0</v>
      </c>
      <c r="AZ2261">
        <v>0</v>
      </c>
      <c r="BA2261">
        <v>0</v>
      </c>
      <c r="BB2261">
        <v>0</v>
      </c>
      <c r="BC2261">
        <v>0</v>
      </c>
      <c r="BD2261">
        <v>0</v>
      </c>
      <c r="BE2261">
        <v>0</v>
      </c>
      <c r="BF2261">
        <v>0</v>
      </c>
      <c r="BG2261">
        <v>0</v>
      </c>
      <c r="BH2261">
        <v>0</v>
      </c>
      <c r="BI2261">
        <v>0</v>
      </c>
      <c r="BJ2261" s="25">
        <v>45853</v>
      </c>
      <c r="BK2261">
        <v>0</v>
      </c>
      <c r="BL2261" s="27" t="str">
        <f>VLOOKUP(O2261,DropDownList!$H$1:$I$7,2,FALSE)</f>
        <v>2023/24</v>
      </c>
      <c r="BM2261" s="27" t="str">
        <f t="shared" si="35"/>
        <v>PCOA</v>
      </c>
    </row>
    <row r="2262" spans="1:65" x14ac:dyDescent="0.2">
      <c r="A2262">
        <v>2025</v>
      </c>
      <c r="B2262">
        <v>7</v>
      </c>
      <c r="C2262" t="s">
        <v>231</v>
      </c>
      <c r="D2262" t="s">
        <v>248</v>
      </c>
      <c r="E2262" t="s">
        <v>50</v>
      </c>
      <c r="F2262">
        <v>9358</v>
      </c>
      <c r="G2262" t="s">
        <v>141</v>
      </c>
      <c r="H2262" t="s">
        <v>237</v>
      </c>
      <c r="I2262" t="s">
        <v>237</v>
      </c>
      <c r="J2262" s="24">
        <v>45839</v>
      </c>
      <c r="K2262" t="s">
        <v>143</v>
      </c>
      <c r="L2262">
        <v>2</v>
      </c>
      <c r="M2262" t="s">
        <v>144</v>
      </c>
      <c r="N2262" t="s">
        <v>145</v>
      </c>
      <c r="O2262" t="s">
        <v>156</v>
      </c>
      <c r="P2262" t="s">
        <v>148</v>
      </c>
      <c r="Q2262">
        <v>306.16000000000003</v>
      </c>
      <c r="R2262">
        <v>14</v>
      </c>
      <c r="S2262">
        <v>840</v>
      </c>
      <c r="T2262">
        <v>103.25</v>
      </c>
      <c r="U2262">
        <v>6</v>
      </c>
      <c r="V2262">
        <v>3</v>
      </c>
      <c r="W2262">
        <v>180</v>
      </c>
      <c r="X2262">
        <v>180</v>
      </c>
      <c r="Y2262">
        <v>0</v>
      </c>
      <c r="Z2262">
        <v>0</v>
      </c>
      <c r="AA2262">
        <v>430.59</v>
      </c>
      <c r="AB2262">
        <v>0</v>
      </c>
      <c r="AC2262">
        <v>430.59</v>
      </c>
      <c r="AD2262">
        <v>3</v>
      </c>
      <c r="AE2262">
        <v>0</v>
      </c>
      <c r="AF2262">
        <v>6</v>
      </c>
      <c r="AG2262">
        <v>2</v>
      </c>
      <c r="AH2262">
        <v>1</v>
      </c>
      <c r="AI2262">
        <v>4</v>
      </c>
      <c r="AJ2262">
        <v>0</v>
      </c>
      <c r="AK2262">
        <v>0</v>
      </c>
      <c r="AL2262">
        <v>0</v>
      </c>
      <c r="AM2262">
        <v>0</v>
      </c>
      <c r="AN2262">
        <v>0</v>
      </c>
      <c r="AO2262">
        <v>12</v>
      </c>
      <c r="AP2262">
        <v>82</v>
      </c>
      <c r="AQ2262">
        <v>17</v>
      </c>
      <c r="AR2262">
        <v>1</v>
      </c>
      <c r="AS2262">
        <v>5</v>
      </c>
      <c r="AT2262">
        <v>6</v>
      </c>
      <c r="AU2262">
        <v>0</v>
      </c>
      <c r="AV2262">
        <v>0</v>
      </c>
      <c r="AW2262">
        <v>0</v>
      </c>
      <c r="AX2262">
        <v>0</v>
      </c>
      <c r="AY2262">
        <v>15</v>
      </c>
      <c r="AZ2262">
        <v>25</v>
      </c>
      <c r="BA2262">
        <v>13</v>
      </c>
      <c r="BB2262">
        <v>0</v>
      </c>
      <c r="BC2262">
        <v>0</v>
      </c>
      <c r="BD2262">
        <v>0</v>
      </c>
      <c r="BE2262">
        <v>0</v>
      </c>
      <c r="BF2262">
        <v>11</v>
      </c>
      <c r="BG2262">
        <v>240</v>
      </c>
      <c r="BH2262">
        <v>1</v>
      </c>
      <c r="BI2262">
        <v>6</v>
      </c>
      <c r="BJ2262" s="25">
        <v>45853</v>
      </c>
      <c r="BK2262">
        <v>0</v>
      </c>
      <c r="BL2262" s="27" t="str">
        <f>VLOOKUP(O2262,DropDownList!$H$1:$I$7,2,FALSE)</f>
        <v>2023/24</v>
      </c>
      <c r="BM2262" s="27" t="str">
        <f t="shared" si="35"/>
        <v>PRAS</v>
      </c>
    </row>
    <row r="2263" spans="1:65" x14ac:dyDescent="0.2">
      <c r="A2263">
        <v>2025</v>
      </c>
      <c r="B2263">
        <v>7</v>
      </c>
      <c r="C2263" t="s">
        <v>231</v>
      </c>
      <c r="D2263" t="s">
        <v>248</v>
      </c>
      <c r="E2263" t="s">
        <v>50</v>
      </c>
      <c r="F2263">
        <v>9358</v>
      </c>
      <c r="G2263" t="s">
        <v>141</v>
      </c>
      <c r="H2263" t="s">
        <v>237</v>
      </c>
      <c r="I2263" t="s">
        <v>237</v>
      </c>
      <c r="J2263" s="24">
        <v>45839</v>
      </c>
      <c r="K2263" t="s">
        <v>143</v>
      </c>
      <c r="L2263">
        <v>2</v>
      </c>
      <c r="M2263" t="s">
        <v>144</v>
      </c>
      <c r="N2263" t="s">
        <v>145</v>
      </c>
      <c r="O2263" t="s">
        <v>147</v>
      </c>
      <c r="P2263" t="s">
        <v>148</v>
      </c>
      <c r="Q2263">
        <v>360</v>
      </c>
      <c r="R2263">
        <v>14</v>
      </c>
      <c r="S2263">
        <v>840</v>
      </c>
      <c r="T2263">
        <v>0</v>
      </c>
      <c r="U2263">
        <v>6</v>
      </c>
      <c r="V2263">
        <v>5</v>
      </c>
      <c r="W2263">
        <v>300</v>
      </c>
      <c r="X2263">
        <v>300</v>
      </c>
      <c r="Y2263">
        <v>0</v>
      </c>
      <c r="Z2263">
        <v>0</v>
      </c>
      <c r="AA2263">
        <v>480</v>
      </c>
      <c r="AB2263">
        <v>0</v>
      </c>
      <c r="AC2263">
        <v>480</v>
      </c>
      <c r="AD2263">
        <v>5</v>
      </c>
      <c r="AE2263">
        <v>0</v>
      </c>
      <c r="AF2263">
        <v>8</v>
      </c>
      <c r="AG2263">
        <v>0</v>
      </c>
      <c r="AH2263">
        <v>0</v>
      </c>
      <c r="AI2263">
        <v>6</v>
      </c>
      <c r="AJ2263">
        <v>0</v>
      </c>
      <c r="AK2263">
        <v>0</v>
      </c>
      <c r="AL2263">
        <v>0</v>
      </c>
      <c r="AM2263">
        <v>0</v>
      </c>
      <c r="AN2263">
        <v>0</v>
      </c>
      <c r="AO2263">
        <v>12</v>
      </c>
      <c r="AP2263">
        <v>62</v>
      </c>
      <c r="AQ2263">
        <v>13</v>
      </c>
      <c r="AR2263">
        <v>2</v>
      </c>
      <c r="AS2263">
        <v>4</v>
      </c>
      <c r="AT2263">
        <v>9</v>
      </c>
      <c r="AU2263">
        <v>0</v>
      </c>
      <c r="AV2263">
        <v>0</v>
      </c>
      <c r="AW2263">
        <v>0</v>
      </c>
      <c r="AX2263">
        <v>0</v>
      </c>
      <c r="AY2263">
        <v>6</v>
      </c>
      <c r="AZ2263">
        <v>15</v>
      </c>
      <c r="BA2263">
        <v>11</v>
      </c>
      <c r="BB2263">
        <v>0</v>
      </c>
      <c r="BC2263">
        <v>0</v>
      </c>
      <c r="BD2263">
        <v>0</v>
      </c>
      <c r="BE2263">
        <v>0</v>
      </c>
      <c r="BF2263">
        <v>12</v>
      </c>
      <c r="BG2263">
        <v>360</v>
      </c>
      <c r="BH2263">
        <v>0</v>
      </c>
      <c r="BI2263">
        <v>6</v>
      </c>
      <c r="BJ2263" s="25">
        <v>45853</v>
      </c>
      <c r="BK2263">
        <v>0</v>
      </c>
      <c r="BL2263" s="27" t="str">
        <f>VLOOKUP(O2263,DropDownList!$H$1:$I$7,2,FALSE)</f>
        <v>2024/25</v>
      </c>
      <c r="BM2263" s="27" t="str">
        <f t="shared" si="35"/>
        <v>PRAS</v>
      </c>
    </row>
    <row r="2264" spans="1:65" x14ac:dyDescent="0.2">
      <c r="A2264">
        <v>2025</v>
      </c>
      <c r="B2264">
        <v>7</v>
      </c>
      <c r="C2264" t="s">
        <v>231</v>
      </c>
      <c r="D2264" t="s">
        <v>248</v>
      </c>
      <c r="E2264" t="s">
        <v>50</v>
      </c>
      <c r="F2264">
        <v>9358</v>
      </c>
      <c r="G2264" t="s">
        <v>141</v>
      </c>
      <c r="H2264" t="s">
        <v>237</v>
      </c>
      <c r="I2264" t="s">
        <v>237</v>
      </c>
      <c r="J2264" s="24">
        <v>45839</v>
      </c>
      <c r="K2264" t="s">
        <v>143</v>
      </c>
      <c r="L2264">
        <v>2</v>
      </c>
      <c r="M2264" t="s">
        <v>144</v>
      </c>
      <c r="N2264" t="s">
        <v>145</v>
      </c>
      <c r="O2264" t="s">
        <v>149</v>
      </c>
      <c r="P2264" t="s">
        <v>148</v>
      </c>
      <c r="Q2264">
        <v>454.99</v>
      </c>
      <c r="R2264">
        <v>12</v>
      </c>
      <c r="S2264">
        <v>720</v>
      </c>
      <c r="T2264">
        <v>20</v>
      </c>
      <c r="U2264">
        <v>8</v>
      </c>
      <c r="V2264">
        <v>5</v>
      </c>
      <c r="W2264">
        <v>295</v>
      </c>
      <c r="X2264">
        <v>295</v>
      </c>
      <c r="Y2264">
        <v>0</v>
      </c>
      <c r="Z2264">
        <v>0</v>
      </c>
      <c r="AA2264">
        <v>245.01</v>
      </c>
      <c r="AB2264">
        <v>0</v>
      </c>
      <c r="AC2264">
        <v>245.01</v>
      </c>
      <c r="AD2264">
        <v>4</v>
      </c>
      <c r="AE2264">
        <v>1</v>
      </c>
      <c r="AF2264">
        <v>3</v>
      </c>
      <c r="AG2264">
        <v>2</v>
      </c>
      <c r="AH2264">
        <v>0</v>
      </c>
      <c r="AI2264">
        <v>6</v>
      </c>
      <c r="AJ2264">
        <v>0</v>
      </c>
      <c r="AK2264">
        <v>0</v>
      </c>
      <c r="AL2264">
        <v>0</v>
      </c>
      <c r="AM2264">
        <v>0</v>
      </c>
      <c r="AN2264">
        <v>0</v>
      </c>
      <c r="AO2264">
        <v>8</v>
      </c>
      <c r="AP2264">
        <v>32</v>
      </c>
      <c r="AQ2264">
        <v>8</v>
      </c>
      <c r="AR2264">
        <v>3</v>
      </c>
      <c r="AS2264">
        <v>1</v>
      </c>
      <c r="AT2264">
        <v>4</v>
      </c>
      <c r="AU2264">
        <v>0</v>
      </c>
      <c r="AV2264">
        <v>0</v>
      </c>
      <c r="AW2264">
        <v>0</v>
      </c>
      <c r="AX2264">
        <v>0</v>
      </c>
      <c r="AY2264">
        <v>3</v>
      </c>
      <c r="AZ2264">
        <v>7</v>
      </c>
      <c r="BA2264">
        <v>4</v>
      </c>
      <c r="BB2264">
        <v>1</v>
      </c>
      <c r="BC2264">
        <v>1</v>
      </c>
      <c r="BD2264">
        <v>0</v>
      </c>
      <c r="BE2264">
        <v>0</v>
      </c>
      <c r="BF2264">
        <v>8</v>
      </c>
      <c r="BG2264">
        <v>360</v>
      </c>
      <c r="BH2264">
        <v>1</v>
      </c>
      <c r="BI2264">
        <v>8</v>
      </c>
      <c r="BJ2264" s="25">
        <v>45853</v>
      </c>
      <c r="BK2264">
        <v>0</v>
      </c>
      <c r="BL2264" s="27" t="str">
        <f>VLOOKUP(O2264,DropDownList!$H$1:$I$7,2,FALSE)</f>
        <v>2025/26</v>
      </c>
      <c r="BM2264" s="27" t="str">
        <f t="shared" si="35"/>
        <v>PRAS</v>
      </c>
    </row>
    <row r="2265" spans="1:65" x14ac:dyDescent="0.2">
      <c r="A2265">
        <v>2025</v>
      </c>
      <c r="B2265">
        <v>7</v>
      </c>
      <c r="C2265" t="s">
        <v>231</v>
      </c>
      <c r="D2265" t="s">
        <v>248</v>
      </c>
      <c r="E2265" t="s">
        <v>50</v>
      </c>
      <c r="F2265">
        <v>9358</v>
      </c>
      <c r="G2265" t="s">
        <v>141</v>
      </c>
      <c r="H2265" t="s">
        <v>237</v>
      </c>
      <c r="I2265" t="s">
        <v>237</v>
      </c>
      <c r="J2265" s="24">
        <v>45839</v>
      </c>
      <c r="K2265" t="s">
        <v>143</v>
      </c>
      <c r="L2265">
        <v>2</v>
      </c>
      <c r="M2265" t="s">
        <v>144</v>
      </c>
      <c r="N2265" t="s">
        <v>145</v>
      </c>
      <c r="O2265" t="s">
        <v>156</v>
      </c>
      <c r="P2265" t="s">
        <v>150</v>
      </c>
      <c r="Q2265">
        <v>11332.95</v>
      </c>
      <c r="R2265">
        <v>327</v>
      </c>
      <c r="S2265">
        <v>51812.29</v>
      </c>
      <c r="T2265">
        <v>8400.08</v>
      </c>
      <c r="U2265">
        <v>77</v>
      </c>
      <c r="V2265">
        <v>53</v>
      </c>
      <c r="W2265">
        <v>8405.4599999999991</v>
      </c>
      <c r="X2265">
        <v>8405.4599999999991</v>
      </c>
      <c r="Y2265">
        <v>278</v>
      </c>
      <c r="Z2265">
        <v>43412.21</v>
      </c>
      <c r="AA2265">
        <v>32079.26</v>
      </c>
      <c r="AB2265">
        <v>10536.57</v>
      </c>
      <c r="AC2265">
        <v>21542.69</v>
      </c>
      <c r="AD2265">
        <v>40</v>
      </c>
      <c r="AE2265">
        <v>13</v>
      </c>
      <c r="AF2265">
        <v>198</v>
      </c>
      <c r="AG2265">
        <v>29</v>
      </c>
      <c r="AH2265">
        <v>49</v>
      </c>
      <c r="AI2265">
        <v>48</v>
      </c>
      <c r="AJ2265">
        <v>63</v>
      </c>
      <c r="AK2265">
        <v>32</v>
      </c>
      <c r="AL2265">
        <v>19</v>
      </c>
      <c r="AM2265">
        <v>17</v>
      </c>
      <c r="AN2265">
        <v>4</v>
      </c>
      <c r="AO2265">
        <v>210</v>
      </c>
      <c r="AP2265">
        <v>1087</v>
      </c>
      <c r="AQ2265">
        <v>248</v>
      </c>
      <c r="AR2265">
        <v>2</v>
      </c>
      <c r="AS2265">
        <v>122</v>
      </c>
      <c r="AT2265">
        <v>92</v>
      </c>
      <c r="AU2265">
        <v>11</v>
      </c>
      <c r="AV2265">
        <v>5</v>
      </c>
      <c r="AW2265">
        <v>0</v>
      </c>
      <c r="AX2265">
        <v>0</v>
      </c>
      <c r="AY2265">
        <v>126</v>
      </c>
      <c r="AZ2265">
        <v>268</v>
      </c>
      <c r="BA2265">
        <v>162</v>
      </c>
      <c r="BB2265">
        <v>12</v>
      </c>
      <c r="BC2265">
        <v>5</v>
      </c>
      <c r="BD2265">
        <v>0</v>
      </c>
      <c r="BE2265">
        <v>0</v>
      </c>
      <c r="BF2265">
        <v>207</v>
      </c>
      <c r="BG2265">
        <v>8103.8</v>
      </c>
      <c r="BH2265">
        <v>3</v>
      </c>
      <c r="BI2265">
        <v>77</v>
      </c>
      <c r="BJ2265" s="25">
        <v>45853</v>
      </c>
      <c r="BK2265">
        <v>0</v>
      </c>
      <c r="BL2265" s="27" t="str">
        <f>VLOOKUP(O2265,DropDownList!$H$1:$I$7,2,FALSE)</f>
        <v>2023/24</v>
      </c>
      <c r="BM2265" s="27" t="str">
        <f t="shared" si="35"/>
        <v>FISCAL FINES</v>
      </c>
    </row>
    <row r="2266" spans="1:65" x14ac:dyDescent="0.2">
      <c r="A2266">
        <v>2025</v>
      </c>
      <c r="B2266">
        <v>7</v>
      </c>
      <c r="C2266" t="s">
        <v>231</v>
      </c>
      <c r="D2266" t="s">
        <v>248</v>
      </c>
      <c r="E2266" t="s">
        <v>50</v>
      </c>
      <c r="F2266">
        <v>9358</v>
      </c>
      <c r="G2266" t="s">
        <v>141</v>
      </c>
      <c r="H2266" t="s">
        <v>237</v>
      </c>
      <c r="I2266" t="s">
        <v>237</v>
      </c>
      <c r="J2266" s="24">
        <v>45839</v>
      </c>
      <c r="K2266" t="s">
        <v>143</v>
      </c>
      <c r="L2266">
        <v>2</v>
      </c>
      <c r="M2266" t="s">
        <v>144</v>
      </c>
      <c r="N2266" t="s">
        <v>145</v>
      </c>
      <c r="O2266" t="s">
        <v>149</v>
      </c>
      <c r="P2266" t="s">
        <v>152</v>
      </c>
      <c r="Q2266">
        <v>0</v>
      </c>
      <c r="R2266">
        <v>26</v>
      </c>
      <c r="S2266">
        <v>1040</v>
      </c>
      <c r="T2266">
        <v>480</v>
      </c>
      <c r="U2266">
        <v>0</v>
      </c>
      <c r="V2266">
        <v>0</v>
      </c>
      <c r="W2266">
        <v>0</v>
      </c>
      <c r="X2266">
        <v>0</v>
      </c>
      <c r="Y2266">
        <v>0</v>
      </c>
      <c r="Z2266">
        <v>0</v>
      </c>
      <c r="AA2266">
        <v>560</v>
      </c>
      <c r="AB2266">
        <v>0</v>
      </c>
      <c r="AC2266">
        <v>560</v>
      </c>
      <c r="AD2266">
        <v>0</v>
      </c>
      <c r="AE2266">
        <v>0</v>
      </c>
      <c r="AF2266">
        <v>14</v>
      </c>
      <c r="AG2266">
        <v>0</v>
      </c>
      <c r="AH2266">
        <v>12</v>
      </c>
      <c r="AI2266">
        <v>0</v>
      </c>
      <c r="AJ2266">
        <v>0</v>
      </c>
      <c r="AK2266">
        <v>0</v>
      </c>
      <c r="AL2266">
        <v>0</v>
      </c>
      <c r="AM2266">
        <v>0</v>
      </c>
      <c r="AN2266">
        <v>0</v>
      </c>
      <c r="AO2266">
        <v>0</v>
      </c>
      <c r="AP2266">
        <v>0</v>
      </c>
      <c r="AQ2266">
        <v>0</v>
      </c>
      <c r="AR2266">
        <v>0</v>
      </c>
      <c r="AS2266">
        <v>0</v>
      </c>
      <c r="AT2266">
        <v>0</v>
      </c>
      <c r="AU2266">
        <v>0</v>
      </c>
      <c r="AV2266">
        <v>0</v>
      </c>
      <c r="AW2266">
        <v>0</v>
      </c>
      <c r="AX2266">
        <v>0</v>
      </c>
      <c r="AY2266">
        <v>0</v>
      </c>
      <c r="AZ2266">
        <v>0</v>
      </c>
      <c r="BA2266">
        <v>0</v>
      </c>
      <c r="BB2266">
        <v>0</v>
      </c>
      <c r="BC2266">
        <v>0</v>
      </c>
      <c r="BD2266">
        <v>0</v>
      </c>
      <c r="BE2266">
        <v>0</v>
      </c>
      <c r="BF2266">
        <v>0</v>
      </c>
      <c r="BG2266">
        <v>0</v>
      </c>
      <c r="BH2266">
        <v>0</v>
      </c>
      <c r="BI2266">
        <v>0</v>
      </c>
      <c r="BJ2266" s="25">
        <v>45853</v>
      </c>
      <c r="BK2266">
        <v>0</v>
      </c>
      <c r="BL2266" s="27" t="str">
        <f>VLOOKUP(O2266,DropDownList!$H$1:$I$7,2,FALSE)</f>
        <v>2025/26</v>
      </c>
      <c r="BM2266" s="27" t="str">
        <f t="shared" si="35"/>
        <v>PCOA</v>
      </c>
    </row>
    <row r="2267" spans="1:65" x14ac:dyDescent="0.2">
      <c r="A2267">
        <v>2025</v>
      </c>
      <c r="B2267">
        <v>7</v>
      </c>
      <c r="C2267" t="s">
        <v>231</v>
      </c>
      <c r="D2267" t="s">
        <v>248</v>
      </c>
      <c r="E2267" t="s">
        <v>50</v>
      </c>
      <c r="F2267">
        <v>9358</v>
      </c>
      <c r="G2267" t="s">
        <v>141</v>
      </c>
      <c r="H2267" t="s">
        <v>237</v>
      </c>
      <c r="I2267" t="s">
        <v>237</v>
      </c>
      <c r="J2267" s="24">
        <v>45839</v>
      </c>
      <c r="K2267" t="s">
        <v>143</v>
      </c>
      <c r="L2267">
        <v>2</v>
      </c>
      <c r="M2267" t="s">
        <v>144</v>
      </c>
      <c r="N2267" t="s">
        <v>145</v>
      </c>
      <c r="O2267" t="s">
        <v>149</v>
      </c>
      <c r="P2267" t="s">
        <v>154</v>
      </c>
      <c r="Q2267">
        <v>41075.4</v>
      </c>
      <c r="R2267">
        <v>570</v>
      </c>
      <c r="S2267">
        <v>120556.33</v>
      </c>
      <c r="T2267">
        <v>690</v>
      </c>
      <c r="U2267">
        <v>203</v>
      </c>
      <c r="V2267">
        <v>118</v>
      </c>
      <c r="W2267">
        <v>20529.52</v>
      </c>
      <c r="X2267">
        <v>23430.52</v>
      </c>
      <c r="Y2267">
        <v>0</v>
      </c>
      <c r="Z2267">
        <v>0</v>
      </c>
      <c r="AA2267">
        <v>78790.929999999993</v>
      </c>
      <c r="AB2267">
        <v>1302.47</v>
      </c>
      <c r="AC2267">
        <v>71363.789999999994</v>
      </c>
      <c r="AD2267">
        <v>74</v>
      </c>
      <c r="AE2267">
        <v>44</v>
      </c>
      <c r="AF2267">
        <v>364</v>
      </c>
      <c r="AG2267">
        <v>96</v>
      </c>
      <c r="AH2267">
        <v>2</v>
      </c>
      <c r="AI2267">
        <v>107</v>
      </c>
      <c r="AJ2267">
        <v>0</v>
      </c>
      <c r="AK2267">
        <v>0</v>
      </c>
      <c r="AL2267">
        <v>0</v>
      </c>
      <c r="AM2267">
        <v>0</v>
      </c>
      <c r="AN2267">
        <v>0</v>
      </c>
      <c r="AO2267">
        <v>303</v>
      </c>
      <c r="AP2267">
        <v>936</v>
      </c>
      <c r="AQ2267">
        <v>320</v>
      </c>
      <c r="AR2267">
        <v>0</v>
      </c>
      <c r="AS2267">
        <v>118</v>
      </c>
      <c r="AT2267">
        <v>40</v>
      </c>
      <c r="AU2267">
        <v>1</v>
      </c>
      <c r="AV2267">
        <v>0</v>
      </c>
      <c r="AW2267">
        <v>0</v>
      </c>
      <c r="AX2267">
        <v>0</v>
      </c>
      <c r="AY2267">
        <v>100</v>
      </c>
      <c r="AZ2267">
        <v>218</v>
      </c>
      <c r="BA2267">
        <v>101</v>
      </c>
      <c r="BB2267">
        <v>21</v>
      </c>
      <c r="BC2267">
        <v>8</v>
      </c>
      <c r="BD2267">
        <v>0</v>
      </c>
      <c r="BE2267">
        <v>0</v>
      </c>
      <c r="BF2267">
        <v>568</v>
      </c>
      <c r="BG2267">
        <v>23480.04</v>
      </c>
      <c r="BH2267">
        <v>1</v>
      </c>
      <c r="BI2267">
        <v>203</v>
      </c>
      <c r="BJ2267" s="25">
        <v>45853</v>
      </c>
      <c r="BK2267">
        <v>0</v>
      </c>
      <c r="BL2267" s="27" t="str">
        <f>VLOOKUP(O2267,DropDownList!$H$1:$I$7,2,FALSE)</f>
        <v>2025/26</v>
      </c>
      <c r="BM2267" s="27" t="str">
        <f t="shared" si="35"/>
        <v>JP COURT</v>
      </c>
    </row>
    <row r="2268" spans="1:65" x14ac:dyDescent="0.2">
      <c r="A2268">
        <v>2025</v>
      </c>
      <c r="B2268">
        <v>7</v>
      </c>
      <c r="C2268" t="s">
        <v>231</v>
      </c>
      <c r="D2268" t="s">
        <v>248</v>
      </c>
      <c r="E2268" t="s">
        <v>50</v>
      </c>
      <c r="F2268">
        <v>9358</v>
      </c>
      <c r="G2268" t="s">
        <v>141</v>
      </c>
      <c r="H2268" t="s">
        <v>237</v>
      </c>
      <c r="I2268" t="s">
        <v>237</v>
      </c>
      <c r="J2268" s="24">
        <v>45839</v>
      </c>
      <c r="K2268" t="s">
        <v>143</v>
      </c>
      <c r="L2268">
        <v>2</v>
      </c>
      <c r="M2268" t="s">
        <v>144</v>
      </c>
      <c r="N2268" t="s">
        <v>145</v>
      </c>
      <c r="O2268" t="s">
        <v>149</v>
      </c>
      <c r="P2268" t="s">
        <v>150</v>
      </c>
      <c r="Q2268">
        <v>22939.37</v>
      </c>
      <c r="R2268">
        <v>268</v>
      </c>
      <c r="S2268">
        <v>45683.62</v>
      </c>
      <c r="T2268">
        <v>3519.13</v>
      </c>
      <c r="U2268">
        <v>140</v>
      </c>
      <c r="V2268">
        <v>84</v>
      </c>
      <c r="W2268">
        <v>12176.98</v>
      </c>
      <c r="X2268">
        <v>15685.44</v>
      </c>
      <c r="Y2268">
        <v>246</v>
      </c>
      <c r="Z2268">
        <v>42164.49</v>
      </c>
      <c r="AA2268">
        <v>19225.12</v>
      </c>
      <c r="AB2268">
        <v>6628.44</v>
      </c>
      <c r="AC2268">
        <v>12596.68</v>
      </c>
      <c r="AD2268">
        <v>71</v>
      </c>
      <c r="AE2268">
        <v>13</v>
      </c>
      <c r="AF2268">
        <v>106</v>
      </c>
      <c r="AG2268">
        <v>45</v>
      </c>
      <c r="AH2268">
        <v>22</v>
      </c>
      <c r="AI2268">
        <v>95</v>
      </c>
      <c r="AJ2268">
        <v>36</v>
      </c>
      <c r="AK2268">
        <v>27</v>
      </c>
      <c r="AL2268">
        <v>10</v>
      </c>
      <c r="AM2268">
        <v>6</v>
      </c>
      <c r="AN2268">
        <v>4</v>
      </c>
      <c r="AO2268">
        <v>187</v>
      </c>
      <c r="AP2268">
        <v>610</v>
      </c>
      <c r="AQ2268">
        <v>209</v>
      </c>
      <c r="AR2268">
        <v>29</v>
      </c>
      <c r="AS2268">
        <v>47</v>
      </c>
      <c r="AT2268">
        <v>26</v>
      </c>
      <c r="AU2268">
        <v>1</v>
      </c>
      <c r="AV2268">
        <v>0</v>
      </c>
      <c r="AW2268">
        <v>0</v>
      </c>
      <c r="AX2268">
        <v>0</v>
      </c>
      <c r="AY2268">
        <v>69</v>
      </c>
      <c r="AZ2268">
        <v>152</v>
      </c>
      <c r="BA2268">
        <v>66</v>
      </c>
      <c r="BB2268">
        <v>4</v>
      </c>
      <c r="BC2268">
        <v>1</v>
      </c>
      <c r="BD2268">
        <v>0</v>
      </c>
      <c r="BE2268">
        <v>0</v>
      </c>
      <c r="BF2268">
        <v>179</v>
      </c>
      <c r="BG2268">
        <v>16352.35</v>
      </c>
      <c r="BH2268">
        <v>0</v>
      </c>
      <c r="BI2268">
        <v>137</v>
      </c>
      <c r="BJ2268" s="25">
        <v>45853</v>
      </c>
      <c r="BK2268">
        <v>0</v>
      </c>
      <c r="BL2268" s="27" t="str">
        <f>VLOOKUP(O2268,DropDownList!$H$1:$I$7,2,FALSE)</f>
        <v>2025/26</v>
      </c>
      <c r="BM2268" s="27" t="str">
        <f t="shared" si="35"/>
        <v>FISCAL FINES</v>
      </c>
    </row>
    <row r="2269" spans="1:65" x14ac:dyDescent="0.2">
      <c r="A2269">
        <v>2025</v>
      </c>
      <c r="B2269">
        <v>7</v>
      </c>
      <c r="C2269" t="s">
        <v>231</v>
      </c>
      <c r="D2269" t="s">
        <v>249</v>
      </c>
      <c r="E2269" t="s">
        <v>50</v>
      </c>
      <c r="F2269">
        <v>9853</v>
      </c>
      <c r="G2269" t="s">
        <v>158</v>
      </c>
      <c r="H2269" t="s">
        <v>237</v>
      </c>
      <c r="I2269" t="s">
        <v>237</v>
      </c>
      <c r="J2269" s="24">
        <v>45839</v>
      </c>
      <c r="K2269" t="s">
        <v>143</v>
      </c>
      <c r="L2269">
        <v>2</v>
      </c>
      <c r="M2269" t="s">
        <v>144</v>
      </c>
      <c r="N2269" t="s">
        <v>145</v>
      </c>
      <c r="O2269" t="s">
        <v>147</v>
      </c>
      <c r="P2269" t="s">
        <v>160</v>
      </c>
      <c r="Q2269">
        <v>40564</v>
      </c>
      <c r="R2269">
        <v>322</v>
      </c>
      <c r="S2269">
        <v>233314.11</v>
      </c>
      <c r="T2269">
        <v>6441.57</v>
      </c>
      <c r="U2269">
        <v>93</v>
      </c>
      <c r="V2269">
        <v>35</v>
      </c>
      <c r="W2269">
        <v>16951.04</v>
      </c>
      <c r="X2269">
        <v>18688.34</v>
      </c>
      <c r="Y2269">
        <v>0</v>
      </c>
      <c r="Z2269">
        <v>0</v>
      </c>
      <c r="AA2269">
        <v>186308.54</v>
      </c>
      <c r="AB2269">
        <v>16142.34</v>
      </c>
      <c r="AC2269">
        <v>160017.76</v>
      </c>
      <c r="AD2269">
        <v>11</v>
      </c>
      <c r="AE2269">
        <v>24</v>
      </c>
      <c r="AF2269">
        <v>216</v>
      </c>
      <c r="AG2269">
        <v>71</v>
      </c>
      <c r="AH2269">
        <v>10</v>
      </c>
      <c r="AI2269">
        <v>22</v>
      </c>
      <c r="AJ2269">
        <v>0</v>
      </c>
      <c r="AK2269">
        <v>0</v>
      </c>
      <c r="AL2269">
        <v>0</v>
      </c>
      <c r="AM2269">
        <v>0</v>
      </c>
      <c r="AN2269">
        <v>0</v>
      </c>
      <c r="AO2269">
        <v>194</v>
      </c>
      <c r="AP2269">
        <v>746</v>
      </c>
      <c r="AQ2269">
        <v>198</v>
      </c>
      <c r="AR2269">
        <v>0</v>
      </c>
      <c r="AS2269">
        <v>73</v>
      </c>
      <c r="AT2269">
        <v>46</v>
      </c>
      <c r="AU2269">
        <v>8</v>
      </c>
      <c r="AV2269">
        <v>2</v>
      </c>
      <c r="AW2269">
        <v>7</v>
      </c>
      <c r="AX2269">
        <v>0</v>
      </c>
      <c r="AY2269">
        <v>122</v>
      </c>
      <c r="AZ2269">
        <v>171</v>
      </c>
      <c r="BA2269">
        <v>58</v>
      </c>
      <c r="BB2269">
        <v>22</v>
      </c>
      <c r="BC2269">
        <v>8</v>
      </c>
      <c r="BD2269">
        <v>2</v>
      </c>
      <c r="BE2269">
        <v>2</v>
      </c>
      <c r="BF2269">
        <v>312</v>
      </c>
      <c r="BG2269">
        <v>14965</v>
      </c>
      <c r="BH2269">
        <v>3</v>
      </c>
      <c r="BI2269">
        <v>91</v>
      </c>
      <c r="BJ2269" s="25">
        <v>45853</v>
      </c>
      <c r="BK2269">
        <v>0</v>
      </c>
      <c r="BL2269" s="27" t="str">
        <f>VLOOKUP(O2269,DropDownList!$H$1:$I$7,2,FALSE)</f>
        <v>2024/25</v>
      </c>
      <c r="BM2269" s="27" t="str">
        <f t="shared" si="35"/>
        <v>SC COURT</v>
      </c>
    </row>
    <row r="2270" spans="1:65" x14ac:dyDescent="0.2">
      <c r="A2270">
        <v>2025</v>
      </c>
      <c r="B2270">
        <v>7</v>
      </c>
      <c r="C2270" t="s">
        <v>231</v>
      </c>
      <c r="D2270" t="s">
        <v>249</v>
      </c>
      <c r="E2270" t="s">
        <v>50</v>
      </c>
      <c r="F2270">
        <v>9853</v>
      </c>
      <c r="G2270" t="s">
        <v>158</v>
      </c>
      <c r="H2270" t="s">
        <v>237</v>
      </c>
      <c r="I2270" t="s">
        <v>237</v>
      </c>
      <c r="J2270" s="24">
        <v>45839</v>
      </c>
      <c r="K2270" t="s">
        <v>143</v>
      </c>
      <c r="L2270">
        <v>2</v>
      </c>
      <c r="M2270" t="s">
        <v>144</v>
      </c>
      <c r="N2270" t="s">
        <v>145</v>
      </c>
      <c r="O2270" t="s">
        <v>149</v>
      </c>
      <c r="P2270" t="s">
        <v>160</v>
      </c>
      <c r="Q2270">
        <v>105338.52</v>
      </c>
      <c r="R2270">
        <v>391</v>
      </c>
      <c r="S2270">
        <v>243531.14</v>
      </c>
      <c r="T2270">
        <v>4075</v>
      </c>
      <c r="U2270">
        <v>218</v>
      </c>
      <c r="V2270">
        <v>106</v>
      </c>
      <c r="W2270">
        <v>38349.480000000003</v>
      </c>
      <c r="X2270">
        <v>59624.480000000003</v>
      </c>
      <c r="Y2270">
        <v>0</v>
      </c>
      <c r="Z2270">
        <v>0</v>
      </c>
      <c r="AA2270">
        <v>134117.62</v>
      </c>
      <c r="AB2270">
        <v>7853.85</v>
      </c>
      <c r="AC2270">
        <v>117774.78</v>
      </c>
      <c r="AD2270">
        <v>40</v>
      </c>
      <c r="AE2270">
        <v>66</v>
      </c>
      <c r="AF2270">
        <v>165</v>
      </c>
      <c r="AG2270">
        <v>142</v>
      </c>
      <c r="AH2270">
        <v>7</v>
      </c>
      <c r="AI2270">
        <v>76</v>
      </c>
      <c r="AJ2270">
        <v>0</v>
      </c>
      <c r="AK2270">
        <v>0</v>
      </c>
      <c r="AL2270">
        <v>0</v>
      </c>
      <c r="AM2270">
        <v>0</v>
      </c>
      <c r="AN2270">
        <v>0</v>
      </c>
      <c r="AO2270">
        <v>249</v>
      </c>
      <c r="AP2270">
        <v>705</v>
      </c>
      <c r="AQ2270">
        <v>250</v>
      </c>
      <c r="AR2270">
        <v>0</v>
      </c>
      <c r="AS2270">
        <v>43</v>
      </c>
      <c r="AT2270">
        <v>36</v>
      </c>
      <c r="AU2270">
        <v>8</v>
      </c>
      <c r="AV2270">
        <v>5</v>
      </c>
      <c r="AW2270">
        <v>5</v>
      </c>
      <c r="AX2270">
        <v>0</v>
      </c>
      <c r="AY2270">
        <v>96</v>
      </c>
      <c r="AZ2270">
        <v>169</v>
      </c>
      <c r="BA2270">
        <v>47</v>
      </c>
      <c r="BB2270">
        <v>11</v>
      </c>
      <c r="BC2270">
        <v>1</v>
      </c>
      <c r="BD2270">
        <v>6</v>
      </c>
      <c r="BE2270">
        <v>1</v>
      </c>
      <c r="BF2270">
        <v>383</v>
      </c>
      <c r="BG2270">
        <v>56514.65</v>
      </c>
      <c r="BH2270">
        <v>1</v>
      </c>
      <c r="BI2270">
        <v>215</v>
      </c>
      <c r="BJ2270" s="25">
        <v>45853</v>
      </c>
      <c r="BK2270">
        <v>0</v>
      </c>
      <c r="BL2270" s="27" t="str">
        <f>VLOOKUP(O2270,DropDownList!$H$1:$I$7,2,FALSE)</f>
        <v>2025/26</v>
      </c>
      <c r="BM2270" s="27" t="str">
        <f t="shared" si="35"/>
        <v>SC COURT</v>
      </c>
    </row>
    <row r="2271" spans="1:65" x14ac:dyDescent="0.2">
      <c r="A2271">
        <v>2025</v>
      </c>
      <c r="B2271">
        <v>7</v>
      </c>
      <c r="C2271" t="s">
        <v>231</v>
      </c>
      <c r="D2271" t="s">
        <v>249</v>
      </c>
      <c r="E2271" t="s">
        <v>50</v>
      </c>
      <c r="F2271">
        <v>9853</v>
      </c>
      <c r="G2271" t="s">
        <v>158</v>
      </c>
      <c r="H2271" t="s">
        <v>237</v>
      </c>
      <c r="I2271" t="s">
        <v>237</v>
      </c>
      <c r="J2271" s="24">
        <v>45839</v>
      </c>
      <c r="K2271" t="s">
        <v>143</v>
      </c>
      <c r="L2271">
        <v>2</v>
      </c>
      <c r="M2271" t="s">
        <v>144</v>
      </c>
      <c r="N2271" t="s">
        <v>145</v>
      </c>
      <c r="O2271" t="s">
        <v>156</v>
      </c>
      <c r="P2271" t="s">
        <v>160</v>
      </c>
      <c r="Q2271">
        <v>34109.22</v>
      </c>
      <c r="R2271">
        <v>377</v>
      </c>
      <c r="S2271">
        <v>202883.29</v>
      </c>
      <c r="T2271">
        <v>18340.25</v>
      </c>
      <c r="U2271">
        <v>87</v>
      </c>
      <c r="V2271">
        <v>35</v>
      </c>
      <c r="W2271">
        <v>16019.36</v>
      </c>
      <c r="X2271">
        <v>17260.16</v>
      </c>
      <c r="Y2271">
        <v>0</v>
      </c>
      <c r="Z2271">
        <v>0</v>
      </c>
      <c r="AA2271">
        <v>150433.82</v>
      </c>
      <c r="AB2271">
        <v>7505.51</v>
      </c>
      <c r="AC2271">
        <v>135153.31</v>
      </c>
      <c r="AD2271">
        <v>19</v>
      </c>
      <c r="AE2271">
        <v>16</v>
      </c>
      <c r="AF2271">
        <v>257</v>
      </c>
      <c r="AG2271">
        <v>58</v>
      </c>
      <c r="AH2271">
        <v>24</v>
      </c>
      <c r="AI2271">
        <v>29</v>
      </c>
      <c r="AJ2271">
        <v>0</v>
      </c>
      <c r="AK2271">
        <v>0</v>
      </c>
      <c r="AL2271">
        <v>0</v>
      </c>
      <c r="AM2271">
        <v>0</v>
      </c>
      <c r="AN2271">
        <v>0</v>
      </c>
      <c r="AO2271">
        <v>230</v>
      </c>
      <c r="AP2271">
        <v>1194</v>
      </c>
      <c r="AQ2271">
        <v>221</v>
      </c>
      <c r="AR2271">
        <v>1</v>
      </c>
      <c r="AS2271">
        <v>95</v>
      </c>
      <c r="AT2271">
        <v>99</v>
      </c>
      <c r="AU2271">
        <v>23</v>
      </c>
      <c r="AV2271">
        <v>11</v>
      </c>
      <c r="AW2271">
        <v>18</v>
      </c>
      <c r="AX2271">
        <v>0</v>
      </c>
      <c r="AY2271">
        <v>203</v>
      </c>
      <c r="AZ2271">
        <v>274</v>
      </c>
      <c r="BA2271">
        <v>134</v>
      </c>
      <c r="BB2271">
        <v>23</v>
      </c>
      <c r="BC2271">
        <v>12</v>
      </c>
      <c r="BD2271">
        <v>8</v>
      </c>
      <c r="BE2271">
        <v>1</v>
      </c>
      <c r="BF2271">
        <v>356</v>
      </c>
      <c r="BG2271">
        <v>16645</v>
      </c>
      <c r="BH2271">
        <v>9</v>
      </c>
      <c r="BI2271">
        <v>83</v>
      </c>
      <c r="BJ2271" s="25">
        <v>45853</v>
      </c>
      <c r="BK2271">
        <v>0</v>
      </c>
      <c r="BL2271" s="27" t="str">
        <f>VLOOKUP(O2271,DropDownList!$H$1:$I$7,2,FALSE)</f>
        <v>2023/24</v>
      </c>
      <c r="BM2271" s="27" t="str">
        <f t="shared" si="35"/>
        <v>SC COURT</v>
      </c>
    </row>
    <row r="2272" spans="1:65" x14ac:dyDescent="0.2">
      <c r="A2272">
        <v>2025</v>
      </c>
      <c r="B2272">
        <v>7</v>
      </c>
      <c r="C2272" t="s">
        <v>231</v>
      </c>
      <c r="D2272" t="s">
        <v>249</v>
      </c>
      <c r="E2272" t="s">
        <v>50</v>
      </c>
      <c r="F2272">
        <v>9853</v>
      </c>
      <c r="G2272" t="s">
        <v>158</v>
      </c>
      <c r="H2272" t="s">
        <v>237</v>
      </c>
      <c r="I2272" t="s">
        <v>237</v>
      </c>
      <c r="J2272" s="24">
        <v>45839</v>
      </c>
      <c r="K2272" t="s">
        <v>143</v>
      </c>
      <c r="L2272">
        <v>2</v>
      </c>
      <c r="M2272" t="s">
        <v>144</v>
      </c>
      <c r="N2272" t="s">
        <v>145</v>
      </c>
      <c r="O2272" t="s">
        <v>147</v>
      </c>
      <c r="P2272" t="s">
        <v>159</v>
      </c>
      <c r="Q2272">
        <v>7341.77</v>
      </c>
      <c r="R2272">
        <v>4</v>
      </c>
      <c r="S2272">
        <v>81790.14</v>
      </c>
      <c r="T2272">
        <v>317.08999999999997</v>
      </c>
      <c r="U2272">
        <v>1</v>
      </c>
      <c r="V2272">
        <v>1</v>
      </c>
      <c r="W2272">
        <v>4458.0200000000004</v>
      </c>
      <c r="X2272">
        <v>7341.77</v>
      </c>
      <c r="Y2272">
        <v>0</v>
      </c>
      <c r="Z2272">
        <v>0</v>
      </c>
      <c r="AA2272">
        <v>74131.28</v>
      </c>
      <c r="AB2272">
        <v>0</v>
      </c>
      <c r="AC2272">
        <v>0</v>
      </c>
      <c r="AD2272">
        <v>0</v>
      </c>
      <c r="AE2272">
        <v>1</v>
      </c>
      <c r="AF2272">
        <v>1</v>
      </c>
      <c r="AG2272">
        <v>1</v>
      </c>
      <c r="AH2272">
        <v>0</v>
      </c>
      <c r="AI2272">
        <v>0</v>
      </c>
      <c r="AJ2272">
        <v>0</v>
      </c>
      <c r="AK2272">
        <v>0</v>
      </c>
      <c r="AL2272">
        <v>0</v>
      </c>
      <c r="AM2272">
        <v>0</v>
      </c>
      <c r="AN2272">
        <v>0</v>
      </c>
      <c r="AO2272">
        <v>3</v>
      </c>
      <c r="AP2272">
        <v>6</v>
      </c>
      <c r="AQ2272">
        <v>5</v>
      </c>
      <c r="AR2272">
        <v>0</v>
      </c>
      <c r="AS2272">
        <v>0</v>
      </c>
      <c r="AT2272">
        <v>0</v>
      </c>
      <c r="AU2272">
        <v>1</v>
      </c>
      <c r="AV2272">
        <v>0</v>
      </c>
      <c r="AW2272">
        <v>0</v>
      </c>
      <c r="AX2272">
        <v>0</v>
      </c>
      <c r="AY2272">
        <v>0</v>
      </c>
      <c r="AZ2272">
        <v>0</v>
      </c>
      <c r="BA2272">
        <v>0</v>
      </c>
      <c r="BB2272">
        <v>0</v>
      </c>
      <c r="BC2272">
        <v>0</v>
      </c>
      <c r="BD2272">
        <v>0</v>
      </c>
      <c r="BE2272">
        <v>0</v>
      </c>
      <c r="BF2272">
        <v>0</v>
      </c>
      <c r="BG2272">
        <v>0</v>
      </c>
      <c r="BH2272">
        <v>2</v>
      </c>
      <c r="BI2272">
        <v>0</v>
      </c>
      <c r="BJ2272" s="25">
        <v>45853</v>
      </c>
      <c r="BK2272">
        <v>0</v>
      </c>
      <c r="BL2272" s="27" t="str">
        <f>VLOOKUP(O2272,DropDownList!$H$1:$I$7,2,FALSE)</f>
        <v>2024/25</v>
      </c>
      <c r="BM2272" s="27" t="str">
        <f t="shared" si="35"/>
        <v>CONF</v>
      </c>
    </row>
    <row r="2273" spans="1:65" x14ac:dyDescent="0.2">
      <c r="A2273">
        <v>2025</v>
      </c>
      <c r="B2273">
        <v>7</v>
      </c>
      <c r="C2273" t="s">
        <v>231</v>
      </c>
      <c r="D2273" t="s">
        <v>249</v>
      </c>
      <c r="E2273" t="s">
        <v>50</v>
      </c>
      <c r="F2273">
        <v>9853</v>
      </c>
      <c r="G2273" t="s">
        <v>158</v>
      </c>
      <c r="H2273" t="s">
        <v>237</v>
      </c>
      <c r="I2273" t="s">
        <v>237</v>
      </c>
      <c r="J2273" s="24">
        <v>45839</v>
      </c>
      <c r="K2273" t="s">
        <v>143</v>
      </c>
      <c r="L2273">
        <v>2</v>
      </c>
      <c r="M2273" t="s">
        <v>144</v>
      </c>
      <c r="N2273" t="s">
        <v>145</v>
      </c>
      <c r="O2273" t="s">
        <v>147</v>
      </c>
      <c r="P2273" t="s">
        <v>161</v>
      </c>
      <c r="Q2273">
        <v>746.56</v>
      </c>
      <c r="R2273">
        <v>296</v>
      </c>
      <c r="S2273">
        <v>11160</v>
      </c>
      <c r="T2273">
        <v>305</v>
      </c>
      <c r="U2273">
        <v>84</v>
      </c>
      <c r="V2273">
        <v>13</v>
      </c>
      <c r="W2273">
        <v>376.56</v>
      </c>
      <c r="X2273">
        <v>376.56</v>
      </c>
      <c r="Y2273">
        <v>0</v>
      </c>
      <c r="Z2273">
        <v>0</v>
      </c>
      <c r="AA2273">
        <v>10108.44</v>
      </c>
      <c r="AB2273">
        <v>0</v>
      </c>
      <c r="AC2273">
        <v>0</v>
      </c>
      <c r="AD2273">
        <v>12</v>
      </c>
      <c r="AE2273">
        <v>1</v>
      </c>
      <c r="AF2273">
        <v>259</v>
      </c>
      <c r="AG2273">
        <v>2</v>
      </c>
      <c r="AH2273">
        <v>11</v>
      </c>
      <c r="AI2273">
        <v>24</v>
      </c>
      <c r="AJ2273">
        <v>0</v>
      </c>
      <c r="AK2273">
        <v>0</v>
      </c>
      <c r="AL2273">
        <v>0</v>
      </c>
      <c r="AM2273">
        <v>0</v>
      </c>
      <c r="AN2273">
        <v>0</v>
      </c>
      <c r="AO2273">
        <v>178</v>
      </c>
      <c r="AP2273">
        <v>693</v>
      </c>
      <c r="AQ2273">
        <v>188</v>
      </c>
      <c r="AR2273">
        <v>0</v>
      </c>
      <c r="AS2273">
        <v>69</v>
      </c>
      <c r="AT2273">
        <v>45</v>
      </c>
      <c r="AU2273">
        <v>8</v>
      </c>
      <c r="AV2273">
        <v>2</v>
      </c>
      <c r="AW2273">
        <v>7</v>
      </c>
      <c r="AX2273">
        <v>0</v>
      </c>
      <c r="AY2273">
        <v>104</v>
      </c>
      <c r="AZ2273">
        <v>152</v>
      </c>
      <c r="BA2273">
        <v>59</v>
      </c>
      <c r="BB2273">
        <v>22</v>
      </c>
      <c r="BC2273">
        <v>8</v>
      </c>
      <c r="BD2273">
        <v>2</v>
      </c>
      <c r="BE2273">
        <v>2</v>
      </c>
      <c r="BF2273">
        <v>286</v>
      </c>
      <c r="BG2273">
        <v>730</v>
      </c>
      <c r="BH2273">
        <v>0</v>
      </c>
      <c r="BI2273">
        <v>82</v>
      </c>
      <c r="BJ2273" s="25">
        <v>45853</v>
      </c>
      <c r="BK2273">
        <v>0</v>
      </c>
      <c r="BL2273" s="27" t="str">
        <f>VLOOKUP(O2273,DropDownList!$H$1:$I$7,2,FALSE)</f>
        <v>2024/25</v>
      </c>
      <c r="BM2273" s="27" t="str">
        <f t="shared" si="35"/>
        <v>VSUR</v>
      </c>
    </row>
    <row r="2274" spans="1:65" x14ac:dyDescent="0.2">
      <c r="A2274">
        <v>2025</v>
      </c>
      <c r="B2274">
        <v>7</v>
      </c>
      <c r="C2274" t="s">
        <v>231</v>
      </c>
      <c r="D2274" t="s">
        <v>249</v>
      </c>
      <c r="E2274" t="s">
        <v>50</v>
      </c>
      <c r="F2274">
        <v>9853</v>
      </c>
      <c r="G2274" t="s">
        <v>158</v>
      </c>
      <c r="H2274" t="s">
        <v>237</v>
      </c>
      <c r="I2274" t="s">
        <v>237</v>
      </c>
      <c r="J2274" s="24">
        <v>45839</v>
      </c>
      <c r="K2274" t="s">
        <v>143</v>
      </c>
      <c r="L2274">
        <v>2</v>
      </c>
      <c r="M2274" t="s">
        <v>144</v>
      </c>
      <c r="N2274" t="s">
        <v>145</v>
      </c>
      <c r="O2274" t="s">
        <v>149</v>
      </c>
      <c r="P2274" t="s">
        <v>159</v>
      </c>
      <c r="Q2274">
        <v>23672.16</v>
      </c>
      <c r="R2274">
        <v>8</v>
      </c>
      <c r="S2274">
        <v>126682.5</v>
      </c>
      <c r="T2274">
        <v>220.17</v>
      </c>
      <c r="U2274">
        <v>3</v>
      </c>
      <c r="V2274">
        <v>1</v>
      </c>
      <c r="W2274">
        <v>2440</v>
      </c>
      <c r="X2274">
        <v>2440</v>
      </c>
      <c r="Y2274">
        <v>0</v>
      </c>
      <c r="Z2274">
        <v>0</v>
      </c>
      <c r="AA2274">
        <v>102790.17</v>
      </c>
      <c r="AB2274">
        <v>0</v>
      </c>
      <c r="AC2274">
        <v>0</v>
      </c>
      <c r="AD2274">
        <v>1</v>
      </c>
      <c r="AE2274">
        <v>0</v>
      </c>
      <c r="AF2274">
        <v>2</v>
      </c>
      <c r="AG2274">
        <v>1</v>
      </c>
      <c r="AH2274">
        <v>0</v>
      </c>
      <c r="AI2274">
        <v>2</v>
      </c>
      <c r="AJ2274">
        <v>0</v>
      </c>
      <c r="AK2274">
        <v>0</v>
      </c>
      <c r="AL2274">
        <v>0</v>
      </c>
      <c r="AM2274">
        <v>0</v>
      </c>
      <c r="AN2274">
        <v>0</v>
      </c>
      <c r="AO2274">
        <v>5</v>
      </c>
      <c r="AP2274">
        <v>6</v>
      </c>
      <c r="AQ2274">
        <v>4</v>
      </c>
      <c r="AR2274">
        <v>0</v>
      </c>
      <c r="AS2274">
        <v>0</v>
      </c>
      <c r="AT2274">
        <v>0</v>
      </c>
      <c r="AU2274">
        <v>0</v>
      </c>
      <c r="AV2274">
        <v>0</v>
      </c>
      <c r="AW2274">
        <v>0</v>
      </c>
      <c r="AX2274">
        <v>0</v>
      </c>
      <c r="AY2274">
        <v>0</v>
      </c>
      <c r="AZ2274">
        <v>0</v>
      </c>
      <c r="BA2274">
        <v>0</v>
      </c>
      <c r="BB2274">
        <v>0</v>
      </c>
      <c r="BC2274">
        <v>0</v>
      </c>
      <c r="BD2274">
        <v>0</v>
      </c>
      <c r="BE2274">
        <v>0</v>
      </c>
      <c r="BF2274">
        <v>0</v>
      </c>
      <c r="BG2274">
        <v>22575</v>
      </c>
      <c r="BH2274">
        <v>3</v>
      </c>
      <c r="BI2274">
        <v>0</v>
      </c>
      <c r="BJ2274" s="25">
        <v>45853</v>
      </c>
      <c r="BK2274">
        <v>0</v>
      </c>
      <c r="BL2274" s="27" t="str">
        <f>VLOOKUP(O2274,DropDownList!$H$1:$I$7,2,FALSE)</f>
        <v>2025/26</v>
      </c>
      <c r="BM2274" s="27" t="str">
        <f t="shared" si="35"/>
        <v>CONF</v>
      </c>
    </row>
    <row r="2275" spans="1:65" x14ac:dyDescent="0.2">
      <c r="A2275">
        <v>2025</v>
      </c>
      <c r="B2275">
        <v>7</v>
      </c>
      <c r="C2275" t="s">
        <v>231</v>
      </c>
      <c r="D2275" t="s">
        <v>249</v>
      </c>
      <c r="E2275" t="s">
        <v>50</v>
      </c>
      <c r="F2275">
        <v>9853</v>
      </c>
      <c r="G2275" t="s">
        <v>158</v>
      </c>
      <c r="H2275" t="s">
        <v>237</v>
      </c>
      <c r="I2275" t="s">
        <v>237</v>
      </c>
      <c r="J2275" s="24">
        <v>45839</v>
      </c>
      <c r="K2275" t="s">
        <v>143</v>
      </c>
      <c r="L2275">
        <v>2</v>
      </c>
      <c r="M2275" t="s">
        <v>144</v>
      </c>
      <c r="N2275" t="s">
        <v>145</v>
      </c>
      <c r="O2275" t="s">
        <v>156</v>
      </c>
      <c r="P2275" t="s">
        <v>159</v>
      </c>
      <c r="Q2275">
        <v>4700.17</v>
      </c>
      <c r="R2275">
        <v>4</v>
      </c>
      <c r="S2275">
        <v>44781</v>
      </c>
      <c r="T2275">
        <v>5.42</v>
      </c>
      <c r="U2275">
        <v>1</v>
      </c>
      <c r="V2275">
        <v>0</v>
      </c>
      <c r="W2275">
        <v>0</v>
      </c>
      <c r="X2275">
        <v>0</v>
      </c>
      <c r="Y2275">
        <v>0</v>
      </c>
      <c r="Z2275">
        <v>0</v>
      </c>
      <c r="AA2275">
        <v>40075.410000000003</v>
      </c>
      <c r="AB2275">
        <v>0</v>
      </c>
      <c r="AC2275">
        <v>0</v>
      </c>
      <c r="AD2275">
        <v>0</v>
      </c>
      <c r="AE2275">
        <v>0</v>
      </c>
      <c r="AF2275">
        <v>1</v>
      </c>
      <c r="AG2275">
        <v>1</v>
      </c>
      <c r="AH2275">
        <v>0</v>
      </c>
      <c r="AI2275">
        <v>0</v>
      </c>
      <c r="AJ2275">
        <v>0</v>
      </c>
      <c r="AK2275">
        <v>0</v>
      </c>
      <c r="AL2275">
        <v>0</v>
      </c>
      <c r="AM2275">
        <v>0</v>
      </c>
      <c r="AN2275">
        <v>0</v>
      </c>
      <c r="AO2275">
        <v>1</v>
      </c>
      <c r="AP2275">
        <v>1</v>
      </c>
      <c r="AQ2275">
        <v>1</v>
      </c>
      <c r="AR2275">
        <v>0</v>
      </c>
      <c r="AS2275">
        <v>0</v>
      </c>
      <c r="AT2275">
        <v>0</v>
      </c>
      <c r="AU2275">
        <v>0</v>
      </c>
      <c r="AV2275">
        <v>0</v>
      </c>
      <c r="AW2275">
        <v>0</v>
      </c>
      <c r="AX2275">
        <v>0</v>
      </c>
      <c r="AY2275">
        <v>0</v>
      </c>
      <c r="AZ2275">
        <v>0</v>
      </c>
      <c r="BA2275">
        <v>0</v>
      </c>
      <c r="BB2275">
        <v>0</v>
      </c>
      <c r="BC2275">
        <v>0</v>
      </c>
      <c r="BD2275">
        <v>0</v>
      </c>
      <c r="BE2275">
        <v>0</v>
      </c>
      <c r="BF2275">
        <v>0</v>
      </c>
      <c r="BG2275">
        <v>0</v>
      </c>
      <c r="BH2275">
        <v>2</v>
      </c>
      <c r="BI2275">
        <v>0</v>
      </c>
      <c r="BJ2275" s="25">
        <v>45853</v>
      </c>
      <c r="BK2275">
        <v>0</v>
      </c>
      <c r="BL2275" s="27" t="str">
        <f>VLOOKUP(O2275,DropDownList!$H$1:$I$7,2,FALSE)</f>
        <v>2023/24</v>
      </c>
      <c r="BM2275" s="27" t="str">
        <f t="shared" si="35"/>
        <v>CONF</v>
      </c>
    </row>
    <row r="2276" spans="1:65" x14ac:dyDescent="0.2">
      <c r="A2276">
        <v>2025</v>
      </c>
      <c r="B2276">
        <v>7</v>
      </c>
      <c r="C2276" t="s">
        <v>231</v>
      </c>
      <c r="D2276" t="s">
        <v>249</v>
      </c>
      <c r="E2276" t="s">
        <v>50</v>
      </c>
      <c r="F2276">
        <v>9853</v>
      </c>
      <c r="G2276" t="s">
        <v>158</v>
      </c>
      <c r="H2276" t="s">
        <v>237</v>
      </c>
      <c r="I2276" t="s">
        <v>237</v>
      </c>
      <c r="J2276" s="24">
        <v>45839</v>
      </c>
      <c r="K2276" t="s">
        <v>143</v>
      </c>
      <c r="L2276">
        <v>2</v>
      </c>
      <c r="M2276" t="s">
        <v>144</v>
      </c>
      <c r="N2276" t="s">
        <v>145</v>
      </c>
      <c r="O2276" t="s">
        <v>156</v>
      </c>
      <c r="P2276" t="s">
        <v>161</v>
      </c>
      <c r="Q2276">
        <v>725</v>
      </c>
      <c r="R2276">
        <v>345</v>
      </c>
      <c r="S2276">
        <v>9130</v>
      </c>
      <c r="T2276">
        <v>700</v>
      </c>
      <c r="U2276">
        <v>77</v>
      </c>
      <c r="V2276">
        <v>18</v>
      </c>
      <c r="W2276">
        <v>370</v>
      </c>
      <c r="X2276">
        <v>370</v>
      </c>
      <c r="Y2276">
        <v>0</v>
      </c>
      <c r="Z2276">
        <v>0</v>
      </c>
      <c r="AA2276">
        <v>7705</v>
      </c>
      <c r="AB2276">
        <v>0</v>
      </c>
      <c r="AC2276">
        <v>0</v>
      </c>
      <c r="AD2276">
        <v>17</v>
      </c>
      <c r="AE2276">
        <v>1</v>
      </c>
      <c r="AF2276">
        <v>292</v>
      </c>
      <c r="AG2276">
        <v>1</v>
      </c>
      <c r="AH2276">
        <v>24</v>
      </c>
      <c r="AI2276">
        <v>28</v>
      </c>
      <c r="AJ2276">
        <v>0</v>
      </c>
      <c r="AK2276">
        <v>0</v>
      </c>
      <c r="AL2276">
        <v>0</v>
      </c>
      <c r="AM2276">
        <v>0</v>
      </c>
      <c r="AN2276">
        <v>0</v>
      </c>
      <c r="AO2276">
        <v>212</v>
      </c>
      <c r="AP2276">
        <v>1122</v>
      </c>
      <c r="AQ2276">
        <v>212</v>
      </c>
      <c r="AR2276">
        <v>1</v>
      </c>
      <c r="AS2276">
        <v>91</v>
      </c>
      <c r="AT2276">
        <v>95</v>
      </c>
      <c r="AU2276">
        <v>23</v>
      </c>
      <c r="AV2276">
        <v>11</v>
      </c>
      <c r="AW2276">
        <v>17</v>
      </c>
      <c r="AX2276">
        <v>0</v>
      </c>
      <c r="AY2276">
        <v>194</v>
      </c>
      <c r="AZ2276">
        <v>263</v>
      </c>
      <c r="BA2276">
        <v>132</v>
      </c>
      <c r="BB2276">
        <v>22</v>
      </c>
      <c r="BC2276">
        <v>11</v>
      </c>
      <c r="BD2276">
        <v>8</v>
      </c>
      <c r="BE2276">
        <v>1</v>
      </c>
      <c r="BF2276">
        <v>325</v>
      </c>
      <c r="BG2276">
        <v>695</v>
      </c>
      <c r="BH2276">
        <v>0</v>
      </c>
      <c r="BI2276">
        <v>75</v>
      </c>
      <c r="BJ2276" s="25">
        <v>45853</v>
      </c>
      <c r="BK2276">
        <v>0</v>
      </c>
      <c r="BL2276" s="27" t="str">
        <f>VLOOKUP(O2276,DropDownList!$H$1:$I$7,2,FALSE)</f>
        <v>2023/24</v>
      </c>
      <c r="BM2276" s="27" t="str">
        <f t="shared" si="35"/>
        <v>VSUR</v>
      </c>
    </row>
    <row r="2277" spans="1:65" x14ac:dyDescent="0.2">
      <c r="A2277">
        <v>2025</v>
      </c>
      <c r="B2277">
        <v>7</v>
      </c>
      <c r="C2277" t="s">
        <v>231</v>
      </c>
      <c r="D2277" t="s">
        <v>249</v>
      </c>
      <c r="E2277" t="s">
        <v>50</v>
      </c>
      <c r="F2277">
        <v>9853</v>
      </c>
      <c r="G2277" t="s">
        <v>158</v>
      </c>
      <c r="H2277" t="s">
        <v>237</v>
      </c>
      <c r="I2277" t="s">
        <v>237</v>
      </c>
      <c r="J2277" s="24">
        <v>45839</v>
      </c>
      <c r="K2277" t="s">
        <v>143</v>
      </c>
      <c r="L2277">
        <v>2</v>
      </c>
      <c r="M2277" t="s">
        <v>144</v>
      </c>
      <c r="N2277" t="s">
        <v>145</v>
      </c>
      <c r="O2277" t="s">
        <v>149</v>
      </c>
      <c r="P2277" t="s">
        <v>161</v>
      </c>
      <c r="Q2277">
        <v>2256.0100000000002</v>
      </c>
      <c r="R2277">
        <v>377</v>
      </c>
      <c r="S2277">
        <v>10875</v>
      </c>
      <c r="T2277">
        <v>190</v>
      </c>
      <c r="U2277">
        <v>207</v>
      </c>
      <c r="V2277">
        <v>40</v>
      </c>
      <c r="W2277">
        <v>1450</v>
      </c>
      <c r="X2277">
        <v>1450</v>
      </c>
      <c r="Y2277">
        <v>0</v>
      </c>
      <c r="Z2277">
        <v>0</v>
      </c>
      <c r="AA2277">
        <v>8428.99</v>
      </c>
      <c r="AB2277">
        <v>0</v>
      </c>
      <c r="AC2277">
        <v>0</v>
      </c>
      <c r="AD2277">
        <v>39</v>
      </c>
      <c r="AE2277">
        <v>1</v>
      </c>
      <c r="AF2277">
        <v>288</v>
      </c>
      <c r="AG2277">
        <v>6</v>
      </c>
      <c r="AH2277">
        <v>7</v>
      </c>
      <c r="AI2277">
        <v>76</v>
      </c>
      <c r="AJ2277">
        <v>0</v>
      </c>
      <c r="AK2277">
        <v>0</v>
      </c>
      <c r="AL2277">
        <v>0</v>
      </c>
      <c r="AM2277">
        <v>0</v>
      </c>
      <c r="AN2277">
        <v>0</v>
      </c>
      <c r="AO2277">
        <v>240</v>
      </c>
      <c r="AP2277">
        <v>679</v>
      </c>
      <c r="AQ2277">
        <v>244</v>
      </c>
      <c r="AR2277">
        <v>0</v>
      </c>
      <c r="AS2277">
        <v>42</v>
      </c>
      <c r="AT2277">
        <v>32</v>
      </c>
      <c r="AU2277">
        <v>7</v>
      </c>
      <c r="AV2277">
        <v>5</v>
      </c>
      <c r="AW2277">
        <v>5</v>
      </c>
      <c r="AX2277">
        <v>0</v>
      </c>
      <c r="AY2277">
        <v>93</v>
      </c>
      <c r="AZ2277">
        <v>162</v>
      </c>
      <c r="BA2277">
        <v>45</v>
      </c>
      <c r="BB2277">
        <v>11</v>
      </c>
      <c r="BC2277">
        <v>1</v>
      </c>
      <c r="BD2277">
        <v>6</v>
      </c>
      <c r="BE2277">
        <v>1</v>
      </c>
      <c r="BF2277">
        <v>370</v>
      </c>
      <c r="BG2277">
        <v>2170</v>
      </c>
      <c r="BH2277">
        <v>0</v>
      </c>
      <c r="BI2277">
        <v>205</v>
      </c>
      <c r="BJ2277" s="25">
        <v>45853</v>
      </c>
      <c r="BK2277">
        <v>0</v>
      </c>
      <c r="BL2277" s="27" t="str">
        <f>VLOOKUP(O2277,DropDownList!$H$1:$I$7,2,FALSE)</f>
        <v>2025/26</v>
      </c>
      <c r="BM2277" s="27" t="str">
        <f t="shared" si="35"/>
        <v>VSUR</v>
      </c>
    </row>
    <row r="2278" spans="1:65" x14ac:dyDescent="0.2">
      <c r="A2278">
        <v>2025</v>
      </c>
      <c r="B2278">
        <v>7</v>
      </c>
      <c r="C2278" t="s">
        <v>231</v>
      </c>
      <c r="D2278" t="s">
        <v>250</v>
      </c>
      <c r="E2278" t="s">
        <v>51</v>
      </c>
      <c r="F2278">
        <v>9372</v>
      </c>
      <c r="G2278" t="s">
        <v>141</v>
      </c>
      <c r="H2278" t="s">
        <v>233</v>
      </c>
      <c r="I2278" t="s">
        <v>234</v>
      </c>
      <c r="J2278" s="24">
        <v>45839</v>
      </c>
      <c r="K2278" t="s">
        <v>143</v>
      </c>
      <c r="L2278">
        <v>2</v>
      </c>
      <c r="M2278" t="s">
        <v>144</v>
      </c>
      <c r="N2278" t="s">
        <v>145</v>
      </c>
      <c r="O2278" t="s">
        <v>147</v>
      </c>
      <c r="P2278" t="s">
        <v>153</v>
      </c>
      <c r="Q2278">
        <v>0</v>
      </c>
      <c r="R2278">
        <v>1</v>
      </c>
      <c r="S2278">
        <v>150</v>
      </c>
      <c r="T2278">
        <v>0</v>
      </c>
      <c r="U2278">
        <v>0</v>
      </c>
      <c r="V2278">
        <v>0</v>
      </c>
      <c r="W2278">
        <v>0</v>
      </c>
      <c r="X2278">
        <v>0</v>
      </c>
      <c r="Y2278">
        <v>0</v>
      </c>
      <c r="Z2278">
        <v>0</v>
      </c>
      <c r="AA2278">
        <v>150</v>
      </c>
      <c r="AB2278">
        <v>0</v>
      </c>
      <c r="AC2278">
        <v>150</v>
      </c>
      <c r="AD2278">
        <v>0</v>
      </c>
      <c r="AE2278">
        <v>0</v>
      </c>
      <c r="AF2278">
        <v>1</v>
      </c>
      <c r="AG2278">
        <v>0</v>
      </c>
      <c r="AH2278">
        <v>0</v>
      </c>
      <c r="AI2278">
        <v>0</v>
      </c>
      <c r="AJ2278">
        <v>0</v>
      </c>
      <c r="AK2278">
        <v>0</v>
      </c>
      <c r="AL2278">
        <v>0</v>
      </c>
      <c r="AM2278">
        <v>0</v>
      </c>
      <c r="AN2278">
        <v>0</v>
      </c>
      <c r="AO2278">
        <v>0</v>
      </c>
      <c r="AP2278">
        <v>0</v>
      </c>
      <c r="AQ2278">
        <v>0</v>
      </c>
      <c r="AR2278">
        <v>0</v>
      </c>
      <c r="AS2278">
        <v>0</v>
      </c>
      <c r="AT2278">
        <v>0</v>
      </c>
      <c r="AU2278">
        <v>0</v>
      </c>
      <c r="AV2278">
        <v>0</v>
      </c>
      <c r="AW2278">
        <v>0</v>
      </c>
      <c r="AX2278">
        <v>0</v>
      </c>
      <c r="AY2278">
        <v>0</v>
      </c>
      <c r="AZ2278">
        <v>0</v>
      </c>
      <c r="BA2278">
        <v>0</v>
      </c>
      <c r="BB2278">
        <v>0</v>
      </c>
      <c r="BC2278">
        <v>0</v>
      </c>
      <c r="BD2278">
        <v>0</v>
      </c>
      <c r="BE2278">
        <v>0</v>
      </c>
      <c r="BF2278">
        <v>0</v>
      </c>
      <c r="BG2278">
        <v>0</v>
      </c>
      <c r="BH2278">
        <v>0</v>
      </c>
      <c r="BI2278">
        <v>0</v>
      </c>
      <c r="BJ2278" s="25">
        <v>45853</v>
      </c>
      <c r="BK2278">
        <v>0</v>
      </c>
      <c r="BL2278" s="27" t="str">
        <f>VLOOKUP(O2278,DropDownList!$H$1:$I$7,2,FALSE)</f>
        <v>2024/25</v>
      </c>
      <c r="BM2278" s="27" t="str">
        <f t="shared" si="35"/>
        <v>PREG</v>
      </c>
    </row>
    <row r="2279" spans="1:65" x14ac:dyDescent="0.2">
      <c r="A2279">
        <v>2025</v>
      </c>
      <c r="B2279">
        <v>7</v>
      </c>
      <c r="C2279" t="s">
        <v>231</v>
      </c>
      <c r="D2279" t="s">
        <v>250</v>
      </c>
      <c r="E2279" t="s">
        <v>51</v>
      </c>
      <c r="F2279">
        <v>9372</v>
      </c>
      <c r="G2279" t="s">
        <v>141</v>
      </c>
      <c r="H2279" t="s">
        <v>233</v>
      </c>
      <c r="I2279" t="s">
        <v>234</v>
      </c>
      <c r="J2279" s="24">
        <v>45839</v>
      </c>
      <c r="K2279" t="s">
        <v>143</v>
      </c>
      <c r="L2279">
        <v>2</v>
      </c>
      <c r="M2279" t="s">
        <v>144</v>
      </c>
      <c r="N2279" t="s">
        <v>145</v>
      </c>
      <c r="O2279" t="s">
        <v>147</v>
      </c>
      <c r="P2279" t="s">
        <v>152</v>
      </c>
      <c r="Q2279">
        <v>0</v>
      </c>
      <c r="R2279">
        <v>13</v>
      </c>
      <c r="S2279">
        <v>520</v>
      </c>
      <c r="T2279">
        <v>200</v>
      </c>
      <c r="U2279">
        <v>0</v>
      </c>
      <c r="V2279">
        <v>0</v>
      </c>
      <c r="W2279">
        <v>0</v>
      </c>
      <c r="X2279">
        <v>0</v>
      </c>
      <c r="Y2279">
        <v>0</v>
      </c>
      <c r="Z2279">
        <v>0</v>
      </c>
      <c r="AA2279">
        <v>320</v>
      </c>
      <c r="AB2279">
        <v>0</v>
      </c>
      <c r="AC2279">
        <v>320</v>
      </c>
      <c r="AD2279">
        <v>0</v>
      </c>
      <c r="AE2279">
        <v>0</v>
      </c>
      <c r="AF2279">
        <v>8</v>
      </c>
      <c r="AG2279">
        <v>0</v>
      </c>
      <c r="AH2279">
        <v>5</v>
      </c>
      <c r="AI2279">
        <v>0</v>
      </c>
      <c r="AJ2279">
        <v>0</v>
      </c>
      <c r="AK2279">
        <v>0</v>
      </c>
      <c r="AL2279">
        <v>0</v>
      </c>
      <c r="AM2279">
        <v>0</v>
      </c>
      <c r="AN2279">
        <v>0</v>
      </c>
      <c r="AO2279">
        <v>0</v>
      </c>
      <c r="AP2279">
        <v>0</v>
      </c>
      <c r="AQ2279">
        <v>0</v>
      </c>
      <c r="AR2279">
        <v>0</v>
      </c>
      <c r="AS2279">
        <v>0</v>
      </c>
      <c r="AT2279">
        <v>0</v>
      </c>
      <c r="AU2279">
        <v>0</v>
      </c>
      <c r="AV2279">
        <v>0</v>
      </c>
      <c r="AW2279">
        <v>0</v>
      </c>
      <c r="AX2279">
        <v>0</v>
      </c>
      <c r="AY2279">
        <v>0</v>
      </c>
      <c r="AZ2279">
        <v>0</v>
      </c>
      <c r="BA2279">
        <v>0</v>
      </c>
      <c r="BB2279">
        <v>0</v>
      </c>
      <c r="BC2279">
        <v>0</v>
      </c>
      <c r="BD2279">
        <v>0</v>
      </c>
      <c r="BE2279">
        <v>0</v>
      </c>
      <c r="BF2279">
        <v>0</v>
      </c>
      <c r="BG2279">
        <v>0</v>
      </c>
      <c r="BH2279">
        <v>0</v>
      </c>
      <c r="BI2279">
        <v>0</v>
      </c>
      <c r="BJ2279" s="25">
        <v>45853</v>
      </c>
      <c r="BK2279">
        <v>0</v>
      </c>
      <c r="BL2279" s="27" t="str">
        <f>VLOOKUP(O2279,DropDownList!$H$1:$I$7,2,FALSE)</f>
        <v>2024/25</v>
      </c>
      <c r="BM2279" s="27" t="str">
        <f t="shared" si="35"/>
        <v>PCOA</v>
      </c>
    </row>
    <row r="2280" spans="1:65" x14ac:dyDescent="0.2">
      <c r="A2280">
        <v>2025</v>
      </c>
      <c r="B2280">
        <v>7</v>
      </c>
      <c r="C2280" t="s">
        <v>231</v>
      </c>
      <c r="D2280" t="s">
        <v>250</v>
      </c>
      <c r="E2280" t="s">
        <v>51</v>
      </c>
      <c r="F2280">
        <v>9372</v>
      </c>
      <c r="G2280" t="s">
        <v>141</v>
      </c>
      <c r="H2280" t="s">
        <v>233</v>
      </c>
      <c r="I2280" t="s">
        <v>234</v>
      </c>
      <c r="J2280" s="24">
        <v>45839</v>
      </c>
      <c r="K2280" t="s">
        <v>143</v>
      </c>
      <c r="L2280">
        <v>2</v>
      </c>
      <c r="M2280" t="s">
        <v>144</v>
      </c>
      <c r="N2280" t="s">
        <v>145</v>
      </c>
      <c r="O2280" t="s">
        <v>147</v>
      </c>
      <c r="P2280" t="s">
        <v>150</v>
      </c>
      <c r="Q2280">
        <v>9329.59</v>
      </c>
      <c r="R2280">
        <v>252</v>
      </c>
      <c r="S2280">
        <v>35350.800000000003</v>
      </c>
      <c r="T2280">
        <v>3886.69</v>
      </c>
      <c r="U2280">
        <v>76</v>
      </c>
      <c r="V2280">
        <v>28</v>
      </c>
      <c r="W2280">
        <v>4307.3900000000003</v>
      </c>
      <c r="X2280">
        <v>4307.3900000000003</v>
      </c>
      <c r="Y2280">
        <v>227</v>
      </c>
      <c r="Z2280">
        <v>31464.11</v>
      </c>
      <c r="AA2280">
        <v>22134.52</v>
      </c>
      <c r="AB2280">
        <v>5098.45</v>
      </c>
      <c r="AC2280">
        <v>17036.07</v>
      </c>
      <c r="AD2280">
        <v>25</v>
      </c>
      <c r="AE2280">
        <v>3</v>
      </c>
      <c r="AF2280">
        <v>149</v>
      </c>
      <c r="AG2280">
        <v>31</v>
      </c>
      <c r="AH2280">
        <v>25</v>
      </c>
      <c r="AI2280">
        <v>45</v>
      </c>
      <c r="AJ2280">
        <v>53</v>
      </c>
      <c r="AK2280">
        <v>29</v>
      </c>
      <c r="AL2280">
        <v>11</v>
      </c>
      <c r="AM2280">
        <v>6</v>
      </c>
      <c r="AN2280">
        <v>4</v>
      </c>
      <c r="AO2280">
        <v>165</v>
      </c>
      <c r="AP2280">
        <v>684</v>
      </c>
      <c r="AQ2280">
        <v>183</v>
      </c>
      <c r="AR2280">
        <v>16</v>
      </c>
      <c r="AS2280">
        <v>62</v>
      </c>
      <c r="AT2280">
        <v>27</v>
      </c>
      <c r="AU2280">
        <v>5</v>
      </c>
      <c r="AV2280">
        <v>3</v>
      </c>
      <c r="AW2280">
        <v>0</v>
      </c>
      <c r="AX2280">
        <v>0</v>
      </c>
      <c r="AY2280">
        <v>122</v>
      </c>
      <c r="AZ2280">
        <v>175</v>
      </c>
      <c r="BA2280">
        <v>55</v>
      </c>
      <c r="BB2280">
        <v>9</v>
      </c>
      <c r="BC2280">
        <v>1</v>
      </c>
      <c r="BD2280">
        <v>1</v>
      </c>
      <c r="BE2280">
        <v>0</v>
      </c>
      <c r="BF2280">
        <v>156</v>
      </c>
      <c r="BG2280">
        <v>6618.33</v>
      </c>
      <c r="BH2280">
        <v>2</v>
      </c>
      <c r="BI2280">
        <v>76</v>
      </c>
      <c r="BJ2280" s="25">
        <v>45853</v>
      </c>
      <c r="BK2280">
        <v>0</v>
      </c>
      <c r="BL2280" s="27" t="str">
        <f>VLOOKUP(O2280,DropDownList!$H$1:$I$7,2,FALSE)</f>
        <v>2024/25</v>
      </c>
      <c r="BM2280" s="27" t="str">
        <f t="shared" si="35"/>
        <v>FISCAL FINES</v>
      </c>
    </row>
    <row r="2281" spans="1:65" x14ac:dyDescent="0.2">
      <c r="A2281">
        <v>2025</v>
      </c>
      <c r="B2281">
        <v>7</v>
      </c>
      <c r="C2281" t="s">
        <v>231</v>
      </c>
      <c r="D2281" t="s">
        <v>250</v>
      </c>
      <c r="E2281" t="s">
        <v>51</v>
      </c>
      <c r="F2281">
        <v>9372</v>
      </c>
      <c r="G2281" t="s">
        <v>141</v>
      </c>
      <c r="H2281" t="s">
        <v>233</v>
      </c>
      <c r="I2281" t="s">
        <v>234</v>
      </c>
      <c r="J2281" s="24">
        <v>45839</v>
      </c>
      <c r="K2281" t="s">
        <v>143</v>
      </c>
      <c r="L2281">
        <v>2</v>
      </c>
      <c r="M2281" t="s">
        <v>144</v>
      </c>
      <c r="N2281" t="s">
        <v>145</v>
      </c>
      <c r="O2281" t="s">
        <v>156</v>
      </c>
      <c r="P2281" t="s">
        <v>146</v>
      </c>
      <c r="Q2281">
        <v>416.59</v>
      </c>
      <c r="R2281">
        <v>219</v>
      </c>
      <c r="S2281">
        <v>3280</v>
      </c>
      <c r="T2281">
        <v>20</v>
      </c>
      <c r="U2281">
        <v>58</v>
      </c>
      <c r="V2281">
        <v>15</v>
      </c>
      <c r="W2281">
        <v>195.03</v>
      </c>
      <c r="X2281">
        <v>195.03</v>
      </c>
      <c r="Y2281">
        <v>0</v>
      </c>
      <c r="Z2281">
        <v>0</v>
      </c>
      <c r="AA2281">
        <v>2843.41</v>
      </c>
      <c r="AB2281">
        <v>0</v>
      </c>
      <c r="AC2281">
        <v>0</v>
      </c>
      <c r="AD2281">
        <v>14</v>
      </c>
      <c r="AE2281">
        <v>1</v>
      </c>
      <c r="AF2281">
        <v>191</v>
      </c>
      <c r="AG2281">
        <v>2</v>
      </c>
      <c r="AH2281">
        <v>1</v>
      </c>
      <c r="AI2281">
        <v>25</v>
      </c>
      <c r="AJ2281">
        <v>0</v>
      </c>
      <c r="AK2281">
        <v>0</v>
      </c>
      <c r="AL2281">
        <v>0</v>
      </c>
      <c r="AM2281">
        <v>0</v>
      </c>
      <c r="AN2281">
        <v>0</v>
      </c>
      <c r="AO2281">
        <v>127</v>
      </c>
      <c r="AP2281">
        <v>725</v>
      </c>
      <c r="AQ2281">
        <v>137</v>
      </c>
      <c r="AR2281">
        <v>0</v>
      </c>
      <c r="AS2281">
        <v>70</v>
      </c>
      <c r="AT2281">
        <v>61</v>
      </c>
      <c r="AU2281">
        <v>11</v>
      </c>
      <c r="AV2281">
        <v>7</v>
      </c>
      <c r="AW2281">
        <v>0</v>
      </c>
      <c r="AX2281">
        <v>0</v>
      </c>
      <c r="AY2281">
        <v>105</v>
      </c>
      <c r="AZ2281">
        <v>154</v>
      </c>
      <c r="BA2281">
        <v>77</v>
      </c>
      <c r="BB2281">
        <v>30</v>
      </c>
      <c r="BC2281">
        <v>11</v>
      </c>
      <c r="BD2281">
        <v>0</v>
      </c>
      <c r="BE2281">
        <v>1</v>
      </c>
      <c r="BF2281">
        <v>219</v>
      </c>
      <c r="BG2281">
        <v>410</v>
      </c>
      <c r="BH2281">
        <v>0</v>
      </c>
      <c r="BI2281">
        <v>57</v>
      </c>
      <c r="BJ2281" s="25">
        <v>45853</v>
      </c>
      <c r="BK2281">
        <v>0</v>
      </c>
      <c r="BL2281" s="27" t="str">
        <f>VLOOKUP(O2281,DropDownList!$H$1:$I$7,2,FALSE)</f>
        <v>2023/24</v>
      </c>
      <c r="BM2281" s="27" t="str">
        <f t="shared" si="35"/>
        <v>VSUR</v>
      </c>
    </row>
    <row r="2282" spans="1:65" x14ac:dyDescent="0.2">
      <c r="A2282">
        <v>2025</v>
      </c>
      <c r="B2282">
        <v>7</v>
      </c>
      <c r="C2282" t="s">
        <v>231</v>
      </c>
      <c r="D2282" t="s">
        <v>250</v>
      </c>
      <c r="E2282" t="s">
        <v>51</v>
      </c>
      <c r="F2282">
        <v>9372</v>
      </c>
      <c r="G2282" t="s">
        <v>141</v>
      </c>
      <c r="H2282" t="s">
        <v>233</v>
      </c>
      <c r="I2282" t="s">
        <v>234</v>
      </c>
      <c r="J2282" s="24">
        <v>45839</v>
      </c>
      <c r="K2282" t="s">
        <v>143</v>
      </c>
      <c r="L2282">
        <v>2</v>
      </c>
      <c r="M2282" t="s">
        <v>144</v>
      </c>
      <c r="N2282" t="s">
        <v>145</v>
      </c>
      <c r="O2282" t="s">
        <v>147</v>
      </c>
      <c r="P2282" t="s">
        <v>154</v>
      </c>
      <c r="Q2282">
        <v>10970.21</v>
      </c>
      <c r="R2282">
        <v>134</v>
      </c>
      <c r="S2282">
        <v>39217.040000000001</v>
      </c>
      <c r="T2282">
        <v>110</v>
      </c>
      <c r="U2282">
        <v>46</v>
      </c>
      <c r="V2282">
        <v>16</v>
      </c>
      <c r="W2282">
        <v>3844.5</v>
      </c>
      <c r="X2282">
        <v>4503.5</v>
      </c>
      <c r="Y2282">
        <v>0</v>
      </c>
      <c r="Z2282">
        <v>0</v>
      </c>
      <c r="AA2282">
        <v>28136.83</v>
      </c>
      <c r="AB2282">
        <v>829.51</v>
      </c>
      <c r="AC2282">
        <v>25517.64</v>
      </c>
      <c r="AD2282">
        <v>11</v>
      </c>
      <c r="AE2282">
        <v>5</v>
      </c>
      <c r="AF2282">
        <v>87</v>
      </c>
      <c r="AG2282">
        <v>24</v>
      </c>
      <c r="AH2282">
        <v>1</v>
      </c>
      <c r="AI2282">
        <v>22</v>
      </c>
      <c r="AJ2282">
        <v>0</v>
      </c>
      <c r="AK2282">
        <v>0</v>
      </c>
      <c r="AL2282">
        <v>0</v>
      </c>
      <c r="AM2282">
        <v>0</v>
      </c>
      <c r="AN2282">
        <v>0</v>
      </c>
      <c r="AO2282">
        <v>82</v>
      </c>
      <c r="AP2282">
        <v>348</v>
      </c>
      <c r="AQ2282">
        <v>84</v>
      </c>
      <c r="AR2282">
        <v>0</v>
      </c>
      <c r="AS2282">
        <v>43</v>
      </c>
      <c r="AT2282">
        <v>15</v>
      </c>
      <c r="AU2282">
        <v>4</v>
      </c>
      <c r="AV2282">
        <v>1</v>
      </c>
      <c r="AW2282">
        <v>0</v>
      </c>
      <c r="AX2282">
        <v>0</v>
      </c>
      <c r="AY2282">
        <v>61</v>
      </c>
      <c r="AZ2282">
        <v>86</v>
      </c>
      <c r="BA2282">
        <v>28</v>
      </c>
      <c r="BB2282">
        <v>9</v>
      </c>
      <c r="BC2282">
        <v>3</v>
      </c>
      <c r="BD2282">
        <v>0</v>
      </c>
      <c r="BE2282">
        <v>1</v>
      </c>
      <c r="BF2282">
        <v>133</v>
      </c>
      <c r="BG2282">
        <v>6879</v>
      </c>
      <c r="BH2282">
        <v>0</v>
      </c>
      <c r="BI2282">
        <v>46</v>
      </c>
      <c r="BJ2282" s="25">
        <v>45853</v>
      </c>
      <c r="BK2282">
        <v>0</v>
      </c>
      <c r="BL2282" s="27" t="str">
        <f>VLOOKUP(O2282,DropDownList!$H$1:$I$7,2,FALSE)</f>
        <v>2024/25</v>
      </c>
      <c r="BM2282" s="27" t="str">
        <f t="shared" si="35"/>
        <v>JP COURT</v>
      </c>
    </row>
    <row r="2283" spans="1:65" x14ac:dyDescent="0.2">
      <c r="A2283">
        <v>2025</v>
      </c>
      <c r="B2283">
        <v>7</v>
      </c>
      <c r="C2283" t="s">
        <v>231</v>
      </c>
      <c r="D2283" t="s">
        <v>250</v>
      </c>
      <c r="E2283" t="s">
        <v>51</v>
      </c>
      <c r="F2283">
        <v>9372</v>
      </c>
      <c r="G2283" t="s">
        <v>141</v>
      </c>
      <c r="H2283" t="s">
        <v>233</v>
      </c>
      <c r="I2283" t="s">
        <v>234</v>
      </c>
      <c r="J2283" s="24">
        <v>45839</v>
      </c>
      <c r="K2283" t="s">
        <v>143</v>
      </c>
      <c r="L2283">
        <v>2</v>
      </c>
      <c r="M2283" t="s">
        <v>144</v>
      </c>
      <c r="N2283" t="s">
        <v>145</v>
      </c>
      <c r="O2283" t="s">
        <v>156</v>
      </c>
      <c r="P2283" t="s">
        <v>154</v>
      </c>
      <c r="Q2283">
        <v>13546.66</v>
      </c>
      <c r="R2283">
        <v>220</v>
      </c>
      <c r="S2283">
        <v>58078.86</v>
      </c>
      <c r="T2283">
        <v>535.15</v>
      </c>
      <c r="U2283">
        <v>58</v>
      </c>
      <c r="V2283">
        <v>33</v>
      </c>
      <c r="W2283">
        <v>6809.81</v>
      </c>
      <c r="X2283">
        <v>6809.81</v>
      </c>
      <c r="Y2283">
        <v>0</v>
      </c>
      <c r="Z2283">
        <v>0</v>
      </c>
      <c r="AA2283">
        <v>43997.05</v>
      </c>
      <c r="AB2283">
        <v>1051.69</v>
      </c>
      <c r="AC2283">
        <v>40081.949999999997</v>
      </c>
      <c r="AD2283">
        <v>14</v>
      </c>
      <c r="AE2283">
        <v>19</v>
      </c>
      <c r="AF2283">
        <v>160</v>
      </c>
      <c r="AG2283">
        <v>34</v>
      </c>
      <c r="AH2283">
        <v>1</v>
      </c>
      <c r="AI2283">
        <v>24</v>
      </c>
      <c r="AJ2283">
        <v>0</v>
      </c>
      <c r="AK2283">
        <v>0</v>
      </c>
      <c r="AL2283">
        <v>0</v>
      </c>
      <c r="AM2283">
        <v>0</v>
      </c>
      <c r="AN2283">
        <v>0</v>
      </c>
      <c r="AO2283">
        <v>128</v>
      </c>
      <c r="AP2283">
        <v>716</v>
      </c>
      <c r="AQ2283">
        <v>139</v>
      </c>
      <c r="AR2283">
        <v>0</v>
      </c>
      <c r="AS2283">
        <v>68</v>
      </c>
      <c r="AT2283">
        <v>60</v>
      </c>
      <c r="AU2283">
        <v>11</v>
      </c>
      <c r="AV2283">
        <v>7</v>
      </c>
      <c r="AW2283">
        <v>0</v>
      </c>
      <c r="AX2283">
        <v>0</v>
      </c>
      <c r="AY2283">
        <v>102</v>
      </c>
      <c r="AZ2283">
        <v>152</v>
      </c>
      <c r="BA2283">
        <v>76</v>
      </c>
      <c r="BB2283">
        <v>30</v>
      </c>
      <c r="BC2283">
        <v>11</v>
      </c>
      <c r="BD2283">
        <v>0</v>
      </c>
      <c r="BE2283">
        <v>1</v>
      </c>
      <c r="BF2283">
        <v>220</v>
      </c>
      <c r="BG2283">
        <v>6951.5</v>
      </c>
      <c r="BH2283">
        <v>1</v>
      </c>
      <c r="BI2283">
        <v>57</v>
      </c>
      <c r="BJ2283" s="25">
        <v>45853</v>
      </c>
      <c r="BK2283">
        <v>0</v>
      </c>
      <c r="BL2283" s="27" t="str">
        <f>VLOOKUP(O2283,DropDownList!$H$1:$I$7,2,FALSE)</f>
        <v>2023/24</v>
      </c>
      <c r="BM2283" s="27" t="str">
        <f t="shared" si="35"/>
        <v>JP COURT</v>
      </c>
    </row>
    <row r="2284" spans="1:65" x14ac:dyDescent="0.2">
      <c r="A2284">
        <v>2025</v>
      </c>
      <c r="B2284">
        <v>7</v>
      </c>
      <c r="C2284" t="s">
        <v>231</v>
      </c>
      <c r="D2284" t="s">
        <v>250</v>
      </c>
      <c r="E2284" t="s">
        <v>51</v>
      </c>
      <c r="F2284">
        <v>9372</v>
      </c>
      <c r="G2284" t="s">
        <v>141</v>
      </c>
      <c r="H2284" t="s">
        <v>233</v>
      </c>
      <c r="I2284" t="s">
        <v>234</v>
      </c>
      <c r="J2284" s="24">
        <v>45839</v>
      </c>
      <c r="K2284" t="s">
        <v>143</v>
      </c>
      <c r="L2284">
        <v>2</v>
      </c>
      <c r="M2284" t="s">
        <v>144</v>
      </c>
      <c r="N2284" t="s">
        <v>145</v>
      </c>
      <c r="O2284" t="s">
        <v>156</v>
      </c>
      <c r="P2284" t="s">
        <v>152</v>
      </c>
      <c r="Q2284">
        <v>0</v>
      </c>
      <c r="R2284">
        <v>18</v>
      </c>
      <c r="S2284">
        <v>720</v>
      </c>
      <c r="T2284">
        <v>400</v>
      </c>
      <c r="U2284">
        <v>0</v>
      </c>
      <c r="V2284">
        <v>0</v>
      </c>
      <c r="W2284">
        <v>0</v>
      </c>
      <c r="X2284">
        <v>0</v>
      </c>
      <c r="Y2284">
        <v>0</v>
      </c>
      <c r="Z2284">
        <v>0</v>
      </c>
      <c r="AA2284">
        <v>320</v>
      </c>
      <c r="AB2284">
        <v>0</v>
      </c>
      <c r="AC2284">
        <v>320</v>
      </c>
      <c r="AD2284">
        <v>0</v>
      </c>
      <c r="AE2284">
        <v>0</v>
      </c>
      <c r="AF2284">
        <v>8</v>
      </c>
      <c r="AG2284">
        <v>0</v>
      </c>
      <c r="AH2284">
        <v>10</v>
      </c>
      <c r="AI2284">
        <v>0</v>
      </c>
      <c r="AJ2284">
        <v>0</v>
      </c>
      <c r="AK2284">
        <v>0</v>
      </c>
      <c r="AL2284">
        <v>0</v>
      </c>
      <c r="AM2284">
        <v>0</v>
      </c>
      <c r="AN2284">
        <v>0</v>
      </c>
      <c r="AO2284">
        <v>0</v>
      </c>
      <c r="AP2284">
        <v>0</v>
      </c>
      <c r="AQ2284">
        <v>0</v>
      </c>
      <c r="AR2284">
        <v>0</v>
      </c>
      <c r="AS2284">
        <v>0</v>
      </c>
      <c r="AT2284">
        <v>0</v>
      </c>
      <c r="AU2284">
        <v>0</v>
      </c>
      <c r="AV2284">
        <v>0</v>
      </c>
      <c r="AW2284">
        <v>0</v>
      </c>
      <c r="AX2284">
        <v>0</v>
      </c>
      <c r="AY2284">
        <v>0</v>
      </c>
      <c r="AZ2284">
        <v>0</v>
      </c>
      <c r="BA2284">
        <v>0</v>
      </c>
      <c r="BB2284">
        <v>0</v>
      </c>
      <c r="BC2284">
        <v>0</v>
      </c>
      <c r="BD2284">
        <v>0</v>
      </c>
      <c r="BE2284">
        <v>0</v>
      </c>
      <c r="BF2284">
        <v>0</v>
      </c>
      <c r="BG2284">
        <v>0</v>
      </c>
      <c r="BH2284">
        <v>0</v>
      </c>
      <c r="BI2284">
        <v>0</v>
      </c>
      <c r="BJ2284" s="25">
        <v>45853</v>
      </c>
      <c r="BK2284">
        <v>0</v>
      </c>
      <c r="BL2284" s="27" t="str">
        <f>VLOOKUP(O2284,DropDownList!$H$1:$I$7,2,FALSE)</f>
        <v>2023/24</v>
      </c>
      <c r="BM2284" s="27" t="str">
        <f t="shared" si="35"/>
        <v>PCOA</v>
      </c>
    </row>
    <row r="2285" spans="1:65" x14ac:dyDescent="0.2">
      <c r="A2285">
        <v>2025</v>
      </c>
      <c r="B2285">
        <v>7</v>
      </c>
      <c r="C2285" t="s">
        <v>231</v>
      </c>
      <c r="D2285" t="s">
        <v>250</v>
      </c>
      <c r="E2285" t="s">
        <v>51</v>
      </c>
      <c r="F2285">
        <v>9372</v>
      </c>
      <c r="G2285" t="s">
        <v>141</v>
      </c>
      <c r="H2285" t="s">
        <v>233</v>
      </c>
      <c r="I2285" t="s">
        <v>234</v>
      </c>
      <c r="J2285" s="24">
        <v>45839</v>
      </c>
      <c r="K2285" t="s">
        <v>143</v>
      </c>
      <c r="L2285">
        <v>2</v>
      </c>
      <c r="M2285" t="s">
        <v>144</v>
      </c>
      <c r="N2285" t="s">
        <v>145</v>
      </c>
      <c r="O2285" t="s">
        <v>149</v>
      </c>
      <c r="P2285" t="s">
        <v>153</v>
      </c>
      <c r="Q2285">
        <v>90</v>
      </c>
      <c r="R2285">
        <v>4</v>
      </c>
      <c r="S2285">
        <v>180</v>
      </c>
      <c r="T2285">
        <v>0</v>
      </c>
      <c r="U2285">
        <v>2</v>
      </c>
      <c r="V2285">
        <v>0</v>
      </c>
      <c r="W2285">
        <v>0</v>
      </c>
      <c r="X2285">
        <v>0</v>
      </c>
      <c r="Y2285">
        <v>0</v>
      </c>
      <c r="Z2285">
        <v>0</v>
      </c>
      <c r="AA2285">
        <v>90</v>
      </c>
      <c r="AB2285">
        <v>0</v>
      </c>
      <c r="AC2285">
        <v>90</v>
      </c>
      <c r="AD2285">
        <v>0</v>
      </c>
      <c r="AE2285">
        <v>0</v>
      </c>
      <c r="AF2285">
        <v>2</v>
      </c>
      <c r="AG2285">
        <v>0</v>
      </c>
      <c r="AH2285">
        <v>0</v>
      </c>
      <c r="AI2285">
        <v>2</v>
      </c>
      <c r="AJ2285">
        <v>0</v>
      </c>
      <c r="AK2285">
        <v>0</v>
      </c>
      <c r="AL2285">
        <v>0</v>
      </c>
      <c r="AM2285">
        <v>0</v>
      </c>
      <c r="AN2285">
        <v>0</v>
      </c>
      <c r="AO2285">
        <v>1</v>
      </c>
      <c r="AP2285">
        <v>1</v>
      </c>
      <c r="AQ2285">
        <v>1</v>
      </c>
      <c r="AR2285">
        <v>0</v>
      </c>
      <c r="AS2285">
        <v>0</v>
      </c>
      <c r="AT2285">
        <v>0</v>
      </c>
      <c r="AU2285">
        <v>0</v>
      </c>
      <c r="AV2285">
        <v>0</v>
      </c>
      <c r="AW2285">
        <v>0</v>
      </c>
      <c r="AX2285">
        <v>0</v>
      </c>
      <c r="AY2285">
        <v>0</v>
      </c>
      <c r="AZ2285">
        <v>0</v>
      </c>
      <c r="BA2285">
        <v>0</v>
      </c>
      <c r="BB2285">
        <v>0</v>
      </c>
      <c r="BC2285">
        <v>0</v>
      </c>
      <c r="BD2285">
        <v>0</v>
      </c>
      <c r="BE2285">
        <v>0</v>
      </c>
      <c r="BF2285">
        <v>0</v>
      </c>
      <c r="BG2285">
        <v>90</v>
      </c>
      <c r="BH2285">
        <v>0</v>
      </c>
      <c r="BI2285">
        <v>0</v>
      </c>
      <c r="BJ2285" s="25">
        <v>45853</v>
      </c>
      <c r="BK2285">
        <v>0</v>
      </c>
      <c r="BL2285" s="27" t="str">
        <f>VLOOKUP(O2285,DropDownList!$H$1:$I$7,2,FALSE)</f>
        <v>2025/26</v>
      </c>
      <c r="BM2285" s="27" t="str">
        <f t="shared" si="35"/>
        <v>PREG</v>
      </c>
    </row>
    <row r="2286" spans="1:65" x14ac:dyDescent="0.2">
      <c r="A2286">
        <v>2025</v>
      </c>
      <c r="B2286">
        <v>7</v>
      </c>
      <c r="C2286" t="s">
        <v>231</v>
      </c>
      <c r="D2286" t="s">
        <v>250</v>
      </c>
      <c r="E2286" t="s">
        <v>51</v>
      </c>
      <c r="F2286">
        <v>9372</v>
      </c>
      <c r="G2286" t="s">
        <v>141</v>
      </c>
      <c r="H2286" t="s">
        <v>233</v>
      </c>
      <c r="I2286" t="s">
        <v>234</v>
      </c>
      <c r="J2286" s="24">
        <v>45839</v>
      </c>
      <c r="K2286" t="s">
        <v>143</v>
      </c>
      <c r="L2286">
        <v>2</v>
      </c>
      <c r="M2286" t="s">
        <v>144</v>
      </c>
      <c r="N2286" t="s">
        <v>145</v>
      </c>
      <c r="O2286" t="s">
        <v>149</v>
      </c>
      <c r="P2286" t="s">
        <v>146</v>
      </c>
      <c r="Q2286">
        <v>740</v>
      </c>
      <c r="R2286">
        <v>219</v>
      </c>
      <c r="S2286">
        <v>3265</v>
      </c>
      <c r="T2286">
        <v>30</v>
      </c>
      <c r="U2286">
        <v>77</v>
      </c>
      <c r="V2286">
        <v>32</v>
      </c>
      <c r="W2286">
        <v>545</v>
      </c>
      <c r="X2286">
        <v>545</v>
      </c>
      <c r="Y2286">
        <v>0</v>
      </c>
      <c r="Z2286">
        <v>0</v>
      </c>
      <c r="AA2286">
        <v>2495</v>
      </c>
      <c r="AB2286">
        <v>0</v>
      </c>
      <c r="AC2286">
        <v>0</v>
      </c>
      <c r="AD2286">
        <v>31</v>
      </c>
      <c r="AE2286">
        <v>1</v>
      </c>
      <c r="AF2286">
        <v>172</v>
      </c>
      <c r="AG2286">
        <v>3</v>
      </c>
      <c r="AH2286">
        <v>2</v>
      </c>
      <c r="AI2286">
        <v>42</v>
      </c>
      <c r="AJ2286">
        <v>0</v>
      </c>
      <c r="AK2286">
        <v>0</v>
      </c>
      <c r="AL2286">
        <v>0</v>
      </c>
      <c r="AM2286">
        <v>0</v>
      </c>
      <c r="AN2286">
        <v>0</v>
      </c>
      <c r="AO2286">
        <v>123</v>
      </c>
      <c r="AP2286">
        <v>384</v>
      </c>
      <c r="AQ2286">
        <v>132</v>
      </c>
      <c r="AR2286">
        <v>0</v>
      </c>
      <c r="AS2286">
        <v>44</v>
      </c>
      <c r="AT2286">
        <v>16</v>
      </c>
      <c r="AU2286">
        <v>0</v>
      </c>
      <c r="AV2286">
        <v>0</v>
      </c>
      <c r="AW2286">
        <v>0</v>
      </c>
      <c r="AX2286">
        <v>0</v>
      </c>
      <c r="AY2286">
        <v>36</v>
      </c>
      <c r="AZ2286">
        <v>89</v>
      </c>
      <c r="BA2286">
        <v>41</v>
      </c>
      <c r="BB2286">
        <v>9</v>
      </c>
      <c r="BC2286">
        <v>3</v>
      </c>
      <c r="BD2286">
        <v>2</v>
      </c>
      <c r="BE2286">
        <v>0</v>
      </c>
      <c r="BF2286">
        <v>219</v>
      </c>
      <c r="BG2286">
        <v>705</v>
      </c>
      <c r="BH2286">
        <v>0</v>
      </c>
      <c r="BI2286">
        <v>77</v>
      </c>
      <c r="BJ2286" s="25">
        <v>45853</v>
      </c>
      <c r="BK2286">
        <v>0</v>
      </c>
      <c r="BL2286" s="27" t="str">
        <f>VLOOKUP(O2286,DropDownList!$H$1:$I$7,2,FALSE)</f>
        <v>2025/26</v>
      </c>
      <c r="BM2286" s="27" t="str">
        <f t="shared" si="35"/>
        <v>VSUR</v>
      </c>
    </row>
    <row r="2287" spans="1:65" x14ac:dyDescent="0.2">
      <c r="A2287">
        <v>2025</v>
      </c>
      <c r="B2287">
        <v>7</v>
      </c>
      <c r="C2287" t="s">
        <v>231</v>
      </c>
      <c r="D2287" t="s">
        <v>250</v>
      </c>
      <c r="E2287" t="s">
        <v>51</v>
      </c>
      <c r="F2287">
        <v>9372</v>
      </c>
      <c r="G2287" t="s">
        <v>141</v>
      </c>
      <c r="H2287" t="s">
        <v>233</v>
      </c>
      <c r="I2287" t="s">
        <v>234</v>
      </c>
      <c r="J2287" s="24">
        <v>45839</v>
      </c>
      <c r="K2287" t="s">
        <v>143</v>
      </c>
      <c r="L2287">
        <v>2</v>
      </c>
      <c r="M2287" t="s">
        <v>144</v>
      </c>
      <c r="N2287" t="s">
        <v>145</v>
      </c>
      <c r="O2287" t="s">
        <v>156</v>
      </c>
      <c r="P2287" t="s">
        <v>153</v>
      </c>
      <c r="Q2287">
        <v>0</v>
      </c>
      <c r="R2287">
        <v>2</v>
      </c>
      <c r="S2287">
        <v>90</v>
      </c>
      <c r="T2287">
        <v>0</v>
      </c>
      <c r="U2287">
        <v>0</v>
      </c>
      <c r="V2287">
        <v>0</v>
      </c>
      <c r="W2287">
        <v>0</v>
      </c>
      <c r="X2287">
        <v>0</v>
      </c>
      <c r="Y2287">
        <v>0</v>
      </c>
      <c r="Z2287">
        <v>0</v>
      </c>
      <c r="AA2287">
        <v>90</v>
      </c>
      <c r="AB2287">
        <v>0</v>
      </c>
      <c r="AC2287">
        <v>90</v>
      </c>
      <c r="AD2287">
        <v>0</v>
      </c>
      <c r="AE2287">
        <v>0</v>
      </c>
      <c r="AF2287">
        <v>2</v>
      </c>
      <c r="AG2287">
        <v>0</v>
      </c>
      <c r="AH2287">
        <v>0</v>
      </c>
      <c r="AI2287">
        <v>0</v>
      </c>
      <c r="AJ2287">
        <v>0</v>
      </c>
      <c r="AK2287">
        <v>0</v>
      </c>
      <c r="AL2287">
        <v>0</v>
      </c>
      <c r="AM2287">
        <v>0</v>
      </c>
      <c r="AN2287">
        <v>0</v>
      </c>
      <c r="AO2287">
        <v>0</v>
      </c>
      <c r="AP2287">
        <v>0</v>
      </c>
      <c r="AQ2287">
        <v>0</v>
      </c>
      <c r="AR2287">
        <v>0</v>
      </c>
      <c r="AS2287">
        <v>0</v>
      </c>
      <c r="AT2287">
        <v>0</v>
      </c>
      <c r="AU2287">
        <v>0</v>
      </c>
      <c r="AV2287">
        <v>0</v>
      </c>
      <c r="AW2287">
        <v>0</v>
      </c>
      <c r="AX2287">
        <v>0</v>
      </c>
      <c r="AY2287">
        <v>0</v>
      </c>
      <c r="AZ2287">
        <v>0</v>
      </c>
      <c r="BA2287">
        <v>0</v>
      </c>
      <c r="BB2287">
        <v>0</v>
      </c>
      <c r="BC2287">
        <v>0</v>
      </c>
      <c r="BD2287">
        <v>0</v>
      </c>
      <c r="BE2287">
        <v>0</v>
      </c>
      <c r="BF2287">
        <v>0</v>
      </c>
      <c r="BG2287">
        <v>0</v>
      </c>
      <c r="BH2287">
        <v>0</v>
      </c>
      <c r="BI2287">
        <v>0</v>
      </c>
      <c r="BJ2287" s="25">
        <v>45853</v>
      </c>
      <c r="BK2287">
        <v>0</v>
      </c>
      <c r="BL2287" s="27" t="str">
        <f>VLOOKUP(O2287,DropDownList!$H$1:$I$7,2,FALSE)</f>
        <v>2023/24</v>
      </c>
      <c r="BM2287" s="27" t="str">
        <f t="shared" si="35"/>
        <v>PREG</v>
      </c>
    </row>
    <row r="2288" spans="1:65" x14ac:dyDescent="0.2">
      <c r="A2288">
        <v>2025</v>
      </c>
      <c r="B2288">
        <v>7</v>
      </c>
      <c r="C2288" t="s">
        <v>231</v>
      </c>
      <c r="D2288" t="s">
        <v>250</v>
      </c>
      <c r="E2288" t="s">
        <v>51</v>
      </c>
      <c r="F2288">
        <v>9372</v>
      </c>
      <c r="G2288" t="s">
        <v>141</v>
      </c>
      <c r="H2288" t="s">
        <v>233</v>
      </c>
      <c r="I2288" t="s">
        <v>234</v>
      </c>
      <c r="J2288" s="24">
        <v>45839</v>
      </c>
      <c r="K2288" t="s">
        <v>143</v>
      </c>
      <c r="L2288">
        <v>2</v>
      </c>
      <c r="M2288" t="s">
        <v>144</v>
      </c>
      <c r="N2288" t="s">
        <v>145</v>
      </c>
      <c r="O2288" t="s">
        <v>147</v>
      </c>
      <c r="P2288" t="s">
        <v>148</v>
      </c>
      <c r="Q2288">
        <v>60</v>
      </c>
      <c r="R2288">
        <v>5</v>
      </c>
      <c r="S2288">
        <v>300</v>
      </c>
      <c r="T2288">
        <v>0</v>
      </c>
      <c r="U2288">
        <v>1</v>
      </c>
      <c r="V2288">
        <v>0</v>
      </c>
      <c r="W2288">
        <v>0</v>
      </c>
      <c r="X2288">
        <v>0</v>
      </c>
      <c r="Y2288">
        <v>0</v>
      </c>
      <c r="Z2288">
        <v>0</v>
      </c>
      <c r="AA2288">
        <v>240</v>
      </c>
      <c r="AB2288">
        <v>0</v>
      </c>
      <c r="AC2288">
        <v>240</v>
      </c>
      <c r="AD2288">
        <v>0</v>
      </c>
      <c r="AE2288">
        <v>0</v>
      </c>
      <c r="AF2288">
        <v>4</v>
      </c>
      <c r="AG2288">
        <v>0</v>
      </c>
      <c r="AH2288">
        <v>0</v>
      </c>
      <c r="AI2288">
        <v>1</v>
      </c>
      <c r="AJ2288">
        <v>0</v>
      </c>
      <c r="AK2288">
        <v>0</v>
      </c>
      <c r="AL2288">
        <v>0</v>
      </c>
      <c r="AM2288">
        <v>0</v>
      </c>
      <c r="AN2288">
        <v>0</v>
      </c>
      <c r="AO2288">
        <v>4</v>
      </c>
      <c r="AP2288">
        <v>13</v>
      </c>
      <c r="AQ2288">
        <v>4</v>
      </c>
      <c r="AR2288">
        <v>1</v>
      </c>
      <c r="AS2288">
        <v>0</v>
      </c>
      <c r="AT2288">
        <v>0</v>
      </c>
      <c r="AU2288">
        <v>0</v>
      </c>
      <c r="AV2288">
        <v>0</v>
      </c>
      <c r="AW2288">
        <v>0</v>
      </c>
      <c r="AX2288">
        <v>0</v>
      </c>
      <c r="AY2288">
        <v>3</v>
      </c>
      <c r="AZ2288">
        <v>4</v>
      </c>
      <c r="BA2288">
        <v>1</v>
      </c>
      <c r="BB2288">
        <v>0</v>
      </c>
      <c r="BC2288">
        <v>0</v>
      </c>
      <c r="BD2288">
        <v>0</v>
      </c>
      <c r="BE2288">
        <v>0</v>
      </c>
      <c r="BF2288">
        <v>4</v>
      </c>
      <c r="BG2288">
        <v>60</v>
      </c>
      <c r="BH2288">
        <v>0</v>
      </c>
      <c r="BI2288">
        <v>1</v>
      </c>
      <c r="BJ2288" s="25">
        <v>45853</v>
      </c>
      <c r="BK2288">
        <v>0</v>
      </c>
      <c r="BL2288" s="27" t="str">
        <f>VLOOKUP(O2288,DropDownList!$H$1:$I$7,2,FALSE)</f>
        <v>2024/25</v>
      </c>
      <c r="BM2288" s="27" t="str">
        <f t="shared" si="35"/>
        <v>PRAS</v>
      </c>
    </row>
    <row r="2289" spans="1:65" x14ac:dyDescent="0.2">
      <c r="A2289">
        <v>2025</v>
      </c>
      <c r="B2289">
        <v>7</v>
      </c>
      <c r="C2289" t="s">
        <v>231</v>
      </c>
      <c r="D2289" t="s">
        <v>250</v>
      </c>
      <c r="E2289" t="s">
        <v>51</v>
      </c>
      <c r="F2289">
        <v>9372</v>
      </c>
      <c r="G2289" t="s">
        <v>141</v>
      </c>
      <c r="H2289" t="s">
        <v>233</v>
      </c>
      <c r="I2289" t="s">
        <v>234</v>
      </c>
      <c r="J2289" s="24">
        <v>45839</v>
      </c>
      <c r="K2289" t="s">
        <v>143</v>
      </c>
      <c r="L2289">
        <v>2</v>
      </c>
      <c r="M2289" t="s">
        <v>144</v>
      </c>
      <c r="N2289" t="s">
        <v>145</v>
      </c>
      <c r="O2289" t="s">
        <v>149</v>
      </c>
      <c r="P2289" t="s">
        <v>148</v>
      </c>
      <c r="Q2289">
        <v>440.66</v>
      </c>
      <c r="R2289">
        <v>12</v>
      </c>
      <c r="S2289">
        <v>720</v>
      </c>
      <c r="T2289">
        <v>0</v>
      </c>
      <c r="U2289">
        <v>8</v>
      </c>
      <c r="V2289">
        <v>5</v>
      </c>
      <c r="W2289">
        <v>300</v>
      </c>
      <c r="X2289">
        <v>300</v>
      </c>
      <c r="Y2289">
        <v>0</v>
      </c>
      <c r="Z2289">
        <v>0</v>
      </c>
      <c r="AA2289">
        <v>279.33999999999997</v>
      </c>
      <c r="AB2289">
        <v>0</v>
      </c>
      <c r="AC2289">
        <v>279.33999999999997</v>
      </c>
      <c r="AD2289">
        <v>5</v>
      </c>
      <c r="AE2289">
        <v>0</v>
      </c>
      <c r="AF2289">
        <v>4</v>
      </c>
      <c r="AG2289">
        <v>1</v>
      </c>
      <c r="AH2289">
        <v>0</v>
      </c>
      <c r="AI2289">
        <v>7</v>
      </c>
      <c r="AJ2289">
        <v>0</v>
      </c>
      <c r="AK2289">
        <v>0</v>
      </c>
      <c r="AL2289">
        <v>0</v>
      </c>
      <c r="AM2289">
        <v>0</v>
      </c>
      <c r="AN2289">
        <v>0</v>
      </c>
      <c r="AO2289">
        <v>10</v>
      </c>
      <c r="AP2289">
        <v>34</v>
      </c>
      <c r="AQ2289">
        <v>10</v>
      </c>
      <c r="AR2289">
        <v>4</v>
      </c>
      <c r="AS2289">
        <v>2</v>
      </c>
      <c r="AT2289">
        <v>2</v>
      </c>
      <c r="AU2289">
        <v>0</v>
      </c>
      <c r="AV2289">
        <v>0</v>
      </c>
      <c r="AW2289">
        <v>0</v>
      </c>
      <c r="AX2289">
        <v>0</v>
      </c>
      <c r="AY2289">
        <v>4</v>
      </c>
      <c r="AZ2289">
        <v>8</v>
      </c>
      <c r="BA2289">
        <v>3</v>
      </c>
      <c r="BB2289">
        <v>0</v>
      </c>
      <c r="BC2289">
        <v>0</v>
      </c>
      <c r="BD2289">
        <v>0</v>
      </c>
      <c r="BE2289">
        <v>0</v>
      </c>
      <c r="BF2289">
        <v>11</v>
      </c>
      <c r="BG2289">
        <v>420</v>
      </c>
      <c r="BH2289">
        <v>0</v>
      </c>
      <c r="BI2289">
        <v>8</v>
      </c>
      <c r="BJ2289" s="25">
        <v>45853</v>
      </c>
      <c r="BK2289">
        <v>0</v>
      </c>
      <c r="BL2289" s="27" t="str">
        <f>VLOOKUP(O2289,DropDownList!$H$1:$I$7,2,FALSE)</f>
        <v>2025/26</v>
      </c>
      <c r="BM2289" s="27" t="str">
        <f t="shared" si="35"/>
        <v>PRAS</v>
      </c>
    </row>
    <row r="2290" spans="1:65" x14ac:dyDescent="0.2">
      <c r="A2290">
        <v>2025</v>
      </c>
      <c r="B2290">
        <v>7</v>
      </c>
      <c r="C2290" t="s">
        <v>231</v>
      </c>
      <c r="D2290" t="s">
        <v>250</v>
      </c>
      <c r="E2290" t="s">
        <v>51</v>
      </c>
      <c r="F2290">
        <v>9372</v>
      </c>
      <c r="G2290" t="s">
        <v>141</v>
      </c>
      <c r="H2290" t="s">
        <v>233</v>
      </c>
      <c r="I2290" t="s">
        <v>234</v>
      </c>
      <c r="J2290" s="24">
        <v>45839</v>
      </c>
      <c r="K2290" t="s">
        <v>143</v>
      </c>
      <c r="L2290">
        <v>2</v>
      </c>
      <c r="M2290" t="s">
        <v>144</v>
      </c>
      <c r="N2290" t="s">
        <v>145</v>
      </c>
      <c r="O2290" t="s">
        <v>156</v>
      </c>
      <c r="P2290" t="s">
        <v>150</v>
      </c>
      <c r="Q2290">
        <v>5455.91</v>
      </c>
      <c r="R2290">
        <v>235</v>
      </c>
      <c r="S2290">
        <v>34796.65</v>
      </c>
      <c r="T2290">
        <v>6844.12</v>
      </c>
      <c r="U2290">
        <v>46</v>
      </c>
      <c r="V2290">
        <v>26</v>
      </c>
      <c r="W2290">
        <v>3707.09</v>
      </c>
      <c r="X2290">
        <v>3707.09</v>
      </c>
      <c r="Y2290">
        <v>205</v>
      </c>
      <c r="Z2290">
        <v>27952.53</v>
      </c>
      <c r="AA2290">
        <v>22496.62</v>
      </c>
      <c r="AB2290">
        <v>4233.9399999999996</v>
      </c>
      <c r="AC2290">
        <v>18262.68</v>
      </c>
      <c r="AD2290">
        <v>19</v>
      </c>
      <c r="AE2290">
        <v>7</v>
      </c>
      <c r="AF2290">
        <v>156</v>
      </c>
      <c r="AG2290">
        <v>20</v>
      </c>
      <c r="AH2290">
        <v>30</v>
      </c>
      <c r="AI2290">
        <v>26</v>
      </c>
      <c r="AJ2290">
        <v>43</v>
      </c>
      <c r="AK2290">
        <v>30</v>
      </c>
      <c r="AL2290">
        <v>8</v>
      </c>
      <c r="AM2290">
        <v>13</v>
      </c>
      <c r="AN2290">
        <v>1</v>
      </c>
      <c r="AO2290">
        <v>147</v>
      </c>
      <c r="AP2290">
        <v>741</v>
      </c>
      <c r="AQ2290">
        <v>167</v>
      </c>
      <c r="AR2290">
        <v>13</v>
      </c>
      <c r="AS2290">
        <v>52</v>
      </c>
      <c r="AT2290">
        <v>41</v>
      </c>
      <c r="AU2290">
        <v>0</v>
      </c>
      <c r="AV2290">
        <v>0</v>
      </c>
      <c r="AW2290">
        <v>0</v>
      </c>
      <c r="AX2290">
        <v>0</v>
      </c>
      <c r="AY2290">
        <v>130</v>
      </c>
      <c r="AZ2290">
        <v>200</v>
      </c>
      <c r="BA2290">
        <v>95</v>
      </c>
      <c r="BB2290">
        <v>16</v>
      </c>
      <c r="BC2290">
        <v>1</v>
      </c>
      <c r="BD2290">
        <v>1</v>
      </c>
      <c r="BE2290">
        <v>0</v>
      </c>
      <c r="BF2290">
        <v>145</v>
      </c>
      <c r="BG2290">
        <v>3212.5</v>
      </c>
      <c r="BH2290">
        <v>3</v>
      </c>
      <c r="BI2290">
        <v>46</v>
      </c>
      <c r="BJ2290" s="25">
        <v>45853</v>
      </c>
      <c r="BK2290">
        <v>0</v>
      </c>
      <c r="BL2290" s="27" t="str">
        <f>VLOOKUP(O2290,DropDownList!$H$1:$I$7,2,FALSE)</f>
        <v>2023/24</v>
      </c>
      <c r="BM2290" s="27" t="str">
        <f t="shared" si="35"/>
        <v>FISCAL FINES</v>
      </c>
    </row>
    <row r="2291" spans="1:65" x14ac:dyDescent="0.2">
      <c r="A2291">
        <v>2025</v>
      </c>
      <c r="B2291">
        <v>7</v>
      </c>
      <c r="C2291" t="s">
        <v>231</v>
      </c>
      <c r="D2291" t="s">
        <v>250</v>
      </c>
      <c r="E2291" t="s">
        <v>51</v>
      </c>
      <c r="F2291">
        <v>9372</v>
      </c>
      <c r="G2291" t="s">
        <v>141</v>
      </c>
      <c r="H2291" t="s">
        <v>233</v>
      </c>
      <c r="I2291" t="s">
        <v>234</v>
      </c>
      <c r="J2291" s="24">
        <v>45839</v>
      </c>
      <c r="K2291" t="s">
        <v>143</v>
      </c>
      <c r="L2291">
        <v>2</v>
      </c>
      <c r="M2291" t="s">
        <v>144</v>
      </c>
      <c r="N2291" t="s">
        <v>145</v>
      </c>
      <c r="O2291" t="s">
        <v>149</v>
      </c>
      <c r="P2291" t="s">
        <v>152</v>
      </c>
      <c r="Q2291">
        <v>0</v>
      </c>
      <c r="R2291">
        <v>24</v>
      </c>
      <c r="S2291">
        <v>960</v>
      </c>
      <c r="T2291">
        <v>480</v>
      </c>
      <c r="U2291">
        <v>0</v>
      </c>
      <c r="V2291">
        <v>0</v>
      </c>
      <c r="W2291">
        <v>0</v>
      </c>
      <c r="X2291">
        <v>0</v>
      </c>
      <c r="Y2291">
        <v>0</v>
      </c>
      <c r="Z2291">
        <v>0</v>
      </c>
      <c r="AA2291">
        <v>480</v>
      </c>
      <c r="AB2291">
        <v>0</v>
      </c>
      <c r="AC2291">
        <v>480</v>
      </c>
      <c r="AD2291">
        <v>0</v>
      </c>
      <c r="AE2291">
        <v>0</v>
      </c>
      <c r="AF2291">
        <v>12</v>
      </c>
      <c r="AG2291">
        <v>0</v>
      </c>
      <c r="AH2291">
        <v>12</v>
      </c>
      <c r="AI2291">
        <v>0</v>
      </c>
      <c r="AJ2291">
        <v>0</v>
      </c>
      <c r="AK2291">
        <v>0</v>
      </c>
      <c r="AL2291">
        <v>0</v>
      </c>
      <c r="AM2291">
        <v>0</v>
      </c>
      <c r="AN2291">
        <v>0</v>
      </c>
      <c r="AO2291">
        <v>0</v>
      </c>
      <c r="AP2291">
        <v>0</v>
      </c>
      <c r="AQ2291">
        <v>0</v>
      </c>
      <c r="AR2291">
        <v>0</v>
      </c>
      <c r="AS2291">
        <v>0</v>
      </c>
      <c r="AT2291">
        <v>0</v>
      </c>
      <c r="AU2291">
        <v>0</v>
      </c>
      <c r="AV2291">
        <v>0</v>
      </c>
      <c r="AW2291">
        <v>0</v>
      </c>
      <c r="AX2291">
        <v>0</v>
      </c>
      <c r="AY2291">
        <v>0</v>
      </c>
      <c r="AZ2291">
        <v>0</v>
      </c>
      <c r="BA2291">
        <v>0</v>
      </c>
      <c r="BB2291">
        <v>0</v>
      </c>
      <c r="BC2291">
        <v>0</v>
      </c>
      <c r="BD2291">
        <v>0</v>
      </c>
      <c r="BE2291">
        <v>0</v>
      </c>
      <c r="BF2291">
        <v>0</v>
      </c>
      <c r="BG2291">
        <v>0</v>
      </c>
      <c r="BH2291">
        <v>0</v>
      </c>
      <c r="BI2291">
        <v>0</v>
      </c>
      <c r="BJ2291" s="25">
        <v>45853</v>
      </c>
      <c r="BK2291">
        <v>0</v>
      </c>
      <c r="BL2291" s="27" t="str">
        <f>VLOOKUP(O2291,DropDownList!$H$1:$I$7,2,FALSE)</f>
        <v>2025/26</v>
      </c>
      <c r="BM2291" s="27" t="str">
        <f t="shared" si="35"/>
        <v>PCOA</v>
      </c>
    </row>
    <row r="2292" spans="1:65" x14ac:dyDescent="0.2">
      <c r="A2292">
        <v>2025</v>
      </c>
      <c r="B2292">
        <v>7</v>
      </c>
      <c r="C2292" t="s">
        <v>231</v>
      </c>
      <c r="D2292" t="s">
        <v>250</v>
      </c>
      <c r="E2292" t="s">
        <v>51</v>
      </c>
      <c r="F2292">
        <v>9372</v>
      </c>
      <c r="G2292" t="s">
        <v>141</v>
      </c>
      <c r="H2292" t="s">
        <v>233</v>
      </c>
      <c r="I2292" t="s">
        <v>234</v>
      </c>
      <c r="J2292" s="24">
        <v>45839</v>
      </c>
      <c r="K2292" t="s">
        <v>143</v>
      </c>
      <c r="L2292">
        <v>2</v>
      </c>
      <c r="M2292" t="s">
        <v>144</v>
      </c>
      <c r="N2292" t="s">
        <v>145</v>
      </c>
      <c r="O2292" t="s">
        <v>149</v>
      </c>
      <c r="P2292" t="s">
        <v>154</v>
      </c>
      <c r="Q2292">
        <v>22121.74</v>
      </c>
      <c r="R2292">
        <v>219</v>
      </c>
      <c r="S2292">
        <v>59270.23</v>
      </c>
      <c r="T2292">
        <v>690</v>
      </c>
      <c r="U2292">
        <v>77</v>
      </c>
      <c r="V2292">
        <v>46</v>
      </c>
      <c r="W2292">
        <v>11390</v>
      </c>
      <c r="X2292">
        <v>15367.23</v>
      </c>
      <c r="Y2292">
        <v>0</v>
      </c>
      <c r="Z2292">
        <v>0</v>
      </c>
      <c r="AA2292">
        <v>36458.49</v>
      </c>
      <c r="AB2292">
        <v>389.36</v>
      </c>
      <c r="AC2292">
        <v>33574.129999999997</v>
      </c>
      <c r="AD2292">
        <v>30</v>
      </c>
      <c r="AE2292">
        <v>16</v>
      </c>
      <c r="AF2292">
        <v>140</v>
      </c>
      <c r="AG2292">
        <v>37</v>
      </c>
      <c r="AH2292">
        <v>2</v>
      </c>
      <c r="AI2292">
        <v>40</v>
      </c>
      <c r="AJ2292">
        <v>0</v>
      </c>
      <c r="AK2292">
        <v>0</v>
      </c>
      <c r="AL2292">
        <v>0</v>
      </c>
      <c r="AM2292">
        <v>0</v>
      </c>
      <c r="AN2292">
        <v>0</v>
      </c>
      <c r="AO2292">
        <v>123</v>
      </c>
      <c r="AP2292">
        <v>384</v>
      </c>
      <c r="AQ2292">
        <v>132</v>
      </c>
      <c r="AR2292">
        <v>0</v>
      </c>
      <c r="AS2292">
        <v>44</v>
      </c>
      <c r="AT2292">
        <v>16</v>
      </c>
      <c r="AU2292">
        <v>0</v>
      </c>
      <c r="AV2292">
        <v>0</v>
      </c>
      <c r="AW2292">
        <v>0</v>
      </c>
      <c r="AX2292">
        <v>0</v>
      </c>
      <c r="AY2292">
        <v>36</v>
      </c>
      <c r="AZ2292">
        <v>89</v>
      </c>
      <c r="BA2292">
        <v>41</v>
      </c>
      <c r="BB2292">
        <v>9</v>
      </c>
      <c r="BC2292">
        <v>3</v>
      </c>
      <c r="BD2292">
        <v>2</v>
      </c>
      <c r="BE2292">
        <v>0</v>
      </c>
      <c r="BF2292">
        <v>219</v>
      </c>
      <c r="BG2292">
        <v>15067.23</v>
      </c>
      <c r="BH2292">
        <v>0</v>
      </c>
      <c r="BI2292">
        <v>77</v>
      </c>
      <c r="BJ2292" s="25">
        <v>45853</v>
      </c>
      <c r="BK2292">
        <v>0</v>
      </c>
      <c r="BL2292" s="27" t="str">
        <f>VLOOKUP(O2292,DropDownList!$H$1:$I$7,2,FALSE)</f>
        <v>2025/26</v>
      </c>
      <c r="BM2292" s="27" t="str">
        <f t="shared" si="35"/>
        <v>JP COURT</v>
      </c>
    </row>
    <row r="2293" spans="1:65" x14ac:dyDescent="0.2">
      <c r="A2293">
        <v>2025</v>
      </c>
      <c r="B2293">
        <v>7</v>
      </c>
      <c r="C2293" t="s">
        <v>231</v>
      </c>
      <c r="D2293" t="s">
        <v>250</v>
      </c>
      <c r="E2293" t="s">
        <v>51</v>
      </c>
      <c r="F2293">
        <v>9372</v>
      </c>
      <c r="G2293" t="s">
        <v>141</v>
      </c>
      <c r="H2293" t="s">
        <v>233</v>
      </c>
      <c r="I2293" t="s">
        <v>234</v>
      </c>
      <c r="J2293" s="24">
        <v>45839</v>
      </c>
      <c r="K2293" t="s">
        <v>143</v>
      </c>
      <c r="L2293">
        <v>2</v>
      </c>
      <c r="M2293" t="s">
        <v>144</v>
      </c>
      <c r="N2293" t="s">
        <v>145</v>
      </c>
      <c r="O2293" t="s">
        <v>147</v>
      </c>
      <c r="P2293" t="s">
        <v>146</v>
      </c>
      <c r="Q2293">
        <v>400.32</v>
      </c>
      <c r="R2293">
        <v>132</v>
      </c>
      <c r="S2293">
        <v>2200</v>
      </c>
      <c r="T2293">
        <v>10</v>
      </c>
      <c r="U2293">
        <v>45</v>
      </c>
      <c r="V2293">
        <v>10</v>
      </c>
      <c r="W2293">
        <v>200</v>
      </c>
      <c r="X2293">
        <v>200</v>
      </c>
      <c r="Y2293">
        <v>0</v>
      </c>
      <c r="Z2293">
        <v>0</v>
      </c>
      <c r="AA2293">
        <v>1789.68</v>
      </c>
      <c r="AB2293">
        <v>0</v>
      </c>
      <c r="AC2293">
        <v>0</v>
      </c>
      <c r="AD2293">
        <v>10</v>
      </c>
      <c r="AE2293">
        <v>0</v>
      </c>
      <c r="AF2293">
        <v>106</v>
      </c>
      <c r="AG2293">
        <v>1</v>
      </c>
      <c r="AH2293">
        <v>1</v>
      </c>
      <c r="AI2293">
        <v>24</v>
      </c>
      <c r="AJ2293">
        <v>0</v>
      </c>
      <c r="AK2293">
        <v>0</v>
      </c>
      <c r="AL2293">
        <v>0</v>
      </c>
      <c r="AM2293">
        <v>0</v>
      </c>
      <c r="AN2293">
        <v>0</v>
      </c>
      <c r="AO2293">
        <v>80</v>
      </c>
      <c r="AP2293">
        <v>342</v>
      </c>
      <c r="AQ2293">
        <v>83</v>
      </c>
      <c r="AR2293">
        <v>0</v>
      </c>
      <c r="AS2293">
        <v>42</v>
      </c>
      <c r="AT2293">
        <v>14</v>
      </c>
      <c r="AU2293">
        <v>4</v>
      </c>
      <c r="AV2293">
        <v>1</v>
      </c>
      <c r="AW2293">
        <v>0</v>
      </c>
      <c r="AX2293">
        <v>0</v>
      </c>
      <c r="AY2293">
        <v>60</v>
      </c>
      <c r="AZ2293">
        <v>85</v>
      </c>
      <c r="BA2293">
        <v>27</v>
      </c>
      <c r="BB2293">
        <v>9</v>
      </c>
      <c r="BC2293">
        <v>3</v>
      </c>
      <c r="BD2293">
        <v>0</v>
      </c>
      <c r="BE2293">
        <v>1</v>
      </c>
      <c r="BF2293">
        <v>131</v>
      </c>
      <c r="BG2293">
        <v>400</v>
      </c>
      <c r="BH2293">
        <v>0</v>
      </c>
      <c r="BI2293">
        <v>45</v>
      </c>
      <c r="BJ2293" s="25">
        <v>45853</v>
      </c>
      <c r="BK2293">
        <v>0</v>
      </c>
      <c r="BL2293" s="27" t="str">
        <f>VLOOKUP(O2293,DropDownList!$H$1:$I$7,2,FALSE)</f>
        <v>2024/25</v>
      </c>
      <c r="BM2293" s="27" t="str">
        <f t="shared" si="35"/>
        <v>VSUR</v>
      </c>
    </row>
    <row r="2294" spans="1:65" x14ac:dyDescent="0.2">
      <c r="A2294">
        <v>2025</v>
      </c>
      <c r="B2294">
        <v>7</v>
      </c>
      <c r="C2294" t="s">
        <v>231</v>
      </c>
      <c r="D2294" t="s">
        <v>250</v>
      </c>
      <c r="E2294" t="s">
        <v>51</v>
      </c>
      <c r="F2294">
        <v>9372</v>
      </c>
      <c r="G2294" t="s">
        <v>141</v>
      </c>
      <c r="H2294" t="s">
        <v>233</v>
      </c>
      <c r="I2294" t="s">
        <v>234</v>
      </c>
      <c r="J2294" s="24">
        <v>45839</v>
      </c>
      <c r="K2294" t="s">
        <v>143</v>
      </c>
      <c r="L2294">
        <v>2</v>
      </c>
      <c r="M2294" t="s">
        <v>144</v>
      </c>
      <c r="N2294" t="s">
        <v>145</v>
      </c>
      <c r="O2294" t="s">
        <v>149</v>
      </c>
      <c r="P2294" t="s">
        <v>150</v>
      </c>
      <c r="Q2294">
        <v>15438.1</v>
      </c>
      <c r="R2294">
        <v>220</v>
      </c>
      <c r="S2294">
        <v>35646.18</v>
      </c>
      <c r="T2294">
        <v>4651.2700000000004</v>
      </c>
      <c r="U2294">
        <v>104</v>
      </c>
      <c r="V2294">
        <v>56</v>
      </c>
      <c r="W2294">
        <v>6449.88</v>
      </c>
      <c r="X2294">
        <v>7076.58</v>
      </c>
      <c r="Y2294">
        <v>189</v>
      </c>
      <c r="Z2294">
        <v>30994.91</v>
      </c>
      <c r="AA2294">
        <v>15556.81</v>
      </c>
      <c r="AB2294">
        <v>5341.64</v>
      </c>
      <c r="AC2294">
        <v>10215.17</v>
      </c>
      <c r="AD2294">
        <v>42</v>
      </c>
      <c r="AE2294">
        <v>14</v>
      </c>
      <c r="AF2294">
        <v>85</v>
      </c>
      <c r="AG2294">
        <v>39</v>
      </c>
      <c r="AH2294">
        <v>31</v>
      </c>
      <c r="AI2294">
        <v>65</v>
      </c>
      <c r="AJ2294">
        <v>39</v>
      </c>
      <c r="AK2294">
        <v>28</v>
      </c>
      <c r="AL2294">
        <v>14</v>
      </c>
      <c r="AM2294">
        <v>8</v>
      </c>
      <c r="AN2294">
        <v>2</v>
      </c>
      <c r="AO2294">
        <v>144</v>
      </c>
      <c r="AP2294">
        <v>430</v>
      </c>
      <c r="AQ2294">
        <v>147</v>
      </c>
      <c r="AR2294">
        <v>34</v>
      </c>
      <c r="AS2294">
        <v>19</v>
      </c>
      <c r="AT2294">
        <v>12</v>
      </c>
      <c r="AU2294">
        <v>0</v>
      </c>
      <c r="AV2294">
        <v>0</v>
      </c>
      <c r="AW2294">
        <v>0</v>
      </c>
      <c r="AX2294">
        <v>0</v>
      </c>
      <c r="AY2294">
        <v>58</v>
      </c>
      <c r="AZ2294">
        <v>101</v>
      </c>
      <c r="BA2294">
        <v>34</v>
      </c>
      <c r="BB2294">
        <v>9</v>
      </c>
      <c r="BC2294">
        <v>0</v>
      </c>
      <c r="BD2294">
        <v>1</v>
      </c>
      <c r="BE2294">
        <v>0</v>
      </c>
      <c r="BF2294">
        <v>136</v>
      </c>
      <c r="BG2294">
        <v>8675.4699999999993</v>
      </c>
      <c r="BH2294">
        <v>0</v>
      </c>
      <c r="BI2294">
        <v>101</v>
      </c>
      <c r="BJ2294" s="25">
        <v>45853</v>
      </c>
      <c r="BK2294">
        <v>0</v>
      </c>
      <c r="BL2294" s="27" t="str">
        <f>VLOOKUP(O2294,DropDownList!$H$1:$I$7,2,FALSE)</f>
        <v>2025/26</v>
      </c>
      <c r="BM2294" s="27" t="str">
        <f t="shared" si="35"/>
        <v>FISCAL FINES</v>
      </c>
    </row>
    <row r="2295" spans="1:65" x14ac:dyDescent="0.2">
      <c r="A2295">
        <v>2025</v>
      </c>
      <c r="B2295">
        <v>7</v>
      </c>
      <c r="C2295" t="s">
        <v>231</v>
      </c>
      <c r="D2295" t="s">
        <v>250</v>
      </c>
      <c r="E2295" t="s">
        <v>51</v>
      </c>
      <c r="F2295">
        <v>9372</v>
      </c>
      <c r="G2295" t="s">
        <v>141</v>
      </c>
      <c r="H2295" t="s">
        <v>233</v>
      </c>
      <c r="I2295" t="s">
        <v>234</v>
      </c>
      <c r="J2295" s="24">
        <v>45839</v>
      </c>
      <c r="K2295" t="s">
        <v>143</v>
      </c>
      <c r="L2295">
        <v>2</v>
      </c>
      <c r="M2295" t="s">
        <v>144</v>
      </c>
      <c r="N2295" t="s">
        <v>145</v>
      </c>
      <c r="O2295" t="s">
        <v>156</v>
      </c>
      <c r="P2295" t="s">
        <v>148</v>
      </c>
      <c r="Q2295">
        <v>290</v>
      </c>
      <c r="R2295">
        <v>10</v>
      </c>
      <c r="S2295">
        <v>600</v>
      </c>
      <c r="T2295">
        <v>60</v>
      </c>
      <c r="U2295">
        <v>5</v>
      </c>
      <c r="V2295">
        <v>2</v>
      </c>
      <c r="W2295">
        <v>120</v>
      </c>
      <c r="X2295">
        <v>120</v>
      </c>
      <c r="Y2295">
        <v>0</v>
      </c>
      <c r="Z2295">
        <v>0</v>
      </c>
      <c r="AA2295">
        <v>250</v>
      </c>
      <c r="AB2295">
        <v>0</v>
      </c>
      <c r="AC2295">
        <v>250</v>
      </c>
      <c r="AD2295">
        <v>2</v>
      </c>
      <c r="AE2295">
        <v>0</v>
      </c>
      <c r="AF2295">
        <v>4</v>
      </c>
      <c r="AG2295">
        <v>1</v>
      </c>
      <c r="AH2295">
        <v>1</v>
      </c>
      <c r="AI2295">
        <v>4</v>
      </c>
      <c r="AJ2295">
        <v>0</v>
      </c>
      <c r="AK2295">
        <v>0</v>
      </c>
      <c r="AL2295">
        <v>0</v>
      </c>
      <c r="AM2295">
        <v>0</v>
      </c>
      <c r="AN2295">
        <v>0</v>
      </c>
      <c r="AO2295">
        <v>8</v>
      </c>
      <c r="AP2295">
        <v>84</v>
      </c>
      <c r="AQ2295">
        <v>10</v>
      </c>
      <c r="AR2295">
        <v>0</v>
      </c>
      <c r="AS2295">
        <v>7</v>
      </c>
      <c r="AT2295">
        <v>2</v>
      </c>
      <c r="AU2295">
        <v>0</v>
      </c>
      <c r="AV2295">
        <v>0</v>
      </c>
      <c r="AW2295">
        <v>0</v>
      </c>
      <c r="AX2295">
        <v>0</v>
      </c>
      <c r="AY2295">
        <v>17</v>
      </c>
      <c r="AZ2295">
        <v>28</v>
      </c>
      <c r="BA2295">
        <v>16</v>
      </c>
      <c r="BB2295">
        <v>1</v>
      </c>
      <c r="BC2295">
        <v>0</v>
      </c>
      <c r="BD2295">
        <v>0</v>
      </c>
      <c r="BE2295">
        <v>0</v>
      </c>
      <c r="BF2295">
        <v>8</v>
      </c>
      <c r="BG2295">
        <v>240</v>
      </c>
      <c r="BH2295">
        <v>0</v>
      </c>
      <c r="BI2295">
        <v>5</v>
      </c>
      <c r="BJ2295" s="25">
        <v>45853</v>
      </c>
      <c r="BK2295">
        <v>0</v>
      </c>
      <c r="BL2295" s="27" t="str">
        <f>VLOOKUP(O2295,DropDownList!$H$1:$I$7,2,FALSE)</f>
        <v>2023/24</v>
      </c>
      <c r="BM2295" s="27" t="str">
        <f t="shared" si="35"/>
        <v>PRAS</v>
      </c>
    </row>
    <row r="2296" spans="1:65" x14ac:dyDescent="0.2">
      <c r="A2296">
        <v>2025</v>
      </c>
      <c r="B2296">
        <v>7</v>
      </c>
      <c r="C2296" t="s">
        <v>231</v>
      </c>
      <c r="D2296" t="s">
        <v>251</v>
      </c>
      <c r="E2296" t="s">
        <v>51</v>
      </c>
      <c r="F2296">
        <v>9872</v>
      </c>
      <c r="G2296" t="s">
        <v>158</v>
      </c>
      <c r="H2296" t="s">
        <v>233</v>
      </c>
      <c r="I2296" t="s">
        <v>234</v>
      </c>
      <c r="J2296" s="24">
        <v>45839</v>
      </c>
      <c r="K2296" t="s">
        <v>143</v>
      </c>
      <c r="L2296">
        <v>2</v>
      </c>
      <c r="M2296" t="s">
        <v>144</v>
      </c>
      <c r="N2296" t="s">
        <v>145</v>
      </c>
      <c r="O2296" t="s">
        <v>149</v>
      </c>
      <c r="P2296" t="s">
        <v>160</v>
      </c>
      <c r="Q2296">
        <v>33819.33</v>
      </c>
      <c r="R2296">
        <v>193</v>
      </c>
      <c r="S2296">
        <v>105702</v>
      </c>
      <c r="T2296">
        <v>2465.66</v>
      </c>
      <c r="U2296">
        <v>107</v>
      </c>
      <c r="V2296">
        <v>44</v>
      </c>
      <c r="W2296">
        <v>8145</v>
      </c>
      <c r="X2296">
        <v>13490</v>
      </c>
      <c r="Y2296">
        <v>0</v>
      </c>
      <c r="Z2296">
        <v>0</v>
      </c>
      <c r="AA2296">
        <v>69417.009999999995</v>
      </c>
      <c r="AB2296">
        <v>2242</v>
      </c>
      <c r="AC2296">
        <v>62772.98</v>
      </c>
      <c r="AD2296">
        <v>13</v>
      </c>
      <c r="AE2296">
        <v>31</v>
      </c>
      <c r="AF2296">
        <v>82</v>
      </c>
      <c r="AG2296">
        <v>72</v>
      </c>
      <c r="AH2296">
        <v>2</v>
      </c>
      <c r="AI2296">
        <v>35</v>
      </c>
      <c r="AJ2296">
        <v>0</v>
      </c>
      <c r="AK2296">
        <v>0</v>
      </c>
      <c r="AL2296">
        <v>0</v>
      </c>
      <c r="AM2296">
        <v>0</v>
      </c>
      <c r="AN2296">
        <v>0</v>
      </c>
      <c r="AO2296">
        <v>118</v>
      </c>
      <c r="AP2296">
        <v>329</v>
      </c>
      <c r="AQ2296">
        <v>116</v>
      </c>
      <c r="AR2296">
        <v>0</v>
      </c>
      <c r="AS2296">
        <v>17</v>
      </c>
      <c r="AT2296">
        <v>6</v>
      </c>
      <c r="AU2296">
        <v>0</v>
      </c>
      <c r="AV2296">
        <v>0</v>
      </c>
      <c r="AW2296">
        <v>1</v>
      </c>
      <c r="AX2296">
        <v>0</v>
      </c>
      <c r="AY2296">
        <v>58</v>
      </c>
      <c r="AZ2296">
        <v>100</v>
      </c>
      <c r="BA2296">
        <v>21</v>
      </c>
      <c r="BB2296">
        <v>3</v>
      </c>
      <c r="BC2296">
        <v>1</v>
      </c>
      <c r="BD2296">
        <v>2</v>
      </c>
      <c r="BE2296">
        <v>0</v>
      </c>
      <c r="BF2296">
        <v>186</v>
      </c>
      <c r="BG2296">
        <v>11725</v>
      </c>
      <c r="BH2296">
        <v>2</v>
      </c>
      <c r="BI2296">
        <v>103</v>
      </c>
      <c r="BJ2296" s="25">
        <v>45853</v>
      </c>
      <c r="BK2296">
        <v>0</v>
      </c>
      <c r="BL2296" s="27" t="str">
        <f>VLOOKUP(O2296,DropDownList!$H$1:$I$7,2,FALSE)</f>
        <v>2025/26</v>
      </c>
      <c r="BM2296" s="27" t="str">
        <f t="shared" si="35"/>
        <v>SC COURT</v>
      </c>
    </row>
    <row r="2297" spans="1:65" x14ac:dyDescent="0.2">
      <c r="A2297">
        <v>2025</v>
      </c>
      <c r="B2297">
        <v>7</v>
      </c>
      <c r="C2297" t="s">
        <v>231</v>
      </c>
      <c r="D2297" t="s">
        <v>251</v>
      </c>
      <c r="E2297" t="s">
        <v>51</v>
      </c>
      <c r="F2297">
        <v>9872</v>
      </c>
      <c r="G2297" t="s">
        <v>158</v>
      </c>
      <c r="H2297" t="s">
        <v>233</v>
      </c>
      <c r="I2297" t="s">
        <v>234</v>
      </c>
      <c r="J2297" s="24">
        <v>45839</v>
      </c>
      <c r="K2297" t="s">
        <v>143</v>
      </c>
      <c r="L2297">
        <v>2</v>
      </c>
      <c r="M2297" t="s">
        <v>144</v>
      </c>
      <c r="N2297" t="s">
        <v>145</v>
      </c>
      <c r="O2297" t="s">
        <v>149</v>
      </c>
      <c r="P2297" t="s">
        <v>161</v>
      </c>
      <c r="Q2297">
        <v>642.97</v>
      </c>
      <c r="R2297">
        <v>189</v>
      </c>
      <c r="S2297">
        <v>11150</v>
      </c>
      <c r="T2297">
        <v>105</v>
      </c>
      <c r="U2297">
        <v>104</v>
      </c>
      <c r="V2297">
        <v>14</v>
      </c>
      <c r="W2297">
        <v>230</v>
      </c>
      <c r="X2297">
        <v>230</v>
      </c>
      <c r="Y2297">
        <v>0</v>
      </c>
      <c r="Z2297">
        <v>0</v>
      </c>
      <c r="AA2297">
        <v>10402.030000000001</v>
      </c>
      <c r="AB2297">
        <v>0</v>
      </c>
      <c r="AC2297">
        <v>0</v>
      </c>
      <c r="AD2297">
        <v>13</v>
      </c>
      <c r="AE2297">
        <v>1</v>
      </c>
      <c r="AF2297">
        <v>147</v>
      </c>
      <c r="AG2297">
        <v>5</v>
      </c>
      <c r="AH2297">
        <v>2</v>
      </c>
      <c r="AI2297">
        <v>34</v>
      </c>
      <c r="AJ2297">
        <v>0</v>
      </c>
      <c r="AK2297">
        <v>0</v>
      </c>
      <c r="AL2297">
        <v>0</v>
      </c>
      <c r="AM2297">
        <v>0</v>
      </c>
      <c r="AN2297">
        <v>0</v>
      </c>
      <c r="AO2297">
        <v>115</v>
      </c>
      <c r="AP2297">
        <v>324</v>
      </c>
      <c r="AQ2297">
        <v>115</v>
      </c>
      <c r="AR2297">
        <v>0</v>
      </c>
      <c r="AS2297">
        <v>17</v>
      </c>
      <c r="AT2297">
        <v>6</v>
      </c>
      <c r="AU2297">
        <v>0</v>
      </c>
      <c r="AV2297">
        <v>0</v>
      </c>
      <c r="AW2297">
        <v>1</v>
      </c>
      <c r="AX2297">
        <v>0</v>
      </c>
      <c r="AY2297">
        <v>58</v>
      </c>
      <c r="AZ2297">
        <v>98</v>
      </c>
      <c r="BA2297">
        <v>19</v>
      </c>
      <c r="BB2297">
        <v>3</v>
      </c>
      <c r="BC2297">
        <v>1</v>
      </c>
      <c r="BD2297">
        <v>2</v>
      </c>
      <c r="BE2297">
        <v>0</v>
      </c>
      <c r="BF2297">
        <v>181</v>
      </c>
      <c r="BG2297">
        <v>610</v>
      </c>
      <c r="BH2297">
        <v>1</v>
      </c>
      <c r="BI2297">
        <v>100</v>
      </c>
      <c r="BJ2297" s="25">
        <v>45853</v>
      </c>
      <c r="BK2297">
        <v>0</v>
      </c>
      <c r="BL2297" s="27" t="str">
        <f>VLOOKUP(O2297,DropDownList!$H$1:$I$7,2,FALSE)</f>
        <v>2025/26</v>
      </c>
      <c r="BM2297" s="27" t="str">
        <f t="shared" si="35"/>
        <v>VSUR</v>
      </c>
    </row>
    <row r="2298" spans="1:65" x14ac:dyDescent="0.2">
      <c r="A2298">
        <v>2025</v>
      </c>
      <c r="B2298">
        <v>7</v>
      </c>
      <c r="C2298" t="s">
        <v>231</v>
      </c>
      <c r="D2298" t="s">
        <v>251</v>
      </c>
      <c r="E2298" t="s">
        <v>51</v>
      </c>
      <c r="F2298">
        <v>9872</v>
      </c>
      <c r="G2298" t="s">
        <v>158</v>
      </c>
      <c r="H2298" t="s">
        <v>233</v>
      </c>
      <c r="I2298" t="s">
        <v>234</v>
      </c>
      <c r="J2298" s="24">
        <v>45839</v>
      </c>
      <c r="K2298" t="s">
        <v>143</v>
      </c>
      <c r="L2298">
        <v>2</v>
      </c>
      <c r="M2298" t="s">
        <v>144</v>
      </c>
      <c r="N2298" t="s">
        <v>145</v>
      </c>
      <c r="O2298" t="s">
        <v>156</v>
      </c>
      <c r="P2298" t="s">
        <v>160</v>
      </c>
      <c r="Q2298">
        <v>22587.27</v>
      </c>
      <c r="R2298">
        <v>228</v>
      </c>
      <c r="S2298">
        <v>122784.96000000001</v>
      </c>
      <c r="T2298">
        <v>2950.67</v>
      </c>
      <c r="U2298">
        <v>61</v>
      </c>
      <c r="V2298">
        <v>17</v>
      </c>
      <c r="W2298">
        <v>6614.64</v>
      </c>
      <c r="X2298">
        <v>6614.64</v>
      </c>
      <c r="Y2298">
        <v>0</v>
      </c>
      <c r="Z2298">
        <v>0</v>
      </c>
      <c r="AA2298">
        <v>97247.02</v>
      </c>
      <c r="AB2298">
        <v>4015.29</v>
      </c>
      <c r="AC2298">
        <v>87891.73</v>
      </c>
      <c r="AD2298">
        <v>8</v>
      </c>
      <c r="AE2298">
        <v>9</v>
      </c>
      <c r="AF2298">
        <v>158</v>
      </c>
      <c r="AG2298">
        <v>39</v>
      </c>
      <c r="AH2298">
        <v>4</v>
      </c>
      <c r="AI2298">
        <v>22</v>
      </c>
      <c r="AJ2298">
        <v>0</v>
      </c>
      <c r="AK2298">
        <v>0</v>
      </c>
      <c r="AL2298">
        <v>0</v>
      </c>
      <c r="AM2298">
        <v>0</v>
      </c>
      <c r="AN2298">
        <v>0</v>
      </c>
      <c r="AO2298">
        <v>158</v>
      </c>
      <c r="AP2298">
        <v>823</v>
      </c>
      <c r="AQ2298">
        <v>157</v>
      </c>
      <c r="AR2298">
        <v>0</v>
      </c>
      <c r="AS2298">
        <v>58</v>
      </c>
      <c r="AT2298">
        <v>58</v>
      </c>
      <c r="AU2298">
        <v>10</v>
      </c>
      <c r="AV2298">
        <v>5</v>
      </c>
      <c r="AW2298">
        <v>10</v>
      </c>
      <c r="AX2298">
        <v>0</v>
      </c>
      <c r="AY2298">
        <v>153</v>
      </c>
      <c r="AZ2298">
        <v>204</v>
      </c>
      <c r="BA2298">
        <v>92</v>
      </c>
      <c r="BB2298">
        <v>17</v>
      </c>
      <c r="BC2298">
        <v>12</v>
      </c>
      <c r="BD2298">
        <v>3</v>
      </c>
      <c r="BE2298">
        <v>0</v>
      </c>
      <c r="BF2298">
        <v>215</v>
      </c>
      <c r="BG2298">
        <v>9039.1299999999992</v>
      </c>
      <c r="BH2298">
        <v>5</v>
      </c>
      <c r="BI2298">
        <v>60</v>
      </c>
      <c r="BJ2298" s="25">
        <v>45853</v>
      </c>
      <c r="BK2298">
        <v>0</v>
      </c>
      <c r="BL2298" s="27" t="str">
        <f>VLOOKUP(O2298,DropDownList!$H$1:$I$7,2,FALSE)</f>
        <v>2023/24</v>
      </c>
      <c r="BM2298" s="27" t="str">
        <f t="shared" si="35"/>
        <v>SC COURT</v>
      </c>
    </row>
    <row r="2299" spans="1:65" x14ac:dyDescent="0.2">
      <c r="A2299">
        <v>2025</v>
      </c>
      <c r="B2299">
        <v>7</v>
      </c>
      <c r="C2299" t="s">
        <v>231</v>
      </c>
      <c r="D2299" t="s">
        <v>251</v>
      </c>
      <c r="E2299" t="s">
        <v>51</v>
      </c>
      <c r="F2299">
        <v>9872</v>
      </c>
      <c r="G2299" t="s">
        <v>158</v>
      </c>
      <c r="H2299" t="s">
        <v>233</v>
      </c>
      <c r="I2299" t="s">
        <v>234</v>
      </c>
      <c r="J2299" s="24">
        <v>45839</v>
      </c>
      <c r="K2299" t="s">
        <v>143</v>
      </c>
      <c r="L2299">
        <v>2</v>
      </c>
      <c r="M2299" t="s">
        <v>144</v>
      </c>
      <c r="N2299" t="s">
        <v>145</v>
      </c>
      <c r="O2299" t="s">
        <v>147</v>
      </c>
      <c r="P2299" t="s">
        <v>159</v>
      </c>
      <c r="Q2299">
        <v>225.21</v>
      </c>
      <c r="R2299">
        <v>6</v>
      </c>
      <c r="S2299">
        <v>11217.8</v>
      </c>
      <c r="T2299">
        <v>677.84</v>
      </c>
      <c r="U2299">
        <v>1</v>
      </c>
      <c r="V2299">
        <v>0</v>
      </c>
      <c r="W2299">
        <v>0</v>
      </c>
      <c r="X2299">
        <v>0</v>
      </c>
      <c r="Y2299">
        <v>0</v>
      </c>
      <c r="Z2299">
        <v>0</v>
      </c>
      <c r="AA2299">
        <v>10314.75</v>
      </c>
      <c r="AB2299">
        <v>0</v>
      </c>
      <c r="AC2299">
        <v>0</v>
      </c>
      <c r="AD2299">
        <v>0</v>
      </c>
      <c r="AE2299">
        <v>0</v>
      </c>
      <c r="AF2299">
        <v>1</v>
      </c>
      <c r="AG2299">
        <v>1</v>
      </c>
      <c r="AH2299">
        <v>0</v>
      </c>
      <c r="AI2299">
        <v>0</v>
      </c>
      <c r="AJ2299">
        <v>0</v>
      </c>
      <c r="AK2299">
        <v>0</v>
      </c>
      <c r="AL2299">
        <v>0</v>
      </c>
      <c r="AM2299">
        <v>0</v>
      </c>
      <c r="AN2299">
        <v>0</v>
      </c>
      <c r="AO2299">
        <v>5</v>
      </c>
      <c r="AP2299">
        <v>5</v>
      </c>
      <c r="AQ2299">
        <v>3</v>
      </c>
      <c r="AR2299">
        <v>0</v>
      </c>
      <c r="AS2299">
        <v>0</v>
      </c>
      <c r="AT2299">
        <v>0</v>
      </c>
      <c r="AU2299">
        <v>0</v>
      </c>
      <c r="AV2299">
        <v>0</v>
      </c>
      <c r="AW2299">
        <v>0</v>
      </c>
      <c r="AX2299">
        <v>0</v>
      </c>
      <c r="AY2299">
        <v>0</v>
      </c>
      <c r="AZ2299">
        <v>0</v>
      </c>
      <c r="BA2299">
        <v>0</v>
      </c>
      <c r="BB2299">
        <v>0</v>
      </c>
      <c r="BC2299">
        <v>0</v>
      </c>
      <c r="BD2299">
        <v>0</v>
      </c>
      <c r="BE2299">
        <v>0</v>
      </c>
      <c r="BF2299">
        <v>0</v>
      </c>
      <c r="BG2299">
        <v>0</v>
      </c>
      <c r="BH2299">
        <v>4</v>
      </c>
      <c r="BI2299">
        <v>0</v>
      </c>
      <c r="BJ2299" s="25">
        <v>45853</v>
      </c>
      <c r="BK2299">
        <v>0</v>
      </c>
      <c r="BL2299" s="27" t="str">
        <f>VLOOKUP(O2299,DropDownList!$H$1:$I$7,2,FALSE)</f>
        <v>2024/25</v>
      </c>
      <c r="BM2299" s="27" t="str">
        <f t="shared" si="35"/>
        <v>CONF</v>
      </c>
    </row>
    <row r="2300" spans="1:65" x14ac:dyDescent="0.2">
      <c r="A2300">
        <v>2025</v>
      </c>
      <c r="B2300">
        <v>7</v>
      </c>
      <c r="C2300" t="s">
        <v>231</v>
      </c>
      <c r="D2300" t="s">
        <v>251</v>
      </c>
      <c r="E2300" t="s">
        <v>51</v>
      </c>
      <c r="F2300">
        <v>9872</v>
      </c>
      <c r="G2300" t="s">
        <v>158</v>
      </c>
      <c r="H2300" t="s">
        <v>233</v>
      </c>
      <c r="I2300" t="s">
        <v>234</v>
      </c>
      <c r="J2300" s="24">
        <v>45839</v>
      </c>
      <c r="K2300" t="s">
        <v>143</v>
      </c>
      <c r="L2300">
        <v>2</v>
      </c>
      <c r="M2300" t="s">
        <v>144</v>
      </c>
      <c r="N2300" t="s">
        <v>145</v>
      </c>
      <c r="O2300" t="s">
        <v>156</v>
      </c>
      <c r="P2300" t="s">
        <v>161</v>
      </c>
      <c r="Q2300">
        <v>510</v>
      </c>
      <c r="R2300">
        <v>218</v>
      </c>
      <c r="S2300">
        <v>5860</v>
      </c>
      <c r="T2300">
        <v>70</v>
      </c>
      <c r="U2300">
        <v>58</v>
      </c>
      <c r="V2300">
        <v>8</v>
      </c>
      <c r="W2300">
        <v>210</v>
      </c>
      <c r="X2300">
        <v>210</v>
      </c>
      <c r="Y2300">
        <v>0</v>
      </c>
      <c r="Z2300">
        <v>0</v>
      </c>
      <c r="AA2300">
        <v>5280</v>
      </c>
      <c r="AB2300">
        <v>0</v>
      </c>
      <c r="AC2300">
        <v>0</v>
      </c>
      <c r="AD2300">
        <v>8</v>
      </c>
      <c r="AE2300">
        <v>0</v>
      </c>
      <c r="AF2300">
        <v>192</v>
      </c>
      <c r="AG2300">
        <v>0</v>
      </c>
      <c r="AH2300">
        <v>3</v>
      </c>
      <c r="AI2300">
        <v>23</v>
      </c>
      <c r="AJ2300">
        <v>0</v>
      </c>
      <c r="AK2300">
        <v>0</v>
      </c>
      <c r="AL2300">
        <v>0</v>
      </c>
      <c r="AM2300">
        <v>0</v>
      </c>
      <c r="AN2300">
        <v>0</v>
      </c>
      <c r="AO2300">
        <v>148</v>
      </c>
      <c r="AP2300">
        <v>779</v>
      </c>
      <c r="AQ2300">
        <v>149</v>
      </c>
      <c r="AR2300">
        <v>0</v>
      </c>
      <c r="AS2300">
        <v>54</v>
      </c>
      <c r="AT2300">
        <v>53</v>
      </c>
      <c r="AU2300">
        <v>11</v>
      </c>
      <c r="AV2300">
        <v>5</v>
      </c>
      <c r="AW2300">
        <v>10</v>
      </c>
      <c r="AX2300">
        <v>0</v>
      </c>
      <c r="AY2300">
        <v>147</v>
      </c>
      <c r="AZ2300">
        <v>194</v>
      </c>
      <c r="BA2300">
        <v>86</v>
      </c>
      <c r="BB2300">
        <v>15</v>
      </c>
      <c r="BC2300">
        <v>11</v>
      </c>
      <c r="BD2300">
        <v>3</v>
      </c>
      <c r="BE2300">
        <v>0</v>
      </c>
      <c r="BF2300">
        <v>205</v>
      </c>
      <c r="BG2300">
        <v>510</v>
      </c>
      <c r="BH2300">
        <v>0</v>
      </c>
      <c r="BI2300">
        <v>57</v>
      </c>
      <c r="BJ2300" s="25">
        <v>45853</v>
      </c>
      <c r="BK2300">
        <v>0</v>
      </c>
      <c r="BL2300" s="27" t="str">
        <f>VLOOKUP(O2300,DropDownList!$H$1:$I$7,2,FALSE)</f>
        <v>2023/24</v>
      </c>
      <c r="BM2300" s="27" t="str">
        <f t="shared" si="35"/>
        <v>VSUR</v>
      </c>
    </row>
    <row r="2301" spans="1:65" x14ac:dyDescent="0.2">
      <c r="A2301">
        <v>2025</v>
      </c>
      <c r="B2301">
        <v>7</v>
      </c>
      <c r="C2301" t="s">
        <v>231</v>
      </c>
      <c r="D2301" t="s">
        <v>251</v>
      </c>
      <c r="E2301" t="s">
        <v>51</v>
      </c>
      <c r="F2301">
        <v>9872</v>
      </c>
      <c r="G2301" t="s">
        <v>158</v>
      </c>
      <c r="H2301" t="s">
        <v>233</v>
      </c>
      <c r="I2301" t="s">
        <v>234</v>
      </c>
      <c r="J2301" s="24">
        <v>45839</v>
      </c>
      <c r="K2301" t="s">
        <v>143</v>
      </c>
      <c r="L2301">
        <v>2</v>
      </c>
      <c r="M2301" t="s">
        <v>144</v>
      </c>
      <c r="N2301" t="s">
        <v>145</v>
      </c>
      <c r="O2301" t="s">
        <v>156</v>
      </c>
      <c r="P2301" t="s">
        <v>159</v>
      </c>
      <c r="Q2301">
        <v>0</v>
      </c>
      <c r="R2301">
        <v>1</v>
      </c>
      <c r="S2301">
        <v>400</v>
      </c>
      <c r="T2301">
        <v>0</v>
      </c>
      <c r="U2301">
        <v>0</v>
      </c>
      <c r="V2301">
        <v>0</v>
      </c>
      <c r="W2301">
        <v>0</v>
      </c>
      <c r="X2301">
        <v>0</v>
      </c>
      <c r="Y2301">
        <v>0</v>
      </c>
      <c r="Z2301">
        <v>0</v>
      </c>
      <c r="AA2301">
        <v>400</v>
      </c>
      <c r="AB2301">
        <v>0</v>
      </c>
      <c r="AC2301">
        <v>0</v>
      </c>
      <c r="AD2301">
        <v>0</v>
      </c>
      <c r="AE2301">
        <v>0</v>
      </c>
      <c r="AF2301">
        <v>1</v>
      </c>
      <c r="AG2301">
        <v>0</v>
      </c>
      <c r="AH2301">
        <v>0</v>
      </c>
      <c r="AI2301">
        <v>0</v>
      </c>
      <c r="AJ2301">
        <v>0</v>
      </c>
      <c r="AK2301">
        <v>0</v>
      </c>
      <c r="AL2301">
        <v>0</v>
      </c>
      <c r="AM2301">
        <v>0</v>
      </c>
      <c r="AN2301">
        <v>0</v>
      </c>
      <c r="AO2301">
        <v>0</v>
      </c>
      <c r="AP2301">
        <v>0</v>
      </c>
      <c r="AQ2301">
        <v>0</v>
      </c>
      <c r="AR2301">
        <v>0</v>
      </c>
      <c r="AS2301">
        <v>0</v>
      </c>
      <c r="AT2301">
        <v>0</v>
      </c>
      <c r="AU2301">
        <v>0</v>
      </c>
      <c r="AV2301">
        <v>0</v>
      </c>
      <c r="AW2301">
        <v>0</v>
      </c>
      <c r="AX2301">
        <v>0</v>
      </c>
      <c r="AY2301">
        <v>0</v>
      </c>
      <c r="AZ2301">
        <v>0</v>
      </c>
      <c r="BA2301">
        <v>0</v>
      </c>
      <c r="BB2301">
        <v>0</v>
      </c>
      <c r="BC2301">
        <v>0</v>
      </c>
      <c r="BD2301">
        <v>0</v>
      </c>
      <c r="BE2301">
        <v>0</v>
      </c>
      <c r="BF2301">
        <v>0</v>
      </c>
      <c r="BG2301">
        <v>0</v>
      </c>
      <c r="BH2301">
        <v>0</v>
      </c>
      <c r="BI2301">
        <v>0</v>
      </c>
      <c r="BJ2301" s="25">
        <v>45853</v>
      </c>
      <c r="BK2301">
        <v>0</v>
      </c>
      <c r="BL2301" s="27" t="str">
        <f>VLOOKUP(O2301,DropDownList!$H$1:$I$7,2,FALSE)</f>
        <v>2023/24</v>
      </c>
      <c r="BM2301" s="27" t="str">
        <f t="shared" si="35"/>
        <v>CONF</v>
      </c>
    </row>
    <row r="2302" spans="1:65" x14ac:dyDescent="0.2">
      <c r="A2302">
        <v>2025</v>
      </c>
      <c r="B2302">
        <v>7</v>
      </c>
      <c r="C2302" t="s">
        <v>231</v>
      </c>
      <c r="D2302" t="s">
        <v>251</v>
      </c>
      <c r="E2302" t="s">
        <v>51</v>
      </c>
      <c r="F2302">
        <v>9872</v>
      </c>
      <c r="G2302" t="s">
        <v>158</v>
      </c>
      <c r="H2302" t="s">
        <v>233</v>
      </c>
      <c r="I2302" t="s">
        <v>234</v>
      </c>
      <c r="J2302" s="24">
        <v>45839</v>
      </c>
      <c r="K2302" t="s">
        <v>143</v>
      </c>
      <c r="L2302">
        <v>2</v>
      </c>
      <c r="M2302" t="s">
        <v>144</v>
      </c>
      <c r="N2302" t="s">
        <v>145</v>
      </c>
      <c r="O2302" t="s">
        <v>149</v>
      </c>
      <c r="P2302" t="s">
        <v>159</v>
      </c>
      <c r="Q2302">
        <v>0</v>
      </c>
      <c r="R2302">
        <v>2</v>
      </c>
      <c r="S2302">
        <v>11814.89</v>
      </c>
      <c r="T2302">
        <v>61.39</v>
      </c>
      <c r="U2302">
        <v>0</v>
      </c>
      <c r="V2302">
        <v>0</v>
      </c>
      <c r="W2302">
        <v>0</v>
      </c>
      <c r="X2302">
        <v>0</v>
      </c>
      <c r="Y2302">
        <v>0</v>
      </c>
      <c r="Z2302">
        <v>0</v>
      </c>
      <c r="AA2302">
        <v>11753.5</v>
      </c>
      <c r="AB2302">
        <v>0</v>
      </c>
      <c r="AC2302">
        <v>0</v>
      </c>
      <c r="AD2302">
        <v>0</v>
      </c>
      <c r="AE2302">
        <v>0</v>
      </c>
      <c r="AF2302">
        <v>1</v>
      </c>
      <c r="AG2302">
        <v>0</v>
      </c>
      <c r="AH2302">
        <v>0</v>
      </c>
      <c r="AI2302">
        <v>0</v>
      </c>
      <c r="AJ2302">
        <v>0</v>
      </c>
      <c r="AK2302">
        <v>0</v>
      </c>
      <c r="AL2302">
        <v>0</v>
      </c>
      <c r="AM2302">
        <v>0</v>
      </c>
      <c r="AN2302">
        <v>0</v>
      </c>
      <c r="AO2302">
        <v>1</v>
      </c>
      <c r="AP2302">
        <v>1</v>
      </c>
      <c r="AQ2302">
        <v>1</v>
      </c>
      <c r="AR2302">
        <v>0</v>
      </c>
      <c r="AS2302">
        <v>0</v>
      </c>
      <c r="AT2302">
        <v>0</v>
      </c>
      <c r="AU2302">
        <v>0</v>
      </c>
      <c r="AV2302">
        <v>0</v>
      </c>
      <c r="AW2302">
        <v>0</v>
      </c>
      <c r="AX2302">
        <v>0</v>
      </c>
      <c r="AY2302">
        <v>0</v>
      </c>
      <c r="AZ2302">
        <v>0</v>
      </c>
      <c r="BA2302">
        <v>0</v>
      </c>
      <c r="BB2302">
        <v>0</v>
      </c>
      <c r="BC2302">
        <v>0</v>
      </c>
      <c r="BD2302">
        <v>0</v>
      </c>
      <c r="BE2302">
        <v>0</v>
      </c>
      <c r="BF2302">
        <v>0</v>
      </c>
      <c r="BG2302">
        <v>0</v>
      </c>
      <c r="BH2302">
        <v>1</v>
      </c>
      <c r="BI2302">
        <v>0</v>
      </c>
      <c r="BJ2302" s="25">
        <v>45853</v>
      </c>
      <c r="BK2302">
        <v>0</v>
      </c>
      <c r="BL2302" s="27" t="str">
        <f>VLOOKUP(O2302,DropDownList!$H$1:$I$7,2,FALSE)</f>
        <v>2025/26</v>
      </c>
      <c r="BM2302" s="27" t="str">
        <f t="shared" si="35"/>
        <v>CONF</v>
      </c>
    </row>
    <row r="2303" spans="1:65" x14ac:dyDescent="0.2">
      <c r="A2303">
        <v>2025</v>
      </c>
      <c r="B2303">
        <v>7</v>
      </c>
      <c r="C2303" t="s">
        <v>231</v>
      </c>
      <c r="D2303" t="s">
        <v>251</v>
      </c>
      <c r="E2303" t="s">
        <v>51</v>
      </c>
      <c r="F2303">
        <v>9872</v>
      </c>
      <c r="G2303" t="s">
        <v>158</v>
      </c>
      <c r="H2303" t="s">
        <v>233</v>
      </c>
      <c r="I2303" t="s">
        <v>234</v>
      </c>
      <c r="J2303" s="24">
        <v>45839</v>
      </c>
      <c r="K2303" t="s">
        <v>143</v>
      </c>
      <c r="L2303">
        <v>2</v>
      </c>
      <c r="M2303" t="s">
        <v>144</v>
      </c>
      <c r="N2303" t="s">
        <v>145</v>
      </c>
      <c r="O2303" t="s">
        <v>147</v>
      </c>
      <c r="P2303" t="s">
        <v>161</v>
      </c>
      <c r="Q2303">
        <v>990.64</v>
      </c>
      <c r="R2303">
        <v>216</v>
      </c>
      <c r="S2303">
        <v>6450</v>
      </c>
      <c r="T2303">
        <v>100</v>
      </c>
      <c r="U2303">
        <v>59</v>
      </c>
      <c r="V2303">
        <v>11</v>
      </c>
      <c r="W2303">
        <v>390</v>
      </c>
      <c r="X2303">
        <v>390</v>
      </c>
      <c r="Y2303">
        <v>0</v>
      </c>
      <c r="Z2303">
        <v>0</v>
      </c>
      <c r="AA2303">
        <v>5359.36</v>
      </c>
      <c r="AB2303">
        <v>0</v>
      </c>
      <c r="AC2303">
        <v>0</v>
      </c>
      <c r="AD2303">
        <v>10</v>
      </c>
      <c r="AE2303">
        <v>1</v>
      </c>
      <c r="AF2303">
        <v>187</v>
      </c>
      <c r="AG2303">
        <v>2</v>
      </c>
      <c r="AH2303">
        <v>4</v>
      </c>
      <c r="AI2303">
        <v>23</v>
      </c>
      <c r="AJ2303">
        <v>0</v>
      </c>
      <c r="AK2303">
        <v>0</v>
      </c>
      <c r="AL2303">
        <v>0</v>
      </c>
      <c r="AM2303">
        <v>0</v>
      </c>
      <c r="AN2303">
        <v>0</v>
      </c>
      <c r="AO2303">
        <v>119</v>
      </c>
      <c r="AP2303">
        <v>469</v>
      </c>
      <c r="AQ2303">
        <v>121</v>
      </c>
      <c r="AR2303">
        <v>0</v>
      </c>
      <c r="AS2303">
        <v>33</v>
      </c>
      <c r="AT2303">
        <v>29</v>
      </c>
      <c r="AU2303">
        <v>0</v>
      </c>
      <c r="AV2303">
        <v>0</v>
      </c>
      <c r="AW2303">
        <v>3</v>
      </c>
      <c r="AX2303">
        <v>0</v>
      </c>
      <c r="AY2303">
        <v>81</v>
      </c>
      <c r="AZ2303">
        <v>124</v>
      </c>
      <c r="BA2303">
        <v>49</v>
      </c>
      <c r="BB2303">
        <v>9</v>
      </c>
      <c r="BC2303">
        <v>3</v>
      </c>
      <c r="BD2303">
        <v>4</v>
      </c>
      <c r="BE2303">
        <v>1</v>
      </c>
      <c r="BF2303">
        <v>208</v>
      </c>
      <c r="BG2303">
        <v>945</v>
      </c>
      <c r="BH2303">
        <v>0</v>
      </c>
      <c r="BI2303">
        <v>57</v>
      </c>
      <c r="BJ2303" s="25">
        <v>45853</v>
      </c>
      <c r="BK2303">
        <v>0</v>
      </c>
      <c r="BL2303" s="27" t="str">
        <f>VLOOKUP(O2303,DropDownList!$H$1:$I$7,2,FALSE)</f>
        <v>2024/25</v>
      </c>
      <c r="BM2303" s="27" t="str">
        <f t="shared" si="35"/>
        <v>VSUR</v>
      </c>
    </row>
    <row r="2304" spans="1:65" x14ac:dyDescent="0.2">
      <c r="A2304">
        <v>2025</v>
      </c>
      <c r="B2304">
        <v>7</v>
      </c>
      <c r="C2304" t="s">
        <v>231</v>
      </c>
      <c r="D2304" t="s">
        <v>251</v>
      </c>
      <c r="E2304" t="s">
        <v>51</v>
      </c>
      <c r="F2304">
        <v>9872</v>
      </c>
      <c r="G2304" t="s">
        <v>158</v>
      </c>
      <c r="H2304" t="s">
        <v>233</v>
      </c>
      <c r="I2304" t="s">
        <v>234</v>
      </c>
      <c r="J2304" s="24">
        <v>45839</v>
      </c>
      <c r="K2304" t="s">
        <v>143</v>
      </c>
      <c r="L2304">
        <v>2</v>
      </c>
      <c r="M2304" t="s">
        <v>144</v>
      </c>
      <c r="N2304" t="s">
        <v>145</v>
      </c>
      <c r="O2304" t="s">
        <v>147</v>
      </c>
      <c r="P2304" t="s">
        <v>160</v>
      </c>
      <c r="Q2304">
        <v>29052.48</v>
      </c>
      <c r="R2304">
        <v>221</v>
      </c>
      <c r="S2304">
        <v>128736.19</v>
      </c>
      <c r="T2304">
        <v>3429.79</v>
      </c>
      <c r="U2304">
        <v>62</v>
      </c>
      <c r="V2304">
        <v>25</v>
      </c>
      <c r="W2304">
        <v>13505.47</v>
      </c>
      <c r="X2304">
        <v>15110.47</v>
      </c>
      <c r="Y2304">
        <v>0</v>
      </c>
      <c r="Z2304">
        <v>0</v>
      </c>
      <c r="AA2304">
        <v>96253.92</v>
      </c>
      <c r="AB2304">
        <v>12225.67</v>
      </c>
      <c r="AC2304">
        <v>78638.89</v>
      </c>
      <c r="AD2304">
        <v>10</v>
      </c>
      <c r="AE2304">
        <v>15</v>
      </c>
      <c r="AF2304">
        <v>149</v>
      </c>
      <c r="AG2304">
        <v>40</v>
      </c>
      <c r="AH2304">
        <v>4</v>
      </c>
      <c r="AI2304">
        <v>22</v>
      </c>
      <c r="AJ2304">
        <v>0</v>
      </c>
      <c r="AK2304">
        <v>0</v>
      </c>
      <c r="AL2304">
        <v>0</v>
      </c>
      <c r="AM2304">
        <v>0</v>
      </c>
      <c r="AN2304">
        <v>0</v>
      </c>
      <c r="AO2304">
        <v>123</v>
      </c>
      <c r="AP2304">
        <v>478</v>
      </c>
      <c r="AQ2304">
        <v>122</v>
      </c>
      <c r="AR2304">
        <v>0</v>
      </c>
      <c r="AS2304">
        <v>34</v>
      </c>
      <c r="AT2304">
        <v>28</v>
      </c>
      <c r="AU2304">
        <v>1</v>
      </c>
      <c r="AV2304">
        <v>0</v>
      </c>
      <c r="AW2304">
        <v>3</v>
      </c>
      <c r="AX2304">
        <v>0</v>
      </c>
      <c r="AY2304">
        <v>82</v>
      </c>
      <c r="AZ2304">
        <v>127</v>
      </c>
      <c r="BA2304">
        <v>51</v>
      </c>
      <c r="BB2304">
        <v>9</v>
      </c>
      <c r="BC2304">
        <v>3</v>
      </c>
      <c r="BD2304">
        <v>4</v>
      </c>
      <c r="BE2304">
        <v>1</v>
      </c>
      <c r="BF2304">
        <v>213</v>
      </c>
      <c r="BG2304">
        <v>13033</v>
      </c>
      <c r="BH2304">
        <v>6</v>
      </c>
      <c r="BI2304">
        <v>60</v>
      </c>
      <c r="BJ2304" s="25">
        <v>45853</v>
      </c>
      <c r="BK2304">
        <v>0</v>
      </c>
      <c r="BL2304" s="27" t="str">
        <f>VLOOKUP(O2304,DropDownList!$H$1:$I$7,2,FALSE)</f>
        <v>2024/25</v>
      </c>
      <c r="BM2304" s="27" t="str">
        <f t="shared" si="35"/>
        <v>SC COURT</v>
      </c>
    </row>
    <row r="2305" spans="10:62" x14ac:dyDescent="0.2">
      <c r="J2305" s="24"/>
      <c r="BJ2305" s="25"/>
    </row>
    <row r="2306" spans="10:62" x14ac:dyDescent="0.2">
      <c r="J2306" s="24"/>
      <c r="BJ2306" s="25"/>
    </row>
    <row r="2307" spans="10:62" x14ac:dyDescent="0.2">
      <c r="J2307" s="24"/>
      <c r="BJ2307" s="25"/>
    </row>
    <row r="2308" spans="10:62" x14ac:dyDescent="0.2">
      <c r="J2308" s="24"/>
      <c r="BJ2308" s="25"/>
    </row>
    <row r="2309" spans="10:62" x14ac:dyDescent="0.2">
      <c r="J2309" s="24"/>
      <c r="BJ2309" s="25"/>
    </row>
    <row r="2310" spans="10:62" x14ac:dyDescent="0.2">
      <c r="J2310" s="24"/>
      <c r="BJ2310" s="25"/>
    </row>
    <row r="2311" spans="10:62" x14ac:dyDescent="0.2">
      <c r="J2311" s="24"/>
      <c r="BJ2311" s="25"/>
    </row>
    <row r="2312" spans="10:62" x14ac:dyDescent="0.2">
      <c r="J2312" s="24"/>
      <c r="BJ2312" s="25"/>
    </row>
    <row r="2313" spans="10:62" x14ac:dyDescent="0.2">
      <c r="J2313" s="24"/>
      <c r="BJ2313" s="25"/>
    </row>
    <row r="2314" spans="10:62" x14ac:dyDescent="0.2">
      <c r="J2314" s="24"/>
      <c r="BJ2314" s="25"/>
    </row>
    <row r="2315" spans="10:62" x14ac:dyDescent="0.2">
      <c r="J2315" s="24"/>
      <c r="BJ2315" s="25"/>
    </row>
    <row r="2316" spans="10:62" x14ac:dyDescent="0.2">
      <c r="J2316" s="24"/>
      <c r="BJ2316" s="25"/>
    </row>
    <row r="2317" spans="10:62" x14ac:dyDescent="0.2">
      <c r="J2317" s="24"/>
      <c r="BJ2317" s="25"/>
    </row>
    <row r="2318" spans="10:62" x14ac:dyDescent="0.2">
      <c r="J2318" s="24"/>
      <c r="BJ2318" s="25"/>
    </row>
    <row r="2319" spans="10:62" x14ac:dyDescent="0.2">
      <c r="J2319" s="24"/>
      <c r="BJ2319" s="25"/>
    </row>
    <row r="2320" spans="10:62" x14ac:dyDescent="0.2">
      <c r="J2320" s="24"/>
      <c r="BJ2320" s="25"/>
    </row>
    <row r="2321" spans="10:62" x14ac:dyDescent="0.2">
      <c r="J2321" s="24"/>
      <c r="BJ2321" s="25"/>
    </row>
    <row r="2322" spans="10:62" x14ac:dyDescent="0.2">
      <c r="J2322" s="24"/>
      <c r="BJ2322" s="25"/>
    </row>
    <row r="2323" spans="10:62" x14ac:dyDescent="0.2">
      <c r="J2323" s="24"/>
      <c r="BJ2323" s="25"/>
    </row>
    <row r="2324" spans="10:62" x14ac:dyDescent="0.2">
      <c r="J2324" s="24"/>
      <c r="BJ2324" s="25"/>
    </row>
    <row r="2325" spans="10:62" x14ac:dyDescent="0.2">
      <c r="J2325" s="24"/>
      <c r="BJ2325" s="25"/>
    </row>
    <row r="2326" spans="10:62" x14ac:dyDescent="0.2">
      <c r="J2326" s="24"/>
      <c r="BJ2326" s="25"/>
    </row>
    <row r="2327" spans="10:62" x14ac:dyDescent="0.2">
      <c r="J2327" s="24"/>
      <c r="BJ2327" s="25"/>
    </row>
    <row r="2328" spans="10:62" x14ac:dyDescent="0.2">
      <c r="J2328" s="24"/>
      <c r="BJ2328" s="25"/>
    </row>
    <row r="2329" spans="10:62" x14ac:dyDescent="0.2">
      <c r="J2329" s="24"/>
      <c r="BJ2329" s="25"/>
    </row>
    <row r="2330" spans="10:62" x14ac:dyDescent="0.2">
      <c r="J2330" s="24"/>
      <c r="BJ2330" s="25"/>
    </row>
    <row r="2331" spans="10:62" x14ac:dyDescent="0.2">
      <c r="J2331" s="24"/>
      <c r="BJ2331" s="25"/>
    </row>
    <row r="2332" spans="10:62" x14ac:dyDescent="0.2">
      <c r="J2332" s="24"/>
      <c r="BJ2332" s="25"/>
    </row>
    <row r="2333" spans="10:62" x14ac:dyDescent="0.2">
      <c r="J2333" s="24"/>
      <c r="BJ2333" s="25"/>
    </row>
    <row r="2334" spans="10:62" x14ac:dyDescent="0.2">
      <c r="J2334" s="24"/>
      <c r="BJ2334" s="25"/>
    </row>
    <row r="2335" spans="10:62" x14ac:dyDescent="0.2">
      <c r="J2335" s="24"/>
      <c r="BJ2335" s="25"/>
    </row>
    <row r="2336" spans="10:62" x14ac:dyDescent="0.2">
      <c r="J2336" s="24"/>
      <c r="BJ2336" s="25"/>
    </row>
    <row r="2337" spans="10:62" x14ac:dyDescent="0.2">
      <c r="J2337" s="24"/>
      <c r="BJ2337" s="25"/>
    </row>
    <row r="2338" spans="10:62" x14ac:dyDescent="0.2">
      <c r="J2338" s="24"/>
      <c r="BJ2338" s="25"/>
    </row>
    <row r="2339" spans="10:62" x14ac:dyDescent="0.2">
      <c r="J2339" s="24"/>
      <c r="BJ2339" s="25"/>
    </row>
    <row r="2340" spans="10:62" x14ac:dyDescent="0.2">
      <c r="J2340" s="24"/>
      <c r="BJ2340" s="25"/>
    </row>
    <row r="2341" spans="10:62" x14ac:dyDescent="0.2">
      <c r="J2341" s="24"/>
      <c r="BJ2341" s="25"/>
    </row>
    <row r="2342" spans="10:62" x14ac:dyDescent="0.2">
      <c r="J2342" s="24"/>
      <c r="BJ2342" s="25"/>
    </row>
    <row r="2343" spans="10:62" x14ac:dyDescent="0.2">
      <c r="J2343" s="24"/>
      <c r="BJ2343" s="25"/>
    </row>
    <row r="2344" spans="10:62" x14ac:dyDescent="0.2">
      <c r="J2344" s="24"/>
      <c r="BJ2344" s="25"/>
    </row>
    <row r="2345" spans="10:62" x14ac:dyDescent="0.2">
      <c r="J2345" s="24"/>
      <c r="BJ2345" s="25"/>
    </row>
    <row r="2346" spans="10:62" x14ac:dyDescent="0.2">
      <c r="J2346" s="24"/>
      <c r="BJ2346" s="25"/>
    </row>
    <row r="2347" spans="10:62" x14ac:dyDescent="0.2">
      <c r="J2347" s="24"/>
      <c r="BJ2347" s="25"/>
    </row>
    <row r="2348" spans="10:62" x14ac:dyDescent="0.2">
      <c r="J2348" s="24"/>
      <c r="BJ2348" s="25"/>
    </row>
    <row r="2349" spans="10:62" x14ac:dyDescent="0.2">
      <c r="J2349" s="24"/>
      <c r="BJ2349" s="25"/>
    </row>
    <row r="2350" spans="10:62" x14ac:dyDescent="0.2">
      <c r="J2350" s="24"/>
      <c r="BJ2350" s="25"/>
    </row>
    <row r="2351" spans="10:62" x14ac:dyDescent="0.2">
      <c r="J2351" s="24"/>
      <c r="BJ2351" s="25"/>
    </row>
    <row r="2352" spans="10:62" x14ac:dyDescent="0.2">
      <c r="J2352" s="24"/>
      <c r="BJ2352" s="25"/>
    </row>
    <row r="2353" spans="10:62" x14ac:dyDescent="0.2">
      <c r="J2353" s="24"/>
      <c r="BJ2353" s="25"/>
    </row>
    <row r="2354" spans="10:62" x14ac:dyDescent="0.2">
      <c r="J2354" s="24"/>
      <c r="BJ2354" s="25"/>
    </row>
    <row r="2355" spans="10:62" x14ac:dyDescent="0.2">
      <c r="J2355" s="24"/>
      <c r="BJ2355" s="25"/>
    </row>
    <row r="2356" spans="10:62" x14ac:dyDescent="0.2">
      <c r="J2356" s="24"/>
      <c r="BJ2356" s="25"/>
    </row>
    <row r="2357" spans="10:62" x14ac:dyDescent="0.2">
      <c r="J2357" s="24"/>
      <c r="BJ2357" s="25"/>
    </row>
    <row r="2358" spans="10:62" x14ac:dyDescent="0.2">
      <c r="J2358" s="24"/>
      <c r="BJ2358" s="25"/>
    </row>
    <row r="2359" spans="10:62" x14ac:dyDescent="0.2">
      <c r="J2359" s="24"/>
      <c r="BJ2359" s="25"/>
    </row>
    <row r="2360" spans="10:62" x14ac:dyDescent="0.2">
      <c r="J2360" s="24"/>
      <c r="BJ2360" s="25"/>
    </row>
    <row r="2361" spans="10:62" x14ac:dyDescent="0.2">
      <c r="J2361" s="24"/>
      <c r="BJ2361" s="25"/>
    </row>
    <row r="2362" spans="10:62" x14ac:dyDescent="0.2">
      <c r="J2362" s="24"/>
      <c r="BJ2362" s="25"/>
    </row>
    <row r="2363" spans="10:62" x14ac:dyDescent="0.2">
      <c r="J2363" s="24"/>
      <c r="BJ2363" s="25"/>
    </row>
    <row r="2364" spans="10:62" x14ac:dyDescent="0.2">
      <c r="J2364" s="24"/>
      <c r="BJ2364" s="25"/>
    </row>
    <row r="2365" spans="10:62" x14ac:dyDescent="0.2">
      <c r="J2365" s="24"/>
      <c r="BJ2365" s="25"/>
    </row>
    <row r="2366" spans="10:62" x14ac:dyDescent="0.2">
      <c r="J2366" s="24"/>
      <c r="BJ2366" s="25"/>
    </row>
    <row r="2367" spans="10:62" x14ac:dyDescent="0.2">
      <c r="J2367" s="24"/>
      <c r="BJ2367" s="25"/>
    </row>
    <row r="2368" spans="10:62" x14ac:dyDescent="0.2">
      <c r="J2368" s="24"/>
      <c r="BJ2368" s="25"/>
    </row>
    <row r="2369" spans="10:62" x14ac:dyDescent="0.2">
      <c r="J2369" s="24"/>
      <c r="BJ2369" s="25"/>
    </row>
    <row r="2370" spans="10:62" x14ac:dyDescent="0.2">
      <c r="J2370" s="24"/>
      <c r="BJ2370" s="25"/>
    </row>
    <row r="2371" spans="10:62" x14ac:dyDescent="0.2">
      <c r="J2371" s="24"/>
      <c r="BJ2371" s="25"/>
    </row>
    <row r="2372" spans="10:62" x14ac:dyDescent="0.2">
      <c r="J2372" s="24"/>
      <c r="BJ2372" s="25"/>
    </row>
    <row r="2373" spans="10:62" x14ac:dyDescent="0.2">
      <c r="J2373" s="24"/>
      <c r="BJ2373" s="25"/>
    </row>
    <row r="2374" spans="10:62" x14ac:dyDescent="0.2">
      <c r="J2374" s="24"/>
      <c r="BJ2374" s="25"/>
    </row>
    <row r="2375" spans="10:62" x14ac:dyDescent="0.2">
      <c r="J2375" s="24"/>
      <c r="BJ2375" s="25"/>
    </row>
    <row r="2376" spans="10:62" x14ac:dyDescent="0.2">
      <c r="J2376" s="24"/>
      <c r="BJ2376" s="25"/>
    </row>
    <row r="2377" spans="10:62" x14ac:dyDescent="0.2">
      <c r="J2377" s="24"/>
      <c r="BJ2377" s="25"/>
    </row>
    <row r="2378" spans="10:62" x14ac:dyDescent="0.2">
      <c r="J2378" s="24"/>
      <c r="BJ2378" s="25"/>
    </row>
    <row r="2379" spans="10:62" x14ac:dyDescent="0.2">
      <c r="J2379" s="24"/>
      <c r="BJ2379" s="25"/>
    </row>
    <row r="2380" spans="10:62" x14ac:dyDescent="0.2">
      <c r="J2380" s="24"/>
      <c r="BJ2380" s="25"/>
    </row>
    <row r="2381" spans="10:62" x14ac:dyDescent="0.2">
      <c r="J2381" s="24"/>
      <c r="BJ2381" s="25"/>
    </row>
    <row r="2382" spans="10:62" x14ac:dyDescent="0.2">
      <c r="J2382" s="24"/>
      <c r="BJ2382" s="25"/>
    </row>
    <row r="2383" spans="10:62" x14ac:dyDescent="0.2">
      <c r="J2383" s="24"/>
      <c r="BJ2383" s="25"/>
    </row>
    <row r="2384" spans="10:62" x14ac:dyDescent="0.2">
      <c r="J2384" s="24"/>
      <c r="BJ2384" s="25"/>
    </row>
    <row r="2385" spans="10:62" x14ac:dyDescent="0.2">
      <c r="J2385" s="24"/>
      <c r="BJ2385" s="25"/>
    </row>
    <row r="2386" spans="10:62" x14ac:dyDescent="0.2">
      <c r="J2386" s="24"/>
      <c r="BJ2386" s="25"/>
    </row>
    <row r="2387" spans="10:62" x14ac:dyDescent="0.2">
      <c r="J2387" s="24"/>
      <c r="BJ2387" s="25"/>
    </row>
    <row r="2388" spans="10:62" x14ac:dyDescent="0.2">
      <c r="J2388" s="24"/>
      <c r="BJ2388" s="25"/>
    </row>
    <row r="2389" spans="10:62" x14ac:dyDescent="0.2">
      <c r="J2389" s="24"/>
      <c r="BJ2389" s="25"/>
    </row>
    <row r="2390" spans="10:62" x14ac:dyDescent="0.2">
      <c r="J2390" s="24"/>
      <c r="BJ2390" s="25"/>
    </row>
    <row r="2391" spans="10:62" x14ac:dyDescent="0.2">
      <c r="J2391" s="24"/>
      <c r="BJ2391" s="25"/>
    </row>
    <row r="2392" spans="10:62" x14ac:dyDescent="0.2">
      <c r="J2392" s="24"/>
      <c r="BJ2392" s="25"/>
    </row>
    <row r="2393" spans="10:62" x14ac:dyDescent="0.2">
      <c r="J2393" s="24"/>
      <c r="BJ2393" s="25"/>
    </row>
    <row r="2394" spans="10:62" x14ac:dyDescent="0.2">
      <c r="J2394" s="24"/>
      <c r="BJ2394" s="25"/>
    </row>
    <row r="2395" spans="10:62" x14ac:dyDescent="0.2">
      <c r="J2395" s="24"/>
      <c r="BJ2395" s="25"/>
    </row>
    <row r="2396" spans="10:62" x14ac:dyDescent="0.2">
      <c r="J2396" s="24"/>
      <c r="BJ2396" s="25"/>
    </row>
    <row r="2397" spans="10:62" x14ac:dyDescent="0.2">
      <c r="J2397" s="24"/>
      <c r="BJ2397" s="25"/>
    </row>
    <row r="2398" spans="10:62" x14ac:dyDescent="0.2">
      <c r="J2398" s="24"/>
      <c r="BJ2398" s="25"/>
    </row>
    <row r="2399" spans="10:62" x14ac:dyDescent="0.2">
      <c r="J2399" s="24"/>
      <c r="BJ2399" s="25"/>
    </row>
    <row r="2400" spans="10:62" x14ac:dyDescent="0.2">
      <c r="J2400" s="24"/>
      <c r="BJ2400" s="25"/>
    </row>
    <row r="2401" spans="10:62" x14ac:dyDescent="0.2">
      <c r="J2401" s="24"/>
      <c r="BJ2401" s="25"/>
    </row>
    <row r="2402" spans="10:62" x14ac:dyDescent="0.2">
      <c r="J2402" s="24"/>
      <c r="BJ2402" s="25"/>
    </row>
    <row r="2403" spans="10:62" x14ac:dyDescent="0.2">
      <c r="J2403" s="24"/>
      <c r="BJ2403" s="25"/>
    </row>
    <row r="2404" spans="10:62" x14ac:dyDescent="0.2">
      <c r="J2404" s="24"/>
      <c r="BJ2404" s="25"/>
    </row>
    <row r="2405" spans="10:62" x14ac:dyDescent="0.2">
      <c r="J2405" s="24"/>
      <c r="BJ2405" s="25"/>
    </row>
    <row r="2406" spans="10:62" x14ac:dyDescent="0.2">
      <c r="J2406" s="24"/>
      <c r="BJ2406" s="25"/>
    </row>
    <row r="2407" spans="10:62" x14ac:dyDescent="0.2">
      <c r="J2407" s="24"/>
      <c r="BJ2407" s="25"/>
    </row>
    <row r="2408" spans="10:62" x14ac:dyDescent="0.2">
      <c r="J2408" s="24"/>
      <c r="BJ2408" s="25"/>
    </row>
    <row r="2409" spans="10:62" x14ac:dyDescent="0.2">
      <c r="J2409" s="24"/>
      <c r="BJ2409" s="25"/>
    </row>
    <row r="2410" spans="10:62" x14ac:dyDescent="0.2">
      <c r="J2410" s="24"/>
      <c r="BJ2410" s="25"/>
    </row>
    <row r="2411" spans="10:62" x14ac:dyDescent="0.2">
      <c r="J2411" s="24"/>
      <c r="BJ2411" s="25"/>
    </row>
    <row r="2412" spans="10:62" x14ac:dyDescent="0.2">
      <c r="J2412" s="24"/>
      <c r="BJ2412" s="25"/>
    </row>
    <row r="2413" spans="10:62" x14ac:dyDescent="0.2">
      <c r="J2413" s="24"/>
      <c r="BJ2413" s="25"/>
    </row>
    <row r="2414" spans="10:62" x14ac:dyDescent="0.2">
      <c r="J2414" s="24"/>
      <c r="BJ2414" s="25"/>
    </row>
    <row r="2415" spans="10:62" x14ac:dyDescent="0.2">
      <c r="J2415" s="24"/>
      <c r="BJ2415" s="25"/>
    </row>
    <row r="2416" spans="10:62" x14ac:dyDescent="0.2">
      <c r="J2416" s="24"/>
      <c r="BJ2416" s="25"/>
    </row>
    <row r="2417" spans="10:62" x14ac:dyDescent="0.2">
      <c r="J2417" s="24"/>
      <c r="BJ2417" s="25"/>
    </row>
    <row r="2418" spans="10:62" x14ac:dyDescent="0.2">
      <c r="J2418" s="24"/>
      <c r="BJ2418" s="25"/>
    </row>
    <row r="2419" spans="10:62" x14ac:dyDescent="0.2">
      <c r="J2419" s="24"/>
      <c r="BJ2419" s="25"/>
    </row>
    <row r="2420" spans="10:62" x14ac:dyDescent="0.2">
      <c r="J2420" s="24"/>
      <c r="BJ2420" s="25"/>
    </row>
    <row r="2421" spans="10:62" x14ac:dyDescent="0.2">
      <c r="J2421" s="24"/>
      <c r="BJ2421" s="25"/>
    </row>
    <row r="2422" spans="10:62" x14ac:dyDescent="0.2">
      <c r="J2422" s="24"/>
      <c r="BJ2422" s="25"/>
    </row>
    <row r="2423" spans="10:62" x14ac:dyDescent="0.2">
      <c r="J2423" s="24"/>
      <c r="BJ2423" s="25"/>
    </row>
    <row r="2424" spans="10:62" x14ac:dyDescent="0.2">
      <c r="J2424" s="24"/>
      <c r="BJ2424" s="25"/>
    </row>
    <row r="2425" spans="10:62" x14ac:dyDescent="0.2">
      <c r="J2425" s="24"/>
      <c r="BJ2425" s="25"/>
    </row>
    <row r="2426" spans="10:62" x14ac:dyDescent="0.2">
      <c r="J2426" s="24"/>
      <c r="BJ2426" s="25"/>
    </row>
    <row r="2427" spans="10:62" x14ac:dyDescent="0.2">
      <c r="J2427" s="24"/>
      <c r="BJ2427" s="25"/>
    </row>
    <row r="2428" spans="10:62" x14ac:dyDescent="0.2">
      <c r="J2428" s="24"/>
      <c r="BJ2428" s="25"/>
    </row>
    <row r="2429" spans="10:62" x14ac:dyDescent="0.2">
      <c r="J2429" s="24"/>
      <c r="BJ2429" s="25"/>
    </row>
    <row r="2430" spans="10:62" x14ac:dyDescent="0.2">
      <c r="J2430" s="24"/>
      <c r="BJ2430" s="25"/>
    </row>
    <row r="2431" spans="10:62" x14ac:dyDescent="0.2">
      <c r="J2431" s="24"/>
      <c r="BJ2431" s="25"/>
    </row>
    <row r="2432" spans="10:62" x14ac:dyDescent="0.2">
      <c r="J2432" s="24"/>
      <c r="BJ2432" s="25"/>
    </row>
    <row r="2433" spans="10:62" x14ac:dyDescent="0.2">
      <c r="J2433" s="24"/>
      <c r="BJ2433" s="25"/>
    </row>
    <row r="2434" spans="10:62" x14ac:dyDescent="0.2">
      <c r="J2434" s="24"/>
      <c r="BJ2434" s="25"/>
    </row>
    <row r="2435" spans="10:62" x14ac:dyDescent="0.2">
      <c r="J2435" s="24"/>
      <c r="BJ2435" s="25"/>
    </row>
    <row r="2436" spans="10:62" x14ac:dyDescent="0.2">
      <c r="J2436" s="24"/>
      <c r="BJ2436" s="25"/>
    </row>
    <row r="2437" spans="10:62" x14ac:dyDescent="0.2">
      <c r="J2437" s="24"/>
      <c r="BJ2437" s="25"/>
    </row>
    <row r="2438" spans="10:62" x14ac:dyDescent="0.2">
      <c r="J2438" s="24"/>
      <c r="BJ2438" s="25"/>
    </row>
    <row r="2439" spans="10:62" x14ac:dyDescent="0.2">
      <c r="J2439" s="24"/>
      <c r="BJ2439" s="25"/>
    </row>
    <row r="2440" spans="10:62" x14ac:dyDescent="0.2">
      <c r="J2440" s="24"/>
      <c r="BJ2440" s="25"/>
    </row>
    <row r="2441" spans="10:62" x14ac:dyDescent="0.2">
      <c r="J2441" s="24"/>
      <c r="BJ2441" s="25"/>
    </row>
    <row r="2442" spans="10:62" x14ac:dyDescent="0.2">
      <c r="J2442" s="24"/>
      <c r="BJ2442" s="25"/>
    </row>
    <row r="2443" spans="10:62" x14ac:dyDescent="0.2">
      <c r="J2443" s="24"/>
      <c r="BJ2443" s="25"/>
    </row>
    <row r="2444" spans="10:62" x14ac:dyDescent="0.2">
      <c r="J2444" s="24"/>
      <c r="BJ2444" s="25"/>
    </row>
    <row r="2445" spans="10:62" x14ac:dyDescent="0.2">
      <c r="J2445" s="24"/>
      <c r="BJ2445" s="25"/>
    </row>
    <row r="2446" spans="10:62" x14ac:dyDescent="0.2">
      <c r="J2446" s="24"/>
      <c r="BJ2446" s="25"/>
    </row>
    <row r="2447" spans="10:62" x14ac:dyDescent="0.2">
      <c r="J2447" s="24"/>
      <c r="BJ2447" s="25"/>
    </row>
    <row r="2448" spans="10:62" x14ac:dyDescent="0.2">
      <c r="J2448" s="24"/>
      <c r="BJ2448" s="25"/>
    </row>
    <row r="2449" spans="10:62" x14ac:dyDescent="0.2">
      <c r="J2449" s="24"/>
      <c r="BJ2449" s="25"/>
    </row>
    <row r="2450" spans="10:62" x14ac:dyDescent="0.2">
      <c r="J2450" s="24"/>
      <c r="BJ2450" s="25"/>
    </row>
    <row r="2451" spans="10:62" x14ac:dyDescent="0.2">
      <c r="J2451" s="24"/>
      <c r="BJ2451" s="25"/>
    </row>
    <row r="2452" spans="10:62" x14ac:dyDescent="0.2">
      <c r="J2452" s="24"/>
      <c r="BJ2452" s="25"/>
    </row>
    <row r="2453" spans="10:62" x14ac:dyDescent="0.2">
      <c r="J2453" s="24"/>
      <c r="BJ2453" s="25"/>
    </row>
    <row r="2454" spans="10:62" x14ac:dyDescent="0.2">
      <c r="J2454" s="24"/>
      <c r="BJ2454" s="25"/>
    </row>
    <row r="2455" spans="10:62" x14ac:dyDescent="0.2">
      <c r="J2455" s="24"/>
      <c r="BJ2455" s="25"/>
    </row>
    <row r="2456" spans="10:62" x14ac:dyDescent="0.2">
      <c r="J2456" s="24"/>
      <c r="BJ2456" s="25"/>
    </row>
    <row r="2457" spans="10:62" x14ac:dyDescent="0.2">
      <c r="J2457" s="24"/>
      <c r="BJ2457" s="25"/>
    </row>
    <row r="2458" spans="10:62" x14ac:dyDescent="0.2">
      <c r="J2458" s="24"/>
      <c r="BJ2458" s="25"/>
    </row>
    <row r="2459" spans="10:62" x14ac:dyDescent="0.2">
      <c r="J2459" s="24"/>
      <c r="BJ2459" s="25"/>
    </row>
    <row r="2460" spans="10:62" x14ac:dyDescent="0.2">
      <c r="J2460" s="24"/>
      <c r="BJ2460" s="25"/>
    </row>
    <row r="2461" spans="10:62" x14ac:dyDescent="0.2">
      <c r="J2461" s="24"/>
      <c r="BJ2461" s="25"/>
    </row>
    <row r="2462" spans="10:62" x14ac:dyDescent="0.2">
      <c r="J2462" s="24"/>
      <c r="BJ2462" s="25"/>
    </row>
    <row r="2463" spans="10:62" x14ac:dyDescent="0.2">
      <c r="J2463" s="24"/>
      <c r="BJ2463" s="25"/>
    </row>
    <row r="2464" spans="10:62" x14ac:dyDescent="0.2">
      <c r="J2464" s="24"/>
      <c r="BJ2464" s="25"/>
    </row>
    <row r="2465" spans="10:62" x14ac:dyDescent="0.2">
      <c r="J2465" s="24"/>
      <c r="BJ2465" s="25"/>
    </row>
    <row r="2466" spans="10:62" x14ac:dyDescent="0.2">
      <c r="J2466" s="24"/>
      <c r="BJ2466" s="25"/>
    </row>
    <row r="2467" spans="10:62" x14ac:dyDescent="0.2">
      <c r="J2467" s="24"/>
      <c r="BJ2467" s="25"/>
    </row>
    <row r="2468" spans="10:62" x14ac:dyDescent="0.2">
      <c r="J2468" s="24"/>
      <c r="BJ2468" s="25"/>
    </row>
    <row r="2469" spans="10:62" x14ac:dyDescent="0.2">
      <c r="J2469" s="24"/>
      <c r="BJ2469" s="25"/>
    </row>
    <row r="2470" spans="10:62" x14ac:dyDescent="0.2">
      <c r="J2470" s="24"/>
      <c r="BJ2470" s="25"/>
    </row>
    <row r="2471" spans="10:62" x14ac:dyDescent="0.2">
      <c r="J2471" s="24"/>
      <c r="BJ2471" s="25"/>
    </row>
    <row r="2472" spans="10:62" x14ac:dyDescent="0.2">
      <c r="J2472" s="24"/>
      <c r="BJ2472" s="25"/>
    </row>
    <row r="2473" spans="10:62" x14ac:dyDescent="0.2">
      <c r="J2473" s="24"/>
      <c r="BJ2473" s="25"/>
    </row>
    <row r="2474" spans="10:62" x14ac:dyDescent="0.2">
      <c r="J2474" s="24"/>
      <c r="BJ2474" s="25"/>
    </row>
    <row r="2475" spans="10:62" x14ac:dyDescent="0.2">
      <c r="J2475" s="24"/>
      <c r="BJ2475" s="25"/>
    </row>
    <row r="2476" spans="10:62" x14ac:dyDescent="0.2">
      <c r="J2476" s="24"/>
      <c r="BJ2476" s="25"/>
    </row>
    <row r="2477" spans="10:62" x14ac:dyDescent="0.2">
      <c r="J2477" s="24"/>
      <c r="BJ2477" s="25"/>
    </row>
    <row r="2478" spans="10:62" x14ac:dyDescent="0.2">
      <c r="J2478" s="24"/>
      <c r="BJ2478" s="25"/>
    </row>
    <row r="2479" spans="10:62" x14ac:dyDescent="0.2">
      <c r="J2479" s="24"/>
      <c r="BJ2479" s="25"/>
    </row>
    <row r="2480" spans="10:62" x14ac:dyDescent="0.2">
      <c r="J2480" s="24"/>
      <c r="BJ2480" s="25"/>
    </row>
    <row r="2481" spans="10:62" x14ac:dyDescent="0.2">
      <c r="J2481" s="24"/>
      <c r="BJ2481" s="25"/>
    </row>
    <row r="2482" spans="10:62" x14ac:dyDescent="0.2">
      <c r="J2482" s="24"/>
      <c r="BJ2482" s="25"/>
    </row>
    <row r="2483" spans="10:62" x14ac:dyDescent="0.2">
      <c r="J2483" s="24"/>
      <c r="BJ2483" s="25"/>
    </row>
    <row r="2484" spans="10:62" x14ac:dyDescent="0.2">
      <c r="J2484" s="24"/>
      <c r="BJ2484" s="25"/>
    </row>
    <row r="2485" spans="10:62" x14ac:dyDescent="0.2">
      <c r="J2485" s="24"/>
      <c r="BJ2485" s="25"/>
    </row>
    <row r="2486" spans="10:62" x14ac:dyDescent="0.2">
      <c r="J2486" s="24"/>
      <c r="BJ2486" s="25"/>
    </row>
    <row r="2487" spans="10:62" x14ac:dyDescent="0.2">
      <c r="J2487" s="24"/>
      <c r="BJ2487" s="25"/>
    </row>
    <row r="2488" spans="10:62" x14ac:dyDescent="0.2">
      <c r="J2488" s="24"/>
      <c r="BJ2488" s="25"/>
    </row>
    <row r="2489" spans="10:62" x14ac:dyDescent="0.2">
      <c r="J2489" s="24"/>
      <c r="BJ2489" s="25"/>
    </row>
    <row r="2490" spans="10:62" x14ac:dyDescent="0.2">
      <c r="J2490" s="24"/>
      <c r="BJ2490" s="25"/>
    </row>
    <row r="2491" spans="10:62" x14ac:dyDescent="0.2">
      <c r="J2491" s="24"/>
      <c r="BJ2491" s="25"/>
    </row>
    <row r="2492" spans="10:62" x14ac:dyDescent="0.2">
      <c r="J2492" s="24"/>
      <c r="BJ2492" s="25"/>
    </row>
    <row r="2493" spans="10:62" x14ac:dyDescent="0.2">
      <c r="J2493" s="24"/>
      <c r="BJ2493" s="25"/>
    </row>
    <row r="2494" spans="10:62" x14ac:dyDescent="0.2">
      <c r="J2494" s="24"/>
      <c r="BJ2494" s="25"/>
    </row>
    <row r="2495" spans="10:62" x14ac:dyDescent="0.2">
      <c r="J2495" s="24"/>
      <c r="BJ2495" s="25"/>
    </row>
    <row r="2496" spans="10:62" x14ac:dyDescent="0.2">
      <c r="J2496" s="24"/>
      <c r="BJ2496" s="25"/>
    </row>
    <row r="2497" spans="10:62" x14ac:dyDescent="0.2">
      <c r="J2497" s="24"/>
      <c r="BJ2497" s="25"/>
    </row>
    <row r="2498" spans="10:62" x14ac:dyDescent="0.2">
      <c r="J2498" s="24"/>
      <c r="BJ2498" s="25"/>
    </row>
    <row r="2499" spans="10:62" x14ac:dyDescent="0.2">
      <c r="J2499" s="24"/>
      <c r="BJ2499" s="25"/>
    </row>
    <row r="2500" spans="10:62" x14ac:dyDescent="0.2">
      <c r="J2500" s="24"/>
      <c r="BJ2500" s="25"/>
    </row>
    <row r="2501" spans="10:62" x14ac:dyDescent="0.2">
      <c r="J2501" s="24"/>
      <c r="BJ2501" s="25"/>
    </row>
    <row r="2502" spans="10:62" x14ac:dyDescent="0.2">
      <c r="J2502" s="24"/>
      <c r="BJ2502" s="25"/>
    </row>
    <row r="2503" spans="10:62" x14ac:dyDescent="0.2">
      <c r="J2503" s="24"/>
      <c r="BJ2503" s="25"/>
    </row>
    <row r="2504" spans="10:62" x14ac:dyDescent="0.2">
      <c r="J2504" s="24"/>
      <c r="BJ2504" s="25"/>
    </row>
    <row r="2505" spans="10:62" x14ac:dyDescent="0.2">
      <c r="J2505" s="24"/>
      <c r="BJ2505" s="25"/>
    </row>
    <row r="2506" spans="10:62" x14ac:dyDescent="0.2">
      <c r="J2506" s="24"/>
      <c r="BJ2506" s="25"/>
    </row>
    <row r="2507" spans="10:62" x14ac:dyDescent="0.2">
      <c r="J2507" s="24"/>
      <c r="BJ2507" s="25"/>
    </row>
    <row r="2508" spans="10:62" x14ac:dyDescent="0.2">
      <c r="J2508" s="24"/>
      <c r="BJ2508" s="25"/>
    </row>
    <row r="2509" spans="10:62" x14ac:dyDescent="0.2">
      <c r="J2509" s="24"/>
      <c r="BJ2509" s="25"/>
    </row>
    <row r="2510" spans="10:62" x14ac:dyDescent="0.2">
      <c r="J2510" s="24"/>
      <c r="BJ2510" s="25"/>
    </row>
    <row r="2511" spans="10:62" x14ac:dyDescent="0.2">
      <c r="J2511" s="24"/>
      <c r="BJ2511" s="25"/>
    </row>
    <row r="2512" spans="10:62" x14ac:dyDescent="0.2">
      <c r="J2512" s="24"/>
      <c r="BJ2512" s="25"/>
    </row>
    <row r="2513" spans="10:62" x14ac:dyDescent="0.2">
      <c r="J2513" s="24"/>
      <c r="BJ2513" s="25"/>
    </row>
    <row r="2514" spans="10:62" x14ac:dyDescent="0.2">
      <c r="J2514" s="24"/>
      <c r="BJ2514" s="25"/>
    </row>
    <row r="2515" spans="10:62" x14ac:dyDescent="0.2">
      <c r="J2515" s="24"/>
      <c r="BJ2515" s="25"/>
    </row>
    <row r="2516" spans="10:62" x14ac:dyDescent="0.2">
      <c r="J2516" s="24"/>
      <c r="BJ2516" s="25"/>
    </row>
    <row r="2517" spans="10:62" x14ac:dyDescent="0.2">
      <c r="J2517" s="24"/>
      <c r="BJ2517" s="25"/>
    </row>
    <row r="2518" spans="10:62" x14ac:dyDescent="0.2">
      <c r="J2518" s="24"/>
      <c r="BJ2518" s="25"/>
    </row>
    <row r="2519" spans="10:62" x14ac:dyDescent="0.2">
      <c r="J2519" s="24"/>
      <c r="BJ2519" s="25"/>
    </row>
    <row r="2520" spans="10:62" x14ac:dyDescent="0.2">
      <c r="J2520" s="24"/>
      <c r="BJ2520" s="25"/>
    </row>
    <row r="2521" spans="10:62" x14ac:dyDescent="0.2">
      <c r="J2521" s="24"/>
      <c r="BJ2521" s="25"/>
    </row>
    <row r="2522" spans="10:62" x14ac:dyDescent="0.2">
      <c r="J2522" s="24"/>
      <c r="BJ2522" s="25"/>
    </row>
    <row r="2523" spans="10:62" x14ac:dyDescent="0.2">
      <c r="J2523" s="24"/>
      <c r="BJ2523" s="25"/>
    </row>
    <row r="2524" spans="10:62" x14ac:dyDescent="0.2">
      <c r="J2524" s="24"/>
      <c r="BJ2524" s="25"/>
    </row>
    <row r="2525" spans="10:62" x14ac:dyDescent="0.2">
      <c r="J2525" s="24"/>
      <c r="BJ2525" s="25"/>
    </row>
    <row r="2526" spans="10:62" x14ac:dyDescent="0.2">
      <c r="J2526" s="24"/>
      <c r="BJ2526" s="25"/>
    </row>
    <row r="2527" spans="10:62" x14ac:dyDescent="0.2">
      <c r="J2527" s="24"/>
      <c r="BJ2527" s="25"/>
    </row>
    <row r="2528" spans="10:62" x14ac:dyDescent="0.2">
      <c r="J2528" s="24"/>
      <c r="BJ2528" s="25"/>
    </row>
    <row r="2529" spans="10:62" x14ac:dyDescent="0.2">
      <c r="J2529" s="24"/>
      <c r="BJ2529" s="25"/>
    </row>
    <row r="2530" spans="10:62" x14ac:dyDescent="0.2">
      <c r="J2530" s="24"/>
      <c r="BJ2530" s="25"/>
    </row>
    <row r="2531" spans="10:62" x14ac:dyDescent="0.2">
      <c r="J2531" s="24"/>
      <c r="BJ2531" s="25"/>
    </row>
    <row r="2532" spans="10:62" x14ac:dyDescent="0.2">
      <c r="J2532" s="24"/>
      <c r="BJ2532" s="25"/>
    </row>
    <row r="2533" spans="10:62" x14ac:dyDescent="0.2">
      <c r="J2533" s="24"/>
      <c r="BJ2533" s="25"/>
    </row>
    <row r="2534" spans="10:62" x14ac:dyDescent="0.2">
      <c r="J2534" s="24"/>
      <c r="BJ2534" s="25"/>
    </row>
    <row r="2535" spans="10:62" x14ac:dyDescent="0.2">
      <c r="J2535" s="24"/>
      <c r="BJ2535" s="25"/>
    </row>
    <row r="2536" spans="10:62" x14ac:dyDescent="0.2">
      <c r="J2536" s="24"/>
      <c r="BJ2536" s="25"/>
    </row>
    <row r="2537" spans="10:62" x14ac:dyDescent="0.2">
      <c r="J2537" s="24"/>
      <c r="BJ2537" s="25"/>
    </row>
    <row r="2538" spans="10:62" x14ac:dyDescent="0.2">
      <c r="J2538" s="24"/>
      <c r="BJ2538" s="25"/>
    </row>
    <row r="2539" spans="10:62" x14ac:dyDescent="0.2">
      <c r="J2539" s="24"/>
      <c r="BJ2539" s="25"/>
    </row>
    <row r="2540" spans="10:62" x14ac:dyDescent="0.2">
      <c r="J2540" s="24"/>
      <c r="BJ2540" s="25"/>
    </row>
    <row r="2541" spans="10:62" x14ac:dyDescent="0.2">
      <c r="J2541" s="24"/>
      <c r="BJ2541" s="25"/>
    </row>
    <row r="2542" spans="10:62" x14ac:dyDescent="0.2">
      <c r="J2542" s="24"/>
      <c r="BJ2542" s="25"/>
    </row>
    <row r="2543" spans="10:62" x14ac:dyDescent="0.2">
      <c r="J2543" s="24"/>
      <c r="BJ2543" s="25"/>
    </row>
    <row r="2544" spans="10:62" x14ac:dyDescent="0.2">
      <c r="J2544" s="24"/>
      <c r="BJ2544" s="25"/>
    </row>
    <row r="2545" spans="10:62" x14ac:dyDescent="0.2">
      <c r="J2545" s="24"/>
      <c r="BJ2545" s="25"/>
    </row>
    <row r="2546" spans="10:62" x14ac:dyDescent="0.2">
      <c r="J2546" s="24"/>
      <c r="BJ2546" s="25"/>
    </row>
    <row r="2547" spans="10:62" x14ac:dyDescent="0.2">
      <c r="J2547" s="24"/>
      <c r="BJ2547" s="25"/>
    </row>
    <row r="2548" spans="10:62" x14ac:dyDescent="0.2">
      <c r="J2548" s="24"/>
      <c r="BJ2548" s="25"/>
    </row>
    <row r="2549" spans="10:62" x14ac:dyDescent="0.2">
      <c r="J2549" s="24"/>
      <c r="BJ2549" s="25"/>
    </row>
    <row r="2550" spans="10:62" x14ac:dyDescent="0.2">
      <c r="J2550" s="24"/>
      <c r="BJ2550" s="25"/>
    </row>
    <row r="2551" spans="10:62" x14ac:dyDescent="0.2">
      <c r="J2551" s="24"/>
      <c r="BJ2551" s="25"/>
    </row>
    <row r="2552" spans="10:62" x14ac:dyDescent="0.2">
      <c r="J2552" s="24"/>
      <c r="BJ2552" s="25"/>
    </row>
    <row r="2553" spans="10:62" x14ac:dyDescent="0.2">
      <c r="J2553" s="24"/>
      <c r="BJ2553" s="25"/>
    </row>
    <row r="2554" spans="10:62" x14ac:dyDescent="0.2">
      <c r="J2554" s="24"/>
      <c r="BJ2554" s="25"/>
    </row>
    <row r="2555" spans="10:62" x14ac:dyDescent="0.2">
      <c r="J2555" s="24"/>
      <c r="BJ2555" s="25"/>
    </row>
    <row r="2556" spans="10:62" x14ac:dyDescent="0.2">
      <c r="J2556" s="24"/>
      <c r="BJ2556" s="25"/>
    </row>
    <row r="2557" spans="10:62" x14ac:dyDescent="0.2">
      <c r="J2557" s="24"/>
      <c r="BJ2557" s="25"/>
    </row>
    <row r="2558" spans="10:62" x14ac:dyDescent="0.2">
      <c r="J2558" s="24"/>
      <c r="BJ2558" s="25"/>
    </row>
    <row r="2559" spans="10:62" x14ac:dyDescent="0.2">
      <c r="J2559" s="24"/>
      <c r="BJ2559" s="25"/>
    </row>
    <row r="2560" spans="10:62" x14ac:dyDescent="0.2">
      <c r="J2560" s="24"/>
      <c r="BJ2560" s="25"/>
    </row>
    <row r="2561" spans="10:62" x14ac:dyDescent="0.2">
      <c r="J2561" s="24"/>
      <c r="BJ2561" s="25"/>
    </row>
    <row r="2562" spans="10:62" x14ac:dyDescent="0.2">
      <c r="J2562" s="24"/>
      <c r="BJ2562" s="25"/>
    </row>
    <row r="2563" spans="10:62" x14ac:dyDescent="0.2">
      <c r="J2563" s="24"/>
      <c r="BJ2563" s="25"/>
    </row>
    <row r="2564" spans="10:62" x14ac:dyDescent="0.2">
      <c r="J2564" s="24"/>
      <c r="BJ2564" s="25"/>
    </row>
    <row r="2565" spans="10:62" x14ac:dyDescent="0.2">
      <c r="J2565" s="24"/>
      <c r="BJ2565" s="25"/>
    </row>
    <row r="2566" spans="10:62" x14ac:dyDescent="0.2">
      <c r="J2566" s="24"/>
      <c r="BJ2566" s="25"/>
    </row>
    <row r="2567" spans="10:62" x14ac:dyDescent="0.2">
      <c r="J2567" s="24"/>
      <c r="BJ2567" s="25"/>
    </row>
    <row r="2568" spans="10:62" x14ac:dyDescent="0.2">
      <c r="J2568" s="24"/>
      <c r="BJ2568" s="25"/>
    </row>
    <row r="2569" spans="10:62" x14ac:dyDescent="0.2">
      <c r="J2569" s="24"/>
      <c r="BJ2569" s="25"/>
    </row>
    <row r="2570" spans="10:62" x14ac:dyDescent="0.2">
      <c r="J2570" s="24"/>
      <c r="BJ2570" s="25"/>
    </row>
    <row r="2571" spans="10:62" x14ac:dyDescent="0.2">
      <c r="J2571" s="24"/>
      <c r="BJ2571" s="25"/>
    </row>
    <row r="2572" spans="10:62" x14ac:dyDescent="0.2">
      <c r="J2572" s="24"/>
      <c r="BJ2572" s="25"/>
    </row>
    <row r="2573" spans="10:62" x14ac:dyDescent="0.2">
      <c r="J2573" s="24"/>
      <c r="BJ2573" s="25"/>
    </row>
    <row r="2574" spans="10:62" x14ac:dyDescent="0.2">
      <c r="J2574" s="24"/>
      <c r="BJ2574" s="25"/>
    </row>
    <row r="2575" spans="10:62" x14ac:dyDescent="0.2">
      <c r="J2575" s="24"/>
      <c r="BJ2575" s="25"/>
    </row>
    <row r="2576" spans="10:62" x14ac:dyDescent="0.2">
      <c r="J2576" s="24"/>
      <c r="BJ2576" s="25"/>
    </row>
    <row r="2577" spans="10:62" x14ac:dyDescent="0.2">
      <c r="J2577" s="24"/>
      <c r="BJ2577" s="25"/>
    </row>
    <row r="2578" spans="10:62" x14ac:dyDescent="0.2">
      <c r="J2578" s="24"/>
      <c r="BJ2578" s="25"/>
    </row>
    <row r="2579" spans="10:62" x14ac:dyDescent="0.2">
      <c r="J2579" s="24"/>
      <c r="BJ2579" s="25"/>
    </row>
    <row r="2580" spans="10:62" x14ac:dyDescent="0.2">
      <c r="J2580" s="24"/>
      <c r="BJ2580" s="25"/>
    </row>
    <row r="2581" spans="10:62" x14ac:dyDescent="0.2">
      <c r="J2581" s="24"/>
      <c r="BJ2581" s="25"/>
    </row>
    <row r="2582" spans="10:62" x14ac:dyDescent="0.2">
      <c r="J2582" s="24"/>
      <c r="BJ2582" s="25"/>
    </row>
    <row r="2583" spans="10:62" x14ac:dyDescent="0.2">
      <c r="J2583" s="24"/>
      <c r="BJ2583" s="25"/>
    </row>
    <row r="2584" spans="10:62" x14ac:dyDescent="0.2">
      <c r="J2584" s="24"/>
      <c r="BJ2584" s="25"/>
    </row>
    <row r="2585" spans="10:62" x14ac:dyDescent="0.2">
      <c r="J2585" s="24"/>
      <c r="BJ2585" s="25"/>
    </row>
    <row r="2586" spans="10:62" x14ac:dyDescent="0.2">
      <c r="J2586" s="24"/>
      <c r="BJ2586" s="25"/>
    </row>
    <row r="2587" spans="10:62" x14ac:dyDescent="0.2">
      <c r="J2587" s="24"/>
      <c r="BJ2587" s="25"/>
    </row>
    <row r="2588" spans="10:62" x14ac:dyDescent="0.2">
      <c r="J2588" s="24"/>
      <c r="BJ2588" s="25"/>
    </row>
    <row r="2589" spans="10:62" x14ac:dyDescent="0.2">
      <c r="J2589" s="24"/>
      <c r="BJ2589" s="25"/>
    </row>
    <row r="2590" spans="10:62" x14ac:dyDescent="0.2">
      <c r="J2590" s="24"/>
      <c r="BJ2590" s="25"/>
    </row>
    <row r="2591" spans="10:62" x14ac:dyDescent="0.2">
      <c r="J2591" s="24"/>
      <c r="BJ2591" s="25"/>
    </row>
    <row r="2592" spans="10:62" x14ac:dyDescent="0.2">
      <c r="J2592" s="24"/>
      <c r="BJ2592" s="25"/>
    </row>
    <row r="2593" spans="10:62" x14ac:dyDescent="0.2">
      <c r="J2593" s="24"/>
      <c r="BJ2593" s="25"/>
    </row>
    <row r="2594" spans="10:62" x14ac:dyDescent="0.2">
      <c r="J2594" s="24"/>
      <c r="BJ2594" s="25"/>
    </row>
    <row r="2595" spans="10:62" x14ac:dyDescent="0.2">
      <c r="J2595" s="24"/>
      <c r="BJ2595" s="25"/>
    </row>
    <row r="2596" spans="10:62" x14ac:dyDescent="0.2">
      <c r="J2596" s="24"/>
      <c r="BJ2596" s="25"/>
    </row>
    <row r="2597" spans="10:62" x14ac:dyDescent="0.2">
      <c r="J2597" s="24"/>
      <c r="BJ2597" s="25"/>
    </row>
    <row r="2598" spans="10:62" x14ac:dyDescent="0.2">
      <c r="J2598" s="24"/>
      <c r="BJ2598" s="25"/>
    </row>
    <row r="2599" spans="10:62" x14ac:dyDescent="0.2">
      <c r="J2599" s="24"/>
      <c r="BJ2599" s="25"/>
    </row>
    <row r="2600" spans="10:62" x14ac:dyDescent="0.2">
      <c r="J2600" s="24"/>
      <c r="BJ2600" s="25"/>
    </row>
    <row r="2601" spans="10:62" x14ac:dyDescent="0.2">
      <c r="J2601" s="24"/>
      <c r="BJ2601" s="25"/>
    </row>
    <row r="2602" spans="10:62" x14ac:dyDescent="0.2">
      <c r="J2602" s="24"/>
      <c r="BJ2602" s="25"/>
    </row>
    <row r="2603" spans="10:62" x14ac:dyDescent="0.2">
      <c r="J2603" s="24"/>
      <c r="BJ2603" s="25"/>
    </row>
    <row r="2604" spans="10:62" x14ac:dyDescent="0.2">
      <c r="J2604" s="24"/>
      <c r="BJ2604" s="25"/>
    </row>
    <row r="2605" spans="10:62" x14ac:dyDescent="0.2">
      <c r="J2605" s="24"/>
      <c r="BJ2605" s="25"/>
    </row>
    <row r="2606" spans="10:62" x14ac:dyDescent="0.2">
      <c r="J2606" s="24"/>
      <c r="BJ2606" s="25"/>
    </row>
    <row r="2607" spans="10:62" x14ac:dyDescent="0.2">
      <c r="J2607" s="24"/>
      <c r="BJ2607" s="25"/>
    </row>
    <row r="2608" spans="10:62" x14ac:dyDescent="0.2">
      <c r="J2608" s="24"/>
      <c r="BJ2608" s="25"/>
    </row>
    <row r="2609" spans="10:62" x14ac:dyDescent="0.2">
      <c r="J2609" s="24"/>
      <c r="BJ2609" s="25"/>
    </row>
    <row r="2610" spans="10:62" x14ac:dyDescent="0.2">
      <c r="J2610" s="24"/>
      <c r="BJ2610" s="25"/>
    </row>
    <row r="2611" spans="10:62" x14ac:dyDescent="0.2">
      <c r="J2611" s="24"/>
      <c r="BJ2611" s="25"/>
    </row>
    <row r="2612" spans="10:62" x14ac:dyDescent="0.2">
      <c r="J2612" s="24"/>
      <c r="BJ2612" s="25"/>
    </row>
    <row r="2613" spans="10:62" x14ac:dyDescent="0.2">
      <c r="J2613" s="24"/>
      <c r="BJ2613" s="25"/>
    </row>
    <row r="2614" spans="10:62" x14ac:dyDescent="0.2">
      <c r="J2614" s="24"/>
      <c r="BJ2614" s="25"/>
    </row>
    <row r="2615" spans="10:62" x14ac:dyDescent="0.2">
      <c r="J2615" s="24"/>
      <c r="BJ2615" s="25"/>
    </row>
    <row r="2616" spans="10:62" x14ac:dyDescent="0.2">
      <c r="J2616" s="24"/>
      <c r="BJ2616" s="25"/>
    </row>
    <row r="2617" spans="10:62" x14ac:dyDescent="0.2">
      <c r="J2617" s="24"/>
      <c r="BJ2617" s="25"/>
    </row>
    <row r="2618" spans="10:62" x14ac:dyDescent="0.2">
      <c r="J2618" s="24"/>
      <c r="BJ2618" s="25"/>
    </row>
    <row r="2619" spans="10:62" x14ac:dyDescent="0.2">
      <c r="J2619" s="24"/>
      <c r="BJ2619" s="25"/>
    </row>
    <row r="2620" spans="10:62" x14ac:dyDescent="0.2">
      <c r="J2620" s="24"/>
      <c r="BJ2620" s="25"/>
    </row>
    <row r="2621" spans="10:62" x14ac:dyDescent="0.2">
      <c r="J2621" s="24"/>
      <c r="BJ2621" s="25"/>
    </row>
    <row r="2622" spans="10:62" x14ac:dyDescent="0.2">
      <c r="J2622" s="24"/>
      <c r="BJ2622" s="25"/>
    </row>
    <row r="2623" spans="10:62" x14ac:dyDescent="0.2">
      <c r="J2623" s="24"/>
      <c r="BJ2623" s="25"/>
    </row>
    <row r="2624" spans="10:62" x14ac:dyDescent="0.2">
      <c r="J2624" s="24"/>
      <c r="BJ2624" s="25"/>
    </row>
    <row r="2625" spans="10:62" x14ac:dyDescent="0.2">
      <c r="J2625" s="24"/>
      <c r="BJ2625" s="25"/>
    </row>
    <row r="2626" spans="10:62" x14ac:dyDescent="0.2">
      <c r="J2626" s="24"/>
      <c r="BJ2626" s="25"/>
    </row>
    <row r="2627" spans="10:62" x14ac:dyDescent="0.2">
      <c r="J2627" s="24"/>
      <c r="BJ2627" s="25"/>
    </row>
    <row r="2628" spans="10:62" x14ac:dyDescent="0.2">
      <c r="J2628" s="24"/>
      <c r="BJ2628" s="25"/>
    </row>
    <row r="2629" spans="10:62" x14ac:dyDescent="0.2">
      <c r="J2629" s="24"/>
      <c r="BJ2629" s="25"/>
    </row>
    <row r="2630" spans="10:62" x14ac:dyDescent="0.2">
      <c r="J2630" s="24"/>
      <c r="BJ2630" s="25"/>
    </row>
    <row r="2631" spans="10:62" x14ac:dyDescent="0.2">
      <c r="J2631" s="24"/>
      <c r="BJ2631" s="25"/>
    </row>
    <row r="2632" spans="10:62" x14ac:dyDescent="0.2">
      <c r="J2632" s="24"/>
      <c r="BJ2632" s="25"/>
    </row>
    <row r="2633" spans="10:62" x14ac:dyDescent="0.2">
      <c r="J2633" s="24"/>
      <c r="BJ2633" s="25"/>
    </row>
    <row r="2634" spans="10:62" x14ac:dyDescent="0.2">
      <c r="J2634" s="24"/>
      <c r="BJ2634" s="25"/>
    </row>
    <row r="2635" spans="10:62" x14ac:dyDescent="0.2">
      <c r="J2635" s="24"/>
      <c r="BJ2635" s="25"/>
    </row>
    <row r="2636" spans="10:62" x14ac:dyDescent="0.2">
      <c r="J2636" s="24"/>
      <c r="BJ2636" s="25"/>
    </row>
    <row r="2637" spans="10:62" x14ac:dyDescent="0.2">
      <c r="J2637" s="24"/>
      <c r="BJ2637" s="25"/>
    </row>
    <row r="2638" spans="10:62" x14ac:dyDescent="0.2">
      <c r="J2638" s="24"/>
      <c r="BJ2638" s="25"/>
    </row>
    <row r="2639" spans="10:62" x14ac:dyDescent="0.2">
      <c r="J2639" s="24"/>
      <c r="BJ2639" s="25"/>
    </row>
    <row r="2640" spans="10:62" x14ac:dyDescent="0.2">
      <c r="J2640" s="24"/>
      <c r="BJ2640" s="25"/>
    </row>
    <row r="2641" spans="10:62" x14ac:dyDescent="0.2">
      <c r="J2641" s="24"/>
      <c r="BJ2641" s="25"/>
    </row>
    <row r="2642" spans="10:62" x14ac:dyDescent="0.2">
      <c r="J2642" s="24"/>
      <c r="BJ2642" s="25"/>
    </row>
    <row r="2643" spans="10:62" x14ac:dyDescent="0.2">
      <c r="J2643" s="24"/>
      <c r="BJ2643" s="25"/>
    </row>
    <row r="2644" spans="10:62" x14ac:dyDescent="0.2">
      <c r="J2644" s="24"/>
      <c r="BJ2644" s="25"/>
    </row>
    <row r="2645" spans="10:62" x14ac:dyDescent="0.2">
      <c r="J2645" s="24"/>
      <c r="BJ2645" s="25"/>
    </row>
    <row r="2646" spans="10:62" x14ac:dyDescent="0.2">
      <c r="J2646" s="24"/>
      <c r="BJ2646" s="25"/>
    </row>
    <row r="2647" spans="10:62" x14ac:dyDescent="0.2">
      <c r="J2647" s="24"/>
      <c r="BJ2647" s="25"/>
    </row>
    <row r="2648" spans="10:62" x14ac:dyDescent="0.2">
      <c r="J2648" s="24"/>
      <c r="BJ2648" s="25"/>
    </row>
    <row r="2649" spans="10:62" x14ac:dyDescent="0.2">
      <c r="J2649" s="24"/>
      <c r="BJ2649" s="25"/>
    </row>
    <row r="2650" spans="10:62" x14ac:dyDescent="0.2">
      <c r="J2650" s="24"/>
      <c r="BJ2650" s="25"/>
    </row>
    <row r="2651" spans="10:62" x14ac:dyDescent="0.2">
      <c r="J2651" s="24"/>
      <c r="BJ2651" s="25"/>
    </row>
    <row r="2652" spans="10:62" x14ac:dyDescent="0.2">
      <c r="J2652" s="24"/>
      <c r="BJ2652" s="25"/>
    </row>
    <row r="2653" spans="10:62" x14ac:dyDescent="0.2">
      <c r="J2653" s="24"/>
      <c r="BJ2653" s="25"/>
    </row>
    <row r="2654" spans="10:62" x14ac:dyDescent="0.2">
      <c r="J2654" s="24"/>
      <c r="BJ2654" s="25"/>
    </row>
    <row r="2655" spans="10:62" x14ac:dyDescent="0.2">
      <c r="J2655" s="24"/>
      <c r="BJ2655" s="25"/>
    </row>
    <row r="2656" spans="10:62" x14ac:dyDescent="0.2">
      <c r="J2656" s="24"/>
      <c r="BJ2656" s="25"/>
    </row>
    <row r="2657" spans="10:62" x14ac:dyDescent="0.2">
      <c r="J2657" s="24"/>
      <c r="BJ2657" s="25"/>
    </row>
    <row r="2658" spans="10:62" x14ac:dyDescent="0.2">
      <c r="J2658" s="24"/>
      <c r="BJ2658" s="25"/>
    </row>
    <row r="2659" spans="10:62" x14ac:dyDescent="0.2">
      <c r="J2659" s="24"/>
      <c r="BJ2659" s="25"/>
    </row>
    <row r="2660" spans="10:62" x14ac:dyDescent="0.2">
      <c r="J2660" s="24"/>
      <c r="BJ2660" s="25"/>
    </row>
    <row r="2661" spans="10:62" x14ac:dyDescent="0.2">
      <c r="J2661" s="24"/>
      <c r="BJ2661" s="25"/>
    </row>
    <row r="2662" spans="10:62" x14ac:dyDescent="0.2">
      <c r="J2662" s="24"/>
      <c r="BJ2662" s="25"/>
    </row>
    <row r="2663" spans="10:62" x14ac:dyDescent="0.2">
      <c r="J2663" s="24"/>
      <c r="BJ2663" s="25"/>
    </row>
    <row r="2664" spans="10:62" x14ac:dyDescent="0.2">
      <c r="J2664" s="24"/>
      <c r="BJ2664" s="25"/>
    </row>
    <row r="2665" spans="10:62" x14ac:dyDescent="0.2">
      <c r="J2665" s="24"/>
      <c r="BJ2665" s="25"/>
    </row>
    <row r="2666" spans="10:62" x14ac:dyDescent="0.2">
      <c r="J2666" s="24"/>
      <c r="BJ2666" s="25"/>
    </row>
    <row r="2667" spans="10:62" x14ac:dyDescent="0.2">
      <c r="J2667" s="24"/>
      <c r="BJ2667" s="25"/>
    </row>
    <row r="2668" spans="10:62" x14ac:dyDescent="0.2">
      <c r="J2668" s="24"/>
      <c r="BJ2668" s="25"/>
    </row>
    <row r="2669" spans="10:62" x14ac:dyDescent="0.2">
      <c r="J2669" s="24"/>
      <c r="BJ2669" s="25"/>
    </row>
    <row r="2670" spans="10:62" x14ac:dyDescent="0.2">
      <c r="J2670" s="24"/>
      <c r="BJ2670" s="25"/>
    </row>
    <row r="2671" spans="10:62" x14ac:dyDescent="0.2">
      <c r="J2671" s="24"/>
      <c r="BJ2671" s="25"/>
    </row>
    <row r="2672" spans="10:62" x14ac:dyDescent="0.2">
      <c r="J2672" s="24"/>
      <c r="BJ2672" s="25"/>
    </row>
    <row r="2673" spans="10:62" x14ac:dyDescent="0.2">
      <c r="J2673" s="24"/>
      <c r="BJ2673" s="25"/>
    </row>
    <row r="2674" spans="10:62" x14ac:dyDescent="0.2">
      <c r="J2674" s="24"/>
      <c r="BJ2674" s="25"/>
    </row>
    <row r="2675" spans="10:62" x14ac:dyDescent="0.2">
      <c r="J2675" s="24"/>
      <c r="BJ2675" s="25"/>
    </row>
    <row r="2676" spans="10:62" x14ac:dyDescent="0.2">
      <c r="J2676" s="24"/>
      <c r="BJ2676" s="25"/>
    </row>
    <row r="2677" spans="10:62" x14ac:dyDescent="0.2">
      <c r="J2677" s="24"/>
      <c r="BJ2677" s="25"/>
    </row>
    <row r="2678" spans="10:62" x14ac:dyDescent="0.2">
      <c r="J2678" s="24"/>
      <c r="BJ2678" s="25"/>
    </row>
    <row r="2679" spans="10:62" x14ac:dyDescent="0.2">
      <c r="J2679" s="24"/>
      <c r="BJ2679" s="25"/>
    </row>
    <row r="2680" spans="10:62" x14ac:dyDescent="0.2">
      <c r="J2680" s="24"/>
      <c r="BJ2680" s="25"/>
    </row>
    <row r="2681" spans="10:62" x14ac:dyDescent="0.2">
      <c r="J2681" s="24"/>
      <c r="BJ2681" s="25"/>
    </row>
    <row r="2682" spans="10:62" x14ac:dyDescent="0.2">
      <c r="J2682" s="24"/>
      <c r="BJ2682" s="25"/>
    </row>
    <row r="2683" spans="10:62" x14ac:dyDescent="0.2">
      <c r="J2683" s="24"/>
      <c r="BJ2683" s="25"/>
    </row>
    <row r="2684" spans="10:62" x14ac:dyDescent="0.2">
      <c r="J2684" s="24"/>
      <c r="BJ2684" s="25"/>
    </row>
    <row r="2685" spans="10:62" x14ac:dyDescent="0.2">
      <c r="J2685" s="24"/>
      <c r="BJ2685" s="25"/>
    </row>
    <row r="2686" spans="10:62" x14ac:dyDescent="0.2">
      <c r="J2686" s="24"/>
      <c r="BJ2686" s="25"/>
    </row>
    <row r="2687" spans="10:62" x14ac:dyDescent="0.2">
      <c r="J2687" s="24"/>
      <c r="BJ2687" s="25"/>
    </row>
    <row r="2688" spans="10:62" x14ac:dyDescent="0.2">
      <c r="J2688" s="24"/>
      <c r="BJ2688" s="25"/>
    </row>
    <row r="2689" spans="10:62" x14ac:dyDescent="0.2">
      <c r="J2689" s="24"/>
      <c r="BJ2689" s="25"/>
    </row>
    <row r="2690" spans="10:62" x14ac:dyDescent="0.2">
      <c r="J2690" s="24"/>
      <c r="BJ2690" s="25"/>
    </row>
    <row r="2691" spans="10:62" x14ac:dyDescent="0.2">
      <c r="J2691" s="24"/>
      <c r="BJ2691" s="25"/>
    </row>
    <row r="2692" spans="10:62" x14ac:dyDescent="0.2">
      <c r="J2692" s="24"/>
      <c r="BJ2692" s="25"/>
    </row>
    <row r="2693" spans="10:62" x14ac:dyDescent="0.2">
      <c r="J2693" s="24"/>
      <c r="BJ2693" s="25"/>
    </row>
    <row r="2694" spans="10:62" x14ac:dyDescent="0.2">
      <c r="J2694" s="24"/>
      <c r="BJ2694" s="25"/>
    </row>
    <row r="2695" spans="10:62" x14ac:dyDescent="0.2">
      <c r="J2695" s="24"/>
      <c r="BJ2695" s="25"/>
    </row>
    <row r="2696" spans="10:62" x14ac:dyDescent="0.2">
      <c r="J2696" s="24"/>
      <c r="BJ2696" s="25"/>
    </row>
    <row r="2697" spans="10:62" x14ac:dyDescent="0.2">
      <c r="J2697" s="24"/>
      <c r="BJ2697" s="25"/>
    </row>
    <row r="2698" spans="10:62" x14ac:dyDescent="0.2">
      <c r="J2698" s="24"/>
      <c r="BJ2698" s="25"/>
    </row>
    <row r="2699" spans="10:62" x14ac:dyDescent="0.2">
      <c r="J2699" s="24"/>
      <c r="BJ2699" s="25"/>
    </row>
    <row r="2700" spans="10:62" x14ac:dyDescent="0.2">
      <c r="J2700" s="24"/>
      <c r="BJ2700" s="25"/>
    </row>
    <row r="2701" spans="10:62" x14ac:dyDescent="0.2">
      <c r="J2701" s="24"/>
      <c r="BJ2701" s="25"/>
    </row>
    <row r="2702" spans="10:62" x14ac:dyDescent="0.2">
      <c r="J2702" s="24"/>
      <c r="BJ2702" s="25"/>
    </row>
    <row r="2703" spans="10:62" x14ac:dyDescent="0.2">
      <c r="J2703" s="24"/>
      <c r="BJ2703" s="25"/>
    </row>
    <row r="2704" spans="10:62" x14ac:dyDescent="0.2">
      <c r="J2704" s="24"/>
      <c r="BJ2704" s="25"/>
    </row>
    <row r="2705" spans="10:62" x14ac:dyDescent="0.2">
      <c r="J2705" s="24"/>
      <c r="BJ2705" s="25"/>
    </row>
    <row r="2706" spans="10:62" x14ac:dyDescent="0.2">
      <c r="J2706" s="24"/>
      <c r="BJ2706" s="25"/>
    </row>
    <row r="2707" spans="10:62" x14ac:dyDescent="0.2">
      <c r="J2707" s="24"/>
      <c r="BJ2707" s="25"/>
    </row>
    <row r="2708" spans="10:62" x14ac:dyDescent="0.2">
      <c r="J2708" s="24"/>
      <c r="BJ2708" s="25"/>
    </row>
    <row r="2709" spans="10:62" x14ac:dyDescent="0.2">
      <c r="J2709" s="24"/>
      <c r="BJ2709" s="25"/>
    </row>
    <row r="2710" spans="10:62" x14ac:dyDescent="0.2">
      <c r="J2710" s="24"/>
      <c r="BJ2710" s="25"/>
    </row>
    <row r="2711" spans="10:62" x14ac:dyDescent="0.2">
      <c r="J2711" s="24"/>
      <c r="BJ2711" s="25"/>
    </row>
    <row r="2712" spans="10:62" x14ac:dyDescent="0.2">
      <c r="J2712" s="24"/>
      <c r="BJ2712" s="25"/>
    </row>
    <row r="2713" spans="10:62" x14ac:dyDescent="0.2">
      <c r="J2713" s="24"/>
      <c r="BJ2713" s="25"/>
    </row>
    <row r="2714" spans="10:62" x14ac:dyDescent="0.2">
      <c r="J2714" s="24"/>
      <c r="BJ2714" s="25"/>
    </row>
    <row r="2715" spans="10:62" x14ac:dyDescent="0.2">
      <c r="J2715" s="24"/>
      <c r="BJ2715" s="25"/>
    </row>
    <row r="2716" spans="10:62" x14ac:dyDescent="0.2">
      <c r="J2716" s="24"/>
      <c r="BJ2716" s="25"/>
    </row>
    <row r="2717" spans="10:62" x14ac:dyDescent="0.2">
      <c r="J2717" s="24"/>
      <c r="BJ2717" s="25"/>
    </row>
    <row r="2718" spans="10:62" x14ac:dyDescent="0.2">
      <c r="J2718" s="24"/>
      <c r="BJ2718" s="25"/>
    </row>
    <row r="2719" spans="10:62" x14ac:dyDescent="0.2">
      <c r="J2719" s="24"/>
      <c r="BJ2719" s="25"/>
    </row>
    <row r="2720" spans="10:62" x14ac:dyDescent="0.2">
      <c r="J2720" s="24"/>
      <c r="BJ2720" s="25"/>
    </row>
    <row r="2721" spans="10:62" x14ac:dyDescent="0.2">
      <c r="J2721" s="24"/>
      <c r="BJ2721" s="25"/>
    </row>
    <row r="2722" spans="10:62" x14ac:dyDescent="0.2">
      <c r="J2722" s="24"/>
      <c r="BJ2722" s="25"/>
    </row>
    <row r="2723" spans="10:62" x14ac:dyDescent="0.2">
      <c r="J2723" s="24"/>
      <c r="BJ2723" s="25"/>
    </row>
    <row r="2724" spans="10:62" x14ac:dyDescent="0.2">
      <c r="J2724" s="24"/>
      <c r="BJ2724" s="25"/>
    </row>
    <row r="2725" spans="10:62" x14ac:dyDescent="0.2">
      <c r="J2725" s="24"/>
      <c r="BJ2725" s="25"/>
    </row>
    <row r="2726" spans="10:62" x14ac:dyDescent="0.2">
      <c r="J2726" s="24"/>
      <c r="BJ2726" s="25"/>
    </row>
    <row r="2727" spans="10:62" x14ac:dyDescent="0.2">
      <c r="J2727" s="24"/>
      <c r="BJ2727" s="25"/>
    </row>
    <row r="2728" spans="10:62" x14ac:dyDescent="0.2">
      <c r="J2728" s="24"/>
      <c r="BJ2728" s="25"/>
    </row>
    <row r="2729" spans="10:62" x14ac:dyDescent="0.2">
      <c r="J2729" s="24"/>
      <c r="BJ2729" s="25"/>
    </row>
    <row r="2730" spans="10:62" x14ac:dyDescent="0.2">
      <c r="J2730" s="24"/>
      <c r="BJ2730" s="25"/>
    </row>
    <row r="2731" spans="10:62" x14ac:dyDescent="0.2">
      <c r="J2731" s="24"/>
      <c r="BJ2731" s="25"/>
    </row>
    <row r="2732" spans="10:62" x14ac:dyDescent="0.2">
      <c r="J2732" s="24"/>
      <c r="BJ2732" s="25"/>
    </row>
    <row r="2733" spans="10:62" x14ac:dyDescent="0.2">
      <c r="J2733" s="24"/>
      <c r="BJ2733" s="25"/>
    </row>
    <row r="2734" spans="10:62" x14ac:dyDescent="0.2">
      <c r="J2734" s="24"/>
      <c r="BJ2734" s="25"/>
    </row>
    <row r="2735" spans="10:62" x14ac:dyDescent="0.2">
      <c r="J2735" s="24"/>
      <c r="BJ2735" s="25"/>
    </row>
    <row r="2736" spans="10:62" x14ac:dyDescent="0.2">
      <c r="J2736" s="24"/>
      <c r="BJ2736" s="25"/>
    </row>
    <row r="2737" spans="10:62" x14ac:dyDescent="0.2">
      <c r="J2737" s="24"/>
      <c r="BJ2737" s="25"/>
    </row>
    <row r="2738" spans="10:62" x14ac:dyDescent="0.2">
      <c r="J2738" s="24"/>
      <c r="BJ2738" s="25"/>
    </row>
    <row r="2739" spans="10:62" x14ac:dyDescent="0.2">
      <c r="J2739" s="24"/>
      <c r="BJ2739" s="25"/>
    </row>
    <row r="2740" spans="10:62" x14ac:dyDescent="0.2">
      <c r="J2740" s="24"/>
      <c r="BJ2740" s="25"/>
    </row>
    <row r="2741" spans="10:62" x14ac:dyDescent="0.2">
      <c r="J2741" s="24"/>
      <c r="BJ2741" s="25"/>
    </row>
    <row r="2742" spans="10:62" x14ac:dyDescent="0.2">
      <c r="J2742" s="24"/>
      <c r="BJ2742" s="25"/>
    </row>
    <row r="2743" spans="10:62" x14ac:dyDescent="0.2">
      <c r="J2743" s="24"/>
      <c r="BJ2743" s="25"/>
    </row>
    <row r="2744" spans="10:62" x14ac:dyDescent="0.2">
      <c r="J2744" s="24"/>
      <c r="BJ2744" s="25"/>
    </row>
    <row r="2745" spans="10:62" x14ac:dyDescent="0.2">
      <c r="J2745" s="24"/>
      <c r="BJ2745" s="25"/>
    </row>
    <row r="2746" spans="10:62" x14ac:dyDescent="0.2">
      <c r="J2746" s="24"/>
      <c r="BJ2746" s="25"/>
    </row>
    <row r="2747" spans="10:62" x14ac:dyDescent="0.2">
      <c r="J2747" s="24"/>
      <c r="BJ2747" s="25"/>
    </row>
    <row r="2748" spans="10:62" x14ac:dyDescent="0.2">
      <c r="J2748" s="24"/>
      <c r="BJ2748" s="25"/>
    </row>
    <row r="2749" spans="10:62" x14ac:dyDescent="0.2">
      <c r="J2749" s="24"/>
      <c r="BJ2749" s="25"/>
    </row>
    <row r="2750" spans="10:62" x14ac:dyDescent="0.2">
      <c r="J2750" s="24"/>
      <c r="BJ2750" s="25"/>
    </row>
    <row r="2751" spans="10:62" x14ac:dyDescent="0.2">
      <c r="J2751" s="24"/>
      <c r="BJ2751" s="25"/>
    </row>
    <row r="2752" spans="10:62" x14ac:dyDescent="0.2">
      <c r="J2752" s="24"/>
      <c r="BJ2752" s="25"/>
    </row>
    <row r="2753" spans="10:62" x14ac:dyDescent="0.2">
      <c r="J2753" s="24"/>
      <c r="BJ2753" s="25"/>
    </row>
    <row r="2754" spans="10:62" x14ac:dyDescent="0.2">
      <c r="J2754" s="24"/>
      <c r="BJ2754" s="25"/>
    </row>
    <row r="2755" spans="10:62" x14ac:dyDescent="0.2">
      <c r="J2755" s="24"/>
      <c r="BJ2755" s="25"/>
    </row>
    <row r="2756" spans="10:62" x14ac:dyDescent="0.2">
      <c r="J2756" s="24"/>
      <c r="BJ2756" s="25"/>
    </row>
    <row r="2757" spans="10:62" x14ac:dyDescent="0.2">
      <c r="J2757" s="24"/>
      <c r="BJ2757" s="25"/>
    </row>
    <row r="2758" spans="10:62" x14ac:dyDescent="0.2">
      <c r="J2758" s="24"/>
      <c r="BJ2758" s="25"/>
    </row>
    <row r="2759" spans="10:62" x14ac:dyDescent="0.2">
      <c r="J2759" s="24"/>
      <c r="BJ2759" s="25"/>
    </row>
    <row r="2760" spans="10:62" x14ac:dyDescent="0.2">
      <c r="J2760" s="24"/>
      <c r="BJ2760" s="25"/>
    </row>
    <row r="2761" spans="10:62" x14ac:dyDescent="0.2">
      <c r="J2761" s="24"/>
      <c r="BJ2761" s="25"/>
    </row>
    <row r="2762" spans="10:62" x14ac:dyDescent="0.2">
      <c r="J2762" s="24"/>
      <c r="BJ2762" s="25"/>
    </row>
    <row r="2763" spans="10:62" x14ac:dyDescent="0.2">
      <c r="J2763" s="24"/>
      <c r="BJ2763" s="25"/>
    </row>
    <row r="2764" spans="10:62" x14ac:dyDescent="0.2">
      <c r="J2764" s="24"/>
      <c r="BJ2764" s="25"/>
    </row>
    <row r="2765" spans="10:62" x14ac:dyDescent="0.2">
      <c r="J2765" s="24"/>
      <c r="BJ2765" s="25"/>
    </row>
    <row r="2766" spans="10:62" x14ac:dyDescent="0.2">
      <c r="J2766" s="24"/>
      <c r="BJ2766" s="25"/>
    </row>
    <row r="2767" spans="10:62" x14ac:dyDescent="0.2">
      <c r="J2767" s="24"/>
      <c r="BJ2767" s="25"/>
    </row>
    <row r="2768" spans="10:62" x14ac:dyDescent="0.2">
      <c r="J2768" s="24"/>
      <c r="BJ2768" s="25"/>
    </row>
    <row r="2769" spans="10:62" x14ac:dyDescent="0.2">
      <c r="J2769" s="24"/>
      <c r="BJ2769" s="25"/>
    </row>
    <row r="2770" spans="10:62" x14ac:dyDescent="0.2">
      <c r="J2770" s="24"/>
      <c r="BJ2770" s="25"/>
    </row>
    <row r="2771" spans="10:62" x14ac:dyDescent="0.2">
      <c r="J2771" s="24"/>
      <c r="BJ2771" s="25"/>
    </row>
    <row r="2772" spans="10:62" x14ac:dyDescent="0.2">
      <c r="J2772" s="24"/>
      <c r="BJ2772" s="25"/>
    </row>
    <row r="2773" spans="10:62" x14ac:dyDescent="0.2">
      <c r="J2773" s="24"/>
      <c r="BJ2773" s="25"/>
    </row>
    <row r="2774" spans="10:62" x14ac:dyDescent="0.2">
      <c r="J2774" s="24"/>
      <c r="BJ2774" s="25"/>
    </row>
    <row r="2775" spans="10:62" x14ac:dyDescent="0.2">
      <c r="J2775" s="24"/>
      <c r="BJ2775" s="25"/>
    </row>
    <row r="2776" spans="10:62" x14ac:dyDescent="0.2">
      <c r="J2776" s="24"/>
      <c r="BJ2776" s="25"/>
    </row>
    <row r="2777" spans="10:62" x14ac:dyDescent="0.2">
      <c r="J2777" s="24"/>
      <c r="BJ2777" s="25"/>
    </row>
    <row r="2778" spans="10:62" x14ac:dyDescent="0.2">
      <c r="J2778" s="24"/>
      <c r="BJ2778" s="25"/>
    </row>
    <row r="2779" spans="10:62" x14ac:dyDescent="0.2">
      <c r="J2779" s="24"/>
      <c r="BJ2779" s="25"/>
    </row>
    <row r="2780" spans="10:62" x14ac:dyDescent="0.2">
      <c r="J2780" s="24"/>
      <c r="BJ2780" s="25"/>
    </row>
    <row r="2781" spans="10:62" x14ac:dyDescent="0.2">
      <c r="J2781" s="24"/>
      <c r="BJ2781" s="25"/>
    </row>
    <row r="2782" spans="10:62" x14ac:dyDescent="0.2">
      <c r="J2782" s="24"/>
      <c r="BJ2782" s="25"/>
    </row>
    <row r="2783" spans="10:62" x14ac:dyDescent="0.2">
      <c r="J2783" s="24"/>
      <c r="BJ2783" s="25"/>
    </row>
    <row r="2784" spans="10:62" x14ac:dyDescent="0.2">
      <c r="J2784" s="24"/>
      <c r="BJ2784" s="25"/>
    </row>
    <row r="2785" spans="10:62" x14ac:dyDescent="0.2">
      <c r="J2785" s="24"/>
      <c r="BJ2785" s="25"/>
    </row>
    <row r="2786" spans="10:62" x14ac:dyDescent="0.2">
      <c r="J2786" s="24"/>
      <c r="BJ2786" s="25"/>
    </row>
    <row r="2787" spans="10:62" x14ac:dyDescent="0.2">
      <c r="J2787" s="24"/>
      <c r="BJ2787" s="25"/>
    </row>
    <row r="2788" spans="10:62" x14ac:dyDescent="0.2">
      <c r="J2788" s="24"/>
      <c r="BJ2788" s="25"/>
    </row>
    <row r="2789" spans="10:62" x14ac:dyDescent="0.2">
      <c r="J2789" s="24"/>
      <c r="BJ2789" s="25"/>
    </row>
    <row r="2790" spans="10:62" x14ac:dyDescent="0.2">
      <c r="J2790" s="24"/>
      <c r="BJ2790" s="25"/>
    </row>
    <row r="2791" spans="10:62" x14ac:dyDescent="0.2">
      <c r="J2791" s="24"/>
      <c r="BJ2791" s="25"/>
    </row>
    <row r="2792" spans="10:62" x14ac:dyDescent="0.2">
      <c r="J2792" s="24"/>
      <c r="BJ2792" s="25"/>
    </row>
    <row r="2793" spans="10:62" x14ac:dyDescent="0.2">
      <c r="J2793" s="24"/>
      <c r="BJ2793" s="25"/>
    </row>
    <row r="2794" spans="10:62" x14ac:dyDescent="0.2">
      <c r="J2794" s="24"/>
      <c r="BJ2794" s="25"/>
    </row>
    <row r="2795" spans="10:62" x14ac:dyDescent="0.2">
      <c r="J2795" s="24"/>
      <c r="BJ2795" s="25"/>
    </row>
    <row r="2796" spans="10:62" x14ac:dyDescent="0.2">
      <c r="J2796" s="24"/>
      <c r="BJ2796" s="25"/>
    </row>
    <row r="2797" spans="10:62" x14ac:dyDescent="0.2">
      <c r="J2797" s="24"/>
      <c r="BJ2797" s="25"/>
    </row>
    <row r="2798" spans="10:62" x14ac:dyDescent="0.2">
      <c r="J2798" s="24"/>
      <c r="BJ2798" s="25"/>
    </row>
    <row r="2799" spans="10:62" x14ac:dyDescent="0.2">
      <c r="J2799" s="24"/>
      <c r="BJ2799" s="25"/>
    </row>
    <row r="2800" spans="10:62" x14ac:dyDescent="0.2">
      <c r="J2800" s="24"/>
      <c r="BJ2800" s="25"/>
    </row>
    <row r="2801" spans="10:62" x14ac:dyDescent="0.2">
      <c r="J2801" s="24"/>
      <c r="BJ2801" s="25"/>
    </row>
    <row r="2802" spans="10:62" x14ac:dyDescent="0.2">
      <c r="J2802" s="24"/>
      <c r="BJ2802" s="25"/>
    </row>
    <row r="2803" spans="10:62" x14ac:dyDescent="0.2">
      <c r="J2803" s="24"/>
      <c r="BJ2803" s="25"/>
    </row>
    <row r="2804" spans="10:62" x14ac:dyDescent="0.2">
      <c r="J2804" s="24"/>
      <c r="BJ2804" s="25"/>
    </row>
    <row r="2805" spans="10:62" x14ac:dyDescent="0.2">
      <c r="J2805" s="24"/>
      <c r="BJ2805" s="25"/>
    </row>
    <row r="2806" spans="10:62" x14ac:dyDescent="0.2">
      <c r="J2806" s="24"/>
      <c r="BJ2806" s="25"/>
    </row>
    <row r="2807" spans="10:62" x14ac:dyDescent="0.2">
      <c r="J2807" s="24"/>
      <c r="BJ2807" s="25"/>
    </row>
    <row r="2808" spans="10:62" x14ac:dyDescent="0.2">
      <c r="J2808" s="24"/>
      <c r="BJ2808" s="25"/>
    </row>
    <row r="2809" spans="10:62" x14ac:dyDescent="0.2">
      <c r="J2809" s="24"/>
      <c r="BJ2809" s="25"/>
    </row>
    <row r="2810" spans="10:62" x14ac:dyDescent="0.2">
      <c r="J2810" s="24"/>
      <c r="BJ2810" s="25"/>
    </row>
    <row r="2811" spans="10:62" x14ac:dyDescent="0.2">
      <c r="J2811" s="24"/>
      <c r="BJ2811" s="25"/>
    </row>
    <row r="2812" spans="10:62" x14ac:dyDescent="0.2">
      <c r="J2812" s="24"/>
      <c r="BJ2812" s="25"/>
    </row>
    <row r="2813" spans="10:62" x14ac:dyDescent="0.2">
      <c r="J2813" s="24"/>
      <c r="BJ2813" s="25"/>
    </row>
    <row r="2814" spans="10:62" x14ac:dyDescent="0.2">
      <c r="J2814" s="24"/>
      <c r="BJ2814" s="25"/>
    </row>
    <row r="2815" spans="10:62" x14ac:dyDescent="0.2">
      <c r="J2815" s="24"/>
      <c r="BJ2815" s="25"/>
    </row>
    <row r="2816" spans="10:62" x14ac:dyDescent="0.2">
      <c r="J2816" s="24"/>
      <c r="BJ2816" s="25"/>
    </row>
    <row r="2817" spans="10:62" x14ac:dyDescent="0.2">
      <c r="J2817" s="24"/>
      <c r="BJ2817" s="25"/>
    </row>
    <row r="2818" spans="10:62" x14ac:dyDescent="0.2">
      <c r="J2818" s="24"/>
      <c r="BJ2818" s="25"/>
    </row>
    <row r="2819" spans="10:62" x14ac:dyDescent="0.2">
      <c r="J2819" s="24"/>
      <c r="BJ2819" s="25"/>
    </row>
    <row r="2820" spans="10:62" x14ac:dyDescent="0.2">
      <c r="J2820" s="24"/>
      <c r="BJ2820" s="25"/>
    </row>
    <row r="2821" spans="10:62" x14ac:dyDescent="0.2">
      <c r="J2821" s="24"/>
      <c r="BJ2821" s="25"/>
    </row>
    <row r="2822" spans="10:62" x14ac:dyDescent="0.2">
      <c r="J2822" s="24"/>
      <c r="BJ2822" s="25"/>
    </row>
    <row r="2823" spans="10:62" x14ac:dyDescent="0.2">
      <c r="J2823" s="24"/>
      <c r="BJ2823" s="25"/>
    </row>
    <row r="2824" spans="10:62" x14ac:dyDescent="0.2">
      <c r="J2824" s="24"/>
      <c r="BJ2824" s="25"/>
    </row>
    <row r="2825" spans="10:62" x14ac:dyDescent="0.2">
      <c r="J2825" s="24"/>
      <c r="BJ2825" s="25"/>
    </row>
    <row r="2826" spans="10:62" x14ac:dyDescent="0.2">
      <c r="J2826" s="24"/>
      <c r="BJ2826" s="25"/>
    </row>
    <row r="2827" spans="10:62" x14ac:dyDescent="0.2">
      <c r="J2827" s="24"/>
      <c r="BJ2827" s="25"/>
    </row>
    <row r="2828" spans="10:62" x14ac:dyDescent="0.2">
      <c r="J2828" s="24"/>
      <c r="BJ2828" s="25"/>
    </row>
    <row r="2829" spans="10:62" x14ac:dyDescent="0.2">
      <c r="J2829" s="24"/>
      <c r="BJ2829" s="25"/>
    </row>
    <row r="2830" spans="10:62" x14ac:dyDescent="0.2">
      <c r="J2830" s="24"/>
      <c r="BJ2830" s="25"/>
    </row>
    <row r="2831" spans="10:62" x14ac:dyDescent="0.2">
      <c r="J2831" s="24"/>
      <c r="BJ2831" s="25"/>
    </row>
    <row r="2832" spans="10:62" x14ac:dyDescent="0.2">
      <c r="J2832" s="24"/>
      <c r="BJ2832" s="25"/>
    </row>
    <row r="2833" spans="10:62" x14ac:dyDescent="0.2">
      <c r="J2833" s="24"/>
      <c r="BJ2833" s="25"/>
    </row>
    <row r="2834" spans="10:62" x14ac:dyDescent="0.2">
      <c r="J2834" s="24"/>
      <c r="BJ2834" s="25"/>
    </row>
    <row r="2835" spans="10:62" x14ac:dyDescent="0.2">
      <c r="J2835" s="24"/>
      <c r="BJ2835" s="25"/>
    </row>
    <row r="2836" spans="10:62" x14ac:dyDescent="0.2">
      <c r="J2836" s="24"/>
      <c r="BJ2836" s="25"/>
    </row>
    <row r="2837" spans="10:62" x14ac:dyDescent="0.2">
      <c r="J2837" s="24"/>
      <c r="BJ2837" s="25"/>
    </row>
    <row r="2838" spans="10:62" x14ac:dyDescent="0.2">
      <c r="J2838" s="24"/>
      <c r="BJ2838" s="25"/>
    </row>
    <row r="2839" spans="10:62" x14ac:dyDescent="0.2">
      <c r="J2839" s="24"/>
      <c r="BJ2839" s="25"/>
    </row>
    <row r="2840" spans="10:62" x14ac:dyDescent="0.2">
      <c r="J2840" s="24"/>
      <c r="BJ2840" s="25"/>
    </row>
    <row r="2841" spans="10:62" x14ac:dyDescent="0.2">
      <c r="J2841" s="24"/>
      <c r="BJ2841" s="25"/>
    </row>
    <row r="2842" spans="10:62" x14ac:dyDescent="0.2">
      <c r="J2842" s="24"/>
      <c r="BJ2842" s="25"/>
    </row>
    <row r="2843" spans="10:62" x14ac:dyDescent="0.2">
      <c r="J2843" s="24"/>
      <c r="BJ2843" s="25"/>
    </row>
    <row r="2844" spans="10:62" x14ac:dyDescent="0.2">
      <c r="J2844" s="24"/>
      <c r="BJ2844" s="25"/>
    </row>
    <row r="2845" spans="10:62" x14ac:dyDescent="0.2">
      <c r="J2845" s="24"/>
      <c r="BJ2845" s="25"/>
    </row>
    <row r="2846" spans="10:62" x14ac:dyDescent="0.2">
      <c r="J2846" s="24"/>
      <c r="BJ2846" s="25"/>
    </row>
    <row r="2847" spans="10:62" x14ac:dyDescent="0.2">
      <c r="J2847" s="24"/>
      <c r="BJ2847" s="25"/>
    </row>
    <row r="2848" spans="10:62" x14ac:dyDescent="0.2">
      <c r="J2848" s="24"/>
      <c r="BJ2848" s="25"/>
    </row>
    <row r="2849" spans="10:62" x14ac:dyDescent="0.2">
      <c r="J2849" s="24"/>
      <c r="BJ2849" s="25"/>
    </row>
    <row r="2850" spans="10:62" x14ac:dyDescent="0.2">
      <c r="J2850" s="24"/>
      <c r="BJ2850" s="25"/>
    </row>
    <row r="2851" spans="10:62" x14ac:dyDescent="0.2">
      <c r="J2851" s="24"/>
      <c r="BJ2851" s="25"/>
    </row>
    <row r="2852" spans="10:62" x14ac:dyDescent="0.2">
      <c r="J2852" s="24"/>
      <c r="BJ2852" s="25"/>
    </row>
    <row r="2853" spans="10:62" x14ac:dyDescent="0.2">
      <c r="J2853" s="24"/>
      <c r="BJ2853" s="25"/>
    </row>
    <row r="2854" spans="10:62" x14ac:dyDescent="0.2">
      <c r="J2854" s="24"/>
      <c r="BJ2854" s="25"/>
    </row>
    <row r="2855" spans="10:62" x14ac:dyDescent="0.2">
      <c r="J2855" s="24"/>
      <c r="BJ2855" s="25"/>
    </row>
    <row r="2856" spans="10:62" x14ac:dyDescent="0.2">
      <c r="J2856" s="24"/>
      <c r="BJ2856" s="25"/>
    </row>
    <row r="2857" spans="10:62" x14ac:dyDescent="0.2">
      <c r="J2857" s="24"/>
      <c r="BJ2857" s="25"/>
    </row>
    <row r="2858" spans="10:62" x14ac:dyDescent="0.2">
      <c r="J2858" s="24"/>
      <c r="BJ2858" s="25"/>
    </row>
    <row r="2859" spans="10:62" x14ac:dyDescent="0.2">
      <c r="J2859" s="24"/>
      <c r="BJ2859" s="25"/>
    </row>
    <row r="2860" spans="10:62" x14ac:dyDescent="0.2">
      <c r="J2860" s="24"/>
      <c r="BJ2860" s="25"/>
    </row>
    <row r="2861" spans="10:62" x14ac:dyDescent="0.2">
      <c r="J2861" s="24"/>
      <c r="BJ2861" s="25"/>
    </row>
    <row r="2862" spans="10:62" x14ac:dyDescent="0.2">
      <c r="J2862" s="24"/>
      <c r="BJ2862" s="25"/>
    </row>
    <row r="2863" spans="10:62" x14ac:dyDescent="0.2">
      <c r="J2863" s="24"/>
      <c r="BJ2863" s="25"/>
    </row>
    <row r="2864" spans="10:62" x14ac:dyDescent="0.2">
      <c r="J2864" s="24"/>
      <c r="BJ2864" s="25"/>
    </row>
    <row r="2865" spans="10:62" x14ac:dyDescent="0.2">
      <c r="J2865" s="24"/>
      <c r="BJ2865" s="25"/>
    </row>
    <row r="2866" spans="10:62" x14ac:dyDescent="0.2">
      <c r="J2866" s="24"/>
      <c r="BJ2866" s="25"/>
    </row>
    <row r="2867" spans="10:62" x14ac:dyDescent="0.2">
      <c r="J2867" s="24"/>
      <c r="BJ2867" s="25"/>
    </row>
    <row r="2868" spans="10:62" x14ac:dyDescent="0.2">
      <c r="J2868" s="24"/>
      <c r="BJ2868" s="25"/>
    </row>
    <row r="2869" spans="10:62" x14ac:dyDescent="0.2">
      <c r="J2869" s="24"/>
      <c r="BJ2869" s="25"/>
    </row>
    <row r="2870" spans="10:62" x14ac:dyDescent="0.2">
      <c r="J2870" s="24"/>
      <c r="BJ2870" s="25"/>
    </row>
    <row r="2871" spans="10:62" x14ac:dyDescent="0.2">
      <c r="J2871" s="24"/>
      <c r="BJ2871" s="25"/>
    </row>
    <row r="2872" spans="10:62" x14ac:dyDescent="0.2">
      <c r="J2872" s="24"/>
      <c r="BJ2872" s="25"/>
    </row>
    <row r="2873" spans="10:62" x14ac:dyDescent="0.2">
      <c r="J2873" s="24"/>
      <c r="BJ2873" s="25"/>
    </row>
    <row r="2874" spans="10:62" x14ac:dyDescent="0.2">
      <c r="J2874" s="24"/>
      <c r="BJ2874" s="25"/>
    </row>
    <row r="2875" spans="10:62" x14ac:dyDescent="0.2">
      <c r="J2875" s="24"/>
      <c r="BJ2875" s="25"/>
    </row>
    <row r="2876" spans="10:62" x14ac:dyDescent="0.2">
      <c r="J2876" s="24"/>
      <c r="BJ2876" s="25"/>
    </row>
    <row r="2877" spans="10:62" x14ac:dyDescent="0.2">
      <c r="J2877" s="24"/>
      <c r="BJ2877" s="25"/>
    </row>
    <row r="2878" spans="10:62" x14ac:dyDescent="0.2">
      <c r="J2878" s="24"/>
      <c r="BJ2878" s="25"/>
    </row>
    <row r="2879" spans="10:62" x14ac:dyDescent="0.2">
      <c r="J2879" s="24"/>
      <c r="BJ2879" s="25"/>
    </row>
    <row r="2880" spans="10:62" x14ac:dyDescent="0.2">
      <c r="J2880" s="24"/>
      <c r="BJ2880" s="25"/>
    </row>
    <row r="2881" spans="10:62" x14ac:dyDescent="0.2">
      <c r="J2881" s="24"/>
      <c r="BJ2881" s="25"/>
    </row>
    <row r="2882" spans="10:62" x14ac:dyDescent="0.2">
      <c r="J2882" s="24"/>
      <c r="BJ2882" s="25"/>
    </row>
    <row r="2883" spans="10:62" x14ac:dyDescent="0.2">
      <c r="J2883" s="24"/>
      <c r="BJ2883" s="25"/>
    </row>
    <row r="2884" spans="10:62" x14ac:dyDescent="0.2">
      <c r="J2884" s="24"/>
      <c r="BJ2884" s="25"/>
    </row>
    <row r="2885" spans="10:62" x14ac:dyDescent="0.2">
      <c r="J2885" s="24"/>
      <c r="BJ2885" s="25"/>
    </row>
    <row r="2886" spans="10:62" x14ac:dyDescent="0.2">
      <c r="J2886" s="24"/>
      <c r="BJ2886" s="25"/>
    </row>
    <row r="2887" spans="10:62" x14ac:dyDescent="0.2">
      <c r="J2887" s="24"/>
      <c r="BJ2887" s="25"/>
    </row>
    <row r="2888" spans="10:62" x14ac:dyDescent="0.2">
      <c r="J2888" s="24"/>
      <c r="BJ2888" s="25"/>
    </row>
    <row r="2889" spans="10:62" x14ac:dyDescent="0.2">
      <c r="J2889" s="24"/>
      <c r="BJ2889" s="25"/>
    </row>
    <row r="2890" spans="10:62" x14ac:dyDescent="0.2">
      <c r="J2890" s="24"/>
      <c r="BJ2890" s="25"/>
    </row>
    <row r="2891" spans="10:62" x14ac:dyDescent="0.2">
      <c r="J2891" s="24"/>
      <c r="BJ2891" s="25"/>
    </row>
    <row r="2892" spans="10:62" x14ac:dyDescent="0.2">
      <c r="J2892" s="24"/>
      <c r="BJ2892" s="25"/>
    </row>
    <row r="2893" spans="10:62" x14ac:dyDescent="0.2">
      <c r="J2893" s="24"/>
      <c r="BJ2893" s="25"/>
    </row>
    <row r="2894" spans="10:62" x14ac:dyDescent="0.2">
      <c r="J2894" s="24"/>
      <c r="BJ2894" s="25"/>
    </row>
    <row r="2895" spans="10:62" x14ac:dyDescent="0.2">
      <c r="J2895" s="24"/>
      <c r="BJ2895" s="25"/>
    </row>
    <row r="2896" spans="10:62" x14ac:dyDescent="0.2">
      <c r="J2896" s="24"/>
      <c r="BJ2896" s="25"/>
    </row>
    <row r="2897" spans="10:62" x14ac:dyDescent="0.2">
      <c r="J2897" s="24"/>
      <c r="BJ2897" s="25"/>
    </row>
    <row r="2898" spans="10:62" x14ac:dyDescent="0.2">
      <c r="J2898" s="24"/>
      <c r="BJ2898" s="25"/>
    </row>
    <row r="2899" spans="10:62" x14ac:dyDescent="0.2">
      <c r="J2899" s="24"/>
      <c r="BJ2899" s="25"/>
    </row>
    <row r="2900" spans="10:62" x14ac:dyDescent="0.2">
      <c r="J2900" s="24"/>
      <c r="BJ2900" s="25"/>
    </row>
    <row r="2901" spans="10:62" x14ac:dyDescent="0.2">
      <c r="J2901" s="24"/>
      <c r="BJ2901" s="25"/>
    </row>
    <row r="2902" spans="10:62" x14ac:dyDescent="0.2">
      <c r="J2902" s="24"/>
      <c r="BJ2902" s="25"/>
    </row>
    <row r="2903" spans="10:62" x14ac:dyDescent="0.2">
      <c r="J2903" s="24"/>
      <c r="BJ2903" s="25"/>
    </row>
    <row r="2904" spans="10:62" x14ac:dyDescent="0.2">
      <c r="J2904" s="24"/>
      <c r="BJ2904" s="25"/>
    </row>
    <row r="2905" spans="10:62" x14ac:dyDescent="0.2">
      <c r="J2905" s="24"/>
      <c r="BJ2905" s="25"/>
    </row>
    <row r="2906" spans="10:62" x14ac:dyDescent="0.2">
      <c r="J2906" s="24"/>
      <c r="BJ2906" s="25"/>
    </row>
    <row r="2907" spans="10:62" x14ac:dyDescent="0.2">
      <c r="J2907" s="24"/>
      <c r="BJ2907" s="25"/>
    </row>
    <row r="2908" spans="10:62" x14ac:dyDescent="0.2">
      <c r="J2908" s="24"/>
      <c r="BJ2908" s="25"/>
    </row>
    <row r="2909" spans="10:62" x14ac:dyDescent="0.2">
      <c r="J2909" s="24"/>
      <c r="BJ2909" s="25"/>
    </row>
    <row r="2910" spans="10:62" x14ac:dyDescent="0.2">
      <c r="J2910" s="24"/>
      <c r="BJ2910" s="25"/>
    </row>
    <row r="2911" spans="10:62" x14ac:dyDescent="0.2">
      <c r="J2911" s="24"/>
      <c r="BJ2911" s="25"/>
    </row>
    <row r="2912" spans="10:62" x14ac:dyDescent="0.2">
      <c r="J2912" s="24"/>
      <c r="BJ2912" s="25"/>
    </row>
    <row r="2913" spans="10:62" x14ac:dyDescent="0.2">
      <c r="J2913" s="24"/>
      <c r="BJ2913" s="25"/>
    </row>
    <row r="2914" spans="10:62" x14ac:dyDescent="0.2">
      <c r="J2914" s="24"/>
      <c r="BJ2914" s="25"/>
    </row>
    <row r="2915" spans="10:62" x14ac:dyDescent="0.2">
      <c r="J2915" s="24"/>
      <c r="BJ2915" s="25"/>
    </row>
    <row r="2916" spans="10:62" x14ac:dyDescent="0.2">
      <c r="J2916" s="24"/>
      <c r="BJ2916" s="25"/>
    </row>
    <row r="2917" spans="10:62" x14ac:dyDescent="0.2">
      <c r="J2917" s="24"/>
      <c r="BJ2917" s="25"/>
    </row>
    <row r="2918" spans="10:62" x14ac:dyDescent="0.2">
      <c r="J2918" s="24"/>
      <c r="BJ2918" s="25"/>
    </row>
    <row r="2919" spans="10:62" x14ac:dyDescent="0.2">
      <c r="J2919" s="24"/>
      <c r="BJ2919" s="25"/>
    </row>
    <row r="2920" spans="10:62" x14ac:dyDescent="0.2">
      <c r="J2920" s="24"/>
      <c r="BJ2920" s="25"/>
    </row>
    <row r="2921" spans="10:62" x14ac:dyDescent="0.2">
      <c r="J2921" s="24"/>
      <c r="BJ2921" s="25"/>
    </row>
    <row r="2922" spans="10:62" x14ac:dyDescent="0.2">
      <c r="J2922" s="24"/>
      <c r="BJ2922" s="25"/>
    </row>
    <row r="2923" spans="10:62" x14ac:dyDescent="0.2">
      <c r="J2923" s="24"/>
      <c r="BJ2923" s="25"/>
    </row>
    <row r="2924" spans="10:62" x14ac:dyDescent="0.2">
      <c r="J2924" s="24"/>
      <c r="BJ2924" s="25"/>
    </row>
    <row r="2925" spans="10:62" x14ac:dyDescent="0.2">
      <c r="J2925" s="24"/>
      <c r="BJ2925" s="25"/>
    </row>
    <row r="2926" spans="10:62" x14ac:dyDescent="0.2">
      <c r="J2926" s="24"/>
      <c r="BJ2926" s="25"/>
    </row>
    <row r="2927" spans="10:62" x14ac:dyDescent="0.2">
      <c r="J2927" s="24"/>
      <c r="BJ2927" s="25"/>
    </row>
    <row r="2928" spans="10:62" x14ac:dyDescent="0.2">
      <c r="J2928" s="24"/>
      <c r="BJ2928" s="25"/>
    </row>
    <row r="2929" spans="10:62" x14ac:dyDescent="0.2">
      <c r="J2929" s="24"/>
      <c r="BJ2929" s="25"/>
    </row>
    <row r="2930" spans="10:62" x14ac:dyDescent="0.2">
      <c r="J2930" s="24"/>
      <c r="BJ2930" s="25"/>
    </row>
    <row r="2931" spans="10:62" x14ac:dyDescent="0.2">
      <c r="J2931" s="24"/>
      <c r="BJ2931" s="25"/>
    </row>
    <row r="2932" spans="10:62" x14ac:dyDescent="0.2">
      <c r="J2932" s="24"/>
      <c r="BJ2932" s="25"/>
    </row>
    <row r="2933" spans="10:62" x14ac:dyDescent="0.2">
      <c r="J2933" s="24"/>
      <c r="BJ2933" s="25"/>
    </row>
    <row r="2934" spans="10:62" x14ac:dyDescent="0.2">
      <c r="J2934" s="24"/>
      <c r="BJ2934" s="25"/>
    </row>
    <row r="2935" spans="10:62" x14ac:dyDescent="0.2">
      <c r="J2935" s="24"/>
      <c r="BJ2935" s="25"/>
    </row>
    <row r="2936" spans="10:62" x14ac:dyDescent="0.2">
      <c r="J2936" s="24"/>
      <c r="BJ2936" s="25"/>
    </row>
    <row r="2937" spans="10:62" x14ac:dyDescent="0.2">
      <c r="J2937" s="24"/>
      <c r="BJ2937" s="25"/>
    </row>
    <row r="2938" spans="10:62" x14ac:dyDescent="0.2">
      <c r="J2938" s="24"/>
      <c r="BJ2938" s="25"/>
    </row>
    <row r="2939" spans="10:62" x14ac:dyDescent="0.2">
      <c r="J2939" s="24"/>
      <c r="BJ2939" s="25"/>
    </row>
    <row r="2940" spans="10:62" x14ac:dyDescent="0.2">
      <c r="J2940" s="24"/>
      <c r="BJ2940" s="25"/>
    </row>
    <row r="2941" spans="10:62" x14ac:dyDescent="0.2">
      <c r="J2941" s="24"/>
      <c r="BJ2941" s="25"/>
    </row>
    <row r="2942" spans="10:62" x14ac:dyDescent="0.2">
      <c r="J2942" s="24"/>
      <c r="BJ2942" s="25"/>
    </row>
    <row r="2943" spans="10:62" x14ac:dyDescent="0.2">
      <c r="J2943" s="24"/>
      <c r="BJ2943" s="25"/>
    </row>
    <row r="2944" spans="10:62" x14ac:dyDescent="0.2">
      <c r="J2944" s="24"/>
      <c r="BJ2944" s="25"/>
    </row>
    <row r="2945" spans="10:62" x14ac:dyDescent="0.2">
      <c r="J2945" s="24"/>
      <c r="BJ2945" s="25"/>
    </row>
    <row r="2946" spans="10:62" x14ac:dyDescent="0.2">
      <c r="J2946" s="24"/>
      <c r="BJ2946" s="25"/>
    </row>
    <row r="2947" spans="10:62" x14ac:dyDescent="0.2">
      <c r="J2947" s="24"/>
      <c r="BJ2947" s="25"/>
    </row>
    <row r="2948" spans="10:62" x14ac:dyDescent="0.2">
      <c r="J2948" s="24"/>
      <c r="BJ2948" s="25"/>
    </row>
    <row r="2949" spans="10:62" x14ac:dyDescent="0.2">
      <c r="J2949" s="24"/>
      <c r="BJ2949" s="25"/>
    </row>
    <row r="2950" spans="10:62" x14ac:dyDescent="0.2">
      <c r="J2950" s="24"/>
      <c r="BJ2950" s="25"/>
    </row>
    <row r="2951" spans="10:62" x14ac:dyDescent="0.2">
      <c r="J2951" s="24"/>
      <c r="BJ2951" s="25"/>
    </row>
    <row r="2952" spans="10:62" x14ac:dyDescent="0.2">
      <c r="J2952" s="24"/>
      <c r="BJ2952" s="25"/>
    </row>
    <row r="2953" spans="10:62" x14ac:dyDescent="0.2">
      <c r="J2953" s="24"/>
      <c r="BJ2953" s="25"/>
    </row>
    <row r="2954" spans="10:62" x14ac:dyDescent="0.2">
      <c r="J2954" s="24"/>
      <c r="BJ2954" s="25"/>
    </row>
    <row r="2955" spans="10:62" x14ac:dyDescent="0.2">
      <c r="J2955" s="24"/>
      <c r="BJ2955" s="25"/>
    </row>
    <row r="2956" spans="10:62" x14ac:dyDescent="0.2">
      <c r="J2956" s="24"/>
      <c r="BJ2956" s="25"/>
    </row>
    <row r="2957" spans="10:62" x14ac:dyDescent="0.2">
      <c r="J2957" s="24"/>
      <c r="BJ2957" s="25"/>
    </row>
    <row r="2958" spans="10:62" x14ac:dyDescent="0.2">
      <c r="J2958" s="24"/>
      <c r="BJ2958" s="25"/>
    </row>
    <row r="2959" spans="10:62" x14ac:dyDescent="0.2">
      <c r="J2959" s="24"/>
      <c r="BJ2959" s="25"/>
    </row>
    <row r="2960" spans="10:62" x14ac:dyDescent="0.2">
      <c r="J2960" s="24"/>
      <c r="BJ2960" s="25"/>
    </row>
    <row r="2961" spans="10:62" x14ac:dyDescent="0.2">
      <c r="J2961" s="24"/>
      <c r="BJ2961" s="25"/>
    </row>
    <row r="2962" spans="10:62" x14ac:dyDescent="0.2">
      <c r="J2962" s="24"/>
      <c r="BJ2962" s="25"/>
    </row>
    <row r="2963" spans="10:62" x14ac:dyDescent="0.2">
      <c r="J2963" s="24"/>
      <c r="BJ2963" s="25"/>
    </row>
    <row r="2964" spans="10:62" x14ac:dyDescent="0.2">
      <c r="J2964" s="24"/>
      <c r="BJ2964" s="25"/>
    </row>
    <row r="2965" spans="10:62" x14ac:dyDescent="0.2">
      <c r="J2965" s="24"/>
      <c r="BJ2965" s="25"/>
    </row>
    <row r="2966" spans="10:62" x14ac:dyDescent="0.2">
      <c r="J2966" s="24"/>
      <c r="BJ2966" s="25"/>
    </row>
    <row r="2967" spans="10:62" x14ac:dyDescent="0.2">
      <c r="J2967" s="24"/>
      <c r="BJ2967" s="25"/>
    </row>
    <row r="2968" spans="10:62" x14ac:dyDescent="0.2">
      <c r="J2968" s="24"/>
      <c r="BJ2968" s="25"/>
    </row>
    <row r="2969" spans="10:62" x14ac:dyDescent="0.2">
      <c r="J2969" s="24"/>
      <c r="BJ2969" s="25"/>
    </row>
    <row r="2970" spans="10:62" x14ac:dyDescent="0.2">
      <c r="J2970" s="24"/>
      <c r="BJ2970" s="25"/>
    </row>
    <row r="2971" spans="10:62" x14ac:dyDescent="0.2">
      <c r="J2971" s="24"/>
      <c r="BJ2971" s="25"/>
    </row>
    <row r="2972" spans="10:62" x14ac:dyDescent="0.2">
      <c r="J2972" s="24"/>
      <c r="BJ2972" s="25"/>
    </row>
    <row r="2973" spans="10:62" x14ac:dyDescent="0.2">
      <c r="J2973" s="24"/>
      <c r="BJ2973" s="25"/>
    </row>
    <row r="2974" spans="10:62" x14ac:dyDescent="0.2">
      <c r="J2974" s="24"/>
      <c r="BJ2974" s="25"/>
    </row>
    <row r="2975" spans="10:62" x14ac:dyDescent="0.2">
      <c r="J2975" s="24"/>
      <c r="BJ2975" s="25"/>
    </row>
    <row r="2976" spans="10:62" x14ac:dyDescent="0.2">
      <c r="J2976" s="24"/>
      <c r="BJ2976" s="25"/>
    </row>
    <row r="2977" spans="10:62" x14ac:dyDescent="0.2">
      <c r="J2977" s="24"/>
      <c r="BJ2977" s="25"/>
    </row>
    <row r="2978" spans="10:62" x14ac:dyDescent="0.2">
      <c r="J2978" s="24"/>
      <c r="BJ2978" s="25"/>
    </row>
    <row r="2979" spans="10:62" x14ac:dyDescent="0.2">
      <c r="J2979" s="24"/>
      <c r="BJ2979" s="25"/>
    </row>
    <row r="2980" spans="10:62" x14ac:dyDescent="0.2">
      <c r="J2980" s="24"/>
      <c r="BJ2980" s="25"/>
    </row>
    <row r="2981" spans="10:62" x14ac:dyDescent="0.2">
      <c r="J2981" s="24"/>
      <c r="BJ2981" s="25"/>
    </row>
    <row r="2982" spans="10:62" x14ac:dyDescent="0.2">
      <c r="J2982" s="24"/>
      <c r="BJ2982" s="25"/>
    </row>
    <row r="2983" spans="10:62" x14ac:dyDescent="0.2">
      <c r="J2983" s="24"/>
      <c r="BJ2983" s="25"/>
    </row>
    <row r="2984" spans="10:62" x14ac:dyDescent="0.2">
      <c r="J2984" s="24"/>
      <c r="BJ2984" s="25"/>
    </row>
    <row r="2985" spans="10:62" x14ac:dyDescent="0.2">
      <c r="J2985" s="24"/>
      <c r="BJ2985" s="25"/>
    </row>
    <row r="2986" spans="10:62" x14ac:dyDescent="0.2">
      <c r="J2986" s="24"/>
      <c r="BJ2986" s="25"/>
    </row>
    <row r="2987" spans="10:62" x14ac:dyDescent="0.2">
      <c r="J2987" s="24"/>
      <c r="BJ2987" s="25"/>
    </row>
    <row r="2988" spans="10:62" x14ac:dyDescent="0.2">
      <c r="J2988" s="24"/>
      <c r="BJ2988" s="25"/>
    </row>
    <row r="2989" spans="10:62" x14ac:dyDescent="0.2">
      <c r="J2989" s="24"/>
      <c r="BJ2989" s="25"/>
    </row>
    <row r="2990" spans="10:62" x14ac:dyDescent="0.2">
      <c r="J2990" s="24"/>
      <c r="BJ2990" s="25"/>
    </row>
    <row r="2991" spans="10:62" x14ac:dyDescent="0.2">
      <c r="J2991" s="24"/>
      <c r="BJ2991" s="25"/>
    </row>
    <row r="2992" spans="10:62" x14ac:dyDescent="0.2">
      <c r="J2992" s="24"/>
      <c r="BJ2992" s="25"/>
    </row>
    <row r="2993" spans="10:62" x14ac:dyDescent="0.2">
      <c r="J2993" s="24"/>
      <c r="BJ2993" s="25"/>
    </row>
    <row r="2994" spans="10:62" x14ac:dyDescent="0.2">
      <c r="J2994" s="24"/>
      <c r="BJ2994" s="25"/>
    </row>
    <row r="2995" spans="10:62" x14ac:dyDescent="0.2">
      <c r="J2995" s="24"/>
      <c r="BJ2995" s="25"/>
    </row>
    <row r="2996" spans="10:62" x14ac:dyDescent="0.2">
      <c r="J2996" s="24"/>
      <c r="BJ2996" s="25"/>
    </row>
    <row r="2997" spans="10:62" x14ac:dyDescent="0.2">
      <c r="J2997" s="24"/>
      <c r="BJ2997" s="25"/>
    </row>
    <row r="2998" spans="10:62" x14ac:dyDescent="0.2">
      <c r="J2998" s="24"/>
      <c r="BJ2998" s="25"/>
    </row>
    <row r="2999" spans="10:62" x14ac:dyDescent="0.2">
      <c r="J2999" s="24"/>
      <c r="BJ2999" s="25"/>
    </row>
    <row r="3000" spans="10:62" x14ac:dyDescent="0.2">
      <c r="J3000" s="24"/>
      <c r="BJ3000" s="25"/>
    </row>
    <row r="3001" spans="10:62" x14ac:dyDescent="0.2">
      <c r="J3001" s="24"/>
      <c r="BJ3001" s="25"/>
    </row>
    <row r="3002" spans="10:62" x14ac:dyDescent="0.2">
      <c r="J3002" s="24"/>
      <c r="BJ3002" s="25"/>
    </row>
    <row r="3003" spans="10:62" x14ac:dyDescent="0.2">
      <c r="J3003" s="24"/>
      <c r="BJ3003" s="25"/>
    </row>
    <row r="3004" spans="10:62" x14ac:dyDescent="0.2">
      <c r="J3004" s="24"/>
      <c r="BJ3004" s="25"/>
    </row>
    <row r="3005" spans="10:62" x14ac:dyDescent="0.2">
      <c r="J3005" s="24"/>
      <c r="BJ3005" s="25"/>
    </row>
    <row r="3006" spans="10:62" x14ac:dyDescent="0.2">
      <c r="J3006" s="24"/>
      <c r="BJ3006" s="25"/>
    </row>
    <row r="3007" spans="10:62" x14ac:dyDescent="0.2">
      <c r="J3007" s="24"/>
      <c r="BJ3007" s="25"/>
    </row>
    <row r="3008" spans="10:62" x14ac:dyDescent="0.2">
      <c r="J3008" s="24"/>
      <c r="BJ3008" s="25"/>
    </row>
    <row r="3009" spans="10:62" x14ac:dyDescent="0.2">
      <c r="J3009" s="24"/>
      <c r="BJ3009" s="25"/>
    </row>
    <row r="3010" spans="10:62" x14ac:dyDescent="0.2">
      <c r="J3010" s="24"/>
      <c r="BJ3010" s="25"/>
    </row>
    <row r="3011" spans="10:62" x14ac:dyDescent="0.2">
      <c r="J3011" s="24"/>
      <c r="BJ3011" s="25"/>
    </row>
    <row r="3012" spans="10:62" x14ac:dyDescent="0.2">
      <c r="J3012" s="24"/>
      <c r="BJ3012" s="25"/>
    </row>
    <row r="3013" spans="10:62" x14ac:dyDescent="0.2">
      <c r="J3013" s="24"/>
      <c r="BJ3013" s="25"/>
    </row>
    <row r="3014" spans="10:62" x14ac:dyDescent="0.2">
      <c r="J3014" s="24"/>
      <c r="BJ3014" s="25"/>
    </row>
    <row r="3015" spans="10:62" x14ac:dyDescent="0.2">
      <c r="J3015" s="24"/>
      <c r="BJ3015" s="25"/>
    </row>
    <row r="3016" spans="10:62" x14ac:dyDescent="0.2">
      <c r="J3016" s="24"/>
      <c r="BJ3016" s="25"/>
    </row>
    <row r="3017" spans="10:62" x14ac:dyDescent="0.2">
      <c r="J3017" s="24"/>
      <c r="BJ3017" s="25"/>
    </row>
    <row r="3018" spans="10:62" x14ac:dyDescent="0.2">
      <c r="J3018" s="24"/>
      <c r="BJ3018" s="25"/>
    </row>
    <row r="3019" spans="10:62" x14ac:dyDescent="0.2">
      <c r="J3019" s="24"/>
      <c r="BJ3019" s="25"/>
    </row>
    <row r="3020" spans="10:62" x14ac:dyDescent="0.2">
      <c r="J3020" s="24"/>
      <c r="BJ3020" s="25"/>
    </row>
    <row r="3021" spans="10:62" x14ac:dyDescent="0.2">
      <c r="J3021" s="24"/>
      <c r="BJ3021" s="25"/>
    </row>
    <row r="3022" spans="10:62" x14ac:dyDescent="0.2">
      <c r="J3022" s="24"/>
      <c r="BJ3022" s="25"/>
    </row>
    <row r="3023" spans="10:62" x14ac:dyDescent="0.2">
      <c r="J3023" s="24"/>
      <c r="BJ3023" s="25"/>
    </row>
    <row r="3024" spans="10:62" x14ac:dyDescent="0.2">
      <c r="J3024" s="24"/>
      <c r="BJ3024" s="25"/>
    </row>
    <row r="3025" spans="10:62" x14ac:dyDescent="0.2">
      <c r="J3025" s="24"/>
      <c r="BJ3025" s="25"/>
    </row>
    <row r="3026" spans="10:62" x14ac:dyDescent="0.2">
      <c r="J3026" s="24"/>
      <c r="BJ3026" s="25"/>
    </row>
    <row r="3027" spans="10:62" x14ac:dyDescent="0.2">
      <c r="J3027" s="24"/>
      <c r="BJ3027" s="25"/>
    </row>
    <row r="3028" spans="10:62" x14ac:dyDescent="0.2">
      <c r="J3028" s="24"/>
      <c r="BJ3028" s="25"/>
    </row>
    <row r="3029" spans="10:62" x14ac:dyDescent="0.2">
      <c r="J3029" s="24"/>
      <c r="BJ3029" s="25"/>
    </row>
    <row r="3030" spans="10:62" x14ac:dyDescent="0.2">
      <c r="J3030" s="24"/>
      <c r="BJ3030" s="25"/>
    </row>
    <row r="3031" spans="10:62" x14ac:dyDescent="0.2">
      <c r="J3031" s="24"/>
      <c r="BJ3031" s="25"/>
    </row>
    <row r="3032" spans="10:62" x14ac:dyDescent="0.2">
      <c r="J3032" s="24"/>
      <c r="BJ3032" s="25"/>
    </row>
    <row r="3033" spans="10:62" x14ac:dyDescent="0.2">
      <c r="J3033" s="24"/>
      <c r="BJ3033" s="25"/>
    </row>
    <row r="3034" spans="10:62" x14ac:dyDescent="0.2">
      <c r="J3034" s="24"/>
      <c r="BJ3034" s="25"/>
    </row>
    <row r="3035" spans="10:62" x14ac:dyDescent="0.2">
      <c r="J3035" s="24"/>
      <c r="BJ3035" s="25"/>
    </row>
    <row r="3036" spans="10:62" x14ac:dyDescent="0.2">
      <c r="J3036" s="24"/>
      <c r="BJ3036" s="25"/>
    </row>
    <row r="3037" spans="10:62" x14ac:dyDescent="0.2">
      <c r="J3037" s="24"/>
      <c r="BJ3037" s="25"/>
    </row>
    <row r="3038" spans="10:62" x14ac:dyDescent="0.2">
      <c r="J3038" s="24"/>
      <c r="BJ3038" s="25"/>
    </row>
    <row r="3039" spans="10:62" x14ac:dyDescent="0.2">
      <c r="J3039" s="24"/>
      <c r="BJ3039" s="25"/>
    </row>
    <row r="3040" spans="10:62" x14ac:dyDescent="0.2">
      <c r="J3040" s="24"/>
      <c r="BJ3040" s="25"/>
    </row>
    <row r="3041" spans="10:62" x14ac:dyDescent="0.2">
      <c r="J3041" s="24"/>
      <c r="BJ3041" s="25"/>
    </row>
    <row r="3042" spans="10:62" x14ac:dyDescent="0.2">
      <c r="J3042" s="24"/>
      <c r="BJ3042" s="25"/>
    </row>
    <row r="3043" spans="10:62" x14ac:dyDescent="0.2">
      <c r="J3043" s="24"/>
      <c r="BJ3043" s="25"/>
    </row>
    <row r="3044" spans="10:62" x14ac:dyDescent="0.2">
      <c r="J3044" s="24"/>
      <c r="BJ3044" s="25"/>
    </row>
    <row r="3045" spans="10:62" x14ac:dyDescent="0.2">
      <c r="J3045" s="24"/>
      <c r="BJ3045" s="25"/>
    </row>
    <row r="3046" spans="10:62" x14ac:dyDescent="0.2">
      <c r="J3046" s="24"/>
      <c r="BJ3046" s="25"/>
    </row>
    <row r="3047" spans="10:62" x14ac:dyDescent="0.2">
      <c r="J3047" s="24"/>
      <c r="BJ3047" s="25"/>
    </row>
    <row r="3048" spans="10:62" x14ac:dyDescent="0.2">
      <c r="J3048" s="24"/>
      <c r="BJ3048" s="25"/>
    </row>
    <row r="3049" spans="10:62" x14ac:dyDescent="0.2">
      <c r="J3049" s="24"/>
      <c r="BJ3049" s="25"/>
    </row>
    <row r="3050" spans="10:62" x14ac:dyDescent="0.2">
      <c r="J3050" s="24"/>
      <c r="BJ3050" s="25"/>
    </row>
    <row r="3051" spans="10:62" x14ac:dyDescent="0.2">
      <c r="J3051" s="24"/>
      <c r="BJ3051" s="25"/>
    </row>
    <row r="3052" spans="10:62" x14ac:dyDescent="0.2">
      <c r="J3052" s="24"/>
      <c r="BJ3052" s="25"/>
    </row>
    <row r="3053" spans="10:62" x14ac:dyDescent="0.2">
      <c r="J3053" s="24"/>
      <c r="BJ3053" s="25"/>
    </row>
    <row r="3054" spans="10:62" x14ac:dyDescent="0.2">
      <c r="J3054" s="24"/>
      <c r="BJ3054" s="25"/>
    </row>
    <row r="3055" spans="10:62" x14ac:dyDescent="0.2">
      <c r="J3055" s="24"/>
      <c r="BJ3055" s="25"/>
    </row>
    <row r="3056" spans="10:62" x14ac:dyDescent="0.2">
      <c r="J3056" s="24"/>
      <c r="BJ3056" s="25"/>
    </row>
    <row r="3057" spans="10:62" x14ac:dyDescent="0.2">
      <c r="J3057" s="24"/>
      <c r="BJ3057" s="25"/>
    </row>
    <row r="3058" spans="10:62" x14ac:dyDescent="0.2">
      <c r="J3058" s="24"/>
      <c r="BJ3058" s="25"/>
    </row>
    <row r="3059" spans="10:62" x14ac:dyDescent="0.2">
      <c r="J3059" s="24"/>
      <c r="BJ3059" s="25"/>
    </row>
    <row r="3060" spans="10:62" x14ac:dyDescent="0.2">
      <c r="J3060" s="24"/>
      <c r="BJ3060" s="25"/>
    </row>
    <row r="3061" spans="10:62" x14ac:dyDescent="0.2">
      <c r="J3061" s="24"/>
      <c r="BJ3061" s="25"/>
    </row>
    <row r="3062" spans="10:62" x14ac:dyDescent="0.2">
      <c r="J3062" s="24"/>
      <c r="BJ3062" s="25"/>
    </row>
    <row r="3063" spans="10:62" x14ac:dyDescent="0.2">
      <c r="J3063" s="24"/>
      <c r="BJ3063" s="25"/>
    </row>
    <row r="3064" spans="10:62" x14ac:dyDescent="0.2">
      <c r="J3064" s="24"/>
      <c r="BJ3064" s="25"/>
    </row>
    <row r="3065" spans="10:62" x14ac:dyDescent="0.2">
      <c r="J3065" s="24"/>
      <c r="BJ3065" s="25"/>
    </row>
    <row r="3066" spans="10:62" x14ac:dyDescent="0.2">
      <c r="J3066" s="24"/>
      <c r="BJ3066" s="25"/>
    </row>
    <row r="3067" spans="10:62" x14ac:dyDescent="0.2">
      <c r="J3067" s="24"/>
      <c r="BJ3067" s="25"/>
    </row>
    <row r="3068" spans="10:62" x14ac:dyDescent="0.2">
      <c r="J3068" s="24"/>
      <c r="BJ3068" s="25"/>
    </row>
    <row r="3069" spans="10:62" x14ac:dyDescent="0.2">
      <c r="J3069" s="24"/>
      <c r="BJ3069" s="25"/>
    </row>
    <row r="3070" spans="10:62" x14ac:dyDescent="0.2">
      <c r="J3070" s="24"/>
      <c r="BJ3070" s="25"/>
    </row>
    <row r="3071" spans="10:62" x14ac:dyDescent="0.2">
      <c r="J3071" s="24"/>
      <c r="BJ3071" s="25"/>
    </row>
    <row r="3072" spans="10:62" x14ac:dyDescent="0.2">
      <c r="J3072" s="24"/>
      <c r="BJ3072" s="25"/>
    </row>
    <row r="3073" spans="10:62" x14ac:dyDescent="0.2">
      <c r="J3073" s="24"/>
      <c r="BJ3073" s="25"/>
    </row>
    <row r="3074" spans="10:62" x14ac:dyDescent="0.2">
      <c r="J3074" s="24"/>
      <c r="BJ3074" s="25"/>
    </row>
    <row r="3075" spans="10:62" x14ac:dyDescent="0.2">
      <c r="J3075" s="24"/>
      <c r="BJ3075" s="25"/>
    </row>
    <row r="3076" spans="10:62" x14ac:dyDescent="0.2">
      <c r="J3076" s="24"/>
      <c r="BJ3076" s="25"/>
    </row>
    <row r="3077" spans="10:62" x14ac:dyDescent="0.2">
      <c r="J3077" s="24"/>
      <c r="BJ3077" s="25"/>
    </row>
    <row r="3078" spans="10:62" x14ac:dyDescent="0.2">
      <c r="J3078" s="24"/>
      <c r="BJ3078" s="25"/>
    </row>
    <row r="3079" spans="10:62" x14ac:dyDescent="0.2">
      <c r="J3079" s="24"/>
      <c r="BJ3079" s="25"/>
    </row>
    <row r="3080" spans="10:62" x14ac:dyDescent="0.2">
      <c r="J3080" s="24"/>
      <c r="BJ3080" s="25"/>
    </row>
    <row r="3081" spans="10:62" x14ac:dyDescent="0.2">
      <c r="J3081" s="24"/>
      <c r="BJ3081" s="25"/>
    </row>
    <row r="3082" spans="10:62" x14ac:dyDescent="0.2">
      <c r="J3082" s="24"/>
      <c r="BJ3082" s="25"/>
    </row>
    <row r="3083" spans="10:62" x14ac:dyDescent="0.2">
      <c r="J3083" s="24"/>
      <c r="BJ3083" s="25"/>
    </row>
    <row r="3084" spans="10:62" x14ac:dyDescent="0.2">
      <c r="J3084" s="24"/>
      <c r="BJ3084" s="25"/>
    </row>
    <row r="3085" spans="10:62" x14ac:dyDescent="0.2">
      <c r="J3085" s="24"/>
      <c r="BJ3085" s="25"/>
    </row>
    <row r="3086" spans="10:62" x14ac:dyDescent="0.2">
      <c r="J3086" s="24"/>
      <c r="BJ3086" s="25"/>
    </row>
    <row r="3087" spans="10:62" x14ac:dyDescent="0.2">
      <c r="J3087" s="24"/>
      <c r="BJ3087" s="25"/>
    </row>
    <row r="3088" spans="10:62" x14ac:dyDescent="0.2">
      <c r="J3088" s="24"/>
      <c r="BJ3088" s="25"/>
    </row>
    <row r="3089" spans="10:62" x14ac:dyDescent="0.2">
      <c r="J3089" s="24"/>
      <c r="BJ3089" s="25"/>
    </row>
    <row r="3090" spans="10:62" x14ac:dyDescent="0.2">
      <c r="J3090" s="24"/>
      <c r="BJ3090" s="25"/>
    </row>
    <row r="3091" spans="10:62" x14ac:dyDescent="0.2">
      <c r="J3091" s="24"/>
      <c r="BJ3091" s="25"/>
    </row>
    <row r="3092" spans="10:62" x14ac:dyDescent="0.2">
      <c r="J3092" s="24"/>
      <c r="BJ3092" s="25"/>
    </row>
    <row r="3093" spans="10:62" x14ac:dyDescent="0.2">
      <c r="J3093" s="24"/>
      <c r="BJ3093" s="25"/>
    </row>
    <row r="3094" spans="10:62" x14ac:dyDescent="0.2">
      <c r="J3094" s="24"/>
      <c r="BJ3094" s="25"/>
    </row>
    <row r="3095" spans="10:62" x14ac:dyDescent="0.2">
      <c r="J3095" s="24"/>
      <c r="BJ3095" s="25"/>
    </row>
    <row r="3096" spans="10:62" x14ac:dyDescent="0.2">
      <c r="J3096" s="24"/>
      <c r="BJ3096" s="25"/>
    </row>
    <row r="3097" spans="10:62" x14ac:dyDescent="0.2">
      <c r="J3097" s="24"/>
      <c r="BJ3097" s="25"/>
    </row>
    <row r="3098" spans="10:62" x14ac:dyDescent="0.2">
      <c r="J3098" s="24"/>
      <c r="BJ3098" s="25"/>
    </row>
    <row r="3099" spans="10:62" x14ac:dyDescent="0.2">
      <c r="J3099" s="24"/>
      <c r="BJ3099" s="25"/>
    </row>
    <row r="3100" spans="10:62" x14ac:dyDescent="0.2">
      <c r="J3100" s="24"/>
      <c r="BJ3100" s="25"/>
    </row>
    <row r="3101" spans="10:62" x14ac:dyDescent="0.2">
      <c r="J3101" s="24"/>
      <c r="BJ3101" s="25"/>
    </row>
    <row r="3102" spans="10:62" x14ac:dyDescent="0.2">
      <c r="J3102" s="24"/>
      <c r="BJ3102" s="25"/>
    </row>
    <row r="3103" spans="10:62" x14ac:dyDescent="0.2">
      <c r="J3103" s="24"/>
      <c r="BJ3103" s="25"/>
    </row>
    <row r="3104" spans="10:62" x14ac:dyDescent="0.2">
      <c r="J3104" s="24"/>
      <c r="BJ3104" s="25"/>
    </row>
    <row r="3105" spans="10:62" x14ac:dyDescent="0.2">
      <c r="J3105" s="24"/>
      <c r="BJ3105" s="25"/>
    </row>
    <row r="3106" spans="10:62" x14ac:dyDescent="0.2">
      <c r="J3106" s="24"/>
      <c r="BJ3106" s="25"/>
    </row>
    <row r="3107" spans="10:62" x14ac:dyDescent="0.2">
      <c r="J3107" s="24"/>
      <c r="BJ3107" s="25"/>
    </row>
    <row r="3108" spans="10:62" x14ac:dyDescent="0.2">
      <c r="J3108" s="24"/>
      <c r="BJ3108" s="25"/>
    </row>
    <row r="3109" spans="10:62" x14ac:dyDescent="0.2">
      <c r="J3109" s="24"/>
      <c r="BJ3109" s="25"/>
    </row>
    <row r="3110" spans="10:62" x14ac:dyDescent="0.2">
      <c r="J3110" s="24"/>
      <c r="BJ3110" s="25"/>
    </row>
    <row r="3111" spans="10:62" x14ac:dyDescent="0.2">
      <c r="J3111" s="24"/>
      <c r="BJ3111" s="25"/>
    </row>
    <row r="3112" spans="10:62" x14ac:dyDescent="0.2">
      <c r="J3112" s="24"/>
      <c r="BJ3112" s="25"/>
    </row>
    <row r="3113" spans="10:62" x14ac:dyDescent="0.2">
      <c r="J3113" s="24"/>
      <c r="BJ3113" s="25"/>
    </row>
    <row r="3114" spans="10:62" x14ac:dyDescent="0.2">
      <c r="J3114" s="24"/>
      <c r="BJ3114" s="25"/>
    </row>
    <row r="3115" spans="10:62" x14ac:dyDescent="0.2">
      <c r="J3115" s="24"/>
      <c r="BJ3115" s="25"/>
    </row>
    <row r="3116" spans="10:62" x14ac:dyDescent="0.2">
      <c r="J3116" s="24"/>
      <c r="BJ3116" s="25"/>
    </row>
    <row r="3117" spans="10:62" x14ac:dyDescent="0.2">
      <c r="J3117" s="24"/>
      <c r="BJ3117" s="25"/>
    </row>
    <row r="3118" spans="10:62" x14ac:dyDescent="0.2">
      <c r="J3118" s="24"/>
      <c r="BJ3118" s="25"/>
    </row>
    <row r="3119" spans="10:62" x14ac:dyDescent="0.2">
      <c r="J3119" s="24"/>
      <c r="BJ3119" s="25"/>
    </row>
    <row r="3120" spans="10:62" x14ac:dyDescent="0.2">
      <c r="J3120" s="24"/>
      <c r="BJ3120" s="25"/>
    </row>
    <row r="3121" spans="10:62" x14ac:dyDescent="0.2">
      <c r="J3121" s="24"/>
      <c r="BJ3121" s="25"/>
    </row>
    <row r="3122" spans="10:62" x14ac:dyDescent="0.2">
      <c r="J3122" s="24"/>
      <c r="BJ3122" s="25"/>
    </row>
    <row r="3123" spans="10:62" x14ac:dyDescent="0.2">
      <c r="J3123" s="24"/>
      <c r="BJ3123" s="25"/>
    </row>
    <row r="3124" spans="10:62" x14ac:dyDescent="0.2">
      <c r="J3124" s="24"/>
      <c r="BJ3124" s="25"/>
    </row>
    <row r="3125" spans="10:62" x14ac:dyDescent="0.2">
      <c r="J3125" s="24"/>
      <c r="BJ3125" s="25"/>
    </row>
    <row r="3126" spans="10:62" x14ac:dyDescent="0.2">
      <c r="J3126" s="24"/>
      <c r="BJ3126" s="25"/>
    </row>
    <row r="3127" spans="10:62" x14ac:dyDescent="0.2">
      <c r="J3127" s="24"/>
      <c r="BJ3127" s="25"/>
    </row>
    <row r="3128" spans="10:62" x14ac:dyDescent="0.2">
      <c r="J3128" s="24"/>
      <c r="BJ3128" s="25"/>
    </row>
    <row r="3129" spans="10:62" x14ac:dyDescent="0.2">
      <c r="J3129" s="24"/>
      <c r="BJ3129" s="25"/>
    </row>
    <row r="3130" spans="10:62" x14ac:dyDescent="0.2">
      <c r="J3130" s="24"/>
      <c r="BJ3130" s="25"/>
    </row>
    <row r="3131" spans="10:62" x14ac:dyDescent="0.2">
      <c r="J3131" s="24"/>
      <c r="BJ3131" s="25"/>
    </row>
    <row r="3132" spans="10:62" x14ac:dyDescent="0.2">
      <c r="J3132" s="24"/>
      <c r="BJ3132" s="25"/>
    </row>
    <row r="3133" spans="10:62" x14ac:dyDescent="0.2">
      <c r="J3133" s="24"/>
      <c r="BJ3133" s="25"/>
    </row>
    <row r="3134" spans="10:62" x14ac:dyDescent="0.2">
      <c r="J3134" s="24"/>
      <c r="BJ3134" s="25"/>
    </row>
    <row r="3135" spans="10:62" x14ac:dyDescent="0.2">
      <c r="J3135" s="24"/>
      <c r="BJ3135" s="25"/>
    </row>
    <row r="3136" spans="10:62" x14ac:dyDescent="0.2">
      <c r="J3136" s="24"/>
      <c r="BJ3136" s="25"/>
    </row>
    <row r="3137" spans="10:62" x14ac:dyDescent="0.2">
      <c r="J3137" s="24"/>
      <c r="BJ3137" s="25"/>
    </row>
    <row r="3138" spans="10:62" x14ac:dyDescent="0.2">
      <c r="J3138" s="24"/>
      <c r="BJ3138" s="25"/>
    </row>
    <row r="3139" spans="10:62" x14ac:dyDescent="0.2">
      <c r="J3139" s="24"/>
      <c r="BJ3139" s="25"/>
    </row>
    <row r="3140" spans="10:62" x14ac:dyDescent="0.2">
      <c r="J3140" s="24"/>
      <c r="BJ3140" s="25"/>
    </row>
    <row r="3141" spans="10:62" x14ac:dyDescent="0.2">
      <c r="J3141" s="24"/>
      <c r="BJ3141" s="25"/>
    </row>
    <row r="3142" spans="10:62" x14ac:dyDescent="0.2">
      <c r="J3142" s="24"/>
      <c r="BJ3142" s="25"/>
    </row>
    <row r="3143" spans="10:62" x14ac:dyDescent="0.2">
      <c r="J3143" s="24"/>
      <c r="BJ3143" s="25"/>
    </row>
    <row r="3144" spans="10:62" x14ac:dyDescent="0.2">
      <c r="J3144" s="24"/>
      <c r="BJ3144" s="25"/>
    </row>
    <row r="3145" spans="10:62" x14ac:dyDescent="0.2">
      <c r="J3145" s="24"/>
      <c r="BJ3145" s="25"/>
    </row>
    <row r="3146" spans="10:62" x14ac:dyDescent="0.2">
      <c r="J3146" s="24"/>
      <c r="BJ3146" s="25"/>
    </row>
    <row r="3147" spans="10:62" x14ac:dyDescent="0.2">
      <c r="J3147" s="24"/>
      <c r="BJ3147" s="25"/>
    </row>
    <row r="3148" spans="10:62" x14ac:dyDescent="0.2">
      <c r="J3148" s="24"/>
      <c r="BJ3148" s="25"/>
    </row>
    <row r="3149" spans="10:62" x14ac:dyDescent="0.2">
      <c r="J3149" s="24"/>
      <c r="BJ3149" s="25"/>
    </row>
    <row r="3150" spans="10:62" x14ac:dyDescent="0.2">
      <c r="J3150" s="24"/>
      <c r="BJ3150" s="25"/>
    </row>
    <row r="3151" spans="10:62" x14ac:dyDescent="0.2">
      <c r="J3151" s="24"/>
      <c r="BJ3151" s="25"/>
    </row>
    <row r="3152" spans="10:62" x14ac:dyDescent="0.2">
      <c r="J3152" s="24"/>
      <c r="BJ3152" s="25"/>
    </row>
    <row r="3153" spans="10:62" x14ac:dyDescent="0.2">
      <c r="J3153" s="24"/>
      <c r="BJ3153" s="25"/>
    </row>
    <row r="3154" spans="10:62" x14ac:dyDescent="0.2">
      <c r="J3154" s="24"/>
      <c r="BJ3154" s="25"/>
    </row>
    <row r="3155" spans="10:62" x14ac:dyDescent="0.2">
      <c r="J3155" s="24"/>
      <c r="BJ3155" s="25"/>
    </row>
    <row r="3156" spans="10:62" x14ac:dyDescent="0.2">
      <c r="J3156" s="24"/>
      <c r="BJ3156" s="25"/>
    </row>
    <row r="3157" spans="10:62" x14ac:dyDescent="0.2">
      <c r="J3157" s="24"/>
      <c r="BJ3157" s="25"/>
    </row>
    <row r="3158" spans="10:62" x14ac:dyDescent="0.2">
      <c r="J3158" s="24"/>
      <c r="BJ3158" s="25"/>
    </row>
    <row r="3159" spans="10:62" x14ac:dyDescent="0.2">
      <c r="J3159" s="24"/>
      <c r="BJ3159" s="25"/>
    </row>
    <row r="3160" spans="10:62" x14ac:dyDescent="0.2">
      <c r="J3160" s="24"/>
      <c r="BJ3160" s="25"/>
    </row>
    <row r="3161" spans="10:62" x14ac:dyDescent="0.2">
      <c r="J3161" s="24"/>
      <c r="BJ3161" s="25"/>
    </row>
    <row r="3162" spans="10:62" x14ac:dyDescent="0.2">
      <c r="J3162" s="24"/>
      <c r="BJ3162" s="25"/>
    </row>
    <row r="3163" spans="10:62" x14ac:dyDescent="0.2">
      <c r="J3163" s="24"/>
      <c r="BJ3163" s="25"/>
    </row>
    <row r="3164" spans="10:62" x14ac:dyDescent="0.2">
      <c r="J3164" s="24"/>
      <c r="BJ3164" s="25"/>
    </row>
    <row r="3165" spans="10:62" x14ac:dyDescent="0.2">
      <c r="J3165" s="24"/>
      <c r="BJ3165" s="25"/>
    </row>
    <row r="3166" spans="10:62" x14ac:dyDescent="0.2">
      <c r="J3166" s="24"/>
      <c r="BJ3166" s="25"/>
    </row>
    <row r="3167" spans="10:62" x14ac:dyDescent="0.2">
      <c r="J3167" s="24"/>
      <c r="BJ3167" s="25"/>
    </row>
    <row r="3168" spans="10:62" x14ac:dyDescent="0.2">
      <c r="J3168" s="24"/>
      <c r="BJ3168" s="25"/>
    </row>
    <row r="3169" spans="10:62" x14ac:dyDescent="0.2">
      <c r="J3169" s="24"/>
      <c r="BJ3169" s="25"/>
    </row>
    <row r="3170" spans="10:62" x14ac:dyDescent="0.2">
      <c r="J3170" s="24"/>
      <c r="BJ3170" s="25"/>
    </row>
    <row r="3171" spans="10:62" x14ac:dyDescent="0.2">
      <c r="J3171" s="24"/>
      <c r="BJ3171" s="25"/>
    </row>
    <row r="3172" spans="10:62" x14ac:dyDescent="0.2">
      <c r="J3172" s="24"/>
      <c r="BJ3172" s="25"/>
    </row>
    <row r="3173" spans="10:62" x14ac:dyDescent="0.2">
      <c r="J3173" s="24"/>
      <c r="BJ3173" s="25"/>
    </row>
    <row r="3174" spans="10:62" x14ac:dyDescent="0.2">
      <c r="J3174" s="24"/>
      <c r="BJ3174" s="25"/>
    </row>
    <row r="3175" spans="10:62" x14ac:dyDescent="0.2">
      <c r="J3175" s="24"/>
      <c r="BJ3175" s="25"/>
    </row>
    <row r="3176" spans="10:62" x14ac:dyDescent="0.2">
      <c r="J3176" s="24"/>
      <c r="BJ3176" s="25"/>
    </row>
    <row r="3177" spans="10:62" x14ac:dyDescent="0.2">
      <c r="J3177" s="24"/>
      <c r="BJ3177" s="25"/>
    </row>
    <row r="3178" spans="10:62" x14ac:dyDescent="0.2">
      <c r="J3178" s="24"/>
      <c r="BJ3178" s="25"/>
    </row>
    <row r="3179" spans="10:62" x14ac:dyDescent="0.2">
      <c r="J3179" s="24"/>
      <c r="BJ3179" s="25"/>
    </row>
    <row r="3180" spans="10:62" x14ac:dyDescent="0.2">
      <c r="J3180" s="24"/>
      <c r="BJ3180" s="25"/>
    </row>
    <row r="3181" spans="10:62" x14ac:dyDescent="0.2">
      <c r="J3181" s="24"/>
      <c r="BJ3181" s="25"/>
    </row>
    <row r="3182" spans="10:62" x14ac:dyDescent="0.2">
      <c r="J3182" s="24"/>
      <c r="BJ3182" s="25"/>
    </row>
    <row r="3183" spans="10:62" x14ac:dyDescent="0.2">
      <c r="J3183" s="24"/>
      <c r="BJ3183" s="25"/>
    </row>
    <row r="3184" spans="10:62" x14ac:dyDescent="0.2">
      <c r="J3184" s="24"/>
      <c r="BJ3184" s="25"/>
    </row>
    <row r="3185" spans="10:62" x14ac:dyDescent="0.2">
      <c r="J3185" s="24"/>
      <c r="BJ3185" s="25"/>
    </row>
    <row r="3186" spans="10:62" x14ac:dyDescent="0.2">
      <c r="J3186" s="24"/>
      <c r="BJ3186" s="25"/>
    </row>
    <row r="3187" spans="10:62" x14ac:dyDescent="0.2">
      <c r="J3187" s="24"/>
      <c r="BJ3187" s="25"/>
    </row>
    <row r="3188" spans="10:62" x14ac:dyDescent="0.2">
      <c r="J3188" s="24"/>
      <c r="BJ3188" s="25"/>
    </row>
    <row r="3189" spans="10:62" x14ac:dyDescent="0.2">
      <c r="J3189" s="24"/>
      <c r="BJ3189" s="25"/>
    </row>
    <row r="3190" spans="10:62" x14ac:dyDescent="0.2">
      <c r="J3190" s="24"/>
      <c r="BJ3190" s="25"/>
    </row>
    <row r="3191" spans="10:62" x14ac:dyDescent="0.2">
      <c r="J3191" s="24"/>
      <c r="BJ3191" s="25"/>
    </row>
    <row r="3192" spans="10:62" x14ac:dyDescent="0.2">
      <c r="J3192" s="24"/>
      <c r="BJ3192" s="25"/>
    </row>
    <row r="3193" spans="10:62" x14ac:dyDescent="0.2">
      <c r="J3193" s="24"/>
      <c r="BJ3193" s="25"/>
    </row>
    <row r="3194" spans="10:62" x14ac:dyDescent="0.2">
      <c r="J3194" s="24"/>
      <c r="BJ3194" s="25"/>
    </row>
    <row r="3195" spans="10:62" x14ac:dyDescent="0.2">
      <c r="J3195" s="24"/>
      <c r="BJ3195" s="25"/>
    </row>
    <row r="3196" spans="10:62" x14ac:dyDescent="0.2">
      <c r="J3196" s="24"/>
      <c r="BJ3196" s="25"/>
    </row>
    <row r="3197" spans="10:62" x14ac:dyDescent="0.2">
      <c r="J3197" s="24"/>
      <c r="BJ3197" s="25"/>
    </row>
    <row r="3198" spans="10:62" x14ac:dyDescent="0.2">
      <c r="J3198" s="24"/>
      <c r="BJ3198" s="25"/>
    </row>
    <row r="3199" spans="10:62" x14ac:dyDescent="0.2">
      <c r="J3199" s="24"/>
      <c r="BJ3199" s="25"/>
    </row>
    <row r="3200" spans="10:62" x14ac:dyDescent="0.2">
      <c r="J3200" s="24"/>
      <c r="BJ3200" s="25"/>
    </row>
    <row r="3201" spans="10:62" x14ac:dyDescent="0.2">
      <c r="J3201" s="24"/>
      <c r="BJ3201" s="25"/>
    </row>
    <row r="3202" spans="10:62" x14ac:dyDescent="0.2">
      <c r="J3202" s="24"/>
      <c r="BJ3202" s="25"/>
    </row>
    <row r="3203" spans="10:62" x14ac:dyDescent="0.2">
      <c r="J3203" s="24"/>
      <c r="BJ3203" s="25"/>
    </row>
    <row r="3204" spans="10:62" x14ac:dyDescent="0.2">
      <c r="J3204" s="24"/>
      <c r="BJ3204" s="25"/>
    </row>
    <row r="3205" spans="10:62" x14ac:dyDescent="0.2">
      <c r="J3205" s="24"/>
      <c r="BJ3205" s="25"/>
    </row>
    <row r="3206" spans="10:62" x14ac:dyDescent="0.2">
      <c r="J3206" s="24"/>
      <c r="BJ3206" s="25"/>
    </row>
    <row r="3207" spans="10:62" x14ac:dyDescent="0.2">
      <c r="J3207" s="24"/>
      <c r="BJ3207" s="25"/>
    </row>
    <row r="3208" spans="10:62" x14ac:dyDescent="0.2">
      <c r="J3208" s="24"/>
      <c r="BJ3208" s="25"/>
    </row>
    <row r="3209" spans="10:62" x14ac:dyDescent="0.2">
      <c r="J3209" s="24"/>
      <c r="BJ3209" s="25"/>
    </row>
    <row r="3210" spans="10:62" x14ac:dyDescent="0.2">
      <c r="J3210" s="24"/>
      <c r="BJ3210" s="25"/>
    </row>
    <row r="3211" spans="10:62" x14ac:dyDescent="0.2">
      <c r="J3211" s="24"/>
      <c r="BJ3211" s="25"/>
    </row>
    <row r="3212" spans="10:62" x14ac:dyDescent="0.2">
      <c r="J3212" s="24"/>
      <c r="BJ3212" s="25"/>
    </row>
    <row r="3213" spans="10:62" x14ac:dyDescent="0.2">
      <c r="J3213" s="24"/>
      <c r="BJ3213" s="25"/>
    </row>
    <row r="3214" spans="10:62" x14ac:dyDescent="0.2">
      <c r="J3214" s="24"/>
      <c r="BJ3214" s="25"/>
    </row>
    <row r="3215" spans="10:62" x14ac:dyDescent="0.2">
      <c r="J3215" s="24"/>
      <c r="BJ3215" s="25"/>
    </row>
    <row r="3216" spans="10:62" x14ac:dyDescent="0.2">
      <c r="J3216" s="24"/>
      <c r="BJ3216" s="25"/>
    </row>
    <row r="3217" spans="10:62" x14ac:dyDescent="0.2">
      <c r="J3217" s="24"/>
      <c r="BJ3217" s="25"/>
    </row>
    <row r="3218" spans="10:62" x14ac:dyDescent="0.2">
      <c r="J3218" s="24"/>
      <c r="BJ3218" s="25"/>
    </row>
    <row r="3219" spans="10:62" x14ac:dyDescent="0.2">
      <c r="J3219" s="24"/>
      <c r="BJ3219" s="25"/>
    </row>
    <row r="3220" spans="10:62" x14ac:dyDescent="0.2">
      <c r="J3220" s="24"/>
      <c r="BJ3220" s="25"/>
    </row>
    <row r="3221" spans="10:62" x14ac:dyDescent="0.2">
      <c r="J3221" s="24"/>
      <c r="BJ3221" s="25"/>
    </row>
    <row r="3222" spans="10:62" x14ac:dyDescent="0.2">
      <c r="J3222" s="24"/>
      <c r="BJ3222" s="25"/>
    </row>
    <row r="3223" spans="10:62" x14ac:dyDescent="0.2">
      <c r="J3223" s="24"/>
      <c r="BJ3223" s="25"/>
    </row>
    <row r="3224" spans="10:62" x14ac:dyDescent="0.2">
      <c r="J3224" s="24"/>
      <c r="BJ3224" s="25"/>
    </row>
    <row r="3225" spans="10:62" x14ac:dyDescent="0.2">
      <c r="J3225" s="24"/>
      <c r="BJ3225" s="25"/>
    </row>
    <row r="3226" spans="10:62" x14ac:dyDescent="0.2">
      <c r="J3226" s="24"/>
      <c r="BJ3226" s="25"/>
    </row>
    <row r="3227" spans="10:62" x14ac:dyDescent="0.2">
      <c r="J3227" s="24"/>
      <c r="BJ3227" s="25"/>
    </row>
    <row r="3228" spans="10:62" x14ac:dyDescent="0.2">
      <c r="J3228" s="24"/>
      <c r="BJ3228" s="25"/>
    </row>
    <row r="3229" spans="10:62" x14ac:dyDescent="0.2">
      <c r="J3229" s="24"/>
      <c r="BJ3229" s="25"/>
    </row>
    <row r="3230" spans="10:62" x14ac:dyDescent="0.2">
      <c r="J3230" s="24"/>
      <c r="BJ3230" s="25"/>
    </row>
    <row r="3231" spans="10:62" x14ac:dyDescent="0.2">
      <c r="J3231" s="24"/>
      <c r="BJ3231" s="25"/>
    </row>
    <row r="3232" spans="10:62" x14ac:dyDescent="0.2">
      <c r="J3232" s="24"/>
      <c r="BJ3232" s="25"/>
    </row>
    <row r="3233" spans="10:62" x14ac:dyDescent="0.2">
      <c r="J3233" s="24"/>
      <c r="BJ3233" s="25"/>
    </row>
    <row r="3234" spans="10:62" x14ac:dyDescent="0.2">
      <c r="J3234" s="24"/>
      <c r="BJ3234" s="25"/>
    </row>
    <row r="3235" spans="10:62" x14ac:dyDescent="0.2">
      <c r="J3235" s="24"/>
      <c r="BJ3235" s="25"/>
    </row>
    <row r="3236" spans="10:62" x14ac:dyDescent="0.2">
      <c r="J3236" s="24"/>
      <c r="BJ3236" s="25"/>
    </row>
    <row r="3237" spans="10:62" x14ac:dyDescent="0.2">
      <c r="J3237" s="24"/>
      <c r="BJ3237" s="25"/>
    </row>
    <row r="3238" spans="10:62" x14ac:dyDescent="0.2">
      <c r="J3238" s="24"/>
      <c r="BJ3238" s="25"/>
    </row>
    <row r="3239" spans="10:62" x14ac:dyDescent="0.2">
      <c r="J3239" s="24"/>
      <c r="BJ3239" s="25"/>
    </row>
    <row r="3240" spans="10:62" x14ac:dyDescent="0.2">
      <c r="J3240" s="24"/>
      <c r="BJ3240" s="25"/>
    </row>
    <row r="3241" spans="10:62" x14ac:dyDescent="0.2">
      <c r="J3241" s="24"/>
      <c r="BJ3241" s="25"/>
    </row>
    <row r="3242" spans="10:62" x14ac:dyDescent="0.2">
      <c r="J3242" s="24"/>
      <c r="BJ3242" s="25"/>
    </row>
    <row r="3243" spans="10:62" x14ac:dyDescent="0.2">
      <c r="J3243" s="24"/>
      <c r="BJ3243" s="25"/>
    </row>
    <row r="3244" spans="10:62" x14ac:dyDescent="0.2">
      <c r="J3244" s="24"/>
      <c r="BJ3244" s="25"/>
    </row>
    <row r="3245" spans="10:62" x14ac:dyDescent="0.2">
      <c r="J3245" s="24"/>
      <c r="BJ3245" s="25"/>
    </row>
    <row r="3246" spans="10:62" x14ac:dyDescent="0.2">
      <c r="J3246" s="24"/>
      <c r="BJ3246" s="25"/>
    </row>
    <row r="3247" spans="10:62" x14ac:dyDescent="0.2">
      <c r="J3247" s="24"/>
      <c r="BJ3247" s="25"/>
    </row>
    <row r="3248" spans="10:62" x14ac:dyDescent="0.2">
      <c r="J3248" s="24"/>
      <c r="BJ3248" s="25"/>
    </row>
    <row r="3249" spans="10:62" x14ac:dyDescent="0.2">
      <c r="J3249" s="24"/>
      <c r="BJ3249" s="25"/>
    </row>
    <row r="3250" spans="10:62" x14ac:dyDescent="0.2">
      <c r="J3250" s="24"/>
      <c r="BJ3250" s="25"/>
    </row>
    <row r="3251" spans="10:62" x14ac:dyDescent="0.2">
      <c r="J3251" s="24"/>
      <c r="BJ3251" s="25"/>
    </row>
    <row r="3252" spans="10:62" x14ac:dyDescent="0.2">
      <c r="J3252" s="24"/>
      <c r="BJ3252" s="25"/>
    </row>
    <row r="3253" spans="10:62" x14ac:dyDescent="0.2">
      <c r="J3253" s="24"/>
      <c r="BJ3253" s="25"/>
    </row>
    <row r="3254" spans="10:62" x14ac:dyDescent="0.2">
      <c r="J3254" s="24"/>
      <c r="BJ3254" s="25"/>
    </row>
    <row r="3255" spans="10:62" x14ac:dyDescent="0.2">
      <c r="J3255" s="24"/>
      <c r="BJ3255" s="25"/>
    </row>
    <row r="3256" spans="10:62" x14ac:dyDescent="0.2">
      <c r="J3256" s="24"/>
      <c r="BJ3256" s="25"/>
    </row>
    <row r="3257" spans="10:62" x14ac:dyDescent="0.2">
      <c r="J3257" s="24"/>
      <c r="BJ3257" s="25"/>
    </row>
    <row r="3258" spans="10:62" x14ac:dyDescent="0.2">
      <c r="J3258" s="24"/>
      <c r="BJ3258" s="25"/>
    </row>
    <row r="3259" spans="10:62" x14ac:dyDescent="0.2">
      <c r="J3259" s="24"/>
      <c r="BJ3259" s="25"/>
    </row>
    <row r="3260" spans="10:62" x14ac:dyDescent="0.2">
      <c r="J3260" s="24"/>
      <c r="BJ3260" s="25"/>
    </row>
    <row r="3261" spans="10:62" x14ac:dyDescent="0.2">
      <c r="J3261" s="24"/>
      <c r="BJ3261" s="25"/>
    </row>
    <row r="3262" spans="10:62" x14ac:dyDescent="0.2">
      <c r="J3262" s="24"/>
      <c r="BJ3262" s="25"/>
    </row>
    <row r="3263" spans="10:62" x14ac:dyDescent="0.2">
      <c r="J3263" s="24"/>
      <c r="BJ3263" s="25"/>
    </row>
    <row r="3264" spans="10:62" x14ac:dyDescent="0.2">
      <c r="J3264" s="24"/>
      <c r="BJ3264" s="25"/>
    </row>
    <row r="3265" spans="10:62" x14ac:dyDescent="0.2">
      <c r="J3265" s="24"/>
      <c r="BJ3265" s="25"/>
    </row>
    <row r="3266" spans="10:62" x14ac:dyDescent="0.2">
      <c r="J3266" s="24"/>
      <c r="BJ3266" s="25"/>
    </row>
    <row r="3267" spans="10:62" x14ac:dyDescent="0.2">
      <c r="J3267" s="24"/>
      <c r="BJ3267" s="25"/>
    </row>
    <row r="3268" spans="10:62" x14ac:dyDescent="0.2">
      <c r="J3268" s="24"/>
      <c r="BJ3268" s="25"/>
    </row>
    <row r="3269" spans="10:62" x14ac:dyDescent="0.2">
      <c r="J3269" s="24"/>
      <c r="BJ3269" s="25"/>
    </row>
    <row r="3270" spans="10:62" x14ac:dyDescent="0.2">
      <c r="J3270" s="24"/>
      <c r="BJ3270" s="25"/>
    </row>
    <row r="3271" spans="10:62" x14ac:dyDescent="0.2">
      <c r="J3271" s="24"/>
      <c r="BJ3271" s="25"/>
    </row>
    <row r="3272" spans="10:62" x14ac:dyDescent="0.2">
      <c r="J3272" s="24"/>
      <c r="BJ3272" s="25"/>
    </row>
    <row r="3273" spans="10:62" x14ac:dyDescent="0.2">
      <c r="J3273" s="24"/>
      <c r="BJ3273" s="25"/>
    </row>
    <row r="3274" spans="10:62" x14ac:dyDescent="0.2">
      <c r="J3274" s="24"/>
      <c r="BJ3274" s="25"/>
    </row>
    <row r="3275" spans="10:62" x14ac:dyDescent="0.2">
      <c r="J3275" s="24"/>
      <c r="BJ3275" s="25"/>
    </row>
    <row r="3276" spans="10:62" x14ac:dyDescent="0.2">
      <c r="J3276" s="24"/>
      <c r="BJ3276" s="25"/>
    </row>
    <row r="3277" spans="10:62" x14ac:dyDescent="0.2">
      <c r="J3277" s="24"/>
      <c r="BJ3277" s="25"/>
    </row>
    <row r="3278" spans="10:62" x14ac:dyDescent="0.2">
      <c r="J3278" s="24"/>
      <c r="BJ3278" s="25"/>
    </row>
    <row r="3279" spans="10:62" x14ac:dyDescent="0.2">
      <c r="J3279" s="24"/>
      <c r="BJ3279" s="25"/>
    </row>
    <row r="3280" spans="10:62" x14ac:dyDescent="0.2">
      <c r="J3280" s="24"/>
      <c r="BJ3280" s="25"/>
    </row>
    <row r="3281" spans="10:62" x14ac:dyDescent="0.2">
      <c r="J3281" s="24"/>
      <c r="BJ3281" s="25"/>
    </row>
    <row r="3282" spans="10:62" x14ac:dyDescent="0.2">
      <c r="J3282" s="24"/>
      <c r="BJ3282" s="25"/>
    </row>
    <row r="3283" spans="10:62" x14ac:dyDescent="0.2">
      <c r="J3283" s="24"/>
      <c r="BJ3283" s="25"/>
    </row>
    <row r="3284" spans="10:62" x14ac:dyDescent="0.2">
      <c r="J3284" s="24"/>
      <c r="BJ3284" s="25"/>
    </row>
    <row r="3285" spans="10:62" x14ac:dyDescent="0.2">
      <c r="J3285" s="24"/>
      <c r="BJ3285" s="25"/>
    </row>
    <row r="3286" spans="10:62" x14ac:dyDescent="0.2">
      <c r="J3286" s="24"/>
      <c r="BJ3286" s="25"/>
    </row>
    <row r="3287" spans="10:62" x14ac:dyDescent="0.2">
      <c r="J3287" s="24"/>
      <c r="BJ3287" s="25"/>
    </row>
    <row r="3288" spans="10:62" x14ac:dyDescent="0.2">
      <c r="J3288" s="24"/>
      <c r="BJ3288" s="25"/>
    </row>
    <row r="3289" spans="10:62" x14ac:dyDescent="0.2">
      <c r="J3289" s="24"/>
      <c r="BJ3289" s="25"/>
    </row>
    <row r="3290" spans="10:62" x14ac:dyDescent="0.2">
      <c r="J3290" s="24"/>
      <c r="BJ3290" s="25"/>
    </row>
    <row r="3291" spans="10:62" x14ac:dyDescent="0.2">
      <c r="J3291" s="24"/>
      <c r="BJ3291" s="25"/>
    </row>
    <row r="3292" spans="10:62" x14ac:dyDescent="0.2">
      <c r="J3292" s="24"/>
      <c r="BJ3292" s="25"/>
    </row>
    <row r="3293" spans="10:62" x14ac:dyDescent="0.2">
      <c r="J3293" s="24"/>
      <c r="BJ3293" s="25"/>
    </row>
    <row r="3294" spans="10:62" x14ac:dyDescent="0.2">
      <c r="J3294" s="24"/>
      <c r="BJ3294" s="25"/>
    </row>
    <row r="3295" spans="10:62" x14ac:dyDescent="0.2">
      <c r="J3295" s="24"/>
      <c r="BJ3295" s="25"/>
    </row>
    <row r="3296" spans="10:62" x14ac:dyDescent="0.2">
      <c r="J3296" s="24"/>
      <c r="BJ3296" s="25"/>
    </row>
    <row r="3297" spans="10:62" x14ac:dyDescent="0.2">
      <c r="J3297" s="24"/>
      <c r="BJ3297" s="25"/>
    </row>
    <row r="3298" spans="10:62" x14ac:dyDescent="0.2">
      <c r="J3298" s="24"/>
      <c r="BJ3298" s="25"/>
    </row>
    <row r="3299" spans="10:62" x14ac:dyDescent="0.2">
      <c r="J3299" s="24"/>
      <c r="BJ3299" s="25"/>
    </row>
    <row r="3300" spans="10:62" x14ac:dyDescent="0.2">
      <c r="J3300" s="24"/>
      <c r="BJ3300" s="25"/>
    </row>
    <row r="3301" spans="10:62" x14ac:dyDescent="0.2">
      <c r="J3301" s="24"/>
      <c r="BJ3301" s="25"/>
    </row>
    <row r="3302" spans="10:62" x14ac:dyDescent="0.2">
      <c r="J3302" s="24"/>
      <c r="BJ3302" s="25"/>
    </row>
    <row r="3303" spans="10:62" x14ac:dyDescent="0.2">
      <c r="J3303" s="24"/>
      <c r="BJ3303" s="25"/>
    </row>
    <row r="3304" spans="10:62" x14ac:dyDescent="0.2">
      <c r="J3304" s="24"/>
      <c r="BJ3304" s="25"/>
    </row>
    <row r="3305" spans="10:62" x14ac:dyDescent="0.2">
      <c r="J3305" s="24"/>
      <c r="BJ3305" s="25"/>
    </row>
    <row r="3306" spans="10:62" x14ac:dyDescent="0.2">
      <c r="J3306" s="24"/>
      <c r="BJ3306" s="25"/>
    </row>
    <row r="3307" spans="10:62" x14ac:dyDescent="0.2">
      <c r="J3307" s="24"/>
      <c r="BJ3307" s="25"/>
    </row>
    <row r="3308" spans="10:62" x14ac:dyDescent="0.2">
      <c r="J3308" s="24"/>
      <c r="BJ3308" s="25"/>
    </row>
    <row r="3309" spans="10:62" x14ac:dyDescent="0.2">
      <c r="J3309" s="24"/>
      <c r="BJ3309" s="25"/>
    </row>
    <row r="3310" spans="10:62" x14ac:dyDescent="0.2">
      <c r="J3310" s="24"/>
      <c r="BJ3310" s="25"/>
    </row>
    <row r="3311" spans="10:62" x14ac:dyDescent="0.2">
      <c r="J3311" s="24"/>
      <c r="BJ3311" s="25"/>
    </row>
    <row r="3312" spans="10:62" x14ac:dyDescent="0.2">
      <c r="J3312" s="24"/>
      <c r="BJ3312" s="25"/>
    </row>
    <row r="3313" spans="10:62" x14ac:dyDescent="0.2">
      <c r="J3313" s="24"/>
      <c r="BJ3313" s="25"/>
    </row>
    <row r="3314" spans="10:62" x14ac:dyDescent="0.2">
      <c r="J3314" s="24"/>
      <c r="BJ3314" s="25"/>
    </row>
    <row r="3315" spans="10:62" x14ac:dyDescent="0.2">
      <c r="J3315" s="24"/>
      <c r="BJ3315" s="25"/>
    </row>
    <row r="3316" spans="10:62" x14ac:dyDescent="0.2">
      <c r="J3316" s="24"/>
      <c r="BJ3316" s="25"/>
    </row>
    <row r="3317" spans="10:62" x14ac:dyDescent="0.2">
      <c r="J3317" s="24"/>
      <c r="BJ3317" s="25"/>
    </row>
    <row r="3318" spans="10:62" x14ac:dyDescent="0.2">
      <c r="J3318" s="24"/>
      <c r="BJ3318" s="25"/>
    </row>
    <row r="3319" spans="10:62" x14ac:dyDescent="0.2">
      <c r="J3319" s="24"/>
      <c r="BJ3319" s="25"/>
    </row>
    <row r="3320" spans="10:62" x14ac:dyDescent="0.2">
      <c r="J3320" s="24"/>
      <c r="BJ3320" s="25"/>
    </row>
    <row r="3321" spans="10:62" x14ac:dyDescent="0.2">
      <c r="J3321" s="24"/>
      <c r="BJ3321" s="25"/>
    </row>
    <row r="3322" spans="10:62" x14ac:dyDescent="0.2">
      <c r="J3322" s="24"/>
      <c r="BJ3322" s="25"/>
    </row>
    <row r="3323" spans="10:62" x14ac:dyDescent="0.2">
      <c r="J3323" s="24"/>
      <c r="BJ3323" s="25"/>
    </row>
    <row r="3324" spans="10:62" x14ac:dyDescent="0.2">
      <c r="J3324" s="24"/>
      <c r="BJ3324" s="25"/>
    </row>
    <row r="3325" spans="10:62" x14ac:dyDescent="0.2">
      <c r="J3325" s="24"/>
      <c r="BJ3325" s="25"/>
    </row>
    <row r="3326" spans="10:62" x14ac:dyDescent="0.2">
      <c r="J3326" s="24"/>
      <c r="BJ3326" s="25"/>
    </row>
    <row r="3327" spans="10:62" x14ac:dyDescent="0.2">
      <c r="J3327" s="24"/>
      <c r="BJ3327" s="25"/>
    </row>
    <row r="3328" spans="10:62" x14ac:dyDescent="0.2">
      <c r="J3328" s="24"/>
      <c r="BJ3328" s="25"/>
    </row>
    <row r="3329" spans="10:62" x14ac:dyDescent="0.2">
      <c r="J3329" s="24"/>
      <c r="BJ3329" s="25"/>
    </row>
    <row r="3330" spans="10:62" x14ac:dyDescent="0.2">
      <c r="J3330" s="24"/>
      <c r="BJ3330" s="25"/>
    </row>
    <row r="3331" spans="10:62" x14ac:dyDescent="0.2">
      <c r="J3331" s="24"/>
      <c r="BJ3331" s="25"/>
    </row>
    <row r="3332" spans="10:62" x14ac:dyDescent="0.2">
      <c r="J3332" s="24"/>
      <c r="BJ3332" s="25"/>
    </row>
    <row r="3333" spans="10:62" x14ac:dyDescent="0.2">
      <c r="J3333" s="24"/>
      <c r="BJ3333" s="25"/>
    </row>
    <row r="3334" spans="10:62" x14ac:dyDescent="0.2">
      <c r="J3334" s="24"/>
      <c r="BJ3334" s="25"/>
    </row>
    <row r="3335" spans="10:62" x14ac:dyDescent="0.2">
      <c r="J3335" s="24"/>
      <c r="BJ3335" s="25"/>
    </row>
    <row r="3336" spans="10:62" x14ac:dyDescent="0.2">
      <c r="J3336" s="24"/>
      <c r="BJ3336" s="25"/>
    </row>
    <row r="3337" spans="10:62" x14ac:dyDescent="0.2">
      <c r="J3337" s="24"/>
      <c r="BJ3337" s="25"/>
    </row>
    <row r="3338" spans="10:62" x14ac:dyDescent="0.2">
      <c r="J3338" s="24"/>
      <c r="BJ3338" s="25"/>
    </row>
    <row r="3339" spans="10:62" x14ac:dyDescent="0.2">
      <c r="J3339" s="24"/>
      <c r="BJ3339" s="25"/>
    </row>
    <row r="3340" spans="10:62" x14ac:dyDescent="0.2">
      <c r="J3340" s="24"/>
      <c r="BJ3340" s="25"/>
    </row>
    <row r="3341" spans="10:62" x14ac:dyDescent="0.2">
      <c r="J3341" s="24"/>
      <c r="BJ3341" s="25"/>
    </row>
    <row r="3342" spans="10:62" x14ac:dyDescent="0.2">
      <c r="J3342" s="24"/>
      <c r="BJ3342" s="25"/>
    </row>
    <row r="3343" spans="10:62" x14ac:dyDescent="0.2">
      <c r="J3343" s="24"/>
      <c r="BJ3343" s="25"/>
    </row>
    <row r="3344" spans="10:62" x14ac:dyDescent="0.2">
      <c r="J3344" s="24"/>
      <c r="BJ3344" s="25"/>
    </row>
    <row r="3345" spans="10:62" x14ac:dyDescent="0.2">
      <c r="J3345" s="24"/>
      <c r="BJ3345" s="25"/>
    </row>
    <row r="3346" spans="10:62" x14ac:dyDescent="0.2">
      <c r="J3346" s="24"/>
      <c r="BJ3346" s="25"/>
    </row>
    <row r="3347" spans="10:62" x14ac:dyDescent="0.2">
      <c r="J3347" s="24"/>
      <c r="BJ3347" s="25"/>
    </row>
    <row r="3348" spans="10:62" x14ac:dyDescent="0.2">
      <c r="J3348" s="24"/>
      <c r="BJ3348" s="25"/>
    </row>
    <row r="3349" spans="10:62" x14ac:dyDescent="0.2">
      <c r="J3349" s="24"/>
      <c r="BJ3349" s="25"/>
    </row>
    <row r="3350" spans="10:62" x14ac:dyDescent="0.2">
      <c r="J3350" s="24"/>
      <c r="BJ3350" s="25"/>
    </row>
    <row r="3351" spans="10:62" x14ac:dyDescent="0.2">
      <c r="J3351" s="24"/>
      <c r="BJ3351" s="25"/>
    </row>
    <row r="3352" spans="10:62" x14ac:dyDescent="0.2">
      <c r="J3352" s="24"/>
      <c r="BJ3352" s="25"/>
    </row>
    <row r="3353" spans="10:62" x14ac:dyDescent="0.2">
      <c r="J3353" s="24"/>
      <c r="BJ3353" s="25"/>
    </row>
    <row r="3354" spans="10:62" x14ac:dyDescent="0.2">
      <c r="J3354" s="24"/>
      <c r="BJ3354" s="25"/>
    </row>
    <row r="3355" spans="10:62" x14ac:dyDescent="0.2">
      <c r="J3355" s="24"/>
      <c r="BJ3355" s="25"/>
    </row>
    <row r="3356" spans="10:62" x14ac:dyDescent="0.2">
      <c r="J3356" s="24"/>
      <c r="BJ3356" s="25"/>
    </row>
    <row r="3357" spans="10:62" x14ac:dyDescent="0.2">
      <c r="J3357" s="24"/>
      <c r="BJ3357" s="25"/>
    </row>
    <row r="3358" spans="10:62" x14ac:dyDescent="0.2">
      <c r="J3358" s="24"/>
      <c r="BJ3358" s="25"/>
    </row>
    <row r="3359" spans="10:62" x14ac:dyDescent="0.2">
      <c r="J3359" s="24"/>
      <c r="BJ3359" s="25"/>
    </row>
    <row r="3360" spans="10:62" x14ac:dyDescent="0.2">
      <c r="J3360" s="24"/>
      <c r="BJ3360" s="25"/>
    </row>
    <row r="3361" spans="10:62" x14ac:dyDescent="0.2">
      <c r="J3361" s="24"/>
      <c r="BJ3361" s="25"/>
    </row>
    <row r="3362" spans="10:62" x14ac:dyDescent="0.2">
      <c r="J3362" s="24"/>
      <c r="BJ3362" s="25"/>
    </row>
    <row r="3363" spans="10:62" x14ac:dyDescent="0.2">
      <c r="J3363" s="24"/>
      <c r="BJ3363" s="25"/>
    </row>
    <row r="3364" spans="10:62" x14ac:dyDescent="0.2">
      <c r="J3364" s="24"/>
      <c r="BJ3364" s="25"/>
    </row>
    <row r="3365" spans="10:62" x14ac:dyDescent="0.2">
      <c r="J3365" s="24"/>
      <c r="BJ3365" s="25"/>
    </row>
    <row r="3366" spans="10:62" x14ac:dyDescent="0.2">
      <c r="J3366" s="24"/>
      <c r="BJ3366" s="25"/>
    </row>
    <row r="3367" spans="10:62" x14ac:dyDescent="0.2">
      <c r="J3367" s="24"/>
      <c r="BJ3367" s="25"/>
    </row>
    <row r="3368" spans="10:62" x14ac:dyDescent="0.2">
      <c r="J3368" s="24"/>
      <c r="BJ3368" s="25"/>
    </row>
    <row r="3369" spans="10:62" x14ac:dyDescent="0.2">
      <c r="J3369" s="24"/>
      <c r="BJ3369" s="25"/>
    </row>
    <row r="3370" spans="10:62" x14ac:dyDescent="0.2">
      <c r="J3370" s="24"/>
      <c r="BJ3370" s="25"/>
    </row>
    <row r="3371" spans="10:62" x14ac:dyDescent="0.2">
      <c r="J3371" s="24"/>
      <c r="BJ3371" s="25"/>
    </row>
    <row r="3372" spans="10:62" x14ac:dyDescent="0.2">
      <c r="J3372" s="24"/>
      <c r="BJ3372" s="25"/>
    </row>
    <row r="3373" spans="10:62" x14ac:dyDescent="0.2">
      <c r="J3373" s="24"/>
      <c r="BJ3373" s="25"/>
    </row>
    <row r="3374" spans="10:62" x14ac:dyDescent="0.2">
      <c r="J3374" s="24"/>
      <c r="BJ3374" s="25"/>
    </row>
    <row r="3375" spans="10:62" x14ac:dyDescent="0.2">
      <c r="J3375" s="24"/>
      <c r="BJ3375" s="25"/>
    </row>
    <row r="3376" spans="10:62" x14ac:dyDescent="0.2">
      <c r="J3376" s="24"/>
      <c r="BJ3376" s="25"/>
    </row>
    <row r="3377" spans="10:62" x14ac:dyDescent="0.2">
      <c r="J3377" s="24"/>
      <c r="BJ3377" s="25"/>
    </row>
    <row r="3378" spans="10:62" x14ac:dyDescent="0.2">
      <c r="J3378" s="24"/>
      <c r="BJ3378" s="25"/>
    </row>
    <row r="3379" spans="10:62" x14ac:dyDescent="0.2">
      <c r="J3379" s="24"/>
      <c r="BJ3379" s="25"/>
    </row>
    <row r="3380" spans="10:62" x14ac:dyDescent="0.2">
      <c r="J3380" s="24"/>
      <c r="BJ3380" s="25"/>
    </row>
    <row r="3381" spans="10:62" x14ac:dyDescent="0.2">
      <c r="J3381" s="24"/>
      <c r="BJ3381" s="25"/>
    </row>
    <row r="3382" spans="10:62" x14ac:dyDescent="0.2">
      <c r="J3382" s="24"/>
      <c r="BJ3382" s="25"/>
    </row>
    <row r="3383" spans="10:62" x14ac:dyDescent="0.2">
      <c r="J3383" s="24"/>
      <c r="BJ3383" s="25"/>
    </row>
    <row r="3384" spans="10:62" x14ac:dyDescent="0.2">
      <c r="J3384" s="24"/>
      <c r="BJ3384" s="25"/>
    </row>
    <row r="3385" spans="10:62" x14ac:dyDescent="0.2">
      <c r="J3385" s="24"/>
      <c r="BJ3385" s="25"/>
    </row>
    <row r="3386" spans="10:62" x14ac:dyDescent="0.2">
      <c r="J3386" s="24"/>
      <c r="BJ3386" s="25"/>
    </row>
    <row r="3387" spans="10:62" x14ac:dyDescent="0.2">
      <c r="J3387" s="24"/>
      <c r="BJ3387" s="25"/>
    </row>
    <row r="3388" spans="10:62" x14ac:dyDescent="0.2">
      <c r="J3388" s="24"/>
      <c r="BJ3388" s="25"/>
    </row>
    <row r="3389" spans="10:62" x14ac:dyDescent="0.2">
      <c r="J3389" s="24"/>
      <c r="BJ3389" s="25"/>
    </row>
    <row r="3390" spans="10:62" x14ac:dyDescent="0.2">
      <c r="J3390" s="24"/>
      <c r="BJ3390" s="25"/>
    </row>
    <row r="3391" spans="10:62" x14ac:dyDescent="0.2">
      <c r="J3391" s="24"/>
      <c r="BJ3391" s="25"/>
    </row>
    <row r="3392" spans="10:62" x14ac:dyDescent="0.2">
      <c r="J3392" s="24"/>
      <c r="BJ3392" s="25"/>
    </row>
    <row r="3393" spans="10:62" x14ac:dyDescent="0.2">
      <c r="J3393" s="24"/>
      <c r="BJ3393" s="25"/>
    </row>
    <row r="3394" spans="10:62" x14ac:dyDescent="0.2">
      <c r="J3394" s="24"/>
      <c r="BJ3394" s="25"/>
    </row>
    <row r="3395" spans="10:62" x14ac:dyDescent="0.2">
      <c r="J3395" s="24"/>
      <c r="BJ3395" s="25"/>
    </row>
    <row r="3396" spans="10:62" x14ac:dyDescent="0.2">
      <c r="J3396" s="24"/>
      <c r="BJ3396" s="25"/>
    </row>
    <row r="3397" spans="10:62" x14ac:dyDescent="0.2">
      <c r="J3397" s="24"/>
      <c r="BJ3397" s="25"/>
    </row>
    <row r="3398" spans="10:62" x14ac:dyDescent="0.2">
      <c r="J3398" s="24"/>
      <c r="BJ3398" s="25"/>
    </row>
    <row r="3399" spans="10:62" x14ac:dyDescent="0.2">
      <c r="J3399" s="24"/>
      <c r="BJ3399" s="25"/>
    </row>
    <row r="3400" spans="10:62" x14ac:dyDescent="0.2">
      <c r="J3400" s="24"/>
      <c r="BJ3400" s="25"/>
    </row>
    <row r="3401" spans="10:62" x14ac:dyDescent="0.2">
      <c r="J3401" s="24"/>
      <c r="BJ3401" s="25"/>
    </row>
    <row r="3402" spans="10:62" x14ac:dyDescent="0.2">
      <c r="J3402" s="24"/>
      <c r="BJ3402" s="25"/>
    </row>
    <row r="3403" spans="10:62" x14ac:dyDescent="0.2">
      <c r="J3403" s="24"/>
      <c r="BJ3403" s="25"/>
    </row>
    <row r="3404" spans="10:62" x14ac:dyDescent="0.2">
      <c r="J3404" s="24"/>
      <c r="BJ3404" s="25"/>
    </row>
    <row r="3405" spans="10:62" x14ac:dyDescent="0.2">
      <c r="J3405" s="24"/>
      <c r="BJ3405" s="25"/>
    </row>
    <row r="3406" spans="10:62" x14ac:dyDescent="0.2">
      <c r="J3406" s="24"/>
      <c r="BJ3406" s="25"/>
    </row>
    <row r="3407" spans="10:62" x14ac:dyDescent="0.2">
      <c r="J3407" s="24"/>
      <c r="BJ3407" s="25"/>
    </row>
    <row r="3408" spans="10:62" x14ac:dyDescent="0.2">
      <c r="J3408" s="24"/>
      <c r="BJ3408" s="25"/>
    </row>
    <row r="3409" spans="10:62" x14ac:dyDescent="0.2">
      <c r="J3409" s="24"/>
      <c r="BJ3409" s="25"/>
    </row>
    <row r="3410" spans="10:62" x14ac:dyDescent="0.2">
      <c r="J3410" s="24"/>
      <c r="BJ3410" s="25"/>
    </row>
    <row r="3411" spans="10:62" x14ac:dyDescent="0.2">
      <c r="J3411" s="24"/>
      <c r="BJ3411" s="25"/>
    </row>
    <row r="3412" spans="10:62" x14ac:dyDescent="0.2">
      <c r="J3412" s="24"/>
      <c r="BJ3412" s="25"/>
    </row>
    <row r="3413" spans="10:62" x14ac:dyDescent="0.2">
      <c r="J3413" s="24"/>
      <c r="BJ3413" s="25"/>
    </row>
    <row r="3414" spans="10:62" x14ac:dyDescent="0.2">
      <c r="J3414" s="24"/>
      <c r="BJ3414" s="25"/>
    </row>
    <row r="3415" spans="10:62" x14ac:dyDescent="0.2">
      <c r="J3415" s="24"/>
      <c r="BJ3415" s="25"/>
    </row>
    <row r="3416" spans="10:62" x14ac:dyDescent="0.2">
      <c r="J3416" s="24"/>
      <c r="BJ3416" s="25"/>
    </row>
    <row r="3417" spans="10:62" x14ac:dyDescent="0.2">
      <c r="J3417" s="24"/>
      <c r="BJ3417" s="25"/>
    </row>
    <row r="3418" spans="10:62" x14ac:dyDescent="0.2">
      <c r="J3418" s="24"/>
      <c r="BJ3418" s="25"/>
    </row>
    <row r="3419" spans="10:62" x14ac:dyDescent="0.2">
      <c r="J3419" s="24"/>
      <c r="BJ3419" s="25"/>
    </row>
    <row r="3420" spans="10:62" x14ac:dyDescent="0.2">
      <c r="J3420" s="24"/>
      <c r="BJ3420" s="25"/>
    </row>
    <row r="3421" spans="10:62" x14ac:dyDescent="0.2">
      <c r="J3421" s="24"/>
      <c r="BJ3421" s="25"/>
    </row>
    <row r="3422" spans="10:62" x14ac:dyDescent="0.2">
      <c r="J3422" s="24"/>
      <c r="BJ3422" s="25"/>
    </row>
    <row r="3423" spans="10:62" x14ac:dyDescent="0.2">
      <c r="J3423" s="24"/>
      <c r="BJ3423" s="25"/>
    </row>
    <row r="3424" spans="10:62" x14ac:dyDescent="0.2">
      <c r="J3424" s="24"/>
      <c r="BJ3424" s="25"/>
    </row>
    <row r="3425" spans="10:62" x14ac:dyDescent="0.2">
      <c r="J3425" s="24"/>
      <c r="BJ3425" s="25"/>
    </row>
    <row r="3426" spans="10:62" x14ac:dyDescent="0.2">
      <c r="J3426" s="24"/>
      <c r="BJ3426" s="25"/>
    </row>
    <row r="3427" spans="10:62" x14ac:dyDescent="0.2">
      <c r="J3427" s="24"/>
      <c r="BJ3427" s="25"/>
    </row>
    <row r="3428" spans="10:62" x14ac:dyDescent="0.2">
      <c r="J3428" s="24"/>
      <c r="BJ3428" s="25"/>
    </row>
    <row r="3429" spans="10:62" x14ac:dyDescent="0.2">
      <c r="J3429" s="24"/>
      <c r="BJ3429" s="25"/>
    </row>
    <row r="3430" spans="10:62" x14ac:dyDescent="0.2">
      <c r="J3430" s="24"/>
      <c r="BJ3430" s="25"/>
    </row>
    <row r="3431" spans="10:62" x14ac:dyDescent="0.2">
      <c r="J3431" s="24"/>
      <c r="BJ3431" s="25"/>
    </row>
    <row r="3432" spans="10:62" x14ac:dyDescent="0.2">
      <c r="J3432" s="24"/>
      <c r="BJ3432" s="25"/>
    </row>
    <row r="3433" spans="10:62" x14ac:dyDescent="0.2">
      <c r="J3433" s="24"/>
      <c r="BJ3433" s="25"/>
    </row>
    <row r="3434" spans="10:62" x14ac:dyDescent="0.2">
      <c r="J3434" s="24"/>
      <c r="BJ3434" s="25"/>
    </row>
    <row r="3435" spans="10:62" x14ac:dyDescent="0.2">
      <c r="J3435" s="24"/>
      <c r="BJ3435" s="25"/>
    </row>
    <row r="3436" spans="10:62" x14ac:dyDescent="0.2">
      <c r="J3436" s="24"/>
      <c r="BJ3436" s="25"/>
    </row>
    <row r="3437" spans="10:62" x14ac:dyDescent="0.2">
      <c r="J3437" s="24"/>
      <c r="BJ3437" s="25"/>
    </row>
    <row r="3438" spans="10:62" x14ac:dyDescent="0.2">
      <c r="J3438" s="24"/>
      <c r="BJ3438" s="25"/>
    </row>
    <row r="3439" spans="10:62" x14ac:dyDescent="0.2">
      <c r="J3439" s="24"/>
      <c r="BJ3439" s="25"/>
    </row>
    <row r="3440" spans="10:62" x14ac:dyDescent="0.2">
      <c r="J3440" s="24"/>
      <c r="BJ3440" s="25"/>
    </row>
    <row r="3441" spans="10:62" x14ac:dyDescent="0.2">
      <c r="J3441" s="24"/>
      <c r="BJ3441" s="25"/>
    </row>
    <row r="3442" spans="10:62" x14ac:dyDescent="0.2">
      <c r="J3442" s="24"/>
      <c r="BJ3442" s="25"/>
    </row>
    <row r="3443" spans="10:62" x14ac:dyDescent="0.2">
      <c r="J3443" s="24"/>
      <c r="BJ3443" s="25"/>
    </row>
    <row r="3444" spans="10:62" x14ac:dyDescent="0.2">
      <c r="J3444" s="24"/>
      <c r="BJ3444" s="25"/>
    </row>
    <row r="3445" spans="10:62" x14ac:dyDescent="0.2">
      <c r="J3445" s="24"/>
      <c r="BJ3445" s="25"/>
    </row>
    <row r="3446" spans="10:62" x14ac:dyDescent="0.2">
      <c r="J3446" s="24"/>
      <c r="BJ3446" s="25"/>
    </row>
    <row r="3447" spans="10:62" x14ac:dyDescent="0.2">
      <c r="J3447" s="24"/>
      <c r="BJ3447" s="25"/>
    </row>
    <row r="3448" spans="10:62" x14ac:dyDescent="0.2">
      <c r="J3448" s="24"/>
      <c r="BJ3448" s="25"/>
    </row>
    <row r="3449" spans="10:62" x14ac:dyDescent="0.2">
      <c r="J3449" s="24"/>
      <c r="BJ3449" s="25"/>
    </row>
    <row r="3450" spans="10:62" x14ac:dyDescent="0.2">
      <c r="J3450" s="24"/>
      <c r="BJ3450" s="25"/>
    </row>
    <row r="3451" spans="10:62" x14ac:dyDescent="0.2">
      <c r="J3451" s="24"/>
      <c r="BJ3451" s="25"/>
    </row>
    <row r="3452" spans="10:62" x14ac:dyDescent="0.2">
      <c r="J3452" s="24"/>
      <c r="BJ3452" s="25"/>
    </row>
    <row r="3453" spans="10:62" x14ac:dyDescent="0.2">
      <c r="J3453" s="24"/>
      <c r="BJ3453" s="25"/>
    </row>
    <row r="3454" spans="10:62" x14ac:dyDescent="0.2">
      <c r="J3454" s="24"/>
      <c r="BJ3454" s="25"/>
    </row>
    <row r="3455" spans="10:62" x14ac:dyDescent="0.2">
      <c r="J3455" s="24"/>
      <c r="BJ3455" s="25"/>
    </row>
    <row r="3456" spans="10:62" x14ac:dyDescent="0.2">
      <c r="J3456" s="24"/>
      <c r="BJ3456" s="25"/>
    </row>
    <row r="3457" spans="10:62" x14ac:dyDescent="0.2">
      <c r="J3457" s="24"/>
      <c r="BJ3457" s="25"/>
    </row>
    <row r="3458" spans="10:62" x14ac:dyDescent="0.2">
      <c r="J3458" s="24"/>
      <c r="BJ3458" s="25"/>
    </row>
    <row r="3459" spans="10:62" x14ac:dyDescent="0.2">
      <c r="J3459" s="24"/>
      <c r="BJ3459" s="25"/>
    </row>
    <row r="3460" spans="10:62" x14ac:dyDescent="0.2">
      <c r="J3460" s="24"/>
      <c r="BJ3460" s="25"/>
    </row>
    <row r="3461" spans="10:62" x14ac:dyDescent="0.2">
      <c r="J3461" s="24"/>
      <c r="BJ3461" s="25"/>
    </row>
    <row r="3462" spans="10:62" x14ac:dyDescent="0.2">
      <c r="J3462" s="24"/>
      <c r="BJ3462" s="25"/>
    </row>
    <row r="3463" spans="10:62" x14ac:dyDescent="0.2">
      <c r="J3463" s="24"/>
      <c r="BJ3463" s="25"/>
    </row>
    <row r="3464" spans="10:62" x14ac:dyDescent="0.2">
      <c r="J3464" s="24"/>
      <c r="BJ3464" s="25"/>
    </row>
    <row r="3465" spans="10:62" x14ac:dyDescent="0.2">
      <c r="J3465" s="24"/>
      <c r="BJ3465" s="25"/>
    </row>
    <row r="3466" spans="10:62" x14ac:dyDescent="0.2">
      <c r="J3466" s="24"/>
      <c r="BJ3466" s="25"/>
    </row>
    <row r="3467" spans="10:62" x14ac:dyDescent="0.2">
      <c r="J3467" s="24"/>
      <c r="BJ3467" s="25"/>
    </row>
    <row r="3468" spans="10:62" x14ac:dyDescent="0.2">
      <c r="J3468" s="24"/>
      <c r="BJ3468" s="25"/>
    </row>
    <row r="3469" spans="10:62" x14ac:dyDescent="0.2">
      <c r="J3469" s="24"/>
      <c r="BJ3469" s="25"/>
    </row>
    <row r="3470" spans="10:62" x14ac:dyDescent="0.2">
      <c r="J3470" s="24"/>
      <c r="BJ3470" s="25"/>
    </row>
    <row r="3471" spans="10:62" x14ac:dyDescent="0.2">
      <c r="J3471" s="24"/>
      <c r="BJ3471" s="25"/>
    </row>
    <row r="3472" spans="10:62" x14ac:dyDescent="0.2">
      <c r="J3472" s="24"/>
      <c r="BJ3472" s="25"/>
    </row>
    <row r="3473" spans="10:62" x14ac:dyDescent="0.2">
      <c r="J3473" s="24"/>
      <c r="BJ3473" s="25"/>
    </row>
    <row r="3474" spans="10:62" x14ac:dyDescent="0.2">
      <c r="J3474" s="24"/>
      <c r="BJ3474" s="25"/>
    </row>
    <row r="3475" spans="10:62" x14ac:dyDescent="0.2">
      <c r="J3475" s="24"/>
      <c r="BJ3475" s="25"/>
    </row>
    <row r="3476" spans="10:62" x14ac:dyDescent="0.2">
      <c r="J3476" s="24"/>
      <c r="BJ3476" s="25"/>
    </row>
    <row r="3477" spans="10:62" x14ac:dyDescent="0.2">
      <c r="J3477" s="24"/>
      <c r="BJ3477" s="25"/>
    </row>
    <row r="3478" spans="10:62" x14ac:dyDescent="0.2">
      <c r="J3478" s="24"/>
      <c r="BJ3478" s="25"/>
    </row>
    <row r="3479" spans="10:62" x14ac:dyDescent="0.2">
      <c r="J3479" s="24"/>
      <c r="BJ3479" s="25"/>
    </row>
    <row r="3480" spans="10:62" x14ac:dyDescent="0.2">
      <c r="J3480" s="24"/>
      <c r="BJ3480" s="25"/>
    </row>
    <row r="3481" spans="10:62" x14ac:dyDescent="0.2">
      <c r="J3481" s="24"/>
      <c r="BJ3481" s="25"/>
    </row>
    <row r="3482" spans="10:62" x14ac:dyDescent="0.2">
      <c r="J3482" s="24"/>
      <c r="BJ3482" s="25"/>
    </row>
    <row r="3483" spans="10:62" x14ac:dyDescent="0.2">
      <c r="J3483" s="24"/>
      <c r="BJ3483" s="25"/>
    </row>
    <row r="3484" spans="10:62" x14ac:dyDescent="0.2">
      <c r="J3484" s="24"/>
      <c r="BJ3484" s="25"/>
    </row>
    <row r="3485" spans="10:62" x14ac:dyDescent="0.2">
      <c r="J3485" s="24"/>
      <c r="BJ3485" s="25"/>
    </row>
    <row r="3486" spans="10:62" x14ac:dyDescent="0.2">
      <c r="J3486" s="24"/>
      <c r="BJ3486" s="25"/>
    </row>
    <row r="3487" spans="10:62" x14ac:dyDescent="0.2">
      <c r="J3487" s="24"/>
      <c r="BJ3487" s="25"/>
    </row>
    <row r="3488" spans="10:62" x14ac:dyDescent="0.2">
      <c r="J3488" s="24"/>
      <c r="BJ3488" s="25"/>
    </row>
    <row r="3489" spans="10:62" x14ac:dyDescent="0.2">
      <c r="J3489" s="24"/>
      <c r="BJ3489" s="25"/>
    </row>
    <row r="3490" spans="10:62" x14ac:dyDescent="0.2">
      <c r="J3490" s="24"/>
      <c r="BJ3490" s="25"/>
    </row>
    <row r="3491" spans="10:62" x14ac:dyDescent="0.2">
      <c r="J3491" s="24"/>
      <c r="BJ3491" s="25"/>
    </row>
    <row r="3492" spans="10:62" x14ac:dyDescent="0.2">
      <c r="J3492" s="24"/>
      <c r="BJ3492" s="25"/>
    </row>
    <row r="3493" spans="10:62" x14ac:dyDescent="0.2">
      <c r="J3493" s="24"/>
      <c r="BJ3493" s="25"/>
    </row>
    <row r="3494" spans="10:62" x14ac:dyDescent="0.2">
      <c r="J3494" s="24"/>
      <c r="BJ3494" s="25"/>
    </row>
    <row r="3495" spans="10:62" x14ac:dyDescent="0.2">
      <c r="J3495" s="24"/>
      <c r="BJ3495" s="25"/>
    </row>
    <row r="3496" spans="10:62" x14ac:dyDescent="0.2">
      <c r="J3496" s="24"/>
      <c r="BJ3496" s="25"/>
    </row>
    <row r="3497" spans="10:62" x14ac:dyDescent="0.2">
      <c r="J3497" s="24"/>
      <c r="BJ3497" s="25"/>
    </row>
    <row r="3498" spans="10:62" x14ac:dyDescent="0.2">
      <c r="J3498" s="24"/>
      <c r="BJ3498" s="25"/>
    </row>
    <row r="3499" spans="10:62" x14ac:dyDescent="0.2">
      <c r="J3499" s="24"/>
      <c r="BJ3499" s="25"/>
    </row>
    <row r="3500" spans="10:62" x14ac:dyDescent="0.2">
      <c r="J3500" s="24"/>
      <c r="BJ3500" s="25"/>
    </row>
    <row r="3501" spans="10:62" x14ac:dyDescent="0.2">
      <c r="J3501" s="24"/>
      <c r="BJ3501" s="25"/>
    </row>
    <row r="3502" spans="10:62" x14ac:dyDescent="0.2">
      <c r="J3502" s="24"/>
      <c r="BJ3502" s="25"/>
    </row>
    <row r="3503" spans="10:62" x14ac:dyDescent="0.2">
      <c r="J3503" s="24"/>
      <c r="BJ3503" s="25"/>
    </row>
    <row r="3504" spans="10:62" x14ac:dyDescent="0.2">
      <c r="J3504" s="24"/>
      <c r="BJ3504" s="25"/>
    </row>
    <row r="3505" spans="10:62" x14ac:dyDescent="0.2">
      <c r="J3505" s="24"/>
      <c r="BJ3505" s="25"/>
    </row>
    <row r="3506" spans="10:62" x14ac:dyDescent="0.2">
      <c r="J3506" s="24"/>
      <c r="BJ3506" s="25"/>
    </row>
    <row r="3507" spans="10:62" x14ac:dyDescent="0.2">
      <c r="J3507" s="24"/>
      <c r="BJ3507" s="25"/>
    </row>
    <row r="3508" spans="10:62" x14ac:dyDescent="0.2">
      <c r="J3508" s="24"/>
      <c r="BJ3508" s="25"/>
    </row>
    <row r="3509" spans="10:62" x14ac:dyDescent="0.2">
      <c r="J3509" s="24"/>
      <c r="BJ3509" s="25"/>
    </row>
    <row r="3510" spans="10:62" x14ac:dyDescent="0.2">
      <c r="J3510" s="24"/>
      <c r="BJ3510" s="25"/>
    </row>
    <row r="3511" spans="10:62" x14ac:dyDescent="0.2">
      <c r="J3511" s="24"/>
      <c r="BJ3511" s="25"/>
    </row>
    <row r="3512" spans="10:62" x14ac:dyDescent="0.2">
      <c r="J3512" s="24"/>
      <c r="BJ3512" s="25"/>
    </row>
    <row r="3513" spans="10:62" x14ac:dyDescent="0.2">
      <c r="J3513" s="24"/>
      <c r="BJ3513" s="25"/>
    </row>
    <row r="3514" spans="10:62" x14ac:dyDescent="0.2">
      <c r="J3514" s="24"/>
      <c r="BJ3514" s="25"/>
    </row>
    <row r="3515" spans="10:62" x14ac:dyDescent="0.2">
      <c r="J3515" s="24"/>
      <c r="BJ3515" s="25"/>
    </row>
    <row r="3516" spans="10:62" x14ac:dyDescent="0.2">
      <c r="J3516" s="24"/>
      <c r="BJ3516" s="25"/>
    </row>
    <row r="3517" spans="10:62" x14ac:dyDescent="0.2">
      <c r="J3517" s="24"/>
      <c r="BJ3517" s="25"/>
    </row>
    <row r="3518" spans="10:62" x14ac:dyDescent="0.2">
      <c r="J3518" s="24"/>
      <c r="BJ3518" s="25"/>
    </row>
    <row r="3519" spans="10:62" x14ac:dyDescent="0.2">
      <c r="J3519" s="24"/>
      <c r="BJ3519" s="25"/>
    </row>
    <row r="3520" spans="10:62" x14ac:dyDescent="0.2">
      <c r="J3520" s="24"/>
      <c r="BJ3520" s="25"/>
    </row>
    <row r="3521" spans="10:62" x14ac:dyDescent="0.2">
      <c r="J3521" s="24"/>
      <c r="BJ3521" s="25"/>
    </row>
    <row r="3522" spans="10:62" x14ac:dyDescent="0.2">
      <c r="J3522" s="24"/>
      <c r="BJ3522" s="25"/>
    </row>
    <row r="3523" spans="10:62" x14ac:dyDescent="0.2">
      <c r="J3523" s="24"/>
      <c r="BJ3523" s="25"/>
    </row>
    <row r="3524" spans="10:62" x14ac:dyDescent="0.2">
      <c r="J3524" s="24"/>
      <c r="BJ3524" s="25"/>
    </row>
    <row r="3525" spans="10:62" x14ac:dyDescent="0.2">
      <c r="J3525" s="24"/>
      <c r="BJ3525" s="25"/>
    </row>
    <row r="3526" spans="10:62" x14ac:dyDescent="0.2">
      <c r="J3526" s="24"/>
      <c r="BJ3526" s="25"/>
    </row>
    <row r="3527" spans="10:62" x14ac:dyDescent="0.2">
      <c r="J3527" s="24"/>
      <c r="BJ3527" s="25"/>
    </row>
    <row r="3528" spans="10:62" x14ac:dyDescent="0.2">
      <c r="J3528" s="24"/>
      <c r="BJ3528" s="25"/>
    </row>
    <row r="3529" spans="10:62" x14ac:dyDescent="0.2">
      <c r="J3529" s="24"/>
      <c r="BJ3529" s="25"/>
    </row>
    <row r="3530" spans="10:62" x14ac:dyDescent="0.2">
      <c r="J3530" s="24"/>
      <c r="BJ3530" s="25"/>
    </row>
    <row r="3531" spans="10:62" x14ac:dyDescent="0.2">
      <c r="J3531" s="24"/>
      <c r="BJ3531" s="25"/>
    </row>
    <row r="3532" spans="10:62" x14ac:dyDescent="0.2">
      <c r="J3532" s="24"/>
      <c r="BJ3532" s="25"/>
    </row>
    <row r="3533" spans="10:62" x14ac:dyDescent="0.2">
      <c r="J3533" s="24"/>
      <c r="BJ3533" s="25"/>
    </row>
    <row r="3534" spans="10:62" x14ac:dyDescent="0.2">
      <c r="J3534" s="24"/>
      <c r="BJ3534" s="25"/>
    </row>
    <row r="3535" spans="10:62" x14ac:dyDescent="0.2">
      <c r="J3535" s="24"/>
      <c r="BJ3535" s="25"/>
    </row>
    <row r="3536" spans="10:62" x14ac:dyDescent="0.2">
      <c r="J3536" s="24"/>
      <c r="BJ3536" s="25"/>
    </row>
    <row r="3537" spans="10:62" x14ac:dyDescent="0.2">
      <c r="J3537" s="24"/>
      <c r="BJ3537" s="25"/>
    </row>
    <row r="3538" spans="10:62" x14ac:dyDescent="0.2">
      <c r="J3538" s="24"/>
      <c r="BJ3538" s="25"/>
    </row>
    <row r="3539" spans="10:62" x14ac:dyDescent="0.2">
      <c r="J3539" s="24"/>
      <c r="BJ3539" s="25"/>
    </row>
    <row r="3540" spans="10:62" x14ac:dyDescent="0.2">
      <c r="J3540" s="24"/>
      <c r="BJ3540" s="25"/>
    </row>
    <row r="3541" spans="10:62" x14ac:dyDescent="0.2">
      <c r="J3541" s="24"/>
      <c r="BJ3541" s="25"/>
    </row>
    <row r="3542" spans="10:62" x14ac:dyDescent="0.2">
      <c r="J3542" s="24"/>
      <c r="BJ3542" s="25"/>
    </row>
    <row r="3543" spans="10:62" x14ac:dyDescent="0.2">
      <c r="J3543" s="24"/>
      <c r="BJ3543" s="25"/>
    </row>
    <row r="3544" spans="10:62" x14ac:dyDescent="0.2">
      <c r="J3544" s="24"/>
      <c r="BJ3544" s="25"/>
    </row>
    <row r="3545" spans="10:62" x14ac:dyDescent="0.2">
      <c r="J3545" s="24"/>
      <c r="BJ3545" s="25"/>
    </row>
    <row r="3546" spans="10:62" x14ac:dyDescent="0.2">
      <c r="J3546" s="24"/>
      <c r="BJ3546" s="25"/>
    </row>
    <row r="3547" spans="10:62" x14ac:dyDescent="0.2">
      <c r="J3547" s="24"/>
      <c r="BJ3547" s="25"/>
    </row>
    <row r="3548" spans="10:62" x14ac:dyDescent="0.2">
      <c r="J3548" s="24"/>
      <c r="BJ3548" s="25"/>
    </row>
    <row r="3549" spans="10:62" x14ac:dyDescent="0.2">
      <c r="J3549" s="24"/>
      <c r="BJ3549" s="25"/>
    </row>
    <row r="3550" spans="10:62" x14ac:dyDescent="0.2">
      <c r="J3550" s="24"/>
      <c r="BJ3550" s="25"/>
    </row>
    <row r="3551" spans="10:62" x14ac:dyDescent="0.2">
      <c r="J3551" s="24"/>
      <c r="BJ3551" s="25"/>
    </row>
    <row r="3552" spans="10:62" x14ac:dyDescent="0.2">
      <c r="J3552" s="24"/>
      <c r="BJ3552" s="25"/>
    </row>
    <row r="3553" spans="10:62" x14ac:dyDescent="0.2">
      <c r="J3553" s="24"/>
      <c r="BJ3553" s="25"/>
    </row>
    <row r="3554" spans="10:62" x14ac:dyDescent="0.2">
      <c r="J3554" s="24"/>
      <c r="BJ3554" s="25"/>
    </row>
    <row r="3555" spans="10:62" x14ac:dyDescent="0.2">
      <c r="J3555" s="24"/>
      <c r="BJ3555" s="25"/>
    </row>
    <row r="3556" spans="10:62" x14ac:dyDescent="0.2">
      <c r="J3556" s="24"/>
      <c r="BJ3556" s="25"/>
    </row>
    <row r="3557" spans="10:62" x14ac:dyDescent="0.2">
      <c r="J3557" s="24"/>
      <c r="BJ3557" s="25"/>
    </row>
    <row r="3558" spans="10:62" x14ac:dyDescent="0.2">
      <c r="J3558" s="24"/>
      <c r="BJ3558" s="25"/>
    </row>
    <row r="3559" spans="10:62" x14ac:dyDescent="0.2">
      <c r="J3559" s="24"/>
      <c r="BJ3559" s="25"/>
    </row>
    <row r="3560" spans="10:62" x14ac:dyDescent="0.2">
      <c r="J3560" s="24"/>
      <c r="BJ3560" s="25"/>
    </row>
    <row r="3561" spans="10:62" x14ac:dyDescent="0.2">
      <c r="J3561" s="24"/>
      <c r="BJ3561" s="25"/>
    </row>
    <row r="3562" spans="10:62" x14ac:dyDescent="0.2">
      <c r="J3562" s="24"/>
      <c r="BJ3562" s="25"/>
    </row>
    <row r="3563" spans="10:62" x14ac:dyDescent="0.2">
      <c r="J3563" s="24"/>
      <c r="BJ3563" s="25"/>
    </row>
    <row r="3564" spans="10:62" x14ac:dyDescent="0.2">
      <c r="J3564" s="24"/>
      <c r="BJ3564" s="25"/>
    </row>
    <row r="3565" spans="10:62" x14ac:dyDescent="0.2">
      <c r="J3565" s="24"/>
      <c r="BJ3565" s="25"/>
    </row>
    <row r="3566" spans="10:62" x14ac:dyDescent="0.2">
      <c r="J3566" s="24"/>
      <c r="BJ3566" s="25"/>
    </row>
    <row r="3567" spans="10:62" x14ac:dyDescent="0.2">
      <c r="J3567" s="24"/>
      <c r="BJ3567" s="25"/>
    </row>
    <row r="3568" spans="10:62" x14ac:dyDescent="0.2">
      <c r="J3568" s="24"/>
      <c r="BJ3568" s="25"/>
    </row>
    <row r="3569" spans="10:62" x14ac:dyDescent="0.2">
      <c r="J3569" s="24"/>
      <c r="BJ3569" s="25"/>
    </row>
    <row r="3570" spans="10:62" x14ac:dyDescent="0.2">
      <c r="J3570" s="24"/>
      <c r="BJ3570" s="25"/>
    </row>
    <row r="3571" spans="10:62" x14ac:dyDescent="0.2">
      <c r="J3571" s="24"/>
      <c r="BJ3571" s="25"/>
    </row>
    <row r="3572" spans="10:62" x14ac:dyDescent="0.2">
      <c r="J3572" s="24"/>
      <c r="BJ3572" s="25"/>
    </row>
    <row r="3573" spans="10:62" x14ac:dyDescent="0.2">
      <c r="J3573" s="24"/>
      <c r="BJ3573" s="25"/>
    </row>
    <row r="3574" spans="10:62" x14ac:dyDescent="0.2">
      <c r="J3574" s="24"/>
      <c r="BJ3574" s="25"/>
    </row>
    <row r="3575" spans="10:62" x14ac:dyDescent="0.2">
      <c r="J3575" s="24"/>
      <c r="BJ3575" s="25"/>
    </row>
    <row r="3576" spans="10:62" x14ac:dyDescent="0.2">
      <c r="J3576" s="24"/>
      <c r="BJ3576" s="25"/>
    </row>
    <row r="3577" spans="10:62" x14ac:dyDescent="0.2">
      <c r="J3577" s="24"/>
      <c r="BJ3577" s="25"/>
    </row>
    <row r="3578" spans="10:62" x14ac:dyDescent="0.2">
      <c r="J3578" s="24"/>
      <c r="BJ3578" s="25"/>
    </row>
    <row r="3579" spans="10:62" x14ac:dyDescent="0.2">
      <c r="J3579" s="24"/>
      <c r="BJ3579" s="25"/>
    </row>
    <row r="3580" spans="10:62" x14ac:dyDescent="0.2">
      <c r="J3580" s="24"/>
      <c r="BJ3580" s="25"/>
    </row>
    <row r="3581" spans="10:62" x14ac:dyDescent="0.2">
      <c r="J3581" s="24"/>
      <c r="BJ3581" s="25"/>
    </row>
    <row r="3582" spans="10:62" x14ac:dyDescent="0.2">
      <c r="J3582" s="24"/>
      <c r="BJ3582" s="25"/>
    </row>
    <row r="3583" spans="10:62" x14ac:dyDescent="0.2">
      <c r="J3583" s="24"/>
      <c r="BJ3583" s="25"/>
    </row>
    <row r="3584" spans="10:62" x14ac:dyDescent="0.2">
      <c r="J3584" s="24"/>
      <c r="BJ3584" s="25"/>
    </row>
    <row r="3585" spans="10:62" x14ac:dyDescent="0.2">
      <c r="J3585" s="24"/>
      <c r="BJ3585" s="25"/>
    </row>
    <row r="3586" spans="10:62" x14ac:dyDescent="0.2">
      <c r="J3586" s="24"/>
      <c r="BJ3586" s="25"/>
    </row>
    <row r="3587" spans="10:62" x14ac:dyDescent="0.2">
      <c r="J3587" s="24"/>
      <c r="BJ3587" s="25"/>
    </row>
    <row r="3588" spans="10:62" x14ac:dyDescent="0.2">
      <c r="J3588" s="24"/>
      <c r="BJ3588" s="25"/>
    </row>
    <row r="3589" spans="10:62" x14ac:dyDescent="0.2">
      <c r="J3589" s="24"/>
      <c r="BJ3589" s="25"/>
    </row>
    <row r="3590" spans="10:62" x14ac:dyDescent="0.2">
      <c r="J3590" s="24"/>
      <c r="BJ3590" s="25"/>
    </row>
    <row r="3591" spans="10:62" x14ac:dyDescent="0.2">
      <c r="J3591" s="24"/>
      <c r="BJ3591" s="25"/>
    </row>
    <row r="3592" spans="10:62" x14ac:dyDescent="0.2">
      <c r="J3592" s="24"/>
      <c r="BJ3592" s="25"/>
    </row>
    <row r="3593" spans="10:62" x14ac:dyDescent="0.2">
      <c r="J3593" s="24"/>
      <c r="BJ3593" s="25"/>
    </row>
    <row r="3594" spans="10:62" x14ac:dyDescent="0.2">
      <c r="J3594" s="24"/>
      <c r="BJ3594" s="25"/>
    </row>
    <row r="3595" spans="10:62" x14ac:dyDescent="0.2">
      <c r="J3595" s="24"/>
      <c r="BJ3595" s="25"/>
    </row>
    <row r="3596" spans="10:62" x14ac:dyDescent="0.2">
      <c r="J3596" s="24"/>
      <c r="BJ3596" s="25"/>
    </row>
    <row r="3597" spans="10:62" x14ac:dyDescent="0.2">
      <c r="J3597" s="24"/>
      <c r="BJ3597" s="25"/>
    </row>
    <row r="3598" spans="10:62" x14ac:dyDescent="0.2">
      <c r="J3598" s="24"/>
      <c r="BJ3598" s="25"/>
    </row>
    <row r="3599" spans="10:62" x14ac:dyDescent="0.2">
      <c r="J3599" s="24"/>
      <c r="BJ3599" s="25"/>
    </row>
    <row r="3600" spans="10:62" x14ac:dyDescent="0.2">
      <c r="J3600" s="24"/>
      <c r="BJ3600" s="25"/>
    </row>
    <row r="3601" spans="10:62" x14ac:dyDescent="0.2">
      <c r="J3601" s="24"/>
      <c r="BJ3601" s="25"/>
    </row>
    <row r="3602" spans="10:62" x14ac:dyDescent="0.2">
      <c r="J3602" s="24"/>
      <c r="BJ3602" s="25"/>
    </row>
    <row r="3603" spans="10:62" x14ac:dyDescent="0.2">
      <c r="J3603" s="24"/>
      <c r="BJ3603" s="25"/>
    </row>
    <row r="3604" spans="10:62" x14ac:dyDescent="0.2">
      <c r="J3604" s="24"/>
      <c r="BJ3604" s="25"/>
    </row>
    <row r="3605" spans="10:62" x14ac:dyDescent="0.2">
      <c r="J3605" s="24"/>
      <c r="BJ3605" s="25"/>
    </row>
    <row r="3606" spans="10:62" x14ac:dyDescent="0.2">
      <c r="J3606" s="24"/>
      <c r="BJ3606" s="25"/>
    </row>
    <row r="3607" spans="10:62" x14ac:dyDescent="0.2">
      <c r="J3607" s="24"/>
      <c r="BJ3607" s="25"/>
    </row>
    <row r="3608" spans="10:62" x14ac:dyDescent="0.2">
      <c r="J3608" s="24"/>
      <c r="BJ3608" s="25"/>
    </row>
    <row r="3609" spans="10:62" x14ac:dyDescent="0.2">
      <c r="J3609" s="24"/>
      <c r="BJ3609" s="25"/>
    </row>
    <row r="3610" spans="10:62" x14ac:dyDescent="0.2">
      <c r="J3610" s="24"/>
      <c r="BJ3610" s="25"/>
    </row>
    <row r="3611" spans="10:62" x14ac:dyDescent="0.2">
      <c r="J3611" s="24"/>
      <c r="BJ3611" s="25"/>
    </row>
    <row r="3612" spans="10:62" x14ac:dyDescent="0.2">
      <c r="J3612" s="24"/>
      <c r="BJ3612" s="25"/>
    </row>
    <row r="3613" spans="10:62" x14ac:dyDescent="0.2">
      <c r="J3613" s="24"/>
      <c r="BJ3613" s="25"/>
    </row>
    <row r="3614" spans="10:62" x14ac:dyDescent="0.2">
      <c r="J3614" s="24"/>
      <c r="BJ3614" s="25"/>
    </row>
    <row r="3615" spans="10:62" x14ac:dyDescent="0.2">
      <c r="J3615" s="24"/>
      <c r="BJ3615" s="25"/>
    </row>
    <row r="3616" spans="10:62" x14ac:dyDescent="0.2">
      <c r="J3616" s="24"/>
      <c r="BJ3616" s="25"/>
    </row>
    <row r="3617" spans="10:62" x14ac:dyDescent="0.2">
      <c r="J3617" s="24"/>
      <c r="BJ3617" s="25"/>
    </row>
    <row r="3618" spans="10:62" x14ac:dyDescent="0.2">
      <c r="J3618" s="24"/>
      <c r="BJ3618" s="25"/>
    </row>
    <row r="3619" spans="10:62" x14ac:dyDescent="0.2">
      <c r="J3619" s="24"/>
      <c r="BJ3619" s="25"/>
    </row>
    <row r="3620" spans="10:62" x14ac:dyDescent="0.2">
      <c r="J3620" s="24"/>
      <c r="BJ3620" s="25"/>
    </row>
    <row r="3621" spans="10:62" x14ac:dyDescent="0.2">
      <c r="J3621" s="24"/>
      <c r="BJ3621" s="25"/>
    </row>
    <row r="3622" spans="10:62" x14ac:dyDescent="0.2">
      <c r="J3622" s="24"/>
      <c r="BJ3622" s="25"/>
    </row>
    <row r="3623" spans="10:62" x14ac:dyDescent="0.2">
      <c r="J3623" s="24"/>
      <c r="BJ3623" s="25"/>
    </row>
    <row r="3624" spans="10:62" x14ac:dyDescent="0.2">
      <c r="J3624" s="24"/>
      <c r="BJ3624" s="25"/>
    </row>
    <row r="3625" spans="10:62" x14ac:dyDescent="0.2">
      <c r="J3625" s="24"/>
      <c r="BJ3625" s="25"/>
    </row>
    <row r="3626" spans="10:62" x14ac:dyDescent="0.2">
      <c r="J3626" s="24"/>
      <c r="BJ3626" s="25"/>
    </row>
    <row r="3627" spans="10:62" x14ac:dyDescent="0.2">
      <c r="J3627" s="24"/>
      <c r="BJ3627" s="25"/>
    </row>
    <row r="3628" spans="10:62" x14ac:dyDescent="0.2">
      <c r="J3628" s="24"/>
      <c r="BJ3628" s="25"/>
    </row>
    <row r="3629" spans="10:62" x14ac:dyDescent="0.2">
      <c r="J3629" s="24"/>
      <c r="BJ3629" s="25"/>
    </row>
    <row r="3630" spans="10:62" x14ac:dyDescent="0.2">
      <c r="J3630" s="24"/>
      <c r="BJ3630" s="25"/>
    </row>
    <row r="3631" spans="10:62" x14ac:dyDescent="0.2">
      <c r="J3631" s="24"/>
      <c r="BJ3631" s="25"/>
    </row>
    <row r="3632" spans="10:62" x14ac:dyDescent="0.2">
      <c r="J3632" s="24"/>
      <c r="BJ3632" s="25"/>
    </row>
    <row r="3633" spans="10:62" x14ac:dyDescent="0.2">
      <c r="J3633" s="24"/>
      <c r="BJ3633" s="25"/>
    </row>
    <row r="3634" spans="10:62" x14ac:dyDescent="0.2">
      <c r="J3634" s="24"/>
      <c r="BJ3634" s="25"/>
    </row>
    <row r="3635" spans="10:62" x14ac:dyDescent="0.2">
      <c r="J3635" s="24"/>
      <c r="BJ3635" s="25"/>
    </row>
    <row r="3636" spans="10:62" x14ac:dyDescent="0.2">
      <c r="J3636" s="24"/>
      <c r="BJ3636" s="25"/>
    </row>
    <row r="3637" spans="10:62" x14ac:dyDescent="0.2">
      <c r="J3637" s="24"/>
      <c r="BJ3637" s="25"/>
    </row>
    <row r="3638" spans="10:62" x14ac:dyDescent="0.2">
      <c r="J3638" s="24"/>
      <c r="BJ3638" s="25"/>
    </row>
    <row r="3639" spans="10:62" x14ac:dyDescent="0.2">
      <c r="J3639" s="24"/>
      <c r="BJ3639" s="25"/>
    </row>
    <row r="3640" spans="10:62" x14ac:dyDescent="0.2">
      <c r="J3640" s="24"/>
      <c r="BJ3640" s="25"/>
    </row>
    <row r="3641" spans="10:62" x14ac:dyDescent="0.2">
      <c r="J3641" s="24"/>
      <c r="BJ3641" s="25"/>
    </row>
    <row r="3642" spans="10:62" x14ac:dyDescent="0.2">
      <c r="J3642" s="24"/>
      <c r="BJ3642" s="25"/>
    </row>
    <row r="3643" spans="10:62" x14ac:dyDescent="0.2">
      <c r="J3643" s="24"/>
      <c r="BJ3643" s="25"/>
    </row>
    <row r="3644" spans="10:62" x14ac:dyDescent="0.2">
      <c r="J3644" s="24"/>
      <c r="BJ3644" s="25"/>
    </row>
    <row r="3645" spans="10:62" x14ac:dyDescent="0.2">
      <c r="J3645" s="24"/>
      <c r="BJ3645" s="25"/>
    </row>
    <row r="3646" spans="10:62" x14ac:dyDescent="0.2">
      <c r="J3646" s="24"/>
      <c r="BJ3646" s="25"/>
    </row>
    <row r="3647" spans="10:62" x14ac:dyDescent="0.2">
      <c r="J3647" s="24"/>
      <c r="BJ3647" s="25"/>
    </row>
    <row r="3648" spans="10:62" x14ac:dyDescent="0.2">
      <c r="J3648" s="24"/>
      <c r="BJ3648" s="25"/>
    </row>
    <row r="3649" spans="10:62" x14ac:dyDescent="0.2">
      <c r="J3649" s="24"/>
      <c r="BJ3649" s="25"/>
    </row>
    <row r="3650" spans="10:62" x14ac:dyDescent="0.2">
      <c r="J3650" s="24"/>
      <c r="BJ3650" s="25"/>
    </row>
    <row r="3651" spans="10:62" x14ac:dyDescent="0.2">
      <c r="J3651" s="24"/>
      <c r="BJ3651" s="25"/>
    </row>
    <row r="3652" spans="10:62" x14ac:dyDescent="0.2">
      <c r="J3652" s="24"/>
      <c r="BJ3652" s="25"/>
    </row>
    <row r="3653" spans="10:62" x14ac:dyDescent="0.2">
      <c r="J3653" s="24"/>
      <c r="BJ3653" s="25"/>
    </row>
    <row r="3654" spans="10:62" x14ac:dyDescent="0.2">
      <c r="J3654" s="24"/>
      <c r="BJ3654" s="25"/>
    </row>
    <row r="3655" spans="10:62" x14ac:dyDescent="0.2">
      <c r="J3655" s="24"/>
      <c r="BJ3655" s="25"/>
    </row>
    <row r="3656" spans="10:62" x14ac:dyDescent="0.2">
      <c r="J3656" s="24"/>
      <c r="BJ3656" s="25"/>
    </row>
    <row r="3657" spans="10:62" x14ac:dyDescent="0.2">
      <c r="J3657" s="24"/>
      <c r="BJ3657" s="25"/>
    </row>
    <row r="3658" spans="10:62" x14ac:dyDescent="0.2">
      <c r="J3658" s="24"/>
      <c r="BJ3658" s="25"/>
    </row>
    <row r="3659" spans="10:62" x14ac:dyDescent="0.2">
      <c r="J3659" s="24"/>
      <c r="BJ3659" s="25"/>
    </row>
    <row r="3660" spans="10:62" x14ac:dyDescent="0.2">
      <c r="J3660" s="24"/>
      <c r="BJ3660" s="25"/>
    </row>
    <row r="3661" spans="10:62" x14ac:dyDescent="0.2">
      <c r="J3661" s="24"/>
      <c r="BJ3661" s="25"/>
    </row>
    <row r="3662" spans="10:62" x14ac:dyDescent="0.2">
      <c r="J3662" s="24"/>
      <c r="BJ3662" s="25"/>
    </row>
    <row r="3663" spans="10:62" x14ac:dyDescent="0.2">
      <c r="J3663" s="24"/>
      <c r="BJ3663" s="25"/>
    </row>
    <row r="3664" spans="10:62" x14ac:dyDescent="0.2">
      <c r="J3664" s="24"/>
      <c r="BJ3664" s="25"/>
    </row>
    <row r="3665" spans="10:62" x14ac:dyDescent="0.2">
      <c r="J3665" s="24"/>
      <c r="BJ3665" s="25"/>
    </row>
    <row r="3666" spans="10:62" x14ac:dyDescent="0.2">
      <c r="J3666" s="24"/>
      <c r="BJ3666" s="25"/>
    </row>
    <row r="3667" spans="10:62" x14ac:dyDescent="0.2">
      <c r="J3667" s="24"/>
      <c r="BJ3667" s="25"/>
    </row>
    <row r="3668" spans="10:62" x14ac:dyDescent="0.2">
      <c r="J3668" s="24"/>
      <c r="BJ3668" s="25"/>
    </row>
    <row r="3669" spans="10:62" x14ac:dyDescent="0.2">
      <c r="J3669" s="24"/>
      <c r="BJ3669" s="25"/>
    </row>
    <row r="3670" spans="10:62" x14ac:dyDescent="0.2">
      <c r="J3670" s="24"/>
      <c r="BJ3670" s="25"/>
    </row>
    <row r="3671" spans="10:62" x14ac:dyDescent="0.2">
      <c r="J3671" s="24"/>
      <c r="BJ3671" s="25"/>
    </row>
    <row r="3672" spans="10:62" x14ac:dyDescent="0.2">
      <c r="J3672" s="24"/>
      <c r="BJ3672" s="25"/>
    </row>
    <row r="3673" spans="10:62" x14ac:dyDescent="0.2">
      <c r="J3673" s="24"/>
      <c r="BJ3673" s="25"/>
    </row>
    <row r="3674" spans="10:62" x14ac:dyDescent="0.2">
      <c r="J3674" s="24"/>
      <c r="BJ3674" s="25"/>
    </row>
    <row r="3675" spans="10:62" x14ac:dyDescent="0.2">
      <c r="J3675" s="24"/>
      <c r="BJ3675" s="25"/>
    </row>
    <row r="3676" spans="10:62" x14ac:dyDescent="0.2">
      <c r="J3676" s="24"/>
      <c r="BJ3676" s="25"/>
    </row>
    <row r="3677" spans="10:62" x14ac:dyDescent="0.2">
      <c r="J3677" s="24"/>
      <c r="BJ3677" s="25"/>
    </row>
    <row r="3678" spans="10:62" x14ac:dyDescent="0.2">
      <c r="J3678" s="24"/>
      <c r="BJ3678" s="25"/>
    </row>
    <row r="3679" spans="10:62" x14ac:dyDescent="0.2">
      <c r="J3679" s="24"/>
      <c r="BJ3679" s="25"/>
    </row>
    <row r="3680" spans="10:62" x14ac:dyDescent="0.2">
      <c r="J3680" s="24"/>
      <c r="BJ3680" s="25"/>
    </row>
    <row r="3681" spans="10:62" x14ac:dyDescent="0.2">
      <c r="J3681" s="24"/>
      <c r="BJ3681" s="25"/>
    </row>
    <row r="3682" spans="10:62" x14ac:dyDescent="0.2">
      <c r="J3682" s="24"/>
      <c r="BJ3682" s="25"/>
    </row>
    <row r="3683" spans="10:62" x14ac:dyDescent="0.2">
      <c r="J3683" s="24"/>
      <c r="BJ3683" s="25"/>
    </row>
    <row r="3684" spans="10:62" x14ac:dyDescent="0.2">
      <c r="J3684" s="24"/>
      <c r="BJ3684" s="25"/>
    </row>
    <row r="3685" spans="10:62" x14ac:dyDescent="0.2">
      <c r="J3685" s="24"/>
      <c r="BJ3685" s="25"/>
    </row>
    <row r="3686" spans="10:62" x14ac:dyDescent="0.2">
      <c r="J3686" s="24"/>
      <c r="BJ3686" s="25"/>
    </row>
    <row r="3687" spans="10:62" x14ac:dyDescent="0.2">
      <c r="J3687" s="24"/>
      <c r="BJ3687" s="25"/>
    </row>
    <row r="3688" spans="10:62" x14ac:dyDescent="0.2">
      <c r="J3688" s="24"/>
      <c r="BJ3688" s="25"/>
    </row>
    <row r="3689" spans="10:62" x14ac:dyDescent="0.2">
      <c r="J3689" s="24"/>
      <c r="BJ3689" s="25"/>
    </row>
    <row r="3690" spans="10:62" x14ac:dyDescent="0.2">
      <c r="J3690" s="24"/>
      <c r="BJ3690" s="25"/>
    </row>
    <row r="3691" spans="10:62" x14ac:dyDescent="0.2">
      <c r="J3691" s="24"/>
      <c r="BJ3691" s="25"/>
    </row>
    <row r="3692" spans="10:62" x14ac:dyDescent="0.2">
      <c r="J3692" s="24"/>
      <c r="BJ3692" s="25"/>
    </row>
    <row r="3693" spans="10:62" x14ac:dyDescent="0.2">
      <c r="J3693" s="24"/>
      <c r="BJ3693" s="25"/>
    </row>
    <row r="3694" spans="10:62" x14ac:dyDescent="0.2">
      <c r="J3694" s="24"/>
      <c r="BJ3694" s="25"/>
    </row>
    <row r="3695" spans="10:62" x14ac:dyDescent="0.2">
      <c r="J3695" s="24"/>
      <c r="BJ3695" s="25"/>
    </row>
    <row r="3696" spans="10:62" x14ac:dyDescent="0.2">
      <c r="J3696" s="24"/>
      <c r="BJ3696" s="25"/>
    </row>
    <row r="3697" spans="10:62" x14ac:dyDescent="0.2">
      <c r="J3697" s="24"/>
      <c r="BJ3697" s="25"/>
    </row>
    <row r="3698" spans="10:62" x14ac:dyDescent="0.2">
      <c r="J3698" s="24"/>
      <c r="BJ3698" s="25"/>
    </row>
    <row r="3699" spans="10:62" x14ac:dyDescent="0.2">
      <c r="J3699" s="24"/>
      <c r="BJ3699" s="25"/>
    </row>
    <row r="3700" spans="10:62" x14ac:dyDescent="0.2">
      <c r="J3700" s="24"/>
      <c r="BJ3700" s="25"/>
    </row>
    <row r="3701" spans="10:62" x14ac:dyDescent="0.2">
      <c r="J3701" s="24"/>
      <c r="BJ3701" s="25"/>
    </row>
    <row r="3702" spans="10:62" x14ac:dyDescent="0.2">
      <c r="J3702" s="24"/>
      <c r="BJ3702" s="25"/>
    </row>
    <row r="3703" spans="10:62" x14ac:dyDescent="0.2">
      <c r="J3703" s="24"/>
      <c r="BJ3703" s="25"/>
    </row>
    <row r="3704" spans="10:62" x14ac:dyDescent="0.2">
      <c r="J3704" s="24"/>
      <c r="BJ3704" s="25"/>
    </row>
    <row r="3705" spans="10:62" x14ac:dyDescent="0.2">
      <c r="J3705" s="24"/>
      <c r="BJ3705" s="25"/>
    </row>
    <row r="3706" spans="10:62" x14ac:dyDescent="0.2">
      <c r="J3706" s="24"/>
      <c r="BJ3706" s="25"/>
    </row>
    <row r="3707" spans="10:62" x14ac:dyDescent="0.2">
      <c r="J3707" s="24"/>
      <c r="BJ3707" s="25"/>
    </row>
    <row r="3708" spans="10:62" x14ac:dyDescent="0.2">
      <c r="J3708" s="24"/>
      <c r="BJ3708" s="25"/>
    </row>
    <row r="3709" spans="10:62" x14ac:dyDescent="0.2">
      <c r="J3709" s="24"/>
      <c r="BJ3709" s="25"/>
    </row>
    <row r="3710" spans="10:62" x14ac:dyDescent="0.2">
      <c r="J3710" s="24"/>
      <c r="BJ3710" s="25"/>
    </row>
    <row r="3711" spans="10:62" x14ac:dyDescent="0.2">
      <c r="J3711" s="24"/>
      <c r="BJ3711" s="25"/>
    </row>
    <row r="3712" spans="10:62" x14ac:dyDescent="0.2">
      <c r="J3712" s="24"/>
      <c r="BJ3712" s="25"/>
    </row>
    <row r="3713" spans="10:62" x14ac:dyDescent="0.2">
      <c r="J3713" s="24"/>
      <c r="BJ3713" s="25"/>
    </row>
    <row r="3714" spans="10:62" x14ac:dyDescent="0.2">
      <c r="J3714" s="24"/>
      <c r="BJ3714" s="25"/>
    </row>
    <row r="3715" spans="10:62" x14ac:dyDescent="0.2">
      <c r="J3715" s="24"/>
      <c r="BJ3715" s="25"/>
    </row>
    <row r="3716" spans="10:62" x14ac:dyDescent="0.2">
      <c r="J3716" s="24"/>
      <c r="BJ3716" s="25"/>
    </row>
    <row r="3717" spans="10:62" x14ac:dyDescent="0.2">
      <c r="J3717" s="24"/>
      <c r="BJ3717" s="25"/>
    </row>
    <row r="3718" spans="10:62" x14ac:dyDescent="0.2">
      <c r="J3718" s="24"/>
      <c r="BJ3718" s="25"/>
    </row>
    <row r="3719" spans="10:62" x14ac:dyDescent="0.2">
      <c r="J3719" s="24"/>
      <c r="BJ3719" s="25"/>
    </row>
    <row r="3720" spans="10:62" x14ac:dyDescent="0.2">
      <c r="J3720" s="24"/>
      <c r="BJ3720" s="25"/>
    </row>
    <row r="3721" spans="10:62" x14ac:dyDescent="0.2">
      <c r="J3721" s="24"/>
      <c r="BJ3721" s="25"/>
    </row>
    <row r="3722" spans="10:62" x14ac:dyDescent="0.2">
      <c r="J3722" s="24"/>
      <c r="BJ3722" s="25"/>
    </row>
    <row r="3723" spans="10:62" x14ac:dyDescent="0.2">
      <c r="J3723" s="24"/>
      <c r="BJ3723" s="25"/>
    </row>
    <row r="3724" spans="10:62" x14ac:dyDescent="0.2">
      <c r="J3724" s="24"/>
      <c r="BJ3724" s="25"/>
    </row>
    <row r="3725" spans="10:62" x14ac:dyDescent="0.2">
      <c r="J3725" s="24"/>
      <c r="BJ3725" s="25"/>
    </row>
    <row r="3726" spans="10:62" x14ac:dyDescent="0.2">
      <c r="J3726" s="24"/>
      <c r="BJ3726" s="25"/>
    </row>
    <row r="3727" spans="10:62" x14ac:dyDescent="0.2">
      <c r="J3727" s="24"/>
      <c r="BJ3727" s="25"/>
    </row>
    <row r="3728" spans="10:62" x14ac:dyDescent="0.2">
      <c r="J3728" s="24"/>
      <c r="BJ3728" s="25"/>
    </row>
    <row r="3729" spans="10:62" x14ac:dyDescent="0.2">
      <c r="J3729" s="24"/>
      <c r="BJ3729" s="25"/>
    </row>
    <row r="3730" spans="10:62" x14ac:dyDescent="0.2">
      <c r="J3730" s="24"/>
      <c r="BJ3730" s="25"/>
    </row>
    <row r="3731" spans="10:62" x14ac:dyDescent="0.2">
      <c r="J3731" s="24"/>
      <c r="BJ3731" s="25"/>
    </row>
    <row r="3732" spans="10:62" x14ac:dyDescent="0.2">
      <c r="J3732" s="24"/>
      <c r="BJ3732" s="25"/>
    </row>
    <row r="3733" spans="10:62" x14ac:dyDescent="0.2">
      <c r="J3733" s="24"/>
      <c r="BJ3733" s="25"/>
    </row>
    <row r="3734" spans="10:62" x14ac:dyDescent="0.2">
      <c r="J3734" s="24"/>
      <c r="BJ3734" s="25"/>
    </row>
    <row r="3735" spans="10:62" x14ac:dyDescent="0.2">
      <c r="J3735" s="24"/>
      <c r="BJ3735" s="25"/>
    </row>
    <row r="3736" spans="10:62" x14ac:dyDescent="0.2">
      <c r="J3736" s="24"/>
      <c r="BJ3736" s="25"/>
    </row>
    <row r="3737" spans="10:62" x14ac:dyDescent="0.2">
      <c r="J3737" s="24"/>
      <c r="BJ3737" s="25"/>
    </row>
    <row r="3738" spans="10:62" x14ac:dyDescent="0.2">
      <c r="J3738" s="24"/>
      <c r="BJ3738" s="25"/>
    </row>
    <row r="3739" spans="10:62" x14ac:dyDescent="0.2">
      <c r="J3739" s="24"/>
      <c r="BJ3739" s="25"/>
    </row>
    <row r="3740" spans="10:62" x14ac:dyDescent="0.2">
      <c r="J3740" s="24"/>
      <c r="BJ3740" s="25"/>
    </row>
    <row r="3741" spans="10:62" x14ac:dyDescent="0.2">
      <c r="J3741" s="24"/>
      <c r="BJ3741" s="25"/>
    </row>
    <row r="3742" spans="10:62" x14ac:dyDescent="0.2">
      <c r="J3742" s="24"/>
      <c r="BJ3742" s="25"/>
    </row>
    <row r="3743" spans="10:62" x14ac:dyDescent="0.2">
      <c r="J3743" s="24"/>
      <c r="BJ3743" s="25"/>
    </row>
    <row r="3744" spans="10:62" x14ac:dyDescent="0.2">
      <c r="J3744" s="24"/>
      <c r="BJ3744" s="25"/>
    </row>
    <row r="3745" spans="10:62" x14ac:dyDescent="0.2">
      <c r="J3745" s="24"/>
      <c r="BJ3745" s="25"/>
    </row>
    <row r="3746" spans="10:62" x14ac:dyDescent="0.2">
      <c r="J3746" s="24"/>
      <c r="BJ3746" s="25"/>
    </row>
    <row r="3747" spans="10:62" x14ac:dyDescent="0.2">
      <c r="J3747" s="24"/>
      <c r="BJ3747" s="25"/>
    </row>
    <row r="3748" spans="10:62" x14ac:dyDescent="0.2">
      <c r="J3748" s="24"/>
      <c r="BJ3748" s="25"/>
    </row>
    <row r="3749" spans="10:62" x14ac:dyDescent="0.2">
      <c r="J3749" s="24"/>
      <c r="BJ3749" s="25"/>
    </row>
    <row r="3750" spans="10:62" x14ac:dyDescent="0.2">
      <c r="J3750" s="24"/>
      <c r="BJ3750" s="25"/>
    </row>
    <row r="3751" spans="10:62" x14ac:dyDescent="0.2">
      <c r="J3751" s="24"/>
      <c r="BJ3751" s="25"/>
    </row>
    <row r="3752" spans="10:62" x14ac:dyDescent="0.2">
      <c r="J3752" s="24"/>
      <c r="BJ3752" s="25"/>
    </row>
    <row r="3753" spans="10:62" x14ac:dyDescent="0.2">
      <c r="J3753" s="24"/>
      <c r="BJ3753" s="25"/>
    </row>
    <row r="3754" spans="10:62" x14ac:dyDescent="0.2">
      <c r="J3754" s="24"/>
      <c r="BJ3754" s="25"/>
    </row>
    <row r="3755" spans="10:62" x14ac:dyDescent="0.2">
      <c r="J3755" s="24"/>
      <c r="BJ3755" s="25"/>
    </row>
    <row r="3756" spans="10:62" x14ac:dyDescent="0.2">
      <c r="J3756" s="24"/>
      <c r="BJ3756" s="25"/>
    </row>
    <row r="3757" spans="10:62" x14ac:dyDescent="0.2">
      <c r="J3757" s="24"/>
      <c r="BJ3757" s="25"/>
    </row>
    <row r="3758" spans="10:62" x14ac:dyDescent="0.2">
      <c r="J3758" s="24"/>
      <c r="BJ3758" s="25"/>
    </row>
    <row r="3759" spans="10:62" x14ac:dyDescent="0.2">
      <c r="J3759" s="24"/>
      <c r="BJ3759" s="25"/>
    </row>
    <row r="3760" spans="10:62" x14ac:dyDescent="0.2">
      <c r="J3760" s="24"/>
      <c r="BJ3760" s="25"/>
    </row>
    <row r="3761" spans="10:62" x14ac:dyDescent="0.2">
      <c r="J3761" s="24"/>
      <c r="BJ3761" s="25"/>
    </row>
    <row r="3762" spans="10:62" x14ac:dyDescent="0.2">
      <c r="J3762" s="24"/>
      <c r="BJ3762" s="25"/>
    </row>
    <row r="3763" spans="10:62" x14ac:dyDescent="0.2">
      <c r="J3763" s="24"/>
      <c r="BJ3763" s="25"/>
    </row>
    <row r="3764" spans="10:62" x14ac:dyDescent="0.2">
      <c r="J3764" s="24"/>
      <c r="BJ3764" s="25"/>
    </row>
    <row r="3765" spans="10:62" x14ac:dyDescent="0.2">
      <c r="J3765" s="24"/>
      <c r="BJ3765" s="25"/>
    </row>
    <row r="3766" spans="10:62" x14ac:dyDescent="0.2">
      <c r="J3766" s="24"/>
      <c r="BJ3766" s="25"/>
    </row>
    <row r="3767" spans="10:62" x14ac:dyDescent="0.2">
      <c r="J3767" s="24"/>
      <c r="BJ3767" s="25"/>
    </row>
    <row r="3768" spans="10:62" x14ac:dyDescent="0.2">
      <c r="J3768" s="24"/>
      <c r="BJ3768" s="25"/>
    </row>
    <row r="3769" spans="10:62" x14ac:dyDescent="0.2">
      <c r="J3769" s="24"/>
      <c r="BJ3769" s="25"/>
    </row>
    <row r="3770" spans="10:62" x14ac:dyDescent="0.2">
      <c r="J3770" s="24"/>
      <c r="BJ3770" s="25"/>
    </row>
    <row r="3771" spans="10:62" x14ac:dyDescent="0.2">
      <c r="J3771" s="24"/>
      <c r="BJ3771" s="25"/>
    </row>
    <row r="3772" spans="10:62" x14ac:dyDescent="0.2">
      <c r="J3772" s="24"/>
      <c r="BJ3772" s="25"/>
    </row>
    <row r="3773" spans="10:62" x14ac:dyDescent="0.2">
      <c r="J3773" s="24"/>
      <c r="BJ3773" s="25"/>
    </row>
    <row r="3774" spans="10:62" x14ac:dyDescent="0.2">
      <c r="J3774" s="24"/>
      <c r="BJ3774" s="25"/>
    </row>
    <row r="3775" spans="10:62" x14ac:dyDescent="0.2">
      <c r="J3775" s="24"/>
      <c r="BJ3775" s="25"/>
    </row>
    <row r="3776" spans="10:62" x14ac:dyDescent="0.2">
      <c r="J3776" s="24"/>
      <c r="BJ3776" s="25"/>
    </row>
    <row r="3777" spans="10:62" x14ac:dyDescent="0.2">
      <c r="J3777" s="24"/>
      <c r="BJ3777" s="25"/>
    </row>
    <row r="3778" spans="10:62" x14ac:dyDescent="0.2">
      <c r="J3778" s="24"/>
      <c r="BJ3778" s="25"/>
    </row>
    <row r="3779" spans="10:62" x14ac:dyDescent="0.2">
      <c r="J3779" s="24"/>
      <c r="BJ3779" s="25"/>
    </row>
    <row r="3780" spans="10:62" x14ac:dyDescent="0.2">
      <c r="J3780" s="24"/>
      <c r="BJ3780" s="25"/>
    </row>
    <row r="3781" spans="10:62" x14ac:dyDescent="0.2">
      <c r="J3781" s="24"/>
      <c r="BJ3781" s="25"/>
    </row>
    <row r="3782" spans="10:62" x14ac:dyDescent="0.2">
      <c r="J3782" s="24"/>
      <c r="BJ3782" s="25"/>
    </row>
    <row r="3783" spans="10:62" x14ac:dyDescent="0.2">
      <c r="J3783" s="24"/>
      <c r="BJ3783" s="25"/>
    </row>
    <row r="3784" spans="10:62" x14ac:dyDescent="0.2">
      <c r="J3784" s="24"/>
      <c r="BJ3784" s="25"/>
    </row>
    <row r="3785" spans="10:62" x14ac:dyDescent="0.2">
      <c r="J3785" s="24"/>
      <c r="BJ3785" s="25"/>
    </row>
    <row r="3786" spans="10:62" x14ac:dyDescent="0.2">
      <c r="J3786" s="24"/>
      <c r="BJ3786" s="25"/>
    </row>
    <row r="3787" spans="10:62" x14ac:dyDescent="0.2">
      <c r="J3787" s="24"/>
      <c r="BJ3787" s="25"/>
    </row>
    <row r="3788" spans="10:62" x14ac:dyDescent="0.2">
      <c r="J3788" s="24"/>
      <c r="BJ3788" s="25"/>
    </row>
    <row r="3789" spans="10:62" x14ac:dyDescent="0.2">
      <c r="J3789" s="24"/>
      <c r="BJ3789" s="25"/>
    </row>
    <row r="3790" spans="10:62" x14ac:dyDescent="0.2">
      <c r="J3790" s="24"/>
      <c r="BJ3790" s="25"/>
    </row>
    <row r="3791" spans="10:62" x14ac:dyDescent="0.2">
      <c r="J3791" s="24"/>
      <c r="BJ3791" s="25"/>
    </row>
    <row r="3792" spans="10:62" x14ac:dyDescent="0.2">
      <c r="J3792" s="24"/>
      <c r="BJ3792" s="25"/>
    </row>
    <row r="3793" spans="10:62" x14ac:dyDescent="0.2">
      <c r="J3793" s="24"/>
      <c r="BJ3793" s="25"/>
    </row>
    <row r="3794" spans="10:62" x14ac:dyDescent="0.2">
      <c r="J3794" s="24"/>
      <c r="BJ3794" s="25"/>
    </row>
    <row r="3795" spans="10:62" x14ac:dyDescent="0.2">
      <c r="J3795" s="24"/>
      <c r="BJ3795" s="25"/>
    </row>
    <row r="3796" spans="10:62" x14ac:dyDescent="0.2">
      <c r="J3796" s="24"/>
      <c r="BJ3796" s="25"/>
    </row>
    <row r="3797" spans="10:62" x14ac:dyDescent="0.2">
      <c r="J3797" s="24"/>
      <c r="BJ3797" s="25"/>
    </row>
    <row r="3798" spans="10:62" x14ac:dyDescent="0.2">
      <c r="J3798" s="24"/>
      <c r="BJ3798" s="25"/>
    </row>
    <row r="3799" spans="10:62" x14ac:dyDescent="0.2">
      <c r="J3799" s="24"/>
      <c r="BJ3799" s="25"/>
    </row>
    <row r="3800" spans="10:62" x14ac:dyDescent="0.2">
      <c r="J3800" s="24"/>
      <c r="BJ3800" s="25"/>
    </row>
    <row r="3801" spans="10:62" x14ac:dyDescent="0.2">
      <c r="J3801" s="24"/>
      <c r="BJ3801" s="25"/>
    </row>
    <row r="3802" spans="10:62" x14ac:dyDescent="0.2">
      <c r="J3802" s="24"/>
      <c r="BJ3802" s="25"/>
    </row>
    <row r="3803" spans="10:62" x14ac:dyDescent="0.2">
      <c r="J3803" s="24"/>
      <c r="BJ3803" s="25"/>
    </row>
    <row r="3804" spans="10:62" x14ac:dyDescent="0.2">
      <c r="J3804" s="24"/>
      <c r="BJ3804" s="25"/>
    </row>
    <row r="3805" spans="10:62" x14ac:dyDescent="0.2">
      <c r="J3805" s="24"/>
      <c r="BJ3805" s="25"/>
    </row>
    <row r="3806" spans="10:62" x14ac:dyDescent="0.2">
      <c r="J3806" s="24"/>
      <c r="BJ3806" s="25"/>
    </row>
    <row r="3807" spans="10:62" x14ac:dyDescent="0.2">
      <c r="J3807" s="24"/>
      <c r="BJ3807" s="25"/>
    </row>
    <row r="3808" spans="10:62" x14ac:dyDescent="0.2">
      <c r="J3808" s="24"/>
      <c r="BJ3808" s="25"/>
    </row>
    <row r="3809" spans="10:62" x14ac:dyDescent="0.2">
      <c r="J3809" s="24"/>
      <c r="BJ3809" s="25"/>
    </row>
    <row r="3810" spans="10:62" x14ac:dyDescent="0.2">
      <c r="J3810" s="24"/>
      <c r="BJ3810" s="25"/>
    </row>
    <row r="3811" spans="10:62" x14ac:dyDescent="0.2">
      <c r="J3811" s="24"/>
      <c r="BJ3811" s="25"/>
    </row>
    <row r="3812" spans="10:62" x14ac:dyDescent="0.2">
      <c r="J3812" s="24"/>
      <c r="BJ3812" s="25"/>
    </row>
    <row r="3813" spans="10:62" x14ac:dyDescent="0.2">
      <c r="J3813" s="24"/>
      <c r="BJ3813" s="25"/>
    </row>
    <row r="3814" spans="10:62" x14ac:dyDescent="0.2">
      <c r="J3814" s="24"/>
      <c r="BJ3814" s="25"/>
    </row>
    <row r="3815" spans="10:62" x14ac:dyDescent="0.2">
      <c r="J3815" s="24"/>
      <c r="BJ3815" s="25"/>
    </row>
    <row r="3816" spans="10:62" x14ac:dyDescent="0.2">
      <c r="J3816" s="24"/>
      <c r="BJ3816" s="25"/>
    </row>
    <row r="3817" spans="10:62" x14ac:dyDescent="0.2">
      <c r="J3817" s="24"/>
      <c r="BJ3817" s="25"/>
    </row>
    <row r="3818" spans="10:62" x14ac:dyDescent="0.2">
      <c r="J3818" s="24"/>
      <c r="BJ3818" s="25"/>
    </row>
    <row r="3819" spans="10:62" x14ac:dyDescent="0.2">
      <c r="J3819" s="24"/>
      <c r="BJ3819" s="25"/>
    </row>
    <row r="3820" spans="10:62" x14ac:dyDescent="0.2">
      <c r="J3820" s="24"/>
      <c r="BJ3820" s="25"/>
    </row>
    <row r="3821" spans="10:62" x14ac:dyDescent="0.2">
      <c r="J3821" s="24"/>
      <c r="BJ3821" s="25"/>
    </row>
    <row r="3822" spans="10:62" x14ac:dyDescent="0.2">
      <c r="J3822" s="24"/>
      <c r="BJ3822" s="25"/>
    </row>
    <row r="3823" spans="10:62" x14ac:dyDescent="0.2">
      <c r="J3823" s="24"/>
      <c r="BJ3823" s="25"/>
    </row>
    <row r="3824" spans="10:62" x14ac:dyDescent="0.2">
      <c r="J3824" s="24"/>
      <c r="BJ3824" s="25"/>
    </row>
    <row r="3825" spans="10:62" x14ac:dyDescent="0.2">
      <c r="J3825" s="24"/>
      <c r="BJ3825" s="25"/>
    </row>
    <row r="3826" spans="10:62" x14ac:dyDescent="0.2">
      <c r="J3826" s="24"/>
      <c r="BJ3826" s="25"/>
    </row>
    <row r="3827" spans="10:62" x14ac:dyDescent="0.2">
      <c r="J3827" s="24"/>
      <c r="BJ3827" s="25"/>
    </row>
    <row r="3828" spans="10:62" x14ac:dyDescent="0.2">
      <c r="J3828" s="24"/>
      <c r="BJ3828" s="25"/>
    </row>
    <row r="3829" spans="10:62" x14ac:dyDescent="0.2">
      <c r="J3829" s="24"/>
      <c r="BJ3829" s="25"/>
    </row>
    <row r="3830" spans="10:62" x14ac:dyDescent="0.2">
      <c r="J3830" s="24"/>
      <c r="BJ3830" s="25"/>
    </row>
    <row r="3831" spans="10:62" x14ac:dyDescent="0.2">
      <c r="J3831" s="24"/>
      <c r="BJ3831" s="25"/>
    </row>
    <row r="3832" spans="10:62" x14ac:dyDescent="0.2">
      <c r="J3832" s="24"/>
      <c r="BJ3832" s="25"/>
    </row>
    <row r="3833" spans="10:62" x14ac:dyDescent="0.2">
      <c r="J3833" s="24"/>
      <c r="BJ3833" s="25"/>
    </row>
    <row r="3834" spans="10:62" x14ac:dyDescent="0.2">
      <c r="J3834" s="24"/>
      <c r="BJ3834" s="25"/>
    </row>
    <row r="3835" spans="10:62" x14ac:dyDescent="0.2">
      <c r="J3835" s="24"/>
      <c r="BJ3835" s="25"/>
    </row>
    <row r="3836" spans="10:62" x14ac:dyDescent="0.2">
      <c r="J3836" s="24"/>
      <c r="BJ3836" s="25"/>
    </row>
    <row r="3837" spans="10:62" x14ac:dyDescent="0.2">
      <c r="J3837" s="24"/>
      <c r="BJ3837" s="25"/>
    </row>
    <row r="3838" spans="10:62" x14ac:dyDescent="0.2">
      <c r="J3838" s="24"/>
      <c r="BJ3838" s="25"/>
    </row>
    <row r="3839" spans="10:62" x14ac:dyDescent="0.2">
      <c r="J3839" s="24"/>
      <c r="BJ3839" s="25"/>
    </row>
    <row r="3840" spans="10:62" x14ac:dyDescent="0.2">
      <c r="J3840" s="24"/>
      <c r="BJ3840" s="25"/>
    </row>
    <row r="3841" spans="10:62" x14ac:dyDescent="0.2">
      <c r="J3841" s="24"/>
      <c r="BJ3841" s="25"/>
    </row>
    <row r="3842" spans="10:62" x14ac:dyDescent="0.2">
      <c r="J3842" s="24"/>
      <c r="BJ3842" s="25"/>
    </row>
    <row r="3843" spans="10:62" x14ac:dyDescent="0.2">
      <c r="J3843" s="24"/>
      <c r="BJ3843" s="25"/>
    </row>
    <row r="3844" spans="10:62" x14ac:dyDescent="0.2">
      <c r="J3844" s="24"/>
      <c r="BJ3844" s="25"/>
    </row>
    <row r="3845" spans="10:62" x14ac:dyDescent="0.2">
      <c r="J3845" s="24"/>
      <c r="BJ3845" s="25"/>
    </row>
    <row r="3846" spans="10:62" x14ac:dyDescent="0.2">
      <c r="J3846" s="24"/>
      <c r="BJ3846" s="25"/>
    </row>
    <row r="3847" spans="10:62" x14ac:dyDescent="0.2">
      <c r="J3847" s="24"/>
      <c r="BJ3847" s="25"/>
    </row>
    <row r="3848" spans="10:62" x14ac:dyDescent="0.2">
      <c r="J3848" s="24"/>
      <c r="BJ3848" s="25"/>
    </row>
    <row r="3849" spans="10:62" x14ac:dyDescent="0.2">
      <c r="J3849" s="24"/>
      <c r="BJ3849" s="25"/>
    </row>
    <row r="3850" spans="10:62" x14ac:dyDescent="0.2">
      <c r="J3850" s="24"/>
      <c r="BJ3850" s="25"/>
    </row>
    <row r="3851" spans="10:62" x14ac:dyDescent="0.2">
      <c r="J3851" s="24"/>
      <c r="BJ3851" s="25"/>
    </row>
    <row r="3852" spans="10:62" x14ac:dyDescent="0.2">
      <c r="J3852" s="24"/>
      <c r="BJ3852" s="25"/>
    </row>
    <row r="3853" spans="10:62" x14ac:dyDescent="0.2">
      <c r="J3853" s="24"/>
      <c r="BJ3853" s="25"/>
    </row>
    <row r="3854" spans="10:62" x14ac:dyDescent="0.2">
      <c r="J3854" s="24"/>
      <c r="BJ3854" s="25"/>
    </row>
    <row r="3855" spans="10:62" x14ac:dyDescent="0.2">
      <c r="J3855" s="24"/>
      <c r="BJ3855" s="25"/>
    </row>
    <row r="3856" spans="10:62" x14ac:dyDescent="0.2">
      <c r="J3856" s="24"/>
      <c r="BJ3856" s="25"/>
    </row>
    <row r="3857" spans="10:62" x14ac:dyDescent="0.2">
      <c r="J3857" s="24"/>
      <c r="BJ3857" s="25"/>
    </row>
    <row r="3858" spans="10:62" x14ac:dyDescent="0.2">
      <c r="J3858" s="24"/>
      <c r="BJ3858" s="25"/>
    </row>
    <row r="3859" spans="10:62" x14ac:dyDescent="0.2">
      <c r="J3859" s="24"/>
      <c r="BJ3859" s="25"/>
    </row>
    <row r="3860" spans="10:62" x14ac:dyDescent="0.2">
      <c r="J3860" s="24"/>
      <c r="BJ3860" s="25"/>
    </row>
    <row r="3861" spans="10:62" x14ac:dyDescent="0.2">
      <c r="J3861" s="24"/>
      <c r="BJ3861" s="25"/>
    </row>
    <row r="3862" spans="10:62" x14ac:dyDescent="0.2">
      <c r="J3862" s="24"/>
      <c r="BJ3862" s="25"/>
    </row>
    <row r="3863" spans="10:62" x14ac:dyDescent="0.2">
      <c r="J3863" s="24"/>
      <c r="BJ3863" s="25"/>
    </row>
    <row r="3864" spans="10:62" x14ac:dyDescent="0.2">
      <c r="J3864" s="24"/>
      <c r="BJ3864" s="25"/>
    </row>
    <row r="3865" spans="10:62" x14ac:dyDescent="0.2">
      <c r="J3865" s="24"/>
      <c r="BJ3865" s="25"/>
    </row>
    <row r="3866" spans="10:62" x14ac:dyDescent="0.2">
      <c r="J3866" s="24"/>
      <c r="BJ3866" s="25"/>
    </row>
    <row r="3867" spans="10:62" x14ac:dyDescent="0.2">
      <c r="J3867" s="24"/>
      <c r="BJ3867" s="25"/>
    </row>
    <row r="3868" spans="10:62" x14ac:dyDescent="0.2">
      <c r="J3868" s="24"/>
      <c r="BJ3868" s="25"/>
    </row>
    <row r="3869" spans="10:62" x14ac:dyDescent="0.2">
      <c r="J3869" s="24"/>
      <c r="BJ3869" s="25"/>
    </row>
    <row r="3870" spans="10:62" x14ac:dyDescent="0.2">
      <c r="J3870" s="24"/>
      <c r="BJ3870" s="25"/>
    </row>
    <row r="3871" spans="10:62" x14ac:dyDescent="0.2">
      <c r="J3871" s="24"/>
      <c r="BJ3871" s="25"/>
    </row>
    <row r="3872" spans="10:62" x14ac:dyDescent="0.2">
      <c r="J3872" s="24"/>
      <c r="BJ3872" s="25"/>
    </row>
    <row r="3873" spans="10:62" x14ac:dyDescent="0.2">
      <c r="J3873" s="24"/>
      <c r="BJ3873" s="25"/>
    </row>
    <row r="3874" spans="10:62" x14ac:dyDescent="0.2">
      <c r="J3874" s="24"/>
      <c r="BJ3874" s="25"/>
    </row>
    <row r="3875" spans="10:62" x14ac:dyDescent="0.2">
      <c r="J3875" s="24"/>
      <c r="BJ3875" s="25"/>
    </row>
    <row r="3876" spans="10:62" x14ac:dyDescent="0.2">
      <c r="J3876" s="24"/>
      <c r="BJ3876" s="25"/>
    </row>
    <row r="3877" spans="10:62" x14ac:dyDescent="0.2">
      <c r="J3877" s="24"/>
      <c r="BJ3877" s="25"/>
    </row>
    <row r="3878" spans="10:62" x14ac:dyDescent="0.2">
      <c r="J3878" s="24"/>
      <c r="BJ3878" s="25"/>
    </row>
    <row r="3879" spans="10:62" x14ac:dyDescent="0.2">
      <c r="J3879" s="24"/>
      <c r="BJ3879" s="25"/>
    </row>
    <row r="3880" spans="10:62" x14ac:dyDescent="0.2">
      <c r="J3880" s="24"/>
      <c r="BJ3880" s="25"/>
    </row>
    <row r="3881" spans="10:62" x14ac:dyDescent="0.2">
      <c r="J3881" s="24"/>
      <c r="BJ3881" s="25"/>
    </row>
    <row r="3882" spans="10:62" x14ac:dyDescent="0.2">
      <c r="J3882" s="24"/>
      <c r="BJ3882" s="25"/>
    </row>
    <row r="3883" spans="10:62" x14ac:dyDescent="0.2">
      <c r="J3883" s="24"/>
      <c r="BJ3883" s="25"/>
    </row>
    <row r="3884" spans="10:62" x14ac:dyDescent="0.2">
      <c r="J3884" s="24"/>
      <c r="BJ3884" s="25"/>
    </row>
    <row r="3885" spans="10:62" x14ac:dyDescent="0.2">
      <c r="J3885" s="24"/>
      <c r="BJ3885" s="25"/>
    </row>
    <row r="3886" spans="10:62" x14ac:dyDescent="0.2">
      <c r="J3886" s="24"/>
      <c r="BJ3886" s="25"/>
    </row>
    <row r="3887" spans="10:62" x14ac:dyDescent="0.2">
      <c r="J3887" s="24"/>
      <c r="BJ3887" s="25"/>
    </row>
    <row r="3888" spans="10:62" x14ac:dyDescent="0.2">
      <c r="J3888" s="24"/>
      <c r="BJ3888" s="25"/>
    </row>
    <row r="3889" spans="10:62" x14ac:dyDescent="0.2">
      <c r="J3889" s="24"/>
      <c r="BJ3889" s="25"/>
    </row>
    <row r="3890" spans="10:62" x14ac:dyDescent="0.2">
      <c r="J3890" s="24"/>
      <c r="BJ3890" s="25"/>
    </row>
    <row r="3891" spans="10:62" x14ac:dyDescent="0.2">
      <c r="J3891" s="24"/>
      <c r="BJ3891" s="25"/>
    </row>
    <row r="3892" spans="10:62" x14ac:dyDescent="0.2">
      <c r="J3892" s="24"/>
      <c r="BJ3892" s="25"/>
    </row>
    <row r="3893" spans="10:62" x14ac:dyDescent="0.2">
      <c r="J3893" s="24"/>
      <c r="BJ3893" s="25"/>
    </row>
    <row r="3894" spans="10:62" x14ac:dyDescent="0.2">
      <c r="J3894" s="24"/>
      <c r="BJ3894" s="25"/>
    </row>
    <row r="3895" spans="10:62" x14ac:dyDescent="0.2">
      <c r="J3895" s="24"/>
      <c r="BJ3895" s="25"/>
    </row>
    <row r="3896" spans="10:62" x14ac:dyDescent="0.2">
      <c r="J3896" s="24"/>
      <c r="BJ3896" s="25"/>
    </row>
    <row r="3897" spans="10:62" x14ac:dyDescent="0.2">
      <c r="J3897" s="24"/>
      <c r="BJ3897" s="25"/>
    </row>
    <row r="3898" spans="10:62" x14ac:dyDescent="0.2">
      <c r="J3898" s="24"/>
      <c r="BJ3898" s="25"/>
    </row>
    <row r="3899" spans="10:62" x14ac:dyDescent="0.2">
      <c r="J3899" s="24"/>
      <c r="BJ3899" s="25"/>
    </row>
    <row r="3900" spans="10:62" x14ac:dyDescent="0.2">
      <c r="J3900" s="24"/>
      <c r="BJ3900" s="25"/>
    </row>
    <row r="3901" spans="10:62" x14ac:dyDescent="0.2">
      <c r="J3901" s="24"/>
      <c r="BJ3901" s="25"/>
    </row>
    <row r="3902" spans="10:62" x14ac:dyDescent="0.2">
      <c r="J3902" s="24"/>
      <c r="BJ3902" s="25"/>
    </row>
    <row r="3903" spans="10:62" x14ac:dyDescent="0.2">
      <c r="J3903" s="24"/>
      <c r="BJ3903" s="25"/>
    </row>
    <row r="3904" spans="10:62" x14ac:dyDescent="0.2">
      <c r="J3904" s="24"/>
      <c r="BJ3904" s="25"/>
    </row>
    <row r="3905" spans="10:62" x14ac:dyDescent="0.2">
      <c r="J3905" s="24"/>
      <c r="BJ3905" s="25"/>
    </row>
    <row r="3906" spans="10:62" x14ac:dyDescent="0.2">
      <c r="J3906" s="24"/>
      <c r="BJ3906" s="25"/>
    </row>
    <row r="3907" spans="10:62" x14ac:dyDescent="0.2">
      <c r="J3907" s="24"/>
      <c r="BJ3907" s="25"/>
    </row>
    <row r="3908" spans="10:62" x14ac:dyDescent="0.2">
      <c r="J3908" s="24"/>
      <c r="BJ3908" s="25"/>
    </row>
    <row r="3909" spans="10:62" x14ac:dyDescent="0.2">
      <c r="J3909" s="24"/>
      <c r="BJ3909" s="25"/>
    </row>
    <row r="3910" spans="10:62" x14ac:dyDescent="0.2">
      <c r="J3910" s="24"/>
      <c r="BJ3910" s="25"/>
    </row>
    <row r="3911" spans="10:62" x14ac:dyDescent="0.2">
      <c r="J3911" s="24"/>
      <c r="BJ3911" s="25"/>
    </row>
    <row r="3912" spans="10:62" x14ac:dyDescent="0.2">
      <c r="J3912" s="24"/>
      <c r="BJ3912" s="25"/>
    </row>
    <row r="3913" spans="10:62" x14ac:dyDescent="0.2">
      <c r="J3913" s="24"/>
      <c r="BJ3913" s="25"/>
    </row>
    <row r="3914" spans="10:62" x14ac:dyDescent="0.2">
      <c r="J3914" s="24"/>
      <c r="BJ3914" s="25"/>
    </row>
    <row r="3915" spans="10:62" x14ac:dyDescent="0.2">
      <c r="J3915" s="24"/>
      <c r="BJ3915" s="25"/>
    </row>
    <row r="3916" spans="10:62" x14ac:dyDescent="0.2">
      <c r="J3916" s="24"/>
      <c r="BJ3916" s="25"/>
    </row>
    <row r="3917" spans="10:62" x14ac:dyDescent="0.2">
      <c r="J3917" s="24"/>
      <c r="BJ3917" s="25"/>
    </row>
    <row r="3918" spans="10:62" x14ac:dyDescent="0.2">
      <c r="J3918" s="24"/>
      <c r="BJ3918" s="25"/>
    </row>
    <row r="3919" spans="10:62" x14ac:dyDescent="0.2">
      <c r="J3919" s="24"/>
      <c r="BJ3919" s="25"/>
    </row>
    <row r="3920" spans="10:62" x14ac:dyDescent="0.2">
      <c r="J3920" s="24"/>
      <c r="BJ3920" s="25"/>
    </row>
    <row r="3921" spans="10:62" x14ac:dyDescent="0.2">
      <c r="J3921" s="24"/>
      <c r="BJ3921" s="25"/>
    </row>
    <row r="3922" spans="10:62" x14ac:dyDescent="0.2">
      <c r="J3922" s="24"/>
      <c r="BJ3922" s="25"/>
    </row>
    <row r="3923" spans="10:62" x14ac:dyDescent="0.2">
      <c r="J3923" s="24"/>
      <c r="BJ3923" s="25"/>
    </row>
    <row r="3924" spans="10:62" x14ac:dyDescent="0.2">
      <c r="J3924" s="24"/>
      <c r="BJ3924" s="25"/>
    </row>
    <row r="3925" spans="10:62" x14ac:dyDescent="0.2">
      <c r="J3925" s="24"/>
      <c r="BJ3925" s="25"/>
    </row>
    <row r="3926" spans="10:62" x14ac:dyDescent="0.2">
      <c r="J3926" s="24"/>
      <c r="BJ3926" s="25"/>
    </row>
    <row r="3927" spans="10:62" x14ac:dyDescent="0.2">
      <c r="J3927" s="24"/>
      <c r="BJ3927" s="25"/>
    </row>
    <row r="3928" spans="10:62" x14ac:dyDescent="0.2">
      <c r="J3928" s="24"/>
      <c r="BJ3928" s="25"/>
    </row>
    <row r="3929" spans="10:62" x14ac:dyDescent="0.2">
      <c r="J3929" s="24"/>
      <c r="BJ3929" s="25"/>
    </row>
    <row r="3930" spans="10:62" x14ac:dyDescent="0.2">
      <c r="J3930" s="24"/>
      <c r="BJ3930" s="25"/>
    </row>
    <row r="3931" spans="10:62" x14ac:dyDescent="0.2">
      <c r="J3931" s="24"/>
      <c r="BJ3931" s="25"/>
    </row>
    <row r="3932" spans="10:62" x14ac:dyDescent="0.2">
      <c r="J3932" s="24"/>
      <c r="BJ3932" s="25"/>
    </row>
    <row r="3933" spans="10:62" x14ac:dyDescent="0.2">
      <c r="J3933" s="24"/>
      <c r="BJ3933" s="25"/>
    </row>
    <row r="3934" spans="10:62" x14ac:dyDescent="0.2">
      <c r="J3934" s="24"/>
      <c r="BJ3934" s="25"/>
    </row>
    <row r="3935" spans="10:62" x14ac:dyDescent="0.2">
      <c r="J3935" s="24"/>
      <c r="BJ3935" s="25"/>
    </row>
    <row r="3936" spans="10:62" x14ac:dyDescent="0.2">
      <c r="J3936" s="24"/>
      <c r="BJ3936" s="25"/>
    </row>
    <row r="3937" spans="10:62" x14ac:dyDescent="0.2">
      <c r="J3937" s="24"/>
      <c r="BJ3937" s="25"/>
    </row>
    <row r="3938" spans="10:62" x14ac:dyDescent="0.2">
      <c r="J3938" s="24"/>
      <c r="BJ3938" s="25"/>
    </row>
    <row r="3939" spans="10:62" x14ac:dyDescent="0.2">
      <c r="J3939" s="24"/>
      <c r="BJ3939" s="25"/>
    </row>
    <row r="3940" spans="10:62" x14ac:dyDescent="0.2">
      <c r="J3940" s="24"/>
      <c r="BJ3940" s="25"/>
    </row>
    <row r="3941" spans="10:62" x14ac:dyDescent="0.2">
      <c r="J3941" s="24"/>
      <c r="BJ3941" s="25"/>
    </row>
    <row r="3942" spans="10:62" x14ac:dyDescent="0.2">
      <c r="J3942" s="24"/>
      <c r="BJ3942" s="25"/>
    </row>
    <row r="3943" spans="10:62" x14ac:dyDescent="0.2">
      <c r="J3943" s="24"/>
      <c r="BJ3943" s="25"/>
    </row>
    <row r="3944" spans="10:62" x14ac:dyDescent="0.2">
      <c r="J3944" s="24"/>
      <c r="BJ3944" s="25"/>
    </row>
    <row r="3945" spans="10:62" x14ac:dyDescent="0.2">
      <c r="J3945" s="24"/>
      <c r="BJ3945" s="25"/>
    </row>
    <row r="3946" spans="10:62" x14ac:dyDescent="0.2">
      <c r="J3946" s="24"/>
      <c r="BJ3946" s="25"/>
    </row>
    <row r="3947" spans="10:62" x14ac:dyDescent="0.2">
      <c r="J3947" s="24"/>
      <c r="BJ3947" s="25"/>
    </row>
    <row r="3948" spans="10:62" x14ac:dyDescent="0.2">
      <c r="J3948" s="24"/>
      <c r="BJ3948" s="25"/>
    </row>
    <row r="3949" spans="10:62" x14ac:dyDescent="0.2">
      <c r="J3949" s="24"/>
      <c r="BJ3949" s="25"/>
    </row>
    <row r="3950" spans="10:62" x14ac:dyDescent="0.2">
      <c r="J3950" s="24"/>
      <c r="BJ3950" s="25"/>
    </row>
    <row r="3951" spans="10:62" x14ac:dyDescent="0.2">
      <c r="J3951" s="24"/>
      <c r="BJ3951" s="25"/>
    </row>
    <row r="3952" spans="10:62" x14ac:dyDescent="0.2">
      <c r="J3952" s="24"/>
      <c r="BJ3952" s="25"/>
    </row>
    <row r="3953" spans="10:62" x14ac:dyDescent="0.2">
      <c r="J3953" s="24"/>
      <c r="BJ3953" s="25"/>
    </row>
    <row r="3954" spans="10:62" x14ac:dyDescent="0.2">
      <c r="J3954" s="24"/>
      <c r="BJ3954" s="25"/>
    </row>
    <row r="3955" spans="10:62" x14ac:dyDescent="0.2">
      <c r="J3955" s="24"/>
      <c r="BJ3955" s="25"/>
    </row>
    <row r="3956" spans="10:62" x14ac:dyDescent="0.2">
      <c r="J3956" s="24"/>
      <c r="BJ3956" s="25"/>
    </row>
    <row r="3957" spans="10:62" x14ac:dyDescent="0.2">
      <c r="J3957" s="24"/>
      <c r="BJ3957" s="25"/>
    </row>
    <row r="3958" spans="10:62" x14ac:dyDescent="0.2">
      <c r="J3958" s="24"/>
      <c r="BJ3958" s="25"/>
    </row>
    <row r="3959" spans="10:62" x14ac:dyDescent="0.2">
      <c r="J3959" s="24"/>
      <c r="BJ3959" s="25"/>
    </row>
    <row r="3960" spans="10:62" x14ac:dyDescent="0.2">
      <c r="J3960" s="24"/>
      <c r="BJ3960" s="25"/>
    </row>
    <row r="3961" spans="10:62" x14ac:dyDescent="0.2">
      <c r="J3961" s="24"/>
      <c r="BJ3961" s="25"/>
    </row>
    <row r="3962" spans="10:62" x14ac:dyDescent="0.2">
      <c r="J3962" s="24"/>
      <c r="BJ3962" s="25"/>
    </row>
    <row r="3963" spans="10:62" x14ac:dyDescent="0.2">
      <c r="J3963" s="24"/>
      <c r="BJ3963" s="25"/>
    </row>
    <row r="3964" spans="10:62" x14ac:dyDescent="0.2">
      <c r="J3964" s="24"/>
      <c r="BJ3964" s="25"/>
    </row>
    <row r="3965" spans="10:62" x14ac:dyDescent="0.2">
      <c r="J3965" s="24"/>
      <c r="BJ3965" s="25"/>
    </row>
    <row r="3966" spans="10:62" x14ac:dyDescent="0.2">
      <c r="J3966" s="24"/>
      <c r="BJ3966" s="25"/>
    </row>
    <row r="3967" spans="10:62" x14ac:dyDescent="0.2">
      <c r="J3967" s="24"/>
      <c r="BJ3967" s="25"/>
    </row>
    <row r="3968" spans="10:62" x14ac:dyDescent="0.2">
      <c r="J3968" s="24"/>
      <c r="BJ3968" s="25"/>
    </row>
    <row r="3969" spans="10:62" x14ac:dyDescent="0.2">
      <c r="J3969" s="24"/>
      <c r="BJ3969" s="25"/>
    </row>
    <row r="3970" spans="10:62" x14ac:dyDescent="0.2">
      <c r="J3970" s="24"/>
      <c r="BJ3970" s="25"/>
    </row>
    <row r="3971" spans="10:62" x14ac:dyDescent="0.2">
      <c r="J3971" s="24"/>
      <c r="BJ3971" s="25"/>
    </row>
    <row r="3972" spans="10:62" x14ac:dyDescent="0.2">
      <c r="J3972" s="24"/>
      <c r="BJ3972" s="25"/>
    </row>
    <row r="3973" spans="10:62" x14ac:dyDescent="0.2">
      <c r="J3973" s="24"/>
      <c r="BJ3973" s="25"/>
    </row>
    <row r="3974" spans="10:62" x14ac:dyDescent="0.2">
      <c r="J3974" s="24"/>
      <c r="BJ3974" s="25"/>
    </row>
    <row r="3975" spans="10:62" x14ac:dyDescent="0.2">
      <c r="J3975" s="24"/>
      <c r="BJ3975" s="25"/>
    </row>
    <row r="3976" spans="10:62" x14ac:dyDescent="0.2">
      <c r="J3976" s="24"/>
      <c r="BJ3976" s="25"/>
    </row>
    <row r="3977" spans="10:62" x14ac:dyDescent="0.2">
      <c r="J3977" s="24"/>
      <c r="BJ3977" s="25"/>
    </row>
    <row r="3978" spans="10:62" x14ac:dyDescent="0.2">
      <c r="J3978" s="24"/>
      <c r="BJ3978" s="25"/>
    </row>
    <row r="3979" spans="10:62" x14ac:dyDescent="0.2">
      <c r="J3979" s="24"/>
      <c r="BJ3979" s="25"/>
    </row>
    <row r="3980" spans="10:62" x14ac:dyDescent="0.2">
      <c r="J3980" s="24"/>
      <c r="BJ3980" s="25"/>
    </row>
    <row r="3981" spans="10:62" x14ac:dyDescent="0.2">
      <c r="J3981" s="24"/>
      <c r="BJ3981" s="25"/>
    </row>
    <row r="3982" spans="10:62" x14ac:dyDescent="0.2">
      <c r="J3982" s="24"/>
      <c r="BJ3982" s="25"/>
    </row>
    <row r="3983" spans="10:62" x14ac:dyDescent="0.2">
      <c r="J3983" s="24"/>
      <c r="BJ3983" s="25"/>
    </row>
    <row r="3984" spans="10:62" x14ac:dyDescent="0.2">
      <c r="J3984" s="24"/>
      <c r="BJ3984" s="25"/>
    </row>
    <row r="3985" spans="10:62" x14ac:dyDescent="0.2">
      <c r="J3985" s="24"/>
      <c r="BJ3985" s="25"/>
    </row>
    <row r="3986" spans="10:62" x14ac:dyDescent="0.2">
      <c r="J3986" s="24"/>
      <c r="BJ3986" s="25"/>
    </row>
    <row r="3987" spans="10:62" x14ac:dyDescent="0.2">
      <c r="J3987" s="24"/>
      <c r="BJ3987" s="25"/>
    </row>
    <row r="3988" spans="10:62" x14ac:dyDescent="0.2">
      <c r="J3988" s="24"/>
      <c r="BJ3988" s="25"/>
    </row>
    <row r="3989" spans="10:62" x14ac:dyDescent="0.2">
      <c r="J3989" s="24"/>
      <c r="BJ3989" s="25"/>
    </row>
    <row r="3990" spans="10:62" x14ac:dyDescent="0.2">
      <c r="J3990" s="24"/>
      <c r="BJ3990" s="25"/>
    </row>
    <row r="3991" spans="10:62" x14ac:dyDescent="0.2">
      <c r="J3991" s="24"/>
      <c r="BJ3991" s="25"/>
    </row>
    <row r="3992" spans="10:62" x14ac:dyDescent="0.2">
      <c r="J3992" s="24"/>
      <c r="BJ3992" s="25"/>
    </row>
    <row r="3993" spans="10:62" x14ac:dyDescent="0.2">
      <c r="J3993" s="24"/>
      <c r="BJ3993" s="25"/>
    </row>
    <row r="3994" spans="10:62" x14ac:dyDescent="0.2">
      <c r="J3994" s="24"/>
      <c r="BJ3994" s="25"/>
    </row>
    <row r="3995" spans="10:62" x14ac:dyDescent="0.2">
      <c r="J3995" s="24"/>
      <c r="BJ3995" s="25"/>
    </row>
    <row r="3996" spans="10:62" x14ac:dyDescent="0.2">
      <c r="J3996" s="24"/>
      <c r="BJ3996" s="25"/>
    </row>
    <row r="3997" spans="10:62" x14ac:dyDescent="0.2">
      <c r="J3997" s="24"/>
      <c r="BJ3997" s="25"/>
    </row>
    <row r="3998" spans="10:62" x14ac:dyDescent="0.2">
      <c r="J3998" s="24"/>
      <c r="BJ3998" s="25"/>
    </row>
    <row r="3999" spans="10:62" x14ac:dyDescent="0.2">
      <c r="J3999" s="24"/>
      <c r="BJ3999" s="25"/>
    </row>
    <row r="4000" spans="10:62" x14ac:dyDescent="0.2">
      <c r="J4000" s="24"/>
      <c r="BJ4000" s="25"/>
    </row>
    <row r="4001" spans="10:62" x14ac:dyDescent="0.2">
      <c r="J4001" s="24"/>
      <c r="BJ4001" s="25"/>
    </row>
    <row r="4002" spans="10:62" x14ac:dyDescent="0.2">
      <c r="J4002" s="24"/>
      <c r="BJ4002" s="25"/>
    </row>
    <row r="4003" spans="10:62" x14ac:dyDescent="0.2">
      <c r="J4003" s="24"/>
      <c r="BJ4003" s="25"/>
    </row>
    <row r="4004" spans="10:62" x14ac:dyDescent="0.2">
      <c r="J4004" s="24"/>
      <c r="BJ4004" s="25"/>
    </row>
    <row r="4005" spans="10:62" x14ac:dyDescent="0.2">
      <c r="J4005" s="24"/>
      <c r="BJ4005" s="25"/>
    </row>
    <row r="4006" spans="10:62" x14ac:dyDescent="0.2">
      <c r="J4006" s="24"/>
      <c r="BJ4006" s="25"/>
    </row>
    <row r="4007" spans="10:62" x14ac:dyDescent="0.2">
      <c r="J4007" s="24"/>
      <c r="BJ4007" s="25"/>
    </row>
    <row r="4008" spans="10:62" x14ac:dyDescent="0.2">
      <c r="J4008" s="24"/>
      <c r="BJ4008" s="25"/>
    </row>
    <row r="4009" spans="10:62" x14ac:dyDescent="0.2">
      <c r="J4009" s="24"/>
      <c r="BJ4009" s="25"/>
    </row>
    <row r="4010" spans="10:62" x14ac:dyDescent="0.2">
      <c r="J4010" s="24"/>
      <c r="BJ4010" s="25"/>
    </row>
    <row r="4011" spans="10:62" x14ac:dyDescent="0.2">
      <c r="J4011" s="24"/>
      <c r="BJ4011" s="25"/>
    </row>
    <row r="4012" spans="10:62" x14ac:dyDescent="0.2">
      <c r="J4012" s="24"/>
      <c r="BJ4012" s="25"/>
    </row>
    <row r="4013" spans="10:62" x14ac:dyDescent="0.2">
      <c r="J4013" s="24"/>
      <c r="BJ4013" s="25"/>
    </row>
    <row r="4014" spans="10:62" x14ac:dyDescent="0.2">
      <c r="J4014" s="24"/>
      <c r="BJ4014" s="25"/>
    </row>
    <row r="4015" spans="10:62" x14ac:dyDescent="0.2">
      <c r="J4015" s="24"/>
      <c r="BJ4015" s="25"/>
    </row>
    <row r="4016" spans="10:62" x14ac:dyDescent="0.2">
      <c r="J4016" s="24"/>
      <c r="BJ4016" s="25"/>
    </row>
    <row r="4017" spans="10:62" x14ac:dyDescent="0.2">
      <c r="J4017" s="24"/>
      <c r="BJ4017" s="25"/>
    </row>
    <row r="4018" spans="10:62" x14ac:dyDescent="0.2">
      <c r="J4018" s="24"/>
      <c r="BJ4018" s="25"/>
    </row>
    <row r="4019" spans="10:62" x14ac:dyDescent="0.2">
      <c r="J4019" s="24"/>
      <c r="BJ4019" s="25"/>
    </row>
    <row r="4020" spans="10:62" x14ac:dyDescent="0.2">
      <c r="J4020" s="24"/>
      <c r="BJ4020" s="25"/>
    </row>
    <row r="4021" spans="10:62" x14ac:dyDescent="0.2">
      <c r="J4021" s="24"/>
      <c r="BJ4021" s="25"/>
    </row>
    <row r="4022" spans="10:62" x14ac:dyDescent="0.2">
      <c r="J4022" s="24"/>
      <c r="BJ4022" s="25"/>
    </row>
    <row r="4023" spans="10:62" x14ac:dyDescent="0.2">
      <c r="J4023" s="24"/>
      <c r="BJ4023" s="25"/>
    </row>
    <row r="4024" spans="10:62" x14ac:dyDescent="0.2">
      <c r="J4024" s="24"/>
      <c r="BJ4024" s="25"/>
    </row>
    <row r="4025" spans="10:62" x14ac:dyDescent="0.2">
      <c r="J4025" s="24"/>
      <c r="BJ4025" s="25"/>
    </row>
    <row r="4026" spans="10:62" x14ac:dyDescent="0.2">
      <c r="J4026" s="24"/>
      <c r="BJ4026" s="25"/>
    </row>
    <row r="4027" spans="10:62" x14ac:dyDescent="0.2">
      <c r="J4027" s="24"/>
      <c r="BJ4027" s="25"/>
    </row>
    <row r="4028" spans="10:62" x14ac:dyDescent="0.2">
      <c r="J4028" s="24"/>
      <c r="BJ4028" s="25"/>
    </row>
    <row r="4029" spans="10:62" x14ac:dyDescent="0.2">
      <c r="J4029" s="24"/>
      <c r="BJ4029" s="25"/>
    </row>
    <row r="4030" spans="10:62" x14ac:dyDescent="0.2">
      <c r="J4030" s="24"/>
      <c r="BJ4030" s="25"/>
    </row>
    <row r="4031" spans="10:62" x14ac:dyDescent="0.2">
      <c r="J4031" s="24"/>
      <c r="BJ4031" s="25"/>
    </row>
    <row r="4032" spans="10:62" x14ac:dyDescent="0.2">
      <c r="J4032" s="24"/>
      <c r="BJ4032" s="25"/>
    </row>
    <row r="4033" spans="10:62" x14ac:dyDescent="0.2">
      <c r="J4033" s="24"/>
      <c r="BJ4033" s="25"/>
    </row>
    <row r="4034" spans="10:62" x14ac:dyDescent="0.2">
      <c r="J4034" s="24"/>
      <c r="BJ4034" s="25"/>
    </row>
    <row r="4035" spans="10:62" x14ac:dyDescent="0.2">
      <c r="J4035" s="24"/>
      <c r="BJ4035" s="25"/>
    </row>
    <row r="4036" spans="10:62" x14ac:dyDescent="0.2">
      <c r="J4036" s="24"/>
      <c r="BJ4036" s="25"/>
    </row>
    <row r="4037" spans="10:62" x14ac:dyDescent="0.2">
      <c r="J4037" s="24"/>
      <c r="BJ4037" s="25"/>
    </row>
    <row r="4038" spans="10:62" x14ac:dyDescent="0.2">
      <c r="J4038" s="24"/>
      <c r="BJ4038" s="25"/>
    </row>
    <row r="4039" spans="10:62" x14ac:dyDescent="0.2">
      <c r="J4039" s="24"/>
      <c r="BJ4039" s="25"/>
    </row>
    <row r="4040" spans="10:62" x14ac:dyDescent="0.2">
      <c r="J4040" s="24"/>
      <c r="BJ4040" s="25"/>
    </row>
    <row r="4041" spans="10:62" x14ac:dyDescent="0.2">
      <c r="J4041" s="24"/>
      <c r="BJ4041" s="25"/>
    </row>
    <row r="4042" spans="10:62" x14ac:dyDescent="0.2">
      <c r="J4042" s="24"/>
      <c r="BJ4042" s="25"/>
    </row>
    <row r="4043" spans="10:62" x14ac:dyDescent="0.2">
      <c r="J4043" s="24"/>
      <c r="BJ4043" s="25"/>
    </row>
    <row r="4044" spans="10:62" x14ac:dyDescent="0.2">
      <c r="J4044" s="24"/>
      <c r="BJ4044" s="25"/>
    </row>
    <row r="4045" spans="10:62" x14ac:dyDescent="0.2">
      <c r="J4045" s="24"/>
      <c r="BJ4045" s="25"/>
    </row>
    <row r="4046" spans="10:62" x14ac:dyDescent="0.2">
      <c r="J4046" s="24"/>
      <c r="BJ4046" s="25"/>
    </row>
    <row r="4047" spans="10:62" x14ac:dyDescent="0.2">
      <c r="J4047" s="24"/>
      <c r="BJ4047" s="25"/>
    </row>
    <row r="4048" spans="10:62" x14ac:dyDescent="0.2">
      <c r="J4048" s="24"/>
      <c r="BJ4048" s="25"/>
    </row>
    <row r="4049" spans="10:62" x14ac:dyDescent="0.2">
      <c r="J4049" s="24"/>
      <c r="BJ4049" s="25"/>
    </row>
    <row r="4050" spans="10:62" x14ac:dyDescent="0.2">
      <c r="J4050" s="24"/>
      <c r="BJ4050" s="25"/>
    </row>
    <row r="4051" spans="10:62" x14ac:dyDescent="0.2">
      <c r="J4051" s="24"/>
      <c r="BJ4051" s="25"/>
    </row>
    <row r="4052" spans="10:62" x14ac:dyDescent="0.2">
      <c r="J4052" s="24"/>
      <c r="BJ4052" s="25"/>
    </row>
    <row r="4053" spans="10:62" x14ac:dyDescent="0.2">
      <c r="J4053" s="24"/>
      <c r="BJ4053" s="25"/>
    </row>
    <row r="4054" spans="10:62" x14ac:dyDescent="0.2">
      <c r="J4054" s="24"/>
      <c r="BJ4054" s="25"/>
    </row>
    <row r="4055" spans="10:62" x14ac:dyDescent="0.2">
      <c r="J4055" s="24"/>
      <c r="BJ4055" s="25"/>
    </row>
    <row r="4056" spans="10:62" x14ac:dyDescent="0.2">
      <c r="J4056" s="24"/>
      <c r="BJ4056" s="25"/>
    </row>
    <row r="4057" spans="10:62" x14ac:dyDescent="0.2">
      <c r="J4057" s="24"/>
      <c r="BJ4057" s="25"/>
    </row>
    <row r="4058" spans="10:62" x14ac:dyDescent="0.2">
      <c r="J4058" s="24"/>
      <c r="BJ4058" s="25"/>
    </row>
    <row r="4059" spans="10:62" x14ac:dyDescent="0.2">
      <c r="J4059" s="24"/>
      <c r="BJ4059" s="25"/>
    </row>
    <row r="4060" spans="10:62" x14ac:dyDescent="0.2">
      <c r="J4060" s="24"/>
      <c r="BJ4060" s="25"/>
    </row>
    <row r="4061" spans="10:62" x14ac:dyDescent="0.2">
      <c r="J4061" s="24"/>
      <c r="BJ4061" s="25"/>
    </row>
    <row r="4062" spans="10:62" x14ac:dyDescent="0.2">
      <c r="J4062" s="24"/>
      <c r="BJ4062" s="25"/>
    </row>
    <row r="4063" spans="10:62" x14ac:dyDescent="0.2">
      <c r="J4063" s="24"/>
      <c r="BJ4063" s="25"/>
    </row>
    <row r="4064" spans="10:62" x14ac:dyDescent="0.2">
      <c r="J4064" s="24"/>
      <c r="BJ4064" s="25"/>
    </row>
    <row r="4065" spans="10:62" x14ac:dyDescent="0.2">
      <c r="J4065" s="24"/>
      <c r="BJ4065" s="25"/>
    </row>
    <row r="4066" spans="10:62" x14ac:dyDescent="0.2">
      <c r="J4066" s="24"/>
      <c r="BJ4066" s="25"/>
    </row>
    <row r="4067" spans="10:62" x14ac:dyDescent="0.2">
      <c r="J4067" s="24"/>
      <c r="BJ4067" s="25"/>
    </row>
    <row r="4068" spans="10:62" x14ac:dyDescent="0.2">
      <c r="J4068" s="24"/>
      <c r="BJ4068" s="25"/>
    </row>
    <row r="4069" spans="10:62" x14ac:dyDescent="0.2">
      <c r="J4069" s="24"/>
      <c r="BJ4069" s="25"/>
    </row>
    <row r="4070" spans="10:62" x14ac:dyDescent="0.2">
      <c r="J4070" s="24"/>
      <c r="BJ4070" s="25"/>
    </row>
    <row r="4071" spans="10:62" x14ac:dyDescent="0.2">
      <c r="J4071" s="24"/>
      <c r="BJ4071" s="25"/>
    </row>
    <row r="4072" spans="10:62" x14ac:dyDescent="0.2">
      <c r="J4072" s="24"/>
      <c r="BJ4072" s="25"/>
    </row>
    <row r="4073" spans="10:62" x14ac:dyDescent="0.2">
      <c r="J4073" s="24"/>
      <c r="BJ4073" s="25"/>
    </row>
    <row r="4074" spans="10:62" x14ac:dyDescent="0.2">
      <c r="J4074" s="24"/>
      <c r="BJ4074" s="25"/>
    </row>
    <row r="4075" spans="10:62" x14ac:dyDescent="0.2">
      <c r="J4075" s="24"/>
      <c r="BJ4075" s="25"/>
    </row>
    <row r="4076" spans="10:62" x14ac:dyDescent="0.2">
      <c r="J4076" s="24"/>
      <c r="BJ4076" s="25"/>
    </row>
    <row r="4077" spans="10:62" x14ac:dyDescent="0.2">
      <c r="J4077" s="24"/>
      <c r="BJ4077" s="25"/>
    </row>
    <row r="4078" spans="10:62" x14ac:dyDescent="0.2">
      <c r="J4078" s="24"/>
      <c r="BJ4078" s="25"/>
    </row>
    <row r="4079" spans="10:62" x14ac:dyDescent="0.2">
      <c r="J4079" s="24"/>
      <c r="BJ4079" s="25"/>
    </row>
    <row r="4080" spans="10:62" x14ac:dyDescent="0.2">
      <c r="J4080" s="24"/>
      <c r="BJ4080" s="25"/>
    </row>
    <row r="4081" spans="10:62" x14ac:dyDescent="0.2">
      <c r="J4081" s="24"/>
      <c r="BJ4081" s="25"/>
    </row>
    <row r="4082" spans="10:62" x14ac:dyDescent="0.2">
      <c r="J4082" s="24"/>
      <c r="BJ4082" s="25"/>
    </row>
    <row r="4083" spans="10:62" x14ac:dyDescent="0.2">
      <c r="J4083" s="24"/>
      <c r="BJ4083" s="25"/>
    </row>
    <row r="4084" spans="10:62" x14ac:dyDescent="0.2">
      <c r="J4084" s="24"/>
      <c r="BJ4084" s="25"/>
    </row>
    <row r="4085" spans="10:62" x14ac:dyDescent="0.2">
      <c r="J4085" s="24"/>
      <c r="BJ4085" s="25"/>
    </row>
    <row r="4086" spans="10:62" x14ac:dyDescent="0.2">
      <c r="J4086" s="24"/>
      <c r="BJ4086" s="25"/>
    </row>
    <row r="4087" spans="10:62" x14ac:dyDescent="0.2">
      <c r="J4087" s="24"/>
      <c r="BJ4087" s="25"/>
    </row>
    <row r="4088" spans="10:62" x14ac:dyDescent="0.2">
      <c r="J4088" s="24"/>
      <c r="BJ4088" s="25"/>
    </row>
    <row r="4089" spans="10:62" x14ac:dyDescent="0.2">
      <c r="J4089" s="24"/>
      <c r="BJ4089" s="25"/>
    </row>
    <row r="4090" spans="10:62" x14ac:dyDescent="0.2">
      <c r="J4090" s="24"/>
      <c r="BJ4090" s="25"/>
    </row>
    <row r="4091" spans="10:62" x14ac:dyDescent="0.2">
      <c r="J4091" s="24"/>
      <c r="BJ4091" s="25"/>
    </row>
    <row r="4092" spans="10:62" x14ac:dyDescent="0.2">
      <c r="J4092" s="24"/>
      <c r="BJ4092" s="25"/>
    </row>
    <row r="4093" spans="10:62" x14ac:dyDescent="0.2">
      <c r="J4093" s="24"/>
      <c r="BJ4093" s="25"/>
    </row>
    <row r="4094" spans="10:62" x14ac:dyDescent="0.2">
      <c r="J4094" s="24"/>
      <c r="BJ4094" s="25"/>
    </row>
    <row r="4095" spans="10:62" x14ac:dyDescent="0.2">
      <c r="J4095" s="24"/>
      <c r="BJ4095" s="25"/>
    </row>
    <row r="4096" spans="10:62" x14ac:dyDescent="0.2">
      <c r="J4096" s="24"/>
      <c r="BJ4096" s="25"/>
    </row>
    <row r="4097" spans="10:62" x14ac:dyDescent="0.2">
      <c r="J4097" s="24"/>
      <c r="BJ4097" s="25"/>
    </row>
    <row r="4098" spans="10:62" x14ac:dyDescent="0.2">
      <c r="J4098" s="24"/>
      <c r="BJ4098" s="25"/>
    </row>
    <row r="4099" spans="10:62" x14ac:dyDescent="0.2">
      <c r="J4099" s="24"/>
      <c r="BJ4099" s="25"/>
    </row>
    <row r="4100" spans="10:62" x14ac:dyDescent="0.2">
      <c r="J4100" s="24"/>
      <c r="BJ4100" s="25"/>
    </row>
    <row r="4101" spans="10:62" x14ac:dyDescent="0.2">
      <c r="J4101" s="24"/>
      <c r="BJ4101" s="25"/>
    </row>
    <row r="4102" spans="10:62" x14ac:dyDescent="0.2">
      <c r="J4102" s="24"/>
      <c r="BJ4102" s="25"/>
    </row>
    <row r="4103" spans="10:62" x14ac:dyDescent="0.2">
      <c r="J4103" s="24"/>
      <c r="BJ4103" s="25"/>
    </row>
    <row r="4104" spans="10:62" x14ac:dyDescent="0.2">
      <c r="J4104" s="24"/>
      <c r="BJ4104" s="25"/>
    </row>
    <row r="4105" spans="10:62" x14ac:dyDescent="0.2">
      <c r="J4105" s="24"/>
      <c r="BJ4105" s="25"/>
    </row>
    <row r="4106" spans="10:62" x14ac:dyDescent="0.2">
      <c r="J4106" s="24"/>
      <c r="BJ4106" s="25"/>
    </row>
    <row r="4107" spans="10:62" x14ac:dyDescent="0.2">
      <c r="J4107" s="24"/>
      <c r="BJ4107" s="25"/>
    </row>
    <row r="4108" spans="10:62" x14ac:dyDescent="0.2">
      <c r="J4108" s="24"/>
      <c r="BJ4108" s="25"/>
    </row>
    <row r="4109" spans="10:62" x14ac:dyDescent="0.2">
      <c r="J4109" s="24"/>
      <c r="BJ4109" s="25"/>
    </row>
    <row r="4110" spans="10:62" x14ac:dyDescent="0.2">
      <c r="J4110" s="24"/>
      <c r="BJ4110" s="25"/>
    </row>
    <row r="4111" spans="10:62" x14ac:dyDescent="0.2">
      <c r="J4111" s="24"/>
      <c r="BJ4111" s="25"/>
    </row>
    <row r="4112" spans="10:62" x14ac:dyDescent="0.2">
      <c r="J4112" s="24"/>
      <c r="BJ4112" s="25"/>
    </row>
    <row r="4113" spans="10:62" x14ac:dyDescent="0.2">
      <c r="J4113" s="24"/>
      <c r="BJ4113" s="25"/>
    </row>
    <row r="4114" spans="10:62" x14ac:dyDescent="0.2">
      <c r="J4114" s="24"/>
      <c r="BJ4114" s="25"/>
    </row>
    <row r="4115" spans="10:62" x14ac:dyDescent="0.2">
      <c r="J4115" s="24"/>
      <c r="BJ4115" s="25"/>
    </row>
    <row r="4116" spans="10:62" x14ac:dyDescent="0.2">
      <c r="J4116" s="24"/>
      <c r="BJ4116" s="25"/>
    </row>
    <row r="4117" spans="10:62" x14ac:dyDescent="0.2">
      <c r="J4117" s="24"/>
      <c r="BJ4117" s="25"/>
    </row>
    <row r="4118" spans="10:62" x14ac:dyDescent="0.2">
      <c r="J4118" s="24"/>
      <c r="BJ4118" s="25"/>
    </row>
    <row r="4119" spans="10:62" x14ac:dyDescent="0.2">
      <c r="J4119" s="24"/>
      <c r="BJ4119" s="25"/>
    </row>
    <row r="4120" spans="10:62" x14ac:dyDescent="0.2">
      <c r="J4120" s="24"/>
      <c r="BJ4120" s="25"/>
    </row>
    <row r="4121" spans="10:62" x14ac:dyDescent="0.2">
      <c r="J4121" s="24"/>
      <c r="BJ4121" s="25"/>
    </row>
    <row r="4122" spans="10:62" x14ac:dyDescent="0.2">
      <c r="J4122" s="24"/>
      <c r="BJ4122" s="25"/>
    </row>
    <row r="4123" spans="10:62" x14ac:dyDescent="0.2">
      <c r="J4123" s="24"/>
      <c r="BJ4123" s="25"/>
    </row>
    <row r="4124" spans="10:62" x14ac:dyDescent="0.2">
      <c r="J4124" s="24"/>
      <c r="BJ4124" s="25"/>
    </row>
    <row r="4125" spans="10:62" x14ac:dyDescent="0.2">
      <c r="J4125" s="24"/>
      <c r="BJ4125" s="25"/>
    </row>
    <row r="4126" spans="10:62" x14ac:dyDescent="0.2">
      <c r="J4126" s="24"/>
      <c r="BJ4126" s="25"/>
    </row>
    <row r="4127" spans="10:62" x14ac:dyDescent="0.2">
      <c r="J4127" s="24"/>
      <c r="BJ4127" s="25"/>
    </row>
    <row r="4128" spans="10:62" x14ac:dyDescent="0.2">
      <c r="J4128" s="24"/>
      <c r="BJ4128" s="25"/>
    </row>
    <row r="4129" spans="10:62" x14ac:dyDescent="0.2">
      <c r="J4129" s="24"/>
      <c r="BJ4129" s="25"/>
    </row>
    <row r="4130" spans="10:62" x14ac:dyDescent="0.2">
      <c r="J4130" s="24"/>
      <c r="BJ4130" s="25"/>
    </row>
    <row r="4131" spans="10:62" x14ac:dyDescent="0.2">
      <c r="J4131" s="24"/>
      <c r="BJ4131" s="25"/>
    </row>
    <row r="4132" spans="10:62" x14ac:dyDescent="0.2">
      <c r="J4132" s="24"/>
      <c r="BJ4132" s="25"/>
    </row>
    <row r="4133" spans="10:62" x14ac:dyDescent="0.2">
      <c r="J4133" s="24"/>
      <c r="BJ4133" s="25"/>
    </row>
    <row r="4134" spans="10:62" x14ac:dyDescent="0.2">
      <c r="J4134" s="24"/>
      <c r="BJ4134" s="25"/>
    </row>
    <row r="4135" spans="10:62" x14ac:dyDescent="0.2">
      <c r="J4135" s="24"/>
      <c r="BJ4135" s="25"/>
    </row>
    <row r="4136" spans="10:62" x14ac:dyDescent="0.2">
      <c r="J4136" s="24"/>
      <c r="BJ4136" s="25"/>
    </row>
    <row r="4137" spans="10:62" x14ac:dyDescent="0.2">
      <c r="J4137" s="24"/>
      <c r="BJ4137" s="25"/>
    </row>
    <row r="4138" spans="10:62" x14ac:dyDescent="0.2">
      <c r="J4138" s="24"/>
      <c r="BJ4138" s="25"/>
    </row>
    <row r="4139" spans="10:62" x14ac:dyDescent="0.2">
      <c r="J4139" s="24"/>
      <c r="BJ4139" s="25"/>
    </row>
    <row r="4140" spans="10:62" x14ac:dyDescent="0.2">
      <c r="J4140" s="24"/>
      <c r="BJ4140" s="25"/>
    </row>
    <row r="4141" spans="10:62" x14ac:dyDescent="0.2">
      <c r="J4141" s="24"/>
      <c r="BJ4141" s="25"/>
    </row>
    <row r="4142" spans="10:62" x14ac:dyDescent="0.2">
      <c r="J4142" s="24"/>
      <c r="BJ4142" s="25"/>
    </row>
    <row r="4143" spans="10:62" x14ac:dyDescent="0.2">
      <c r="J4143" s="24"/>
      <c r="BJ4143" s="25"/>
    </row>
    <row r="4144" spans="10:62" x14ac:dyDescent="0.2">
      <c r="J4144" s="24"/>
      <c r="BJ4144" s="25"/>
    </row>
    <row r="4145" spans="10:62" x14ac:dyDescent="0.2">
      <c r="J4145" s="24"/>
      <c r="BJ4145" s="25"/>
    </row>
    <row r="4146" spans="10:62" x14ac:dyDescent="0.2">
      <c r="J4146" s="24"/>
      <c r="BJ4146" s="25"/>
    </row>
    <row r="4147" spans="10:62" x14ac:dyDescent="0.2">
      <c r="J4147" s="24"/>
      <c r="BJ4147" s="25"/>
    </row>
    <row r="4148" spans="10:62" x14ac:dyDescent="0.2">
      <c r="J4148" s="24"/>
      <c r="BJ4148" s="25"/>
    </row>
    <row r="4149" spans="10:62" x14ac:dyDescent="0.2">
      <c r="J4149" s="24"/>
      <c r="BJ4149" s="25"/>
    </row>
    <row r="4150" spans="10:62" x14ac:dyDescent="0.2">
      <c r="J4150" s="24"/>
      <c r="BJ4150" s="25"/>
    </row>
    <row r="4151" spans="10:62" x14ac:dyDescent="0.2">
      <c r="J4151" s="24"/>
      <c r="BJ4151" s="25"/>
    </row>
    <row r="4152" spans="10:62" x14ac:dyDescent="0.2">
      <c r="J4152" s="24"/>
      <c r="BJ4152" s="25"/>
    </row>
    <row r="4153" spans="10:62" x14ac:dyDescent="0.2">
      <c r="J4153" s="24"/>
      <c r="BJ4153" s="25"/>
    </row>
    <row r="4154" spans="10:62" x14ac:dyDescent="0.2">
      <c r="J4154" s="24"/>
      <c r="BJ4154" s="25"/>
    </row>
    <row r="4155" spans="10:62" x14ac:dyDescent="0.2">
      <c r="J4155" s="24"/>
      <c r="BJ4155" s="25"/>
    </row>
    <row r="4156" spans="10:62" x14ac:dyDescent="0.2">
      <c r="J4156" s="24"/>
      <c r="BJ4156" s="25"/>
    </row>
    <row r="4157" spans="10:62" x14ac:dyDescent="0.2">
      <c r="J4157" s="24"/>
      <c r="BJ4157" s="25"/>
    </row>
    <row r="4158" spans="10:62" x14ac:dyDescent="0.2">
      <c r="J4158" s="24"/>
      <c r="BJ4158" s="25"/>
    </row>
    <row r="4159" spans="10:62" x14ac:dyDescent="0.2">
      <c r="J4159" s="24"/>
      <c r="BJ4159" s="25"/>
    </row>
    <row r="4160" spans="10:62" x14ac:dyDescent="0.2">
      <c r="J4160" s="24"/>
      <c r="BJ4160" s="25"/>
    </row>
    <row r="4161" spans="10:62" x14ac:dyDescent="0.2">
      <c r="J4161" s="24"/>
      <c r="BJ4161" s="25"/>
    </row>
    <row r="4162" spans="10:62" x14ac:dyDescent="0.2">
      <c r="J4162" s="24"/>
      <c r="BJ4162" s="25"/>
    </row>
    <row r="4163" spans="10:62" x14ac:dyDescent="0.2">
      <c r="J4163" s="24"/>
      <c r="BJ4163" s="25"/>
    </row>
    <row r="4164" spans="10:62" x14ac:dyDescent="0.2">
      <c r="J4164" s="24"/>
      <c r="BJ4164" s="25"/>
    </row>
    <row r="4165" spans="10:62" x14ac:dyDescent="0.2">
      <c r="J4165" s="24"/>
      <c r="BJ4165" s="25"/>
    </row>
    <row r="4166" spans="10:62" x14ac:dyDescent="0.2">
      <c r="J4166" s="24"/>
      <c r="BJ4166" s="25"/>
    </row>
    <row r="4167" spans="10:62" x14ac:dyDescent="0.2">
      <c r="J4167" s="24"/>
      <c r="BJ4167" s="25"/>
    </row>
    <row r="4168" spans="10:62" x14ac:dyDescent="0.2">
      <c r="J4168" s="24"/>
      <c r="BJ4168" s="25"/>
    </row>
    <row r="4169" spans="10:62" x14ac:dyDescent="0.2">
      <c r="J4169" s="24"/>
      <c r="BJ4169" s="25"/>
    </row>
    <row r="4170" spans="10:62" x14ac:dyDescent="0.2">
      <c r="J4170" s="24"/>
      <c r="BJ4170" s="25"/>
    </row>
    <row r="4171" spans="10:62" x14ac:dyDescent="0.2">
      <c r="J4171" s="24"/>
      <c r="BJ4171" s="25"/>
    </row>
    <row r="4172" spans="10:62" x14ac:dyDescent="0.2">
      <c r="J4172" s="24"/>
      <c r="BJ4172" s="25"/>
    </row>
    <row r="4173" spans="10:62" x14ac:dyDescent="0.2">
      <c r="J4173" s="24"/>
      <c r="BJ4173" s="25"/>
    </row>
    <row r="4174" spans="10:62" x14ac:dyDescent="0.2">
      <c r="J4174" s="24"/>
      <c r="BJ4174" s="25"/>
    </row>
    <row r="4175" spans="10:62" x14ac:dyDescent="0.2">
      <c r="J4175" s="24"/>
      <c r="BJ4175" s="25"/>
    </row>
    <row r="4176" spans="10:62" x14ac:dyDescent="0.2">
      <c r="J4176" s="24"/>
      <c r="BJ4176" s="25"/>
    </row>
    <row r="4177" spans="10:62" x14ac:dyDescent="0.2">
      <c r="J4177" s="24"/>
      <c r="BJ4177" s="25"/>
    </row>
    <row r="4178" spans="10:62" x14ac:dyDescent="0.2">
      <c r="J4178" s="24"/>
      <c r="BJ4178" s="25"/>
    </row>
    <row r="4179" spans="10:62" x14ac:dyDescent="0.2">
      <c r="J4179" s="24"/>
      <c r="BJ4179" s="25"/>
    </row>
    <row r="4180" spans="10:62" x14ac:dyDescent="0.2">
      <c r="J4180" s="24"/>
      <c r="BJ4180" s="25"/>
    </row>
    <row r="4181" spans="10:62" x14ac:dyDescent="0.2">
      <c r="J4181" s="24"/>
      <c r="BJ4181" s="25"/>
    </row>
    <row r="4182" spans="10:62" x14ac:dyDescent="0.2">
      <c r="J4182" s="24"/>
      <c r="BJ4182" s="25"/>
    </row>
    <row r="4183" spans="10:62" x14ac:dyDescent="0.2">
      <c r="J4183" s="24"/>
      <c r="BJ4183" s="25"/>
    </row>
    <row r="4184" spans="10:62" x14ac:dyDescent="0.2">
      <c r="J4184" s="24"/>
      <c r="BJ4184" s="25"/>
    </row>
    <row r="4185" spans="10:62" x14ac:dyDescent="0.2">
      <c r="J4185" s="24"/>
      <c r="BJ4185" s="25"/>
    </row>
    <row r="4186" spans="10:62" x14ac:dyDescent="0.2">
      <c r="J4186" s="24"/>
      <c r="BJ4186" s="25"/>
    </row>
    <row r="4187" spans="10:62" x14ac:dyDescent="0.2">
      <c r="J4187" s="24"/>
      <c r="BJ4187" s="25"/>
    </row>
    <row r="4188" spans="10:62" x14ac:dyDescent="0.2">
      <c r="J4188" s="24"/>
      <c r="BJ4188" s="25"/>
    </row>
    <row r="4189" spans="10:62" x14ac:dyDescent="0.2">
      <c r="J4189" s="24"/>
      <c r="BJ4189" s="25"/>
    </row>
    <row r="4190" spans="10:62" x14ac:dyDescent="0.2">
      <c r="J4190" s="24"/>
      <c r="BJ4190" s="25"/>
    </row>
    <row r="4191" spans="10:62" x14ac:dyDescent="0.2">
      <c r="J4191" s="24"/>
      <c r="BJ4191" s="25"/>
    </row>
    <row r="4192" spans="10:62" x14ac:dyDescent="0.2">
      <c r="J4192" s="24"/>
      <c r="BJ4192" s="25"/>
    </row>
    <row r="4193" spans="10:62" x14ac:dyDescent="0.2">
      <c r="J4193" s="24"/>
      <c r="BJ4193" s="25"/>
    </row>
    <row r="4194" spans="10:62" x14ac:dyDescent="0.2">
      <c r="J4194" s="24"/>
      <c r="BJ4194" s="25"/>
    </row>
    <row r="4195" spans="10:62" x14ac:dyDescent="0.2">
      <c r="J4195" s="24"/>
      <c r="BJ4195" s="25"/>
    </row>
    <row r="4196" spans="10:62" x14ac:dyDescent="0.2">
      <c r="J4196" s="24"/>
      <c r="BJ4196" s="25"/>
    </row>
    <row r="4197" spans="10:62" x14ac:dyDescent="0.2">
      <c r="J4197" s="24"/>
      <c r="BJ4197" s="25"/>
    </row>
    <row r="4198" spans="10:62" x14ac:dyDescent="0.2">
      <c r="J4198" s="24"/>
      <c r="BJ4198" s="25"/>
    </row>
    <row r="4199" spans="10:62" x14ac:dyDescent="0.2">
      <c r="J4199" s="24"/>
      <c r="BJ4199" s="25"/>
    </row>
    <row r="4200" spans="10:62" x14ac:dyDescent="0.2">
      <c r="J4200" s="24"/>
      <c r="BJ4200" s="25"/>
    </row>
    <row r="4201" spans="10:62" x14ac:dyDescent="0.2">
      <c r="J4201" s="24"/>
      <c r="BJ4201" s="25"/>
    </row>
    <row r="4202" spans="10:62" x14ac:dyDescent="0.2">
      <c r="J4202" s="24"/>
      <c r="BJ4202" s="25"/>
    </row>
    <row r="4203" spans="10:62" x14ac:dyDescent="0.2">
      <c r="J4203" s="24"/>
      <c r="BJ4203" s="25"/>
    </row>
    <row r="4204" spans="10:62" x14ac:dyDescent="0.2">
      <c r="J4204" s="24"/>
      <c r="BJ4204" s="25"/>
    </row>
    <row r="4205" spans="10:62" x14ac:dyDescent="0.2">
      <c r="J4205" s="24"/>
      <c r="BJ4205" s="25"/>
    </row>
    <row r="4206" spans="10:62" x14ac:dyDescent="0.2">
      <c r="J4206" s="24"/>
      <c r="BJ4206" s="25"/>
    </row>
    <row r="4207" spans="10:62" x14ac:dyDescent="0.2">
      <c r="J4207" s="24"/>
      <c r="BJ4207" s="25"/>
    </row>
    <row r="4208" spans="10:62" x14ac:dyDescent="0.2">
      <c r="J4208" s="24"/>
      <c r="BJ4208" s="25"/>
    </row>
    <row r="4209" spans="10:62" x14ac:dyDescent="0.2">
      <c r="J4209" s="24"/>
      <c r="BJ4209" s="25"/>
    </row>
    <row r="4210" spans="10:62" x14ac:dyDescent="0.2">
      <c r="J4210" s="24"/>
      <c r="BJ4210" s="25"/>
    </row>
    <row r="4211" spans="10:62" x14ac:dyDescent="0.2">
      <c r="J4211" s="24"/>
      <c r="BJ4211" s="25"/>
    </row>
    <row r="4212" spans="10:62" x14ac:dyDescent="0.2">
      <c r="J4212" s="24"/>
      <c r="BJ4212" s="25"/>
    </row>
    <row r="4213" spans="10:62" x14ac:dyDescent="0.2">
      <c r="J4213" s="24"/>
      <c r="BJ4213" s="25"/>
    </row>
    <row r="4214" spans="10:62" x14ac:dyDescent="0.2">
      <c r="J4214" s="24"/>
      <c r="BJ4214" s="25"/>
    </row>
    <row r="4215" spans="10:62" x14ac:dyDescent="0.2">
      <c r="J4215" s="24"/>
      <c r="BJ4215" s="25"/>
    </row>
    <row r="4216" spans="10:62" x14ac:dyDescent="0.2">
      <c r="J4216" s="24"/>
      <c r="BJ4216" s="25"/>
    </row>
    <row r="4217" spans="10:62" x14ac:dyDescent="0.2">
      <c r="J4217" s="24"/>
      <c r="BJ4217" s="25"/>
    </row>
    <row r="4218" spans="10:62" x14ac:dyDescent="0.2">
      <c r="J4218" s="24"/>
      <c r="BJ4218" s="25"/>
    </row>
    <row r="4219" spans="10:62" x14ac:dyDescent="0.2">
      <c r="J4219" s="24"/>
      <c r="BJ4219" s="25"/>
    </row>
    <row r="4220" spans="10:62" x14ac:dyDescent="0.2">
      <c r="J4220" s="24"/>
      <c r="BJ4220" s="25"/>
    </row>
    <row r="4221" spans="10:62" x14ac:dyDescent="0.2">
      <c r="J4221" s="24"/>
      <c r="BJ4221" s="25"/>
    </row>
    <row r="4222" spans="10:62" x14ac:dyDescent="0.2">
      <c r="J4222" s="24"/>
      <c r="BJ4222" s="25"/>
    </row>
    <row r="4223" spans="10:62" x14ac:dyDescent="0.2">
      <c r="J4223" s="24"/>
      <c r="BJ4223" s="25"/>
    </row>
    <row r="4224" spans="10:62" x14ac:dyDescent="0.2">
      <c r="J4224" s="24"/>
      <c r="BJ4224" s="25"/>
    </row>
    <row r="4225" spans="10:62" x14ac:dyDescent="0.2">
      <c r="J4225" s="24"/>
      <c r="BJ4225" s="25"/>
    </row>
    <row r="4226" spans="10:62" x14ac:dyDescent="0.2">
      <c r="J4226" s="24"/>
      <c r="BJ4226" s="25"/>
    </row>
    <row r="4227" spans="10:62" x14ac:dyDescent="0.2">
      <c r="J4227" s="24"/>
      <c r="BJ4227" s="25"/>
    </row>
    <row r="4228" spans="10:62" x14ac:dyDescent="0.2">
      <c r="J4228" s="24"/>
      <c r="BJ4228" s="25"/>
    </row>
    <row r="4229" spans="10:62" x14ac:dyDescent="0.2">
      <c r="J4229" s="24"/>
      <c r="BJ4229" s="25"/>
    </row>
    <row r="4230" spans="10:62" x14ac:dyDescent="0.2">
      <c r="J4230" s="24"/>
      <c r="BJ4230" s="25"/>
    </row>
    <row r="4231" spans="10:62" x14ac:dyDescent="0.2">
      <c r="J4231" s="24"/>
      <c r="BJ4231" s="25"/>
    </row>
    <row r="4232" spans="10:62" x14ac:dyDescent="0.2">
      <c r="J4232" s="24"/>
      <c r="BJ4232" s="25"/>
    </row>
    <row r="4233" spans="10:62" x14ac:dyDescent="0.2">
      <c r="J4233" s="24"/>
      <c r="BJ4233" s="25"/>
    </row>
    <row r="4234" spans="10:62" x14ac:dyDescent="0.2">
      <c r="J4234" s="24"/>
      <c r="BJ4234" s="25"/>
    </row>
    <row r="4235" spans="10:62" x14ac:dyDescent="0.2">
      <c r="J4235" s="24"/>
      <c r="BJ4235" s="25"/>
    </row>
    <row r="4236" spans="10:62" x14ac:dyDescent="0.2">
      <c r="J4236" s="24"/>
      <c r="BJ4236" s="25"/>
    </row>
    <row r="4237" spans="10:62" x14ac:dyDescent="0.2">
      <c r="J4237" s="24"/>
      <c r="BJ4237" s="25"/>
    </row>
    <row r="4238" spans="10:62" x14ac:dyDescent="0.2">
      <c r="J4238" s="24"/>
      <c r="BJ4238" s="25"/>
    </row>
    <row r="4239" spans="10:62" x14ac:dyDescent="0.2">
      <c r="J4239" s="24"/>
      <c r="BJ4239" s="25"/>
    </row>
    <row r="4240" spans="10:62" x14ac:dyDescent="0.2">
      <c r="J4240" s="24"/>
      <c r="BJ4240" s="25"/>
    </row>
    <row r="4241" spans="10:62" x14ac:dyDescent="0.2">
      <c r="J4241" s="24"/>
      <c r="BJ4241" s="25"/>
    </row>
    <row r="4242" spans="10:62" x14ac:dyDescent="0.2">
      <c r="J4242" s="24"/>
      <c r="BJ4242" s="25"/>
    </row>
    <row r="4243" spans="10:62" x14ac:dyDescent="0.2">
      <c r="J4243" s="24"/>
      <c r="BJ4243" s="25"/>
    </row>
    <row r="4244" spans="10:62" x14ac:dyDescent="0.2">
      <c r="J4244" s="24"/>
      <c r="BJ4244" s="25"/>
    </row>
    <row r="4245" spans="10:62" x14ac:dyDescent="0.2">
      <c r="J4245" s="24"/>
      <c r="BJ4245" s="25"/>
    </row>
    <row r="4246" spans="10:62" x14ac:dyDescent="0.2">
      <c r="J4246" s="24"/>
      <c r="BJ4246" s="25"/>
    </row>
    <row r="4247" spans="10:62" x14ac:dyDescent="0.2">
      <c r="J4247" s="24"/>
      <c r="BJ4247" s="25"/>
    </row>
    <row r="4248" spans="10:62" x14ac:dyDescent="0.2">
      <c r="J4248" s="24"/>
      <c r="BJ4248" s="25"/>
    </row>
    <row r="4249" spans="10:62" x14ac:dyDescent="0.2">
      <c r="J4249" s="24"/>
      <c r="BJ4249" s="25"/>
    </row>
    <row r="4250" spans="10:62" x14ac:dyDescent="0.2">
      <c r="J4250" s="24"/>
      <c r="BJ4250" s="25"/>
    </row>
    <row r="4251" spans="10:62" x14ac:dyDescent="0.2">
      <c r="J4251" s="24"/>
      <c r="BJ4251" s="25"/>
    </row>
    <row r="4252" spans="10:62" x14ac:dyDescent="0.2">
      <c r="J4252" s="24"/>
      <c r="BJ4252" s="25"/>
    </row>
    <row r="4253" spans="10:62" x14ac:dyDescent="0.2">
      <c r="J4253" s="24"/>
      <c r="BJ4253" s="25"/>
    </row>
    <row r="4254" spans="10:62" x14ac:dyDescent="0.2">
      <c r="J4254" s="24"/>
      <c r="BJ4254" s="25"/>
    </row>
    <row r="4255" spans="10:62" x14ac:dyDescent="0.2">
      <c r="J4255" s="24"/>
      <c r="BJ4255" s="25"/>
    </row>
    <row r="4256" spans="10:62" x14ac:dyDescent="0.2">
      <c r="J4256" s="24"/>
      <c r="BJ4256" s="25"/>
    </row>
    <row r="4257" spans="10:62" x14ac:dyDescent="0.2">
      <c r="J4257" s="24"/>
      <c r="BJ4257" s="25"/>
    </row>
    <row r="4258" spans="10:62" x14ac:dyDescent="0.2">
      <c r="J4258" s="24"/>
      <c r="BJ4258" s="25"/>
    </row>
    <row r="4259" spans="10:62" x14ac:dyDescent="0.2">
      <c r="J4259" s="24"/>
      <c r="BJ4259" s="25"/>
    </row>
    <row r="4260" spans="10:62" x14ac:dyDescent="0.2">
      <c r="J4260" s="24"/>
      <c r="BJ4260" s="25"/>
    </row>
    <row r="4261" spans="10:62" x14ac:dyDescent="0.2">
      <c r="J4261" s="24"/>
      <c r="BJ4261" s="25"/>
    </row>
    <row r="4262" spans="10:62" x14ac:dyDescent="0.2">
      <c r="J4262" s="24"/>
      <c r="BJ4262" s="25"/>
    </row>
    <row r="4263" spans="10:62" x14ac:dyDescent="0.2">
      <c r="J4263" s="24"/>
      <c r="BJ4263" s="25"/>
    </row>
    <row r="4264" spans="10:62" x14ac:dyDescent="0.2">
      <c r="J4264" s="24"/>
      <c r="BJ4264" s="25"/>
    </row>
    <row r="4265" spans="10:62" x14ac:dyDescent="0.2">
      <c r="J4265" s="24"/>
      <c r="BJ4265" s="25"/>
    </row>
    <row r="4266" spans="10:62" x14ac:dyDescent="0.2">
      <c r="J4266" s="24"/>
      <c r="BJ4266" s="25"/>
    </row>
    <row r="4267" spans="10:62" x14ac:dyDescent="0.2">
      <c r="J4267" s="24"/>
      <c r="BJ4267" s="25"/>
    </row>
    <row r="4268" spans="10:62" x14ac:dyDescent="0.2">
      <c r="J4268" s="24"/>
      <c r="BJ4268" s="25"/>
    </row>
    <row r="4269" spans="10:62" x14ac:dyDescent="0.2">
      <c r="J4269" s="24"/>
      <c r="BJ4269" s="25"/>
    </row>
    <row r="4270" spans="10:62" x14ac:dyDescent="0.2">
      <c r="J4270" s="24"/>
      <c r="BJ4270" s="25"/>
    </row>
    <row r="4271" spans="10:62" x14ac:dyDescent="0.2">
      <c r="J4271" s="24"/>
      <c r="BJ4271" s="25"/>
    </row>
    <row r="4272" spans="10:62" x14ac:dyDescent="0.2">
      <c r="J4272" s="24"/>
      <c r="BJ4272" s="25"/>
    </row>
    <row r="4273" spans="10:62" x14ac:dyDescent="0.2">
      <c r="J4273" s="24"/>
      <c r="BJ4273" s="25"/>
    </row>
    <row r="4274" spans="10:62" x14ac:dyDescent="0.2">
      <c r="J4274" s="24"/>
      <c r="BJ4274" s="25"/>
    </row>
    <row r="4275" spans="10:62" x14ac:dyDescent="0.2">
      <c r="J4275" s="24"/>
      <c r="BJ4275" s="25"/>
    </row>
    <row r="4276" spans="10:62" x14ac:dyDescent="0.2">
      <c r="J4276" s="24"/>
      <c r="BJ4276" s="25"/>
    </row>
    <row r="4277" spans="10:62" x14ac:dyDescent="0.2">
      <c r="J4277" s="24"/>
      <c r="BJ4277" s="25"/>
    </row>
    <row r="4278" spans="10:62" x14ac:dyDescent="0.2">
      <c r="J4278" s="24"/>
      <c r="BJ4278" s="25"/>
    </row>
    <row r="4279" spans="10:62" x14ac:dyDescent="0.2">
      <c r="J4279" s="24"/>
      <c r="BJ4279" s="25"/>
    </row>
    <row r="4280" spans="10:62" x14ac:dyDescent="0.2">
      <c r="J4280" s="24"/>
      <c r="BJ4280" s="25"/>
    </row>
    <row r="4281" spans="10:62" x14ac:dyDescent="0.2">
      <c r="J4281" s="24"/>
      <c r="BJ4281" s="25"/>
    </row>
    <row r="4282" spans="10:62" x14ac:dyDescent="0.2">
      <c r="J4282" s="24"/>
      <c r="BJ4282" s="25"/>
    </row>
    <row r="4283" spans="10:62" x14ac:dyDescent="0.2">
      <c r="J4283" s="24"/>
      <c r="BJ4283" s="25"/>
    </row>
    <row r="4284" spans="10:62" x14ac:dyDescent="0.2">
      <c r="J4284" s="24"/>
      <c r="BJ4284" s="25"/>
    </row>
    <row r="4285" spans="10:62" x14ac:dyDescent="0.2">
      <c r="J4285" s="24"/>
      <c r="BJ4285" s="25"/>
    </row>
    <row r="4286" spans="10:62" x14ac:dyDescent="0.2">
      <c r="J4286" s="24"/>
      <c r="BJ4286" s="25"/>
    </row>
    <row r="4287" spans="10:62" x14ac:dyDescent="0.2">
      <c r="J4287" s="24"/>
      <c r="BJ4287" s="25"/>
    </row>
    <row r="4288" spans="10:62" x14ac:dyDescent="0.2">
      <c r="J4288" s="24"/>
      <c r="BJ4288" s="25"/>
    </row>
    <row r="4289" spans="10:62" x14ac:dyDescent="0.2">
      <c r="J4289" s="24"/>
      <c r="BJ4289" s="25"/>
    </row>
    <row r="4290" spans="10:62" x14ac:dyDescent="0.2">
      <c r="J4290" s="24"/>
      <c r="BJ4290" s="25"/>
    </row>
    <row r="4291" spans="10:62" x14ac:dyDescent="0.2">
      <c r="J4291" s="24"/>
      <c r="BJ4291" s="25"/>
    </row>
    <row r="4292" spans="10:62" x14ac:dyDescent="0.2">
      <c r="J4292" s="24"/>
      <c r="BJ4292" s="25"/>
    </row>
    <row r="4293" spans="10:62" x14ac:dyDescent="0.2">
      <c r="J4293" s="24"/>
      <c r="BJ4293" s="25"/>
    </row>
    <row r="4294" spans="10:62" x14ac:dyDescent="0.2">
      <c r="J4294" s="24"/>
      <c r="BJ4294" s="25"/>
    </row>
    <row r="4295" spans="10:62" x14ac:dyDescent="0.2">
      <c r="J4295" s="24"/>
      <c r="BJ4295" s="25"/>
    </row>
    <row r="4296" spans="10:62" x14ac:dyDescent="0.2">
      <c r="J4296" s="24"/>
      <c r="BJ4296" s="25"/>
    </row>
    <row r="4297" spans="10:62" x14ac:dyDescent="0.2">
      <c r="J4297" s="24"/>
      <c r="BJ4297" s="25"/>
    </row>
    <row r="4298" spans="10:62" x14ac:dyDescent="0.2">
      <c r="J4298" s="24"/>
      <c r="BJ4298" s="25"/>
    </row>
    <row r="4299" spans="10:62" x14ac:dyDescent="0.2">
      <c r="J4299" s="24"/>
      <c r="BJ4299" s="25"/>
    </row>
    <row r="4300" spans="10:62" x14ac:dyDescent="0.2">
      <c r="J4300" s="24"/>
      <c r="BJ4300" s="25"/>
    </row>
    <row r="4301" spans="10:62" x14ac:dyDescent="0.2">
      <c r="J4301" s="24"/>
      <c r="BJ4301" s="25"/>
    </row>
    <row r="4302" spans="10:62" x14ac:dyDescent="0.2">
      <c r="J4302" s="24"/>
      <c r="BJ4302" s="25"/>
    </row>
    <row r="4303" spans="10:62" x14ac:dyDescent="0.2">
      <c r="J4303" s="24"/>
      <c r="BJ4303" s="25"/>
    </row>
    <row r="4304" spans="10:62" x14ac:dyDescent="0.2">
      <c r="J4304" s="24"/>
      <c r="BJ4304" s="25"/>
    </row>
    <row r="4305" spans="10:62" x14ac:dyDescent="0.2">
      <c r="J4305" s="24"/>
      <c r="BJ4305" s="25"/>
    </row>
    <row r="4306" spans="10:62" x14ac:dyDescent="0.2">
      <c r="J4306" s="24"/>
      <c r="BJ4306" s="25"/>
    </row>
    <row r="4307" spans="10:62" x14ac:dyDescent="0.2">
      <c r="J4307" s="24"/>
      <c r="BJ4307" s="25"/>
    </row>
    <row r="4308" spans="10:62" x14ac:dyDescent="0.2">
      <c r="J4308" s="24"/>
      <c r="BJ4308" s="25"/>
    </row>
    <row r="4309" spans="10:62" x14ac:dyDescent="0.2">
      <c r="J4309" s="24"/>
      <c r="BJ4309" s="25"/>
    </row>
    <row r="4310" spans="10:62" x14ac:dyDescent="0.2">
      <c r="J4310" s="24"/>
      <c r="BJ4310" s="25"/>
    </row>
    <row r="4311" spans="10:62" x14ac:dyDescent="0.2">
      <c r="J4311" s="24"/>
      <c r="BJ4311" s="25"/>
    </row>
    <row r="4312" spans="10:62" x14ac:dyDescent="0.2">
      <c r="J4312" s="24"/>
      <c r="BJ4312" s="25"/>
    </row>
    <row r="4313" spans="10:62" x14ac:dyDescent="0.2">
      <c r="J4313" s="24"/>
      <c r="BJ4313" s="25"/>
    </row>
    <row r="4314" spans="10:62" x14ac:dyDescent="0.2">
      <c r="J4314" s="24"/>
      <c r="BJ4314" s="25"/>
    </row>
    <row r="4315" spans="10:62" x14ac:dyDescent="0.2">
      <c r="J4315" s="24"/>
      <c r="BJ4315" s="25"/>
    </row>
    <row r="4316" spans="10:62" x14ac:dyDescent="0.2">
      <c r="J4316" s="24"/>
      <c r="BJ4316" s="25"/>
    </row>
    <row r="4317" spans="10:62" x14ac:dyDescent="0.2">
      <c r="J4317" s="24"/>
      <c r="BJ4317" s="25"/>
    </row>
    <row r="4318" spans="10:62" x14ac:dyDescent="0.2">
      <c r="J4318" s="24"/>
      <c r="BJ4318" s="25"/>
    </row>
    <row r="4319" spans="10:62" x14ac:dyDescent="0.2">
      <c r="J4319" s="24"/>
      <c r="BJ4319" s="25"/>
    </row>
    <row r="4320" spans="10:62" x14ac:dyDescent="0.2">
      <c r="J4320" s="24"/>
      <c r="BJ4320" s="25"/>
    </row>
    <row r="4321" spans="10:62" x14ac:dyDescent="0.2">
      <c r="J4321" s="24"/>
      <c r="BJ4321" s="25"/>
    </row>
    <row r="4322" spans="10:62" x14ac:dyDescent="0.2">
      <c r="J4322" s="24"/>
      <c r="BJ4322" s="25"/>
    </row>
    <row r="4323" spans="10:62" x14ac:dyDescent="0.2">
      <c r="J4323" s="24"/>
      <c r="BJ4323" s="25"/>
    </row>
    <row r="4324" spans="10:62" x14ac:dyDescent="0.2">
      <c r="J4324" s="24"/>
      <c r="BJ4324" s="25"/>
    </row>
    <row r="4325" spans="10:62" x14ac:dyDescent="0.2">
      <c r="J4325" s="24"/>
      <c r="BJ4325" s="25"/>
    </row>
    <row r="4326" spans="10:62" x14ac:dyDescent="0.2">
      <c r="J4326" s="24"/>
      <c r="BJ4326" s="25"/>
    </row>
    <row r="4327" spans="10:62" x14ac:dyDescent="0.2">
      <c r="J4327" s="24"/>
      <c r="BJ4327" s="25"/>
    </row>
    <row r="4328" spans="10:62" x14ac:dyDescent="0.2">
      <c r="J4328" s="24"/>
      <c r="BJ4328" s="25"/>
    </row>
    <row r="4329" spans="10:62" x14ac:dyDescent="0.2">
      <c r="J4329" s="24"/>
      <c r="BJ4329" s="25"/>
    </row>
    <row r="4330" spans="10:62" x14ac:dyDescent="0.2">
      <c r="J4330" s="24"/>
      <c r="BJ4330" s="25"/>
    </row>
    <row r="4331" spans="10:62" x14ac:dyDescent="0.2">
      <c r="J4331" s="24"/>
      <c r="BJ4331" s="25"/>
    </row>
    <row r="4332" spans="10:62" x14ac:dyDescent="0.2">
      <c r="J4332" s="24"/>
      <c r="BJ4332" s="25"/>
    </row>
    <row r="4333" spans="10:62" x14ac:dyDescent="0.2">
      <c r="J4333" s="24"/>
      <c r="BJ4333" s="25"/>
    </row>
    <row r="4334" spans="10:62" x14ac:dyDescent="0.2">
      <c r="J4334" s="24"/>
      <c r="BJ4334" s="25"/>
    </row>
    <row r="4335" spans="10:62" x14ac:dyDescent="0.2">
      <c r="J4335" s="24"/>
      <c r="BJ4335" s="25"/>
    </row>
    <row r="4336" spans="10:62" x14ac:dyDescent="0.2">
      <c r="J4336" s="24"/>
      <c r="BJ4336" s="25"/>
    </row>
    <row r="4337" spans="10:62" x14ac:dyDescent="0.2">
      <c r="J4337" s="24"/>
      <c r="BJ4337" s="25"/>
    </row>
    <row r="4338" spans="10:62" x14ac:dyDescent="0.2">
      <c r="J4338" s="24"/>
      <c r="BJ4338" s="25"/>
    </row>
    <row r="4339" spans="10:62" x14ac:dyDescent="0.2">
      <c r="J4339" s="24"/>
      <c r="BJ4339" s="25"/>
    </row>
    <row r="4340" spans="10:62" x14ac:dyDescent="0.2">
      <c r="J4340" s="24"/>
      <c r="BJ4340" s="25"/>
    </row>
    <row r="4341" spans="10:62" x14ac:dyDescent="0.2">
      <c r="J4341" s="24"/>
      <c r="BJ4341" s="25"/>
    </row>
    <row r="4342" spans="10:62" x14ac:dyDescent="0.2">
      <c r="J4342" s="24"/>
      <c r="BJ4342" s="25"/>
    </row>
    <row r="4343" spans="10:62" x14ac:dyDescent="0.2">
      <c r="J4343" s="24"/>
      <c r="BJ4343" s="25"/>
    </row>
    <row r="4344" spans="10:62" x14ac:dyDescent="0.2">
      <c r="J4344" s="24"/>
      <c r="BJ4344" s="25"/>
    </row>
    <row r="4345" spans="10:62" x14ac:dyDescent="0.2">
      <c r="J4345" s="24"/>
      <c r="BJ4345" s="25"/>
    </row>
    <row r="4346" spans="10:62" x14ac:dyDescent="0.2">
      <c r="J4346" s="24"/>
      <c r="BJ4346" s="25"/>
    </row>
    <row r="4347" spans="10:62" x14ac:dyDescent="0.2">
      <c r="J4347" s="24"/>
      <c r="BJ4347" s="25"/>
    </row>
    <row r="4348" spans="10:62" x14ac:dyDescent="0.2">
      <c r="J4348" s="24"/>
      <c r="BJ4348" s="25"/>
    </row>
    <row r="4349" spans="10:62" x14ac:dyDescent="0.2">
      <c r="J4349" s="24"/>
      <c r="BJ4349" s="25"/>
    </row>
    <row r="4350" spans="10:62" x14ac:dyDescent="0.2">
      <c r="J4350" s="24"/>
      <c r="BJ4350" s="25"/>
    </row>
    <row r="4351" spans="10:62" x14ac:dyDescent="0.2">
      <c r="J4351" s="24"/>
      <c r="BJ4351" s="25"/>
    </row>
    <row r="4352" spans="10:62" x14ac:dyDescent="0.2">
      <c r="J4352" s="24"/>
      <c r="BJ4352" s="25"/>
    </row>
    <row r="4353" spans="10:62" x14ac:dyDescent="0.2">
      <c r="J4353" s="24"/>
      <c r="BJ4353" s="25"/>
    </row>
    <row r="4354" spans="10:62" x14ac:dyDescent="0.2">
      <c r="J4354" s="24"/>
      <c r="BJ4354" s="25"/>
    </row>
    <row r="4355" spans="10:62" x14ac:dyDescent="0.2">
      <c r="J4355" s="24"/>
      <c r="BJ4355" s="25"/>
    </row>
    <row r="4356" spans="10:62" x14ac:dyDescent="0.2">
      <c r="J4356" s="24"/>
      <c r="BJ4356" s="25"/>
    </row>
    <row r="4357" spans="10:62" x14ac:dyDescent="0.2">
      <c r="J4357" s="24"/>
      <c r="BJ4357" s="25"/>
    </row>
    <row r="4358" spans="10:62" x14ac:dyDescent="0.2">
      <c r="J4358" s="24"/>
      <c r="BJ4358" s="25"/>
    </row>
    <row r="4359" spans="10:62" x14ac:dyDescent="0.2">
      <c r="J4359" s="24"/>
      <c r="BJ4359" s="25"/>
    </row>
    <row r="4360" spans="10:62" x14ac:dyDescent="0.2">
      <c r="J4360" s="24"/>
      <c r="BJ4360" s="25"/>
    </row>
    <row r="4361" spans="10:62" x14ac:dyDescent="0.2">
      <c r="J4361" s="24"/>
      <c r="BJ4361" s="25"/>
    </row>
    <row r="4362" spans="10:62" x14ac:dyDescent="0.2">
      <c r="J4362" s="24"/>
      <c r="BJ4362" s="25"/>
    </row>
    <row r="4363" spans="10:62" x14ac:dyDescent="0.2">
      <c r="J4363" s="24"/>
      <c r="BJ4363" s="25"/>
    </row>
    <row r="4364" spans="10:62" x14ac:dyDescent="0.2">
      <c r="J4364" s="24"/>
      <c r="BJ4364" s="25"/>
    </row>
    <row r="4365" spans="10:62" x14ac:dyDescent="0.2">
      <c r="J4365" s="24"/>
      <c r="BJ4365" s="25"/>
    </row>
    <row r="4366" spans="10:62" x14ac:dyDescent="0.2">
      <c r="J4366" s="24"/>
      <c r="BJ4366" s="25"/>
    </row>
    <row r="4367" spans="10:62" x14ac:dyDescent="0.2">
      <c r="J4367" s="24"/>
      <c r="BJ4367" s="25"/>
    </row>
    <row r="4368" spans="10:62" x14ac:dyDescent="0.2">
      <c r="J4368" s="24"/>
      <c r="BJ4368" s="25"/>
    </row>
    <row r="4369" spans="10:62" x14ac:dyDescent="0.2">
      <c r="J4369" s="24"/>
      <c r="BJ4369" s="25"/>
    </row>
    <row r="4370" spans="10:62" x14ac:dyDescent="0.2">
      <c r="J4370" s="24"/>
      <c r="BJ4370" s="25"/>
    </row>
    <row r="4371" spans="10:62" x14ac:dyDescent="0.2">
      <c r="J4371" s="24"/>
      <c r="BJ4371" s="25"/>
    </row>
    <row r="4372" spans="10:62" x14ac:dyDescent="0.2">
      <c r="J4372" s="24"/>
      <c r="BJ4372" s="25"/>
    </row>
    <row r="4373" spans="10:62" x14ac:dyDescent="0.2">
      <c r="J4373" s="24"/>
      <c r="BJ4373" s="25"/>
    </row>
    <row r="4374" spans="10:62" x14ac:dyDescent="0.2">
      <c r="J4374" s="24"/>
      <c r="BJ4374" s="25"/>
    </row>
    <row r="4375" spans="10:62" x14ac:dyDescent="0.2">
      <c r="J4375" s="24"/>
      <c r="BJ4375" s="25"/>
    </row>
    <row r="4376" spans="10:62" x14ac:dyDescent="0.2">
      <c r="J4376" s="24"/>
      <c r="BJ4376" s="25"/>
    </row>
    <row r="4377" spans="10:62" x14ac:dyDescent="0.2">
      <c r="J4377" s="24"/>
      <c r="BJ4377" s="25"/>
    </row>
    <row r="4378" spans="10:62" x14ac:dyDescent="0.2">
      <c r="J4378" s="24"/>
      <c r="BJ4378" s="25"/>
    </row>
    <row r="4379" spans="10:62" x14ac:dyDescent="0.2">
      <c r="J4379" s="24"/>
      <c r="BJ4379" s="25"/>
    </row>
    <row r="4380" spans="10:62" x14ac:dyDescent="0.2">
      <c r="J4380" s="24"/>
      <c r="BJ4380" s="25"/>
    </row>
    <row r="4381" spans="10:62" x14ac:dyDescent="0.2">
      <c r="J4381" s="24"/>
      <c r="BJ4381" s="25"/>
    </row>
    <row r="4382" spans="10:62" x14ac:dyDescent="0.2">
      <c r="J4382" s="24"/>
      <c r="BJ4382" s="25"/>
    </row>
    <row r="4383" spans="10:62" x14ac:dyDescent="0.2">
      <c r="J4383" s="24"/>
      <c r="BJ4383" s="25"/>
    </row>
    <row r="4384" spans="10:62" x14ac:dyDescent="0.2">
      <c r="J4384" s="24"/>
      <c r="BJ4384" s="25"/>
    </row>
    <row r="4385" spans="10:62" x14ac:dyDescent="0.2">
      <c r="J4385" s="24"/>
      <c r="BJ4385" s="25"/>
    </row>
    <row r="4386" spans="10:62" x14ac:dyDescent="0.2">
      <c r="J4386" s="24"/>
      <c r="BJ4386" s="25"/>
    </row>
    <row r="4387" spans="10:62" x14ac:dyDescent="0.2">
      <c r="J4387" s="24"/>
      <c r="BJ4387" s="25"/>
    </row>
    <row r="4388" spans="10:62" x14ac:dyDescent="0.2">
      <c r="J4388" s="24"/>
      <c r="BJ4388" s="25"/>
    </row>
    <row r="4389" spans="10:62" x14ac:dyDescent="0.2">
      <c r="J4389" s="24"/>
      <c r="BJ4389" s="25"/>
    </row>
    <row r="4390" spans="10:62" x14ac:dyDescent="0.2">
      <c r="J4390" s="24"/>
      <c r="BJ4390" s="25"/>
    </row>
    <row r="4391" spans="10:62" x14ac:dyDescent="0.2">
      <c r="J4391" s="24"/>
      <c r="BJ4391" s="25"/>
    </row>
    <row r="4392" spans="10:62" x14ac:dyDescent="0.2">
      <c r="J4392" s="24"/>
      <c r="BJ4392" s="25"/>
    </row>
    <row r="4393" spans="10:62" x14ac:dyDescent="0.2">
      <c r="J4393" s="24"/>
      <c r="BJ4393" s="25"/>
    </row>
    <row r="4394" spans="10:62" x14ac:dyDescent="0.2">
      <c r="J4394" s="24"/>
      <c r="BJ4394" s="25"/>
    </row>
    <row r="4395" spans="10:62" x14ac:dyDescent="0.2">
      <c r="J4395" s="24"/>
      <c r="BJ4395" s="25"/>
    </row>
    <row r="4396" spans="10:62" x14ac:dyDescent="0.2">
      <c r="J4396" s="24"/>
      <c r="BJ4396" s="25"/>
    </row>
    <row r="4397" spans="10:62" x14ac:dyDescent="0.2">
      <c r="J4397" s="24"/>
      <c r="BJ4397" s="25"/>
    </row>
    <row r="4398" spans="10:62" x14ac:dyDescent="0.2">
      <c r="J4398" s="24"/>
      <c r="BJ4398" s="25"/>
    </row>
    <row r="4399" spans="10:62" x14ac:dyDescent="0.2">
      <c r="J4399" s="24"/>
      <c r="BJ4399" s="25"/>
    </row>
    <row r="4400" spans="10:62" x14ac:dyDescent="0.2">
      <c r="J4400" s="24"/>
      <c r="BJ4400" s="25"/>
    </row>
    <row r="4401" spans="10:62" x14ac:dyDescent="0.2">
      <c r="J4401" s="24"/>
      <c r="BJ4401" s="25"/>
    </row>
    <row r="4402" spans="10:62" x14ac:dyDescent="0.2">
      <c r="J4402" s="24"/>
      <c r="BJ4402" s="25"/>
    </row>
    <row r="4403" spans="10:62" x14ac:dyDescent="0.2">
      <c r="J4403" s="24"/>
      <c r="BJ4403" s="25"/>
    </row>
    <row r="4404" spans="10:62" x14ac:dyDescent="0.2">
      <c r="J4404" s="24"/>
      <c r="BJ4404" s="25"/>
    </row>
    <row r="4405" spans="10:62" x14ac:dyDescent="0.2">
      <c r="J4405" s="24"/>
      <c r="BJ4405" s="25"/>
    </row>
    <row r="4406" spans="10:62" x14ac:dyDescent="0.2">
      <c r="J4406" s="24"/>
      <c r="BJ4406" s="25"/>
    </row>
    <row r="4407" spans="10:62" x14ac:dyDescent="0.2">
      <c r="J4407" s="24"/>
      <c r="BJ4407" s="25"/>
    </row>
    <row r="4408" spans="10:62" x14ac:dyDescent="0.2">
      <c r="J4408" s="24"/>
      <c r="BJ4408" s="25"/>
    </row>
    <row r="4409" spans="10:62" x14ac:dyDescent="0.2">
      <c r="J4409" s="24"/>
      <c r="BJ4409" s="25"/>
    </row>
    <row r="4410" spans="10:62" x14ac:dyDescent="0.2">
      <c r="J4410" s="24"/>
      <c r="BJ4410" s="25"/>
    </row>
    <row r="4411" spans="10:62" x14ac:dyDescent="0.2">
      <c r="J4411" s="24"/>
      <c r="BJ4411" s="25"/>
    </row>
    <row r="4412" spans="10:62" x14ac:dyDescent="0.2">
      <c r="J4412" s="24"/>
      <c r="BJ4412" s="25"/>
    </row>
    <row r="4413" spans="10:62" x14ac:dyDescent="0.2">
      <c r="J4413" s="24"/>
      <c r="BJ4413" s="25"/>
    </row>
    <row r="4414" spans="10:62" x14ac:dyDescent="0.2">
      <c r="J4414" s="24"/>
      <c r="BJ4414" s="25"/>
    </row>
    <row r="4415" spans="10:62" x14ac:dyDescent="0.2">
      <c r="J4415" s="24"/>
      <c r="BJ4415" s="25"/>
    </row>
    <row r="4416" spans="10:62" x14ac:dyDescent="0.2">
      <c r="J4416" s="24"/>
      <c r="BJ4416" s="25"/>
    </row>
    <row r="4417" spans="10:62" x14ac:dyDescent="0.2">
      <c r="J4417" s="24"/>
      <c r="BJ4417" s="25"/>
    </row>
    <row r="4418" spans="10:62" x14ac:dyDescent="0.2">
      <c r="J4418" s="24"/>
      <c r="BJ4418" s="25"/>
    </row>
    <row r="4419" spans="10:62" x14ac:dyDescent="0.2">
      <c r="J4419" s="24"/>
      <c r="BJ4419" s="25"/>
    </row>
    <row r="4420" spans="10:62" x14ac:dyDescent="0.2">
      <c r="J4420" s="24"/>
      <c r="BJ4420" s="25"/>
    </row>
    <row r="4421" spans="10:62" x14ac:dyDescent="0.2">
      <c r="J4421" s="24"/>
      <c r="BJ4421" s="25"/>
    </row>
    <row r="4422" spans="10:62" x14ac:dyDescent="0.2">
      <c r="J4422" s="24"/>
      <c r="BJ4422" s="25"/>
    </row>
    <row r="4423" spans="10:62" x14ac:dyDescent="0.2">
      <c r="J4423" s="24"/>
      <c r="BJ4423" s="25"/>
    </row>
    <row r="4424" spans="10:62" x14ac:dyDescent="0.2">
      <c r="J4424" s="24"/>
      <c r="BJ4424" s="25"/>
    </row>
    <row r="4425" spans="10:62" x14ac:dyDescent="0.2">
      <c r="J4425" s="24"/>
      <c r="BJ4425" s="25"/>
    </row>
    <row r="4426" spans="10:62" x14ac:dyDescent="0.2">
      <c r="J4426" s="24"/>
      <c r="BJ4426" s="25"/>
    </row>
    <row r="4427" spans="10:62" x14ac:dyDescent="0.2">
      <c r="J4427" s="24"/>
      <c r="BJ4427" s="25"/>
    </row>
    <row r="4428" spans="10:62" x14ac:dyDescent="0.2">
      <c r="J4428" s="24"/>
      <c r="BJ4428" s="25"/>
    </row>
    <row r="4429" spans="10:62" x14ac:dyDescent="0.2">
      <c r="J4429" s="24"/>
      <c r="BJ4429" s="25"/>
    </row>
    <row r="4430" spans="10:62" x14ac:dyDescent="0.2">
      <c r="J4430" s="24"/>
      <c r="BJ4430" s="25"/>
    </row>
    <row r="4431" spans="10:62" x14ac:dyDescent="0.2">
      <c r="J4431" s="24"/>
      <c r="BJ4431" s="25"/>
    </row>
    <row r="4432" spans="10:62" x14ac:dyDescent="0.2">
      <c r="J4432" s="24"/>
      <c r="BJ4432" s="25"/>
    </row>
    <row r="4433" spans="10:62" x14ac:dyDescent="0.2">
      <c r="J4433" s="24"/>
      <c r="BJ4433" s="25"/>
    </row>
    <row r="4434" spans="10:62" x14ac:dyDescent="0.2">
      <c r="J4434" s="24"/>
      <c r="BJ4434" s="25"/>
    </row>
    <row r="4435" spans="10:62" x14ac:dyDescent="0.2">
      <c r="J4435" s="24"/>
      <c r="BJ4435" s="25"/>
    </row>
    <row r="4436" spans="10:62" x14ac:dyDescent="0.2">
      <c r="J4436" s="24"/>
      <c r="BJ4436" s="25"/>
    </row>
    <row r="4437" spans="10:62" x14ac:dyDescent="0.2">
      <c r="J4437" s="24"/>
      <c r="BJ4437" s="25"/>
    </row>
    <row r="4438" spans="10:62" x14ac:dyDescent="0.2">
      <c r="J4438" s="24"/>
      <c r="BJ4438" s="25"/>
    </row>
    <row r="4439" spans="10:62" x14ac:dyDescent="0.2">
      <c r="J4439" s="24"/>
      <c r="BJ4439" s="25"/>
    </row>
    <row r="4440" spans="10:62" x14ac:dyDescent="0.2">
      <c r="J4440" s="24"/>
      <c r="BJ4440" s="25"/>
    </row>
    <row r="4441" spans="10:62" x14ac:dyDescent="0.2">
      <c r="J4441" s="24"/>
      <c r="BJ4441" s="25"/>
    </row>
    <row r="4442" spans="10:62" x14ac:dyDescent="0.2">
      <c r="J4442" s="24"/>
      <c r="BJ4442" s="25"/>
    </row>
    <row r="4443" spans="10:62" x14ac:dyDescent="0.2">
      <c r="J4443" s="24"/>
      <c r="BJ4443" s="25"/>
    </row>
    <row r="4444" spans="10:62" x14ac:dyDescent="0.2">
      <c r="J4444" s="24"/>
      <c r="BJ4444" s="25"/>
    </row>
    <row r="4445" spans="10:62" x14ac:dyDescent="0.2">
      <c r="J4445" s="24"/>
      <c r="BJ4445" s="25"/>
    </row>
    <row r="4446" spans="10:62" x14ac:dyDescent="0.2">
      <c r="J4446" s="24"/>
      <c r="BJ4446" s="25"/>
    </row>
    <row r="4447" spans="10:62" x14ac:dyDescent="0.2">
      <c r="J4447" s="24"/>
      <c r="BJ4447" s="25"/>
    </row>
    <row r="4448" spans="10:62" x14ac:dyDescent="0.2">
      <c r="J4448" s="24"/>
      <c r="BJ4448" s="25"/>
    </row>
    <row r="4449" spans="10:62" x14ac:dyDescent="0.2">
      <c r="J4449" s="24"/>
      <c r="BJ4449" s="25"/>
    </row>
    <row r="4450" spans="10:62" x14ac:dyDescent="0.2">
      <c r="J4450" s="24"/>
      <c r="BJ4450" s="25"/>
    </row>
    <row r="4451" spans="10:62" x14ac:dyDescent="0.2">
      <c r="J4451" s="24"/>
      <c r="BJ4451" s="25"/>
    </row>
    <row r="4452" spans="10:62" x14ac:dyDescent="0.2">
      <c r="J4452" s="24"/>
      <c r="BJ4452" s="25"/>
    </row>
    <row r="4453" spans="10:62" x14ac:dyDescent="0.2">
      <c r="J4453" s="24"/>
      <c r="BJ4453" s="25"/>
    </row>
    <row r="4454" spans="10:62" x14ac:dyDescent="0.2">
      <c r="J4454" s="24"/>
      <c r="BJ4454" s="25"/>
    </row>
    <row r="4455" spans="10:62" x14ac:dyDescent="0.2">
      <c r="J4455" s="24"/>
      <c r="BJ4455" s="25"/>
    </row>
    <row r="4456" spans="10:62" x14ac:dyDescent="0.2">
      <c r="J4456" s="24"/>
      <c r="BJ4456" s="25"/>
    </row>
    <row r="4457" spans="10:62" x14ac:dyDescent="0.2">
      <c r="J4457" s="24"/>
      <c r="BJ4457" s="25"/>
    </row>
    <row r="4458" spans="10:62" x14ac:dyDescent="0.2">
      <c r="J4458" s="24"/>
      <c r="BJ4458" s="25"/>
    </row>
    <row r="4459" spans="10:62" x14ac:dyDescent="0.2">
      <c r="J4459" s="24"/>
      <c r="BJ4459" s="25"/>
    </row>
    <row r="4460" spans="10:62" x14ac:dyDescent="0.2">
      <c r="J4460" s="24"/>
      <c r="BJ4460" s="25"/>
    </row>
    <row r="4461" spans="10:62" x14ac:dyDescent="0.2">
      <c r="J4461" s="24"/>
      <c r="BJ4461" s="25"/>
    </row>
    <row r="4462" spans="10:62" x14ac:dyDescent="0.2">
      <c r="J4462" s="24"/>
      <c r="BJ4462" s="25"/>
    </row>
    <row r="4463" spans="10:62" x14ac:dyDescent="0.2">
      <c r="J4463" s="24"/>
      <c r="BJ4463" s="25"/>
    </row>
    <row r="4464" spans="10:62" x14ac:dyDescent="0.2">
      <c r="J4464" s="24"/>
      <c r="BJ4464" s="25"/>
    </row>
    <row r="4465" spans="10:62" x14ac:dyDescent="0.2">
      <c r="J4465" s="24"/>
      <c r="BJ4465" s="25"/>
    </row>
    <row r="4466" spans="10:62" x14ac:dyDescent="0.2">
      <c r="J4466" s="24"/>
      <c r="BJ4466" s="25"/>
    </row>
    <row r="4467" spans="10:62" x14ac:dyDescent="0.2">
      <c r="J4467" s="24"/>
      <c r="BJ4467" s="25"/>
    </row>
    <row r="4468" spans="10:62" x14ac:dyDescent="0.2">
      <c r="J4468" s="24"/>
      <c r="BJ4468" s="25"/>
    </row>
    <row r="4469" spans="10:62" x14ac:dyDescent="0.2">
      <c r="J4469" s="24"/>
      <c r="BJ4469" s="25"/>
    </row>
    <row r="4470" spans="10:62" x14ac:dyDescent="0.2">
      <c r="J4470" s="24"/>
      <c r="BJ4470" s="25"/>
    </row>
    <row r="4471" spans="10:62" x14ac:dyDescent="0.2">
      <c r="J4471" s="24"/>
      <c r="BJ4471" s="25"/>
    </row>
    <row r="4472" spans="10:62" x14ac:dyDescent="0.2">
      <c r="J4472" s="24"/>
      <c r="BJ4472" s="25"/>
    </row>
    <row r="4473" spans="10:62" x14ac:dyDescent="0.2">
      <c r="J4473" s="24"/>
      <c r="BJ4473" s="25"/>
    </row>
    <row r="4474" spans="10:62" x14ac:dyDescent="0.2">
      <c r="J4474" s="24"/>
      <c r="BJ4474" s="25"/>
    </row>
    <row r="4475" spans="10:62" x14ac:dyDescent="0.2">
      <c r="J4475" s="24"/>
      <c r="BJ4475" s="25"/>
    </row>
    <row r="4476" spans="10:62" x14ac:dyDescent="0.2">
      <c r="J4476" s="24"/>
      <c r="BJ4476" s="25"/>
    </row>
    <row r="4477" spans="10:62" x14ac:dyDescent="0.2">
      <c r="J4477" s="24"/>
      <c r="BJ4477" s="25"/>
    </row>
    <row r="4478" spans="10:62" x14ac:dyDescent="0.2">
      <c r="J4478" s="24"/>
      <c r="BJ4478" s="25"/>
    </row>
    <row r="4479" spans="10:62" x14ac:dyDescent="0.2">
      <c r="J4479" s="24"/>
      <c r="BJ4479" s="25"/>
    </row>
    <row r="4480" spans="10:62" x14ac:dyDescent="0.2">
      <c r="J4480" s="24"/>
      <c r="BJ4480" s="25"/>
    </row>
    <row r="4481" spans="10:62" x14ac:dyDescent="0.2">
      <c r="J4481" s="24"/>
      <c r="BJ4481" s="25"/>
    </row>
    <row r="4482" spans="10:62" x14ac:dyDescent="0.2">
      <c r="J4482" s="24"/>
      <c r="BJ4482" s="25"/>
    </row>
    <row r="4483" spans="10:62" x14ac:dyDescent="0.2">
      <c r="J4483" s="24"/>
      <c r="BJ4483" s="25"/>
    </row>
    <row r="4484" spans="10:62" x14ac:dyDescent="0.2">
      <c r="J4484" s="24"/>
      <c r="BJ4484" s="25"/>
    </row>
    <row r="4485" spans="10:62" x14ac:dyDescent="0.2">
      <c r="J4485" s="24"/>
      <c r="BJ4485" s="25"/>
    </row>
    <row r="4486" spans="10:62" x14ac:dyDescent="0.2">
      <c r="J4486" s="24"/>
      <c r="BJ4486" s="25"/>
    </row>
    <row r="4487" spans="10:62" x14ac:dyDescent="0.2">
      <c r="J4487" s="24"/>
      <c r="BJ4487" s="25"/>
    </row>
    <row r="4488" spans="10:62" x14ac:dyDescent="0.2">
      <c r="J4488" s="24"/>
      <c r="BJ4488" s="25"/>
    </row>
    <row r="4489" spans="10:62" x14ac:dyDescent="0.2">
      <c r="J4489" s="24"/>
      <c r="BJ4489" s="25"/>
    </row>
    <row r="4490" spans="10:62" x14ac:dyDescent="0.2">
      <c r="J4490" s="24"/>
      <c r="BJ4490" s="25"/>
    </row>
    <row r="4491" spans="10:62" x14ac:dyDescent="0.2">
      <c r="J4491" s="24"/>
      <c r="BJ4491" s="25"/>
    </row>
    <row r="4492" spans="10:62" x14ac:dyDescent="0.2">
      <c r="J4492" s="24"/>
      <c r="BJ4492" s="25"/>
    </row>
    <row r="4493" spans="10:62" x14ac:dyDescent="0.2">
      <c r="J4493" s="24"/>
      <c r="BJ4493" s="25"/>
    </row>
    <row r="4494" spans="10:62" x14ac:dyDescent="0.2">
      <c r="J4494" s="24"/>
      <c r="BJ4494" s="25"/>
    </row>
    <row r="4495" spans="10:62" x14ac:dyDescent="0.2">
      <c r="J4495" s="24"/>
      <c r="BJ4495" s="25"/>
    </row>
    <row r="4496" spans="10:62" x14ac:dyDescent="0.2">
      <c r="J4496" s="24"/>
      <c r="BJ4496" s="25"/>
    </row>
    <row r="4497" spans="10:62" x14ac:dyDescent="0.2">
      <c r="J4497" s="24"/>
      <c r="BJ4497" s="25"/>
    </row>
    <row r="4498" spans="10:62" x14ac:dyDescent="0.2">
      <c r="J4498" s="24"/>
      <c r="BJ4498" s="25"/>
    </row>
    <row r="4499" spans="10:62" x14ac:dyDescent="0.2">
      <c r="J4499" s="24"/>
      <c r="BJ4499" s="25"/>
    </row>
    <row r="4500" spans="10:62" x14ac:dyDescent="0.2">
      <c r="J4500" s="24"/>
      <c r="BJ4500" s="25"/>
    </row>
    <row r="4501" spans="10:62" x14ac:dyDescent="0.2">
      <c r="J4501" s="24"/>
      <c r="BJ4501" s="25"/>
    </row>
    <row r="4502" spans="10:62" x14ac:dyDescent="0.2">
      <c r="J4502" s="24"/>
      <c r="BJ4502" s="25"/>
    </row>
    <row r="4503" spans="10:62" x14ac:dyDescent="0.2">
      <c r="J4503" s="24"/>
      <c r="BJ4503" s="25"/>
    </row>
    <row r="4504" spans="10:62" x14ac:dyDescent="0.2">
      <c r="J4504" s="24"/>
      <c r="BJ4504" s="25"/>
    </row>
    <row r="4505" spans="10:62" x14ac:dyDescent="0.2">
      <c r="J4505" s="24"/>
      <c r="BJ4505" s="25"/>
    </row>
    <row r="4506" spans="10:62" x14ac:dyDescent="0.2">
      <c r="J4506" s="24"/>
      <c r="BJ4506" s="25"/>
    </row>
    <row r="4507" spans="10:62" x14ac:dyDescent="0.2">
      <c r="J4507" s="24"/>
      <c r="BJ4507" s="25"/>
    </row>
    <row r="4508" spans="10:62" x14ac:dyDescent="0.2">
      <c r="J4508" s="24"/>
      <c r="BJ4508" s="25"/>
    </row>
    <row r="4509" spans="10:62" x14ac:dyDescent="0.2">
      <c r="J4509" s="24"/>
      <c r="BJ4509" s="25"/>
    </row>
    <row r="4510" spans="10:62" x14ac:dyDescent="0.2">
      <c r="J4510" s="24"/>
      <c r="BJ4510" s="25"/>
    </row>
    <row r="4511" spans="10:62" x14ac:dyDescent="0.2">
      <c r="J4511" s="24"/>
      <c r="BJ4511" s="25"/>
    </row>
    <row r="4512" spans="10:62" x14ac:dyDescent="0.2">
      <c r="J4512" s="24"/>
      <c r="BJ4512" s="25"/>
    </row>
    <row r="4513" spans="10:62" x14ac:dyDescent="0.2">
      <c r="J4513" s="24"/>
      <c r="BJ4513" s="25"/>
    </row>
    <row r="4514" spans="10:62" x14ac:dyDescent="0.2">
      <c r="J4514" s="24"/>
      <c r="BJ4514" s="25"/>
    </row>
    <row r="4515" spans="10:62" x14ac:dyDescent="0.2">
      <c r="J4515" s="24"/>
      <c r="BJ4515" s="25"/>
    </row>
    <row r="4516" spans="10:62" x14ac:dyDescent="0.2">
      <c r="J4516" s="24"/>
      <c r="BJ4516" s="25"/>
    </row>
    <row r="4517" spans="10:62" x14ac:dyDescent="0.2">
      <c r="J4517" s="24"/>
      <c r="BJ4517" s="25"/>
    </row>
    <row r="4518" spans="10:62" x14ac:dyDescent="0.2">
      <c r="J4518" s="24"/>
      <c r="BJ4518" s="25"/>
    </row>
    <row r="4519" spans="10:62" x14ac:dyDescent="0.2">
      <c r="J4519" s="24"/>
      <c r="BJ4519" s="25"/>
    </row>
    <row r="4520" spans="10:62" x14ac:dyDescent="0.2">
      <c r="J4520" s="24"/>
      <c r="BJ4520" s="25"/>
    </row>
    <row r="4521" spans="10:62" x14ac:dyDescent="0.2">
      <c r="J4521" s="24"/>
      <c r="BJ4521" s="25"/>
    </row>
    <row r="4522" spans="10:62" x14ac:dyDescent="0.2">
      <c r="J4522" s="24"/>
      <c r="BJ4522" s="25"/>
    </row>
    <row r="4523" spans="10:62" x14ac:dyDescent="0.2">
      <c r="J4523" s="24"/>
      <c r="BJ4523" s="25"/>
    </row>
    <row r="4524" spans="10:62" x14ac:dyDescent="0.2">
      <c r="J4524" s="24"/>
      <c r="BJ4524" s="25"/>
    </row>
    <row r="4525" spans="10:62" x14ac:dyDescent="0.2">
      <c r="J4525" s="24"/>
      <c r="BJ4525" s="25"/>
    </row>
    <row r="4526" spans="10:62" x14ac:dyDescent="0.2">
      <c r="J4526" s="24"/>
      <c r="BJ4526" s="25"/>
    </row>
    <row r="4527" spans="10:62" x14ac:dyDescent="0.2">
      <c r="J4527" s="24"/>
      <c r="BJ4527" s="25"/>
    </row>
    <row r="4528" spans="10:62" x14ac:dyDescent="0.2">
      <c r="J4528" s="24"/>
      <c r="BJ4528" s="25"/>
    </row>
    <row r="4529" spans="10:62" x14ac:dyDescent="0.2">
      <c r="J4529" s="24"/>
      <c r="BJ4529" s="25"/>
    </row>
    <row r="4530" spans="10:62" x14ac:dyDescent="0.2">
      <c r="J4530" s="24"/>
      <c r="BJ4530" s="25"/>
    </row>
    <row r="4531" spans="10:62" x14ac:dyDescent="0.2">
      <c r="J4531" s="24"/>
      <c r="BJ4531" s="25"/>
    </row>
    <row r="4532" spans="10:62" x14ac:dyDescent="0.2">
      <c r="J4532" s="24"/>
      <c r="BJ4532" s="25"/>
    </row>
    <row r="4533" spans="10:62" x14ac:dyDescent="0.2">
      <c r="J4533" s="24"/>
      <c r="BJ4533" s="25"/>
    </row>
    <row r="4534" spans="10:62" x14ac:dyDescent="0.2">
      <c r="J4534" s="24"/>
      <c r="BJ4534" s="25"/>
    </row>
    <row r="4535" spans="10:62" x14ac:dyDescent="0.2">
      <c r="J4535" s="24"/>
      <c r="BJ4535" s="25"/>
    </row>
    <row r="4536" spans="10:62" x14ac:dyDescent="0.2">
      <c r="J4536" s="24"/>
      <c r="BJ4536" s="25"/>
    </row>
    <row r="4537" spans="10:62" x14ac:dyDescent="0.2">
      <c r="J4537" s="24"/>
      <c r="BJ4537" s="25"/>
    </row>
    <row r="4538" spans="10:62" x14ac:dyDescent="0.2">
      <c r="J4538" s="24"/>
      <c r="BJ4538" s="25"/>
    </row>
    <row r="4539" spans="10:62" x14ac:dyDescent="0.2">
      <c r="J4539" s="24"/>
      <c r="BJ4539" s="25"/>
    </row>
    <row r="4540" spans="10:62" x14ac:dyDescent="0.2">
      <c r="J4540" s="24"/>
      <c r="BJ4540" s="25"/>
    </row>
    <row r="4541" spans="10:62" x14ac:dyDescent="0.2">
      <c r="J4541" s="24"/>
      <c r="BJ4541" s="25"/>
    </row>
    <row r="4542" spans="10:62" x14ac:dyDescent="0.2">
      <c r="J4542" s="24"/>
      <c r="BJ4542" s="25"/>
    </row>
    <row r="4543" spans="10:62" x14ac:dyDescent="0.2">
      <c r="J4543" s="24"/>
      <c r="BJ4543" s="25"/>
    </row>
    <row r="4544" spans="10:62" x14ac:dyDescent="0.2">
      <c r="J4544" s="24"/>
      <c r="BJ4544" s="25"/>
    </row>
    <row r="4545" spans="10:62" x14ac:dyDescent="0.2">
      <c r="J4545" s="24"/>
      <c r="BJ4545" s="25"/>
    </row>
    <row r="4546" spans="10:62" x14ac:dyDescent="0.2">
      <c r="J4546" s="24"/>
      <c r="BJ4546" s="25"/>
    </row>
    <row r="4547" spans="10:62" x14ac:dyDescent="0.2">
      <c r="J4547" s="24"/>
      <c r="BJ4547" s="25"/>
    </row>
    <row r="4548" spans="10:62" x14ac:dyDescent="0.2">
      <c r="J4548" s="24"/>
      <c r="BJ4548" s="25"/>
    </row>
    <row r="4549" spans="10:62" x14ac:dyDescent="0.2">
      <c r="J4549" s="24"/>
      <c r="BJ4549" s="25"/>
    </row>
    <row r="4550" spans="10:62" x14ac:dyDescent="0.2">
      <c r="J4550" s="24"/>
      <c r="BJ4550" s="25"/>
    </row>
    <row r="4551" spans="10:62" x14ac:dyDescent="0.2">
      <c r="J4551" s="24"/>
      <c r="BJ4551" s="25"/>
    </row>
    <row r="4552" spans="10:62" x14ac:dyDescent="0.2">
      <c r="J4552" s="24"/>
      <c r="BJ4552" s="25"/>
    </row>
    <row r="4553" spans="10:62" x14ac:dyDescent="0.2">
      <c r="J4553" s="24"/>
      <c r="BJ4553" s="25"/>
    </row>
    <row r="4554" spans="10:62" x14ac:dyDescent="0.2">
      <c r="J4554" s="24"/>
      <c r="BJ4554" s="25"/>
    </row>
    <row r="4555" spans="10:62" x14ac:dyDescent="0.2">
      <c r="J4555" s="24"/>
      <c r="BJ4555" s="25"/>
    </row>
    <row r="4556" spans="10:62" x14ac:dyDescent="0.2">
      <c r="J4556" s="24"/>
      <c r="BJ4556" s="25"/>
    </row>
    <row r="4557" spans="10:62" x14ac:dyDescent="0.2">
      <c r="J4557" s="24"/>
      <c r="BJ4557" s="25"/>
    </row>
    <row r="4558" spans="10:62" x14ac:dyDescent="0.2">
      <c r="J4558" s="24"/>
      <c r="BJ4558" s="25"/>
    </row>
    <row r="4559" spans="10:62" x14ac:dyDescent="0.2">
      <c r="J4559" s="24"/>
      <c r="BJ4559" s="25"/>
    </row>
    <row r="4560" spans="10:62" x14ac:dyDescent="0.2">
      <c r="J4560" s="24"/>
      <c r="BJ4560" s="25"/>
    </row>
    <row r="4561" spans="10:62" x14ac:dyDescent="0.2">
      <c r="J4561" s="24"/>
      <c r="BJ4561" s="25"/>
    </row>
    <row r="4562" spans="10:62" x14ac:dyDescent="0.2">
      <c r="J4562" s="24"/>
      <c r="BJ4562" s="25"/>
    </row>
    <row r="4563" spans="10:62" x14ac:dyDescent="0.2">
      <c r="J4563" s="24"/>
      <c r="BJ4563" s="25"/>
    </row>
    <row r="4564" spans="10:62" x14ac:dyDescent="0.2">
      <c r="J4564" s="24"/>
      <c r="BJ4564" s="25"/>
    </row>
    <row r="4565" spans="10:62" x14ac:dyDescent="0.2">
      <c r="J4565" s="24"/>
      <c r="BJ4565" s="25"/>
    </row>
    <row r="4566" spans="10:62" x14ac:dyDescent="0.2">
      <c r="J4566" s="24"/>
      <c r="BJ4566" s="25"/>
    </row>
    <row r="4567" spans="10:62" x14ac:dyDescent="0.2">
      <c r="J4567" s="24"/>
      <c r="BJ4567" s="25"/>
    </row>
    <row r="4568" spans="10:62" x14ac:dyDescent="0.2">
      <c r="J4568" s="24"/>
      <c r="BJ4568" s="25"/>
    </row>
    <row r="4569" spans="10:62" x14ac:dyDescent="0.2">
      <c r="J4569" s="24"/>
      <c r="BJ4569" s="25"/>
    </row>
    <row r="4570" spans="10:62" x14ac:dyDescent="0.2">
      <c r="J4570" s="24"/>
      <c r="BJ4570" s="25"/>
    </row>
    <row r="4571" spans="10:62" x14ac:dyDescent="0.2">
      <c r="J4571" s="24"/>
      <c r="BJ4571" s="25"/>
    </row>
    <row r="4572" spans="10:62" x14ac:dyDescent="0.2">
      <c r="J4572" s="24"/>
      <c r="BJ4572" s="25"/>
    </row>
    <row r="4573" spans="10:62" x14ac:dyDescent="0.2">
      <c r="J4573" s="24"/>
      <c r="BJ4573" s="25"/>
    </row>
    <row r="4574" spans="10:62" x14ac:dyDescent="0.2">
      <c r="J4574" s="24"/>
      <c r="BJ4574" s="25"/>
    </row>
    <row r="4575" spans="10:62" x14ac:dyDescent="0.2">
      <c r="J4575" s="24"/>
      <c r="BJ4575" s="25"/>
    </row>
    <row r="4576" spans="10:62" x14ac:dyDescent="0.2">
      <c r="J4576" s="24"/>
      <c r="BJ4576" s="25"/>
    </row>
    <row r="4577" spans="10:62" x14ac:dyDescent="0.2">
      <c r="J4577" s="24"/>
      <c r="BJ4577" s="25"/>
    </row>
    <row r="4578" spans="10:62" x14ac:dyDescent="0.2">
      <c r="J4578" s="24"/>
      <c r="BJ4578" s="25"/>
    </row>
    <row r="4579" spans="10:62" x14ac:dyDescent="0.2">
      <c r="J4579" s="24"/>
      <c r="BJ4579" s="25"/>
    </row>
    <row r="4580" spans="10:62" x14ac:dyDescent="0.2">
      <c r="J4580" s="24"/>
      <c r="BJ4580" s="25"/>
    </row>
    <row r="4581" spans="10:62" x14ac:dyDescent="0.2">
      <c r="J4581" s="24"/>
      <c r="BJ4581" s="25"/>
    </row>
    <row r="4582" spans="10:62" x14ac:dyDescent="0.2">
      <c r="J4582" s="24"/>
      <c r="BJ4582" s="25"/>
    </row>
    <row r="4583" spans="10:62" x14ac:dyDescent="0.2">
      <c r="J4583" s="24"/>
      <c r="BJ4583" s="25"/>
    </row>
    <row r="4584" spans="10:62" x14ac:dyDescent="0.2">
      <c r="J4584" s="24"/>
      <c r="BJ4584" s="25"/>
    </row>
    <row r="4585" spans="10:62" x14ac:dyDescent="0.2">
      <c r="J4585" s="24"/>
      <c r="BJ4585" s="25"/>
    </row>
    <row r="4586" spans="10:62" x14ac:dyDescent="0.2">
      <c r="J4586" s="24"/>
      <c r="BJ4586" s="25"/>
    </row>
    <row r="4587" spans="10:62" x14ac:dyDescent="0.2">
      <c r="J4587" s="24"/>
      <c r="BJ4587" s="25"/>
    </row>
    <row r="4588" spans="10:62" x14ac:dyDescent="0.2">
      <c r="J4588" s="24"/>
      <c r="BJ4588" s="25"/>
    </row>
    <row r="4589" spans="10:62" x14ac:dyDescent="0.2">
      <c r="J4589" s="24"/>
      <c r="BJ4589" s="25"/>
    </row>
    <row r="4590" spans="10:62" x14ac:dyDescent="0.2">
      <c r="J4590" s="24"/>
      <c r="BJ4590" s="25"/>
    </row>
    <row r="4591" spans="10:62" x14ac:dyDescent="0.2">
      <c r="J4591" s="24"/>
      <c r="BJ4591" s="25"/>
    </row>
    <row r="4592" spans="10:62" x14ac:dyDescent="0.2">
      <c r="J4592" s="24"/>
      <c r="BJ4592" s="25"/>
    </row>
    <row r="4593" spans="10:62" x14ac:dyDescent="0.2">
      <c r="J4593" s="24"/>
      <c r="BJ4593" s="25"/>
    </row>
    <row r="4594" spans="10:62" x14ac:dyDescent="0.2">
      <c r="J4594" s="24"/>
      <c r="BJ4594" s="25"/>
    </row>
    <row r="4595" spans="10:62" x14ac:dyDescent="0.2">
      <c r="J4595" s="24"/>
      <c r="BJ4595" s="25"/>
    </row>
    <row r="4596" spans="10:62" x14ac:dyDescent="0.2">
      <c r="J4596" s="24"/>
      <c r="BJ4596" s="25"/>
    </row>
    <row r="4597" spans="10:62" x14ac:dyDescent="0.2">
      <c r="J4597" s="24"/>
      <c r="BJ4597" s="25"/>
    </row>
    <row r="4598" spans="10:62" x14ac:dyDescent="0.2">
      <c r="J4598" s="24"/>
      <c r="BJ4598" s="25"/>
    </row>
    <row r="4599" spans="10:62" x14ac:dyDescent="0.2">
      <c r="J4599" s="24"/>
      <c r="BJ4599" s="25"/>
    </row>
    <row r="4600" spans="10:62" x14ac:dyDescent="0.2">
      <c r="J4600" s="24"/>
      <c r="BJ4600" s="25"/>
    </row>
    <row r="4601" spans="10:62" x14ac:dyDescent="0.2">
      <c r="J4601" s="24"/>
      <c r="BJ4601" s="25"/>
    </row>
    <row r="4602" spans="10:62" x14ac:dyDescent="0.2">
      <c r="J4602" s="24"/>
      <c r="BJ4602" s="25"/>
    </row>
    <row r="4603" spans="10:62" x14ac:dyDescent="0.2">
      <c r="J4603" s="24"/>
      <c r="BJ4603" s="25"/>
    </row>
    <row r="4604" spans="10:62" x14ac:dyDescent="0.2">
      <c r="J4604" s="24"/>
      <c r="BJ4604" s="25"/>
    </row>
    <row r="4605" spans="10:62" x14ac:dyDescent="0.2">
      <c r="J4605" s="24"/>
      <c r="BJ4605" s="25"/>
    </row>
    <row r="4606" spans="10:62" x14ac:dyDescent="0.2">
      <c r="J4606" s="24"/>
      <c r="BJ4606" s="25"/>
    </row>
    <row r="4607" spans="10:62" x14ac:dyDescent="0.2">
      <c r="J4607" s="24"/>
      <c r="BJ4607" s="25"/>
    </row>
    <row r="4608" spans="10:62" x14ac:dyDescent="0.2">
      <c r="J4608" s="24"/>
      <c r="BJ4608" s="25"/>
    </row>
    <row r="4609" spans="10:62" x14ac:dyDescent="0.2">
      <c r="J4609" s="24"/>
      <c r="BJ4609" s="25"/>
    </row>
    <row r="4610" spans="10:62" x14ac:dyDescent="0.2">
      <c r="J4610" s="24"/>
      <c r="BJ4610" s="25"/>
    </row>
    <row r="4611" spans="10:62" x14ac:dyDescent="0.2">
      <c r="J4611" s="24"/>
      <c r="BJ4611" s="25"/>
    </row>
    <row r="4612" spans="10:62" x14ac:dyDescent="0.2">
      <c r="J4612" s="24"/>
      <c r="BJ4612" s="25"/>
    </row>
    <row r="4613" spans="10:62" x14ac:dyDescent="0.2">
      <c r="J4613" s="24"/>
      <c r="BJ4613" s="25"/>
    </row>
    <row r="4614" spans="10:62" x14ac:dyDescent="0.2">
      <c r="J4614" s="24"/>
      <c r="BJ4614" s="25"/>
    </row>
    <row r="4615" spans="10:62" x14ac:dyDescent="0.2">
      <c r="J4615" s="24"/>
      <c r="BJ4615" s="25"/>
    </row>
    <row r="4616" spans="10:62" x14ac:dyDescent="0.2">
      <c r="J4616" s="24"/>
      <c r="BJ4616" s="25"/>
    </row>
    <row r="4617" spans="10:62" x14ac:dyDescent="0.2">
      <c r="J4617" s="24"/>
      <c r="BJ4617" s="25"/>
    </row>
    <row r="4618" spans="10:62" x14ac:dyDescent="0.2">
      <c r="J4618" s="24"/>
      <c r="BJ4618" s="25"/>
    </row>
    <row r="4619" spans="10:62" x14ac:dyDescent="0.2">
      <c r="J4619" s="24"/>
      <c r="BJ4619" s="25"/>
    </row>
    <row r="4620" spans="10:62" x14ac:dyDescent="0.2">
      <c r="J4620" s="24"/>
      <c r="BJ4620" s="25"/>
    </row>
    <row r="4621" spans="10:62" x14ac:dyDescent="0.2">
      <c r="J4621" s="24"/>
      <c r="BJ4621" s="25"/>
    </row>
    <row r="4622" spans="10:62" x14ac:dyDescent="0.2">
      <c r="J4622" s="24"/>
      <c r="BJ4622" s="25"/>
    </row>
    <row r="4623" spans="10:62" x14ac:dyDescent="0.2">
      <c r="J4623" s="24"/>
      <c r="BJ4623" s="25"/>
    </row>
    <row r="4624" spans="10:62" x14ac:dyDescent="0.2">
      <c r="J4624" s="24"/>
      <c r="BJ4624" s="25"/>
    </row>
    <row r="4625" spans="10:62" x14ac:dyDescent="0.2">
      <c r="J4625" s="24"/>
      <c r="BJ4625" s="25"/>
    </row>
    <row r="4626" spans="10:62" x14ac:dyDescent="0.2">
      <c r="J4626" s="24"/>
      <c r="BJ4626" s="25"/>
    </row>
    <row r="4627" spans="10:62" x14ac:dyDescent="0.2">
      <c r="J4627" s="24"/>
      <c r="BJ4627" s="25"/>
    </row>
    <row r="4628" spans="10:62" x14ac:dyDescent="0.2">
      <c r="J4628" s="24"/>
      <c r="BJ4628" s="25"/>
    </row>
    <row r="4629" spans="10:62" x14ac:dyDescent="0.2">
      <c r="J4629" s="24"/>
      <c r="BJ4629" s="25"/>
    </row>
    <row r="4630" spans="10:62" x14ac:dyDescent="0.2">
      <c r="J4630" s="24"/>
      <c r="BJ4630" s="25"/>
    </row>
    <row r="4631" spans="10:62" x14ac:dyDescent="0.2">
      <c r="J4631" s="24"/>
      <c r="BJ4631" s="25"/>
    </row>
    <row r="4632" spans="10:62" x14ac:dyDescent="0.2">
      <c r="J4632" s="24"/>
      <c r="BJ4632" s="25"/>
    </row>
    <row r="4633" spans="10:62" x14ac:dyDescent="0.2">
      <c r="J4633" s="24"/>
      <c r="BJ4633" s="25"/>
    </row>
    <row r="4634" spans="10:62" x14ac:dyDescent="0.2">
      <c r="J4634" s="24"/>
      <c r="BJ4634" s="25"/>
    </row>
    <row r="4635" spans="10:62" x14ac:dyDescent="0.2">
      <c r="J4635" s="24"/>
      <c r="BJ4635" s="25"/>
    </row>
    <row r="4636" spans="10:62" x14ac:dyDescent="0.2">
      <c r="J4636" s="24"/>
      <c r="BJ4636" s="25"/>
    </row>
    <row r="4637" spans="10:62" x14ac:dyDescent="0.2">
      <c r="J4637" s="24"/>
      <c r="BJ4637" s="25"/>
    </row>
    <row r="4638" spans="10:62" x14ac:dyDescent="0.2">
      <c r="J4638" s="24"/>
      <c r="BJ4638" s="25"/>
    </row>
    <row r="4639" spans="10:62" x14ac:dyDescent="0.2">
      <c r="J4639" s="24"/>
      <c r="BJ4639" s="25"/>
    </row>
    <row r="4640" spans="10:62" x14ac:dyDescent="0.2">
      <c r="J4640" s="24"/>
      <c r="BJ4640" s="25"/>
    </row>
    <row r="4641" spans="10:62" x14ac:dyDescent="0.2">
      <c r="J4641" s="24"/>
      <c r="BJ4641" s="25"/>
    </row>
    <row r="4642" spans="10:62" x14ac:dyDescent="0.2">
      <c r="J4642" s="24"/>
      <c r="BJ4642" s="25"/>
    </row>
    <row r="4643" spans="10:62" x14ac:dyDescent="0.2">
      <c r="J4643" s="24"/>
      <c r="BJ4643" s="25"/>
    </row>
    <row r="4644" spans="10:62" x14ac:dyDescent="0.2">
      <c r="J4644" s="24"/>
      <c r="BJ4644" s="25"/>
    </row>
    <row r="4645" spans="10:62" x14ac:dyDescent="0.2">
      <c r="J4645" s="24"/>
      <c r="BJ4645" s="25"/>
    </row>
    <row r="4646" spans="10:62" x14ac:dyDescent="0.2">
      <c r="J4646" s="24"/>
      <c r="BJ4646" s="25"/>
    </row>
    <row r="4647" spans="10:62" x14ac:dyDescent="0.2">
      <c r="J4647" s="24"/>
      <c r="BJ4647" s="25"/>
    </row>
    <row r="4648" spans="10:62" x14ac:dyDescent="0.2">
      <c r="J4648" s="24"/>
      <c r="BJ4648" s="25"/>
    </row>
    <row r="4649" spans="10:62" x14ac:dyDescent="0.2">
      <c r="J4649" s="24"/>
      <c r="BJ4649" s="25"/>
    </row>
    <row r="4650" spans="10:62" x14ac:dyDescent="0.2">
      <c r="J4650" s="24"/>
      <c r="BJ4650" s="25"/>
    </row>
    <row r="4651" spans="10:62" x14ac:dyDescent="0.2">
      <c r="J4651" s="24"/>
      <c r="BJ4651" s="25"/>
    </row>
    <row r="4652" spans="10:62" x14ac:dyDescent="0.2">
      <c r="J4652" s="24"/>
      <c r="BJ4652" s="25"/>
    </row>
    <row r="4653" spans="10:62" x14ac:dyDescent="0.2">
      <c r="J4653" s="24"/>
      <c r="BJ4653" s="25"/>
    </row>
    <row r="4654" spans="10:62" x14ac:dyDescent="0.2">
      <c r="J4654" s="24"/>
      <c r="BJ4654" s="25"/>
    </row>
    <row r="4655" spans="10:62" x14ac:dyDescent="0.2">
      <c r="J4655" s="24"/>
      <c r="BJ4655" s="25"/>
    </row>
    <row r="4656" spans="10:62" x14ac:dyDescent="0.2">
      <c r="J4656" s="24"/>
      <c r="BJ4656" s="25"/>
    </row>
    <row r="4657" spans="10:62" x14ac:dyDescent="0.2">
      <c r="J4657" s="24"/>
      <c r="BJ4657" s="25"/>
    </row>
    <row r="4658" spans="10:62" x14ac:dyDescent="0.2">
      <c r="J4658" s="24"/>
      <c r="BJ4658" s="25"/>
    </row>
    <row r="4659" spans="10:62" x14ac:dyDescent="0.2">
      <c r="J4659" s="24"/>
      <c r="BJ4659" s="25"/>
    </row>
    <row r="4660" spans="10:62" x14ac:dyDescent="0.2">
      <c r="J4660" s="24"/>
      <c r="BJ4660" s="25"/>
    </row>
    <row r="4661" spans="10:62" x14ac:dyDescent="0.2">
      <c r="J4661" s="24"/>
      <c r="BJ4661" s="25"/>
    </row>
    <row r="4662" spans="10:62" x14ac:dyDescent="0.2">
      <c r="J4662" s="24"/>
      <c r="BJ4662" s="25"/>
    </row>
    <row r="4663" spans="10:62" x14ac:dyDescent="0.2">
      <c r="J4663" s="24"/>
      <c r="BJ4663" s="25"/>
    </row>
    <row r="4664" spans="10:62" x14ac:dyDescent="0.2">
      <c r="J4664" s="24"/>
      <c r="BJ4664" s="25"/>
    </row>
    <row r="4665" spans="10:62" x14ac:dyDescent="0.2">
      <c r="J4665" s="24"/>
      <c r="BJ4665" s="25"/>
    </row>
    <row r="4666" spans="10:62" x14ac:dyDescent="0.2">
      <c r="J4666" s="24"/>
      <c r="BJ4666" s="25"/>
    </row>
    <row r="4667" spans="10:62" x14ac:dyDescent="0.2">
      <c r="J4667" s="24"/>
      <c r="BJ4667" s="25"/>
    </row>
    <row r="4668" spans="10:62" x14ac:dyDescent="0.2">
      <c r="J4668" s="24"/>
      <c r="BJ4668" s="25"/>
    </row>
    <row r="4669" spans="10:62" x14ac:dyDescent="0.2">
      <c r="J4669" s="24"/>
      <c r="BJ4669" s="25"/>
    </row>
    <row r="4670" spans="10:62" x14ac:dyDescent="0.2">
      <c r="J4670" s="24"/>
      <c r="BJ4670" s="25"/>
    </row>
    <row r="4671" spans="10:62" x14ac:dyDescent="0.2">
      <c r="J4671" s="24"/>
      <c r="BJ4671" s="25"/>
    </row>
    <row r="4672" spans="10:62" x14ac:dyDescent="0.2">
      <c r="J4672" s="24"/>
      <c r="BJ4672" s="25"/>
    </row>
    <row r="4673" spans="10:62" x14ac:dyDescent="0.2">
      <c r="J4673" s="24"/>
      <c r="BJ4673" s="25"/>
    </row>
    <row r="4674" spans="10:62" x14ac:dyDescent="0.2">
      <c r="J4674" s="24"/>
      <c r="BJ4674" s="25"/>
    </row>
    <row r="4675" spans="10:62" x14ac:dyDescent="0.2">
      <c r="J4675" s="24"/>
      <c r="BJ4675" s="25"/>
    </row>
    <row r="4676" spans="10:62" x14ac:dyDescent="0.2">
      <c r="J4676" s="24"/>
      <c r="BJ4676" s="25"/>
    </row>
    <row r="4677" spans="10:62" x14ac:dyDescent="0.2">
      <c r="J4677" s="24"/>
      <c r="BJ4677" s="25"/>
    </row>
    <row r="4678" spans="10:62" x14ac:dyDescent="0.2">
      <c r="J4678" s="24"/>
      <c r="BJ4678" s="25"/>
    </row>
    <row r="4679" spans="10:62" x14ac:dyDescent="0.2">
      <c r="J4679" s="24"/>
      <c r="BJ4679" s="25"/>
    </row>
    <row r="4680" spans="10:62" x14ac:dyDescent="0.2">
      <c r="J4680" s="24"/>
      <c r="BJ4680" s="25"/>
    </row>
    <row r="4681" spans="10:62" x14ac:dyDescent="0.2">
      <c r="J4681" s="24"/>
      <c r="BJ4681" s="25"/>
    </row>
    <row r="4682" spans="10:62" x14ac:dyDescent="0.2">
      <c r="J4682" s="24"/>
      <c r="BJ4682" s="25"/>
    </row>
    <row r="4683" spans="10:62" x14ac:dyDescent="0.2">
      <c r="J4683" s="24"/>
      <c r="BJ4683" s="25"/>
    </row>
    <row r="4684" spans="10:62" x14ac:dyDescent="0.2">
      <c r="J4684" s="24"/>
      <c r="BJ4684" s="25"/>
    </row>
    <row r="4685" spans="10:62" x14ac:dyDescent="0.2">
      <c r="J4685" s="24"/>
      <c r="BJ4685" s="25"/>
    </row>
    <row r="4686" spans="10:62" x14ac:dyDescent="0.2">
      <c r="J4686" s="24"/>
      <c r="BJ4686" s="25"/>
    </row>
    <row r="4687" spans="10:62" x14ac:dyDescent="0.2">
      <c r="J4687" s="24"/>
      <c r="BJ4687" s="25"/>
    </row>
    <row r="4688" spans="10:62" x14ac:dyDescent="0.2">
      <c r="J4688" s="24"/>
      <c r="BJ4688" s="25"/>
    </row>
    <row r="4689" spans="10:62" x14ac:dyDescent="0.2">
      <c r="J4689" s="24"/>
      <c r="BJ4689" s="25"/>
    </row>
    <row r="4690" spans="10:62" x14ac:dyDescent="0.2">
      <c r="J4690" s="24"/>
      <c r="BJ4690" s="25"/>
    </row>
    <row r="4691" spans="10:62" x14ac:dyDescent="0.2">
      <c r="J4691" s="24"/>
      <c r="BJ4691" s="25"/>
    </row>
    <row r="4692" spans="10:62" x14ac:dyDescent="0.2">
      <c r="J4692" s="24"/>
      <c r="BJ4692" s="25"/>
    </row>
    <row r="4693" spans="10:62" x14ac:dyDescent="0.2">
      <c r="J4693" s="24"/>
      <c r="BJ4693" s="25"/>
    </row>
    <row r="4694" spans="10:62" x14ac:dyDescent="0.2">
      <c r="J4694" s="24"/>
      <c r="BJ4694" s="25"/>
    </row>
    <row r="4695" spans="10:62" x14ac:dyDescent="0.2">
      <c r="J4695" s="24"/>
      <c r="BJ4695" s="25"/>
    </row>
    <row r="4696" spans="10:62" x14ac:dyDescent="0.2">
      <c r="J4696" s="24"/>
      <c r="BJ4696" s="25"/>
    </row>
    <row r="4697" spans="10:62" x14ac:dyDescent="0.2">
      <c r="J4697" s="24"/>
      <c r="BJ4697" s="25"/>
    </row>
    <row r="4698" spans="10:62" x14ac:dyDescent="0.2">
      <c r="J4698" s="24"/>
      <c r="BJ4698" s="25"/>
    </row>
    <row r="4699" spans="10:62" x14ac:dyDescent="0.2">
      <c r="J4699" s="24"/>
      <c r="BJ4699" s="25"/>
    </row>
    <row r="4700" spans="10:62" x14ac:dyDescent="0.2">
      <c r="J4700" s="24"/>
      <c r="BJ4700" s="25"/>
    </row>
    <row r="4701" spans="10:62" x14ac:dyDescent="0.2">
      <c r="J4701" s="24"/>
      <c r="BJ4701" s="25"/>
    </row>
    <row r="4702" spans="10:62" x14ac:dyDescent="0.2">
      <c r="J4702" s="24"/>
      <c r="BJ4702" s="25"/>
    </row>
    <row r="4703" spans="10:62" x14ac:dyDescent="0.2">
      <c r="J4703" s="24"/>
      <c r="BJ4703" s="25"/>
    </row>
    <row r="4704" spans="10:62" x14ac:dyDescent="0.2">
      <c r="J4704" s="24"/>
      <c r="BJ4704" s="25"/>
    </row>
    <row r="4705" spans="10:62" x14ac:dyDescent="0.2">
      <c r="J4705" s="24"/>
      <c r="BJ4705" s="25"/>
    </row>
    <row r="4706" spans="10:62" x14ac:dyDescent="0.2">
      <c r="J4706" s="24"/>
      <c r="BJ4706" s="25"/>
    </row>
    <row r="4707" spans="10:62" x14ac:dyDescent="0.2">
      <c r="J4707" s="24"/>
      <c r="BJ4707" s="25"/>
    </row>
    <row r="4708" spans="10:62" x14ac:dyDescent="0.2">
      <c r="J4708" s="24"/>
      <c r="BJ4708" s="25"/>
    </row>
    <row r="4709" spans="10:62" x14ac:dyDescent="0.2">
      <c r="J4709" s="24"/>
      <c r="BJ4709" s="25"/>
    </row>
    <row r="4710" spans="10:62" x14ac:dyDescent="0.2">
      <c r="J4710" s="24"/>
      <c r="BJ4710" s="25"/>
    </row>
    <row r="4711" spans="10:62" x14ac:dyDescent="0.2">
      <c r="J4711" s="24"/>
      <c r="BJ4711" s="25"/>
    </row>
    <row r="4712" spans="10:62" x14ac:dyDescent="0.2">
      <c r="J4712" s="24"/>
      <c r="BJ4712" s="25"/>
    </row>
    <row r="4713" spans="10:62" x14ac:dyDescent="0.2">
      <c r="J4713" s="24"/>
      <c r="BJ4713" s="25"/>
    </row>
    <row r="4714" spans="10:62" x14ac:dyDescent="0.2">
      <c r="J4714" s="24"/>
      <c r="BJ4714" s="25"/>
    </row>
    <row r="4715" spans="10:62" x14ac:dyDescent="0.2">
      <c r="J4715" s="24"/>
      <c r="BJ4715" s="25"/>
    </row>
    <row r="4716" spans="10:62" x14ac:dyDescent="0.2">
      <c r="J4716" s="24"/>
      <c r="BJ4716" s="25"/>
    </row>
    <row r="4717" spans="10:62" x14ac:dyDescent="0.2">
      <c r="J4717" s="24"/>
      <c r="BJ4717" s="25"/>
    </row>
    <row r="4718" spans="10:62" x14ac:dyDescent="0.2">
      <c r="J4718" s="24"/>
      <c r="BJ4718" s="25"/>
    </row>
    <row r="4719" spans="10:62" x14ac:dyDescent="0.2">
      <c r="J4719" s="24"/>
      <c r="BJ4719" s="25"/>
    </row>
    <row r="4720" spans="10:62" x14ac:dyDescent="0.2">
      <c r="J4720" s="24"/>
      <c r="BJ4720" s="25"/>
    </row>
    <row r="4721" spans="10:62" x14ac:dyDescent="0.2">
      <c r="J4721" s="24"/>
      <c r="BJ4721" s="25"/>
    </row>
    <row r="4722" spans="10:62" x14ac:dyDescent="0.2">
      <c r="J4722" s="24"/>
      <c r="BJ4722" s="25"/>
    </row>
    <row r="4723" spans="10:62" x14ac:dyDescent="0.2">
      <c r="J4723" s="24"/>
      <c r="BJ4723" s="25"/>
    </row>
    <row r="4724" spans="10:62" x14ac:dyDescent="0.2">
      <c r="J4724" s="24"/>
      <c r="BJ4724" s="25"/>
    </row>
    <row r="4725" spans="10:62" x14ac:dyDescent="0.2">
      <c r="J4725" s="24"/>
      <c r="BJ4725" s="25"/>
    </row>
    <row r="4726" spans="10:62" x14ac:dyDescent="0.2">
      <c r="J4726" s="24"/>
      <c r="BJ4726" s="25"/>
    </row>
    <row r="4727" spans="10:62" x14ac:dyDescent="0.2">
      <c r="J4727" s="24"/>
      <c r="BJ4727" s="25"/>
    </row>
    <row r="4728" spans="10:62" x14ac:dyDescent="0.2">
      <c r="J4728" s="24"/>
      <c r="BJ4728" s="25"/>
    </row>
    <row r="4729" spans="10:62" x14ac:dyDescent="0.2">
      <c r="J4729" s="24"/>
      <c r="BJ4729" s="25"/>
    </row>
    <row r="4730" spans="10:62" x14ac:dyDescent="0.2">
      <c r="J4730" s="24"/>
      <c r="BJ4730" s="25"/>
    </row>
    <row r="4731" spans="10:62" x14ac:dyDescent="0.2">
      <c r="J4731" s="24"/>
      <c r="BJ4731" s="25"/>
    </row>
    <row r="4732" spans="10:62" x14ac:dyDescent="0.2">
      <c r="J4732" s="24"/>
      <c r="BJ4732" s="25"/>
    </row>
    <row r="4733" spans="10:62" x14ac:dyDescent="0.2">
      <c r="J4733" s="24"/>
      <c r="BJ4733" s="25"/>
    </row>
    <row r="4734" spans="10:62" x14ac:dyDescent="0.2">
      <c r="J4734" s="24"/>
      <c r="BJ4734" s="25"/>
    </row>
    <row r="4735" spans="10:62" x14ac:dyDescent="0.2">
      <c r="J4735" s="24"/>
      <c r="BJ4735" s="25"/>
    </row>
    <row r="4736" spans="10:62" x14ac:dyDescent="0.2">
      <c r="J4736" s="24"/>
      <c r="BJ4736" s="25"/>
    </row>
    <row r="4737" spans="10:62" x14ac:dyDescent="0.2">
      <c r="J4737" s="24"/>
      <c r="BJ4737" s="25"/>
    </row>
    <row r="4738" spans="10:62" x14ac:dyDescent="0.2">
      <c r="J4738" s="24"/>
      <c r="BJ4738" s="25"/>
    </row>
    <row r="4739" spans="10:62" x14ac:dyDescent="0.2">
      <c r="J4739" s="24"/>
      <c r="BJ4739" s="25"/>
    </row>
    <row r="4740" spans="10:62" x14ac:dyDescent="0.2">
      <c r="J4740" s="24"/>
      <c r="BJ4740" s="25"/>
    </row>
    <row r="4741" spans="10:62" x14ac:dyDescent="0.2">
      <c r="J4741" s="24"/>
      <c r="BJ4741" s="25"/>
    </row>
    <row r="4742" spans="10:62" x14ac:dyDescent="0.2">
      <c r="J4742" s="24"/>
      <c r="BJ4742" s="25"/>
    </row>
    <row r="4743" spans="10:62" x14ac:dyDescent="0.2">
      <c r="J4743" s="24"/>
      <c r="BJ4743" s="25"/>
    </row>
    <row r="4744" spans="10:62" x14ac:dyDescent="0.2">
      <c r="J4744" s="24"/>
      <c r="BJ4744" s="25"/>
    </row>
    <row r="4745" spans="10:62" x14ac:dyDescent="0.2">
      <c r="J4745" s="24"/>
      <c r="BJ4745" s="25"/>
    </row>
    <row r="4746" spans="10:62" x14ac:dyDescent="0.2">
      <c r="J4746" s="24"/>
      <c r="BJ4746" s="25"/>
    </row>
    <row r="4747" spans="10:62" x14ac:dyDescent="0.2">
      <c r="J4747" s="24"/>
      <c r="BJ4747" s="25"/>
    </row>
    <row r="4748" spans="10:62" x14ac:dyDescent="0.2">
      <c r="J4748" s="24"/>
      <c r="BJ4748" s="25"/>
    </row>
    <row r="4749" spans="10:62" x14ac:dyDescent="0.2">
      <c r="J4749" s="24"/>
      <c r="BJ4749" s="25"/>
    </row>
    <row r="4750" spans="10:62" x14ac:dyDescent="0.2">
      <c r="J4750" s="24"/>
      <c r="BJ4750" s="25"/>
    </row>
    <row r="4751" spans="10:62" x14ac:dyDescent="0.2">
      <c r="J4751" s="24"/>
      <c r="BJ4751" s="25"/>
    </row>
    <row r="4752" spans="10:62" x14ac:dyDescent="0.2">
      <c r="J4752" s="24"/>
      <c r="BJ4752" s="25"/>
    </row>
    <row r="4753" spans="10:62" x14ac:dyDescent="0.2">
      <c r="J4753" s="24"/>
      <c r="BJ4753" s="25"/>
    </row>
    <row r="4754" spans="10:62" x14ac:dyDescent="0.2">
      <c r="J4754" s="24"/>
      <c r="BJ4754" s="25"/>
    </row>
    <row r="4755" spans="10:62" x14ac:dyDescent="0.2">
      <c r="J4755" s="24"/>
      <c r="BJ4755" s="25"/>
    </row>
    <row r="4756" spans="10:62" x14ac:dyDescent="0.2">
      <c r="J4756" s="24"/>
      <c r="BJ4756" s="25"/>
    </row>
    <row r="4757" spans="10:62" x14ac:dyDescent="0.2">
      <c r="J4757" s="24"/>
      <c r="BJ4757" s="25"/>
    </row>
    <row r="4758" spans="10:62" x14ac:dyDescent="0.2">
      <c r="J4758" s="24"/>
      <c r="BJ4758" s="25"/>
    </row>
    <row r="4759" spans="10:62" x14ac:dyDescent="0.2">
      <c r="J4759" s="24"/>
      <c r="BJ4759" s="25"/>
    </row>
    <row r="4760" spans="10:62" x14ac:dyDescent="0.2">
      <c r="J4760" s="24"/>
      <c r="BJ4760" s="25"/>
    </row>
    <row r="4761" spans="10:62" x14ac:dyDescent="0.2">
      <c r="J4761" s="24"/>
      <c r="BJ4761" s="25"/>
    </row>
    <row r="4762" spans="10:62" x14ac:dyDescent="0.2">
      <c r="J4762" s="24"/>
      <c r="BJ4762" s="25"/>
    </row>
    <row r="4763" spans="10:62" x14ac:dyDescent="0.2">
      <c r="J4763" s="24"/>
      <c r="BJ4763" s="25"/>
    </row>
    <row r="4764" spans="10:62" x14ac:dyDescent="0.2">
      <c r="J4764" s="24"/>
      <c r="BJ4764" s="25"/>
    </row>
    <row r="4765" spans="10:62" x14ac:dyDescent="0.2">
      <c r="J4765" s="24"/>
      <c r="BJ4765" s="25"/>
    </row>
    <row r="4766" spans="10:62" x14ac:dyDescent="0.2">
      <c r="J4766" s="24"/>
      <c r="BJ4766" s="25"/>
    </row>
    <row r="4767" spans="10:62" x14ac:dyDescent="0.2">
      <c r="J4767" s="24"/>
      <c r="BJ4767" s="25"/>
    </row>
    <row r="4768" spans="10:62" x14ac:dyDescent="0.2">
      <c r="J4768" s="24"/>
      <c r="BJ4768" s="25"/>
    </row>
    <row r="4769" spans="10:62" x14ac:dyDescent="0.2">
      <c r="J4769" s="24"/>
      <c r="BJ4769" s="25"/>
    </row>
    <row r="4770" spans="10:62" x14ac:dyDescent="0.2">
      <c r="J4770" s="24"/>
      <c r="BJ4770" s="25"/>
    </row>
    <row r="4771" spans="10:62" x14ac:dyDescent="0.2">
      <c r="J4771" s="24"/>
      <c r="BJ4771" s="25"/>
    </row>
    <row r="4772" spans="10:62" x14ac:dyDescent="0.2">
      <c r="J4772" s="24"/>
      <c r="BJ4772" s="25"/>
    </row>
    <row r="4773" spans="10:62" x14ac:dyDescent="0.2">
      <c r="J4773" s="24"/>
      <c r="BJ4773" s="25"/>
    </row>
    <row r="4774" spans="10:62" x14ac:dyDescent="0.2">
      <c r="J4774" s="24"/>
      <c r="BJ4774" s="25"/>
    </row>
    <row r="4775" spans="10:62" x14ac:dyDescent="0.2">
      <c r="J4775" s="24"/>
      <c r="BJ4775" s="25"/>
    </row>
    <row r="4776" spans="10:62" x14ac:dyDescent="0.2">
      <c r="J4776" s="24"/>
      <c r="BJ4776" s="25"/>
    </row>
    <row r="4777" spans="10:62" x14ac:dyDescent="0.2">
      <c r="J4777" s="24"/>
      <c r="BJ4777" s="25"/>
    </row>
    <row r="4778" spans="10:62" x14ac:dyDescent="0.2">
      <c r="J4778" s="24"/>
      <c r="BJ4778" s="25"/>
    </row>
    <row r="4779" spans="10:62" x14ac:dyDescent="0.2">
      <c r="J4779" s="24"/>
      <c r="BJ4779" s="25"/>
    </row>
    <row r="4780" spans="10:62" x14ac:dyDescent="0.2">
      <c r="J4780" s="24"/>
      <c r="BJ4780" s="25"/>
    </row>
    <row r="4781" spans="10:62" x14ac:dyDescent="0.2">
      <c r="J4781" s="24"/>
      <c r="BJ4781" s="25"/>
    </row>
    <row r="4782" spans="10:62" x14ac:dyDescent="0.2">
      <c r="J4782" s="24"/>
      <c r="BJ4782" s="25"/>
    </row>
    <row r="4783" spans="10:62" x14ac:dyDescent="0.2">
      <c r="J4783" s="24"/>
      <c r="BJ4783" s="25"/>
    </row>
    <row r="4784" spans="10:62" x14ac:dyDescent="0.2">
      <c r="J4784" s="24"/>
      <c r="BJ4784" s="25"/>
    </row>
    <row r="4785" spans="10:62" x14ac:dyDescent="0.2">
      <c r="J4785" s="24"/>
      <c r="BJ4785" s="25"/>
    </row>
    <row r="4786" spans="10:62" x14ac:dyDescent="0.2">
      <c r="J4786" s="24"/>
      <c r="BJ4786" s="25"/>
    </row>
    <row r="4787" spans="10:62" x14ac:dyDescent="0.2">
      <c r="J4787" s="24"/>
      <c r="BJ4787" s="25"/>
    </row>
    <row r="4788" spans="10:62" x14ac:dyDescent="0.2">
      <c r="J4788" s="24"/>
      <c r="BJ4788" s="25"/>
    </row>
    <row r="4789" spans="10:62" x14ac:dyDescent="0.2">
      <c r="J4789" s="24"/>
      <c r="BJ4789" s="25"/>
    </row>
    <row r="4790" spans="10:62" x14ac:dyDescent="0.2">
      <c r="J4790" s="24"/>
      <c r="BJ4790" s="25"/>
    </row>
    <row r="4791" spans="10:62" x14ac:dyDescent="0.2">
      <c r="J4791" s="24"/>
      <c r="BJ4791" s="25"/>
    </row>
    <row r="4792" spans="10:62" x14ac:dyDescent="0.2">
      <c r="J4792" s="24"/>
      <c r="BJ4792" s="25"/>
    </row>
    <row r="4793" spans="10:62" x14ac:dyDescent="0.2">
      <c r="J4793" s="24"/>
      <c r="BJ4793" s="25"/>
    </row>
    <row r="4794" spans="10:62" x14ac:dyDescent="0.2">
      <c r="J4794" s="24"/>
      <c r="BJ4794" s="25"/>
    </row>
    <row r="4795" spans="10:62" x14ac:dyDescent="0.2">
      <c r="J4795" s="24"/>
      <c r="BJ4795" s="25"/>
    </row>
    <row r="4796" spans="10:62" x14ac:dyDescent="0.2">
      <c r="J4796" s="24"/>
      <c r="BJ4796" s="25"/>
    </row>
    <row r="4797" spans="10:62" x14ac:dyDescent="0.2">
      <c r="J4797" s="24"/>
      <c r="BJ4797" s="25"/>
    </row>
    <row r="4798" spans="10:62" x14ac:dyDescent="0.2">
      <c r="J4798" s="24"/>
      <c r="BJ4798" s="25"/>
    </row>
    <row r="4799" spans="10:62" x14ac:dyDescent="0.2">
      <c r="J4799" s="24"/>
      <c r="BJ4799" s="25"/>
    </row>
    <row r="4800" spans="10:62" x14ac:dyDescent="0.2">
      <c r="J4800" s="24"/>
      <c r="BJ4800" s="25"/>
    </row>
    <row r="4801" spans="10:62" x14ac:dyDescent="0.2">
      <c r="J4801" s="24"/>
      <c r="BJ4801" s="25"/>
    </row>
    <row r="4802" spans="10:62" x14ac:dyDescent="0.2">
      <c r="J4802" s="24"/>
      <c r="BJ4802" s="25"/>
    </row>
    <row r="4803" spans="10:62" x14ac:dyDescent="0.2">
      <c r="J4803" s="24"/>
      <c r="BJ4803" s="25"/>
    </row>
    <row r="4804" spans="10:62" x14ac:dyDescent="0.2">
      <c r="J4804" s="24"/>
      <c r="BJ4804" s="25"/>
    </row>
    <row r="4805" spans="10:62" x14ac:dyDescent="0.2">
      <c r="J4805" s="24"/>
      <c r="BJ4805" s="25"/>
    </row>
    <row r="4806" spans="10:62" x14ac:dyDescent="0.2">
      <c r="J4806" s="24"/>
      <c r="BJ4806" s="25"/>
    </row>
    <row r="4807" spans="10:62" x14ac:dyDescent="0.2">
      <c r="J4807" s="24"/>
      <c r="BJ4807" s="25"/>
    </row>
    <row r="4808" spans="10:62" x14ac:dyDescent="0.2">
      <c r="J4808" s="24"/>
      <c r="BJ4808" s="25"/>
    </row>
    <row r="4809" spans="10:62" x14ac:dyDescent="0.2">
      <c r="J4809" s="24"/>
      <c r="BJ4809" s="25"/>
    </row>
    <row r="4810" spans="10:62" x14ac:dyDescent="0.2">
      <c r="J4810" s="24"/>
      <c r="BJ4810" s="25"/>
    </row>
    <row r="4811" spans="10:62" x14ac:dyDescent="0.2">
      <c r="J4811" s="24"/>
      <c r="BJ4811" s="25"/>
    </row>
    <row r="4812" spans="10:62" x14ac:dyDescent="0.2">
      <c r="J4812" s="24"/>
      <c r="BJ4812" s="25"/>
    </row>
    <row r="4813" spans="10:62" x14ac:dyDescent="0.2">
      <c r="J4813" s="24"/>
      <c r="BJ4813" s="25"/>
    </row>
    <row r="4814" spans="10:62" x14ac:dyDescent="0.2">
      <c r="J4814" s="24"/>
      <c r="BJ4814" s="25"/>
    </row>
    <row r="4815" spans="10:62" x14ac:dyDescent="0.2">
      <c r="J4815" s="24"/>
      <c r="BJ4815" s="25"/>
    </row>
    <row r="4816" spans="10:62" x14ac:dyDescent="0.2">
      <c r="J4816" s="24"/>
      <c r="BJ4816" s="25"/>
    </row>
    <row r="4817" spans="10:62" x14ac:dyDescent="0.2">
      <c r="J4817" s="24"/>
      <c r="BJ4817" s="25"/>
    </row>
    <row r="4818" spans="10:62" x14ac:dyDescent="0.2">
      <c r="J4818" s="24"/>
      <c r="BJ4818" s="25"/>
    </row>
    <row r="4819" spans="10:62" x14ac:dyDescent="0.2">
      <c r="J4819" s="24"/>
      <c r="BJ4819" s="25"/>
    </row>
    <row r="4820" spans="10:62" x14ac:dyDescent="0.2">
      <c r="J4820" s="24"/>
      <c r="BJ4820" s="25"/>
    </row>
    <row r="4821" spans="10:62" x14ac:dyDescent="0.2">
      <c r="J4821" s="24"/>
      <c r="BJ4821" s="25"/>
    </row>
    <row r="4822" spans="10:62" x14ac:dyDescent="0.2">
      <c r="J4822" s="24"/>
      <c r="BJ4822" s="25"/>
    </row>
    <row r="4823" spans="10:62" x14ac:dyDescent="0.2">
      <c r="J4823" s="24"/>
      <c r="BJ4823" s="25"/>
    </row>
    <row r="4824" spans="10:62" x14ac:dyDescent="0.2">
      <c r="J4824" s="24"/>
      <c r="BJ4824" s="25"/>
    </row>
    <row r="4825" spans="10:62" x14ac:dyDescent="0.2">
      <c r="J4825" s="24"/>
      <c r="BJ4825" s="25"/>
    </row>
    <row r="4826" spans="10:62" x14ac:dyDescent="0.2">
      <c r="J4826" s="24"/>
      <c r="BJ4826" s="25"/>
    </row>
    <row r="4827" spans="10:62" x14ac:dyDescent="0.2">
      <c r="J4827" s="24"/>
      <c r="BJ4827" s="25"/>
    </row>
    <row r="4828" spans="10:62" x14ac:dyDescent="0.2">
      <c r="J4828" s="24"/>
      <c r="BJ4828" s="25"/>
    </row>
    <row r="4829" spans="10:62" x14ac:dyDescent="0.2">
      <c r="J4829" s="24"/>
      <c r="BJ4829" s="25"/>
    </row>
    <row r="4830" spans="10:62" x14ac:dyDescent="0.2">
      <c r="J4830" s="24"/>
      <c r="BJ4830" s="25"/>
    </row>
    <row r="4831" spans="10:62" x14ac:dyDescent="0.2">
      <c r="J4831" s="24"/>
      <c r="BJ4831" s="25"/>
    </row>
    <row r="4832" spans="10:62" x14ac:dyDescent="0.2">
      <c r="J4832" s="24"/>
      <c r="BJ4832" s="25"/>
    </row>
    <row r="4833" spans="10:62" x14ac:dyDescent="0.2">
      <c r="J4833" s="24"/>
      <c r="BJ4833" s="25"/>
    </row>
    <row r="4834" spans="10:62" x14ac:dyDescent="0.2">
      <c r="J4834" s="24"/>
      <c r="BJ4834" s="25"/>
    </row>
    <row r="4835" spans="10:62" x14ac:dyDescent="0.2">
      <c r="J4835" s="24"/>
      <c r="BJ4835" s="25"/>
    </row>
    <row r="4836" spans="10:62" x14ac:dyDescent="0.2">
      <c r="J4836" s="24"/>
      <c r="BJ4836" s="25"/>
    </row>
    <row r="4837" spans="10:62" x14ac:dyDescent="0.2">
      <c r="J4837" s="24"/>
      <c r="BJ4837" s="25"/>
    </row>
    <row r="4838" spans="10:62" x14ac:dyDescent="0.2">
      <c r="J4838" s="24"/>
      <c r="BJ4838" s="25"/>
    </row>
    <row r="4839" spans="10:62" x14ac:dyDescent="0.2">
      <c r="J4839" s="24"/>
      <c r="BJ4839" s="25"/>
    </row>
    <row r="4840" spans="10:62" x14ac:dyDescent="0.2">
      <c r="J4840" s="24"/>
      <c r="BJ4840" s="25"/>
    </row>
    <row r="4841" spans="10:62" x14ac:dyDescent="0.2">
      <c r="J4841" s="24"/>
      <c r="BJ4841" s="25"/>
    </row>
    <row r="4842" spans="10:62" x14ac:dyDescent="0.2">
      <c r="J4842" s="24"/>
      <c r="BJ4842" s="25"/>
    </row>
    <row r="4843" spans="10:62" x14ac:dyDescent="0.2">
      <c r="J4843" s="24"/>
      <c r="BJ4843" s="25"/>
    </row>
    <row r="4844" spans="10:62" x14ac:dyDescent="0.2">
      <c r="J4844" s="24"/>
      <c r="BJ4844" s="25"/>
    </row>
    <row r="4845" spans="10:62" x14ac:dyDescent="0.2">
      <c r="J4845" s="24"/>
      <c r="BJ4845" s="25"/>
    </row>
    <row r="4846" spans="10:62" x14ac:dyDescent="0.2">
      <c r="J4846" s="24"/>
      <c r="BJ4846" s="25"/>
    </row>
    <row r="4847" spans="10:62" x14ac:dyDescent="0.2">
      <c r="J4847" s="24"/>
      <c r="BJ4847" s="25"/>
    </row>
    <row r="4848" spans="10:62" x14ac:dyDescent="0.2">
      <c r="J4848" s="24"/>
      <c r="BJ4848" s="25"/>
    </row>
    <row r="4849" spans="10:62" x14ac:dyDescent="0.2">
      <c r="J4849" s="24"/>
      <c r="BJ4849" s="25"/>
    </row>
    <row r="4850" spans="10:62" x14ac:dyDescent="0.2">
      <c r="J4850" s="24"/>
      <c r="BJ4850" s="25"/>
    </row>
    <row r="4851" spans="10:62" x14ac:dyDescent="0.2">
      <c r="J4851" s="24"/>
      <c r="BJ4851" s="25"/>
    </row>
    <row r="4852" spans="10:62" x14ac:dyDescent="0.2">
      <c r="J4852" s="24"/>
      <c r="BJ4852" s="25"/>
    </row>
    <row r="4853" spans="10:62" x14ac:dyDescent="0.2">
      <c r="J4853" s="24"/>
      <c r="BJ4853" s="25"/>
    </row>
    <row r="4854" spans="10:62" x14ac:dyDescent="0.2">
      <c r="J4854" s="24"/>
      <c r="BJ4854" s="25"/>
    </row>
    <row r="4855" spans="10:62" x14ac:dyDescent="0.2">
      <c r="J4855" s="24"/>
      <c r="BJ4855" s="25"/>
    </row>
    <row r="4856" spans="10:62" x14ac:dyDescent="0.2">
      <c r="J4856" s="24"/>
      <c r="BJ4856" s="25"/>
    </row>
    <row r="4857" spans="10:62" x14ac:dyDescent="0.2">
      <c r="J4857" s="24"/>
      <c r="BJ4857" s="25"/>
    </row>
    <row r="4858" spans="10:62" x14ac:dyDescent="0.2">
      <c r="J4858" s="24"/>
      <c r="BJ4858" s="25"/>
    </row>
    <row r="4859" spans="10:62" x14ac:dyDescent="0.2">
      <c r="J4859" s="24"/>
      <c r="BJ4859" s="25"/>
    </row>
    <row r="4860" spans="10:62" x14ac:dyDescent="0.2">
      <c r="J4860" s="24"/>
      <c r="BJ4860" s="25"/>
    </row>
    <row r="4861" spans="10:62" x14ac:dyDescent="0.2">
      <c r="J4861" s="24"/>
      <c r="BJ4861" s="25"/>
    </row>
    <row r="4862" spans="10:62" x14ac:dyDescent="0.2">
      <c r="J4862" s="24"/>
      <c r="BJ4862" s="25"/>
    </row>
    <row r="4863" spans="10:62" x14ac:dyDescent="0.2">
      <c r="J4863" s="24"/>
      <c r="BJ4863" s="25"/>
    </row>
    <row r="4864" spans="10:62" x14ac:dyDescent="0.2">
      <c r="J4864" s="24"/>
      <c r="BJ4864" s="25"/>
    </row>
    <row r="4865" spans="10:62" x14ac:dyDescent="0.2">
      <c r="J4865" s="24"/>
      <c r="BJ4865" s="25"/>
    </row>
    <row r="4866" spans="10:62" x14ac:dyDescent="0.2">
      <c r="J4866" s="24"/>
      <c r="BJ4866" s="25"/>
    </row>
    <row r="4867" spans="10:62" x14ac:dyDescent="0.2">
      <c r="J4867" s="24"/>
      <c r="BJ4867" s="25"/>
    </row>
    <row r="4868" spans="10:62" x14ac:dyDescent="0.2">
      <c r="J4868" s="24"/>
      <c r="BJ4868" s="25"/>
    </row>
    <row r="4869" spans="10:62" x14ac:dyDescent="0.2">
      <c r="J4869" s="24"/>
      <c r="BJ4869" s="25"/>
    </row>
    <row r="4870" spans="10:62" x14ac:dyDescent="0.2">
      <c r="J4870" s="24"/>
      <c r="BJ4870" s="25"/>
    </row>
    <row r="4871" spans="10:62" x14ac:dyDescent="0.2">
      <c r="J4871" s="24"/>
      <c r="BJ4871" s="25"/>
    </row>
    <row r="4872" spans="10:62" x14ac:dyDescent="0.2">
      <c r="J4872" s="24"/>
      <c r="BJ4872" s="25"/>
    </row>
    <row r="4873" spans="10:62" x14ac:dyDescent="0.2">
      <c r="J4873" s="24"/>
      <c r="BJ4873" s="25"/>
    </row>
    <row r="4874" spans="10:62" x14ac:dyDescent="0.2">
      <c r="J4874" s="24"/>
      <c r="BJ4874" s="25"/>
    </row>
    <row r="4875" spans="10:62" x14ac:dyDescent="0.2">
      <c r="J4875" s="24"/>
      <c r="BJ4875" s="25"/>
    </row>
    <row r="4876" spans="10:62" x14ac:dyDescent="0.2">
      <c r="J4876" s="24"/>
      <c r="BJ4876" s="25"/>
    </row>
    <row r="4877" spans="10:62" x14ac:dyDescent="0.2">
      <c r="J4877" s="24"/>
      <c r="BJ4877" s="25"/>
    </row>
    <row r="4878" spans="10:62" x14ac:dyDescent="0.2">
      <c r="J4878" s="24"/>
      <c r="BJ4878" s="25"/>
    </row>
    <row r="4879" spans="10:62" x14ac:dyDescent="0.2">
      <c r="J4879" s="24"/>
      <c r="BJ4879" s="25"/>
    </row>
    <row r="4880" spans="10:62" x14ac:dyDescent="0.2">
      <c r="J4880" s="24"/>
      <c r="BJ4880" s="25"/>
    </row>
    <row r="4881" spans="10:62" x14ac:dyDescent="0.2">
      <c r="J4881" s="24"/>
      <c r="BJ4881" s="25"/>
    </row>
    <row r="4882" spans="10:62" x14ac:dyDescent="0.2">
      <c r="J4882" s="24"/>
      <c r="BJ4882" s="25"/>
    </row>
    <row r="4883" spans="10:62" x14ac:dyDescent="0.2">
      <c r="J4883" s="24"/>
      <c r="BJ4883" s="25"/>
    </row>
    <row r="4884" spans="10:62" x14ac:dyDescent="0.2">
      <c r="J4884" s="24"/>
      <c r="BJ4884" s="25"/>
    </row>
    <row r="4885" spans="10:62" x14ac:dyDescent="0.2">
      <c r="J4885" s="24"/>
      <c r="BJ4885" s="25"/>
    </row>
    <row r="4886" spans="10:62" x14ac:dyDescent="0.2">
      <c r="J4886" s="24"/>
      <c r="BJ4886" s="25"/>
    </row>
    <row r="4887" spans="10:62" x14ac:dyDescent="0.2">
      <c r="J4887" s="24"/>
      <c r="BJ4887" s="25"/>
    </row>
    <row r="4888" spans="10:62" x14ac:dyDescent="0.2">
      <c r="J4888" s="24"/>
      <c r="BJ4888" s="25"/>
    </row>
    <row r="4889" spans="10:62" x14ac:dyDescent="0.2">
      <c r="J4889" s="24"/>
      <c r="BJ4889" s="25"/>
    </row>
    <row r="4890" spans="10:62" x14ac:dyDescent="0.2">
      <c r="J4890" s="24"/>
      <c r="BJ4890" s="25"/>
    </row>
    <row r="4891" spans="10:62" x14ac:dyDescent="0.2">
      <c r="J4891" s="24"/>
      <c r="BJ4891" s="25"/>
    </row>
    <row r="4892" spans="10:62" x14ac:dyDescent="0.2">
      <c r="J4892" s="24"/>
      <c r="BJ4892" s="25"/>
    </row>
    <row r="4893" spans="10:62" x14ac:dyDescent="0.2">
      <c r="J4893" s="24"/>
      <c r="BJ4893" s="25"/>
    </row>
    <row r="4894" spans="10:62" x14ac:dyDescent="0.2">
      <c r="J4894" s="24"/>
      <c r="BJ4894" s="25"/>
    </row>
    <row r="4895" spans="10:62" x14ac:dyDescent="0.2">
      <c r="J4895" s="24"/>
      <c r="BJ4895" s="25"/>
    </row>
    <row r="4896" spans="10:62" x14ac:dyDescent="0.2">
      <c r="J4896" s="24"/>
      <c r="BJ4896" s="25"/>
    </row>
    <row r="4897" spans="10:62" x14ac:dyDescent="0.2">
      <c r="J4897" s="24"/>
      <c r="BJ4897" s="25"/>
    </row>
    <row r="4898" spans="10:62" x14ac:dyDescent="0.2">
      <c r="J4898" s="24"/>
      <c r="BJ4898" s="25"/>
    </row>
    <row r="4899" spans="10:62" x14ac:dyDescent="0.2">
      <c r="J4899" s="24"/>
      <c r="BJ4899" s="25"/>
    </row>
    <row r="4900" spans="10:62" x14ac:dyDescent="0.2">
      <c r="J4900" s="24"/>
      <c r="BJ4900" s="25"/>
    </row>
    <row r="4901" spans="10:62" x14ac:dyDescent="0.2">
      <c r="J4901" s="24"/>
      <c r="BJ4901" s="25"/>
    </row>
    <row r="4902" spans="10:62" x14ac:dyDescent="0.2">
      <c r="J4902" s="24"/>
      <c r="BJ4902" s="25"/>
    </row>
    <row r="4903" spans="10:62" x14ac:dyDescent="0.2">
      <c r="J4903" s="24"/>
      <c r="BJ4903" s="25"/>
    </row>
    <row r="4904" spans="10:62" x14ac:dyDescent="0.2">
      <c r="J4904" s="24"/>
      <c r="BJ4904" s="25"/>
    </row>
    <row r="4905" spans="10:62" x14ac:dyDescent="0.2">
      <c r="J4905" s="24"/>
      <c r="BJ4905" s="25"/>
    </row>
    <row r="4906" spans="10:62" x14ac:dyDescent="0.2">
      <c r="J4906" s="24"/>
      <c r="BJ4906" s="25"/>
    </row>
    <row r="4907" spans="10:62" x14ac:dyDescent="0.2">
      <c r="J4907" s="24"/>
      <c r="BJ4907" s="25"/>
    </row>
    <row r="4908" spans="10:62" x14ac:dyDescent="0.2">
      <c r="J4908" s="24"/>
      <c r="BJ4908" s="25"/>
    </row>
    <row r="4909" spans="10:62" x14ac:dyDescent="0.2">
      <c r="J4909" s="24"/>
      <c r="BJ4909" s="25"/>
    </row>
    <row r="4910" spans="10:62" x14ac:dyDescent="0.2">
      <c r="J4910" s="24"/>
      <c r="BJ4910" s="25"/>
    </row>
    <row r="4911" spans="10:62" x14ac:dyDescent="0.2">
      <c r="J4911" s="24"/>
      <c r="BJ4911" s="25"/>
    </row>
    <row r="4912" spans="10:62" x14ac:dyDescent="0.2">
      <c r="J4912" s="24"/>
      <c r="BJ4912" s="25"/>
    </row>
    <row r="4913" spans="10:62" x14ac:dyDescent="0.2">
      <c r="J4913" s="24"/>
      <c r="BJ4913" s="25"/>
    </row>
    <row r="4914" spans="10:62" x14ac:dyDescent="0.2">
      <c r="J4914" s="24"/>
      <c r="BJ4914" s="25"/>
    </row>
    <row r="4915" spans="10:62" x14ac:dyDescent="0.2">
      <c r="J4915" s="24"/>
      <c r="BJ4915" s="25"/>
    </row>
    <row r="4916" spans="10:62" x14ac:dyDescent="0.2">
      <c r="J4916" s="24"/>
      <c r="BJ4916" s="25"/>
    </row>
    <row r="4917" spans="10:62" x14ac:dyDescent="0.2">
      <c r="J4917" s="24"/>
      <c r="BJ4917" s="25"/>
    </row>
    <row r="4918" spans="10:62" x14ac:dyDescent="0.2">
      <c r="J4918" s="24"/>
      <c r="BJ4918" s="25"/>
    </row>
    <row r="4919" spans="10:62" x14ac:dyDescent="0.2">
      <c r="J4919" s="24"/>
      <c r="BJ4919" s="25"/>
    </row>
    <row r="4920" spans="10:62" x14ac:dyDescent="0.2">
      <c r="J4920" s="24"/>
      <c r="BJ4920" s="25"/>
    </row>
    <row r="4921" spans="10:62" x14ac:dyDescent="0.2">
      <c r="J4921" s="24"/>
      <c r="BJ4921" s="25"/>
    </row>
    <row r="4922" spans="10:62" x14ac:dyDescent="0.2">
      <c r="J4922" s="24"/>
      <c r="BJ4922" s="25"/>
    </row>
    <row r="4923" spans="10:62" x14ac:dyDescent="0.2">
      <c r="J4923" s="24"/>
      <c r="BJ4923" s="25"/>
    </row>
    <row r="4924" spans="10:62" x14ac:dyDescent="0.2">
      <c r="J4924" s="24"/>
      <c r="BJ4924" s="25"/>
    </row>
    <row r="4925" spans="10:62" x14ac:dyDescent="0.2">
      <c r="J4925" s="24"/>
      <c r="BJ4925" s="25"/>
    </row>
    <row r="4926" spans="10:62" x14ac:dyDescent="0.2">
      <c r="J4926" s="24"/>
      <c r="BJ4926" s="25"/>
    </row>
    <row r="4927" spans="10:62" x14ac:dyDescent="0.2">
      <c r="J4927" s="24"/>
      <c r="BJ4927" s="25"/>
    </row>
    <row r="4928" spans="10:62" x14ac:dyDescent="0.2">
      <c r="J4928" s="24"/>
      <c r="BJ4928" s="25"/>
    </row>
    <row r="4929" spans="10:62" x14ac:dyDescent="0.2">
      <c r="J4929" s="24"/>
      <c r="BJ4929" s="25"/>
    </row>
    <row r="4930" spans="10:62" x14ac:dyDescent="0.2">
      <c r="J4930" s="24"/>
      <c r="BJ4930" s="25"/>
    </row>
    <row r="4931" spans="10:62" x14ac:dyDescent="0.2">
      <c r="J4931" s="24"/>
      <c r="BJ4931" s="25"/>
    </row>
    <row r="4932" spans="10:62" x14ac:dyDescent="0.2">
      <c r="J4932" s="24"/>
      <c r="BJ4932" s="25"/>
    </row>
    <row r="4933" spans="10:62" x14ac:dyDescent="0.2">
      <c r="J4933" s="24"/>
      <c r="BJ4933" s="25"/>
    </row>
    <row r="4934" spans="10:62" x14ac:dyDescent="0.2">
      <c r="J4934" s="24"/>
      <c r="BJ4934" s="25"/>
    </row>
    <row r="4935" spans="10:62" x14ac:dyDescent="0.2">
      <c r="J4935" s="24"/>
      <c r="BJ4935" s="25"/>
    </row>
    <row r="4936" spans="10:62" x14ac:dyDescent="0.2">
      <c r="J4936" s="24"/>
      <c r="BJ4936" s="25"/>
    </row>
    <row r="4937" spans="10:62" x14ac:dyDescent="0.2">
      <c r="J4937" s="24"/>
      <c r="BJ4937" s="25"/>
    </row>
    <row r="4938" spans="10:62" x14ac:dyDescent="0.2">
      <c r="J4938" s="24"/>
      <c r="BJ4938" s="25"/>
    </row>
    <row r="4939" spans="10:62" x14ac:dyDescent="0.2">
      <c r="J4939" s="24"/>
      <c r="BJ4939" s="25"/>
    </row>
    <row r="4940" spans="10:62" x14ac:dyDescent="0.2">
      <c r="J4940" s="24"/>
      <c r="BJ4940" s="25"/>
    </row>
    <row r="4941" spans="10:62" x14ac:dyDescent="0.2">
      <c r="J4941" s="24"/>
      <c r="BJ4941" s="25"/>
    </row>
    <row r="4942" spans="10:62" x14ac:dyDescent="0.2">
      <c r="J4942" s="24"/>
      <c r="BJ4942" s="25"/>
    </row>
    <row r="4943" spans="10:62" x14ac:dyDescent="0.2">
      <c r="J4943" s="24"/>
      <c r="BJ4943" s="25"/>
    </row>
    <row r="4944" spans="10:62" x14ac:dyDescent="0.2">
      <c r="J4944" s="24"/>
      <c r="BJ4944" s="25"/>
    </row>
    <row r="4945" spans="10:62" x14ac:dyDescent="0.2">
      <c r="J4945" s="24"/>
      <c r="BJ4945" s="25"/>
    </row>
    <row r="4946" spans="10:62" x14ac:dyDescent="0.2">
      <c r="J4946" s="24"/>
      <c r="BJ4946" s="25"/>
    </row>
    <row r="4947" spans="10:62" x14ac:dyDescent="0.2">
      <c r="J4947" s="24"/>
      <c r="BJ4947" s="25"/>
    </row>
    <row r="4948" spans="10:62" x14ac:dyDescent="0.2">
      <c r="J4948" s="24"/>
      <c r="BJ4948" s="25"/>
    </row>
    <row r="4949" spans="10:62" x14ac:dyDescent="0.2">
      <c r="J4949" s="24"/>
      <c r="BJ4949" s="25"/>
    </row>
    <row r="4950" spans="10:62" x14ac:dyDescent="0.2">
      <c r="J4950" s="24"/>
      <c r="BJ4950" s="25"/>
    </row>
    <row r="4951" spans="10:62" x14ac:dyDescent="0.2">
      <c r="J4951" s="24"/>
      <c r="BJ4951" s="25"/>
    </row>
    <row r="4952" spans="10:62" x14ac:dyDescent="0.2">
      <c r="J4952" s="24"/>
      <c r="BJ4952" s="25"/>
    </row>
    <row r="4953" spans="10:62" x14ac:dyDescent="0.2">
      <c r="J4953" s="24"/>
      <c r="BJ4953" s="25"/>
    </row>
    <row r="4954" spans="10:62" x14ac:dyDescent="0.2">
      <c r="J4954" s="24"/>
      <c r="BJ4954" s="25"/>
    </row>
    <row r="4955" spans="10:62" x14ac:dyDescent="0.2">
      <c r="J4955" s="24"/>
      <c r="BJ4955" s="25"/>
    </row>
    <row r="4956" spans="10:62" x14ac:dyDescent="0.2">
      <c r="J4956" s="24"/>
      <c r="BJ4956" s="25"/>
    </row>
    <row r="4957" spans="10:62" x14ac:dyDescent="0.2">
      <c r="J4957" s="24"/>
      <c r="BJ4957" s="25"/>
    </row>
    <row r="4958" spans="10:62" x14ac:dyDescent="0.2">
      <c r="J4958" s="24"/>
      <c r="BJ4958" s="25"/>
    </row>
    <row r="4959" spans="10:62" x14ac:dyDescent="0.2">
      <c r="J4959" s="24"/>
      <c r="BJ4959" s="25"/>
    </row>
    <row r="4960" spans="10:62" x14ac:dyDescent="0.2">
      <c r="J4960" s="24"/>
      <c r="BJ4960" s="25"/>
    </row>
    <row r="4961" spans="10:62" x14ac:dyDescent="0.2">
      <c r="J4961" s="24"/>
      <c r="BJ4961" s="25"/>
    </row>
    <row r="4962" spans="10:62" x14ac:dyDescent="0.2">
      <c r="J4962" s="24"/>
      <c r="BJ4962" s="25"/>
    </row>
    <row r="4963" spans="10:62" x14ac:dyDescent="0.2">
      <c r="J4963" s="24"/>
      <c r="BJ4963" s="25"/>
    </row>
    <row r="4964" spans="10:62" x14ac:dyDescent="0.2">
      <c r="J4964" s="24"/>
      <c r="BJ4964" s="25"/>
    </row>
    <row r="4965" spans="10:62" x14ac:dyDescent="0.2">
      <c r="J4965" s="24"/>
      <c r="BJ4965" s="25"/>
    </row>
    <row r="4966" spans="10:62" x14ac:dyDescent="0.2">
      <c r="J4966" s="24"/>
      <c r="BJ4966" s="25"/>
    </row>
    <row r="4967" spans="10:62" x14ac:dyDescent="0.2">
      <c r="J4967" s="24"/>
      <c r="BJ4967" s="25"/>
    </row>
    <row r="4968" spans="10:62" x14ac:dyDescent="0.2">
      <c r="J4968" s="24"/>
      <c r="BJ4968" s="25"/>
    </row>
    <row r="4969" spans="10:62" x14ac:dyDescent="0.2">
      <c r="J4969" s="24"/>
      <c r="BJ4969" s="25"/>
    </row>
    <row r="4970" spans="10:62" x14ac:dyDescent="0.2">
      <c r="J4970" s="24"/>
      <c r="BJ4970" s="25"/>
    </row>
    <row r="4971" spans="10:62" x14ac:dyDescent="0.2">
      <c r="J4971" s="24"/>
      <c r="BJ4971" s="25"/>
    </row>
    <row r="4972" spans="10:62" x14ac:dyDescent="0.2">
      <c r="J4972" s="24"/>
      <c r="BJ4972" s="25"/>
    </row>
    <row r="4973" spans="10:62" x14ac:dyDescent="0.2">
      <c r="J4973" s="24"/>
      <c r="BJ4973" s="25"/>
    </row>
    <row r="4974" spans="10:62" x14ac:dyDescent="0.2">
      <c r="J4974" s="24"/>
      <c r="BJ4974" s="25"/>
    </row>
    <row r="4975" spans="10:62" x14ac:dyDescent="0.2">
      <c r="J4975" s="24"/>
      <c r="BJ4975" s="25"/>
    </row>
    <row r="4976" spans="10:62" x14ac:dyDescent="0.2">
      <c r="J4976" s="24"/>
      <c r="BJ4976" s="25"/>
    </row>
    <row r="4977" spans="10:62" x14ac:dyDescent="0.2">
      <c r="J4977" s="24"/>
      <c r="BJ4977" s="25"/>
    </row>
    <row r="4978" spans="10:62" x14ac:dyDescent="0.2">
      <c r="J4978" s="24"/>
      <c r="BJ4978" s="25"/>
    </row>
    <row r="4979" spans="10:62" x14ac:dyDescent="0.2">
      <c r="J4979" s="24"/>
      <c r="BJ4979" s="25"/>
    </row>
    <row r="4980" spans="10:62" x14ac:dyDescent="0.2">
      <c r="J4980" s="24"/>
      <c r="BJ4980" s="25"/>
    </row>
    <row r="4981" spans="10:62" x14ac:dyDescent="0.2">
      <c r="J4981" s="24"/>
      <c r="BJ4981" s="25"/>
    </row>
    <row r="4982" spans="10:62" x14ac:dyDescent="0.2">
      <c r="J4982" s="24"/>
      <c r="BJ4982" s="25"/>
    </row>
    <row r="4983" spans="10:62" x14ac:dyDescent="0.2">
      <c r="J4983" s="24"/>
      <c r="BJ4983" s="25"/>
    </row>
    <row r="4984" spans="10:62" x14ac:dyDescent="0.2">
      <c r="J4984" s="24"/>
      <c r="BJ4984" s="25"/>
    </row>
    <row r="4985" spans="10:62" x14ac:dyDescent="0.2">
      <c r="J4985" s="24"/>
      <c r="BJ4985" s="25"/>
    </row>
    <row r="4986" spans="10:62" x14ac:dyDescent="0.2">
      <c r="J4986" s="24"/>
      <c r="BJ4986" s="25"/>
    </row>
    <row r="4987" spans="10:62" x14ac:dyDescent="0.2">
      <c r="J4987" s="24"/>
      <c r="BJ4987" s="25"/>
    </row>
    <row r="4988" spans="10:62" x14ac:dyDescent="0.2">
      <c r="J4988" s="24"/>
      <c r="BJ4988" s="25"/>
    </row>
    <row r="4989" spans="10:62" x14ac:dyDescent="0.2">
      <c r="J4989" s="24"/>
      <c r="BJ4989" s="25"/>
    </row>
    <row r="4990" spans="10:62" x14ac:dyDescent="0.2">
      <c r="J4990" s="24"/>
      <c r="BJ4990" s="25"/>
    </row>
    <row r="4991" spans="10:62" x14ac:dyDescent="0.2">
      <c r="J4991" s="24"/>
      <c r="BJ4991" s="25"/>
    </row>
    <row r="4992" spans="10:62" x14ac:dyDescent="0.2">
      <c r="J4992" s="24"/>
      <c r="BJ4992" s="25"/>
    </row>
    <row r="4993" spans="10:62" x14ac:dyDescent="0.2">
      <c r="J4993" s="24"/>
      <c r="BJ4993" s="25"/>
    </row>
    <row r="4994" spans="10:62" x14ac:dyDescent="0.2">
      <c r="J4994" s="24"/>
      <c r="BJ4994" s="25"/>
    </row>
    <row r="4995" spans="10:62" x14ac:dyDescent="0.2">
      <c r="J4995" s="24"/>
      <c r="BJ4995" s="25"/>
    </row>
    <row r="4996" spans="10:62" x14ac:dyDescent="0.2">
      <c r="J4996" s="24"/>
      <c r="BJ4996" s="25"/>
    </row>
    <row r="4997" spans="10:62" x14ac:dyDescent="0.2">
      <c r="J4997" s="24"/>
      <c r="BJ4997" s="25"/>
    </row>
    <row r="4998" spans="10:62" x14ac:dyDescent="0.2">
      <c r="J4998" s="24"/>
      <c r="BJ4998" s="25"/>
    </row>
    <row r="4999" spans="10:62" x14ac:dyDescent="0.2">
      <c r="J4999" s="24"/>
      <c r="BJ4999" s="25"/>
    </row>
    <row r="5000" spans="10:62" x14ac:dyDescent="0.2">
      <c r="J5000" s="24"/>
      <c r="BJ5000" s="25"/>
    </row>
    <row r="5001" spans="10:62" x14ac:dyDescent="0.2">
      <c r="J5001" s="24"/>
      <c r="BJ5001" s="25"/>
    </row>
    <row r="5002" spans="10:62" x14ac:dyDescent="0.2">
      <c r="J5002" s="24"/>
      <c r="BJ5002" s="25"/>
    </row>
    <row r="5003" spans="10:62" x14ac:dyDescent="0.2">
      <c r="J5003" s="24"/>
      <c r="BJ5003" s="25"/>
    </row>
    <row r="5004" spans="10:62" x14ac:dyDescent="0.2">
      <c r="J5004" s="24"/>
      <c r="BJ5004" s="25"/>
    </row>
    <row r="5005" spans="10:62" x14ac:dyDescent="0.2">
      <c r="J5005" s="24"/>
      <c r="BJ5005" s="25"/>
    </row>
    <row r="5006" spans="10:62" x14ac:dyDescent="0.2">
      <c r="J5006" s="24"/>
      <c r="BJ5006" s="25"/>
    </row>
    <row r="5007" spans="10:62" x14ac:dyDescent="0.2">
      <c r="J5007" s="24"/>
      <c r="BJ5007" s="25"/>
    </row>
    <row r="5008" spans="10:62" x14ac:dyDescent="0.2">
      <c r="J5008" s="24"/>
      <c r="BJ5008" s="25"/>
    </row>
    <row r="5009" spans="10:62" x14ac:dyDescent="0.2">
      <c r="J5009" s="24"/>
      <c r="BJ5009" s="25"/>
    </row>
    <row r="5010" spans="10:62" x14ac:dyDescent="0.2">
      <c r="J5010" s="24"/>
      <c r="BJ5010" s="25"/>
    </row>
    <row r="5011" spans="10:62" x14ac:dyDescent="0.2">
      <c r="J5011" s="24"/>
      <c r="BJ5011" s="25"/>
    </row>
    <row r="5012" spans="10:62" x14ac:dyDescent="0.2">
      <c r="J5012" s="24"/>
      <c r="BJ5012" s="25"/>
    </row>
    <row r="5013" spans="10:62" x14ac:dyDescent="0.2">
      <c r="J5013" s="24"/>
      <c r="BJ5013" s="25"/>
    </row>
    <row r="5014" spans="10:62" x14ac:dyDescent="0.2">
      <c r="J5014" s="24"/>
      <c r="BJ5014" s="25"/>
    </row>
    <row r="5015" spans="10:62" x14ac:dyDescent="0.2">
      <c r="J5015" s="24"/>
      <c r="BJ5015" s="25"/>
    </row>
    <row r="5016" spans="10:62" x14ac:dyDescent="0.2">
      <c r="J5016" s="24"/>
      <c r="BJ5016" s="25"/>
    </row>
    <row r="5017" spans="10:62" x14ac:dyDescent="0.2">
      <c r="J5017" s="24"/>
      <c r="BJ5017" s="25"/>
    </row>
    <row r="5018" spans="10:62" x14ac:dyDescent="0.2">
      <c r="J5018" s="24"/>
      <c r="BJ5018" s="25"/>
    </row>
    <row r="5019" spans="10:62" x14ac:dyDescent="0.2">
      <c r="J5019" s="24"/>
      <c r="BJ5019" s="25"/>
    </row>
    <row r="5020" spans="10:62" x14ac:dyDescent="0.2">
      <c r="J5020" s="24"/>
      <c r="BJ5020" s="25"/>
    </row>
    <row r="5021" spans="10:62" x14ac:dyDescent="0.2">
      <c r="J5021" s="24"/>
      <c r="BJ5021" s="25"/>
    </row>
    <row r="5022" spans="10:62" x14ac:dyDescent="0.2">
      <c r="J5022" s="24"/>
      <c r="BJ5022" s="25"/>
    </row>
    <row r="5023" spans="10:62" x14ac:dyDescent="0.2">
      <c r="J5023" s="24"/>
      <c r="BJ5023" s="25"/>
    </row>
    <row r="5024" spans="10:62" x14ac:dyDescent="0.2">
      <c r="J5024" s="24"/>
      <c r="BJ5024" s="25"/>
    </row>
    <row r="5025" spans="10:62" x14ac:dyDescent="0.2">
      <c r="J5025" s="24"/>
      <c r="BJ5025" s="25"/>
    </row>
    <row r="5026" spans="10:62" x14ac:dyDescent="0.2">
      <c r="J5026" s="24"/>
      <c r="BJ5026" s="25"/>
    </row>
    <row r="5027" spans="10:62" x14ac:dyDescent="0.2">
      <c r="J5027" s="24"/>
      <c r="BJ5027" s="25"/>
    </row>
    <row r="5028" spans="10:62" x14ac:dyDescent="0.2">
      <c r="J5028" s="24"/>
      <c r="BJ5028" s="25"/>
    </row>
    <row r="5029" spans="10:62" x14ac:dyDescent="0.2">
      <c r="J5029" s="24"/>
      <c r="BJ5029" s="25"/>
    </row>
    <row r="5030" spans="10:62" x14ac:dyDescent="0.2">
      <c r="J5030" s="24"/>
      <c r="BJ5030" s="25"/>
    </row>
    <row r="5031" spans="10:62" x14ac:dyDescent="0.2">
      <c r="J5031" s="24"/>
      <c r="BJ5031" s="25"/>
    </row>
    <row r="5032" spans="10:62" x14ac:dyDescent="0.2">
      <c r="J5032" s="24"/>
      <c r="BJ5032" s="25"/>
    </row>
    <row r="5033" spans="10:62" x14ac:dyDescent="0.2">
      <c r="J5033" s="24"/>
      <c r="BJ5033" s="25"/>
    </row>
    <row r="5034" spans="10:62" x14ac:dyDescent="0.2">
      <c r="J5034" s="24"/>
      <c r="BJ5034" s="25"/>
    </row>
    <row r="5035" spans="10:62" x14ac:dyDescent="0.2">
      <c r="J5035" s="24"/>
      <c r="BJ5035" s="25"/>
    </row>
    <row r="5036" spans="10:62" x14ac:dyDescent="0.2">
      <c r="J5036" s="24"/>
      <c r="BJ5036" s="25"/>
    </row>
    <row r="5037" spans="10:62" x14ac:dyDescent="0.2">
      <c r="J5037" s="24"/>
      <c r="BJ5037" s="25"/>
    </row>
    <row r="5038" spans="10:62" x14ac:dyDescent="0.2">
      <c r="J5038" s="24"/>
      <c r="BJ5038" s="25"/>
    </row>
    <row r="5039" spans="10:62" x14ac:dyDescent="0.2">
      <c r="J5039" s="24"/>
      <c r="BJ5039" s="25"/>
    </row>
    <row r="5040" spans="10:62" x14ac:dyDescent="0.2">
      <c r="J5040" s="24"/>
      <c r="BJ5040" s="25"/>
    </row>
    <row r="5041" spans="10:62" x14ac:dyDescent="0.2">
      <c r="J5041" s="24"/>
      <c r="BJ5041" s="25"/>
    </row>
    <row r="5042" spans="10:62" x14ac:dyDescent="0.2">
      <c r="J5042" s="24"/>
      <c r="BJ5042" s="25"/>
    </row>
    <row r="5043" spans="10:62" x14ac:dyDescent="0.2">
      <c r="J5043" s="24"/>
      <c r="BJ5043" s="25"/>
    </row>
    <row r="5044" spans="10:62" x14ac:dyDescent="0.2">
      <c r="J5044" s="24"/>
      <c r="BJ5044" s="25"/>
    </row>
    <row r="5045" spans="10:62" x14ac:dyDescent="0.2">
      <c r="J5045" s="24"/>
      <c r="BJ5045" s="25"/>
    </row>
    <row r="5046" spans="10:62" x14ac:dyDescent="0.2">
      <c r="J5046" s="24"/>
      <c r="BJ5046" s="25"/>
    </row>
    <row r="5047" spans="10:62" x14ac:dyDescent="0.2">
      <c r="J5047" s="24"/>
      <c r="BJ5047" s="25"/>
    </row>
    <row r="5048" spans="10:62" x14ac:dyDescent="0.2">
      <c r="J5048" s="24"/>
      <c r="BJ5048" s="25"/>
    </row>
    <row r="5049" spans="10:62" x14ac:dyDescent="0.2">
      <c r="J5049" s="24"/>
      <c r="BJ5049" s="25"/>
    </row>
    <row r="5050" spans="10:62" x14ac:dyDescent="0.2">
      <c r="J5050" s="24"/>
      <c r="BJ5050" s="25"/>
    </row>
    <row r="5051" spans="10:62" x14ac:dyDescent="0.2">
      <c r="J5051" s="24"/>
      <c r="BJ5051" s="25"/>
    </row>
    <row r="5052" spans="10:62" x14ac:dyDescent="0.2">
      <c r="J5052" s="24"/>
      <c r="BJ5052" s="25"/>
    </row>
    <row r="5053" spans="10:62" x14ac:dyDescent="0.2">
      <c r="J5053" s="24"/>
      <c r="BJ5053" s="25"/>
    </row>
    <row r="5054" spans="10:62" x14ac:dyDescent="0.2">
      <c r="J5054" s="24"/>
      <c r="BJ5054" s="25"/>
    </row>
    <row r="5055" spans="10:62" x14ac:dyDescent="0.2">
      <c r="J5055" s="24"/>
      <c r="BJ5055" s="25"/>
    </row>
    <row r="5056" spans="10:62" x14ac:dyDescent="0.2">
      <c r="J5056" s="24"/>
      <c r="BJ5056" s="25"/>
    </row>
    <row r="5057" spans="10:62" x14ac:dyDescent="0.2">
      <c r="J5057" s="24"/>
      <c r="BJ5057" s="25"/>
    </row>
    <row r="5058" spans="10:62" x14ac:dyDescent="0.2">
      <c r="J5058" s="24"/>
      <c r="BJ5058" s="25"/>
    </row>
    <row r="5059" spans="10:62" x14ac:dyDescent="0.2">
      <c r="J5059" s="24"/>
      <c r="BJ5059" s="25"/>
    </row>
    <row r="5060" spans="10:62" x14ac:dyDescent="0.2">
      <c r="J5060" s="24"/>
      <c r="BJ5060" s="25"/>
    </row>
    <row r="5061" spans="10:62" x14ac:dyDescent="0.2">
      <c r="J5061" s="24"/>
      <c r="BJ5061" s="25"/>
    </row>
    <row r="5062" spans="10:62" x14ac:dyDescent="0.2">
      <c r="J5062" s="24"/>
      <c r="BJ5062" s="25"/>
    </row>
    <row r="5063" spans="10:62" x14ac:dyDescent="0.2">
      <c r="J5063" s="24"/>
      <c r="BJ5063" s="25"/>
    </row>
    <row r="5064" spans="10:62" x14ac:dyDescent="0.2">
      <c r="J5064" s="24"/>
      <c r="BJ5064" s="25"/>
    </row>
    <row r="5065" spans="10:62" x14ac:dyDescent="0.2">
      <c r="J5065" s="24"/>
      <c r="BJ5065" s="25"/>
    </row>
    <row r="5066" spans="10:62" x14ac:dyDescent="0.2">
      <c r="J5066" s="24"/>
      <c r="BJ5066" s="25"/>
    </row>
    <row r="5067" spans="10:62" x14ac:dyDescent="0.2">
      <c r="J5067" s="24"/>
      <c r="BJ5067" s="25"/>
    </row>
    <row r="5068" spans="10:62" x14ac:dyDescent="0.2">
      <c r="J5068" s="24"/>
      <c r="BJ5068" s="25"/>
    </row>
    <row r="5069" spans="10:62" x14ac:dyDescent="0.2">
      <c r="J5069" s="24"/>
      <c r="BJ5069" s="25"/>
    </row>
    <row r="5070" spans="10:62" x14ac:dyDescent="0.2">
      <c r="J5070" s="24"/>
      <c r="BJ5070" s="25"/>
    </row>
    <row r="5071" spans="10:62" x14ac:dyDescent="0.2">
      <c r="J5071" s="24"/>
      <c r="BJ5071" s="25"/>
    </row>
    <row r="5072" spans="10:62" x14ac:dyDescent="0.2">
      <c r="J5072" s="24"/>
      <c r="BJ5072" s="25"/>
    </row>
    <row r="5073" spans="10:62" x14ac:dyDescent="0.2">
      <c r="J5073" s="24"/>
      <c r="BJ5073" s="25"/>
    </row>
    <row r="5074" spans="10:62" x14ac:dyDescent="0.2">
      <c r="J5074" s="24"/>
      <c r="BJ5074" s="25"/>
    </row>
    <row r="5075" spans="10:62" x14ac:dyDescent="0.2">
      <c r="J5075" s="24"/>
      <c r="BJ5075" s="25"/>
    </row>
    <row r="5076" spans="10:62" x14ac:dyDescent="0.2">
      <c r="J5076" s="24"/>
      <c r="BJ5076" s="25"/>
    </row>
    <row r="5077" spans="10:62" x14ac:dyDescent="0.2">
      <c r="J5077" s="24"/>
      <c r="BJ5077" s="25"/>
    </row>
    <row r="5078" spans="10:62" x14ac:dyDescent="0.2">
      <c r="J5078" s="24"/>
      <c r="BJ5078" s="25"/>
    </row>
    <row r="5079" spans="10:62" x14ac:dyDescent="0.2">
      <c r="J5079" s="24"/>
      <c r="BJ5079" s="25"/>
    </row>
    <row r="5080" spans="10:62" x14ac:dyDescent="0.2">
      <c r="J5080" s="24"/>
      <c r="BJ5080" s="25"/>
    </row>
    <row r="5081" spans="10:62" x14ac:dyDescent="0.2">
      <c r="J5081" s="24"/>
      <c r="BJ5081" s="25"/>
    </row>
    <row r="5082" spans="10:62" x14ac:dyDescent="0.2">
      <c r="J5082" s="24"/>
      <c r="BJ5082" s="25"/>
    </row>
    <row r="5083" spans="10:62" x14ac:dyDescent="0.2">
      <c r="J5083" s="24"/>
      <c r="BJ5083" s="25"/>
    </row>
    <row r="5084" spans="10:62" x14ac:dyDescent="0.2">
      <c r="J5084" s="24"/>
      <c r="BJ5084" s="25"/>
    </row>
    <row r="5085" spans="10:62" x14ac:dyDescent="0.2">
      <c r="J5085" s="24"/>
      <c r="BJ5085" s="25"/>
    </row>
    <row r="5086" spans="10:62" x14ac:dyDescent="0.2">
      <c r="J5086" s="24"/>
      <c r="BJ5086" s="25"/>
    </row>
    <row r="5087" spans="10:62" x14ac:dyDescent="0.2">
      <c r="J5087" s="24"/>
      <c r="BJ5087" s="25"/>
    </row>
    <row r="5088" spans="10:62" x14ac:dyDescent="0.2">
      <c r="J5088" s="24"/>
      <c r="BJ5088" s="25"/>
    </row>
    <row r="5089" spans="10:62" x14ac:dyDescent="0.2">
      <c r="J5089" s="24"/>
      <c r="BJ5089" s="25"/>
    </row>
    <row r="5090" spans="10:62" x14ac:dyDescent="0.2">
      <c r="J5090" s="24"/>
      <c r="BJ5090" s="25"/>
    </row>
    <row r="5091" spans="10:62" x14ac:dyDescent="0.2">
      <c r="J5091" s="24"/>
      <c r="BJ5091" s="25"/>
    </row>
    <row r="5092" spans="10:62" x14ac:dyDescent="0.2">
      <c r="J5092" s="24"/>
      <c r="BJ5092" s="25"/>
    </row>
    <row r="5093" spans="10:62" x14ac:dyDescent="0.2">
      <c r="J5093" s="24"/>
      <c r="BJ5093" s="25"/>
    </row>
    <row r="5094" spans="10:62" x14ac:dyDescent="0.2">
      <c r="J5094" s="24"/>
      <c r="BJ5094" s="25"/>
    </row>
    <row r="5095" spans="10:62" x14ac:dyDescent="0.2">
      <c r="J5095" s="24"/>
      <c r="BJ5095" s="25"/>
    </row>
    <row r="5096" spans="10:62" x14ac:dyDescent="0.2">
      <c r="J5096" s="24"/>
      <c r="BJ5096" s="25"/>
    </row>
    <row r="5097" spans="10:62" x14ac:dyDescent="0.2">
      <c r="J5097" s="24"/>
      <c r="BJ5097" s="25"/>
    </row>
    <row r="5098" spans="10:62" x14ac:dyDescent="0.2">
      <c r="J5098" s="24"/>
      <c r="BJ5098" s="25"/>
    </row>
    <row r="5099" spans="10:62" x14ac:dyDescent="0.2">
      <c r="J5099" s="24"/>
      <c r="BJ5099" s="25"/>
    </row>
    <row r="5100" spans="10:62" x14ac:dyDescent="0.2">
      <c r="J5100" s="24"/>
      <c r="BJ5100" s="25"/>
    </row>
    <row r="5101" spans="10:62" x14ac:dyDescent="0.2">
      <c r="J5101" s="24"/>
      <c r="BJ5101" s="25"/>
    </row>
    <row r="5102" spans="10:62" x14ac:dyDescent="0.2">
      <c r="J5102" s="24"/>
      <c r="BJ5102" s="25"/>
    </row>
    <row r="5103" spans="10:62" x14ac:dyDescent="0.2">
      <c r="J5103" s="24"/>
      <c r="BJ5103" s="25"/>
    </row>
    <row r="5104" spans="10:62" x14ac:dyDescent="0.2">
      <c r="J5104" s="24"/>
      <c r="BJ5104" s="25"/>
    </row>
    <row r="5105" spans="10:62" x14ac:dyDescent="0.2">
      <c r="J5105" s="24"/>
      <c r="BJ5105" s="25"/>
    </row>
    <row r="5106" spans="10:62" x14ac:dyDescent="0.2">
      <c r="J5106" s="24"/>
      <c r="BJ5106" s="25"/>
    </row>
    <row r="5107" spans="10:62" x14ac:dyDescent="0.2">
      <c r="J5107" s="24"/>
      <c r="BJ5107" s="25"/>
    </row>
    <row r="5108" spans="10:62" x14ac:dyDescent="0.2">
      <c r="J5108" s="24"/>
      <c r="BJ5108" s="25"/>
    </row>
    <row r="5109" spans="10:62" x14ac:dyDescent="0.2">
      <c r="J5109" s="24"/>
      <c r="BJ5109" s="25"/>
    </row>
    <row r="5110" spans="10:62" x14ac:dyDescent="0.2">
      <c r="J5110" s="24"/>
      <c r="BJ5110" s="25"/>
    </row>
    <row r="5111" spans="10:62" x14ac:dyDescent="0.2">
      <c r="J5111" s="24"/>
      <c r="BJ5111" s="25"/>
    </row>
    <row r="5112" spans="10:62" x14ac:dyDescent="0.2">
      <c r="J5112" s="24"/>
      <c r="BJ5112" s="25"/>
    </row>
    <row r="5113" spans="10:62" x14ac:dyDescent="0.2">
      <c r="J5113" s="24"/>
      <c r="BJ5113" s="25"/>
    </row>
    <row r="5114" spans="10:62" x14ac:dyDescent="0.2">
      <c r="J5114" s="24"/>
      <c r="BJ5114" s="25"/>
    </row>
    <row r="5115" spans="10:62" x14ac:dyDescent="0.2">
      <c r="J5115" s="24"/>
      <c r="BJ5115" s="25"/>
    </row>
    <row r="5116" spans="10:62" x14ac:dyDescent="0.2">
      <c r="J5116" s="24"/>
      <c r="BJ5116" s="25"/>
    </row>
    <row r="5117" spans="10:62" x14ac:dyDescent="0.2">
      <c r="J5117" s="24"/>
      <c r="BJ5117" s="25"/>
    </row>
    <row r="5118" spans="10:62" x14ac:dyDescent="0.2">
      <c r="J5118" s="24"/>
      <c r="BJ5118" s="25"/>
    </row>
    <row r="5119" spans="10:62" x14ac:dyDescent="0.2">
      <c r="J5119" s="24"/>
      <c r="BJ5119" s="25"/>
    </row>
    <row r="5120" spans="10:62" x14ac:dyDescent="0.2">
      <c r="J5120" s="24"/>
      <c r="BJ5120" s="25"/>
    </row>
    <row r="5121" spans="10:62" x14ac:dyDescent="0.2">
      <c r="J5121" s="24"/>
      <c r="BJ5121" s="25"/>
    </row>
    <row r="5122" spans="10:62" x14ac:dyDescent="0.2">
      <c r="J5122" s="24"/>
      <c r="BJ5122" s="25"/>
    </row>
    <row r="5123" spans="10:62" x14ac:dyDescent="0.2">
      <c r="J5123" s="24"/>
      <c r="BJ5123" s="25"/>
    </row>
    <row r="5124" spans="10:62" x14ac:dyDescent="0.2">
      <c r="J5124" s="24"/>
      <c r="BJ5124" s="25"/>
    </row>
    <row r="5125" spans="10:62" x14ac:dyDescent="0.2">
      <c r="J5125" s="24"/>
      <c r="BJ5125" s="25"/>
    </row>
    <row r="5126" spans="10:62" x14ac:dyDescent="0.2">
      <c r="J5126" s="24"/>
      <c r="BJ5126" s="25"/>
    </row>
    <row r="5127" spans="10:62" x14ac:dyDescent="0.2">
      <c r="J5127" s="24"/>
      <c r="BJ5127" s="25"/>
    </row>
    <row r="5128" spans="10:62" x14ac:dyDescent="0.2">
      <c r="J5128" s="24"/>
      <c r="BJ5128" s="25"/>
    </row>
    <row r="5129" spans="10:62" x14ac:dyDescent="0.2">
      <c r="J5129" s="24"/>
      <c r="BJ5129" s="25"/>
    </row>
    <row r="5130" spans="10:62" x14ac:dyDescent="0.2">
      <c r="J5130" s="24"/>
      <c r="BJ5130" s="25"/>
    </row>
    <row r="5131" spans="10:62" x14ac:dyDescent="0.2">
      <c r="J5131" s="24"/>
      <c r="BJ5131" s="25"/>
    </row>
    <row r="5132" spans="10:62" x14ac:dyDescent="0.2">
      <c r="J5132" s="24"/>
      <c r="BJ5132" s="25"/>
    </row>
    <row r="5133" spans="10:62" x14ac:dyDescent="0.2">
      <c r="J5133" s="24"/>
      <c r="BJ5133" s="25"/>
    </row>
    <row r="5134" spans="10:62" x14ac:dyDescent="0.2">
      <c r="J5134" s="24"/>
      <c r="BJ5134" s="25"/>
    </row>
    <row r="5135" spans="10:62" x14ac:dyDescent="0.2">
      <c r="J5135" s="24"/>
      <c r="BJ5135" s="25"/>
    </row>
    <row r="5136" spans="10:62" x14ac:dyDescent="0.2">
      <c r="J5136" s="24"/>
      <c r="BJ5136" s="25"/>
    </row>
    <row r="5137" spans="10:62" x14ac:dyDescent="0.2">
      <c r="J5137" s="24"/>
      <c r="BJ5137" s="25"/>
    </row>
    <row r="5138" spans="10:62" x14ac:dyDescent="0.2">
      <c r="J5138" s="24"/>
      <c r="BJ5138" s="25"/>
    </row>
    <row r="5139" spans="10:62" x14ac:dyDescent="0.2">
      <c r="J5139" s="24"/>
      <c r="BJ5139" s="25"/>
    </row>
    <row r="5140" spans="10:62" x14ac:dyDescent="0.2">
      <c r="J5140" s="24"/>
      <c r="BJ5140" s="25"/>
    </row>
    <row r="5141" spans="10:62" x14ac:dyDescent="0.2">
      <c r="J5141" s="24"/>
      <c r="BJ5141" s="25"/>
    </row>
    <row r="5142" spans="10:62" x14ac:dyDescent="0.2">
      <c r="J5142" s="24"/>
      <c r="BJ5142" s="25"/>
    </row>
    <row r="5143" spans="10:62" x14ac:dyDescent="0.2">
      <c r="J5143" s="24"/>
      <c r="BJ5143" s="25"/>
    </row>
    <row r="5144" spans="10:62" x14ac:dyDescent="0.2">
      <c r="J5144" s="24"/>
      <c r="BJ5144" s="25"/>
    </row>
    <row r="5145" spans="10:62" x14ac:dyDescent="0.2">
      <c r="J5145" s="24"/>
      <c r="BJ5145" s="25"/>
    </row>
    <row r="5146" spans="10:62" x14ac:dyDescent="0.2">
      <c r="J5146" s="24"/>
      <c r="BJ5146" s="25"/>
    </row>
    <row r="5147" spans="10:62" x14ac:dyDescent="0.2">
      <c r="J5147" s="24"/>
      <c r="BJ5147" s="25"/>
    </row>
    <row r="5148" spans="10:62" x14ac:dyDescent="0.2">
      <c r="J5148" s="24"/>
      <c r="BJ5148" s="25"/>
    </row>
    <row r="5149" spans="10:62" x14ac:dyDescent="0.2">
      <c r="J5149" s="24"/>
      <c r="BJ5149" s="25"/>
    </row>
    <row r="5150" spans="10:62" x14ac:dyDescent="0.2">
      <c r="J5150" s="24"/>
      <c r="BJ5150" s="25"/>
    </row>
    <row r="5151" spans="10:62" x14ac:dyDescent="0.2">
      <c r="J5151" s="24"/>
      <c r="BJ5151" s="25"/>
    </row>
    <row r="5152" spans="10:62" x14ac:dyDescent="0.2">
      <c r="J5152" s="24"/>
      <c r="BJ5152" s="25"/>
    </row>
    <row r="5153" spans="10:62" x14ac:dyDescent="0.2">
      <c r="J5153" s="24"/>
      <c r="BJ5153" s="25"/>
    </row>
    <row r="5154" spans="10:62" x14ac:dyDescent="0.2">
      <c r="J5154" s="24"/>
      <c r="BJ5154" s="25"/>
    </row>
    <row r="5155" spans="10:62" x14ac:dyDescent="0.2">
      <c r="J5155" s="24"/>
      <c r="BJ5155" s="25"/>
    </row>
    <row r="5156" spans="10:62" x14ac:dyDescent="0.2">
      <c r="J5156" s="24"/>
      <c r="BJ5156" s="25"/>
    </row>
    <row r="5157" spans="10:62" x14ac:dyDescent="0.2">
      <c r="J5157" s="24"/>
      <c r="BJ5157" s="25"/>
    </row>
    <row r="5158" spans="10:62" x14ac:dyDescent="0.2">
      <c r="J5158" s="24"/>
      <c r="BJ5158" s="25"/>
    </row>
    <row r="5159" spans="10:62" x14ac:dyDescent="0.2">
      <c r="J5159" s="24"/>
      <c r="BJ5159" s="25"/>
    </row>
    <row r="5160" spans="10:62" x14ac:dyDescent="0.2">
      <c r="J5160" s="24"/>
      <c r="BJ5160" s="25"/>
    </row>
    <row r="5161" spans="10:62" x14ac:dyDescent="0.2">
      <c r="J5161" s="24"/>
      <c r="BJ5161" s="25"/>
    </row>
    <row r="5162" spans="10:62" x14ac:dyDescent="0.2">
      <c r="J5162" s="24"/>
      <c r="BJ5162" s="25"/>
    </row>
    <row r="5163" spans="10:62" x14ac:dyDescent="0.2">
      <c r="J5163" s="24"/>
      <c r="BJ5163" s="25"/>
    </row>
    <row r="5164" spans="10:62" x14ac:dyDescent="0.2">
      <c r="J5164" s="24"/>
      <c r="BJ5164" s="25"/>
    </row>
    <row r="5165" spans="10:62" x14ac:dyDescent="0.2">
      <c r="J5165" s="24"/>
      <c r="BJ5165" s="25"/>
    </row>
    <row r="5166" spans="10:62" x14ac:dyDescent="0.2">
      <c r="J5166" s="24"/>
      <c r="BJ5166" s="25"/>
    </row>
    <row r="5167" spans="10:62" x14ac:dyDescent="0.2">
      <c r="J5167" s="24"/>
      <c r="BJ5167" s="25"/>
    </row>
    <row r="5168" spans="10:62" x14ac:dyDescent="0.2">
      <c r="J5168" s="24"/>
      <c r="BJ5168" s="25"/>
    </row>
    <row r="5169" spans="10:62" x14ac:dyDescent="0.2">
      <c r="J5169" s="24"/>
      <c r="BJ5169" s="25"/>
    </row>
    <row r="5170" spans="10:62" x14ac:dyDescent="0.2">
      <c r="J5170" s="24"/>
      <c r="BJ5170" s="25"/>
    </row>
    <row r="5171" spans="10:62" x14ac:dyDescent="0.2">
      <c r="J5171" s="24"/>
      <c r="BJ5171" s="25"/>
    </row>
    <row r="5172" spans="10:62" x14ac:dyDescent="0.2">
      <c r="J5172" s="24"/>
      <c r="BJ5172" s="25"/>
    </row>
    <row r="5173" spans="10:62" x14ac:dyDescent="0.2">
      <c r="J5173" s="24"/>
      <c r="BJ5173" s="25"/>
    </row>
    <row r="5174" spans="10:62" x14ac:dyDescent="0.2">
      <c r="J5174" s="24"/>
      <c r="BJ5174" s="25"/>
    </row>
    <row r="5175" spans="10:62" x14ac:dyDescent="0.2">
      <c r="J5175" s="24"/>
      <c r="BJ5175" s="25"/>
    </row>
    <row r="5176" spans="10:62" x14ac:dyDescent="0.2">
      <c r="J5176" s="24"/>
      <c r="BJ5176" s="25"/>
    </row>
    <row r="5177" spans="10:62" x14ac:dyDescent="0.2">
      <c r="J5177" s="24"/>
      <c r="BJ5177" s="25"/>
    </row>
    <row r="5178" spans="10:62" x14ac:dyDescent="0.2">
      <c r="J5178" s="24"/>
      <c r="BJ5178" s="25"/>
    </row>
    <row r="5179" spans="10:62" x14ac:dyDescent="0.2">
      <c r="J5179" s="24"/>
      <c r="BJ5179" s="25"/>
    </row>
    <row r="5180" spans="10:62" x14ac:dyDescent="0.2">
      <c r="J5180" s="24"/>
      <c r="BJ5180" s="25"/>
    </row>
    <row r="5181" spans="10:62" x14ac:dyDescent="0.2">
      <c r="J5181" s="24"/>
      <c r="BJ5181" s="25"/>
    </row>
    <row r="5182" spans="10:62" x14ac:dyDescent="0.2">
      <c r="J5182" s="24"/>
      <c r="BJ5182" s="25"/>
    </row>
    <row r="5183" spans="10:62" x14ac:dyDescent="0.2">
      <c r="J5183" s="24"/>
      <c r="BJ5183" s="25"/>
    </row>
    <row r="5184" spans="10:62" x14ac:dyDescent="0.2">
      <c r="J5184" s="24"/>
      <c r="BJ5184" s="25"/>
    </row>
    <row r="5185" spans="10:62" x14ac:dyDescent="0.2">
      <c r="J5185" s="24"/>
      <c r="BJ5185" s="25"/>
    </row>
    <row r="5186" spans="10:62" x14ac:dyDescent="0.2">
      <c r="J5186" s="24"/>
      <c r="BJ5186" s="25"/>
    </row>
    <row r="5187" spans="10:62" x14ac:dyDescent="0.2">
      <c r="J5187" s="24"/>
      <c r="BJ5187" s="25"/>
    </row>
    <row r="5188" spans="10:62" x14ac:dyDescent="0.2">
      <c r="J5188" s="24"/>
      <c r="BJ5188" s="25"/>
    </row>
    <row r="5189" spans="10:62" x14ac:dyDescent="0.2">
      <c r="J5189" s="24"/>
      <c r="BJ5189" s="25"/>
    </row>
    <row r="5190" spans="10:62" x14ac:dyDescent="0.2">
      <c r="J5190" s="24"/>
      <c r="BJ5190" s="25"/>
    </row>
    <row r="5191" spans="10:62" x14ac:dyDescent="0.2">
      <c r="J5191" s="24"/>
      <c r="BJ5191" s="25"/>
    </row>
    <row r="5192" spans="10:62" x14ac:dyDescent="0.2">
      <c r="J5192" s="24"/>
      <c r="BJ5192" s="25"/>
    </row>
    <row r="5193" spans="10:62" x14ac:dyDescent="0.2">
      <c r="J5193" s="24"/>
      <c r="BJ5193" s="25"/>
    </row>
    <row r="5194" spans="10:62" x14ac:dyDescent="0.2">
      <c r="J5194" s="24"/>
      <c r="BJ5194" s="25"/>
    </row>
    <row r="5195" spans="10:62" x14ac:dyDescent="0.2">
      <c r="J5195" s="24"/>
      <c r="BJ5195" s="25"/>
    </row>
    <row r="5196" spans="10:62" x14ac:dyDescent="0.2">
      <c r="J5196" s="24"/>
      <c r="BJ5196" s="25"/>
    </row>
    <row r="5197" spans="10:62" x14ac:dyDescent="0.2">
      <c r="J5197" s="24"/>
      <c r="BJ5197" s="25"/>
    </row>
    <row r="5198" spans="10:62" x14ac:dyDescent="0.2">
      <c r="J5198" s="24"/>
      <c r="BJ5198" s="25"/>
    </row>
    <row r="5199" spans="10:62" x14ac:dyDescent="0.2">
      <c r="J5199" s="24"/>
      <c r="BJ5199" s="25"/>
    </row>
    <row r="5200" spans="10:62" x14ac:dyDescent="0.2">
      <c r="J5200" s="24"/>
      <c r="BJ5200" s="25"/>
    </row>
    <row r="5201" spans="10:62" x14ac:dyDescent="0.2">
      <c r="J5201" s="24"/>
      <c r="BJ5201" s="25"/>
    </row>
    <row r="5202" spans="10:62" x14ac:dyDescent="0.2">
      <c r="J5202" s="24"/>
      <c r="BJ5202" s="25"/>
    </row>
    <row r="5203" spans="10:62" x14ac:dyDescent="0.2">
      <c r="J5203" s="24"/>
      <c r="BJ5203" s="25"/>
    </row>
    <row r="5204" spans="10:62" x14ac:dyDescent="0.2">
      <c r="J5204" s="24"/>
      <c r="BJ5204" s="25"/>
    </row>
    <row r="5205" spans="10:62" x14ac:dyDescent="0.2">
      <c r="J5205" s="24"/>
      <c r="BJ5205" s="25"/>
    </row>
    <row r="5206" spans="10:62" x14ac:dyDescent="0.2">
      <c r="J5206" s="24"/>
      <c r="BJ5206" s="25"/>
    </row>
    <row r="5207" spans="10:62" x14ac:dyDescent="0.2">
      <c r="J5207" s="24"/>
      <c r="BJ5207" s="25"/>
    </row>
    <row r="5208" spans="10:62" x14ac:dyDescent="0.2">
      <c r="J5208" s="24"/>
      <c r="BJ5208" s="25"/>
    </row>
    <row r="5209" spans="10:62" x14ac:dyDescent="0.2">
      <c r="J5209" s="24"/>
      <c r="BJ5209" s="25"/>
    </row>
    <row r="5210" spans="10:62" x14ac:dyDescent="0.2">
      <c r="J5210" s="24"/>
      <c r="BJ5210" s="25"/>
    </row>
    <row r="5211" spans="10:62" x14ac:dyDescent="0.2">
      <c r="J5211" s="24"/>
      <c r="BJ5211" s="25"/>
    </row>
    <row r="5212" spans="10:62" x14ac:dyDescent="0.2">
      <c r="J5212" s="24"/>
      <c r="BJ5212" s="25"/>
    </row>
    <row r="5213" spans="10:62" x14ac:dyDescent="0.2">
      <c r="J5213" s="24"/>
      <c r="BJ5213" s="25"/>
    </row>
    <row r="5214" spans="10:62" x14ac:dyDescent="0.2">
      <c r="J5214" s="24"/>
      <c r="BJ5214" s="25"/>
    </row>
    <row r="5215" spans="10:62" x14ac:dyDescent="0.2">
      <c r="J5215" s="24"/>
      <c r="BJ5215" s="25"/>
    </row>
    <row r="5216" spans="10:62" x14ac:dyDescent="0.2">
      <c r="J5216" s="24"/>
      <c r="BJ5216" s="25"/>
    </row>
    <row r="5217" spans="10:62" x14ac:dyDescent="0.2">
      <c r="J5217" s="24"/>
      <c r="BJ5217" s="25"/>
    </row>
    <row r="5218" spans="10:62" x14ac:dyDescent="0.2">
      <c r="J5218" s="24"/>
      <c r="BJ5218" s="25"/>
    </row>
    <row r="5219" spans="10:62" x14ac:dyDescent="0.2">
      <c r="J5219" s="24"/>
      <c r="BJ5219" s="25"/>
    </row>
    <row r="5220" spans="10:62" x14ac:dyDescent="0.2">
      <c r="J5220" s="24"/>
      <c r="BJ5220" s="25"/>
    </row>
    <row r="5221" spans="10:62" x14ac:dyDescent="0.2">
      <c r="J5221" s="24"/>
      <c r="BJ5221" s="25"/>
    </row>
    <row r="5222" spans="10:62" x14ac:dyDescent="0.2">
      <c r="J5222" s="24"/>
      <c r="BJ5222" s="25"/>
    </row>
    <row r="5223" spans="10:62" x14ac:dyDescent="0.2">
      <c r="J5223" s="24"/>
      <c r="BJ5223" s="25"/>
    </row>
    <row r="5224" spans="10:62" x14ac:dyDescent="0.2">
      <c r="J5224" s="24"/>
      <c r="BJ5224" s="25"/>
    </row>
    <row r="5225" spans="10:62" x14ac:dyDescent="0.2">
      <c r="J5225" s="24"/>
      <c r="BJ5225" s="25"/>
    </row>
    <row r="5226" spans="10:62" x14ac:dyDescent="0.2">
      <c r="J5226" s="24"/>
      <c r="BJ5226" s="25"/>
    </row>
    <row r="5227" spans="10:62" x14ac:dyDescent="0.2">
      <c r="J5227" s="24"/>
      <c r="BJ5227" s="25"/>
    </row>
    <row r="5228" spans="10:62" x14ac:dyDescent="0.2">
      <c r="J5228" s="24"/>
      <c r="BJ5228" s="25"/>
    </row>
    <row r="5229" spans="10:62" x14ac:dyDescent="0.2">
      <c r="J5229" s="24"/>
      <c r="BJ5229" s="25"/>
    </row>
    <row r="5230" spans="10:62" x14ac:dyDescent="0.2">
      <c r="J5230" s="24"/>
      <c r="BJ5230" s="25"/>
    </row>
    <row r="5231" spans="10:62" x14ac:dyDescent="0.2">
      <c r="J5231" s="24"/>
      <c r="BJ5231" s="25"/>
    </row>
    <row r="5232" spans="10:62" x14ac:dyDescent="0.2">
      <c r="J5232" s="24"/>
      <c r="BJ5232" s="25"/>
    </row>
    <row r="5233" spans="10:62" x14ac:dyDescent="0.2">
      <c r="J5233" s="24"/>
      <c r="BJ5233" s="25"/>
    </row>
    <row r="5234" spans="10:62" x14ac:dyDescent="0.2">
      <c r="J5234" s="24"/>
      <c r="BJ5234" s="25"/>
    </row>
    <row r="5235" spans="10:62" x14ac:dyDescent="0.2">
      <c r="J5235" s="24"/>
      <c r="BJ5235" s="25"/>
    </row>
    <row r="5236" spans="10:62" x14ac:dyDescent="0.2">
      <c r="J5236" s="24"/>
      <c r="BJ5236" s="25"/>
    </row>
    <row r="5237" spans="10:62" x14ac:dyDescent="0.2">
      <c r="J5237" s="24"/>
      <c r="BJ5237" s="25"/>
    </row>
    <row r="5238" spans="10:62" x14ac:dyDescent="0.2">
      <c r="J5238" s="24"/>
      <c r="BJ5238" s="25"/>
    </row>
    <row r="5239" spans="10:62" x14ac:dyDescent="0.2">
      <c r="J5239" s="24"/>
      <c r="BJ5239" s="25"/>
    </row>
    <row r="5240" spans="10:62" x14ac:dyDescent="0.2">
      <c r="J5240" s="24"/>
      <c r="BJ5240" s="25"/>
    </row>
    <row r="5241" spans="10:62" x14ac:dyDescent="0.2">
      <c r="J5241" s="24"/>
      <c r="BJ5241" s="25"/>
    </row>
    <row r="5242" spans="10:62" x14ac:dyDescent="0.2">
      <c r="J5242" s="24"/>
      <c r="BJ5242" s="25"/>
    </row>
    <row r="5243" spans="10:62" x14ac:dyDescent="0.2">
      <c r="J5243" s="24"/>
      <c r="BJ5243" s="25"/>
    </row>
    <row r="5244" spans="10:62" x14ac:dyDescent="0.2">
      <c r="J5244" s="24"/>
      <c r="BJ5244" s="25"/>
    </row>
    <row r="5245" spans="10:62" x14ac:dyDescent="0.2">
      <c r="J5245" s="24"/>
      <c r="BJ5245" s="25"/>
    </row>
    <row r="5246" spans="10:62" x14ac:dyDescent="0.2">
      <c r="J5246" s="24"/>
      <c r="BJ5246" s="25"/>
    </row>
    <row r="5247" spans="10:62" x14ac:dyDescent="0.2">
      <c r="J5247" s="24"/>
      <c r="BJ5247" s="25"/>
    </row>
    <row r="5248" spans="10:62" x14ac:dyDescent="0.2">
      <c r="J5248" s="24"/>
      <c r="BJ5248" s="25"/>
    </row>
    <row r="5249" spans="10:62" x14ac:dyDescent="0.2">
      <c r="J5249" s="24"/>
      <c r="BJ5249" s="25"/>
    </row>
    <row r="5250" spans="10:62" x14ac:dyDescent="0.2">
      <c r="J5250" s="24"/>
      <c r="BJ5250" s="25"/>
    </row>
    <row r="5251" spans="10:62" x14ac:dyDescent="0.2">
      <c r="J5251" s="24"/>
      <c r="BJ5251" s="25"/>
    </row>
    <row r="5252" spans="10:62" x14ac:dyDescent="0.2">
      <c r="J5252" s="24"/>
      <c r="BJ5252" s="25"/>
    </row>
    <row r="5253" spans="10:62" x14ac:dyDescent="0.2">
      <c r="J5253" s="24"/>
      <c r="BJ5253" s="25"/>
    </row>
    <row r="5254" spans="10:62" x14ac:dyDescent="0.2">
      <c r="J5254" s="24"/>
      <c r="BJ5254" s="25"/>
    </row>
    <row r="5255" spans="10:62" x14ac:dyDescent="0.2">
      <c r="J5255" s="24"/>
      <c r="BJ5255" s="25"/>
    </row>
    <row r="5256" spans="10:62" x14ac:dyDescent="0.2">
      <c r="J5256" s="24"/>
      <c r="BJ5256" s="25"/>
    </row>
    <row r="5257" spans="10:62" x14ac:dyDescent="0.2">
      <c r="J5257" s="24"/>
      <c r="BJ5257" s="25"/>
    </row>
    <row r="5258" spans="10:62" x14ac:dyDescent="0.2">
      <c r="J5258" s="24"/>
      <c r="BJ5258" s="25"/>
    </row>
    <row r="5259" spans="10:62" x14ac:dyDescent="0.2">
      <c r="J5259" s="24"/>
      <c r="BJ5259" s="25"/>
    </row>
    <row r="5260" spans="10:62" x14ac:dyDescent="0.2">
      <c r="J5260" s="24"/>
      <c r="BJ5260" s="25"/>
    </row>
    <row r="5261" spans="10:62" x14ac:dyDescent="0.2">
      <c r="J5261" s="24"/>
      <c r="BJ5261" s="25"/>
    </row>
    <row r="5262" spans="10:62" x14ac:dyDescent="0.2">
      <c r="J5262" s="24"/>
      <c r="BJ5262" s="25"/>
    </row>
    <row r="5263" spans="10:62" x14ac:dyDescent="0.2">
      <c r="J5263" s="24"/>
      <c r="BJ5263" s="25"/>
    </row>
    <row r="5264" spans="10:62" x14ac:dyDescent="0.2">
      <c r="J5264" s="24"/>
      <c r="BJ5264" s="25"/>
    </row>
    <row r="5265" spans="10:62" x14ac:dyDescent="0.2">
      <c r="J5265" s="24"/>
      <c r="BJ5265" s="25"/>
    </row>
    <row r="5266" spans="10:62" x14ac:dyDescent="0.2">
      <c r="J5266" s="24"/>
      <c r="BJ5266" s="25"/>
    </row>
    <row r="5267" spans="10:62" x14ac:dyDescent="0.2">
      <c r="J5267" s="24"/>
      <c r="BJ5267" s="25"/>
    </row>
    <row r="5268" spans="10:62" x14ac:dyDescent="0.2">
      <c r="J5268" s="24"/>
      <c r="BJ5268" s="25"/>
    </row>
    <row r="5269" spans="10:62" x14ac:dyDescent="0.2">
      <c r="J5269" s="24"/>
      <c r="BJ5269" s="25"/>
    </row>
    <row r="5270" spans="10:62" x14ac:dyDescent="0.2">
      <c r="J5270" s="24"/>
      <c r="BJ5270" s="25"/>
    </row>
    <row r="5271" spans="10:62" x14ac:dyDescent="0.2">
      <c r="J5271" s="24"/>
      <c r="BJ5271" s="25"/>
    </row>
    <row r="5272" spans="10:62" x14ac:dyDescent="0.2">
      <c r="J5272" s="24"/>
      <c r="BJ5272" s="25"/>
    </row>
    <row r="5273" spans="10:62" x14ac:dyDescent="0.2">
      <c r="J5273" s="24"/>
      <c r="BJ5273" s="25"/>
    </row>
    <row r="5274" spans="10:62" x14ac:dyDescent="0.2">
      <c r="J5274" s="24"/>
      <c r="BJ5274" s="25"/>
    </row>
    <row r="5275" spans="10:62" x14ac:dyDescent="0.2">
      <c r="J5275" s="24"/>
      <c r="BJ5275" s="25"/>
    </row>
    <row r="5276" spans="10:62" x14ac:dyDescent="0.2">
      <c r="J5276" s="24"/>
      <c r="BJ5276" s="25"/>
    </row>
    <row r="5277" spans="10:62" x14ac:dyDescent="0.2">
      <c r="J5277" s="24"/>
      <c r="BJ5277" s="25"/>
    </row>
    <row r="5278" spans="10:62" x14ac:dyDescent="0.2">
      <c r="J5278" s="24"/>
      <c r="BJ5278" s="25"/>
    </row>
    <row r="5279" spans="10:62" x14ac:dyDescent="0.2">
      <c r="J5279" s="24"/>
      <c r="BJ5279" s="25"/>
    </row>
    <row r="5280" spans="10:62" x14ac:dyDescent="0.2">
      <c r="J5280" s="24"/>
      <c r="BJ5280" s="25"/>
    </row>
    <row r="5281" spans="10:62" x14ac:dyDescent="0.2">
      <c r="J5281" s="24"/>
      <c r="BJ5281" s="25"/>
    </row>
    <row r="5282" spans="10:62" x14ac:dyDescent="0.2">
      <c r="J5282" s="24"/>
      <c r="BJ5282" s="25"/>
    </row>
    <row r="5283" spans="10:62" x14ac:dyDescent="0.2">
      <c r="J5283" s="24"/>
      <c r="BJ5283" s="25"/>
    </row>
    <row r="5284" spans="10:62" x14ac:dyDescent="0.2">
      <c r="J5284" s="24"/>
      <c r="BJ5284" s="25"/>
    </row>
    <row r="5285" spans="10:62" x14ac:dyDescent="0.2">
      <c r="J5285" s="24"/>
      <c r="BJ5285" s="25"/>
    </row>
    <row r="5286" spans="10:62" x14ac:dyDescent="0.2">
      <c r="J5286" s="24"/>
      <c r="BJ5286" s="25"/>
    </row>
    <row r="5287" spans="10:62" x14ac:dyDescent="0.2">
      <c r="J5287" s="24"/>
      <c r="BJ5287" s="25"/>
    </row>
    <row r="5288" spans="10:62" x14ac:dyDescent="0.2">
      <c r="J5288" s="24"/>
      <c r="BJ5288" s="25"/>
    </row>
    <row r="5289" spans="10:62" x14ac:dyDescent="0.2">
      <c r="J5289" s="24"/>
      <c r="BJ5289" s="25"/>
    </row>
    <row r="5290" spans="10:62" x14ac:dyDescent="0.2">
      <c r="J5290" s="24"/>
      <c r="BJ5290" s="25"/>
    </row>
    <row r="5291" spans="10:62" x14ac:dyDescent="0.2">
      <c r="J5291" s="24"/>
      <c r="BJ5291" s="25"/>
    </row>
    <row r="5292" spans="10:62" x14ac:dyDescent="0.2">
      <c r="J5292" s="24"/>
      <c r="BJ5292" s="25"/>
    </row>
    <row r="5293" spans="10:62" x14ac:dyDescent="0.2">
      <c r="J5293" s="24"/>
      <c r="BJ5293" s="25"/>
    </row>
    <row r="5294" spans="10:62" x14ac:dyDescent="0.2">
      <c r="J5294" s="24"/>
      <c r="BJ5294" s="25"/>
    </row>
    <row r="5295" spans="10:62" x14ac:dyDescent="0.2">
      <c r="J5295" s="24"/>
      <c r="BJ5295" s="25"/>
    </row>
    <row r="5296" spans="10:62" x14ac:dyDescent="0.2">
      <c r="J5296" s="24"/>
      <c r="BJ5296" s="25"/>
    </row>
    <row r="5297" spans="10:62" x14ac:dyDescent="0.2">
      <c r="J5297" s="24"/>
      <c r="BJ5297" s="25"/>
    </row>
    <row r="5298" spans="10:62" x14ac:dyDescent="0.2">
      <c r="J5298" s="24"/>
      <c r="BJ5298" s="25"/>
    </row>
    <row r="5299" spans="10:62" x14ac:dyDescent="0.2">
      <c r="J5299" s="24"/>
      <c r="BJ5299" s="25"/>
    </row>
    <row r="5300" spans="10:62" x14ac:dyDescent="0.2">
      <c r="J5300" s="24"/>
      <c r="BJ5300" s="25"/>
    </row>
    <row r="5301" spans="10:62" x14ac:dyDescent="0.2">
      <c r="J5301" s="24"/>
      <c r="BJ5301" s="25"/>
    </row>
    <row r="5302" spans="10:62" x14ac:dyDescent="0.2">
      <c r="J5302" s="24"/>
      <c r="BJ5302" s="25"/>
    </row>
    <row r="5303" spans="10:62" x14ac:dyDescent="0.2">
      <c r="J5303" s="24"/>
      <c r="BJ5303" s="25"/>
    </row>
    <row r="5304" spans="10:62" x14ac:dyDescent="0.2">
      <c r="J5304" s="24"/>
      <c r="BJ5304" s="25"/>
    </row>
    <row r="5305" spans="10:62" x14ac:dyDescent="0.2">
      <c r="J5305" s="24"/>
      <c r="BJ5305" s="25"/>
    </row>
    <row r="5306" spans="10:62" x14ac:dyDescent="0.2">
      <c r="J5306" s="24"/>
      <c r="BJ5306" s="25"/>
    </row>
    <row r="5307" spans="10:62" x14ac:dyDescent="0.2">
      <c r="J5307" s="24"/>
      <c r="BJ5307" s="25"/>
    </row>
    <row r="5308" spans="10:62" x14ac:dyDescent="0.2">
      <c r="J5308" s="24"/>
      <c r="BJ5308" s="25"/>
    </row>
    <row r="5309" spans="10:62" x14ac:dyDescent="0.2">
      <c r="J5309" s="24"/>
      <c r="BJ5309" s="25"/>
    </row>
    <row r="5310" spans="10:62" x14ac:dyDescent="0.2">
      <c r="J5310" s="24"/>
      <c r="BJ5310" s="25"/>
    </row>
    <row r="5311" spans="10:62" x14ac:dyDescent="0.2">
      <c r="J5311" s="24"/>
      <c r="BJ5311" s="25"/>
    </row>
    <row r="5312" spans="10:62" x14ac:dyDescent="0.2">
      <c r="J5312" s="24"/>
      <c r="BJ5312" s="25"/>
    </row>
    <row r="5313" spans="10:62" x14ac:dyDescent="0.2">
      <c r="J5313" s="24"/>
      <c r="BJ5313" s="25"/>
    </row>
    <row r="5314" spans="10:62" x14ac:dyDescent="0.2">
      <c r="J5314" s="24"/>
      <c r="BJ5314" s="25"/>
    </row>
    <row r="5315" spans="10:62" x14ac:dyDescent="0.2">
      <c r="J5315" s="24"/>
      <c r="BJ5315" s="25"/>
    </row>
    <row r="5316" spans="10:62" x14ac:dyDescent="0.2">
      <c r="J5316" s="24"/>
      <c r="BJ5316" s="25"/>
    </row>
    <row r="5317" spans="10:62" x14ac:dyDescent="0.2">
      <c r="J5317" s="24"/>
      <c r="BJ5317" s="25"/>
    </row>
    <row r="5318" spans="10:62" x14ac:dyDescent="0.2">
      <c r="J5318" s="24"/>
      <c r="BJ5318" s="25"/>
    </row>
    <row r="5319" spans="10:62" x14ac:dyDescent="0.2">
      <c r="J5319" s="24"/>
      <c r="BJ5319" s="25"/>
    </row>
    <row r="5320" spans="10:62" x14ac:dyDescent="0.2">
      <c r="J5320" s="24"/>
      <c r="BJ5320" s="25"/>
    </row>
    <row r="5321" spans="10:62" x14ac:dyDescent="0.2">
      <c r="J5321" s="24"/>
      <c r="BJ5321" s="25"/>
    </row>
    <row r="5322" spans="10:62" x14ac:dyDescent="0.2">
      <c r="J5322" s="24"/>
      <c r="BJ5322" s="25"/>
    </row>
    <row r="5323" spans="10:62" x14ac:dyDescent="0.2">
      <c r="J5323" s="24"/>
      <c r="BJ5323" s="25"/>
    </row>
    <row r="5324" spans="10:62" x14ac:dyDescent="0.2">
      <c r="J5324" s="24"/>
      <c r="BJ5324" s="25"/>
    </row>
    <row r="5325" spans="10:62" x14ac:dyDescent="0.2">
      <c r="J5325" s="24"/>
      <c r="BJ5325" s="25"/>
    </row>
    <row r="5326" spans="10:62" x14ac:dyDescent="0.2">
      <c r="J5326" s="24"/>
      <c r="BJ5326" s="25"/>
    </row>
    <row r="5327" spans="10:62" x14ac:dyDescent="0.2">
      <c r="J5327" s="24"/>
      <c r="BJ5327" s="25"/>
    </row>
    <row r="5328" spans="10:62" x14ac:dyDescent="0.2">
      <c r="J5328" s="24"/>
      <c r="BJ5328" s="25"/>
    </row>
    <row r="5329" spans="10:62" x14ac:dyDescent="0.2">
      <c r="J5329" s="24"/>
      <c r="BJ5329" s="25"/>
    </row>
    <row r="5330" spans="10:62" x14ac:dyDescent="0.2">
      <c r="J5330" s="24"/>
      <c r="BJ5330" s="25"/>
    </row>
    <row r="5331" spans="10:62" x14ac:dyDescent="0.2">
      <c r="J5331" s="24"/>
      <c r="BJ5331" s="25"/>
    </row>
    <row r="5332" spans="10:62" x14ac:dyDescent="0.2">
      <c r="J5332" s="24"/>
      <c r="BJ5332" s="25"/>
    </row>
    <row r="5333" spans="10:62" x14ac:dyDescent="0.2">
      <c r="J5333" s="24"/>
      <c r="BJ5333" s="25"/>
    </row>
    <row r="5334" spans="10:62" x14ac:dyDescent="0.2">
      <c r="J5334" s="24"/>
      <c r="BJ5334" s="25"/>
    </row>
    <row r="5335" spans="10:62" x14ac:dyDescent="0.2">
      <c r="J5335" s="24"/>
      <c r="BJ5335" s="25"/>
    </row>
    <row r="5336" spans="10:62" x14ac:dyDescent="0.2">
      <c r="J5336" s="24"/>
      <c r="BJ5336" s="25"/>
    </row>
    <row r="5337" spans="10:62" x14ac:dyDescent="0.2">
      <c r="J5337" s="24"/>
      <c r="BJ5337" s="25"/>
    </row>
    <row r="5338" spans="10:62" x14ac:dyDescent="0.2">
      <c r="J5338" s="24"/>
      <c r="BJ5338" s="25"/>
    </row>
    <row r="5339" spans="10:62" x14ac:dyDescent="0.2">
      <c r="J5339" s="24"/>
      <c r="BJ5339" s="25"/>
    </row>
    <row r="5340" spans="10:62" x14ac:dyDescent="0.2">
      <c r="J5340" s="24"/>
      <c r="BJ5340" s="25"/>
    </row>
    <row r="5341" spans="10:62" x14ac:dyDescent="0.2">
      <c r="J5341" s="24"/>
      <c r="BJ5341" s="25"/>
    </row>
    <row r="5342" spans="10:62" x14ac:dyDescent="0.2">
      <c r="J5342" s="24"/>
      <c r="BJ5342" s="25"/>
    </row>
    <row r="5343" spans="10:62" x14ac:dyDescent="0.2">
      <c r="J5343" s="24"/>
      <c r="BJ5343" s="25"/>
    </row>
    <row r="5344" spans="10:62" x14ac:dyDescent="0.2">
      <c r="J5344" s="24"/>
      <c r="BJ5344" s="25"/>
    </row>
    <row r="5345" spans="10:62" x14ac:dyDescent="0.2">
      <c r="J5345" s="24"/>
      <c r="BJ5345" s="25"/>
    </row>
    <row r="5346" spans="10:62" x14ac:dyDescent="0.2">
      <c r="J5346" s="24"/>
      <c r="BJ5346" s="25"/>
    </row>
    <row r="5347" spans="10:62" x14ac:dyDescent="0.2">
      <c r="J5347" s="24"/>
      <c r="BJ5347" s="25"/>
    </row>
    <row r="5348" spans="10:62" x14ac:dyDescent="0.2">
      <c r="J5348" s="24"/>
      <c r="BJ5348" s="25"/>
    </row>
    <row r="5349" spans="10:62" x14ac:dyDescent="0.2">
      <c r="J5349" s="24"/>
      <c r="BJ5349" s="25"/>
    </row>
    <row r="5350" spans="10:62" x14ac:dyDescent="0.2">
      <c r="J5350" s="24"/>
      <c r="BJ5350" s="25"/>
    </row>
    <row r="5351" spans="10:62" x14ac:dyDescent="0.2">
      <c r="J5351" s="24"/>
      <c r="BJ5351" s="25"/>
    </row>
    <row r="5352" spans="10:62" x14ac:dyDescent="0.2">
      <c r="J5352" s="24"/>
      <c r="BJ5352" s="25"/>
    </row>
    <row r="5353" spans="10:62" x14ac:dyDescent="0.2">
      <c r="J5353" s="24"/>
      <c r="BJ5353" s="25"/>
    </row>
    <row r="5354" spans="10:62" x14ac:dyDescent="0.2">
      <c r="J5354" s="24"/>
      <c r="BJ5354" s="25"/>
    </row>
    <row r="5355" spans="10:62" x14ac:dyDescent="0.2">
      <c r="J5355" s="24"/>
      <c r="BJ5355" s="25"/>
    </row>
    <row r="5356" spans="10:62" x14ac:dyDescent="0.2">
      <c r="J5356" s="24"/>
      <c r="BJ5356" s="25"/>
    </row>
    <row r="5357" spans="10:62" x14ac:dyDescent="0.2">
      <c r="J5357" s="24"/>
      <c r="BJ5357" s="25"/>
    </row>
    <row r="5358" spans="10:62" x14ac:dyDescent="0.2">
      <c r="J5358" s="24"/>
      <c r="BJ5358" s="25"/>
    </row>
    <row r="5359" spans="10:62" x14ac:dyDescent="0.2">
      <c r="J5359" s="24"/>
      <c r="BJ5359" s="25"/>
    </row>
    <row r="5360" spans="10:62" x14ac:dyDescent="0.2">
      <c r="J5360" s="24"/>
      <c r="BJ5360" s="25"/>
    </row>
    <row r="5361" spans="10:62" x14ac:dyDescent="0.2">
      <c r="J5361" s="24"/>
      <c r="BJ5361" s="25"/>
    </row>
    <row r="5362" spans="10:62" x14ac:dyDescent="0.2">
      <c r="J5362" s="24"/>
      <c r="BJ5362" s="25"/>
    </row>
    <row r="5363" spans="10:62" x14ac:dyDescent="0.2">
      <c r="J5363" s="24"/>
      <c r="BJ5363" s="25"/>
    </row>
    <row r="5364" spans="10:62" x14ac:dyDescent="0.2">
      <c r="J5364" s="24"/>
      <c r="BJ5364" s="25"/>
    </row>
    <row r="5365" spans="10:62" x14ac:dyDescent="0.2">
      <c r="J5365" s="24"/>
      <c r="BJ5365" s="25"/>
    </row>
    <row r="5366" spans="10:62" x14ac:dyDescent="0.2">
      <c r="J5366" s="24"/>
      <c r="BJ5366" s="25"/>
    </row>
    <row r="5367" spans="10:62" x14ac:dyDescent="0.2">
      <c r="J5367" s="24"/>
      <c r="BJ5367" s="25"/>
    </row>
    <row r="5368" spans="10:62" x14ac:dyDescent="0.2">
      <c r="J5368" s="24"/>
      <c r="BJ5368" s="25"/>
    </row>
    <row r="5369" spans="10:62" x14ac:dyDescent="0.2">
      <c r="J5369" s="24"/>
      <c r="BJ5369" s="25"/>
    </row>
    <row r="5370" spans="10:62" x14ac:dyDescent="0.2">
      <c r="J5370" s="24"/>
      <c r="BJ5370" s="25"/>
    </row>
    <row r="5371" spans="10:62" x14ac:dyDescent="0.2">
      <c r="J5371" s="24"/>
      <c r="BJ5371" s="25"/>
    </row>
    <row r="5372" spans="10:62" x14ac:dyDescent="0.2">
      <c r="J5372" s="24"/>
      <c r="BJ5372" s="25"/>
    </row>
    <row r="5373" spans="10:62" x14ac:dyDescent="0.2">
      <c r="J5373" s="24"/>
      <c r="BJ5373" s="25"/>
    </row>
    <row r="5374" spans="10:62" x14ac:dyDescent="0.2">
      <c r="J5374" s="24"/>
      <c r="BJ5374" s="25"/>
    </row>
    <row r="5375" spans="10:62" x14ac:dyDescent="0.2">
      <c r="J5375" s="24"/>
      <c r="BJ5375" s="25"/>
    </row>
    <row r="5376" spans="10:62" x14ac:dyDescent="0.2">
      <c r="J5376" s="24"/>
      <c r="BJ5376" s="25"/>
    </row>
    <row r="5377" spans="10:62" x14ac:dyDescent="0.2">
      <c r="J5377" s="24"/>
      <c r="BJ5377" s="25"/>
    </row>
    <row r="5378" spans="10:62" x14ac:dyDescent="0.2">
      <c r="J5378" s="24"/>
      <c r="BJ5378" s="25"/>
    </row>
    <row r="5379" spans="10:62" x14ac:dyDescent="0.2">
      <c r="J5379" s="24"/>
      <c r="BJ5379" s="25"/>
    </row>
    <row r="5380" spans="10:62" x14ac:dyDescent="0.2">
      <c r="J5380" s="24"/>
      <c r="BJ5380" s="25"/>
    </row>
    <row r="5381" spans="10:62" x14ac:dyDescent="0.2">
      <c r="J5381" s="24"/>
      <c r="BJ5381" s="25"/>
    </row>
    <row r="5382" spans="10:62" x14ac:dyDescent="0.2">
      <c r="J5382" s="24"/>
      <c r="BJ5382" s="25"/>
    </row>
    <row r="5383" spans="10:62" x14ac:dyDescent="0.2">
      <c r="J5383" s="24"/>
      <c r="BJ5383" s="25"/>
    </row>
    <row r="5384" spans="10:62" x14ac:dyDescent="0.2">
      <c r="J5384" s="24"/>
      <c r="BJ5384" s="25"/>
    </row>
    <row r="5385" spans="10:62" x14ac:dyDescent="0.2">
      <c r="J5385" s="24"/>
      <c r="BJ5385" s="25"/>
    </row>
    <row r="5386" spans="10:62" x14ac:dyDescent="0.2">
      <c r="J5386" s="24"/>
      <c r="BJ5386" s="25"/>
    </row>
    <row r="5387" spans="10:62" x14ac:dyDescent="0.2">
      <c r="J5387" s="24"/>
      <c r="BJ5387" s="25"/>
    </row>
    <row r="5388" spans="10:62" x14ac:dyDescent="0.2">
      <c r="J5388" s="24"/>
      <c r="BJ5388" s="25"/>
    </row>
    <row r="5389" spans="10:62" x14ac:dyDescent="0.2">
      <c r="J5389" s="24"/>
      <c r="BJ5389" s="25"/>
    </row>
    <row r="5390" spans="10:62" x14ac:dyDescent="0.2">
      <c r="J5390" s="24"/>
      <c r="BJ5390" s="25"/>
    </row>
    <row r="5391" spans="10:62" x14ac:dyDescent="0.2">
      <c r="J5391" s="24"/>
      <c r="BJ5391" s="25"/>
    </row>
    <row r="5392" spans="10:62" x14ac:dyDescent="0.2">
      <c r="J5392" s="24"/>
      <c r="BJ5392" s="25"/>
    </row>
    <row r="5393" spans="10:62" x14ac:dyDescent="0.2">
      <c r="J5393" s="24"/>
      <c r="BJ5393" s="25"/>
    </row>
    <row r="5394" spans="10:62" x14ac:dyDescent="0.2">
      <c r="J5394" s="24"/>
      <c r="BJ5394" s="25"/>
    </row>
    <row r="5395" spans="10:62" x14ac:dyDescent="0.2">
      <c r="J5395" s="24"/>
      <c r="BJ5395" s="25"/>
    </row>
    <row r="5396" spans="10:62" x14ac:dyDescent="0.2">
      <c r="J5396" s="24"/>
      <c r="BJ5396" s="25"/>
    </row>
    <row r="5397" spans="10:62" x14ac:dyDescent="0.2">
      <c r="J5397" s="24"/>
      <c r="BJ5397" s="25"/>
    </row>
    <row r="5398" spans="10:62" x14ac:dyDescent="0.2">
      <c r="J5398" s="24"/>
      <c r="BJ5398" s="25"/>
    </row>
    <row r="5399" spans="10:62" x14ac:dyDescent="0.2">
      <c r="J5399" s="24"/>
      <c r="BJ5399" s="25"/>
    </row>
    <row r="5400" spans="10:62" x14ac:dyDescent="0.2">
      <c r="J5400" s="24"/>
      <c r="BJ5400" s="25"/>
    </row>
    <row r="5401" spans="10:62" x14ac:dyDescent="0.2">
      <c r="J5401" s="24"/>
      <c r="BJ5401" s="25"/>
    </row>
    <row r="5402" spans="10:62" x14ac:dyDescent="0.2">
      <c r="J5402" s="24"/>
      <c r="BJ5402" s="25"/>
    </row>
    <row r="5403" spans="10:62" x14ac:dyDescent="0.2">
      <c r="J5403" s="24"/>
      <c r="BJ5403" s="25"/>
    </row>
    <row r="5404" spans="10:62" x14ac:dyDescent="0.2">
      <c r="J5404" s="24"/>
      <c r="BJ5404" s="25"/>
    </row>
    <row r="5405" spans="10:62" x14ac:dyDescent="0.2">
      <c r="J5405" s="24"/>
      <c r="BJ5405" s="25"/>
    </row>
    <row r="5406" spans="10:62" x14ac:dyDescent="0.2">
      <c r="J5406" s="24"/>
      <c r="BJ5406" s="25"/>
    </row>
    <row r="5407" spans="10:62" x14ac:dyDescent="0.2">
      <c r="J5407" s="24"/>
      <c r="BJ5407" s="25"/>
    </row>
    <row r="5408" spans="10:62" x14ac:dyDescent="0.2">
      <c r="J5408" s="24"/>
      <c r="BJ5408" s="25"/>
    </row>
    <row r="5409" spans="10:62" x14ac:dyDescent="0.2">
      <c r="J5409" s="24"/>
      <c r="BJ5409" s="25"/>
    </row>
    <row r="5410" spans="10:62" x14ac:dyDescent="0.2">
      <c r="J5410" s="24"/>
      <c r="BJ5410" s="25"/>
    </row>
    <row r="5411" spans="10:62" x14ac:dyDescent="0.2">
      <c r="J5411" s="24"/>
      <c r="BJ5411" s="25"/>
    </row>
    <row r="5412" spans="10:62" x14ac:dyDescent="0.2">
      <c r="J5412" s="24"/>
      <c r="BJ5412" s="25"/>
    </row>
    <row r="5413" spans="10:62" x14ac:dyDescent="0.2">
      <c r="J5413" s="24"/>
      <c r="BJ5413" s="25"/>
    </row>
    <row r="5414" spans="10:62" x14ac:dyDescent="0.2">
      <c r="J5414" s="24"/>
      <c r="BJ5414" s="25"/>
    </row>
    <row r="5415" spans="10:62" x14ac:dyDescent="0.2">
      <c r="J5415" s="24"/>
      <c r="BJ5415" s="25"/>
    </row>
    <row r="5416" spans="10:62" x14ac:dyDescent="0.2">
      <c r="J5416" s="24"/>
      <c r="BJ5416" s="25"/>
    </row>
    <row r="5417" spans="10:62" x14ac:dyDescent="0.2">
      <c r="J5417" s="24"/>
      <c r="BJ5417" s="25"/>
    </row>
    <row r="5418" spans="10:62" x14ac:dyDescent="0.2">
      <c r="J5418" s="24"/>
      <c r="BJ5418" s="25"/>
    </row>
    <row r="5419" spans="10:62" x14ac:dyDescent="0.2">
      <c r="J5419" s="24"/>
      <c r="BJ5419" s="25"/>
    </row>
    <row r="5420" spans="10:62" x14ac:dyDescent="0.2">
      <c r="J5420" s="24"/>
      <c r="BJ5420" s="25"/>
    </row>
    <row r="5421" spans="10:62" x14ac:dyDescent="0.2">
      <c r="J5421" s="24"/>
      <c r="BJ5421" s="25"/>
    </row>
    <row r="5422" spans="10:62" x14ac:dyDescent="0.2">
      <c r="J5422" s="24"/>
      <c r="BJ5422" s="25"/>
    </row>
    <row r="5423" spans="10:62" x14ac:dyDescent="0.2">
      <c r="J5423" s="24"/>
      <c r="BJ5423" s="25"/>
    </row>
    <row r="5424" spans="10:62" x14ac:dyDescent="0.2">
      <c r="J5424" s="24"/>
      <c r="BJ5424" s="25"/>
    </row>
    <row r="5425" spans="10:62" x14ac:dyDescent="0.2">
      <c r="J5425" s="24"/>
      <c r="BJ5425" s="25"/>
    </row>
    <row r="5426" spans="10:62" x14ac:dyDescent="0.2">
      <c r="J5426" s="24"/>
      <c r="BJ5426" s="25"/>
    </row>
    <row r="5427" spans="10:62" x14ac:dyDescent="0.2">
      <c r="J5427" s="24"/>
      <c r="BJ5427" s="25"/>
    </row>
    <row r="5428" spans="10:62" x14ac:dyDescent="0.2">
      <c r="J5428" s="24"/>
      <c r="BJ5428" s="25"/>
    </row>
    <row r="5429" spans="10:62" x14ac:dyDescent="0.2">
      <c r="J5429" s="24"/>
      <c r="BJ5429" s="25"/>
    </row>
    <row r="5430" spans="10:62" x14ac:dyDescent="0.2">
      <c r="J5430" s="24"/>
      <c r="BJ5430" s="25"/>
    </row>
    <row r="5431" spans="10:62" x14ac:dyDescent="0.2">
      <c r="J5431" s="24"/>
      <c r="BJ5431" s="25"/>
    </row>
    <row r="5432" spans="10:62" x14ac:dyDescent="0.2">
      <c r="J5432" s="24"/>
      <c r="BJ5432" s="25"/>
    </row>
    <row r="5433" spans="10:62" x14ac:dyDescent="0.2">
      <c r="J5433" s="24"/>
      <c r="BJ5433" s="25"/>
    </row>
    <row r="5434" spans="10:62" x14ac:dyDescent="0.2">
      <c r="J5434" s="24"/>
      <c r="BJ5434" s="25"/>
    </row>
    <row r="5435" spans="10:62" x14ac:dyDescent="0.2">
      <c r="J5435" s="24"/>
      <c r="BJ5435" s="25"/>
    </row>
    <row r="5436" spans="10:62" x14ac:dyDescent="0.2">
      <c r="J5436" s="24"/>
      <c r="BJ5436" s="25"/>
    </row>
    <row r="5437" spans="10:62" x14ac:dyDescent="0.2">
      <c r="J5437" s="24"/>
      <c r="BJ5437" s="25"/>
    </row>
    <row r="5438" spans="10:62" x14ac:dyDescent="0.2">
      <c r="J5438" s="24"/>
      <c r="BJ5438" s="25"/>
    </row>
    <row r="5439" spans="10:62" x14ac:dyDescent="0.2">
      <c r="J5439" s="24"/>
      <c r="BJ5439" s="25"/>
    </row>
    <row r="5440" spans="10:62" x14ac:dyDescent="0.2">
      <c r="J5440" s="24"/>
      <c r="BJ5440" s="25"/>
    </row>
    <row r="5441" spans="10:62" x14ac:dyDescent="0.2">
      <c r="J5441" s="24"/>
      <c r="BJ5441" s="25"/>
    </row>
    <row r="5442" spans="10:62" x14ac:dyDescent="0.2">
      <c r="J5442" s="24"/>
      <c r="BJ5442" s="25"/>
    </row>
    <row r="5443" spans="10:62" x14ac:dyDescent="0.2">
      <c r="J5443" s="24"/>
      <c r="BJ5443" s="25"/>
    </row>
    <row r="5444" spans="10:62" x14ac:dyDescent="0.2">
      <c r="J5444" s="24"/>
      <c r="BJ5444" s="25"/>
    </row>
    <row r="5445" spans="10:62" x14ac:dyDescent="0.2">
      <c r="J5445" s="24"/>
      <c r="BJ5445" s="25"/>
    </row>
    <row r="5446" spans="10:62" x14ac:dyDescent="0.2">
      <c r="J5446" s="24"/>
      <c r="BJ5446" s="25"/>
    </row>
    <row r="5447" spans="10:62" x14ac:dyDescent="0.2">
      <c r="J5447" s="24"/>
      <c r="BJ5447" s="25"/>
    </row>
    <row r="5448" spans="10:62" x14ac:dyDescent="0.2">
      <c r="J5448" s="24"/>
      <c r="BJ5448" s="25"/>
    </row>
    <row r="5449" spans="10:62" x14ac:dyDescent="0.2">
      <c r="J5449" s="24"/>
      <c r="BJ5449" s="25"/>
    </row>
    <row r="5450" spans="10:62" x14ac:dyDescent="0.2">
      <c r="J5450" s="24"/>
      <c r="BJ5450" s="25"/>
    </row>
    <row r="5451" spans="10:62" x14ac:dyDescent="0.2">
      <c r="J5451" s="24"/>
      <c r="BJ5451" s="25"/>
    </row>
    <row r="5452" spans="10:62" x14ac:dyDescent="0.2">
      <c r="J5452" s="24"/>
      <c r="BJ5452" s="25"/>
    </row>
    <row r="5453" spans="10:62" x14ac:dyDescent="0.2">
      <c r="J5453" s="24"/>
      <c r="BJ5453" s="25"/>
    </row>
    <row r="5454" spans="10:62" x14ac:dyDescent="0.2">
      <c r="J5454" s="24"/>
      <c r="BJ5454" s="25"/>
    </row>
    <row r="5455" spans="10:62" x14ac:dyDescent="0.2">
      <c r="J5455" s="24"/>
      <c r="BJ5455" s="25"/>
    </row>
    <row r="5456" spans="10:62" x14ac:dyDescent="0.2">
      <c r="J5456" s="24"/>
      <c r="BJ5456" s="25"/>
    </row>
    <row r="5457" spans="10:62" x14ac:dyDescent="0.2">
      <c r="J5457" s="24"/>
      <c r="BJ5457" s="25"/>
    </row>
    <row r="5458" spans="10:62" x14ac:dyDescent="0.2">
      <c r="J5458" s="24"/>
      <c r="BJ5458" s="25"/>
    </row>
    <row r="5459" spans="10:62" x14ac:dyDescent="0.2">
      <c r="J5459" s="24"/>
      <c r="BJ5459" s="25"/>
    </row>
    <row r="5460" spans="10:62" x14ac:dyDescent="0.2">
      <c r="J5460" s="24"/>
      <c r="BJ5460" s="25"/>
    </row>
    <row r="5461" spans="10:62" x14ac:dyDescent="0.2">
      <c r="J5461" s="24"/>
      <c r="BJ5461" s="25"/>
    </row>
    <row r="5462" spans="10:62" x14ac:dyDescent="0.2">
      <c r="J5462" s="24"/>
      <c r="BJ5462" s="25"/>
    </row>
    <row r="5463" spans="10:62" x14ac:dyDescent="0.2">
      <c r="J5463" s="24"/>
      <c r="BJ5463" s="25"/>
    </row>
    <row r="5464" spans="10:62" x14ac:dyDescent="0.2">
      <c r="J5464" s="24"/>
      <c r="BJ5464" s="25"/>
    </row>
    <row r="5465" spans="10:62" x14ac:dyDescent="0.2">
      <c r="J5465" s="24"/>
      <c r="BJ5465" s="25"/>
    </row>
    <row r="5466" spans="10:62" x14ac:dyDescent="0.2">
      <c r="J5466" s="24"/>
      <c r="BJ5466" s="25"/>
    </row>
    <row r="5467" spans="10:62" x14ac:dyDescent="0.2">
      <c r="J5467" s="24"/>
      <c r="BJ5467" s="25"/>
    </row>
    <row r="5468" spans="10:62" x14ac:dyDescent="0.2">
      <c r="J5468" s="24"/>
      <c r="BJ5468" s="25"/>
    </row>
    <row r="5469" spans="10:62" x14ac:dyDescent="0.2">
      <c r="J5469" s="24"/>
      <c r="BJ5469" s="25"/>
    </row>
    <row r="5470" spans="10:62" x14ac:dyDescent="0.2">
      <c r="J5470" s="24"/>
      <c r="BJ5470" s="25"/>
    </row>
    <row r="5471" spans="10:62" x14ac:dyDescent="0.2">
      <c r="J5471" s="24"/>
      <c r="BJ5471" s="25"/>
    </row>
    <row r="5472" spans="10:62" x14ac:dyDescent="0.2">
      <c r="J5472" s="24"/>
      <c r="BJ5472" s="25"/>
    </row>
    <row r="5473" spans="10:62" x14ac:dyDescent="0.2">
      <c r="J5473" s="24"/>
      <c r="BJ5473" s="25"/>
    </row>
    <row r="5474" spans="10:62" x14ac:dyDescent="0.2">
      <c r="J5474" s="24"/>
      <c r="BJ5474" s="25"/>
    </row>
    <row r="5475" spans="10:62" x14ac:dyDescent="0.2">
      <c r="J5475" s="24"/>
      <c r="BJ5475" s="25"/>
    </row>
    <row r="5476" spans="10:62" x14ac:dyDescent="0.2">
      <c r="J5476" s="24"/>
      <c r="BJ5476" s="25"/>
    </row>
    <row r="5477" spans="10:62" x14ac:dyDescent="0.2">
      <c r="J5477" s="24"/>
      <c r="BJ5477" s="25"/>
    </row>
    <row r="5478" spans="10:62" x14ac:dyDescent="0.2">
      <c r="J5478" s="24"/>
      <c r="BJ5478" s="25"/>
    </row>
    <row r="5479" spans="10:62" x14ac:dyDescent="0.2">
      <c r="J5479" s="24"/>
      <c r="BJ5479" s="25"/>
    </row>
    <row r="5480" spans="10:62" x14ac:dyDescent="0.2">
      <c r="J5480" s="24"/>
      <c r="BJ5480" s="25"/>
    </row>
    <row r="5481" spans="10:62" x14ac:dyDescent="0.2">
      <c r="J5481" s="24"/>
      <c r="BJ5481" s="25"/>
    </row>
    <row r="5482" spans="10:62" x14ac:dyDescent="0.2">
      <c r="J5482" s="24"/>
      <c r="BJ5482" s="25"/>
    </row>
    <row r="5483" spans="10:62" x14ac:dyDescent="0.2">
      <c r="J5483" s="24"/>
      <c r="BJ5483" s="25"/>
    </row>
    <row r="5484" spans="10:62" x14ac:dyDescent="0.2">
      <c r="J5484" s="24"/>
      <c r="BJ5484" s="25"/>
    </row>
    <row r="5485" spans="10:62" x14ac:dyDescent="0.2">
      <c r="J5485" s="24"/>
      <c r="BJ5485" s="25"/>
    </row>
    <row r="5486" spans="10:62" x14ac:dyDescent="0.2">
      <c r="J5486" s="24"/>
      <c r="BJ5486" s="25"/>
    </row>
    <row r="5487" spans="10:62" x14ac:dyDescent="0.2">
      <c r="J5487" s="24"/>
      <c r="BJ5487" s="25"/>
    </row>
    <row r="5488" spans="10:62" x14ac:dyDescent="0.2">
      <c r="J5488" s="24"/>
      <c r="BJ5488" s="25"/>
    </row>
    <row r="5489" spans="10:62" x14ac:dyDescent="0.2">
      <c r="J5489" s="24"/>
      <c r="BJ5489" s="25"/>
    </row>
    <row r="5490" spans="10:62" x14ac:dyDescent="0.2">
      <c r="J5490" s="24"/>
      <c r="BJ5490" s="25"/>
    </row>
    <row r="5491" spans="10:62" x14ac:dyDescent="0.2">
      <c r="J5491" s="24"/>
      <c r="BJ5491" s="25"/>
    </row>
    <row r="5492" spans="10:62" x14ac:dyDescent="0.2">
      <c r="J5492" s="24"/>
      <c r="BJ5492" s="25"/>
    </row>
    <row r="5493" spans="10:62" x14ac:dyDescent="0.2">
      <c r="J5493" s="24"/>
      <c r="BJ5493" s="25"/>
    </row>
    <row r="5494" spans="10:62" x14ac:dyDescent="0.2">
      <c r="J5494" s="24"/>
      <c r="BJ5494" s="25"/>
    </row>
    <row r="5495" spans="10:62" x14ac:dyDescent="0.2">
      <c r="J5495" s="24"/>
      <c r="BJ5495" s="25"/>
    </row>
    <row r="5496" spans="10:62" x14ac:dyDescent="0.2">
      <c r="J5496" s="24"/>
      <c r="BJ5496" s="25"/>
    </row>
    <row r="5497" spans="10:62" x14ac:dyDescent="0.2">
      <c r="J5497" s="24"/>
      <c r="BJ5497" s="25"/>
    </row>
    <row r="5498" spans="10:62" x14ac:dyDescent="0.2">
      <c r="J5498" s="24"/>
      <c r="BJ5498" s="25"/>
    </row>
    <row r="5499" spans="10:62" x14ac:dyDescent="0.2">
      <c r="J5499" s="24"/>
      <c r="BJ5499" s="25"/>
    </row>
    <row r="5500" spans="10:62" x14ac:dyDescent="0.2">
      <c r="J5500" s="24"/>
      <c r="BJ5500" s="25"/>
    </row>
    <row r="5501" spans="10:62" x14ac:dyDescent="0.2">
      <c r="J5501" s="24"/>
      <c r="BJ5501" s="25"/>
    </row>
    <row r="5502" spans="10:62" x14ac:dyDescent="0.2">
      <c r="J5502" s="24"/>
      <c r="BJ5502" s="25"/>
    </row>
    <row r="5503" spans="10:62" x14ac:dyDescent="0.2">
      <c r="J5503" s="24"/>
      <c r="BJ5503" s="25"/>
    </row>
    <row r="5504" spans="10:62" x14ac:dyDescent="0.2">
      <c r="J5504" s="24"/>
      <c r="BJ5504" s="25"/>
    </row>
    <row r="5505" spans="10:62" x14ac:dyDescent="0.2">
      <c r="J5505" s="24"/>
      <c r="BJ5505" s="25"/>
    </row>
    <row r="5506" spans="10:62" x14ac:dyDescent="0.2">
      <c r="J5506" s="24"/>
      <c r="BJ5506" s="25"/>
    </row>
    <row r="5507" spans="10:62" x14ac:dyDescent="0.2">
      <c r="J5507" s="24"/>
      <c r="BJ5507" s="25"/>
    </row>
    <row r="5508" spans="10:62" x14ac:dyDescent="0.2">
      <c r="J5508" s="24"/>
      <c r="BJ5508" s="25"/>
    </row>
    <row r="5509" spans="10:62" x14ac:dyDescent="0.2">
      <c r="J5509" s="24"/>
      <c r="BJ5509" s="25"/>
    </row>
    <row r="5510" spans="10:62" x14ac:dyDescent="0.2">
      <c r="J5510" s="24"/>
      <c r="BJ5510" s="25"/>
    </row>
    <row r="5511" spans="10:62" x14ac:dyDescent="0.2">
      <c r="J5511" s="24"/>
      <c r="BJ5511" s="25"/>
    </row>
    <row r="5512" spans="10:62" x14ac:dyDescent="0.2">
      <c r="J5512" s="24"/>
      <c r="BJ5512" s="25"/>
    </row>
    <row r="5513" spans="10:62" x14ac:dyDescent="0.2">
      <c r="J5513" s="24"/>
      <c r="BJ5513" s="25"/>
    </row>
    <row r="5514" spans="10:62" x14ac:dyDescent="0.2">
      <c r="J5514" s="24"/>
      <c r="BJ5514" s="25"/>
    </row>
    <row r="5515" spans="10:62" x14ac:dyDescent="0.2">
      <c r="J5515" s="24"/>
      <c r="BJ5515" s="25"/>
    </row>
    <row r="5516" spans="10:62" x14ac:dyDescent="0.2">
      <c r="J5516" s="24"/>
      <c r="BJ5516" s="25"/>
    </row>
    <row r="5517" spans="10:62" x14ac:dyDescent="0.2">
      <c r="J5517" s="24"/>
      <c r="BJ5517" s="25"/>
    </row>
    <row r="5518" spans="10:62" x14ac:dyDescent="0.2">
      <c r="J5518" s="24"/>
      <c r="BJ5518" s="25"/>
    </row>
    <row r="5519" spans="10:62" x14ac:dyDescent="0.2">
      <c r="J5519" s="24"/>
      <c r="BJ5519" s="25"/>
    </row>
    <row r="5520" spans="10:62" x14ac:dyDescent="0.2">
      <c r="J5520" s="24"/>
      <c r="BJ5520" s="25"/>
    </row>
    <row r="5521" spans="10:62" x14ac:dyDescent="0.2">
      <c r="J5521" s="24"/>
      <c r="BJ5521" s="25"/>
    </row>
    <row r="5522" spans="10:62" x14ac:dyDescent="0.2">
      <c r="J5522" s="24"/>
      <c r="BJ5522" s="25"/>
    </row>
    <row r="5523" spans="10:62" x14ac:dyDescent="0.2">
      <c r="J5523" s="24"/>
      <c r="BJ5523" s="25"/>
    </row>
    <row r="5524" spans="10:62" x14ac:dyDescent="0.2">
      <c r="J5524" s="24"/>
      <c r="BJ5524" s="25"/>
    </row>
    <row r="5525" spans="10:62" x14ac:dyDescent="0.2">
      <c r="J5525" s="24"/>
      <c r="BJ5525" s="25"/>
    </row>
    <row r="5526" spans="10:62" x14ac:dyDescent="0.2">
      <c r="J5526" s="24"/>
      <c r="BJ5526" s="25"/>
    </row>
    <row r="5527" spans="10:62" x14ac:dyDescent="0.2">
      <c r="J5527" s="24"/>
      <c r="BJ5527" s="25"/>
    </row>
    <row r="5528" spans="10:62" x14ac:dyDescent="0.2">
      <c r="J5528" s="24"/>
      <c r="BJ5528" s="25"/>
    </row>
    <row r="5529" spans="10:62" x14ac:dyDescent="0.2">
      <c r="J5529" s="24"/>
      <c r="BJ5529" s="25"/>
    </row>
    <row r="5530" spans="10:62" x14ac:dyDescent="0.2">
      <c r="J5530" s="24"/>
      <c r="BJ5530" s="25"/>
    </row>
    <row r="5531" spans="10:62" x14ac:dyDescent="0.2">
      <c r="J5531" s="24"/>
      <c r="BJ5531" s="25"/>
    </row>
    <row r="5532" spans="10:62" x14ac:dyDescent="0.2">
      <c r="J5532" s="24"/>
      <c r="BJ5532" s="25"/>
    </row>
    <row r="5533" spans="10:62" x14ac:dyDescent="0.2">
      <c r="J5533" s="24"/>
      <c r="BJ5533" s="25"/>
    </row>
    <row r="5534" spans="10:62" x14ac:dyDescent="0.2">
      <c r="J5534" s="24"/>
      <c r="BJ5534" s="25"/>
    </row>
    <row r="5535" spans="10:62" x14ac:dyDescent="0.2">
      <c r="J5535" s="24"/>
      <c r="BJ5535" s="25"/>
    </row>
    <row r="5536" spans="10:62" x14ac:dyDescent="0.2">
      <c r="J5536" s="24"/>
      <c r="BJ5536" s="25"/>
    </row>
    <row r="5537" spans="10:62" x14ac:dyDescent="0.2">
      <c r="J5537" s="24"/>
      <c r="BJ5537" s="25"/>
    </row>
    <row r="5538" spans="10:62" x14ac:dyDescent="0.2">
      <c r="J5538" s="24"/>
      <c r="BJ5538" s="25"/>
    </row>
    <row r="5539" spans="10:62" x14ac:dyDescent="0.2">
      <c r="J5539" s="24"/>
      <c r="BJ5539" s="25"/>
    </row>
    <row r="5540" spans="10:62" x14ac:dyDescent="0.2">
      <c r="J5540" s="24"/>
      <c r="BJ5540" s="25"/>
    </row>
    <row r="5541" spans="10:62" x14ac:dyDescent="0.2">
      <c r="J5541" s="24"/>
      <c r="BJ5541" s="25"/>
    </row>
    <row r="5542" spans="10:62" x14ac:dyDescent="0.2">
      <c r="J5542" s="24"/>
      <c r="BJ5542" s="25"/>
    </row>
    <row r="5543" spans="10:62" x14ac:dyDescent="0.2">
      <c r="J5543" s="24"/>
      <c r="BJ5543" s="25"/>
    </row>
    <row r="5544" spans="10:62" x14ac:dyDescent="0.2">
      <c r="J5544" s="24"/>
      <c r="BJ5544" s="25"/>
    </row>
    <row r="5545" spans="10:62" x14ac:dyDescent="0.2">
      <c r="J5545" s="24"/>
      <c r="BJ5545" s="25"/>
    </row>
    <row r="5546" spans="10:62" x14ac:dyDescent="0.2">
      <c r="J5546" s="24"/>
      <c r="BJ5546" s="25"/>
    </row>
    <row r="5547" spans="10:62" x14ac:dyDescent="0.2">
      <c r="J5547" s="24"/>
      <c r="BJ5547" s="25"/>
    </row>
    <row r="5548" spans="10:62" x14ac:dyDescent="0.2">
      <c r="J5548" s="24"/>
      <c r="BJ5548" s="25"/>
    </row>
    <row r="5549" spans="10:62" x14ac:dyDescent="0.2">
      <c r="J5549" s="24"/>
      <c r="BJ5549" s="25"/>
    </row>
    <row r="5550" spans="10:62" x14ac:dyDescent="0.2">
      <c r="J5550" s="24"/>
      <c r="BJ5550" s="25"/>
    </row>
    <row r="5551" spans="10:62" x14ac:dyDescent="0.2">
      <c r="J5551" s="24"/>
      <c r="BJ5551" s="25"/>
    </row>
    <row r="5552" spans="10:62" x14ac:dyDescent="0.2">
      <c r="J5552" s="24"/>
      <c r="BJ5552" s="25"/>
    </row>
    <row r="5553" spans="10:62" x14ac:dyDescent="0.2">
      <c r="J5553" s="24"/>
      <c r="BJ5553" s="25"/>
    </row>
    <row r="5554" spans="10:62" x14ac:dyDescent="0.2">
      <c r="J5554" s="24"/>
      <c r="BJ5554" s="25"/>
    </row>
    <row r="5555" spans="10:62" x14ac:dyDescent="0.2">
      <c r="J5555" s="24"/>
      <c r="BJ5555" s="25"/>
    </row>
    <row r="5556" spans="10:62" x14ac:dyDescent="0.2">
      <c r="J5556" s="24"/>
      <c r="BJ5556" s="25"/>
    </row>
    <row r="5557" spans="10:62" x14ac:dyDescent="0.2">
      <c r="J5557" s="24"/>
      <c r="BJ5557" s="25"/>
    </row>
    <row r="5558" spans="10:62" x14ac:dyDescent="0.2">
      <c r="J5558" s="24"/>
      <c r="BJ5558" s="25"/>
    </row>
    <row r="5559" spans="10:62" x14ac:dyDescent="0.2">
      <c r="J5559" s="24"/>
      <c r="BJ5559" s="25"/>
    </row>
    <row r="5560" spans="10:62" x14ac:dyDescent="0.2">
      <c r="J5560" s="24"/>
      <c r="BJ5560" s="25"/>
    </row>
    <row r="5561" spans="10:62" x14ac:dyDescent="0.2">
      <c r="J5561" s="24"/>
      <c r="BJ5561" s="25"/>
    </row>
    <row r="5562" spans="10:62" x14ac:dyDescent="0.2">
      <c r="J5562" s="24"/>
      <c r="BJ5562" s="25"/>
    </row>
    <row r="5563" spans="10:62" x14ac:dyDescent="0.2">
      <c r="J5563" s="24"/>
      <c r="BJ5563" s="25"/>
    </row>
    <row r="5564" spans="10:62" x14ac:dyDescent="0.2">
      <c r="J5564" s="24"/>
      <c r="BJ5564" s="25"/>
    </row>
    <row r="5565" spans="10:62" x14ac:dyDescent="0.2">
      <c r="J5565" s="24"/>
      <c r="BJ5565" s="25"/>
    </row>
    <row r="5566" spans="10:62" x14ac:dyDescent="0.2">
      <c r="J5566" s="24"/>
      <c r="BJ5566" s="25"/>
    </row>
    <row r="5567" spans="10:62" x14ac:dyDescent="0.2">
      <c r="J5567" s="24"/>
      <c r="BJ5567" s="25"/>
    </row>
    <row r="5568" spans="10:62" x14ac:dyDescent="0.2">
      <c r="J5568" s="24"/>
      <c r="BJ5568" s="25"/>
    </row>
    <row r="5569" spans="10:62" x14ac:dyDescent="0.2">
      <c r="J5569" s="24"/>
      <c r="BJ5569" s="25"/>
    </row>
    <row r="5570" spans="10:62" x14ac:dyDescent="0.2">
      <c r="J5570" s="24"/>
      <c r="BJ5570" s="25"/>
    </row>
    <row r="5571" spans="10:62" x14ac:dyDescent="0.2">
      <c r="J5571" s="24"/>
      <c r="BJ5571" s="25"/>
    </row>
    <row r="5572" spans="10:62" x14ac:dyDescent="0.2">
      <c r="J5572" s="24"/>
      <c r="BJ5572" s="25"/>
    </row>
    <row r="5573" spans="10:62" x14ac:dyDescent="0.2">
      <c r="J5573" s="24"/>
      <c r="BJ5573" s="25"/>
    </row>
    <row r="5574" spans="10:62" x14ac:dyDescent="0.2">
      <c r="J5574" s="24"/>
      <c r="BJ5574" s="25"/>
    </row>
    <row r="5575" spans="10:62" x14ac:dyDescent="0.2">
      <c r="J5575" s="24"/>
      <c r="BJ5575" s="25"/>
    </row>
    <row r="5576" spans="10:62" x14ac:dyDescent="0.2">
      <c r="J5576" s="24"/>
      <c r="BJ5576" s="25"/>
    </row>
    <row r="5577" spans="10:62" x14ac:dyDescent="0.2">
      <c r="J5577" s="24"/>
      <c r="BJ5577" s="25"/>
    </row>
    <row r="5578" spans="10:62" x14ac:dyDescent="0.2">
      <c r="J5578" s="24"/>
      <c r="BJ5578" s="25"/>
    </row>
    <row r="5579" spans="10:62" x14ac:dyDescent="0.2">
      <c r="J5579" s="24"/>
      <c r="BJ5579" s="25"/>
    </row>
    <row r="5580" spans="10:62" x14ac:dyDescent="0.2">
      <c r="J5580" s="24"/>
      <c r="BJ5580" s="25"/>
    </row>
    <row r="5581" spans="10:62" x14ac:dyDescent="0.2">
      <c r="J5581" s="24"/>
      <c r="BJ5581" s="25"/>
    </row>
    <row r="5582" spans="10:62" x14ac:dyDescent="0.2">
      <c r="J5582" s="24"/>
      <c r="BJ5582" s="25"/>
    </row>
    <row r="5583" spans="10:62" x14ac:dyDescent="0.2">
      <c r="J5583" s="24"/>
      <c r="BJ5583" s="25"/>
    </row>
    <row r="5584" spans="10:62" x14ac:dyDescent="0.2">
      <c r="J5584" s="24"/>
      <c r="BJ5584" s="25"/>
    </row>
    <row r="5585" spans="10:62" x14ac:dyDescent="0.2">
      <c r="J5585" s="24"/>
      <c r="BJ5585" s="25"/>
    </row>
    <row r="5586" spans="10:62" x14ac:dyDescent="0.2">
      <c r="J5586" s="24"/>
      <c r="BJ5586" s="25"/>
    </row>
    <row r="5587" spans="10:62" x14ac:dyDescent="0.2">
      <c r="J5587" s="24"/>
      <c r="BJ5587" s="25"/>
    </row>
    <row r="5588" spans="10:62" x14ac:dyDescent="0.2">
      <c r="J5588" s="24"/>
      <c r="BJ5588" s="25"/>
    </row>
    <row r="5589" spans="10:62" x14ac:dyDescent="0.2">
      <c r="J5589" s="24"/>
      <c r="BJ5589" s="25"/>
    </row>
    <row r="5590" spans="10:62" x14ac:dyDescent="0.2">
      <c r="J5590" s="24"/>
      <c r="BJ5590" s="25"/>
    </row>
    <row r="5591" spans="10:62" x14ac:dyDescent="0.2">
      <c r="J5591" s="24"/>
      <c r="BJ5591" s="25"/>
    </row>
    <row r="5592" spans="10:62" x14ac:dyDescent="0.2">
      <c r="J5592" s="24"/>
      <c r="BJ5592" s="25"/>
    </row>
    <row r="5593" spans="10:62" x14ac:dyDescent="0.2">
      <c r="J5593" s="24"/>
      <c r="BJ5593" s="25"/>
    </row>
    <row r="5594" spans="10:62" x14ac:dyDescent="0.2">
      <c r="J5594" s="24"/>
      <c r="BJ5594" s="25"/>
    </row>
    <row r="5595" spans="10:62" x14ac:dyDescent="0.2">
      <c r="J5595" s="24"/>
      <c r="BJ5595" s="25"/>
    </row>
    <row r="5596" spans="10:62" x14ac:dyDescent="0.2">
      <c r="J5596" s="24"/>
      <c r="BJ5596" s="25"/>
    </row>
    <row r="5597" spans="10:62" x14ac:dyDescent="0.2">
      <c r="J5597" s="24"/>
      <c r="BJ5597" s="25"/>
    </row>
    <row r="5598" spans="10:62" x14ac:dyDescent="0.2">
      <c r="J5598" s="24"/>
      <c r="BJ5598" s="25"/>
    </row>
    <row r="5599" spans="10:62" x14ac:dyDescent="0.2">
      <c r="J5599" s="24"/>
      <c r="BJ5599" s="25"/>
    </row>
    <row r="5600" spans="10:62" x14ac:dyDescent="0.2">
      <c r="J5600" s="24"/>
      <c r="BJ5600" s="25"/>
    </row>
    <row r="5601" spans="10:62" x14ac:dyDescent="0.2">
      <c r="J5601" s="24"/>
      <c r="BJ5601" s="25"/>
    </row>
    <row r="5602" spans="10:62" x14ac:dyDescent="0.2">
      <c r="J5602" s="24"/>
      <c r="BJ5602" s="25"/>
    </row>
    <row r="5603" spans="10:62" x14ac:dyDescent="0.2">
      <c r="J5603" s="24"/>
      <c r="BJ5603" s="25"/>
    </row>
    <row r="5604" spans="10:62" x14ac:dyDescent="0.2">
      <c r="J5604" s="24"/>
      <c r="BJ5604" s="25"/>
    </row>
    <row r="5605" spans="10:62" x14ac:dyDescent="0.2">
      <c r="J5605" s="24"/>
      <c r="BJ5605" s="25"/>
    </row>
    <row r="5606" spans="10:62" x14ac:dyDescent="0.2">
      <c r="J5606" s="24"/>
      <c r="BJ5606" s="25"/>
    </row>
    <row r="5607" spans="10:62" x14ac:dyDescent="0.2">
      <c r="J5607" s="24"/>
      <c r="BJ5607" s="25"/>
    </row>
    <row r="5608" spans="10:62" x14ac:dyDescent="0.2">
      <c r="J5608" s="24"/>
      <c r="BJ5608" s="25"/>
    </row>
    <row r="5609" spans="10:62" x14ac:dyDescent="0.2">
      <c r="J5609" s="24"/>
      <c r="BJ5609" s="25"/>
    </row>
    <row r="5610" spans="10:62" x14ac:dyDescent="0.2">
      <c r="J5610" s="24"/>
      <c r="BJ5610" s="25"/>
    </row>
    <row r="5611" spans="10:62" x14ac:dyDescent="0.2">
      <c r="J5611" s="24"/>
      <c r="BJ5611" s="25"/>
    </row>
    <row r="5612" spans="10:62" x14ac:dyDescent="0.2">
      <c r="J5612" s="24"/>
      <c r="BJ5612" s="25"/>
    </row>
    <row r="5613" spans="10:62" x14ac:dyDescent="0.2">
      <c r="J5613" s="24"/>
      <c r="BJ5613" s="25"/>
    </row>
    <row r="5614" spans="10:62" x14ac:dyDescent="0.2">
      <c r="J5614" s="24"/>
      <c r="BJ5614" s="25"/>
    </row>
    <row r="5615" spans="10:62" x14ac:dyDescent="0.2">
      <c r="J5615" s="24"/>
      <c r="BJ5615" s="25"/>
    </row>
    <row r="5616" spans="10:62" x14ac:dyDescent="0.2">
      <c r="J5616" s="24"/>
      <c r="BJ5616" s="25"/>
    </row>
    <row r="5617" spans="10:62" x14ac:dyDescent="0.2">
      <c r="J5617" s="24"/>
      <c r="BJ5617" s="25"/>
    </row>
    <row r="5618" spans="10:62" x14ac:dyDescent="0.2">
      <c r="J5618" s="24"/>
      <c r="BJ5618" s="25"/>
    </row>
    <row r="5619" spans="10:62" x14ac:dyDescent="0.2">
      <c r="J5619" s="24"/>
      <c r="BJ5619" s="25"/>
    </row>
    <row r="5620" spans="10:62" x14ac:dyDescent="0.2">
      <c r="J5620" s="24"/>
      <c r="BJ5620" s="25"/>
    </row>
    <row r="5621" spans="10:62" x14ac:dyDescent="0.2">
      <c r="J5621" s="24"/>
      <c r="BJ5621" s="25"/>
    </row>
    <row r="5622" spans="10:62" x14ac:dyDescent="0.2">
      <c r="J5622" s="24"/>
      <c r="BJ5622" s="25"/>
    </row>
    <row r="5623" spans="10:62" x14ac:dyDescent="0.2">
      <c r="J5623" s="24"/>
      <c r="BJ5623" s="25"/>
    </row>
    <row r="5624" spans="10:62" x14ac:dyDescent="0.2">
      <c r="J5624" s="24"/>
      <c r="BJ5624" s="25"/>
    </row>
    <row r="5625" spans="10:62" x14ac:dyDescent="0.2">
      <c r="J5625" s="24"/>
      <c r="BJ5625" s="25"/>
    </row>
    <row r="5626" spans="10:62" x14ac:dyDescent="0.2">
      <c r="J5626" s="24"/>
      <c r="BJ5626" s="25"/>
    </row>
    <row r="5627" spans="10:62" x14ac:dyDescent="0.2">
      <c r="J5627" s="24"/>
      <c r="BJ5627" s="25"/>
    </row>
    <row r="5628" spans="10:62" x14ac:dyDescent="0.2">
      <c r="J5628" s="24"/>
      <c r="BJ5628" s="25"/>
    </row>
    <row r="5629" spans="10:62" x14ac:dyDescent="0.2">
      <c r="J5629" s="24"/>
      <c r="BJ5629" s="25"/>
    </row>
    <row r="5630" spans="10:62" x14ac:dyDescent="0.2">
      <c r="J5630" s="24"/>
      <c r="BJ5630" s="25"/>
    </row>
    <row r="5631" spans="10:62" x14ac:dyDescent="0.2">
      <c r="J5631" s="24"/>
      <c r="BJ5631" s="25"/>
    </row>
    <row r="5632" spans="10:62" x14ac:dyDescent="0.2">
      <c r="J5632" s="24"/>
      <c r="BJ5632" s="25"/>
    </row>
    <row r="5633" spans="10:62" x14ac:dyDescent="0.2">
      <c r="J5633" s="24"/>
      <c r="BJ5633" s="25"/>
    </row>
    <row r="5634" spans="10:62" x14ac:dyDescent="0.2">
      <c r="J5634" s="24"/>
      <c r="BJ5634" s="25"/>
    </row>
    <row r="5635" spans="10:62" x14ac:dyDescent="0.2">
      <c r="J5635" s="24"/>
      <c r="BJ5635" s="25"/>
    </row>
    <row r="5636" spans="10:62" x14ac:dyDescent="0.2">
      <c r="J5636" s="24"/>
      <c r="BJ5636" s="25"/>
    </row>
    <row r="5637" spans="10:62" x14ac:dyDescent="0.2">
      <c r="J5637" s="24"/>
      <c r="BJ5637" s="25"/>
    </row>
    <row r="5638" spans="10:62" x14ac:dyDescent="0.2">
      <c r="J5638" s="24"/>
      <c r="BJ5638" s="25"/>
    </row>
    <row r="5639" spans="10:62" x14ac:dyDescent="0.2">
      <c r="J5639" s="24"/>
      <c r="BJ5639" s="25"/>
    </row>
    <row r="5640" spans="10:62" x14ac:dyDescent="0.2">
      <c r="J5640" s="24"/>
      <c r="BJ5640" s="25"/>
    </row>
    <row r="5641" spans="10:62" x14ac:dyDescent="0.2">
      <c r="J5641" s="24"/>
      <c r="BJ5641" s="25"/>
    </row>
    <row r="5642" spans="10:62" x14ac:dyDescent="0.2">
      <c r="J5642" s="24"/>
      <c r="BJ5642" s="25"/>
    </row>
    <row r="5643" spans="10:62" x14ac:dyDescent="0.2">
      <c r="J5643" s="24"/>
      <c r="BJ5643" s="25"/>
    </row>
    <row r="5644" spans="10:62" x14ac:dyDescent="0.2">
      <c r="J5644" s="24"/>
      <c r="BJ5644" s="25"/>
    </row>
    <row r="5645" spans="10:62" x14ac:dyDescent="0.2">
      <c r="J5645" s="24"/>
      <c r="BJ5645" s="25"/>
    </row>
    <row r="5646" spans="10:62" x14ac:dyDescent="0.2">
      <c r="J5646" s="24"/>
      <c r="BJ5646" s="25"/>
    </row>
    <row r="5647" spans="10:62" x14ac:dyDescent="0.2">
      <c r="J5647" s="24"/>
      <c r="BJ5647" s="25"/>
    </row>
    <row r="5648" spans="10:62" x14ac:dyDescent="0.2">
      <c r="J5648" s="24"/>
      <c r="BJ5648" s="25"/>
    </row>
    <row r="5649" spans="10:62" x14ac:dyDescent="0.2">
      <c r="J5649" s="24"/>
      <c r="BJ5649" s="25"/>
    </row>
    <row r="5650" spans="10:62" x14ac:dyDescent="0.2">
      <c r="J5650" s="24"/>
      <c r="BJ5650" s="25"/>
    </row>
    <row r="5651" spans="10:62" x14ac:dyDescent="0.2">
      <c r="J5651" s="24"/>
      <c r="BJ5651" s="25"/>
    </row>
    <row r="5652" spans="10:62" x14ac:dyDescent="0.2">
      <c r="J5652" s="24"/>
      <c r="BJ5652" s="25"/>
    </row>
    <row r="5653" spans="10:62" x14ac:dyDescent="0.2">
      <c r="J5653" s="24"/>
      <c r="BJ5653" s="25"/>
    </row>
    <row r="5654" spans="10:62" x14ac:dyDescent="0.2">
      <c r="J5654" s="24"/>
      <c r="BJ5654" s="25"/>
    </row>
    <row r="5655" spans="10:62" x14ac:dyDescent="0.2">
      <c r="J5655" s="24"/>
      <c r="BJ5655" s="25"/>
    </row>
    <row r="5656" spans="10:62" x14ac:dyDescent="0.2">
      <c r="J5656" s="24"/>
      <c r="BJ5656" s="25"/>
    </row>
    <row r="5657" spans="10:62" x14ac:dyDescent="0.2">
      <c r="J5657" s="24"/>
      <c r="BJ5657" s="25"/>
    </row>
    <row r="5658" spans="10:62" x14ac:dyDescent="0.2">
      <c r="J5658" s="24"/>
      <c r="BJ5658" s="25"/>
    </row>
    <row r="5659" spans="10:62" x14ac:dyDescent="0.2">
      <c r="J5659" s="24"/>
      <c r="BJ5659" s="25"/>
    </row>
    <row r="5660" spans="10:62" x14ac:dyDescent="0.2">
      <c r="J5660" s="24"/>
      <c r="BJ5660" s="25"/>
    </row>
    <row r="5661" spans="10:62" x14ac:dyDescent="0.2">
      <c r="J5661" s="24"/>
      <c r="BJ5661" s="25"/>
    </row>
    <row r="5662" spans="10:62" x14ac:dyDescent="0.2">
      <c r="J5662" s="24"/>
      <c r="BJ5662" s="25"/>
    </row>
    <row r="5663" spans="10:62" x14ac:dyDescent="0.2">
      <c r="J5663" s="24"/>
      <c r="BJ5663" s="25"/>
    </row>
    <row r="5664" spans="10:62" x14ac:dyDescent="0.2">
      <c r="J5664" s="24"/>
      <c r="BJ5664" s="25"/>
    </row>
    <row r="5665" spans="10:62" x14ac:dyDescent="0.2">
      <c r="J5665" s="24"/>
      <c r="BJ5665" s="25"/>
    </row>
    <row r="5666" spans="10:62" x14ac:dyDescent="0.2">
      <c r="J5666" s="24"/>
      <c r="BJ5666" s="25"/>
    </row>
    <row r="5667" spans="10:62" x14ac:dyDescent="0.2">
      <c r="J5667" s="24"/>
      <c r="BJ5667" s="25"/>
    </row>
    <row r="5668" spans="10:62" x14ac:dyDescent="0.2">
      <c r="J5668" s="24"/>
      <c r="BJ5668" s="25"/>
    </row>
    <row r="5669" spans="10:62" x14ac:dyDescent="0.2">
      <c r="J5669" s="24"/>
      <c r="BJ5669" s="25"/>
    </row>
    <row r="5670" spans="10:62" x14ac:dyDescent="0.2">
      <c r="J5670" s="24"/>
      <c r="BJ5670" s="25"/>
    </row>
    <row r="5671" spans="10:62" x14ac:dyDescent="0.2">
      <c r="J5671" s="24"/>
      <c r="BJ5671" s="25"/>
    </row>
    <row r="5672" spans="10:62" x14ac:dyDescent="0.2">
      <c r="J5672" s="24"/>
      <c r="BJ5672" s="25"/>
    </row>
    <row r="5673" spans="10:62" x14ac:dyDescent="0.2">
      <c r="J5673" s="24"/>
      <c r="BJ5673" s="25"/>
    </row>
    <row r="5674" spans="10:62" x14ac:dyDescent="0.2">
      <c r="J5674" s="24"/>
      <c r="BJ5674" s="25"/>
    </row>
    <row r="5675" spans="10:62" x14ac:dyDescent="0.2">
      <c r="J5675" s="24"/>
      <c r="BJ5675" s="25"/>
    </row>
    <row r="5676" spans="10:62" x14ac:dyDescent="0.2">
      <c r="J5676" s="24"/>
      <c r="BJ5676" s="25"/>
    </row>
    <row r="5677" spans="10:62" x14ac:dyDescent="0.2">
      <c r="J5677" s="24"/>
      <c r="BJ5677" s="25"/>
    </row>
    <row r="5678" spans="10:62" x14ac:dyDescent="0.2">
      <c r="J5678" s="24"/>
      <c r="BJ5678" s="25"/>
    </row>
    <row r="5679" spans="10:62" x14ac:dyDescent="0.2">
      <c r="J5679" s="24"/>
      <c r="BJ5679" s="25"/>
    </row>
    <row r="5680" spans="10:62" x14ac:dyDescent="0.2">
      <c r="J5680" s="24"/>
      <c r="BJ5680" s="25"/>
    </row>
    <row r="5681" spans="10:62" x14ac:dyDescent="0.2">
      <c r="J5681" s="24"/>
      <c r="BJ5681" s="25"/>
    </row>
    <row r="5682" spans="10:62" x14ac:dyDescent="0.2">
      <c r="J5682" s="24"/>
      <c r="BJ5682" s="25"/>
    </row>
    <row r="5683" spans="10:62" x14ac:dyDescent="0.2">
      <c r="J5683" s="24"/>
      <c r="BJ5683" s="25"/>
    </row>
    <row r="5684" spans="10:62" x14ac:dyDescent="0.2">
      <c r="J5684" s="24"/>
      <c r="BJ5684" s="25"/>
    </row>
    <row r="5685" spans="10:62" x14ac:dyDescent="0.2">
      <c r="J5685" s="24"/>
      <c r="BJ5685" s="25"/>
    </row>
    <row r="5686" spans="10:62" x14ac:dyDescent="0.2">
      <c r="J5686" s="24"/>
      <c r="BJ5686" s="25"/>
    </row>
    <row r="5687" spans="10:62" x14ac:dyDescent="0.2">
      <c r="J5687" s="24"/>
      <c r="BJ5687" s="25"/>
    </row>
    <row r="5688" spans="10:62" x14ac:dyDescent="0.2">
      <c r="J5688" s="24"/>
      <c r="BJ5688" s="25"/>
    </row>
    <row r="5689" spans="10:62" x14ac:dyDescent="0.2">
      <c r="J5689" s="24"/>
      <c r="BJ5689" s="25"/>
    </row>
    <row r="5690" spans="10:62" x14ac:dyDescent="0.2">
      <c r="J5690" s="24"/>
      <c r="BJ5690" s="25"/>
    </row>
    <row r="5691" spans="10:62" x14ac:dyDescent="0.2">
      <c r="J5691" s="24"/>
      <c r="BJ5691" s="25"/>
    </row>
    <row r="5692" spans="10:62" x14ac:dyDescent="0.2">
      <c r="J5692" s="24"/>
      <c r="BJ5692" s="25"/>
    </row>
    <row r="5693" spans="10:62" x14ac:dyDescent="0.2">
      <c r="J5693" s="24"/>
      <c r="BJ5693" s="25"/>
    </row>
    <row r="5694" spans="10:62" x14ac:dyDescent="0.2">
      <c r="J5694" s="24"/>
      <c r="BJ5694" s="25"/>
    </row>
    <row r="5695" spans="10:62" x14ac:dyDescent="0.2">
      <c r="J5695" s="24"/>
      <c r="BJ5695" s="25"/>
    </row>
    <row r="5696" spans="10:62" x14ac:dyDescent="0.2">
      <c r="J5696" s="24"/>
      <c r="BJ5696" s="25"/>
    </row>
    <row r="5697" spans="10:62" x14ac:dyDescent="0.2">
      <c r="J5697" s="24"/>
      <c r="BJ5697" s="25"/>
    </row>
    <row r="5698" spans="10:62" x14ac:dyDescent="0.2">
      <c r="J5698" s="24"/>
      <c r="BJ5698" s="25"/>
    </row>
    <row r="5699" spans="10:62" x14ac:dyDescent="0.2">
      <c r="J5699" s="24"/>
      <c r="BJ5699" s="25"/>
    </row>
    <row r="5700" spans="10:62" x14ac:dyDescent="0.2">
      <c r="J5700" s="24"/>
      <c r="BJ5700" s="25"/>
    </row>
    <row r="5701" spans="10:62" x14ac:dyDescent="0.2">
      <c r="J5701" s="24"/>
      <c r="BJ5701" s="25"/>
    </row>
    <row r="5702" spans="10:62" x14ac:dyDescent="0.2">
      <c r="J5702" s="24"/>
      <c r="BJ5702" s="25"/>
    </row>
    <row r="5703" spans="10:62" x14ac:dyDescent="0.2">
      <c r="J5703" s="24"/>
      <c r="BJ5703" s="25"/>
    </row>
    <row r="5704" spans="10:62" x14ac:dyDescent="0.2">
      <c r="J5704" s="24"/>
      <c r="BJ5704" s="25"/>
    </row>
    <row r="5705" spans="10:62" x14ac:dyDescent="0.2">
      <c r="J5705" s="24"/>
      <c r="BJ5705" s="25"/>
    </row>
    <row r="5706" spans="10:62" x14ac:dyDescent="0.2">
      <c r="J5706" s="24"/>
      <c r="BJ5706" s="25"/>
    </row>
    <row r="5707" spans="10:62" x14ac:dyDescent="0.2">
      <c r="J5707" s="24"/>
      <c r="BJ5707" s="25"/>
    </row>
    <row r="5708" spans="10:62" x14ac:dyDescent="0.2">
      <c r="J5708" s="24"/>
      <c r="BJ5708" s="25"/>
    </row>
    <row r="5709" spans="10:62" x14ac:dyDescent="0.2">
      <c r="J5709" s="24"/>
      <c r="BJ5709" s="25"/>
    </row>
    <row r="5710" spans="10:62" x14ac:dyDescent="0.2">
      <c r="J5710" s="24"/>
      <c r="BJ5710" s="25"/>
    </row>
    <row r="5711" spans="10:62" x14ac:dyDescent="0.2">
      <c r="J5711" s="24"/>
      <c r="BJ5711" s="25"/>
    </row>
    <row r="5712" spans="10:62" x14ac:dyDescent="0.2">
      <c r="J5712" s="24"/>
      <c r="BJ5712" s="25"/>
    </row>
    <row r="5713" spans="10:62" x14ac:dyDescent="0.2">
      <c r="J5713" s="24"/>
      <c r="BJ5713" s="25"/>
    </row>
    <row r="5714" spans="10:62" x14ac:dyDescent="0.2">
      <c r="J5714" s="24"/>
      <c r="BJ5714" s="25"/>
    </row>
    <row r="5715" spans="10:62" x14ac:dyDescent="0.2">
      <c r="J5715" s="24"/>
      <c r="BJ5715" s="25"/>
    </row>
    <row r="5716" spans="10:62" x14ac:dyDescent="0.2">
      <c r="J5716" s="24"/>
      <c r="BJ5716" s="25"/>
    </row>
    <row r="5717" spans="10:62" x14ac:dyDescent="0.2">
      <c r="J5717" s="24"/>
      <c r="BJ5717" s="25"/>
    </row>
    <row r="5718" spans="10:62" x14ac:dyDescent="0.2">
      <c r="J5718" s="24"/>
      <c r="BJ5718" s="25"/>
    </row>
    <row r="5719" spans="10:62" x14ac:dyDescent="0.2">
      <c r="J5719" s="24"/>
      <c r="BJ5719" s="25"/>
    </row>
    <row r="5720" spans="10:62" x14ac:dyDescent="0.2">
      <c r="J5720" s="24"/>
      <c r="BJ5720" s="25"/>
    </row>
    <row r="5721" spans="10:62" x14ac:dyDescent="0.2">
      <c r="J5721" s="24"/>
      <c r="BJ5721" s="25"/>
    </row>
    <row r="5722" spans="10:62" x14ac:dyDescent="0.2">
      <c r="J5722" s="24"/>
      <c r="BJ5722" s="25"/>
    </row>
    <row r="5723" spans="10:62" x14ac:dyDescent="0.2">
      <c r="J5723" s="24"/>
      <c r="BJ5723" s="25"/>
    </row>
    <row r="5724" spans="10:62" x14ac:dyDescent="0.2">
      <c r="J5724" s="24"/>
      <c r="BJ5724" s="25"/>
    </row>
    <row r="5725" spans="10:62" x14ac:dyDescent="0.2">
      <c r="J5725" s="24"/>
      <c r="BJ5725" s="25"/>
    </row>
    <row r="5726" spans="10:62" x14ac:dyDescent="0.2">
      <c r="J5726" s="24"/>
      <c r="BJ5726" s="25"/>
    </row>
    <row r="5727" spans="10:62" x14ac:dyDescent="0.2">
      <c r="J5727" s="24"/>
      <c r="BJ5727" s="25"/>
    </row>
    <row r="5728" spans="10:62" x14ac:dyDescent="0.2">
      <c r="J5728" s="24"/>
      <c r="BJ5728" s="25"/>
    </row>
    <row r="5729" spans="10:62" x14ac:dyDescent="0.2">
      <c r="J5729" s="24"/>
      <c r="BJ5729" s="25"/>
    </row>
    <row r="5730" spans="10:62" x14ac:dyDescent="0.2">
      <c r="J5730" s="24"/>
      <c r="BJ5730" s="25"/>
    </row>
    <row r="5731" spans="10:62" x14ac:dyDescent="0.2">
      <c r="J5731" s="24"/>
      <c r="BJ5731" s="25"/>
    </row>
    <row r="5732" spans="10:62" x14ac:dyDescent="0.2">
      <c r="J5732" s="24"/>
      <c r="BJ5732" s="25"/>
    </row>
    <row r="5733" spans="10:62" x14ac:dyDescent="0.2">
      <c r="J5733" s="24"/>
      <c r="BJ5733" s="25"/>
    </row>
    <row r="5734" spans="10:62" x14ac:dyDescent="0.2">
      <c r="J5734" s="24"/>
      <c r="BJ5734" s="25"/>
    </row>
    <row r="5735" spans="10:62" x14ac:dyDescent="0.2">
      <c r="J5735" s="24"/>
      <c r="BJ5735" s="25"/>
    </row>
    <row r="5736" spans="10:62" x14ac:dyDescent="0.2">
      <c r="J5736" s="24"/>
      <c r="BJ5736" s="25"/>
    </row>
    <row r="5737" spans="10:62" x14ac:dyDescent="0.2">
      <c r="J5737" s="24"/>
      <c r="BJ5737" s="25"/>
    </row>
    <row r="5738" spans="10:62" x14ac:dyDescent="0.2">
      <c r="J5738" s="24"/>
      <c r="BJ5738" s="25"/>
    </row>
    <row r="5739" spans="10:62" x14ac:dyDescent="0.2">
      <c r="J5739" s="24"/>
      <c r="BJ5739" s="25"/>
    </row>
    <row r="5740" spans="10:62" x14ac:dyDescent="0.2">
      <c r="J5740" s="24"/>
      <c r="BJ5740" s="25"/>
    </row>
    <row r="5741" spans="10:62" x14ac:dyDescent="0.2">
      <c r="J5741" s="24"/>
      <c r="BJ5741" s="25"/>
    </row>
    <row r="5742" spans="10:62" x14ac:dyDescent="0.2">
      <c r="J5742" s="24"/>
      <c r="BJ5742" s="25"/>
    </row>
    <row r="5743" spans="10:62" x14ac:dyDescent="0.2">
      <c r="J5743" s="24"/>
      <c r="BJ5743" s="25"/>
    </row>
    <row r="5744" spans="10:62" x14ac:dyDescent="0.2">
      <c r="J5744" s="24"/>
      <c r="BJ5744" s="25"/>
    </row>
    <row r="5745" spans="10:62" x14ac:dyDescent="0.2">
      <c r="J5745" s="24"/>
      <c r="BJ5745" s="25"/>
    </row>
    <row r="5746" spans="10:62" x14ac:dyDescent="0.2">
      <c r="J5746" s="24"/>
      <c r="BJ5746" s="25"/>
    </row>
    <row r="5747" spans="10:62" x14ac:dyDescent="0.2">
      <c r="J5747" s="24"/>
      <c r="BJ5747" s="25"/>
    </row>
    <row r="5748" spans="10:62" x14ac:dyDescent="0.2">
      <c r="J5748" s="24"/>
      <c r="BJ5748" s="25"/>
    </row>
    <row r="5749" spans="10:62" x14ac:dyDescent="0.2">
      <c r="J5749" s="24"/>
      <c r="BJ5749" s="25"/>
    </row>
    <row r="5750" spans="10:62" x14ac:dyDescent="0.2">
      <c r="J5750" s="24"/>
      <c r="BJ5750" s="25"/>
    </row>
    <row r="5751" spans="10:62" x14ac:dyDescent="0.2">
      <c r="J5751" s="24"/>
      <c r="BJ5751" s="25"/>
    </row>
    <row r="5752" spans="10:62" x14ac:dyDescent="0.2">
      <c r="J5752" s="24"/>
      <c r="BJ5752" s="25"/>
    </row>
    <row r="5753" spans="10:62" x14ac:dyDescent="0.2">
      <c r="J5753" s="24"/>
      <c r="BJ5753" s="25"/>
    </row>
    <row r="5754" spans="10:62" x14ac:dyDescent="0.2">
      <c r="J5754" s="24"/>
      <c r="BJ5754" s="25"/>
    </row>
    <row r="5755" spans="10:62" x14ac:dyDescent="0.2">
      <c r="J5755" s="24"/>
      <c r="BJ5755" s="25"/>
    </row>
    <row r="5756" spans="10:62" x14ac:dyDescent="0.2">
      <c r="J5756" s="24"/>
      <c r="BJ5756" s="25"/>
    </row>
    <row r="5757" spans="10:62" x14ac:dyDescent="0.2">
      <c r="J5757" s="24"/>
      <c r="BJ5757" s="25"/>
    </row>
    <row r="5758" spans="10:62" x14ac:dyDescent="0.2">
      <c r="J5758" s="24"/>
      <c r="BJ5758" s="25"/>
    </row>
    <row r="5759" spans="10:62" x14ac:dyDescent="0.2">
      <c r="J5759" s="24"/>
      <c r="BJ5759" s="25"/>
    </row>
    <row r="5760" spans="10:62" x14ac:dyDescent="0.2">
      <c r="J5760" s="24"/>
      <c r="BJ5760" s="25"/>
    </row>
    <row r="5761" spans="10:62" x14ac:dyDescent="0.2">
      <c r="J5761" s="24"/>
      <c r="BJ5761" s="25"/>
    </row>
    <row r="5762" spans="10:62" x14ac:dyDescent="0.2">
      <c r="J5762" s="24"/>
      <c r="BJ5762" s="25"/>
    </row>
    <row r="5763" spans="10:62" x14ac:dyDescent="0.2">
      <c r="J5763" s="24"/>
      <c r="BJ5763" s="25"/>
    </row>
    <row r="5764" spans="10:62" x14ac:dyDescent="0.2">
      <c r="J5764" s="24"/>
      <c r="BJ5764" s="25"/>
    </row>
    <row r="5765" spans="10:62" x14ac:dyDescent="0.2">
      <c r="J5765" s="24"/>
      <c r="BJ5765" s="25"/>
    </row>
    <row r="5766" spans="10:62" x14ac:dyDescent="0.2">
      <c r="J5766" s="24"/>
      <c r="BJ5766" s="25"/>
    </row>
    <row r="5767" spans="10:62" x14ac:dyDescent="0.2">
      <c r="J5767" s="24"/>
      <c r="BJ5767" s="25"/>
    </row>
    <row r="5768" spans="10:62" x14ac:dyDescent="0.2">
      <c r="J5768" s="24"/>
      <c r="BJ5768" s="25"/>
    </row>
    <row r="5769" spans="10:62" x14ac:dyDescent="0.2">
      <c r="J5769" s="24"/>
      <c r="BJ5769" s="25"/>
    </row>
    <row r="5770" spans="10:62" x14ac:dyDescent="0.2">
      <c r="J5770" s="24"/>
      <c r="BJ5770" s="25"/>
    </row>
    <row r="5771" spans="10:62" x14ac:dyDescent="0.2">
      <c r="J5771" s="24"/>
      <c r="BJ5771" s="25"/>
    </row>
    <row r="5772" spans="10:62" x14ac:dyDescent="0.2">
      <c r="J5772" s="24"/>
      <c r="BJ5772" s="25"/>
    </row>
    <row r="5773" spans="10:62" x14ac:dyDescent="0.2">
      <c r="J5773" s="24"/>
      <c r="BJ5773" s="25"/>
    </row>
    <row r="5774" spans="10:62" x14ac:dyDescent="0.2">
      <c r="J5774" s="24"/>
      <c r="BJ5774" s="25"/>
    </row>
    <row r="5775" spans="10:62" x14ac:dyDescent="0.2">
      <c r="J5775" s="24"/>
      <c r="BJ5775" s="25"/>
    </row>
    <row r="5776" spans="10:62" x14ac:dyDescent="0.2">
      <c r="J5776" s="24"/>
      <c r="BJ5776" s="25"/>
    </row>
    <row r="5777" spans="10:62" x14ac:dyDescent="0.2">
      <c r="J5777" s="24"/>
      <c r="BJ5777" s="25"/>
    </row>
    <row r="5778" spans="10:62" x14ac:dyDescent="0.2">
      <c r="J5778" s="24"/>
      <c r="BJ5778" s="25"/>
    </row>
    <row r="5779" spans="10:62" x14ac:dyDescent="0.2">
      <c r="J5779" s="24"/>
      <c r="BJ5779" s="25"/>
    </row>
    <row r="5780" spans="10:62" x14ac:dyDescent="0.2">
      <c r="J5780" s="24"/>
      <c r="BJ5780" s="25"/>
    </row>
    <row r="5781" spans="10:62" x14ac:dyDescent="0.2">
      <c r="J5781" s="24"/>
      <c r="BJ5781" s="25"/>
    </row>
    <row r="5782" spans="10:62" x14ac:dyDescent="0.2">
      <c r="J5782" s="24"/>
      <c r="BJ5782" s="25"/>
    </row>
    <row r="5783" spans="10:62" x14ac:dyDescent="0.2">
      <c r="J5783" s="24"/>
      <c r="BJ5783" s="25"/>
    </row>
    <row r="5784" spans="10:62" x14ac:dyDescent="0.2">
      <c r="J5784" s="24"/>
      <c r="BJ5784" s="25"/>
    </row>
    <row r="5785" spans="10:62" x14ac:dyDescent="0.2">
      <c r="J5785" s="24"/>
      <c r="BJ5785" s="25"/>
    </row>
    <row r="5786" spans="10:62" x14ac:dyDescent="0.2">
      <c r="J5786" s="24"/>
      <c r="BJ5786" s="25"/>
    </row>
    <row r="5787" spans="10:62" x14ac:dyDescent="0.2">
      <c r="J5787" s="24"/>
      <c r="BJ5787" s="25"/>
    </row>
    <row r="5788" spans="10:62" x14ac:dyDescent="0.2">
      <c r="J5788" s="24"/>
      <c r="BJ5788" s="25"/>
    </row>
    <row r="5789" spans="10:62" x14ac:dyDescent="0.2">
      <c r="J5789" s="24"/>
      <c r="BJ5789" s="25"/>
    </row>
    <row r="5790" spans="10:62" x14ac:dyDescent="0.2">
      <c r="J5790" s="24"/>
      <c r="BJ5790" s="25"/>
    </row>
    <row r="5791" spans="10:62" x14ac:dyDescent="0.2">
      <c r="J5791" s="24"/>
      <c r="BJ5791" s="25"/>
    </row>
    <row r="5792" spans="10:62" x14ac:dyDescent="0.2">
      <c r="J5792" s="24"/>
      <c r="BJ5792" s="25"/>
    </row>
    <row r="5793" spans="10:62" x14ac:dyDescent="0.2">
      <c r="J5793" s="24"/>
      <c r="BJ5793" s="25"/>
    </row>
    <row r="5794" spans="10:62" x14ac:dyDescent="0.2">
      <c r="J5794" s="24"/>
      <c r="BJ5794" s="25"/>
    </row>
    <row r="5795" spans="10:62" x14ac:dyDescent="0.2">
      <c r="J5795" s="24"/>
      <c r="BJ5795" s="25"/>
    </row>
    <row r="5796" spans="10:62" x14ac:dyDescent="0.2">
      <c r="J5796" s="24"/>
      <c r="BJ5796" s="25"/>
    </row>
    <row r="5797" spans="10:62" x14ac:dyDescent="0.2">
      <c r="J5797" s="24"/>
      <c r="BJ5797" s="25"/>
    </row>
    <row r="5798" spans="10:62" x14ac:dyDescent="0.2">
      <c r="J5798" s="24"/>
      <c r="BJ5798" s="25"/>
    </row>
    <row r="5799" spans="10:62" x14ac:dyDescent="0.2">
      <c r="J5799" s="24"/>
      <c r="BJ5799" s="25"/>
    </row>
    <row r="5800" spans="10:62" x14ac:dyDescent="0.2">
      <c r="J5800" s="24"/>
      <c r="BJ5800" s="25"/>
    </row>
    <row r="5801" spans="10:62" x14ac:dyDescent="0.2">
      <c r="J5801" s="24"/>
      <c r="BJ5801" s="25"/>
    </row>
    <row r="5802" spans="10:62" x14ac:dyDescent="0.2">
      <c r="J5802" s="24"/>
      <c r="BJ5802" s="25"/>
    </row>
    <row r="5803" spans="10:62" x14ac:dyDescent="0.2">
      <c r="J5803" s="24"/>
      <c r="BJ5803" s="25"/>
    </row>
    <row r="5804" spans="10:62" x14ac:dyDescent="0.2">
      <c r="J5804" s="24"/>
      <c r="BJ5804" s="25"/>
    </row>
    <row r="5805" spans="10:62" x14ac:dyDescent="0.2">
      <c r="J5805" s="24"/>
      <c r="BJ5805" s="25"/>
    </row>
    <row r="5806" spans="10:62" x14ac:dyDescent="0.2">
      <c r="J5806" s="24"/>
      <c r="BJ5806" s="25"/>
    </row>
    <row r="5807" spans="10:62" x14ac:dyDescent="0.2">
      <c r="J5807" s="24"/>
      <c r="BJ5807" s="25"/>
    </row>
    <row r="5808" spans="10:62" x14ac:dyDescent="0.2">
      <c r="J5808" s="24"/>
      <c r="BJ5808" s="25"/>
    </row>
    <row r="5809" spans="10:62" x14ac:dyDescent="0.2">
      <c r="J5809" s="24"/>
      <c r="BJ5809" s="25"/>
    </row>
    <row r="5810" spans="10:62" x14ac:dyDescent="0.2">
      <c r="J5810" s="24"/>
      <c r="BJ5810" s="25"/>
    </row>
    <row r="5811" spans="10:62" x14ac:dyDescent="0.2">
      <c r="J5811" s="24"/>
      <c r="BJ5811" s="25"/>
    </row>
    <row r="5812" spans="10:62" x14ac:dyDescent="0.2">
      <c r="J5812" s="24"/>
      <c r="BJ5812" s="25"/>
    </row>
    <row r="5813" spans="10:62" x14ac:dyDescent="0.2">
      <c r="J5813" s="24"/>
      <c r="BJ5813" s="25"/>
    </row>
    <row r="5814" spans="10:62" x14ac:dyDescent="0.2">
      <c r="J5814" s="24"/>
      <c r="BJ5814" s="25"/>
    </row>
    <row r="5815" spans="10:62" x14ac:dyDescent="0.2">
      <c r="J5815" s="24"/>
      <c r="BJ5815" s="25"/>
    </row>
    <row r="5816" spans="10:62" x14ac:dyDescent="0.2">
      <c r="J5816" s="24"/>
      <c r="BJ5816" s="25"/>
    </row>
    <row r="5817" spans="10:62" x14ac:dyDescent="0.2">
      <c r="J5817" s="24"/>
      <c r="BJ5817" s="25"/>
    </row>
    <row r="5818" spans="10:62" x14ac:dyDescent="0.2">
      <c r="J5818" s="24"/>
      <c r="BJ5818" s="25"/>
    </row>
    <row r="5819" spans="10:62" x14ac:dyDescent="0.2">
      <c r="J5819" s="24"/>
      <c r="BJ5819" s="25"/>
    </row>
    <row r="5820" spans="10:62" x14ac:dyDescent="0.2">
      <c r="J5820" s="24"/>
      <c r="BJ5820" s="25"/>
    </row>
    <row r="5821" spans="10:62" x14ac:dyDescent="0.2">
      <c r="J5821" s="24"/>
      <c r="BJ5821" s="25"/>
    </row>
    <row r="5822" spans="10:62" x14ac:dyDescent="0.2">
      <c r="J5822" s="24"/>
      <c r="BJ5822" s="25"/>
    </row>
    <row r="5823" spans="10:62" x14ac:dyDescent="0.2">
      <c r="J5823" s="24"/>
      <c r="BJ5823" s="25"/>
    </row>
    <row r="5824" spans="10:62" x14ac:dyDescent="0.2">
      <c r="J5824" s="24"/>
      <c r="BJ5824" s="25"/>
    </row>
    <row r="5825" spans="10:62" x14ac:dyDescent="0.2">
      <c r="J5825" s="24"/>
      <c r="BJ5825" s="25"/>
    </row>
    <row r="5826" spans="10:62" x14ac:dyDescent="0.2">
      <c r="J5826" s="24"/>
      <c r="BJ5826" s="25"/>
    </row>
    <row r="5827" spans="10:62" x14ac:dyDescent="0.2">
      <c r="J5827" s="24"/>
      <c r="BJ5827" s="25"/>
    </row>
    <row r="5828" spans="10:62" x14ac:dyDescent="0.2">
      <c r="J5828" s="24"/>
      <c r="BJ5828" s="25"/>
    </row>
    <row r="5829" spans="10:62" x14ac:dyDescent="0.2">
      <c r="J5829" s="24"/>
      <c r="BJ5829" s="25"/>
    </row>
    <row r="5830" spans="10:62" x14ac:dyDescent="0.2">
      <c r="J5830" s="24"/>
      <c r="BJ5830" s="25"/>
    </row>
    <row r="5831" spans="10:62" x14ac:dyDescent="0.2">
      <c r="J5831" s="24"/>
      <c r="BJ5831" s="25"/>
    </row>
    <row r="5832" spans="10:62" x14ac:dyDescent="0.2">
      <c r="J5832" s="24"/>
      <c r="BJ5832" s="25"/>
    </row>
    <row r="5833" spans="10:62" x14ac:dyDescent="0.2">
      <c r="J5833" s="24"/>
      <c r="BJ5833" s="25"/>
    </row>
    <row r="5834" spans="10:62" x14ac:dyDescent="0.2">
      <c r="J5834" s="24"/>
      <c r="BJ5834" s="25"/>
    </row>
    <row r="5835" spans="10:62" x14ac:dyDescent="0.2">
      <c r="J5835" s="24"/>
      <c r="BJ5835" s="25"/>
    </row>
    <row r="5836" spans="10:62" x14ac:dyDescent="0.2">
      <c r="J5836" s="24"/>
      <c r="BJ5836" s="25"/>
    </row>
    <row r="5837" spans="10:62" x14ac:dyDescent="0.2">
      <c r="J5837" s="24"/>
      <c r="BJ5837" s="25"/>
    </row>
    <row r="5838" spans="10:62" x14ac:dyDescent="0.2">
      <c r="J5838" s="24"/>
      <c r="BJ5838" s="25"/>
    </row>
    <row r="5839" spans="10:62" x14ac:dyDescent="0.2">
      <c r="J5839" s="24"/>
      <c r="BJ5839" s="25"/>
    </row>
    <row r="5840" spans="10:62" x14ac:dyDescent="0.2">
      <c r="J5840" s="24"/>
      <c r="BJ5840" s="25"/>
    </row>
    <row r="5841" spans="10:62" x14ac:dyDescent="0.2">
      <c r="J5841" s="24"/>
      <c r="BJ5841" s="25"/>
    </row>
    <row r="5842" spans="10:62" x14ac:dyDescent="0.2">
      <c r="J5842" s="24"/>
      <c r="BJ5842" s="25"/>
    </row>
    <row r="5843" spans="10:62" x14ac:dyDescent="0.2">
      <c r="J5843" s="24"/>
      <c r="BJ5843" s="25"/>
    </row>
    <row r="5844" spans="10:62" x14ac:dyDescent="0.2">
      <c r="J5844" s="24"/>
      <c r="BJ5844" s="25"/>
    </row>
    <row r="5845" spans="10:62" x14ac:dyDescent="0.2">
      <c r="J5845" s="24"/>
      <c r="BJ5845" s="25"/>
    </row>
    <row r="5846" spans="10:62" x14ac:dyDescent="0.2">
      <c r="J5846" s="24"/>
      <c r="BJ5846" s="25"/>
    </row>
    <row r="5847" spans="10:62" x14ac:dyDescent="0.2">
      <c r="J5847" s="24"/>
      <c r="BJ5847" s="25"/>
    </row>
    <row r="5848" spans="10:62" x14ac:dyDescent="0.2">
      <c r="J5848" s="24"/>
      <c r="BJ5848" s="25"/>
    </row>
    <row r="5849" spans="10:62" x14ac:dyDescent="0.2">
      <c r="J5849" s="24"/>
      <c r="BJ5849" s="25"/>
    </row>
    <row r="5850" spans="10:62" x14ac:dyDescent="0.2">
      <c r="J5850" s="24"/>
      <c r="BJ5850" s="25"/>
    </row>
    <row r="5851" spans="10:62" x14ac:dyDescent="0.2">
      <c r="J5851" s="24"/>
      <c r="BJ5851" s="25"/>
    </row>
    <row r="5852" spans="10:62" x14ac:dyDescent="0.2">
      <c r="J5852" s="24"/>
      <c r="BJ5852" s="25"/>
    </row>
    <row r="5853" spans="10:62" x14ac:dyDescent="0.2">
      <c r="J5853" s="24"/>
      <c r="BJ5853" s="25"/>
    </row>
    <row r="5854" spans="10:62" x14ac:dyDescent="0.2">
      <c r="J5854" s="24"/>
      <c r="BJ5854" s="25"/>
    </row>
    <row r="5855" spans="10:62" x14ac:dyDescent="0.2">
      <c r="J5855" s="24"/>
      <c r="BJ5855" s="25"/>
    </row>
    <row r="5856" spans="10:62" x14ac:dyDescent="0.2">
      <c r="J5856" s="24"/>
      <c r="BJ5856" s="25"/>
    </row>
    <row r="5857" spans="10:62" x14ac:dyDescent="0.2">
      <c r="J5857" s="24"/>
      <c r="BJ5857" s="25"/>
    </row>
    <row r="5858" spans="10:62" x14ac:dyDescent="0.2">
      <c r="J5858" s="24"/>
      <c r="BJ5858" s="25"/>
    </row>
    <row r="5859" spans="10:62" x14ac:dyDescent="0.2">
      <c r="J5859" s="24"/>
      <c r="BJ5859" s="25"/>
    </row>
    <row r="5860" spans="10:62" x14ac:dyDescent="0.2">
      <c r="J5860" s="24"/>
      <c r="BJ5860" s="25"/>
    </row>
    <row r="5861" spans="10:62" x14ac:dyDescent="0.2">
      <c r="J5861" s="24"/>
      <c r="BJ5861" s="25"/>
    </row>
    <row r="5862" spans="10:62" x14ac:dyDescent="0.2">
      <c r="J5862" s="24"/>
      <c r="BJ5862" s="25"/>
    </row>
    <row r="5863" spans="10:62" x14ac:dyDescent="0.2">
      <c r="J5863" s="24"/>
      <c r="BJ5863" s="25"/>
    </row>
    <row r="5864" spans="10:62" x14ac:dyDescent="0.2">
      <c r="J5864" s="24"/>
      <c r="BJ5864" s="25"/>
    </row>
    <row r="5865" spans="10:62" x14ac:dyDescent="0.2">
      <c r="J5865" s="24"/>
      <c r="BJ5865" s="25"/>
    </row>
    <row r="5866" spans="10:62" x14ac:dyDescent="0.2">
      <c r="J5866" s="24"/>
      <c r="BJ5866" s="25"/>
    </row>
    <row r="5867" spans="10:62" x14ac:dyDescent="0.2">
      <c r="J5867" s="24"/>
      <c r="BJ5867" s="25"/>
    </row>
    <row r="5868" spans="10:62" x14ac:dyDescent="0.2">
      <c r="J5868" s="24"/>
      <c r="BJ5868" s="25"/>
    </row>
    <row r="5869" spans="10:62" x14ac:dyDescent="0.2">
      <c r="J5869" s="24"/>
      <c r="BJ5869" s="25"/>
    </row>
    <row r="5870" spans="10:62" x14ac:dyDescent="0.2">
      <c r="J5870" s="24"/>
      <c r="BJ5870" s="25"/>
    </row>
    <row r="5871" spans="10:62" x14ac:dyDescent="0.2">
      <c r="J5871" s="24"/>
      <c r="BJ5871" s="25"/>
    </row>
    <row r="5872" spans="10:62" x14ac:dyDescent="0.2">
      <c r="J5872" s="24"/>
      <c r="BJ5872" s="25"/>
    </row>
    <row r="5873" spans="10:62" x14ac:dyDescent="0.2">
      <c r="J5873" s="24"/>
      <c r="BJ5873" s="25"/>
    </row>
    <row r="5874" spans="10:62" x14ac:dyDescent="0.2">
      <c r="J5874" s="24"/>
      <c r="BJ5874" s="25"/>
    </row>
    <row r="5875" spans="10:62" x14ac:dyDescent="0.2">
      <c r="J5875" s="24"/>
      <c r="BJ5875" s="25"/>
    </row>
    <row r="5876" spans="10:62" x14ac:dyDescent="0.2">
      <c r="J5876" s="24"/>
      <c r="BJ5876" s="25"/>
    </row>
    <row r="5877" spans="10:62" x14ac:dyDescent="0.2">
      <c r="J5877" s="24"/>
      <c r="BJ5877" s="25"/>
    </row>
    <row r="5878" spans="10:62" x14ac:dyDescent="0.2">
      <c r="J5878" s="24"/>
      <c r="BJ5878" s="25"/>
    </row>
    <row r="5879" spans="10:62" x14ac:dyDescent="0.2">
      <c r="J5879" s="24"/>
      <c r="BJ5879" s="25"/>
    </row>
    <row r="5880" spans="10:62" x14ac:dyDescent="0.2">
      <c r="J5880" s="24"/>
      <c r="BJ5880" s="25"/>
    </row>
    <row r="5881" spans="10:62" x14ac:dyDescent="0.2">
      <c r="J5881" s="24"/>
      <c r="BJ5881" s="25"/>
    </row>
    <row r="5882" spans="10:62" x14ac:dyDescent="0.2">
      <c r="J5882" s="24"/>
      <c r="BJ5882" s="25"/>
    </row>
    <row r="5883" spans="10:62" x14ac:dyDescent="0.2">
      <c r="J5883" s="24"/>
      <c r="BJ5883" s="25"/>
    </row>
    <row r="5884" spans="10:62" x14ac:dyDescent="0.2">
      <c r="J5884" s="24"/>
      <c r="BJ5884" s="25"/>
    </row>
    <row r="5885" spans="10:62" x14ac:dyDescent="0.2">
      <c r="J5885" s="24"/>
      <c r="BJ5885" s="25"/>
    </row>
    <row r="5886" spans="10:62" x14ac:dyDescent="0.2">
      <c r="J5886" s="24"/>
      <c r="BJ5886" s="25"/>
    </row>
    <row r="5887" spans="10:62" x14ac:dyDescent="0.2">
      <c r="J5887" s="24"/>
      <c r="BJ5887" s="25"/>
    </row>
    <row r="5888" spans="10:62" x14ac:dyDescent="0.2">
      <c r="J5888" s="24"/>
      <c r="BJ5888" s="25"/>
    </row>
    <row r="5889" spans="10:62" x14ac:dyDescent="0.2">
      <c r="J5889" s="24"/>
      <c r="BJ5889" s="25"/>
    </row>
    <row r="5890" spans="10:62" x14ac:dyDescent="0.2">
      <c r="J5890" s="24"/>
      <c r="BJ5890" s="25"/>
    </row>
    <row r="5891" spans="10:62" x14ac:dyDescent="0.2">
      <c r="J5891" s="24"/>
      <c r="BJ5891" s="25"/>
    </row>
    <row r="5892" spans="10:62" x14ac:dyDescent="0.2">
      <c r="J5892" s="24"/>
      <c r="BJ5892" s="25"/>
    </row>
    <row r="5893" spans="10:62" x14ac:dyDescent="0.2">
      <c r="J5893" s="24"/>
      <c r="BJ5893" s="25"/>
    </row>
    <row r="5894" spans="10:62" x14ac:dyDescent="0.2">
      <c r="J5894" s="24"/>
      <c r="BJ5894" s="25"/>
    </row>
    <row r="5895" spans="10:62" x14ac:dyDescent="0.2">
      <c r="J5895" s="24"/>
      <c r="BJ5895" s="25"/>
    </row>
    <row r="5896" spans="10:62" x14ac:dyDescent="0.2">
      <c r="J5896" s="24"/>
      <c r="BJ5896" s="25"/>
    </row>
    <row r="5897" spans="10:62" x14ac:dyDescent="0.2">
      <c r="J5897" s="24"/>
      <c r="BJ5897" s="25"/>
    </row>
    <row r="5898" spans="10:62" x14ac:dyDescent="0.2">
      <c r="J5898" s="24"/>
      <c r="BJ5898" s="25"/>
    </row>
    <row r="5899" spans="10:62" x14ac:dyDescent="0.2">
      <c r="J5899" s="24"/>
      <c r="BJ5899" s="25"/>
    </row>
    <row r="5900" spans="10:62" x14ac:dyDescent="0.2">
      <c r="J5900" s="24"/>
      <c r="BJ5900" s="25"/>
    </row>
    <row r="5901" spans="10:62" x14ac:dyDescent="0.2">
      <c r="J5901" s="24"/>
      <c r="BJ5901" s="25"/>
    </row>
    <row r="5902" spans="10:62" x14ac:dyDescent="0.2">
      <c r="J5902" s="24"/>
      <c r="BJ5902" s="25"/>
    </row>
    <row r="5903" spans="10:62" x14ac:dyDescent="0.2">
      <c r="J5903" s="24"/>
      <c r="BJ5903" s="25"/>
    </row>
    <row r="5904" spans="10:62" x14ac:dyDescent="0.2">
      <c r="J5904" s="24"/>
      <c r="BJ5904" s="25"/>
    </row>
    <row r="5905" spans="10:62" x14ac:dyDescent="0.2">
      <c r="J5905" s="24"/>
      <c r="BJ5905" s="25"/>
    </row>
    <row r="5906" spans="10:62" x14ac:dyDescent="0.2">
      <c r="J5906" s="24"/>
      <c r="BJ5906" s="25"/>
    </row>
    <row r="5907" spans="10:62" x14ac:dyDescent="0.2">
      <c r="J5907" s="24"/>
      <c r="BJ5907" s="25"/>
    </row>
    <row r="5908" spans="10:62" x14ac:dyDescent="0.2">
      <c r="J5908" s="24"/>
      <c r="BJ5908" s="25"/>
    </row>
    <row r="5909" spans="10:62" x14ac:dyDescent="0.2">
      <c r="J5909" s="24"/>
      <c r="BJ5909" s="25"/>
    </row>
    <row r="5910" spans="10:62" x14ac:dyDescent="0.2">
      <c r="J5910" s="24"/>
      <c r="BJ5910" s="25"/>
    </row>
    <row r="5911" spans="10:62" x14ac:dyDescent="0.2">
      <c r="J5911" s="24"/>
      <c r="BJ5911" s="25"/>
    </row>
    <row r="5912" spans="10:62" x14ac:dyDescent="0.2">
      <c r="J5912" s="24"/>
      <c r="BJ5912" s="25"/>
    </row>
    <row r="5913" spans="10:62" x14ac:dyDescent="0.2">
      <c r="J5913" s="24"/>
      <c r="BJ5913" s="25"/>
    </row>
    <row r="5914" spans="10:62" x14ac:dyDescent="0.2">
      <c r="J5914" s="24"/>
      <c r="BJ5914" s="25"/>
    </row>
    <row r="5915" spans="10:62" x14ac:dyDescent="0.2">
      <c r="J5915" s="24"/>
      <c r="BJ5915" s="25"/>
    </row>
    <row r="5916" spans="10:62" x14ac:dyDescent="0.2">
      <c r="J5916" s="24"/>
      <c r="BJ5916" s="25"/>
    </row>
    <row r="5917" spans="10:62" x14ac:dyDescent="0.2">
      <c r="J5917" s="24"/>
      <c r="BJ5917" s="25"/>
    </row>
    <row r="5918" spans="10:62" x14ac:dyDescent="0.2">
      <c r="J5918" s="24"/>
      <c r="BJ5918" s="25"/>
    </row>
    <row r="5919" spans="10:62" x14ac:dyDescent="0.2">
      <c r="J5919" s="24"/>
      <c r="BJ5919" s="25"/>
    </row>
    <row r="5920" spans="10:62" x14ac:dyDescent="0.2">
      <c r="J5920" s="24"/>
      <c r="BJ5920" s="25"/>
    </row>
    <row r="5921" spans="10:62" x14ac:dyDescent="0.2">
      <c r="J5921" s="24"/>
      <c r="BJ5921" s="25"/>
    </row>
    <row r="5922" spans="10:62" x14ac:dyDescent="0.2">
      <c r="J5922" s="24"/>
      <c r="BJ5922" s="25"/>
    </row>
    <row r="5923" spans="10:62" x14ac:dyDescent="0.2">
      <c r="J5923" s="24"/>
      <c r="BJ5923" s="25"/>
    </row>
    <row r="5924" spans="10:62" x14ac:dyDescent="0.2">
      <c r="J5924" s="24"/>
      <c r="BJ5924" s="25"/>
    </row>
    <row r="5925" spans="10:62" x14ac:dyDescent="0.2">
      <c r="J5925" s="24"/>
      <c r="BJ5925" s="25"/>
    </row>
    <row r="5926" spans="10:62" x14ac:dyDescent="0.2">
      <c r="J5926" s="24"/>
      <c r="BJ5926" s="25"/>
    </row>
    <row r="5927" spans="10:62" x14ac:dyDescent="0.2">
      <c r="J5927" s="24"/>
      <c r="BJ5927" s="25"/>
    </row>
    <row r="5928" spans="10:62" x14ac:dyDescent="0.2">
      <c r="J5928" s="24"/>
      <c r="BJ5928" s="25"/>
    </row>
    <row r="5929" spans="10:62" x14ac:dyDescent="0.2">
      <c r="J5929" s="24"/>
      <c r="BJ5929" s="25"/>
    </row>
    <row r="5930" spans="10:62" x14ac:dyDescent="0.2">
      <c r="J5930" s="24"/>
      <c r="BJ5930" s="25"/>
    </row>
    <row r="5931" spans="10:62" x14ac:dyDescent="0.2">
      <c r="J5931" s="24"/>
      <c r="BJ5931" s="25"/>
    </row>
    <row r="5932" spans="10:62" x14ac:dyDescent="0.2">
      <c r="J5932" s="24"/>
      <c r="BJ5932" s="25"/>
    </row>
    <row r="5933" spans="10:62" x14ac:dyDescent="0.2">
      <c r="J5933" s="24"/>
      <c r="BJ5933" s="25"/>
    </row>
    <row r="5934" spans="10:62" x14ac:dyDescent="0.2">
      <c r="J5934" s="24"/>
      <c r="BJ5934" s="25"/>
    </row>
    <row r="5935" spans="10:62" x14ac:dyDescent="0.2">
      <c r="J5935" s="24"/>
      <c r="BJ5935" s="25"/>
    </row>
    <row r="5936" spans="10:62" x14ac:dyDescent="0.2">
      <c r="J5936" s="24"/>
      <c r="BJ5936" s="25"/>
    </row>
    <row r="5937" spans="10:62" x14ac:dyDescent="0.2">
      <c r="J5937" s="24"/>
      <c r="BJ5937" s="25"/>
    </row>
    <row r="5938" spans="10:62" x14ac:dyDescent="0.2">
      <c r="J5938" s="24"/>
      <c r="BJ5938" s="25"/>
    </row>
    <row r="5939" spans="10:62" x14ac:dyDescent="0.2">
      <c r="J5939" s="24"/>
      <c r="BJ5939" s="25"/>
    </row>
    <row r="5940" spans="10:62" x14ac:dyDescent="0.2">
      <c r="J5940" s="24"/>
      <c r="BJ5940" s="25"/>
    </row>
    <row r="5941" spans="10:62" x14ac:dyDescent="0.2">
      <c r="J5941" s="24"/>
      <c r="BJ5941" s="25"/>
    </row>
    <row r="5942" spans="10:62" x14ac:dyDescent="0.2">
      <c r="J5942" s="24"/>
      <c r="BJ5942" s="25"/>
    </row>
    <row r="5943" spans="10:62" x14ac:dyDescent="0.2">
      <c r="J5943" s="24"/>
      <c r="BJ5943" s="25"/>
    </row>
    <row r="5944" spans="10:62" x14ac:dyDescent="0.2">
      <c r="J5944" s="24"/>
      <c r="BJ5944" s="25"/>
    </row>
    <row r="5945" spans="10:62" x14ac:dyDescent="0.2">
      <c r="J5945" s="24"/>
      <c r="BJ5945" s="25"/>
    </row>
    <row r="5946" spans="10:62" x14ac:dyDescent="0.2">
      <c r="J5946" s="24"/>
      <c r="BJ5946" s="25"/>
    </row>
    <row r="5947" spans="10:62" x14ac:dyDescent="0.2">
      <c r="J5947" s="24"/>
      <c r="BJ5947" s="25"/>
    </row>
    <row r="5948" spans="10:62" x14ac:dyDescent="0.2">
      <c r="J5948" s="24"/>
      <c r="BJ5948" s="25"/>
    </row>
    <row r="5949" spans="10:62" x14ac:dyDescent="0.2">
      <c r="J5949" s="24"/>
      <c r="BJ5949" s="25"/>
    </row>
    <row r="5950" spans="10:62" x14ac:dyDescent="0.2">
      <c r="J5950" s="24"/>
      <c r="BJ5950" s="25"/>
    </row>
    <row r="5951" spans="10:62" x14ac:dyDescent="0.2">
      <c r="J5951" s="24"/>
      <c r="BJ5951" s="25"/>
    </row>
    <row r="5952" spans="10:62" x14ac:dyDescent="0.2">
      <c r="J5952" s="24"/>
      <c r="BJ5952" s="25"/>
    </row>
    <row r="5953" spans="10:62" x14ac:dyDescent="0.2">
      <c r="J5953" s="24"/>
      <c r="BJ5953" s="25"/>
    </row>
    <row r="5954" spans="10:62" x14ac:dyDescent="0.2">
      <c r="J5954" s="24"/>
      <c r="BJ5954" s="25"/>
    </row>
    <row r="5955" spans="10:62" x14ac:dyDescent="0.2">
      <c r="J5955" s="24"/>
      <c r="BJ5955" s="25"/>
    </row>
    <row r="5956" spans="10:62" x14ac:dyDescent="0.2">
      <c r="J5956" s="24"/>
      <c r="BJ5956" s="25"/>
    </row>
    <row r="5957" spans="10:62" x14ac:dyDescent="0.2">
      <c r="J5957" s="24"/>
      <c r="BJ5957" s="25"/>
    </row>
    <row r="5958" spans="10:62" x14ac:dyDescent="0.2">
      <c r="J5958" s="24"/>
      <c r="BJ5958" s="25"/>
    </row>
    <row r="5959" spans="10:62" x14ac:dyDescent="0.2">
      <c r="J5959" s="24"/>
      <c r="BJ5959" s="25"/>
    </row>
    <row r="5960" spans="10:62" x14ac:dyDescent="0.2">
      <c r="J5960" s="24"/>
      <c r="BJ5960" s="25"/>
    </row>
    <row r="5961" spans="10:62" x14ac:dyDescent="0.2">
      <c r="J5961" s="24"/>
      <c r="BJ5961" s="25"/>
    </row>
    <row r="5962" spans="10:62" x14ac:dyDescent="0.2">
      <c r="J5962" s="24"/>
      <c r="BJ5962" s="25"/>
    </row>
    <row r="5963" spans="10:62" x14ac:dyDescent="0.2">
      <c r="J5963" s="24"/>
      <c r="BJ5963" s="25"/>
    </row>
    <row r="5964" spans="10:62" x14ac:dyDescent="0.2">
      <c r="J5964" s="24"/>
      <c r="BJ5964" s="25"/>
    </row>
    <row r="5965" spans="10:62" x14ac:dyDescent="0.2">
      <c r="J5965" s="24"/>
      <c r="BJ5965" s="25"/>
    </row>
    <row r="5966" spans="10:62" x14ac:dyDescent="0.2">
      <c r="J5966" s="24"/>
      <c r="BJ5966" s="25"/>
    </row>
    <row r="5967" spans="10:62" x14ac:dyDescent="0.2">
      <c r="J5967" s="24"/>
      <c r="BJ5967" s="25"/>
    </row>
    <row r="5968" spans="10:62" x14ac:dyDescent="0.2">
      <c r="J5968" s="24"/>
      <c r="BJ5968" s="25"/>
    </row>
    <row r="5969" spans="10:62" x14ac:dyDescent="0.2">
      <c r="J5969" s="24"/>
      <c r="BJ5969" s="25"/>
    </row>
    <row r="5970" spans="10:62" x14ac:dyDescent="0.2">
      <c r="J5970" s="24"/>
      <c r="BJ5970" s="25"/>
    </row>
    <row r="5971" spans="10:62" x14ac:dyDescent="0.2">
      <c r="J5971" s="24"/>
      <c r="BJ5971" s="25"/>
    </row>
    <row r="5972" spans="10:62" x14ac:dyDescent="0.2">
      <c r="J5972" s="24"/>
      <c r="BJ5972" s="25"/>
    </row>
    <row r="5973" spans="10:62" x14ac:dyDescent="0.2">
      <c r="J5973" s="24"/>
      <c r="BJ5973" s="25"/>
    </row>
    <row r="5974" spans="10:62" x14ac:dyDescent="0.2">
      <c r="J5974" s="24"/>
      <c r="BJ5974" s="25"/>
    </row>
    <row r="5975" spans="10:62" x14ac:dyDescent="0.2">
      <c r="J5975" s="24"/>
      <c r="BJ5975" s="25"/>
    </row>
    <row r="5976" spans="10:62" x14ac:dyDescent="0.2">
      <c r="J5976" s="24"/>
      <c r="BJ5976" s="25"/>
    </row>
    <row r="5977" spans="10:62" x14ac:dyDescent="0.2">
      <c r="J5977" s="24"/>
      <c r="BJ5977" s="25"/>
    </row>
    <row r="5978" spans="10:62" x14ac:dyDescent="0.2">
      <c r="J5978" s="24"/>
      <c r="BJ5978" s="25"/>
    </row>
    <row r="5979" spans="10:62" x14ac:dyDescent="0.2">
      <c r="J5979" s="24"/>
      <c r="BJ5979" s="25"/>
    </row>
    <row r="5980" spans="10:62" x14ac:dyDescent="0.2">
      <c r="J5980" s="24"/>
      <c r="BJ5980" s="25"/>
    </row>
    <row r="5981" spans="10:62" x14ac:dyDescent="0.2">
      <c r="J5981" s="24"/>
      <c r="BJ5981" s="25"/>
    </row>
    <row r="5982" spans="10:62" x14ac:dyDescent="0.2">
      <c r="J5982" s="24"/>
      <c r="BJ5982" s="25"/>
    </row>
    <row r="5983" spans="10:62" x14ac:dyDescent="0.2">
      <c r="J5983" s="24"/>
      <c r="BJ5983" s="25"/>
    </row>
    <row r="5984" spans="10:62" x14ac:dyDescent="0.2">
      <c r="J5984" s="24"/>
      <c r="BJ5984" s="25"/>
    </row>
    <row r="5985" spans="10:62" x14ac:dyDescent="0.2">
      <c r="J5985" s="24"/>
      <c r="BJ5985" s="25"/>
    </row>
    <row r="5986" spans="10:62" x14ac:dyDescent="0.2">
      <c r="J5986" s="24"/>
      <c r="BJ5986" s="25"/>
    </row>
    <row r="5987" spans="10:62" x14ac:dyDescent="0.2">
      <c r="J5987" s="24"/>
      <c r="BJ5987" s="25"/>
    </row>
    <row r="5988" spans="10:62" x14ac:dyDescent="0.2">
      <c r="J5988" s="24"/>
      <c r="BJ5988" s="25"/>
    </row>
    <row r="5989" spans="10:62" x14ac:dyDescent="0.2">
      <c r="J5989" s="24"/>
      <c r="BJ5989" s="25"/>
    </row>
    <row r="5990" spans="10:62" x14ac:dyDescent="0.2">
      <c r="J5990" s="24"/>
      <c r="BJ5990" s="25"/>
    </row>
    <row r="5991" spans="10:62" x14ac:dyDescent="0.2">
      <c r="J5991" s="24"/>
      <c r="BJ5991" s="25"/>
    </row>
    <row r="5992" spans="10:62" x14ac:dyDescent="0.2">
      <c r="J5992" s="24"/>
      <c r="BJ5992" s="25"/>
    </row>
    <row r="5993" spans="10:62" x14ac:dyDescent="0.2">
      <c r="J5993" s="24"/>
      <c r="BJ5993" s="25"/>
    </row>
    <row r="5994" spans="10:62" x14ac:dyDescent="0.2">
      <c r="J5994" s="24"/>
      <c r="BJ5994" s="25"/>
    </row>
    <row r="5995" spans="10:62" x14ac:dyDescent="0.2">
      <c r="J5995" s="24"/>
      <c r="BJ5995" s="25"/>
    </row>
    <row r="5996" spans="10:62" x14ac:dyDescent="0.2">
      <c r="J5996" s="24"/>
      <c r="BJ5996" s="25"/>
    </row>
    <row r="5997" spans="10:62" x14ac:dyDescent="0.2">
      <c r="J5997" s="24"/>
      <c r="BJ5997" s="25"/>
    </row>
    <row r="5998" spans="10:62" x14ac:dyDescent="0.2">
      <c r="J5998" s="24"/>
      <c r="BJ5998" s="25"/>
    </row>
    <row r="5999" spans="10:62" x14ac:dyDescent="0.2">
      <c r="J5999" s="24"/>
      <c r="BJ5999" s="25"/>
    </row>
    <row r="6000" spans="10:62" x14ac:dyDescent="0.2">
      <c r="J6000" s="24"/>
      <c r="BJ6000" s="25"/>
    </row>
    <row r="6001" spans="10:62" x14ac:dyDescent="0.2">
      <c r="J6001" s="24"/>
      <c r="BJ6001" s="25"/>
    </row>
    <row r="6002" spans="10:62" x14ac:dyDescent="0.2">
      <c r="J6002" s="24"/>
      <c r="BJ6002" s="25"/>
    </row>
    <row r="6003" spans="10:62" x14ac:dyDescent="0.2">
      <c r="J6003" s="24"/>
      <c r="BJ6003" s="25"/>
    </row>
    <row r="6004" spans="10:62" x14ac:dyDescent="0.2">
      <c r="J6004" s="24"/>
      <c r="BJ6004" s="25"/>
    </row>
    <row r="6005" spans="10:62" x14ac:dyDescent="0.2">
      <c r="J6005" s="24"/>
      <c r="BJ6005" s="25"/>
    </row>
    <row r="6006" spans="10:62" x14ac:dyDescent="0.2">
      <c r="J6006" s="24"/>
      <c r="BJ6006" s="25"/>
    </row>
    <row r="6007" spans="10:62" x14ac:dyDescent="0.2">
      <c r="J6007" s="24"/>
      <c r="BJ6007" s="25"/>
    </row>
    <row r="6008" spans="10:62" x14ac:dyDescent="0.2">
      <c r="J6008" s="24"/>
      <c r="BJ6008" s="25"/>
    </row>
    <row r="6009" spans="10:62" x14ac:dyDescent="0.2">
      <c r="J6009" s="24"/>
      <c r="BJ6009" s="25"/>
    </row>
    <row r="6010" spans="10:62" x14ac:dyDescent="0.2">
      <c r="J6010" s="24"/>
      <c r="BJ6010" s="25"/>
    </row>
    <row r="6011" spans="10:62" x14ac:dyDescent="0.2">
      <c r="J6011" s="24"/>
      <c r="BJ6011" s="25"/>
    </row>
    <row r="6012" spans="10:62" x14ac:dyDescent="0.2">
      <c r="J6012" s="24"/>
      <c r="BJ6012" s="25"/>
    </row>
    <row r="6013" spans="10:62" x14ac:dyDescent="0.2">
      <c r="J6013" s="24"/>
      <c r="BJ6013" s="25"/>
    </row>
    <row r="6014" spans="10:62" x14ac:dyDescent="0.2">
      <c r="J6014" s="24"/>
      <c r="BJ6014" s="25"/>
    </row>
    <row r="6015" spans="10:62" x14ac:dyDescent="0.2">
      <c r="J6015" s="24"/>
      <c r="BJ6015" s="25"/>
    </row>
    <row r="6016" spans="10:62" x14ac:dyDescent="0.2">
      <c r="J6016" s="24"/>
      <c r="BJ6016" s="25"/>
    </row>
    <row r="6017" spans="10:62" x14ac:dyDescent="0.2">
      <c r="J6017" s="24"/>
      <c r="BJ6017" s="25"/>
    </row>
    <row r="6018" spans="10:62" x14ac:dyDescent="0.2">
      <c r="J6018" s="24"/>
      <c r="BJ6018" s="25"/>
    </row>
    <row r="6019" spans="10:62" x14ac:dyDescent="0.2">
      <c r="J6019" s="24"/>
      <c r="BJ6019" s="25"/>
    </row>
    <row r="6020" spans="10:62" x14ac:dyDescent="0.2">
      <c r="J6020" s="24"/>
      <c r="BJ6020" s="25"/>
    </row>
    <row r="6021" spans="10:62" x14ac:dyDescent="0.2">
      <c r="J6021" s="24"/>
      <c r="BJ6021" s="25"/>
    </row>
    <row r="6022" spans="10:62" x14ac:dyDescent="0.2">
      <c r="J6022" s="24"/>
      <c r="BJ6022" s="25"/>
    </row>
    <row r="6023" spans="10:62" x14ac:dyDescent="0.2">
      <c r="J6023" s="24"/>
      <c r="BJ6023" s="25"/>
    </row>
    <row r="6024" spans="10:62" x14ac:dyDescent="0.2">
      <c r="J6024" s="24"/>
      <c r="BJ6024" s="25"/>
    </row>
    <row r="6025" spans="10:62" x14ac:dyDescent="0.2">
      <c r="J6025" s="24"/>
      <c r="BJ6025" s="25"/>
    </row>
    <row r="6026" spans="10:62" x14ac:dyDescent="0.2">
      <c r="J6026" s="24"/>
      <c r="BJ6026" s="25"/>
    </row>
    <row r="6027" spans="10:62" x14ac:dyDescent="0.2">
      <c r="J6027" s="24"/>
      <c r="BJ6027" s="25"/>
    </row>
    <row r="6028" spans="10:62" x14ac:dyDescent="0.2">
      <c r="J6028" s="24"/>
      <c r="BJ6028" s="25"/>
    </row>
    <row r="6029" spans="10:62" x14ac:dyDescent="0.2">
      <c r="J6029" s="24"/>
      <c r="BJ6029" s="25"/>
    </row>
    <row r="6030" spans="10:62" x14ac:dyDescent="0.2">
      <c r="J6030" s="24"/>
      <c r="BJ6030" s="25"/>
    </row>
    <row r="6031" spans="10:62" x14ac:dyDescent="0.2">
      <c r="J6031" s="24"/>
      <c r="BJ6031" s="25"/>
    </row>
    <row r="6032" spans="10:62" x14ac:dyDescent="0.2">
      <c r="J6032" s="24"/>
      <c r="BJ6032" s="25"/>
    </row>
    <row r="6033" spans="10:62" x14ac:dyDescent="0.2">
      <c r="J6033" s="24"/>
      <c r="BJ6033" s="25"/>
    </row>
    <row r="6034" spans="10:62" x14ac:dyDescent="0.2">
      <c r="J6034" s="24"/>
      <c r="BJ6034" s="25"/>
    </row>
    <row r="6035" spans="10:62" x14ac:dyDescent="0.2">
      <c r="J6035" s="24"/>
      <c r="BJ6035" s="25"/>
    </row>
    <row r="6036" spans="10:62" x14ac:dyDescent="0.2">
      <c r="J6036" s="24"/>
      <c r="BJ6036" s="25"/>
    </row>
    <row r="6037" spans="10:62" x14ac:dyDescent="0.2">
      <c r="J6037" s="24"/>
      <c r="BJ6037" s="25"/>
    </row>
    <row r="6038" spans="10:62" x14ac:dyDescent="0.2">
      <c r="J6038" s="24"/>
      <c r="BJ6038" s="25"/>
    </row>
    <row r="6039" spans="10:62" x14ac:dyDescent="0.2">
      <c r="J6039" s="24"/>
      <c r="BJ6039" s="25"/>
    </row>
    <row r="6040" spans="10:62" x14ac:dyDescent="0.2">
      <c r="J6040" s="24"/>
      <c r="BJ6040" s="25"/>
    </row>
    <row r="6041" spans="10:62" x14ac:dyDescent="0.2">
      <c r="J6041" s="24"/>
      <c r="BJ6041" s="25"/>
    </row>
    <row r="6042" spans="10:62" x14ac:dyDescent="0.2">
      <c r="J6042" s="24"/>
      <c r="BJ6042" s="25"/>
    </row>
    <row r="6043" spans="10:62" x14ac:dyDescent="0.2">
      <c r="J6043" s="24"/>
      <c r="BJ6043" s="25"/>
    </row>
    <row r="6044" spans="10:62" x14ac:dyDescent="0.2">
      <c r="J6044" s="24"/>
      <c r="BJ6044" s="25"/>
    </row>
    <row r="6045" spans="10:62" x14ac:dyDescent="0.2">
      <c r="J6045" s="24"/>
      <c r="BJ6045" s="25"/>
    </row>
    <row r="6046" spans="10:62" x14ac:dyDescent="0.2">
      <c r="J6046" s="24"/>
      <c r="BJ6046" s="25"/>
    </row>
    <row r="6047" spans="10:62" x14ac:dyDescent="0.2">
      <c r="J6047" s="24"/>
      <c r="BJ6047" s="25"/>
    </row>
    <row r="6048" spans="10:62" x14ac:dyDescent="0.2">
      <c r="J6048" s="24"/>
      <c r="BJ6048" s="25"/>
    </row>
    <row r="6049" spans="10:62" x14ac:dyDescent="0.2">
      <c r="J6049" s="24"/>
      <c r="BJ6049" s="25"/>
    </row>
    <row r="6050" spans="10:62" x14ac:dyDescent="0.2">
      <c r="J6050" s="24"/>
      <c r="BJ6050" s="25"/>
    </row>
    <row r="6051" spans="10:62" x14ac:dyDescent="0.2">
      <c r="J6051" s="24"/>
      <c r="BJ6051" s="25"/>
    </row>
    <row r="6052" spans="10:62" x14ac:dyDescent="0.2">
      <c r="J6052" s="24"/>
      <c r="BJ6052" s="25"/>
    </row>
    <row r="6053" spans="10:62" x14ac:dyDescent="0.2">
      <c r="J6053" s="24"/>
      <c r="BJ6053" s="25"/>
    </row>
    <row r="6054" spans="10:62" x14ac:dyDescent="0.2">
      <c r="J6054" s="24"/>
      <c r="BJ6054" s="25"/>
    </row>
    <row r="6055" spans="10:62" x14ac:dyDescent="0.2">
      <c r="J6055" s="24"/>
      <c r="BJ6055" s="25"/>
    </row>
    <row r="6056" spans="10:62" x14ac:dyDescent="0.2">
      <c r="J6056" s="24"/>
      <c r="BJ6056" s="25"/>
    </row>
    <row r="6057" spans="10:62" x14ac:dyDescent="0.2">
      <c r="J6057" s="24"/>
      <c r="BJ6057" s="25"/>
    </row>
    <row r="6058" spans="10:62" x14ac:dyDescent="0.2">
      <c r="J6058" s="24"/>
      <c r="BJ6058" s="25"/>
    </row>
    <row r="6059" spans="10:62" x14ac:dyDescent="0.2">
      <c r="J6059" s="24"/>
      <c r="BJ6059" s="25"/>
    </row>
    <row r="6060" spans="10:62" x14ac:dyDescent="0.2">
      <c r="J6060" s="24"/>
      <c r="BJ6060" s="25"/>
    </row>
    <row r="6061" spans="10:62" x14ac:dyDescent="0.2">
      <c r="J6061" s="24"/>
      <c r="BJ6061" s="25"/>
    </row>
    <row r="6062" spans="10:62" x14ac:dyDescent="0.2">
      <c r="J6062" s="24"/>
      <c r="BJ6062" s="25"/>
    </row>
    <row r="6063" spans="10:62" x14ac:dyDescent="0.2">
      <c r="J6063" s="24"/>
      <c r="BJ6063" s="25"/>
    </row>
    <row r="6064" spans="10:62" x14ac:dyDescent="0.2">
      <c r="J6064" s="24"/>
      <c r="BJ6064" s="25"/>
    </row>
    <row r="6065" spans="10:62" x14ac:dyDescent="0.2">
      <c r="J6065" s="24"/>
      <c r="BJ6065" s="25"/>
    </row>
    <row r="6066" spans="10:62" x14ac:dyDescent="0.2">
      <c r="J6066" s="24"/>
      <c r="BJ6066" s="25"/>
    </row>
    <row r="6067" spans="10:62" x14ac:dyDescent="0.2">
      <c r="J6067" s="24"/>
      <c r="BJ6067" s="25"/>
    </row>
    <row r="6068" spans="10:62" x14ac:dyDescent="0.2">
      <c r="J6068" s="24"/>
      <c r="BJ6068" s="25"/>
    </row>
    <row r="6069" spans="10:62" x14ac:dyDescent="0.2">
      <c r="J6069" s="24"/>
      <c r="BJ6069" s="25"/>
    </row>
    <row r="6070" spans="10:62" x14ac:dyDescent="0.2">
      <c r="J6070" s="24"/>
      <c r="BJ6070" s="25"/>
    </row>
    <row r="6071" spans="10:62" x14ac:dyDescent="0.2">
      <c r="J6071" s="24"/>
      <c r="BJ6071" s="25"/>
    </row>
    <row r="6072" spans="10:62" x14ac:dyDescent="0.2">
      <c r="J6072" s="24"/>
      <c r="BJ6072" s="25"/>
    </row>
    <row r="6073" spans="10:62" x14ac:dyDescent="0.2">
      <c r="J6073" s="24"/>
      <c r="BJ6073" s="25"/>
    </row>
    <row r="6074" spans="10:62" x14ac:dyDescent="0.2">
      <c r="J6074" s="24"/>
      <c r="BJ6074" s="25"/>
    </row>
    <row r="6075" spans="10:62" x14ac:dyDescent="0.2">
      <c r="J6075" s="24"/>
      <c r="BJ6075" s="25"/>
    </row>
    <row r="6076" spans="10:62" x14ac:dyDescent="0.2">
      <c r="J6076" s="24"/>
      <c r="BJ6076" s="25"/>
    </row>
    <row r="6077" spans="10:62" x14ac:dyDescent="0.2">
      <c r="J6077" s="24"/>
      <c r="BJ6077" s="25"/>
    </row>
    <row r="6078" spans="10:62" x14ac:dyDescent="0.2">
      <c r="J6078" s="24"/>
      <c r="BJ6078" s="25"/>
    </row>
    <row r="6079" spans="10:62" x14ac:dyDescent="0.2">
      <c r="J6079" s="24"/>
      <c r="BJ6079" s="25"/>
    </row>
    <row r="6080" spans="10:62" x14ac:dyDescent="0.2">
      <c r="J6080" s="24"/>
      <c r="BJ6080" s="25"/>
    </row>
    <row r="6081" spans="10:62" x14ac:dyDescent="0.2">
      <c r="J6081" s="24"/>
      <c r="BJ6081" s="25"/>
    </row>
    <row r="6082" spans="10:62" x14ac:dyDescent="0.2">
      <c r="J6082" s="24"/>
      <c r="BJ6082" s="25"/>
    </row>
    <row r="6083" spans="10:62" x14ac:dyDescent="0.2">
      <c r="J6083" s="24"/>
      <c r="BJ6083" s="25"/>
    </row>
    <row r="6084" spans="10:62" x14ac:dyDescent="0.2">
      <c r="J6084" s="24"/>
      <c r="BJ6084" s="25"/>
    </row>
    <row r="6085" spans="10:62" x14ac:dyDescent="0.2">
      <c r="J6085" s="24"/>
      <c r="BJ6085" s="25"/>
    </row>
    <row r="6086" spans="10:62" x14ac:dyDescent="0.2">
      <c r="J6086" s="24"/>
      <c r="BJ6086" s="25"/>
    </row>
    <row r="6087" spans="10:62" x14ac:dyDescent="0.2">
      <c r="J6087" s="24"/>
      <c r="BJ6087" s="25"/>
    </row>
    <row r="6088" spans="10:62" x14ac:dyDescent="0.2">
      <c r="J6088" s="24"/>
      <c r="BJ6088" s="25"/>
    </row>
    <row r="6089" spans="10:62" x14ac:dyDescent="0.2">
      <c r="J6089" s="24"/>
      <c r="BJ6089" s="25"/>
    </row>
    <row r="6090" spans="10:62" x14ac:dyDescent="0.2">
      <c r="J6090" s="24"/>
      <c r="BJ6090" s="25"/>
    </row>
    <row r="6091" spans="10:62" x14ac:dyDescent="0.2">
      <c r="J6091" s="24"/>
      <c r="BJ6091" s="25"/>
    </row>
    <row r="6092" spans="10:62" x14ac:dyDescent="0.2">
      <c r="J6092" s="24"/>
      <c r="BJ6092" s="25"/>
    </row>
    <row r="6093" spans="10:62" x14ac:dyDescent="0.2">
      <c r="J6093" s="24"/>
      <c r="BJ6093" s="25"/>
    </row>
    <row r="6094" spans="10:62" x14ac:dyDescent="0.2">
      <c r="J6094" s="24"/>
      <c r="BJ6094" s="25"/>
    </row>
    <row r="6095" spans="10:62" x14ac:dyDescent="0.2">
      <c r="J6095" s="24"/>
      <c r="BJ6095" s="25"/>
    </row>
    <row r="6096" spans="10:62" x14ac:dyDescent="0.2">
      <c r="J6096" s="24"/>
      <c r="BJ6096" s="25"/>
    </row>
    <row r="6097" spans="10:62" x14ac:dyDescent="0.2">
      <c r="J6097" s="24"/>
      <c r="BJ6097" s="25"/>
    </row>
    <row r="6098" spans="10:62" x14ac:dyDescent="0.2">
      <c r="J6098" s="24"/>
      <c r="BJ6098" s="25"/>
    </row>
    <row r="6099" spans="10:62" x14ac:dyDescent="0.2">
      <c r="J6099" s="24"/>
      <c r="BJ6099" s="25"/>
    </row>
    <row r="6100" spans="10:62" x14ac:dyDescent="0.2">
      <c r="J6100" s="24"/>
      <c r="BJ6100" s="25"/>
    </row>
    <row r="6101" spans="10:62" x14ac:dyDescent="0.2">
      <c r="J6101" s="24"/>
      <c r="BJ6101" s="25"/>
    </row>
    <row r="6102" spans="10:62" x14ac:dyDescent="0.2">
      <c r="J6102" s="24"/>
      <c r="BJ6102" s="25"/>
    </row>
    <row r="6103" spans="10:62" x14ac:dyDescent="0.2">
      <c r="J6103" s="24"/>
      <c r="BJ6103" s="25"/>
    </row>
    <row r="6104" spans="10:62" x14ac:dyDescent="0.2">
      <c r="J6104" s="24"/>
      <c r="BJ6104" s="25"/>
    </row>
    <row r="6105" spans="10:62" x14ac:dyDescent="0.2">
      <c r="J6105" s="24"/>
      <c r="BJ6105" s="25"/>
    </row>
    <row r="6106" spans="10:62" x14ac:dyDescent="0.2">
      <c r="J6106" s="24"/>
      <c r="BJ6106" s="25"/>
    </row>
    <row r="6107" spans="10:62" x14ac:dyDescent="0.2">
      <c r="J6107" s="24"/>
      <c r="BJ6107" s="25"/>
    </row>
    <row r="6108" spans="10:62" x14ac:dyDescent="0.2">
      <c r="J6108" s="24"/>
      <c r="BJ6108" s="25"/>
    </row>
    <row r="6109" spans="10:62" x14ac:dyDescent="0.2">
      <c r="J6109" s="24"/>
      <c r="BJ6109" s="25"/>
    </row>
    <row r="6110" spans="10:62" x14ac:dyDescent="0.2">
      <c r="J6110" s="24"/>
      <c r="BJ6110" s="25"/>
    </row>
    <row r="6111" spans="10:62" x14ac:dyDescent="0.2">
      <c r="J6111" s="24"/>
      <c r="BJ6111" s="25"/>
    </row>
    <row r="6112" spans="10:62" x14ac:dyDescent="0.2">
      <c r="J6112" s="24"/>
      <c r="BJ6112" s="25"/>
    </row>
    <row r="6113" spans="10:62" x14ac:dyDescent="0.2">
      <c r="J6113" s="24"/>
      <c r="BJ6113" s="25"/>
    </row>
    <row r="6114" spans="10:62" x14ac:dyDescent="0.2">
      <c r="J6114" s="24"/>
      <c r="BJ6114" s="25"/>
    </row>
    <row r="6115" spans="10:62" x14ac:dyDescent="0.2">
      <c r="J6115" s="24"/>
      <c r="BJ6115" s="25"/>
    </row>
    <row r="6116" spans="10:62" x14ac:dyDescent="0.2">
      <c r="J6116" s="24"/>
      <c r="BJ6116" s="25"/>
    </row>
    <row r="6117" spans="10:62" x14ac:dyDescent="0.2">
      <c r="J6117" s="24"/>
      <c r="BJ6117" s="25"/>
    </row>
    <row r="6118" spans="10:62" x14ac:dyDescent="0.2">
      <c r="J6118" s="24"/>
      <c r="BJ6118" s="25"/>
    </row>
    <row r="6119" spans="10:62" x14ac:dyDescent="0.2">
      <c r="J6119" s="24"/>
      <c r="BJ6119" s="25"/>
    </row>
    <row r="6120" spans="10:62" x14ac:dyDescent="0.2">
      <c r="J6120" s="24"/>
      <c r="BJ6120" s="25"/>
    </row>
    <row r="6121" spans="10:62" x14ac:dyDescent="0.2">
      <c r="J6121" s="24"/>
      <c r="BJ6121" s="25"/>
    </row>
    <row r="6122" spans="10:62" x14ac:dyDescent="0.2">
      <c r="J6122" s="24"/>
      <c r="BJ6122" s="25"/>
    </row>
    <row r="6123" spans="10:62" x14ac:dyDescent="0.2">
      <c r="J6123" s="24"/>
      <c r="BJ6123" s="25"/>
    </row>
    <row r="6124" spans="10:62" x14ac:dyDescent="0.2">
      <c r="J6124" s="24"/>
      <c r="BJ6124" s="25"/>
    </row>
    <row r="6125" spans="10:62" x14ac:dyDescent="0.2">
      <c r="J6125" s="24"/>
      <c r="BJ6125" s="25"/>
    </row>
    <row r="6126" spans="10:62" x14ac:dyDescent="0.2">
      <c r="J6126" s="24"/>
      <c r="BJ6126" s="25"/>
    </row>
    <row r="6127" spans="10:62" x14ac:dyDescent="0.2">
      <c r="J6127" s="24"/>
      <c r="BJ6127" s="25"/>
    </row>
    <row r="6128" spans="10:62" x14ac:dyDescent="0.2">
      <c r="J6128" s="24"/>
      <c r="BJ6128" s="25"/>
    </row>
    <row r="6129" spans="10:62" x14ac:dyDescent="0.2">
      <c r="J6129" s="24"/>
      <c r="BJ6129" s="25"/>
    </row>
    <row r="6130" spans="10:62" x14ac:dyDescent="0.2">
      <c r="J6130" s="24"/>
      <c r="BJ6130" s="25"/>
    </row>
    <row r="6131" spans="10:62" x14ac:dyDescent="0.2">
      <c r="J6131" s="24"/>
      <c r="BJ6131" s="25"/>
    </row>
    <row r="6132" spans="10:62" x14ac:dyDescent="0.2">
      <c r="J6132" s="24"/>
      <c r="BJ6132" s="25"/>
    </row>
    <row r="6133" spans="10:62" x14ac:dyDescent="0.2">
      <c r="J6133" s="24"/>
      <c r="BJ6133" s="25"/>
    </row>
    <row r="6134" spans="10:62" x14ac:dyDescent="0.2">
      <c r="J6134" s="24"/>
      <c r="BJ6134" s="25"/>
    </row>
    <row r="6135" spans="10:62" x14ac:dyDescent="0.2">
      <c r="J6135" s="24"/>
      <c r="BJ6135" s="25"/>
    </row>
    <row r="6136" spans="10:62" x14ac:dyDescent="0.2">
      <c r="J6136" s="24"/>
      <c r="BJ6136" s="25"/>
    </row>
    <row r="6137" spans="10:62" x14ac:dyDescent="0.2">
      <c r="J6137" s="24"/>
      <c r="BJ6137" s="25"/>
    </row>
    <row r="6138" spans="10:62" x14ac:dyDescent="0.2">
      <c r="J6138" s="24"/>
      <c r="BJ6138" s="25"/>
    </row>
    <row r="6139" spans="10:62" x14ac:dyDescent="0.2">
      <c r="J6139" s="24"/>
      <c r="BJ6139" s="25"/>
    </row>
    <row r="6140" spans="10:62" x14ac:dyDescent="0.2">
      <c r="J6140" s="24"/>
      <c r="BJ6140" s="25"/>
    </row>
    <row r="6141" spans="10:62" x14ac:dyDescent="0.2">
      <c r="J6141" s="24"/>
      <c r="BJ6141" s="25"/>
    </row>
    <row r="6142" spans="10:62" x14ac:dyDescent="0.2">
      <c r="J6142" s="24"/>
      <c r="BJ6142" s="25"/>
    </row>
    <row r="6143" spans="10:62" x14ac:dyDescent="0.2">
      <c r="J6143" s="24"/>
      <c r="BJ6143" s="25"/>
    </row>
    <row r="6144" spans="10:62" x14ac:dyDescent="0.2">
      <c r="J6144" s="24"/>
      <c r="BJ6144" s="25"/>
    </row>
    <row r="6145" spans="10:62" x14ac:dyDescent="0.2">
      <c r="J6145" s="24"/>
      <c r="BJ6145" s="25"/>
    </row>
    <row r="6146" spans="10:62" x14ac:dyDescent="0.2">
      <c r="J6146" s="24"/>
      <c r="BJ6146" s="25"/>
    </row>
    <row r="6147" spans="10:62" x14ac:dyDescent="0.2">
      <c r="J6147" s="24"/>
      <c r="BJ6147" s="25"/>
    </row>
    <row r="6148" spans="10:62" x14ac:dyDescent="0.2">
      <c r="J6148" s="24"/>
      <c r="BJ6148" s="25"/>
    </row>
    <row r="6149" spans="10:62" x14ac:dyDescent="0.2">
      <c r="J6149" s="24"/>
      <c r="BJ6149" s="25"/>
    </row>
    <row r="6150" spans="10:62" x14ac:dyDescent="0.2">
      <c r="J6150" s="24"/>
      <c r="BJ6150" s="25"/>
    </row>
    <row r="6151" spans="10:62" x14ac:dyDescent="0.2">
      <c r="J6151" s="24"/>
      <c r="BJ6151" s="25"/>
    </row>
    <row r="6152" spans="10:62" x14ac:dyDescent="0.2">
      <c r="J6152" s="24"/>
      <c r="BJ6152" s="25"/>
    </row>
    <row r="6153" spans="10:62" x14ac:dyDescent="0.2">
      <c r="J6153" s="24"/>
      <c r="BJ6153" s="25"/>
    </row>
    <row r="6154" spans="10:62" x14ac:dyDescent="0.2">
      <c r="J6154" s="24"/>
      <c r="BJ6154" s="25"/>
    </row>
    <row r="6155" spans="10:62" x14ac:dyDescent="0.2">
      <c r="J6155" s="24"/>
      <c r="BJ6155" s="25"/>
    </row>
    <row r="6156" spans="10:62" x14ac:dyDescent="0.2">
      <c r="J6156" s="24"/>
      <c r="BJ6156" s="25"/>
    </row>
    <row r="6157" spans="10:62" x14ac:dyDescent="0.2">
      <c r="J6157" s="24"/>
      <c r="BJ6157" s="25"/>
    </row>
    <row r="6158" spans="10:62" x14ac:dyDescent="0.2">
      <c r="J6158" s="24"/>
      <c r="BJ6158" s="25"/>
    </row>
    <row r="6159" spans="10:62" x14ac:dyDescent="0.2">
      <c r="J6159" s="24"/>
      <c r="BJ6159" s="25"/>
    </row>
    <row r="6160" spans="10:62" x14ac:dyDescent="0.2">
      <c r="J6160" s="24"/>
      <c r="BJ6160" s="25"/>
    </row>
    <row r="6161" spans="10:62" x14ac:dyDescent="0.2">
      <c r="J6161" s="24"/>
      <c r="BJ6161" s="25"/>
    </row>
    <row r="6162" spans="10:62" x14ac:dyDescent="0.2">
      <c r="J6162" s="24"/>
      <c r="BJ6162" s="25"/>
    </row>
    <row r="6163" spans="10:62" x14ac:dyDescent="0.2">
      <c r="J6163" s="24"/>
      <c r="BJ6163" s="25"/>
    </row>
    <row r="6164" spans="10:62" x14ac:dyDescent="0.2">
      <c r="J6164" s="24"/>
      <c r="BJ6164" s="25"/>
    </row>
    <row r="6165" spans="10:62" x14ac:dyDescent="0.2">
      <c r="J6165" s="24"/>
      <c r="BJ6165" s="25"/>
    </row>
    <row r="6166" spans="10:62" x14ac:dyDescent="0.2">
      <c r="J6166" s="24"/>
      <c r="BJ6166" s="25"/>
    </row>
    <row r="6167" spans="10:62" x14ac:dyDescent="0.2">
      <c r="J6167" s="24"/>
      <c r="BJ6167" s="25"/>
    </row>
    <row r="6168" spans="10:62" x14ac:dyDescent="0.2">
      <c r="J6168" s="24"/>
      <c r="BJ6168" s="25"/>
    </row>
    <row r="6169" spans="10:62" x14ac:dyDescent="0.2">
      <c r="J6169" s="24"/>
      <c r="BJ6169" s="25"/>
    </row>
    <row r="6170" spans="10:62" x14ac:dyDescent="0.2">
      <c r="J6170" s="24"/>
      <c r="BJ6170" s="25"/>
    </row>
    <row r="6171" spans="10:62" x14ac:dyDescent="0.2">
      <c r="J6171" s="24"/>
      <c r="BJ6171" s="25"/>
    </row>
    <row r="6172" spans="10:62" x14ac:dyDescent="0.2">
      <c r="J6172" s="24"/>
      <c r="BJ6172" s="25"/>
    </row>
    <row r="6173" spans="10:62" x14ac:dyDescent="0.2">
      <c r="J6173" s="24"/>
      <c r="BJ6173" s="25"/>
    </row>
    <row r="6174" spans="10:62" x14ac:dyDescent="0.2">
      <c r="J6174" s="24"/>
      <c r="BJ6174" s="25"/>
    </row>
    <row r="6175" spans="10:62" x14ac:dyDescent="0.2">
      <c r="J6175" s="24"/>
      <c r="BJ6175" s="25"/>
    </row>
    <row r="6176" spans="10:62" x14ac:dyDescent="0.2">
      <c r="J6176" s="24"/>
      <c r="BJ6176" s="25"/>
    </row>
    <row r="6177" spans="10:62" x14ac:dyDescent="0.2">
      <c r="J6177" s="24"/>
      <c r="BJ6177" s="25"/>
    </row>
    <row r="6178" spans="10:62" x14ac:dyDescent="0.2">
      <c r="J6178" s="24"/>
      <c r="BJ6178" s="25"/>
    </row>
    <row r="6179" spans="10:62" x14ac:dyDescent="0.2">
      <c r="J6179" s="24"/>
      <c r="BJ6179" s="25"/>
    </row>
    <row r="6180" spans="10:62" x14ac:dyDescent="0.2">
      <c r="J6180" s="24"/>
      <c r="BJ6180" s="25"/>
    </row>
    <row r="6181" spans="10:62" x14ac:dyDescent="0.2">
      <c r="J6181" s="24"/>
      <c r="BJ6181" s="25"/>
    </row>
    <row r="6182" spans="10:62" x14ac:dyDescent="0.2">
      <c r="J6182" s="24"/>
      <c r="BJ6182" s="25"/>
    </row>
    <row r="6183" spans="10:62" x14ac:dyDescent="0.2">
      <c r="J6183" s="24"/>
      <c r="BJ6183" s="25"/>
    </row>
    <row r="6184" spans="10:62" x14ac:dyDescent="0.2">
      <c r="J6184" s="24"/>
      <c r="BJ6184" s="25"/>
    </row>
    <row r="6185" spans="10:62" x14ac:dyDescent="0.2">
      <c r="J6185" s="24"/>
      <c r="BJ6185" s="25"/>
    </row>
    <row r="6186" spans="10:62" x14ac:dyDescent="0.2">
      <c r="J6186" s="24"/>
      <c r="BJ6186" s="25"/>
    </row>
    <row r="6187" spans="10:62" x14ac:dyDescent="0.2">
      <c r="J6187" s="24"/>
      <c r="BJ6187" s="25"/>
    </row>
    <row r="6188" spans="10:62" x14ac:dyDescent="0.2">
      <c r="J6188" s="24"/>
      <c r="BJ6188" s="25"/>
    </row>
    <row r="6189" spans="10:62" x14ac:dyDescent="0.2">
      <c r="J6189" s="24"/>
      <c r="BJ6189" s="25"/>
    </row>
    <row r="6190" spans="10:62" x14ac:dyDescent="0.2">
      <c r="J6190" s="24"/>
      <c r="BJ6190" s="25"/>
    </row>
    <row r="6191" spans="10:62" x14ac:dyDescent="0.2">
      <c r="J6191" s="24"/>
      <c r="BJ6191" s="25"/>
    </row>
    <row r="6192" spans="10:62" x14ac:dyDescent="0.2">
      <c r="J6192" s="24"/>
      <c r="BJ6192" s="25"/>
    </row>
    <row r="6193" spans="10:62" x14ac:dyDescent="0.2">
      <c r="J6193" s="24"/>
      <c r="BJ6193" s="25"/>
    </row>
    <row r="6194" spans="10:62" x14ac:dyDescent="0.2">
      <c r="J6194" s="24"/>
      <c r="BJ6194" s="25"/>
    </row>
    <row r="6195" spans="10:62" x14ac:dyDescent="0.2">
      <c r="J6195" s="24"/>
      <c r="BJ6195" s="25"/>
    </row>
    <row r="6196" spans="10:62" x14ac:dyDescent="0.2">
      <c r="J6196" s="24"/>
      <c r="BJ6196" s="25"/>
    </row>
    <row r="6197" spans="10:62" x14ac:dyDescent="0.2">
      <c r="J6197" s="24"/>
      <c r="BJ6197" s="25"/>
    </row>
    <row r="6198" spans="10:62" x14ac:dyDescent="0.2">
      <c r="J6198" s="24"/>
      <c r="BJ6198" s="25"/>
    </row>
    <row r="6199" spans="10:62" x14ac:dyDescent="0.2">
      <c r="J6199" s="24"/>
      <c r="BJ6199" s="25"/>
    </row>
    <row r="6200" spans="10:62" x14ac:dyDescent="0.2">
      <c r="J6200" s="24"/>
      <c r="BJ6200" s="25"/>
    </row>
    <row r="6201" spans="10:62" x14ac:dyDescent="0.2">
      <c r="J6201" s="24"/>
      <c r="BJ6201" s="25"/>
    </row>
    <row r="6202" spans="10:62" x14ac:dyDescent="0.2">
      <c r="J6202" s="24"/>
      <c r="BJ6202" s="25"/>
    </row>
    <row r="6203" spans="10:62" x14ac:dyDescent="0.2">
      <c r="J6203" s="24"/>
      <c r="BJ6203" s="25"/>
    </row>
    <row r="6204" spans="10:62" x14ac:dyDescent="0.2">
      <c r="J6204" s="24"/>
      <c r="BJ6204" s="25"/>
    </row>
    <row r="6205" spans="10:62" x14ac:dyDescent="0.2">
      <c r="J6205" s="24"/>
      <c r="BJ6205" s="25"/>
    </row>
    <row r="6206" spans="10:62" x14ac:dyDescent="0.2">
      <c r="J6206" s="24"/>
      <c r="BJ6206" s="25"/>
    </row>
    <row r="6207" spans="10:62" x14ac:dyDescent="0.2">
      <c r="J6207" s="24"/>
      <c r="BJ6207" s="25"/>
    </row>
    <row r="6208" spans="10:62" x14ac:dyDescent="0.2">
      <c r="J6208" s="24"/>
      <c r="BJ6208" s="25"/>
    </row>
    <row r="6209" spans="10:62" x14ac:dyDescent="0.2">
      <c r="J6209" s="24"/>
      <c r="BJ6209" s="25"/>
    </row>
    <row r="6210" spans="10:62" x14ac:dyDescent="0.2">
      <c r="J6210" s="24"/>
      <c r="BJ6210" s="25"/>
    </row>
    <row r="6211" spans="10:62" x14ac:dyDescent="0.2">
      <c r="J6211" s="24"/>
      <c r="BJ6211" s="25"/>
    </row>
    <row r="6212" spans="10:62" x14ac:dyDescent="0.2">
      <c r="J6212" s="24"/>
      <c r="BJ6212" s="25"/>
    </row>
    <row r="6213" spans="10:62" x14ac:dyDescent="0.2">
      <c r="J6213" s="24"/>
      <c r="BJ6213" s="25"/>
    </row>
    <row r="6214" spans="10:62" x14ac:dyDescent="0.2">
      <c r="J6214" s="24"/>
      <c r="BJ6214" s="25"/>
    </row>
    <row r="6215" spans="10:62" x14ac:dyDescent="0.2">
      <c r="J6215" s="24"/>
      <c r="BJ6215" s="25"/>
    </row>
    <row r="6216" spans="10:62" x14ac:dyDescent="0.2">
      <c r="J6216" s="24"/>
      <c r="BJ6216" s="25"/>
    </row>
    <row r="6217" spans="10:62" x14ac:dyDescent="0.2">
      <c r="J6217" s="24"/>
      <c r="BJ6217" s="25"/>
    </row>
    <row r="6218" spans="10:62" x14ac:dyDescent="0.2">
      <c r="J6218" s="24"/>
      <c r="BJ6218" s="25"/>
    </row>
    <row r="6219" spans="10:62" x14ac:dyDescent="0.2">
      <c r="J6219" s="24"/>
      <c r="BJ6219" s="25"/>
    </row>
    <row r="6220" spans="10:62" x14ac:dyDescent="0.2">
      <c r="J6220" s="24"/>
      <c r="BJ6220" s="25"/>
    </row>
    <row r="6221" spans="10:62" x14ac:dyDescent="0.2">
      <c r="J6221" s="24"/>
      <c r="BJ6221" s="25"/>
    </row>
    <row r="6222" spans="10:62" x14ac:dyDescent="0.2">
      <c r="J6222" s="24"/>
      <c r="BJ6222" s="25"/>
    </row>
    <row r="6223" spans="10:62" x14ac:dyDescent="0.2">
      <c r="J6223" s="24"/>
      <c r="BJ6223" s="25"/>
    </row>
    <row r="6224" spans="10:62" x14ac:dyDescent="0.2">
      <c r="J6224" s="24"/>
      <c r="BJ6224" s="25"/>
    </row>
    <row r="6225" spans="10:62" x14ac:dyDescent="0.2">
      <c r="J6225" s="24"/>
      <c r="BJ6225" s="25"/>
    </row>
    <row r="6226" spans="10:62" x14ac:dyDescent="0.2">
      <c r="J6226" s="24"/>
      <c r="BJ6226" s="25"/>
    </row>
    <row r="6227" spans="10:62" x14ac:dyDescent="0.2">
      <c r="J6227" s="24"/>
      <c r="BJ6227" s="25"/>
    </row>
    <row r="6228" spans="10:62" x14ac:dyDescent="0.2">
      <c r="J6228" s="24"/>
      <c r="BJ6228" s="25"/>
    </row>
    <row r="6229" spans="10:62" x14ac:dyDescent="0.2">
      <c r="J6229" s="24"/>
      <c r="BJ6229" s="25"/>
    </row>
    <row r="6230" spans="10:62" x14ac:dyDescent="0.2">
      <c r="J6230" s="24"/>
      <c r="BJ6230" s="25"/>
    </row>
    <row r="6231" spans="10:62" x14ac:dyDescent="0.2">
      <c r="J6231" s="24"/>
      <c r="BJ6231" s="25"/>
    </row>
    <row r="6232" spans="10:62" x14ac:dyDescent="0.2">
      <c r="J6232" s="24"/>
      <c r="BJ6232" s="25"/>
    </row>
    <row r="6233" spans="10:62" x14ac:dyDescent="0.2">
      <c r="J6233" s="24"/>
      <c r="BJ6233" s="25"/>
    </row>
    <row r="6234" spans="10:62" x14ac:dyDescent="0.2">
      <c r="J6234" s="24"/>
      <c r="BJ6234" s="25"/>
    </row>
    <row r="6235" spans="10:62" x14ac:dyDescent="0.2">
      <c r="J6235" s="24"/>
      <c r="BJ6235" s="25"/>
    </row>
    <row r="6236" spans="10:62" x14ac:dyDescent="0.2">
      <c r="J6236" s="24"/>
      <c r="BJ6236" s="25"/>
    </row>
    <row r="6237" spans="10:62" x14ac:dyDescent="0.2">
      <c r="J6237" s="24"/>
      <c r="BJ6237" s="25"/>
    </row>
    <row r="6238" spans="10:62" x14ac:dyDescent="0.2">
      <c r="J6238" s="24"/>
      <c r="BJ6238" s="25"/>
    </row>
    <row r="6239" spans="10:62" x14ac:dyDescent="0.2">
      <c r="J6239" s="24"/>
      <c r="BJ6239" s="25"/>
    </row>
    <row r="6240" spans="10:62" x14ac:dyDescent="0.2">
      <c r="J6240" s="24"/>
      <c r="BJ6240" s="25"/>
    </row>
    <row r="6241" spans="10:62" x14ac:dyDescent="0.2">
      <c r="J6241" s="24"/>
      <c r="BJ6241" s="25"/>
    </row>
    <row r="6242" spans="10:62" x14ac:dyDescent="0.2">
      <c r="J6242" s="24"/>
      <c r="BJ6242" s="25"/>
    </row>
    <row r="6243" spans="10:62" x14ac:dyDescent="0.2">
      <c r="J6243" s="24"/>
      <c r="BJ6243" s="25"/>
    </row>
    <row r="6244" spans="10:62" x14ac:dyDescent="0.2">
      <c r="J6244" s="24"/>
      <c r="BJ6244" s="25"/>
    </row>
    <row r="6245" spans="10:62" x14ac:dyDescent="0.2">
      <c r="J6245" s="24"/>
      <c r="BJ6245" s="25"/>
    </row>
    <row r="6246" spans="10:62" x14ac:dyDescent="0.2">
      <c r="J6246" s="24"/>
      <c r="BJ6246" s="25"/>
    </row>
    <row r="6247" spans="10:62" x14ac:dyDescent="0.2">
      <c r="J6247" s="24"/>
      <c r="BJ6247" s="25"/>
    </row>
    <row r="6248" spans="10:62" x14ac:dyDescent="0.2">
      <c r="J6248" s="24"/>
      <c r="BJ6248" s="25"/>
    </row>
    <row r="6249" spans="10:62" x14ac:dyDescent="0.2">
      <c r="J6249" s="24"/>
      <c r="BJ6249" s="25"/>
    </row>
    <row r="6250" spans="10:62" x14ac:dyDescent="0.2">
      <c r="J6250" s="24"/>
      <c r="BJ6250" s="25"/>
    </row>
    <row r="6251" spans="10:62" x14ac:dyDescent="0.2">
      <c r="J6251" s="24"/>
      <c r="BJ6251" s="25"/>
    </row>
    <row r="6252" spans="10:62" x14ac:dyDescent="0.2">
      <c r="J6252" s="24"/>
      <c r="BJ6252" s="25"/>
    </row>
    <row r="6253" spans="10:62" x14ac:dyDescent="0.2">
      <c r="J6253" s="24"/>
      <c r="BJ6253" s="25"/>
    </row>
    <row r="6254" spans="10:62" x14ac:dyDescent="0.2">
      <c r="J6254" s="24"/>
      <c r="BJ6254" s="25"/>
    </row>
    <row r="6255" spans="10:62" x14ac:dyDescent="0.2">
      <c r="J6255" s="24"/>
      <c r="BJ6255" s="25"/>
    </row>
    <row r="6256" spans="10:62" x14ac:dyDescent="0.2">
      <c r="J6256" s="24"/>
      <c r="BJ6256" s="25"/>
    </row>
    <row r="6257" spans="10:62" x14ac:dyDescent="0.2">
      <c r="J6257" s="24"/>
      <c r="BJ6257" s="25"/>
    </row>
    <row r="6258" spans="10:62" x14ac:dyDescent="0.2">
      <c r="J6258" s="24"/>
      <c r="BJ6258" s="25"/>
    </row>
    <row r="6259" spans="10:62" x14ac:dyDescent="0.2">
      <c r="J6259" s="24"/>
      <c r="BJ6259" s="25"/>
    </row>
    <row r="6260" spans="10:62" x14ac:dyDescent="0.2">
      <c r="J6260" s="24"/>
      <c r="BJ6260" s="25"/>
    </row>
    <row r="6261" spans="10:62" x14ac:dyDescent="0.2">
      <c r="J6261" s="24"/>
      <c r="BJ6261" s="25"/>
    </row>
    <row r="6262" spans="10:62" x14ac:dyDescent="0.2">
      <c r="J6262" s="24"/>
      <c r="BJ6262" s="25"/>
    </row>
    <row r="6263" spans="10:62" x14ac:dyDescent="0.2">
      <c r="J6263" s="24"/>
      <c r="BJ6263" s="25"/>
    </row>
    <row r="6264" spans="10:62" x14ac:dyDescent="0.2">
      <c r="J6264" s="24"/>
      <c r="BJ6264" s="25"/>
    </row>
    <row r="6265" spans="10:62" x14ac:dyDescent="0.2">
      <c r="J6265" s="24"/>
      <c r="BJ6265" s="25"/>
    </row>
    <row r="6266" spans="10:62" x14ac:dyDescent="0.2">
      <c r="J6266" s="24"/>
      <c r="BJ6266" s="25"/>
    </row>
    <row r="6267" spans="10:62" x14ac:dyDescent="0.2">
      <c r="J6267" s="24"/>
      <c r="BJ6267" s="25"/>
    </row>
    <row r="6268" spans="10:62" x14ac:dyDescent="0.2">
      <c r="J6268" s="24"/>
      <c r="BJ6268" s="25"/>
    </row>
    <row r="6269" spans="10:62" x14ac:dyDescent="0.2">
      <c r="J6269" s="24"/>
      <c r="BJ6269" s="25"/>
    </row>
    <row r="6270" spans="10:62" x14ac:dyDescent="0.2">
      <c r="J6270" s="24"/>
      <c r="BJ6270" s="25"/>
    </row>
    <row r="6271" spans="10:62" x14ac:dyDescent="0.2">
      <c r="J6271" s="24"/>
      <c r="BJ6271" s="25"/>
    </row>
    <row r="6272" spans="10:62" x14ac:dyDescent="0.2">
      <c r="J6272" s="24"/>
      <c r="BJ6272" s="25"/>
    </row>
    <row r="6273" spans="10:62" x14ac:dyDescent="0.2">
      <c r="J6273" s="24"/>
      <c r="BJ6273" s="25"/>
    </row>
    <row r="6274" spans="10:62" x14ac:dyDescent="0.2">
      <c r="J6274" s="24"/>
      <c r="BJ6274" s="25"/>
    </row>
    <row r="6275" spans="10:62" x14ac:dyDescent="0.2">
      <c r="J6275" s="24"/>
      <c r="BJ6275" s="25"/>
    </row>
    <row r="6276" spans="10:62" x14ac:dyDescent="0.2">
      <c r="J6276" s="24"/>
      <c r="BJ6276" s="25"/>
    </row>
    <row r="6277" spans="10:62" x14ac:dyDescent="0.2">
      <c r="J6277" s="24"/>
      <c r="BJ6277" s="25"/>
    </row>
    <row r="6278" spans="10:62" x14ac:dyDescent="0.2">
      <c r="J6278" s="24"/>
      <c r="BJ6278" s="25"/>
    </row>
    <row r="6279" spans="10:62" x14ac:dyDescent="0.2">
      <c r="J6279" s="24"/>
      <c r="BJ6279" s="25"/>
    </row>
    <row r="6280" spans="10:62" x14ac:dyDescent="0.2">
      <c r="J6280" s="24"/>
      <c r="BJ6280" s="25"/>
    </row>
    <row r="6281" spans="10:62" x14ac:dyDescent="0.2">
      <c r="J6281" s="24"/>
      <c r="BJ6281" s="25"/>
    </row>
    <row r="6282" spans="10:62" x14ac:dyDescent="0.2">
      <c r="J6282" s="24"/>
      <c r="BJ6282" s="25"/>
    </row>
    <row r="6283" spans="10:62" x14ac:dyDescent="0.2">
      <c r="J6283" s="24"/>
      <c r="BJ6283" s="25"/>
    </row>
    <row r="6284" spans="10:62" x14ac:dyDescent="0.2">
      <c r="J6284" s="24"/>
      <c r="BJ6284" s="25"/>
    </row>
    <row r="6285" spans="10:62" x14ac:dyDescent="0.2">
      <c r="J6285" s="24"/>
      <c r="BJ6285" s="25"/>
    </row>
    <row r="6286" spans="10:62" x14ac:dyDescent="0.2">
      <c r="J6286" s="24"/>
      <c r="BJ6286" s="25"/>
    </row>
    <row r="6287" spans="10:62" x14ac:dyDescent="0.2">
      <c r="J6287" s="24"/>
      <c r="BJ6287" s="25"/>
    </row>
    <row r="6288" spans="10:62" x14ac:dyDescent="0.2">
      <c r="J6288" s="24"/>
      <c r="BJ6288" s="25"/>
    </row>
    <row r="6289" spans="10:62" x14ac:dyDescent="0.2">
      <c r="J6289" s="24"/>
      <c r="BJ6289" s="25"/>
    </row>
    <row r="6290" spans="10:62" x14ac:dyDescent="0.2">
      <c r="J6290" s="24"/>
      <c r="BJ6290" s="25"/>
    </row>
    <row r="6291" spans="10:62" x14ac:dyDescent="0.2">
      <c r="J6291" s="24"/>
      <c r="BJ6291" s="25"/>
    </row>
    <row r="6292" spans="10:62" x14ac:dyDescent="0.2">
      <c r="J6292" s="24"/>
      <c r="BJ6292" s="25"/>
    </row>
    <row r="6293" spans="10:62" x14ac:dyDescent="0.2">
      <c r="J6293" s="24"/>
      <c r="BJ6293" s="25"/>
    </row>
    <row r="6294" spans="10:62" x14ac:dyDescent="0.2">
      <c r="J6294" s="24"/>
      <c r="BJ6294" s="25"/>
    </row>
    <row r="6295" spans="10:62" x14ac:dyDescent="0.2">
      <c r="J6295" s="24"/>
      <c r="BJ6295" s="25"/>
    </row>
    <row r="6296" spans="10:62" x14ac:dyDescent="0.2">
      <c r="J6296" s="24"/>
      <c r="BJ6296" s="25"/>
    </row>
    <row r="6297" spans="10:62" x14ac:dyDescent="0.2">
      <c r="J6297" s="24"/>
      <c r="BJ6297" s="25"/>
    </row>
    <row r="6298" spans="10:62" x14ac:dyDescent="0.2">
      <c r="J6298" s="24"/>
      <c r="BJ6298" s="25"/>
    </row>
    <row r="6299" spans="10:62" x14ac:dyDescent="0.2">
      <c r="J6299" s="24"/>
      <c r="BJ6299" s="25"/>
    </row>
    <row r="6300" spans="10:62" x14ac:dyDescent="0.2">
      <c r="J6300" s="24"/>
      <c r="BJ6300" s="25"/>
    </row>
    <row r="6301" spans="10:62" x14ac:dyDescent="0.2">
      <c r="J6301" s="24"/>
      <c r="BJ6301" s="25"/>
    </row>
    <row r="6302" spans="10:62" x14ac:dyDescent="0.2">
      <c r="J6302" s="24"/>
      <c r="BJ6302" s="25"/>
    </row>
    <row r="6303" spans="10:62" x14ac:dyDescent="0.2">
      <c r="J6303" s="24"/>
      <c r="BJ6303" s="25"/>
    </row>
    <row r="6304" spans="10:62" x14ac:dyDescent="0.2">
      <c r="J6304" s="24"/>
      <c r="BJ6304" s="25"/>
    </row>
    <row r="6305" spans="10:62" x14ac:dyDescent="0.2">
      <c r="J6305" s="24"/>
      <c r="BJ6305" s="25"/>
    </row>
    <row r="6306" spans="10:62" x14ac:dyDescent="0.2">
      <c r="J6306" s="24"/>
      <c r="BJ6306" s="25"/>
    </row>
    <row r="6307" spans="10:62" x14ac:dyDescent="0.2">
      <c r="J6307" s="24"/>
      <c r="BJ6307" s="25"/>
    </row>
    <row r="6308" spans="10:62" x14ac:dyDescent="0.2">
      <c r="J6308" s="24"/>
      <c r="BJ6308" s="25"/>
    </row>
    <row r="6309" spans="10:62" x14ac:dyDescent="0.2">
      <c r="J6309" s="24"/>
      <c r="BJ6309" s="25"/>
    </row>
    <row r="6310" spans="10:62" x14ac:dyDescent="0.2">
      <c r="J6310" s="24"/>
      <c r="BJ6310" s="25"/>
    </row>
    <row r="6311" spans="10:62" x14ac:dyDescent="0.2">
      <c r="J6311" s="24"/>
      <c r="BJ6311" s="25"/>
    </row>
    <row r="6312" spans="10:62" x14ac:dyDescent="0.2">
      <c r="J6312" s="24"/>
      <c r="BJ6312" s="25"/>
    </row>
    <row r="6313" spans="10:62" x14ac:dyDescent="0.2">
      <c r="J6313" s="24"/>
      <c r="BJ6313" s="25"/>
    </row>
    <row r="6314" spans="10:62" x14ac:dyDescent="0.2">
      <c r="J6314" s="24"/>
      <c r="BJ6314" s="25"/>
    </row>
    <row r="6315" spans="10:62" x14ac:dyDescent="0.2">
      <c r="J6315" s="24"/>
      <c r="BJ6315" s="25"/>
    </row>
    <row r="6316" spans="10:62" x14ac:dyDescent="0.2">
      <c r="J6316" s="24"/>
      <c r="BJ6316" s="25"/>
    </row>
    <row r="6317" spans="10:62" x14ac:dyDescent="0.2">
      <c r="J6317" s="24"/>
      <c r="BJ6317" s="25"/>
    </row>
    <row r="6318" spans="10:62" x14ac:dyDescent="0.2">
      <c r="J6318" s="24"/>
      <c r="BJ6318" s="25"/>
    </row>
    <row r="6319" spans="10:62" x14ac:dyDescent="0.2">
      <c r="J6319" s="24"/>
      <c r="BJ6319" s="25"/>
    </row>
    <row r="6320" spans="10:62" x14ac:dyDescent="0.2">
      <c r="J6320" s="24"/>
      <c r="BJ6320" s="25"/>
    </row>
    <row r="6321" spans="10:62" x14ac:dyDescent="0.2">
      <c r="J6321" s="24"/>
      <c r="BJ6321" s="25"/>
    </row>
    <row r="6322" spans="10:62" x14ac:dyDescent="0.2">
      <c r="J6322" s="24"/>
      <c r="BJ6322" s="25"/>
    </row>
    <row r="6323" spans="10:62" x14ac:dyDescent="0.2">
      <c r="J6323" s="24"/>
      <c r="BJ6323" s="25"/>
    </row>
    <row r="6324" spans="10:62" x14ac:dyDescent="0.2">
      <c r="J6324" s="24"/>
      <c r="BJ6324" s="25"/>
    </row>
    <row r="6325" spans="10:62" x14ac:dyDescent="0.2">
      <c r="J6325" s="24"/>
      <c r="BJ6325" s="25"/>
    </row>
    <row r="6326" spans="10:62" x14ac:dyDescent="0.2">
      <c r="J6326" s="24"/>
      <c r="BJ6326" s="25"/>
    </row>
    <row r="6327" spans="10:62" x14ac:dyDescent="0.2">
      <c r="J6327" s="24"/>
      <c r="BJ6327" s="25"/>
    </row>
    <row r="6328" spans="10:62" x14ac:dyDescent="0.2">
      <c r="J6328" s="24"/>
      <c r="BJ6328" s="25"/>
    </row>
    <row r="6329" spans="10:62" x14ac:dyDescent="0.2">
      <c r="J6329" s="24"/>
      <c r="BJ6329" s="25"/>
    </row>
    <row r="6330" spans="10:62" x14ac:dyDescent="0.2">
      <c r="J6330" s="24"/>
      <c r="BJ6330" s="25"/>
    </row>
    <row r="6331" spans="10:62" x14ac:dyDescent="0.2">
      <c r="J6331" s="24"/>
      <c r="BJ6331" s="25"/>
    </row>
    <row r="6332" spans="10:62" x14ac:dyDescent="0.2">
      <c r="J6332" s="24"/>
      <c r="BJ6332" s="25"/>
    </row>
    <row r="6333" spans="10:62" x14ac:dyDescent="0.2">
      <c r="J6333" s="24"/>
      <c r="BJ6333" s="25"/>
    </row>
    <row r="6334" spans="10:62" x14ac:dyDescent="0.2">
      <c r="J6334" s="24"/>
      <c r="BJ6334" s="25"/>
    </row>
    <row r="6335" spans="10:62" x14ac:dyDescent="0.2">
      <c r="J6335" s="24"/>
      <c r="BJ6335" s="25"/>
    </row>
    <row r="6336" spans="10:62" x14ac:dyDescent="0.2">
      <c r="J6336" s="24"/>
      <c r="BJ6336" s="25"/>
    </row>
    <row r="6337" spans="10:62" x14ac:dyDescent="0.2">
      <c r="J6337" s="24"/>
      <c r="BJ6337" s="25"/>
    </row>
    <row r="6338" spans="10:62" x14ac:dyDescent="0.2">
      <c r="J6338" s="24"/>
      <c r="BJ6338" s="25"/>
    </row>
    <row r="6339" spans="10:62" x14ac:dyDescent="0.2">
      <c r="J6339" s="24"/>
      <c r="BJ6339" s="25"/>
    </row>
    <row r="6340" spans="10:62" x14ac:dyDescent="0.2">
      <c r="J6340" s="24"/>
      <c r="BJ6340" s="25"/>
    </row>
    <row r="6341" spans="10:62" x14ac:dyDescent="0.2">
      <c r="J6341" s="24"/>
      <c r="BJ6341" s="25"/>
    </row>
    <row r="6342" spans="10:62" x14ac:dyDescent="0.2">
      <c r="J6342" s="24"/>
      <c r="BJ6342" s="25"/>
    </row>
    <row r="6343" spans="10:62" x14ac:dyDescent="0.2">
      <c r="J6343" s="24"/>
      <c r="BJ6343" s="25"/>
    </row>
    <row r="6344" spans="10:62" x14ac:dyDescent="0.2">
      <c r="J6344" s="24"/>
      <c r="BJ6344" s="25"/>
    </row>
    <row r="6345" spans="10:62" x14ac:dyDescent="0.2">
      <c r="J6345" s="24"/>
      <c r="BJ6345" s="25"/>
    </row>
    <row r="6346" spans="10:62" x14ac:dyDescent="0.2">
      <c r="J6346" s="24"/>
      <c r="BJ6346" s="25"/>
    </row>
    <row r="6347" spans="10:62" x14ac:dyDescent="0.2">
      <c r="J6347" s="24"/>
      <c r="BJ6347" s="25"/>
    </row>
  </sheetData>
  <sheetProtection algorithmName="SHA-512" hashValue="BY001pZf150Jsotv+4FR0a11dryd7/MJChBYBngy7IiD5NyoYBE81bAFdpxwR7mJ6Z4XPr60ggrpPHRic4sK/w==" saltValue="IDHqPuiUBaGpczlw5+nHTA==" spinCount="100000" sheet="1" objects="1" scenarios="1"/>
  <autoFilter ref="A1:BM6347" xr:uid="{8D1FA574-F5B7-458B-BFD4-4C65EA516E46}"/>
  <dataValidations disablePrompts="1" count="1">
    <dataValidation type="list" allowBlank="1" showInputMessage="1" showErrorMessage="1" sqref="R3" xr:uid="{028C7D07-DE5C-4409-88A8-A6607F1819F5}">
      <formula1>$M$3:$M$4</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E7059-C1B3-4AC2-B7E3-B43D466CA8D9}">
  <sheetPr codeName="Sheet18"/>
  <dimension ref="A1:I6"/>
  <sheetViews>
    <sheetView workbookViewId="0">
      <selection activeCell="B1" sqref="B1"/>
    </sheetView>
  </sheetViews>
  <sheetFormatPr defaultRowHeight="12.75" x14ac:dyDescent="0.2"/>
  <cols>
    <col min="2" max="2" width="10.140625" bestFit="1" customWidth="1"/>
    <col min="4" max="4" width="34.28515625" customWidth="1"/>
  </cols>
  <sheetData>
    <row r="1" spans="1:9" x14ac:dyDescent="0.2">
      <c r="A1" t="s">
        <v>145</v>
      </c>
      <c r="B1" s="76">
        <v>45931</v>
      </c>
      <c r="D1" t="s">
        <v>264</v>
      </c>
      <c r="E1" t="s">
        <v>285</v>
      </c>
      <c r="G1" t="s">
        <v>145</v>
      </c>
      <c r="H1" t="s">
        <v>149</v>
      </c>
      <c r="I1" t="s">
        <v>145</v>
      </c>
    </row>
    <row r="2" spans="1:9" x14ac:dyDescent="0.2">
      <c r="A2" t="s">
        <v>252</v>
      </c>
      <c r="B2" s="76"/>
      <c r="D2" t="s">
        <v>286</v>
      </c>
      <c r="E2" t="s">
        <v>150</v>
      </c>
      <c r="G2" t="s">
        <v>252</v>
      </c>
      <c r="H2" t="s">
        <v>147</v>
      </c>
      <c r="I2" t="s">
        <v>252</v>
      </c>
    </row>
    <row r="3" spans="1:9" x14ac:dyDescent="0.2">
      <c r="A3" t="s">
        <v>256</v>
      </c>
      <c r="B3" s="76"/>
      <c r="D3" t="s">
        <v>287</v>
      </c>
      <c r="E3" t="s">
        <v>154</v>
      </c>
      <c r="G3" t="s">
        <v>256</v>
      </c>
      <c r="H3" t="s">
        <v>156</v>
      </c>
      <c r="I3" t="s">
        <v>256</v>
      </c>
    </row>
    <row r="4" spans="1:9" x14ac:dyDescent="0.2">
      <c r="A4" t="s">
        <v>255</v>
      </c>
      <c r="B4" s="76"/>
      <c r="D4" t="s">
        <v>288</v>
      </c>
      <c r="E4" t="s">
        <v>148</v>
      </c>
      <c r="G4" t="s">
        <v>255</v>
      </c>
      <c r="H4" t="s">
        <v>155</v>
      </c>
      <c r="I4" t="s">
        <v>255</v>
      </c>
    </row>
    <row r="5" spans="1:9" x14ac:dyDescent="0.2">
      <c r="B5" s="76"/>
      <c r="D5" t="s">
        <v>272</v>
      </c>
      <c r="E5" t="s">
        <v>160</v>
      </c>
    </row>
    <row r="6" spans="1:9" x14ac:dyDescent="0.2">
      <c r="D6" t="s">
        <v>263</v>
      </c>
      <c r="E6" t="s">
        <v>284</v>
      </c>
    </row>
  </sheetData>
  <sheetProtection algorithmName="SHA-512" hashValue="glBfa/B1Po9STq60hM5SoQvv9qUqd8HXqyM/yu8Opk2oDPOwq6eYNUYhe8Z1p1DR7ksBwPmFy1o0E7HEvepW6w==" saltValue="pp0nXI3Rd9z2W8h4FTK+5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69298-8AB1-413A-A78F-AED27DE1DA05}">
  <sheetPr codeName="Sheet2"/>
  <dimension ref="A1:M70"/>
  <sheetViews>
    <sheetView showGridLines="0" zoomScaleNormal="100" workbookViewId="0">
      <selection activeCell="C3" sqref="C3"/>
    </sheetView>
  </sheetViews>
  <sheetFormatPr defaultColWidth="10.7109375" defaultRowHeight="12.75" x14ac:dyDescent="0.2"/>
  <cols>
    <col min="1" max="1" width="2.7109375" style="30" customWidth="1"/>
    <col min="2" max="3" width="22.7109375" style="30" customWidth="1"/>
    <col min="4" max="7" width="10.7109375" style="30" customWidth="1"/>
    <col min="8" max="8" width="2.7109375" style="30" customWidth="1"/>
    <col min="9" max="13" width="10.7109375" style="30" customWidth="1"/>
    <col min="14" max="16384" width="10.7109375" style="30"/>
  </cols>
  <sheetData>
    <row r="1" spans="1:13" x14ac:dyDescent="0.2">
      <c r="A1" s="126"/>
      <c r="B1" s="77" t="s">
        <v>54</v>
      </c>
      <c r="C1" s="126"/>
      <c r="D1" s="74"/>
    </row>
    <row r="2" spans="1:13" ht="30" customHeight="1" x14ac:dyDescent="0.2">
      <c r="A2" s="122"/>
      <c r="B2" s="316" t="s">
        <v>372</v>
      </c>
      <c r="C2" s="317"/>
      <c r="D2" s="74"/>
      <c r="E2" s="74"/>
    </row>
    <row r="3" spans="1:13" ht="15" x14ac:dyDescent="0.2">
      <c r="B3" s="123" t="s">
        <v>371</v>
      </c>
      <c r="C3" s="144">
        <v>45931</v>
      </c>
    </row>
    <row r="4" spans="1:13" ht="13.5" thickBot="1" x14ac:dyDescent="0.25">
      <c r="B4" s="56"/>
    </row>
    <row r="5" spans="1:13" ht="17.25" customHeight="1" thickBot="1" x14ac:dyDescent="0.3">
      <c r="B5" s="312" t="s">
        <v>292</v>
      </c>
      <c r="C5" s="313"/>
      <c r="D5" s="310" t="s">
        <v>290</v>
      </c>
      <c r="E5" s="310"/>
      <c r="F5" s="310"/>
      <c r="G5" s="311"/>
      <c r="I5" s="309" t="s">
        <v>291</v>
      </c>
      <c r="J5" s="310"/>
      <c r="K5" s="310"/>
      <c r="L5" s="310"/>
      <c r="M5" s="311"/>
    </row>
    <row r="6" spans="1:13" ht="45.75" thickBot="1" x14ac:dyDescent="0.25">
      <c r="B6" s="314"/>
      <c r="C6" s="315"/>
      <c r="D6" s="57" t="s">
        <v>367</v>
      </c>
      <c r="E6" s="58" t="s">
        <v>362</v>
      </c>
      <c r="F6" s="59" t="s">
        <v>363</v>
      </c>
      <c r="G6" s="60" t="s">
        <v>364</v>
      </c>
      <c r="I6" s="61" t="s">
        <v>365</v>
      </c>
      <c r="J6" s="58" t="s">
        <v>366</v>
      </c>
      <c r="K6" s="58" t="s">
        <v>368</v>
      </c>
      <c r="L6" s="59" t="s">
        <v>369</v>
      </c>
      <c r="M6" s="60" t="s">
        <v>370</v>
      </c>
    </row>
    <row r="7" spans="1:13" ht="19.5" customHeight="1" x14ac:dyDescent="0.25">
      <c r="B7" s="62" t="s">
        <v>66</v>
      </c>
      <c r="C7" s="63" t="s">
        <v>272</v>
      </c>
      <c r="D7" s="145">
        <f>SUM(D11,D14,D17)</f>
        <v>24.088575280000004</v>
      </c>
      <c r="E7" s="146">
        <f>SUM(E11,E14,E17)</f>
        <v>17.67198741</v>
      </c>
      <c r="F7" s="147">
        <f>SUM(F11,F14,F17)</f>
        <v>3.6027757100000048</v>
      </c>
      <c r="G7" s="148">
        <f>SUM(G11,G14,G17)</f>
        <v>2.8138121600000008</v>
      </c>
      <c r="I7" s="173">
        <f>SUM(I11,I14,I17)</f>
        <v>47969</v>
      </c>
      <c r="J7" s="174">
        <f t="shared" ref="J7:M7" si="0">SUM(J11,J14,J17)</f>
        <v>30013</v>
      </c>
      <c r="K7" s="174">
        <f t="shared" si="0"/>
        <v>10193</v>
      </c>
      <c r="L7" s="174">
        <f t="shared" si="0"/>
        <v>4186</v>
      </c>
      <c r="M7" s="175">
        <f t="shared" si="0"/>
        <v>3577</v>
      </c>
    </row>
    <row r="8" spans="1:13" ht="15.75" x14ac:dyDescent="0.25">
      <c r="B8" s="64" t="s">
        <v>434</v>
      </c>
      <c r="C8" s="65"/>
      <c r="D8" s="149"/>
      <c r="E8" s="150">
        <f>IFERROR(E7/D7,0)</f>
        <v>0.73362526444942977</v>
      </c>
      <c r="F8" s="151">
        <f>IFERROR(F7/D7,0)</f>
        <v>0.14956366942096727</v>
      </c>
      <c r="G8" s="152">
        <f>IFERROR(G7/D7,0)</f>
        <v>0.11681106612960301</v>
      </c>
      <c r="I8" s="176"/>
      <c r="J8" s="150">
        <f>IFERROR(J7/I7,0)</f>
        <v>0.62567491504930273</v>
      </c>
      <c r="K8" s="177">
        <f>IFERROR(K7/I7,0)</f>
        <v>0.21249140069628303</v>
      </c>
      <c r="L8" s="178">
        <f>IFERROR(L7/I7,0)</f>
        <v>8.7264691780107984E-2</v>
      </c>
      <c r="M8" s="179">
        <f>IFERROR(M7/I7,0)</f>
        <v>7.4568992474306317E-2</v>
      </c>
    </row>
    <row r="9" spans="1:13" x14ac:dyDescent="0.2">
      <c r="B9" s="66"/>
      <c r="C9" s="67"/>
      <c r="D9" s="153"/>
      <c r="E9" s="154"/>
      <c r="F9" s="155"/>
      <c r="G9" s="156"/>
      <c r="I9" s="180"/>
      <c r="J9" s="154"/>
      <c r="K9" s="153"/>
      <c r="L9" s="155"/>
      <c r="M9" s="156"/>
    </row>
    <row r="10" spans="1:13" x14ac:dyDescent="0.2">
      <c r="B10" s="68"/>
      <c r="C10" s="69"/>
      <c r="D10" s="157"/>
      <c r="E10" s="158"/>
      <c r="F10" s="159"/>
      <c r="G10" s="160"/>
      <c r="I10" s="181"/>
      <c r="J10" s="158"/>
      <c r="K10" s="157"/>
      <c r="L10" s="159"/>
      <c r="M10" s="160"/>
    </row>
    <row r="11" spans="1:13" ht="12.75" customHeight="1" x14ac:dyDescent="0.25">
      <c r="B11" s="70" t="s">
        <v>67</v>
      </c>
      <c r="C11" s="69" t="s">
        <v>272</v>
      </c>
      <c r="D11" s="161" cm="1">
        <f t="array" ref="D11">(SUMPRODUCT(('Raw Data'!$BL$2:$BL$6347=RIGHT(B11,7))*('Raw Data'!$P$2:$P$6347="SC COURT")*('Raw Data'!$J$2:$J$6347=$C$3)*('Raw Data'!$S$2:$S$6347))-SUMPRODUCT(('Raw Data'!$BL$2:$BL$6347=RIGHT(B11,7))*('Raw Data'!$P$2:$P$6347="SC COURT")*('Raw Data'!$J$2:$J$6347=$C$3)*('Raw Data'!$T$2:$T$6347)))/1000000</f>
        <v>7.8020651600000015</v>
      </c>
      <c r="E11" s="162" cm="1">
        <f t="array" ref="E11">(SUMPRODUCT(('Raw Data'!$BL$2:$BL$6347=RIGHT(B11,7))*('Raw Data'!$P$2:$P$6347="SC COURT")*('Raw Data'!$J$2:$J$6347=$C$3)*('Raw Data'!$AA$2:$AA$6347)))/1000000</f>
        <v>6.4351573599999998</v>
      </c>
      <c r="F11" s="163">
        <f>D11-G11-E11</f>
        <v>0.74427629000000195</v>
      </c>
      <c r="G11" s="164" cm="1">
        <f t="array" ref="G11">(SUMPRODUCT(('Raw Data'!$BL$2:$BL$6347=RIGHT(B11,7))*('Raw Data'!$P$2:$P$6347="SC COURT")*('Raw Data'!$J$2:$J$6347=$C$3)*('Raw Data'!$W$2:$W$6347)))/1000000</f>
        <v>0.62263151000000017</v>
      </c>
      <c r="I11" s="182" cm="1">
        <f t="array" ref="I11">SUMPRODUCT(('Raw Data'!$BL$2:$BL$6347=RIGHT(B11,7))*('Raw Data'!$P$2:$P$6347="SC COURT")*('Raw Data'!$J$2:$J$6347=$C$3)*('Raw Data'!$R$2:$R$6347))-
SUMPRODUCT(('Raw Data'!$BL$2:$BL$6347=RIGHT(B11,7))*('Raw Data'!$P$2:$P$6347="SC COURT")*('Raw Data'!$J$2:$J$6347=$C$3)*('Raw Data'!$AH$2:$AH$6347))-
SUMPRODUCT(('Raw Data'!$BL$2:$BL$6347=RIGHT(B11,7))*('Raw Data'!$P$2:$P$6347="SC COURT")*('Raw Data'!$J$2:$J$6347=$C$3)*('Raw Data'!$BH$2:$BH$6347))</f>
        <v>16449</v>
      </c>
      <c r="J11" s="183" cm="1">
        <f t="array" ref="J11">SUMPRODUCT(('Raw Data'!$BL$2:$BL$6347=RIGHT(B11,7))*('Raw Data'!$P$2:$P$6347="SC COURT")*('Raw Data'!$J$2:$J$6347=$C$3)*('Raw Data'!$AF$2:$AF$6347))</f>
        <v>12263</v>
      </c>
      <c r="K11" s="184">
        <f>I11-J11-L11-M11</f>
        <v>2549</v>
      </c>
      <c r="L11" s="185" cm="1">
        <f t="array" ref="L11">SUMPRODUCT(('Raw Data'!$BL$2:$BL$6347=RIGHT(B11,7))*('Raw Data'!$P$2:$P$6347="SC COURT")*('Raw Data'!$J$2:$J$6347=$C$3)*('Raw Data'!$AE$2:$AE$6347))</f>
        <v>898</v>
      </c>
      <c r="M11" s="186" cm="1">
        <f t="array" ref="M11">SUMPRODUCT(('Raw Data'!$BL$2:$BL$6347=RIGHT(B11,7))*('Raw Data'!$P$2:$P$6347="SC COURT")*('Raw Data'!$J$2:$J$6347=$C$3)*('Raw Data'!$AD$2:$AD$6347))</f>
        <v>739</v>
      </c>
    </row>
    <row r="12" spans="1:13" ht="15" x14ac:dyDescent="0.25">
      <c r="B12" s="70"/>
      <c r="C12" s="69"/>
      <c r="D12" s="161"/>
      <c r="E12" s="165">
        <f>IFERROR(E11/D11,0)</f>
        <v>0.82480179645154339</v>
      </c>
      <c r="F12" s="166">
        <f>IFERROR(F11/D11,0)</f>
        <v>9.53947800661539E-2</v>
      </c>
      <c r="G12" s="167">
        <f>IFERROR(G11/D11,0)</f>
        <v>7.9803423482302738E-2</v>
      </c>
      <c r="I12" s="182"/>
      <c r="J12" s="187">
        <f>IFERROR(J11/I11,0)</f>
        <v>0.74551644476867895</v>
      </c>
      <c r="K12" s="188">
        <f>IFERROR(K11/I11,0)</f>
        <v>0.15496382758830324</v>
      </c>
      <c r="L12" s="166">
        <f>IFERROR(L11/I11,0)</f>
        <v>5.4592984375949907E-2</v>
      </c>
      <c r="M12" s="167">
        <f>IFERROR(M11/I11,0)</f>
        <v>4.4926743267067908E-2</v>
      </c>
    </row>
    <row r="13" spans="1:13" ht="15" x14ac:dyDescent="0.25">
      <c r="B13" s="70"/>
      <c r="C13" s="69"/>
      <c r="D13" s="161"/>
      <c r="E13" s="165"/>
      <c r="F13" s="166"/>
      <c r="G13" s="167"/>
      <c r="I13" s="182"/>
      <c r="J13" s="189"/>
      <c r="K13" s="177"/>
      <c r="L13" s="178"/>
      <c r="M13" s="179"/>
    </row>
    <row r="14" spans="1:13" ht="12.75" customHeight="1" x14ac:dyDescent="0.25">
      <c r="B14" s="70" t="s">
        <v>68</v>
      </c>
      <c r="C14" s="69" t="s">
        <v>272</v>
      </c>
      <c r="D14" s="161" cm="1">
        <f t="array" ref="D14">(SUMPRODUCT(('Raw Data'!$BL$2:$BL$6347=RIGHT(B14,7))*('Raw Data'!$P$2:$P$6347="SC COURT")*('Raw Data'!$J$2:$J$6347=$C$3)*('Raw Data'!$S$2:$S$6347))-SUMPRODUCT(('Raw Data'!$BL$2:$BL$6347=RIGHT(B14,7))*('Raw Data'!$P$2:$P$6347="SC COURT")*('Raw Data'!$J$2:$J$6347=$C$3)*('Raw Data'!$T$2:$T$6347)))/1000000</f>
        <v>7.7112264200000009</v>
      </c>
      <c r="E14" s="162" cm="1">
        <f t="array" ref="E14">(SUMPRODUCT(('Raw Data'!$BL$2:$BL$6347=RIGHT(B14,7))*('Raw Data'!$P$2:$P$6347="SC COURT")*('Raw Data'!$J$2:$J$6347=$C$3)*('Raw Data'!$AA$2:$AA$6347)))/1000000</f>
        <v>5.8132579700000004</v>
      </c>
      <c r="F14" s="163">
        <f>D14-G14-E14</f>
        <v>1.0339492900000007</v>
      </c>
      <c r="G14" s="164" cm="1">
        <f t="array" ref="G14">(SUMPRODUCT(('Raw Data'!$BL$2:$BL$6347=RIGHT(B14,7))*('Raw Data'!$P$2:$P$6347="SC COURT")*('Raw Data'!$J$2:$J$6347=$C$3)*('Raw Data'!$W$2:$W$6347)))/1000000</f>
        <v>0.86401916000000012</v>
      </c>
      <c r="I14" s="182" cm="1">
        <f t="array" ref="I14">SUMPRODUCT(('Raw Data'!$BL$2:$BL$6347=RIGHT(B14,7))*('Raw Data'!$P$2:$P$6347="SC COURT")*('Raw Data'!$J$2:$J$6347=$C$3)*('Raw Data'!$R$2:$R$6347))-
SUMPRODUCT(('Raw Data'!$BL$2:$BL$6347=RIGHT(B14,7))*('Raw Data'!$P$2:$P$6347="SC COURT")*('Raw Data'!$J$2:$J$6347=$C$3)*('Raw Data'!$AH$2:$AH$6347))-
SUMPRODUCT(('Raw Data'!$BL$2:$BL$6347=RIGHT(B14,7))*('Raw Data'!$P$2:$P$6347="SC COURT")*('Raw Data'!$J$2:$J$6347=$C$3)*('Raw Data'!$BH$2:$BH$6347))</f>
        <v>15237</v>
      </c>
      <c r="J14" s="183" cm="1">
        <f t="array" ref="J14">SUMPRODUCT(('Raw Data'!$BL$2:$BL$6347=RIGHT(B14,7))*('Raw Data'!$P$2:$P$6347="SC COURT")*('Raw Data'!$J$2:$J$6347=$C$3)*('Raw Data'!$AF$2:$AF$6347))</f>
        <v>9982</v>
      </c>
      <c r="K14" s="184">
        <f>I14-J14-L14-M14</f>
        <v>3163</v>
      </c>
      <c r="L14" s="185" cm="1">
        <f t="array" ref="L14">SUMPRODUCT(('Raw Data'!$BL$2:$BL$6347=RIGHT(B14,7))*('Raw Data'!$P$2:$P$6347="SC COURT")*('Raw Data'!$J$2:$J$6347=$C$3)*('Raw Data'!$AE$2:$AE$6347))</f>
        <v>1088</v>
      </c>
      <c r="M14" s="186" cm="1">
        <f t="array" ref="M14">SUMPRODUCT(('Raw Data'!$BL$2:$BL$6347=RIGHT(B14,7))*('Raw Data'!$P$2:$P$6347="SC COURT")*('Raw Data'!$J$2:$J$6347=$C$3)*('Raw Data'!$AD$2:$AD$6347))</f>
        <v>1004</v>
      </c>
    </row>
    <row r="15" spans="1:13" x14ac:dyDescent="0.2">
      <c r="B15" s="71"/>
      <c r="C15" s="69"/>
      <c r="D15" s="161"/>
      <c r="E15" s="165">
        <f>IFERROR(E14/D14,0)</f>
        <v>0.75386944350675666</v>
      </c>
      <c r="F15" s="166">
        <f>IFERROR(F14/D14,0)</f>
        <v>0.13408363776199436</v>
      </c>
      <c r="G15" s="167">
        <f>IFERROR(G14/D14,0)</f>
        <v>0.11204691873124899</v>
      </c>
      <c r="I15" s="182"/>
      <c r="J15" s="187">
        <f>IFERROR(J14/I14,0)</f>
        <v>0.65511583645074489</v>
      </c>
      <c r="K15" s="188">
        <f>IFERROR(K14/I14,0)</f>
        <v>0.20758679530091226</v>
      </c>
      <c r="L15" s="166">
        <f>IFERROR(L14/I14,0)</f>
        <v>7.1405132243880023E-2</v>
      </c>
      <c r="M15" s="167">
        <f>IFERROR(M14/I14,0)</f>
        <v>6.5892236004462826E-2</v>
      </c>
    </row>
    <row r="16" spans="1:13" x14ac:dyDescent="0.2">
      <c r="B16" s="71"/>
      <c r="C16" s="69"/>
      <c r="D16" s="161"/>
      <c r="E16" s="165"/>
      <c r="F16" s="166"/>
      <c r="G16" s="167"/>
      <c r="I16" s="182"/>
      <c r="J16" s="189"/>
      <c r="K16" s="177"/>
      <c r="L16" s="178"/>
      <c r="M16" s="179"/>
    </row>
    <row r="17" spans="2:13" ht="12.75" customHeight="1" x14ac:dyDescent="0.25">
      <c r="B17" s="70" t="s">
        <v>69</v>
      </c>
      <c r="C17" s="69" t="s">
        <v>272</v>
      </c>
      <c r="D17" s="161" cm="1">
        <f t="array" ref="D17">(SUMPRODUCT(('Raw Data'!$BL$2:$BL$6347=RIGHT(B17,7))*('Raw Data'!$P$2:$P$6347="SC COURT")*('Raw Data'!$J$2:$J$6347=$C$3)*('Raw Data'!$S$2:$S$6347))-SUMPRODUCT(('Raw Data'!$BL$2:$BL$6347=RIGHT(B17,7))*('Raw Data'!$P$2:$P$6347="SC COURT")*('Raw Data'!$J$2:$J$6347=$C$3)*('Raw Data'!$T$2:$T$6347)))/1000000</f>
        <v>8.5752837000000017</v>
      </c>
      <c r="E17" s="162" cm="1">
        <f t="array" ref="E17">(SUMPRODUCT(('Raw Data'!$BL$2:$BL$6347=RIGHT(B17,7))*('Raw Data'!$P$2:$P$6347="SC COURT")*('Raw Data'!$J$2:$J$6347=$C$3)*('Raw Data'!$AA$2:$AA$6347)))/1000000</f>
        <v>5.4235720799999996</v>
      </c>
      <c r="F17" s="163">
        <f>D17-G17-E17</f>
        <v>1.8245501300000022</v>
      </c>
      <c r="G17" s="164" cm="1">
        <f t="array" ref="G17">(SUMPRODUCT(('Raw Data'!$BL$2:$BL$6347=RIGHT(B17,7))*('Raw Data'!$P$2:$P$6347="SC COURT")*('Raw Data'!$J$2:$J$6347=$C$3)*('Raw Data'!$W$2:$W$6347)))/1000000</f>
        <v>1.3271614900000004</v>
      </c>
      <c r="I17" s="182" cm="1">
        <f t="array" ref="I17">SUMPRODUCT(('Raw Data'!$BL$2:$BL$6347=RIGHT(B17,7))*('Raw Data'!$P$2:$P$6347="SC COURT")*('Raw Data'!$J$2:$J$6347=$C$3)*('Raw Data'!$R$2:$R$6347))-
SUMPRODUCT(('Raw Data'!$BL$2:$BL$6347=RIGHT(B17,7))*('Raw Data'!$P$2:$P$6347="SC COURT")*('Raw Data'!$J$2:$J$6347=$C$3)*('Raw Data'!$AH$2:$AH$6347))-
SUMPRODUCT(('Raw Data'!$BL$2:$BL$6347=RIGHT(B17,7))*('Raw Data'!$P$2:$P$6347="SC COURT")*('Raw Data'!$J$2:$J$6347=$C$3)*('Raw Data'!$BH$2:$BH$6347))</f>
        <v>16283</v>
      </c>
      <c r="J17" s="183" cm="1">
        <f t="array" ref="J17">SUMPRODUCT(('Raw Data'!$BL$2:$BL$6347=RIGHT(B17,7))*('Raw Data'!$P$2:$P$6347="SC COURT")*('Raw Data'!$J$2:$J$6347=$C$3)*('Raw Data'!$AF$2:$AF$6347))</f>
        <v>7768</v>
      </c>
      <c r="K17" s="184">
        <f>I17-J17-L17-M17</f>
        <v>4481</v>
      </c>
      <c r="L17" s="185" cm="1">
        <f t="array" ref="L17">SUMPRODUCT(('Raw Data'!$BL$2:$BL$6347=RIGHT(B17,7))*('Raw Data'!$P$2:$P$6347="SC COURT")*('Raw Data'!$J$2:$J$6347=$C$3)*('Raw Data'!$AE$2:$AE$6347))</f>
        <v>2200</v>
      </c>
      <c r="M17" s="186" cm="1">
        <f t="array" ref="M17">SUMPRODUCT(('Raw Data'!$BL$2:$BL$6347=RIGHT(B17,7))*('Raw Data'!$P$2:$P$6347="SC COURT")*('Raw Data'!$J$2:$J$6347=$C$3)*('Raw Data'!$AD$2:$AD$6347))</f>
        <v>1834</v>
      </c>
    </row>
    <row r="18" spans="2:13" x14ac:dyDescent="0.2">
      <c r="B18" s="71"/>
      <c r="C18" s="69"/>
      <c r="D18" s="161"/>
      <c r="E18" s="165">
        <f>IFERROR(E17/D17,0)</f>
        <v>0.63246561510262322</v>
      </c>
      <c r="F18" s="166">
        <f>IFERROR(F17/D17,0)</f>
        <v>0.21276848601522091</v>
      </c>
      <c r="G18" s="167">
        <f>IFERROR(G17/D17,0)</f>
        <v>0.15476589888215594</v>
      </c>
      <c r="I18" s="182"/>
      <c r="J18" s="187">
        <f>IFERROR(J17/I17,0)</f>
        <v>0.47706196646809557</v>
      </c>
      <c r="K18" s="188">
        <f>IFERROR(K17/I17,0)</f>
        <v>0.27519498863845726</v>
      </c>
      <c r="L18" s="166">
        <f>IFERROR(L17/I17,0)</f>
        <v>0.13511023767119082</v>
      </c>
      <c r="M18" s="167">
        <f>IFERROR(M17/I17,0)</f>
        <v>0.11263280722225634</v>
      </c>
    </row>
    <row r="19" spans="2:13" x14ac:dyDescent="0.2">
      <c r="B19" s="71"/>
      <c r="C19" s="69"/>
      <c r="D19" s="161"/>
      <c r="E19" s="165"/>
      <c r="F19" s="166"/>
      <c r="G19" s="167"/>
      <c r="I19" s="182"/>
      <c r="J19" s="189"/>
      <c r="K19" s="177"/>
      <c r="L19" s="178"/>
      <c r="M19" s="179"/>
    </row>
    <row r="20" spans="2:13" ht="12.75" customHeight="1" x14ac:dyDescent="0.25">
      <c r="B20" s="70" t="s">
        <v>435</v>
      </c>
      <c r="C20" s="69" t="s">
        <v>272</v>
      </c>
      <c r="D20" s="161" cm="1">
        <f t="array" ref="D20">(SUMPRODUCT(('Raw Data'!$BL$2:$BL$6347=RIGHT(B20,7))*('Raw Data'!$P$2:$P$6347="SC COURT")*('Raw Data'!$J$2:$J$6347=$C$3)*('Raw Data'!$S$2:$S$6347))-SUMPRODUCT(('Raw Data'!$BL$2:$BL$6347=RIGHT(B20,7))*('Raw Data'!$P$2:$P$6347="SC COURT")*('Raw Data'!$J$2:$J$6347=$C$3)*('Raw Data'!$T$2:$T$6347)))/1000000</f>
        <v>2.02992975</v>
      </c>
      <c r="E20" s="162" cm="1">
        <f t="array" ref="E20">(SUMPRODUCT(('Raw Data'!$BL$2:$BL$6347=RIGHT(B20,7))*('Raw Data'!$P$2:$P$6347="SC COURT")*('Raw Data'!$J$2:$J$6347=$C$3)*('Raw Data'!$AA$2:$AA$6347)))/1000000</f>
        <v>0.95641569999999998</v>
      </c>
      <c r="F20" s="163">
        <f>D20-G20-E20</f>
        <v>0.71192619999999995</v>
      </c>
      <c r="G20" s="164" cm="1">
        <f t="array" ref="G20">(SUMPRODUCT(('Raw Data'!$BL$2:$BL$6347=RIGHT(B20,7))*('Raw Data'!$P$2:$P$6347="SC COURT")*('Raw Data'!$J$2:$J$6347=$C$3)*('Raw Data'!$W$2:$W$6347)))/1000000</f>
        <v>0.36158785000000004</v>
      </c>
      <c r="I20" s="182" cm="1">
        <f t="array" ref="I20">SUMPRODUCT(('Raw Data'!$BL$2:$BL$6347=RIGHT(B20,7))*('Raw Data'!$P$2:$P$6347="SC COURT")*('Raw Data'!$J$2:$J$6347=$C$3)*('Raw Data'!$R$2:$R$6347))-
SUMPRODUCT(('Raw Data'!$BL$2:$BL$6347=RIGHT(B20,7))*('Raw Data'!$P$2:$P$6347="SC COURT")*('Raw Data'!$J$2:$J$6347=$C$3)*('Raw Data'!$AH$2:$AH$6347))-
SUMPRODUCT(('Raw Data'!$BL$2:$BL$6347=RIGHT(B20,7))*('Raw Data'!$P$2:$P$6347="SC COURT")*('Raw Data'!$J$2:$J$6347=$C$3)*('Raw Data'!$BH$2:$BH$6347))</f>
        <v>3790</v>
      </c>
      <c r="J20" s="183" cm="1">
        <f t="array" ref="J20">SUMPRODUCT(('Raw Data'!$BL$2:$BL$6347=RIGHT(B20,7))*('Raw Data'!$P$2:$P$6347="SC COURT")*('Raw Data'!$J$2:$J$6347=$C$3)*('Raw Data'!$AF$2:$AF$6347))</f>
        <v>1154</v>
      </c>
      <c r="K20" s="184">
        <f>I20-J20-L20-M20</f>
        <v>943</v>
      </c>
      <c r="L20" s="185" cm="1">
        <f t="array" ref="L20">SUMPRODUCT(('Raw Data'!$BL$2:$BL$6347=RIGHT(B20,7))*('Raw Data'!$P$2:$P$6347="SC COURT")*('Raw Data'!$J$2:$J$6347=$C$3)*('Raw Data'!$AE$2:$AE$6347))</f>
        <v>714</v>
      </c>
      <c r="M20" s="186" cm="1">
        <f t="array" ref="M20">SUMPRODUCT(('Raw Data'!$BL$2:$BL$6347=RIGHT(B20,7))*('Raw Data'!$P$2:$P$6347="SC COURT")*('Raw Data'!$J$2:$J$6347=$C$3)*('Raw Data'!$AD$2:$AD$6347))</f>
        <v>979</v>
      </c>
    </row>
    <row r="21" spans="2:13" ht="15" x14ac:dyDescent="0.25">
      <c r="B21" s="70"/>
      <c r="C21" s="69"/>
      <c r="D21" s="168"/>
      <c r="E21" s="165">
        <f>IFERROR(E20/D20,0)</f>
        <v>0.47115704373513417</v>
      </c>
      <c r="F21" s="166">
        <f>IFERROR(F20/D20,0)</f>
        <v>0.35071469837810887</v>
      </c>
      <c r="G21" s="167">
        <f>IFERROR(G20/D20,0)</f>
        <v>0.17812825788675693</v>
      </c>
      <c r="I21" s="182"/>
      <c r="J21" s="187">
        <f>IFERROR(J20/I20,0)</f>
        <v>0.30448548812664905</v>
      </c>
      <c r="K21" s="188">
        <f>IFERROR(K20/I20,0)</f>
        <v>0.24881266490765172</v>
      </c>
      <c r="L21" s="166">
        <f>IFERROR(L20/I20,0)</f>
        <v>0.18839050131926122</v>
      </c>
      <c r="M21" s="167">
        <f>IFERROR(M20/I20,0)</f>
        <v>0.25831134564643798</v>
      </c>
    </row>
    <row r="22" spans="2:13" ht="13.5" thickBot="1" x14ac:dyDescent="0.25">
      <c r="B22" s="72"/>
      <c r="C22" s="73"/>
      <c r="D22" s="169"/>
      <c r="E22" s="170"/>
      <c r="F22" s="171"/>
      <c r="G22" s="172"/>
      <c r="I22" s="190"/>
      <c r="J22" s="191"/>
      <c r="K22" s="192"/>
      <c r="L22" s="193"/>
      <c r="M22" s="194"/>
    </row>
    <row r="23" spans="2:13" ht="19.5" customHeight="1" x14ac:dyDescent="0.25">
      <c r="B23" s="62" t="s">
        <v>70</v>
      </c>
      <c r="C23" s="63" t="s">
        <v>287</v>
      </c>
      <c r="D23" s="145">
        <f>SUM(D27,D30,D33)</f>
        <v>9.0012806399999992</v>
      </c>
      <c r="E23" s="146">
        <f>SUM(E27,E30,E33)</f>
        <v>6.7076778000000008</v>
      </c>
      <c r="F23" s="147">
        <f>SUM(F27,F30,F33)</f>
        <v>1.1165940099999987</v>
      </c>
      <c r="G23" s="148">
        <f>SUM(G27,G30,G33)</f>
        <v>1.1770088300000001</v>
      </c>
      <c r="I23" s="173">
        <f>SUM(I27,I30,I33)</f>
        <v>34719</v>
      </c>
      <c r="J23" s="174">
        <f t="shared" ref="J23:M23" si="1">SUM(J27,J30,J33)</f>
        <v>24653</v>
      </c>
      <c r="K23" s="174">
        <f t="shared" si="1"/>
        <v>4802</v>
      </c>
      <c r="L23" s="174">
        <f t="shared" si="1"/>
        <v>2534</v>
      </c>
      <c r="M23" s="175">
        <f t="shared" si="1"/>
        <v>2730</v>
      </c>
    </row>
    <row r="24" spans="2:13" ht="15.75" x14ac:dyDescent="0.25">
      <c r="B24" s="64" t="s">
        <v>434</v>
      </c>
      <c r="C24" s="65"/>
      <c r="D24" s="149"/>
      <c r="E24" s="150">
        <f>IFERROR(E23/D23,0)</f>
        <v>0.74519149755117531</v>
      </c>
      <c r="F24" s="151">
        <f>IFERROR(F23/D23,0)</f>
        <v>0.1240483498579152</v>
      </c>
      <c r="G24" s="152">
        <f>IFERROR(G23/D23,0)</f>
        <v>0.13076015259090959</v>
      </c>
      <c r="I24" s="176"/>
      <c r="J24" s="150">
        <f>IFERROR(J23/I23,0)</f>
        <v>0.71007229470894895</v>
      </c>
      <c r="K24" s="177">
        <f>IFERROR(K23/I23,0)</f>
        <v>0.13831043520838734</v>
      </c>
      <c r="L24" s="178">
        <f>IFERROR(L23/I23,0)</f>
        <v>7.2985973098303528E-2</v>
      </c>
      <c r="M24" s="179">
        <f>IFERROR(M23/I23,0)</f>
        <v>7.8631296984360152E-2</v>
      </c>
    </row>
    <row r="25" spans="2:13" x14ac:dyDescent="0.2">
      <c r="B25" s="66"/>
      <c r="C25" s="67"/>
      <c r="D25" s="153"/>
      <c r="E25" s="154"/>
      <c r="F25" s="155"/>
      <c r="G25" s="156"/>
      <c r="I25" s="180"/>
      <c r="J25" s="154"/>
      <c r="K25" s="153"/>
      <c r="L25" s="155"/>
      <c r="M25" s="156"/>
    </row>
    <row r="26" spans="2:13" x14ac:dyDescent="0.2">
      <c r="B26" s="68"/>
      <c r="C26" s="69"/>
      <c r="D26" s="157"/>
      <c r="E26" s="158"/>
      <c r="F26" s="159"/>
      <c r="G26" s="160"/>
      <c r="I26" s="181"/>
      <c r="J26" s="158"/>
      <c r="K26" s="157"/>
      <c r="L26" s="159"/>
      <c r="M26" s="160"/>
    </row>
    <row r="27" spans="2:13" ht="12.75" customHeight="1" x14ac:dyDescent="0.25">
      <c r="B27" s="70" t="s">
        <v>67</v>
      </c>
      <c r="C27" s="69" t="s">
        <v>287</v>
      </c>
      <c r="D27" s="161" cm="1">
        <f t="array" ref="D27">(SUMPRODUCT(('Raw Data'!$BL$2:$BL$6347=RIGHT(B27,7))*('Raw Data'!$P$2:$P$6347="JP COURT")*('Raw Data'!$J$2:$J$6347=$C$3)*('Raw Data'!$S$2:$S$6347))-SUMPRODUCT(('Raw Data'!$BL$2:$BL$6347=RIGHT(B27,7))*('Raw Data'!$P$2:$P$6347="JP COURT")*('Raw Data'!$J$2:$J$6347=$C$3)*('Raw Data'!$T$2:$T$6347)))/1000000</f>
        <v>3.289462949999999</v>
      </c>
      <c r="E27" s="162" cm="1">
        <f t="array" ref="E27">(SUMPRODUCT(('Raw Data'!$BL$2:$BL$6347=RIGHT(B27,7))*('Raw Data'!$P$2:$P$6347="JP COURT")*('Raw Data'!$J$2:$J$6347=$C$3)*('Raw Data'!$AA$2:$AA$6347)))/1000000</f>
        <v>2.7007358199999998</v>
      </c>
      <c r="F27" s="163">
        <f>D27-G27-E27</f>
        <v>0.282341339999999</v>
      </c>
      <c r="G27" s="164" cm="1">
        <f t="array" ref="G27">(SUMPRODUCT(('Raw Data'!$BL$2:$BL$6347=RIGHT(B27,7))*('Raw Data'!$P$2:$P$6347="JP COURT")*('Raw Data'!$J$2:$J$6347=$C$3)*('Raw Data'!$W$2:$W$6347)))/1000000</f>
        <v>0.3063857900000001</v>
      </c>
      <c r="I27" s="182" cm="1">
        <f t="array" ref="I27">SUMPRODUCT(('Raw Data'!$BL$2:$BL$6347=RIGHT(B27,7))*('Raw Data'!$P$2:$P$6347="JP COURT")*('Raw Data'!$J$2:$J$6347=$C$3)*('Raw Data'!$R$2:$R$6347))-SUMPRODUCT(('Raw Data'!$BL$2:$BL$6347=RIGHT(B27,7))*('Raw Data'!$P$2:$P$6347="JP COURT")*('Raw Data'!$J$2:$J$6347=$C$3)*('Raw Data'!$AH$2:$AH$6347))-SUMPRODUCT(('Raw Data'!$BL$2:$BL$6347=RIGHT(B27,7))*('Raw Data'!$P$2:$P$6347="JP COURT")*('Raw Data'!$J$2:$J$6347=$C$3)*('Raw Data'!$BH$2:$BH$6347))</f>
        <v>12996</v>
      </c>
      <c r="J27" s="183" cm="1">
        <f t="array" ref="J27">SUMPRODUCT(('Raw Data'!$BL$2:$BL$6347=RIGHT(B27,7))*('Raw Data'!$P$2:$P$6347="JP COURT")*('Raw Data'!$J$2:$J$6347=$C$3)*('Raw Data'!$AF$2:$AF$6347))</f>
        <v>10381</v>
      </c>
      <c r="K27" s="184">
        <f>I27-J27-L27-M27</f>
        <v>1297</v>
      </c>
      <c r="L27" s="185" cm="1">
        <f t="array" ref="L27">SUMPRODUCT(('Raw Data'!$BL$2:$BL$6347=RIGHT(B27,7))*('Raw Data'!$P$2:$P$6347="JP COURT")*('Raw Data'!$J$2:$J$6347=$C$3)*('Raw Data'!$AE$2:$AE$6347))</f>
        <v>662</v>
      </c>
      <c r="M27" s="186" cm="1">
        <f t="array" ref="M27">SUMPRODUCT(('Raw Data'!$BL$2:$BL$6347=RIGHT(B27,7))*('Raw Data'!$P$2:$P$6347="JP COURT")*('Raw Data'!$J$2:$J$6347=$C$3)*('Raw Data'!$AD$2:$AD$6347))</f>
        <v>656</v>
      </c>
    </row>
    <row r="28" spans="2:13" ht="15" x14ac:dyDescent="0.25">
      <c r="B28" s="70"/>
      <c r="C28" s="69"/>
      <c r="D28" s="161"/>
      <c r="E28" s="165">
        <f>IFERROR(E27/D27,0)</f>
        <v>0.82102636845324573</v>
      </c>
      <c r="F28" s="166">
        <f>IFERROR(F27/D27,0)</f>
        <v>8.5832047447136947E-2</v>
      </c>
      <c r="G28" s="167">
        <f>IFERROR(G27/D27,0)</f>
        <v>9.31415840996173E-2</v>
      </c>
      <c r="I28" s="182"/>
      <c r="J28" s="187">
        <f>IFERROR(J27/I27,0)</f>
        <v>0.79878424130501691</v>
      </c>
      <c r="K28" s="188">
        <f>IFERROR(K27/I27,0)</f>
        <v>9.9799938442597727E-2</v>
      </c>
      <c r="L28" s="166">
        <f>IFERROR(L27/I27,0)</f>
        <v>5.0938750384733764E-2</v>
      </c>
      <c r="M28" s="167">
        <f>IFERROR(M27/I27,0)</f>
        <v>5.0477069867651582E-2</v>
      </c>
    </row>
    <row r="29" spans="2:13" ht="15" x14ac:dyDescent="0.25">
      <c r="B29" s="70"/>
      <c r="C29" s="69"/>
      <c r="D29" s="161"/>
      <c r="E29" s="165"/>
      <c r="F29" s="166"/>
      <c r="G29" s="167"/>
      <c r="I29" s="182"/>
      <c r="J29" s="189"/>
      <c r="K29" s="177"/>
      <c r="L29" s="178"/>
      <c r="M29" s="179"/>
    </row>
    <row r="30" spans="2:13" ht="12.75" customHeight="1" x14ac:dyDescent="0.25">
      <c r="B30" s="70" t="s">
        <v>68</v>
      </c>
      <c r="C30" s="69" t="s">
        <v>287</v>
      </c>
      <c r="D30" s="161" cm="1">
        <f t="array" ref="D30">(SUMPRODUCT(('Raw Data'!$BL$2:$BL$6347=RIGHT(B30,7))*('Raw Data'!$P$2:$P$6347="JP COURT")*('Raw Data'!$J$2:$J$6347=$C$3)*('Raw Data'!$S$2:$S$6347))-SUMPRODUCT(('Raw Data'!$BL$2:$BL$6347=RIGHT(B30,7))*('Raw Data'!$P$2:$P$6347="JP COURT")*('Raw Data'!$J$2:$J$6347=$C$3)*('Raw Data'!$T$2:$T$6347)))/1000000</f>
        <v>2.71010463</v>
      </c>
      <c r="E30" s="162" cm="1">
        <f t="array" ref="E30">(SUMPRODUCT(('Raw Data'!$BL$2:$BL$6347=RIGHT(B30,7))*('Raw Data'!$P$2:$P$6347="JP COURT")*('Raw Data'!$J$2:$J$6347=$C$3)*('Raw Data'!$AA$2:$AA$6347)))/1000000</f>
        <v>2.0666736100000005</v>
      </c>
      <c r="F30" s="163">
        <f>D30-G30-E30</f>
        <v>0.3370763099999996</v>
      </c>
      <c r="G30" s="164" cm="1">
        <f t="array" ref="G30">(SUMPRODUCT(('Raw Data'!$BL$2:$BL$6347=RIGHT(B30,7))*('Raw Data'!$P$2:$P$6347="JP COURT")*('Raw Data'!$J$2:$J$6347=$C$3)*('Raw Data'!$W$2:$W$6347)))/1000000</f>
        <v>0.30635470999999997</v>
      </c>
      <c r="I30" s="182" cm="1">
        <f t="array" ref="I30">SUMPRODUCT(('Raw Data'!$BL$2:$BL$6347=RIGHT(B30,7))*('Raw Data'!$P$2:$P$6347="JP COURT")*('Raw Data'!$J$2:$J$6347=$C$3)*('Raw Data'!$R$2:$R$6347))-SUMPRODUCT(('Raw Data'!$BL$2:$BL$6347=RIGHT(B30,7))*('Raw Data'!$P$2:$P$6347="JP COURT")*('Raw Data'!$J$2:$J$6347=$C$3)*('Raw Data'!$AH$2:$AH$6347))-SUMPRODUCT(('Raw Data'!$BL$2:$BL$6347=RIGHT(B30,7))*('Raw Data'!$P$2:$P$6347="JP COURT")*('Raw Data'!$J$2:$J$6347=$C$3)*('Raw Data'!$BH$2:$BH$6347))</f>
        <v>9544</v>
      </c>
      <c r="J30" s="183" cm="1">
        <f t="array" ref="J30">SUMPRODUCT(('Raw Data'!$BL$2:$BL$6347=RIGHT(B30,7))*('Raw Data'!$P$2:$P$6347="JP COURT")*('Raw Data'!$J$2:$J$6347=$C$3)*('Raw Data'!$AF$2:$AF$6347))</f>
        <v>6889</v>
      </c>
      <c r="K30" s="184">
        <f>I30-J30-L30-M30</f>
        <v>1474</v>
      </c>
      <c r="L30" s="185" cm="1">
        <f t="array" ref="L30">SUMPRODUCT(('Raw Data'!$BL$2:$BL$6347=RIGHT(B30,7))*('Raw Data'!$P$2:$P$6347="JP COURT")*('Raw Data'!$J$2:$J$6347=$C$3)*('Raw Data'!$AE$2:$AE$6347))</f>
        <v>613</v>
      </c>
      <c r="M30" s="186" cm="1">
        <f t="array" ref="M30">SUMPRODUCT(('Raw Data'!$BL$2:$BL$6347=RIGHT(B30,7))*('Raw Data'!$P$2:$P$6347="JP COURT")*('Raw Data'!$J$2:$J$6347=$C$3)*('Raw Data'!$AD$2:$AD$6347))</f>
        <v>568</v>
      </c>
    </row>
    <row r="31" spans="2:13" x14ac:dyDescent="0.2">
      <c r="B31" s="71"/>
      <c r="C31" s="69"/>
      <c r="D31" s="161"/>
      <c r="E31" s="165">
        <f>IFERROR(E30/D30,0)</f>
        <v>0.76258074582161073</v>
      </c>
      <c r="F31" s="166">
        <f>IFERROR(F30/D30,0)</f>
        <v>0.12437760013715765</v>
      </c>
      <c r="G31" s="167">
        <f>IFERROR(G30/D30,0)</f>
        <v>0.11304165404123161</v>
      </c>
      <c r="I31" s="182"/>
      <c r="J31" s="187">
        <f>IFERROR(J30/I30,0)</f>
        <v>0.72181475272422468</v>
      </c>
      <c r="K31" s="188">
        <f>IFERROR(K30/I30,0)</f>
        <v>0.1544425817267393</v>
      </c>
      <c r="L31" s="166">
        <f>IFERROR(L30/I30,0)</f>
        <v>6.4228834870075441E-2</v>
      </c>
      <c r="M31" s="167">
        <f>IFERROR(M30/I30,0)</f>
        <v>5.9513830678960607E-2</v>
      </c>
    </row>
    <row r="32" spans="2:13" x14ac:dyDescent="0.2">
      <c r="B32" s="71"/>
      <c r="C32" s="69"/>
      <c r="D32" s="161"/>
      <c r="E32" s="165"/>
      <c r="F32" s="166"/>
      <c r="G32" s="167"/>
      <c r="I32" s="182"/>
      <c r="J32" s="189"/>
      <c r="K32" s="177"/>
      <c r="L32" s="178"/>
      <c r="M32" s="179"/>
    </row>
    <row r="33" spans="2:13" ht="12.75" customHeight="1" x14ac:dyDescent="0.25">
      <c r="B33" s="70" t="s">
        <v>69</v>
      </c>
      <c r="C33" s="69" t="s">
        <v>287</v>
      </c>
      <c r="D33" s="161" cm="1">
        <f t="array" ref="D33">(SUMPRODUCT(('Raw Data'!$BL$2:$BL$6347=RIGHT(B33,7))*('Raw Data'!$P$2:$P$6347="JP COURT")*('Raw Data'!$J$2:$J$6347=$C$3)*('Raw Data'!$S$2:$S$6347))-SUMPRODUCT(('Raw Data'!$BL$2:$BL$6347=RIGHT(B33,7))*('Raw Data'!$P$2:$P$6347="JP COURT")*('Raw Data'!$J$2:$J$6347=$C$3)*('Raw Data'!$T$2:$T$6347)))/1000000</f>
        <v>3.0017130600000002</v>
      </c>
      <c r="E33" s="162" cm="1">
        <f t="array" ref="E33">(SUMPRODUCT(('Raw Data'!$BL$2:$BL$6347=RIGHT(B33,7))*('Raw Data'!$P$2:$P$6347="JP COURT")*('Raw Data'!$J$2:$J$6347=$C$3)*('Raw Data'!$AA$2:$AA$6347)))/1000000</f>
        <v>1.9402683700000001</v>
      </c>
      <c r="F33" s="163">
        <f>D33-G33-E33</f>
        <v>0.49717636000000009</v>
      </c>
      <c r="G33" s="164" cm="1">
        <f t="array" ref="G33">(SUMPRODUCT(('Raw Data'!$BL$2:$BL$6347=RIGHT(B33,7))*('Raw Data'!$P$2:$P$6347="JP COURT")*('Raw Data'!$J$2:$J$6347=$C$3)*('Raw Data'!$W$2:$W$6347)))/1000000</f>
        <v>0.56426832999999998</v>
      </c>
      <c r="I33" s="182" cm="1">
        <f t="array" ref="I33">SUMPRODUCT(('Raw Data'!$BL$2:$BL$6347=RIGHT(B33,7))*('Raw Data'!$P$2:$P$6347="JP COURT")*('Raw Data'!$J$2:$J$6347=$C$3)*('Raw Data'!$R$2:$R$6347))-SUMPRODUCT(('Raw Data'!$BL$2:$BL$6347=RIGHT(B33,7))*('Raw Data'!$P$2:$P$6347="JP COURT")*('Raw Data'!$J$2:$J$6347=$C$3)*('Raw Data'!$AH$2:$AH$6347))-SUMPRODUCT(('Raw Data'!$BL$2:$BL$6347=RIGHT(B33,7))*('Raw Data'!$P$2:$P$6347="JP COURT")*('Raw Data'!$J$2:$J$6347=$C$3)*('Raw Data'!$BH$2:$BH$6347))</f>
        <v>12179</v>
      </c>
      <c r="J33" s="183" cm="1">
        <f t="array" ref="J33">SUMPRODUCT(('Raw Data'!$BL$2:$BL$6347=RIGHT(B33,7))*('Raw Data'!$P$2:$P$6347="JP COURT")*('Raw Data'!$J$2:$J$6347=$C$3)*('Raw Data'!$AF$2:$AF$6347))</f>
        <v>7383</v>
      </c>
      <c r="K33" s="184">
        <f>I33-J33-L33-M33</f>
        <v>2031</v>
      </c>
      <c r="L33" s="185" cm="1">
        <f t="array" ref="L33">SUMPRODUCT(('Raw Data'!$BL$2:$BL$6347=RIGHT(B33,7))*('Raw Data'!$P$2:$P$6347="JP COURT")*('Raw Data'!$J$2:$J$6347=$C$3)*('Raw Data'!$AE$2:$AE$6347))</f>
        <v>1259</v>
      </c>
      <c r="M33" s="186" cm="1">
        <f t="array" ref="M33">SUMPRODUCT(('Raw Data'!$BL$2:$BL$6347=RIGHT(B33,7))*('Raw Data'!$P$2:$P$6347="JP COURT")*('Raw Data'!$J$2:$J$6347=$C$3)*('Raw Data'!$AD$2:$AD$6347))</f>
        <v>1506</v>
      </c>
    </row>
    <row r="34" spans="2:13" x14ac:dyDescent="0.2">
      <c r="B34" s="71"/>
      <c r="C34" s="69"/>
      <c r="D34" s="161"/>
      <c r="E34" s="165">
        <f>IFERROR(E33/D33,0)</f>
        <v>0.64638702341522281</v>
      </c>
      <c r="F34" s="166">
        <f>IFERROR(F33/D33,0)</f>
        <v>0.16563087479121008</v>
      </c>
      <c r="G34" s="167">
        <f>IFERROR(G33/D33,0)</f>
        <v>0.18798210179356717</v>
      </c>
      <c r="I34" s="182"/>
      <c r="J34" s="187">
        <f>IFERROR(J33/I33,0)</f>
        <v>0.60620740619098445</v>
      </c>
      <c r="K34" s="188">
        <f>IFERROR(K33/I33,0)</f>
        <v>0.16676245997208308</v>
      </c>
      <c r="L34" s="166">
        <f>IFERROR(L33/I33,0)</f>
        <v>0.10337466130224156</v>
      </c>
      <c r="M34" s="167">
        <f>IFERROR(M33/I33,0)</f>
        <v>0.12365547253469086</v>
      </c>
    </row>
    <row r="35" spans="2:13" x14ac:dyDescent="0.2">
      <c r="B35" s="71"/>
      <c r="C35" s="69"/>
      <c r="D35" s="161"/>
      <c r="E35" s="165"/>
      <c r="F35" s="166"/>
      <c r="G35" s="167"/>
      <c r="I35" s="182"/>
      <c r="J35" s="189"/>
      <c r="K35" s="177"/>
      <c r="L35" s="178"/>
      <c r="M35" s="179"/>
    </row>
    <row r="36" spans="2:13" ht="12.75" customHeight="1" x14ac:dyDescent="0.25">
      <c r="B36" s="70" t="s">
        <v>435</v>
      </c>
      <c r="C36" s="69" t="s">
        <v>287</v>
      </c>
      <c r="D36" s="161" cm="1">
        <f t="array" ref="D36">(SUMPRODUCT(('Raw Data'!$BL$2:$BL$6347=RIGHT(B36,7))*('Raw Data'!$P$2:$P$6347="JP COURT")*('Raw Data'!$J$2:$J$6347=$C$3)*('Raw Data'!$S$2:$S$6347))-SUMPRODUCT(('Raw Data'!$BL$2:$BL$6347=RIGHT(B36,7))*('Raw Data'!$P$2:$P$6347="JP COURT")*('Raw Data'!$J$2:$J$6347=$C$3)*('Raw Data'!$T$2:$T$6347)))/1000000</f>
        <v>0.67405680999999995</v>
      </c>
      <c r="E36" s="162" cm="1">
        <f t="array" ref="E36">(SUMPRODUCT(('Raw Data'!$BL$2:$BL$6347=RIGHT(B36,7))*('Raw Data'!$P$2:$P$6347="JP COURT")*('Raw Data'!$J$2:$J$6347=$C$3)*('Raw Data'!$AA$2:$AA$6347)))/1000000</f>
        <v>0.32701821000000003</v>
      </c>
      <c r="F36" s="163">
        <f>D36-G36-E36</f>
        <v>0.18125340999999989</v>
      </c>
      <c r="G36" s="164" cm="1">
        <f t="array" ref="G36">(SUMPRODUCT(('Raw Data'!$BL$2:$BL$6347=RIGHT(B36,7))*('Raw Data'!$P$2:$P$6347="JP COURT")*('Raw Data'!$J$2:$J$6347=$C$3)*('Raw Data'!$W$2:$W$6347)))/1000000</f>
        <v>0.16578519</v>
      </c>
      <c r="I36" s="182" cm="1">
        <f t="array" ref="I36">SUMPRODUCT(('Raw Data'!$BL$2:$BL$6347=RIGHT(B36,7))*('Raw Data'!$P$2:$P$6347="JP COURT")*('Raw Data'!$J$2:$J$6347=$C$3)*('Raw Data'!$R$2:$R$6347))-SUMPRODUCT(('Raw Data'!$BL$2:$BL$6347=RIGHT(B36,7))*('Raw Data'!$P$2:$P$6347="JP COURT")*('Raw Data'!$J$2:$J$6347=$C$3)*('Raw Data'!$AH$2:$AH$6347))-SUMPRODUCT(('Raw Data'!$BL$2:$BL$6347=RIGHT(B36,7))*('Raw Data'!$P$2:$P$6347="JP COURT")*('Raw Data'!$J$2:$J$6347=$C$3)*('Raw Data'!$BH$2:$BH$6347))</f>
        <v>2676</v>
      </c>
      <c r="J36" s="183" cm="1">
        <f t="array" ref="J36">SUMPRODUCT(('Raw Data'!$BL$2:$BL$6347=RIGHT(B36,7))*('Raw Data'!$P$2:$P$6347="JP COURT")*('Raw Data'!$J$2:$J$6347=$C$3)*('Raw Data'!$AF$2:$AF$6347))</f>
        <v>1199</v>
      </c>
      <c r="K36" s="184">
        <f>I36-J36-L36-M36</f>
        <v>345</v>
      </c>
      <c r="L36" s="185" cm="1">
        <f t="array" ref="L36">SUMPRODUCT(('Raw Data'!$BL$2:$BL$6347=RIGHT(B36,7))*('Raw Data'!$P$2:$P$6347="JP COURT")*('Raw Data'!$J$2:$J$6347=$C$3)*('Raw Data'!$AE$2:$AE$6347))</f>
        <v>427</v>
      </c>
      <c r="M36" s="186" cm="1">
        <f t="array" ref="M36">SUMPRODUCT(('Raw Data'!$BL$2:$BL$6347=RIGHT(B36,7))*('Raw Data'!$P$2:$P$6347="JP COURT")*('Raw Data'!$J$2:$J$6347=$C$3)*('Raw Data'!$AD$2:$AD$6347))</f>
        <v>705</v>
      </c>
    </row>
    <row r="37" spans="2:13" ht="15" x14ac:dyDescent="0.25">
      <c r="B37" s="70"/>
      <c r="C37" s="69"/>
      <c r="D37" s="168"/>
      <c r="E37" s="165">
        <f>IFERROR(E36/D36,0)</f>
        <v>0.48514933036578928</v>
      </c>
      <c r="F37" s="166">
        <f>IFERROR(F36/D36,0)</f>
        <v>0.26889930835354947</v>
      </c>
      <c r="G37" s="167">
        <f>IFERROR(G36/D36,0)</f>
        <v>0.24595136128066122</v>
      </c>
      <c r="I37" s="182"/>
      <c r="J37" s="187">
        <f>IFERROR(J36/I36,0)</f>
        <v>0.44805680119581465</v>
      </c>
      <c r="K37" s="188">
        <f>IFERROR(K36/I36,0)</f>
        <v>0.12892376681614351</v>
      </c>
      <c r="L37" s="166">
        <f>IFERROR(L36/I36,0)</f>
        <v>0.15956651718983558</v>
      </c>
      <c r="M37" s="167">
        <f>IFERROR(M36/I36,0)</f>
        <v>0.26345291479820626</v>
      </c>
    </row>
    <row r="38" spans="2:13" ht="13.5" thickBot="1" x14ac:dyDescent="0.25">
      <c r="B38" s="72"/>
      <c r="C38" s="73"/>
      <c r="D38" s="169"/>
      <c r="E38" s="170"/>
      <c r="F38" s="171"/>
      <c r="G38" s="172"/>
      <c r="I38" s="190"/>
      <c r="J38" s="191"/>
      <c r="K38" s="192"/>
      <c r="L38" s="193"/>
      <c r="M38" s="194"/>
    </row>
    <row r="39" spans="2:13" ht="18.75" customHeight="1" x14ac:dyDescent="0.25">
      <c r="B39" s="62" t="s">
        <v>70</v>
      </c>
      <c r="C39" s="63" t="s">
        <v>295</v>
      </c>
      <c r="D39" s="145">
        <f>SUM(D43,D46,D49)</f>
        <v>6.5006330200000004</v>
      </c>
      <c r="E39" s="146">
        <f>SUM(E43,E46,E49)</f>
        <v>3.995874230000001</v>
      </c>
      <c r="F39" s="147">
        <f>SUM(F43,F46,F49)</f>
        <v>1.071336209999999</v>
      </c>
      <c r="G39" s="148">
        <f>SUM(G43,G46,G49)</f>
        <v>1.4334225800000002</v>
      </c>
      <c r="I39" s="173">
        <f>SUM(I43,I46,I49)</f>
        <v>40120</v>
      </c>
      <c r="J39" s="174">
        <f t="shared" ref="J39:M39" si="2">SUM(J43,J46,J49)</f>
        <v>23667</v>
      </c>
      <c r="K39" s="174">
        <f t="shared" si="2"/>
        <v>7465</v>
      </c>
      <c r="L39" s="174">
        <f t="shared" si="2"/>
        <v>1786</v>
      </c>
      <c r="M39" s="175">
        <f t="shared" si="2"/>
        <v>7202</v>
      </c>
    </row>
    <row r="40" spans="2:13" ht="15.75" x14ac:dyDescent="0.25">
      <c r="B40" s="64" t="s">
        <v>434</v>
      </c>
      <c r="C40" s="65"/>
      <c r="D40" s="149"/>
      <c r="E40" s="150">
        <f>IFERROR(E39/D39,0)</f>
        <v>0.61469001829609526</v>
      </c>
      <c r="F40" s="151">
        <f>IFERROR(F39/D39,0)</f>
        <v>0.16480490541519585</v>
      </c>
      <c r="G40" s="152">
        <f>IFERROR(G39/D39,0)</f>
        <v>0.22050507628870891</v>
      </c>
      <c r="I40" s="176"/>
      <c r="J40" s="150">
        <f>IFERROR(J39/I39,0)</f>
        <v>0.58990528414755727</v>
      </c>
      <c r="K40" s="177">
        <f>IFERROR(K39/I39,0)</f>
        <v>0.1860667996011964</v>
      </c>
      <c r="L40" s="178">
        <f>IFERROR(L39/I39,0)</f>
        <v>4.451645064805583E-2</v>
      </c>
      <c r="M40" s="179">
        <f>IFERROR(M39/I39,0)</f>
        <v>0.17951146560319042</v>
      </c>
    </row>
    <row r="41" spans="2:13" x14ac:dyDescent="0.2">
      <c r="B41" s="66"/>
      <c r="C41" s="67"/>
      <c r="D41" s="153"/>
      <c r="E41" s="154"/>
      <c r="F41" s="155"/>
      <c r="G41" s="156"/>
      <c r="I41" s="180"/>
      <c r="J41" s="154"/>
      <c r="K41" s="153"/>
      <c r="L41" s="155"/>
      <c r="M41" s="156"/>
    </row>
    <row r="42" spans="2:13" x14ac:dyDescent="0.2">
      <c r="B42" s="68"/>
      <c r="C42" s="69"/>
      <c r="D42" s="157"/>
      <c r="E42" s="158"/>
      <c r="F42" s="159"/>
      <c r="G42" s="160"/>
      <c r="I42" s="181"/>
      <c r="J42" s="158"/>
      <c r="K42" s="157"/>
      <c r="L42" s="159"/>
      <c r="M42" s="160"/>
    </row>
    <row r="43" spans="2:13" ht="12.75" customHeight="1" x14ac:dyDescent="0.25">
      <c r="B43" s="70" t="s">
        <v>67</v>
      </c>
      <c r="C43" s="69" t="s">
        <v>295</v>
      </c>
      <c r="D43" s="161" cm="1">
        <f t="array" ref="D43">(SUMPRODUCT(('Raw Data'!$BL$2:$BL$6347=RIGHT(B43,7))*('Raw Data'!$P$2:$P$6347="FISCAL FINES")*('Raw Data'!$J$2:$J$6347=$C$3)*('Raw Data'!$S$2:$S$6347))-SUMPRODUCT(('Raw Data'!$BL$2:$BL$6347=RIGHT(B43,7))*('Raw Data'!$P$2:$P$6347="FISCAL FINES")*('Raw Data'!$J$2:$J$6347=$C$3)*('Raw Data'!$T$2:$T$6347)))/1000000</f>
        <v>2.1705245799999995</v>
      </c>
      <c r="E43" s="162" cm="1">
        <f t="array" ref="E43">(SUMPRODUCT(('Raw Data'!$BL$2:$BL$6347=RIGHT(B43,7))*('Raw Data'!$P$2:$P$6347="FISCAL FINES")*('Raw Data'!$J$2:$J$6347=$C$3)*('Raw Data'!$AA$2:$AA$6347)))/1000000</f>
        <v>1.5858206500000001</v>
      </c>
      <c r="F43" s="163">
        <f>D43-G43-E43</f>
        <v>0.24182428999999939</v>
      </c>
      <c r="G43" s="164" cm="1">
        <f t="array" ref="G43">(SUMPRODUCT(('Raw Data'!$BL$2:$BL$6347=RIGHT(B43,7))*('Raw Data'!$P$2:$P$6347="FISCAL FINES")*('Raw Data'!$J$2:$J$6347=$C$3)*('Raw Data'!$W$2:$W$6347)))/1000000</f>
        <v>0.3428796400000001</v>
      </c>
      <c r="I43" s="182" cm="1">
        <f t="array" ref="I43">SUMPRODUCT(('Raw Data'!$BL$2:$BL$6347=RIGHT(B43,7))*('Raw Data'!$P$2:$P$6347="FISCAL FINES")*('Raw Data'!$J$2:$J$6347=$C$3)*('Raw Data'!$R$2:$R$6347))-SUMPRODUCT(('Raw Data'!$BL$2:$BL$6347=RIGHT(B43,7))*('Raw Data'!$P$2:$P$6347="FISCAL FINES")*('Raw Data'!$J$2:$J$6347=$C$3)*('Raw Data'!$AH$2:$AH$6347))-SUMPRODUCT(('Raw Data'!$BL$2:$BL$6347=RIGHT(B43,7))*('Raw Data'!$P$2:$P$6347="FISCAL FINES")*('Raw Data'!$J$2:$J$6347=$C$3)*('Raw Data'!$BH$2:$BH$6347))</f>
        <v>14197</v>
      </c>
      <c r="J43" s="183" cm="1">
        <f t="array" ref="J43">SUMPRODUCT(('Raw Data'!$BL$2:$BL$6347=RIGHT(B43,7))*('Raw Data'!$P$2:$P$6347="FISCAL FINES")*('Raw Data'!$J$2:$J$6347=$C$3)*('Raw Data'!$AF$2:$AF$6347))</f>
        <v>10041</v>
      </c>
      <c r="K43" s="184">
        <f>I43-J43-L43-M43</f>
        <v>1898</v>
      </c>
      <c r="L43" s="185" cm="1">
        <f t="array" ref="L43">SUMPRODUCT(('Raw Data'!$BL$2:$BL$6347=RIGHT(B43,7))*('Raw Data'!$P$2:$P$6347="FISCAL FINES")*('Raw Data'!$J$2:$J$6347=$C$3)*('Raw Data'!$AE$2:$AE$6347))</f>
        <v>530</v>
      </c>
      <c r="M43" s="186" cm="1">
        <f t="array" ref="M43">SUMPRODUCT(('Raw Data'!$BL$2:$BL$6347=RIGHT(B43,7))*('Raw Data'!$P$2:$P$6347="FISCAL FINES")*('Raw Data'!$J$2:$J$6347=$C$3)*('Raw Data'!$AD$2:$AD$6347))</f>
        <v>1728</v>
      </c>
    </row>
    <row r="44" spans="2:13" ht="15" x14ac:dyDescent="0.25">
      <c r="B44" s="70"/>
      <c r="C44" s="69"/>
      <c r="D44" s="161"/>
      <c r="E44" s="165">
        <f>IFERROR(E43/D43,0)</f>
        <v>0.73061630566745317</v>
      </c>
      <c r="F44" s="166">
        <f>IFERROR(F43/D43,0)</f>
        <v>0.11141283182335555</v>
      </c>
      <c r="G44" s="167">
        <f>IFERROR(G43/D43,0)</f>
        <v>0.15797086250919129</v>
      </c>
      <c r="I44" s="182"/>
      <c r="J44" s="187">
        <f>IFERROR(J43/I43,0)</f>
        <v>0.70726209762625902</v>
      </c>
      <c r="K44" s="188">
        <f>IFERROR(K43/I43,0)</f>
        <v>0.1336902162428682</v>
      </c>
      <c r="L44" s="166">
        <f>IFERROR(L43/I43,0)</f>
        <v>3.7331830668451083E-2</v>
      </c>
      <c r="M44" s="167">
        <f>IFERROR(M43/I43,0)</f>
        <v>0.12171585546242164</v>
      </c>
    </row>
    <row r="45" spans="2:13" ht="15" x14ac:dyDescent="0.25">
      <c r="B45" s="70"/>
      <c r="C45" s="69"/>
      <c r="D45" s="161"/>
      <c r="E45" s="165"/>
      <c r="F45" s="166"/>
      <c r="G45" s="167"/>
      <c r="I45" s="182"/>
      <c r="J45" s="189"/>
      <c r="K45" s="177"/>
      <c r="L45" s="178"/>
      <c r="M45" s="179"/>
    </row>
    <row r="46" spans="2:13" ht="12.75" customHeight="1" x14ac:dyDescent="0.25">
      <c r="B46" s="70" t="s">
        <v>68</v>
      </c>
      <c r="C46" s="69" t="s">
        <v>295</v>
      </c>
      <c r="D46" s="161" cm="1">
        <f t="array" ref="D46">(SUMPRODUCT(('Raw Data'!$BL$2:$BL$6347=RIGHT(B46,7))*('Raw Data'!$P$2:$P$6347="FISCAL FINES")*('Raw Data'!$J$2:$J$6347=$C$3)*('Raw Data'!$S$2:$S$6347))-SUMPRODUCT(('Raw Data'!$BL$2:$BL$6347=RIGHT(B46,7))*('Raw Data'!$P$2:$P$6347="FISCAL FINES")*('Raw Data'!$J$2:$J$6347=$C$3)*('Raw Data'!$T$2:$T$6347)))/1000000</f>
        <v>2.3893134100000002</v>
      </c>
      <c r="E46" s="162" cm="1">
        <f t="array" ref="E46">(SUMPRODUCT(('Raw Data'!$BL$2:$BL$6347=RIGHT(B46,7))*('Raw Data'!$P$2:$P$6347="FISCAL FINES")*('Raw Data'!$J$2:$J$6347=$C$3)*('Raw Data'!$AA$2:$AA$6347)))/1000000</f>
        <v>1.5404742000000005</v>
      </c>
      <c r="F46" s="163">
        <f>D46-G46-E46</f>
        <v>0.37009089999999989</v>
      </c>
      <c r="G46" s="164" cm="1">
        <f t="array" ref="G46">(SUMPRODUCT(('Raw Data'!$BL$2:$BL$6347=RIGHT(B46,7))*('Raw Data'!$P$2:$P$6347="FISCAL FINES")*('Raw Data'!$J$2:$J$6347=$C$3)*('Raw Data'!$W$2:$W$6347)))/1000000</f>
        <v>0.47874830999999995</v>
      </c>
      <c r="I46" s="182" cm="1">
        <f t="array" ref="I46">SUMPRODUCT(('Raw Data'!$BL$2:$BL$6347=RIGHT(B46,7))*('Raw Data'!$P$2:$P$6347="FISCAL FINES")*('Raw Data'!$J$2:$J$6347=$C$3)*('Raw Data'!$R$2:$R$6347))-SUMPRODUCT(('Raw Data'!$BL$2:$BL$6347=RIGHT(B46,7))*('Raw Data'!$P$2:$P$6347="FISCAL FINES")*('Raw Data'!$J$2:$J$6347=$C$3)*('Raw Data'!$AH$2:$AH$6347))-SUMPRODUCT(('Raw Data'!$BL$2:$BL$6347=RIGHT(B46,7))*('Raw Data'!$P$2:$P$6347="FISCAL FINES")*('Raw Data'!$J$2:$J$6347=$C$3)*('Raw Data'!$BH$2:$BH$6347))</f>
        <v>14249</v>
      </c>
      <c r="J46" s="183" cm="1">
        <f t="array" ref="J46">SUMPRODUCT(('Raw Data'!$BL$2:$BL$6347=RIGHT(B46,7))*('Raw Data'!$P$2:$P$6347="FISCAL FINES")*('Raw Data'!$J$2:$J$6347=$C$3)*('Raw Data'!$AF$2:$AF$6347))</f>
        <v>8757</v>
      </c>
      <c r="K46" s="184">
        <f>I46-J46-L46-M46</f>
        <v>2679</v>
      </c>
      <c r="L46" s="185" cm="1">
        <f t="array" ref="L46">SUMPRODUCT(('Raw Data'!$BL$2:$BL$6347=RIGHT(B46,7))*('Raw Data'!$P$2:$P$6347="FISCAL FINES")*('Raw Data'!$J$2:$J$6347=$C$3)*('Raw Data'!$AE$2:$AE$6347))</f>
        <v>576</v>
      </c>
      <c r="M46" s="186" cm="1">
        <f t="array" ref="M46">SUMPRODUCT(('Raw Data'!$BL$2:$BL$6347=RIGHT(B46,7))*('Raw Data'!$P$2:$P$6347="FISCAL FINES")*('Raw Data'!$J$2:$J$6347=$C$3)*('Raw Data'!$AD$2:$AD$6347))</f>
        <v>2237</v>
      </c>
    </row>
    <row r="47" spans="2:13" x14ac:dyDescent="0.2">
      <c r="B47" s="71"/>
      <c r="C47" s="69"/>
      <c r="D47" s="161"/>
      <c r="E47" s="165">
        <f>IFERROR(E46/D46,0)</f>
        <v>0.64473509149224606</v>
      </c>
      <c r="F47" s="166">
        <f>IFERROR(F46/D46,0)</f>
        <v>0.15489424637682833</v>
      </c>
      <c r="G47" s="167">
        <f>IFERROR(G46/D46,0)</f>
        <v>0.20037066213092569</v>
      </c>
      <c r="I47" s="182"/>
      <c r="J47" s="187">
        <f>IFERROR(J46/I46,0)</f>
        <v>0.6145694434697172</v>
      </c>
      <c r="K47" s="188">
        <f>IFERROR(K46/I46,0)</f>
        <v>0.18801319390834445</v>
      </c>
      <c r="L47" s="166">
        <f>IFERROR(L46/I46,0)</f>
        <v>4.0423889395747072E-2</v>
      </c>
      <c r="M47" s="167">
        <f>IFERROR(M46/I46,0)</f>
        <v>0.15699347322619131</v>
      </c>
    </row>
    <row r="48" spans="2:13" x14ac:dyDescent="0.2">
      <c r="B48" s="71"/>
      <c r="C48" s="69"/>
      <c r="D48" s="161"/>
      <c r="E48" s="165"/>
      <c r="F48" s="166"/>
      <c r="G48" s="167"/>
      <c r="I48" s="182"/>
      <c r="J48" s="189"/>
      <c r="K48" s="177"/>
      <c r="L48" s="178"/>
      <c r="M48" s="179"/>
    </row>
    <row r="49" spans="2:13" ht="12.75" customHeight="1" x14ac:dyDescent="0.25">
      <c r="B49" s="70" t="s">
        <v>69</v>
      </c>
      <c r="C49" s="69" t="s">
        <v>295</v>
      </c>
      <c r="D49" s="161" cm="1">
        <f t="array" ref="D49">(SUMPRODUCT(('Raw Data'!$BL$2:$BL$6347=RIGHT(B49,7))*('Raw Data'!$P$2:$P$6347="FISCAL FINES")*('Raw Data'!$J$2:$J$6347=$C$3)*('Raw Data'!$S$2:$S$6347))-SUMPRODUCT(('Raw Data'!$BL$2:$BL$6347=RIGHT(B49,7))*('Raw Data'!$P$2:$P$6347="FISCAL FINES")*('Raw Data'!$J$2:$J$6347=$C$3)*('Raw Data'!$T$2:$T$6347)))/1000000</f>
        <v>1.9407950300000001</v>
      </c>
      <c r="E49" s="162" cm="1">
        <f t="array" ref="E49">(SUMPRODUCT(('Raw Data'!$BL$2:$BL$6347=RIGHT(B49,7))*('Raw Data'!$P$2:$P$6347="FISCAL FINES")*('Raw Data'!$J$2:$J$6347=$C$3)*('Raw Data'!$AA$2:$AA$6347)))/1000000</f>
        <v>0.86957938000000023</v>
      </c>
      <c r="F49" s="163">
        <f>D49-G49-E49</f>
        <v>0.45942101999999974</v>
      </c>
      <c r="G49" s="164" cm="1">
        <f t="array" ref="G49">(SUMPRODUCT(('Raw Data'!$BL$2:$BL$6347=RIGHT(B49,7))*('Raw Data'!$P$2:$P$6347="FISCAL FINES")*('Raw Data'!$J$2:$J$6347=$C$3)*('Raw Data'!$W$2:$W$6347)))/1000000</f>
        <v>0.61179463000000001</v>
      </c>
      <c r="I49" s="182" cm="1">
        <f t="array" ref="I49">SUMPRODUCT(('Raw Data'!$BL$2:$BL$6347=RIGHT(B49,7))*('Raw Data'!$P$2:$P$6347="FISCAL FINES")*('Raw Data'!$J$2:$J$6347=$C$3)*('Raw Data'!$R$2:$R$6347))-SUMPRODUCT(('Raw Data'!$BL$2:$BL$6347=RIGHT(B49,7))*('Raw Data'!$P$2:$P$6347="FISCAL FINES")*('Raw Data'!$J$2:$J$6347=$C$3)*('Raw Data'!$AH$2:$AH$6347))-SUMPRODUCT(('Raw Data'!$BL$2:$BL$6347=RIGHT(B49,7))*('Raw Data'!$P$2:$P$6347="FISCAL FINES")*('Raw Data'!$J$2:$J$6347=$C$3)*('Raw Data'!$BH$2:$BH$6347))</f>
        <v>11674</v>
      </c>
      <c r="J49" s="183" cm="1">
        <f t="array" ref="J49">SUMPRODUCT(('Raw Data'!$BL$2:$BL$6347=RIGHT(B49,7))*('Raw Data'!$P$2:$P$6347="FISCAL FINES")*('Raw Data'!$J$2:$J$6347=$C$3)*('Raw Data'!$AF$2:$AF$6347))</f>
        <v>4869</v>
      </c>
      <c r="K49" s="184">
        <f>I49-J49-L49-M49</f>
        <v>2888</v>
      </c>
      <c r="L49" s="185" cm="1">
        <f t="array" ref="L49">SUMPRODUCT(('Raw Data'!$BL$2:$BL$6347=RIGHT(B49,7))*('Raw Data'!$P$2:$P$6347="FISCAL FINES")*('Raw Data'!$J$2:$J$6347=$C$3)*('Raw Data'!$AE$2:$AE$6347))</f>
        <v>680</v>
      </c>
      <c r="M49" s="186" cm="1">
        <f t="array" ref="M49">SUMPRODUCT(('Raw Data'!$BL$2:$BL$6347=RIGHT(B49,7))*('Raw Data'!$P$2:$P$6347="FISCAL FINES")*('Raw Data'!$J$2:$J$6347=$C$3)*('Raw Data'!$AD$2:$AD$6347))</f>
        <v>3237</v>
      </c>
    </row>
    <row r="50" spans="2:13" x14ac:dyDescent="0.2">
      <c r="B50" s="71"/>
      <c r="C50" s="69"/>
      <c r="D50" s="161"/>
      <c r="E50" s="165">
        <f>IFERROR(E49/D49,0)</f>
        <v>0.44805317746511347</v>
      </c>
      <c r="F50" s="166">
        <f>IFERROR(F49/D49,0)</f>
        <v>0.23671794955080841</v>
      </c>
      <c r="G50" s="167">
        <f>IFERROR(G49/D49,0)</f>
        <v>0.31522887298407809</v>
      </c>
      <c r="I50" s="182"/>
      <c r="J50" s="187">
        <f>IFERROR(J49/I49,0)</f>
        <v>0.41708069213637144</v>
      </c>
      <c r="K50" s="188">
        <f>IFERROR(K49/I49,0)</f>
        <v>0.24738735651875965</v>
      </c>
      <c r="L50" s="166">
        <f>IFERROR(L49/I49,0)</f>
        <v>5.8249100565358918E-2</v>
      </c>
      <c r="M50" s="167">
        <f>IFERROR(M49/I49,0)</f>
        <v>0.27728285077951004</v>
      </c>
    </row>
    <row r="51" spans="2:13" x14ac:dyDescent="0.2">
      <c r="B51" s="71"/>
      <c r="C51" s="69"/>
      <c r="D51" s="161"/>
      <c r="E51" s="165"/>
      <c r="F51" s="166"/>
      <c r="G51" s="167"/>
      <c r="I51" s="182"/>
      <c r="J51" s="189"/>
      <c r="K51" s="177"/>
      <c r="L51" s="178"/>
      <c r="M51" s="179"/>
    </row>
    <row r="52" spans="2:13" ht="12.75" customHeight="1" x14ac:dyDescent="0.25">
      <c r="B52" s="70" t="s">
        <v>435</v>
      </c>
      <c r="C52" s="69" t="s">
        <v>295</v>
      </c>
      <c r="D52" s="161" cm="1">
        <f t="array" ref="D52">(SUMPRODUCT(('Raw Data'!$BL$2:$BL$6347=RIGHT(B52,7))*('Raw Data'!$P$2:$P$6347="FISCAL FINES")*('Raw Data'!$J$2:$J$6347=$C$3)*('Raw Data'!$S$2:$S$6347))-SUMPRODUCT(('Raw Data'!$BL$2:$BL$6347=RIGHT(B52,7))*('Raw Data'!$P$2:$P$6347="FISCAL FINES")*('Raw Data'!$J$2:$J$6347=$C$3)*('Raw Data'!$T$2:$T$6347)))/1000000</f>
        <v>0.44454004999999991</v>
      </c>
      <c r="E52" s="162" cm="1">
        <f t="array" ref="E52">(SUMPRODUCT(('Raw Data'!$BL$2:$BL$6347=RIGHT(B52,7))*('Raw Data'!$P$2:$P$6347="FISCAL FINES")*('Raw Data'!$J$2:$J$6347=$C$3)*('Raw Data'!$AA$2:$AA$6347)))/1000000</f>
        <v>0.15134457000000001</v>
      </c>
      <c r="F52" s="163">
        <f>D52-G52-E52</f>
        <v>0.10402979999999989</v>
      </c>
      <c r="G52" s="164" cm="1">
        <f t="array" ref="G52">(SUMPRODUCT(('Raw Data'!$BL$2:$BL$6347=RIGHT(B52,7))*('Raw Data'!$P$2:$P$6347="FISCAL FINES")*('Raw Data'!$J$2:$J$6347=$C$3)*('Raw Data'!$W$2:$W$6347)))/1000000</f>
        <v>0.18916568</v>
      </c>
      <c r="I52" s="182" cm="1">
        <f t="array" ref="I52">SUMPRODUCT(('Raw Data'!$BL$2:$BL$6347=RIGHT(B52,7))*('Raw Data'!$P$2:$P$6347="FISCAL FINES")*('Raw Data'!$J$2:$J$6347=$C$3)*('Raw Data'!$R$2:$R$6347))-SUMPRODUCT(('Raw Data'!$BL$2:$BL$6347=RIGHT(B52,7))*('Raw Data'!$P$2:$P$6347="FISCAL FINES")*('Raw Data'!$J$2:$J$6347=$C$3)*('Raw Data'!$AH$2:$AH$6347))-SUMPRODUCT(('Raw Data'!$BL$2:$BL$6347=RIGHT(B52,7))*('Raw Data'!$P$2:$P$6347="FISCAL FINES")*('Raw Data'!$J$2:$J$6347=$C$3)*('Raw Data'!$BH$2:$BH$6347))</f>
        <v>2758</v>
      </c>
      <c r="J52" s="183" cm="1">
        <f t="array" ref="J52">SUMPRODUCT(('Raw Data'!$BL$2:$BL$6347=RIGHT(B52,7))*('Raw Data'!$P$2:$P$6347="FISCAL FINES")*('Raw Data'!$J$2:$J$6347=$C$3)*('Raw Data'!$AF$2:$AF$6347))</f>
        <v>856</v>
      </c>
      <c r="K52" s="184">
        <f>I52-J52-L52-M52</f>
        <v>246</v>
      </c>
      <c r="L52" s="185" cm="1">
        <f t="array" ref="L52">SUMPRODUCT(('Raw Data'!$BL$2:$BL$6347=RIGHT(B52,7))*('Raw Data'!$P$2:$P$6347="FISCAL FINES")*('Raw Data'!$J$2:$J$6347=$C$3)*('Raw Data'!$AE$2:$AE$6347))</f>
        <v>246</v>
      </c>
      <c r="M52" s="186" cm="1">
        <f t="array" ref="M52">SUMPRODUCT(('Raw Data'!$BL$2:$BL$6347=RIGHT(B52,7))*('Raw Data'!$P$2:$P$6347="FISCAL FINES")*('Raw Data'!$J$2:$J$6347=$C$3)*('Raw Data'!$AD$2:$AD$6347))</f>
        <v>1410</v>
      </c>
    </row>
    <row r="53" spans="2:13" ht="15" x14ac:dyDescent="0.25">
      <c r="B53" s="70"/>
      <c r="C53" s="69"/>
      <c r="D53" s="168"/>
      <c r="E53" s="165">
        <f>IFERROR(E52/D52,0)</f>
        <v>0.34045204700903786</v>
      </c>
      <c r="F53" s="166">
        <f>IFERROR(F52/D52,0)</f>
        <v>0.23401671008045263</v>
      </c>
      <c r="G53" s="167">
        <f>IFERROR(G52/D52,0)</f>
        <v>0.42553124291050953</v>
      </c>
      <c r="I53" s="182"/>
      <c r="J53" s="187">
        <f>IFERROR(J52/I52,0)</f>
        <v>0.3103698332124728</v>
      </c>
      <c r="K53" s="188">
        <f>IFERROR(K52/I52,0)</f>
        <v>8.9195068890500356E-2</v>
      </c>
      <c r="L53" s="166">
        <f>IFERROR(L52/I52,0)</f>
        <v>8.9195068890500356E-2</v>
      </c>
      <c r="M53" s="167">
        <f>IFERROR(M52/I52,0)</f>
        <v>0.51124002900652643</v>
      </c>
    </row>
    <row r="54" spans="2:13" ht="13.5" thickBot="1" x14ac:dyDescent="0.25">
      <c r="B54" s="72"/>
      <c r="C54" s="73"/>
      <c r="D54" s="169"/>
      <c r="E54" s="170"/>
      <c r="F54" s="171"/>
      <c r="G54" s="172"/>
      <c r="I54" s="190"/>
      <c r="J54" s="191"/>
      <c r="K54" s="192"/>
      <c r="L54" s="193"/>
      <c r="M54" s="194"/>
    </row>
    <row r="55" spans="2:13" ht="18" customHeight="1" x14ac:dyDescent="0.25">
      <c r="B55" s="62" t="s">
        <v>70</v>
      </c>
      <c r="C55" s="63" t="s">
        <v>268</v>
      </c>
      <c r="D55" s="145">
        <f>SUM(D59,D62,D65)</f>
        <v>0.63492135000000005</v>
      </c>
      <c r="E55" s="146">
        <f>SUM(E59,E62,E65)</f>
        <v>0.46763251999999994</v>
      </c>
      <c r="F55" s="147">
        <f>SUM(F59,F62,F65)</f>
        <v>7.1270050000000126E-2</v>
      </c>
      <c r="G55" s="148">
        <f>SUM(G59,G62,G65)</f>
        <v>9.6018779999999998E-2</v>
      </c>
      <c r="I55" s="173">
        <f>SUM(I59,I62,I65)</f>
        <v>12445</v>
      </c>
      <c r="J55" s="174">
        <f t="shared" ref="J55:M55" si="3">SUM(J59,J62,J65)</f>
        <v>9424</v>
      </c>
      <c r="K55" s="174">
        <f t="shared" si="3"/>
        <v>1364</v>
      </c>
      <c r="L55" s="174">
        <f t="shared" si="3"/>
        <v>112</v>
      </c>
      <c r="M55" s="175">
        <f t="shared" si="3"/>
        <v>1545</v>
      </c>
    </row>
    <row r="56" spans="2:13" ht="15.75" x14ac:dyDescent="0.25">
      <c r="B56" s="64" t="s">
        <v>434</v>
      </c>
      <c r="C56" s="65"/>
      <c r="D56" s="149"/>
      <c r="E56" s="150">
        <f>IFERROR(E55/D55,0)</f>
        <v>0.73652038949391119</v>
      </c>
      <c r="F56" s="151">
        <f>IFERROR(F55/D55,0)</f>
        <v>0.11225020232820981</v>
      </c>
      <c r="G56" s="152">
        <f>IFERROR(G55/D55,0)</f>
        <v>0.15122940817787903</v>
      </c>
      <c r="I56" s="176"/>
      <c r="J56" s="150">
        <f>IFERROR(J55/I55,0)</f>
        <v>0.75725190839694656</v>
      </c>
      <c r="K56" s="177">
        <f>IFERROR(K55/I55,0)</f>
        <v>0.10960224989955805</v>
      </c>
      <c r="L56" s="178">
        <f>IFERROR(L55/I55,0)</f>
        <v>8.9995982322217758E-3</v>
      </c>
      <c r="M56" s="179">
        <f>IFERROR(M55/I55,0)</f>
        <v>0.12414624347127361</v>
      </c>
    </row>
    <row r="57" spans="2:13" x14ac:dyDescent="0.2">
      <c r="B57" s="66"/>
      <c r="C57" s="67"/>
      <c r="D57" s="153"/>
      <c r="E57" s="154"/>
      <c r="F57" s="155"/>
      <c r="G57" s="156"/>
      <c r="I57" s="180"/>
      <c r="J57" s="154"/>
      <c r="K57" s="153"/>
      <c r="L57" s="155"/>
      <c r="M57" s="156"/>
    </row>
    <row r="58" spans="2:13" x14ac:dyDescent="0.2">
      <c r="B58" s="68"/>
      <c r="C58" s="69"/>
      <c r="D58" s="157"/>
      <c r="E58" s="158"/>
      <c r="F58" s="159"/>
      <c r="G58" s="160"/>
      <c r="I58" s="181"/>
      <c r="J58" s="158"/>
      <c r="K58" s="157"/>
      <c r="L58" s="159"/>
      <c r="M58" s="160"/>
    </row>
    <row r="59" spans="2:13" ht="12.75" customHeight="1" x14ac:dyDescent="0.25">
      <c r="B59" s="70" t="s">
        <v>67</v>
      </c>
      <c r="C59" s="69" t="s">
        <v>268</v>
      </c>
      <c r="D59" s="161" cm="1">
        <f t="array" ref="D59">((SUMPRODUCT(('Raw Data'!$BL$2:$BL$6347=RIGHT(B59,7))*('Raw Data'!$P$2:$P$6347="PCOA")*('Raw Data'!$J$2:$J$6347=$C$3)*('Raw Data'!$S$2:$S$6347))-
SUMPRODUCT(('Raw Data'!$BL$2:$BL$6347=RIGHT(B59,7))*('Raw Data'!$P$2:$P$6347="PCOA")*('Raw Data'!$J$2:$J$6347=$C$3)*('Raw Data'!$T$2:$T$6347)))+
(SUMPRODUCT(('Raw Data'!$BL$2:$BL$6347=RIGHT(B59,7))*('Raw Data'!$P$2:$P$6347="PRAS")*('Raw Data'!$J$2:$J$6347=$C$3)*('Raw Data'!$S$2:$S$6347))-
SUMPRODUCT(('Raw Data'!$BL$2:$BL$6347=RIGHT(B59,7))*('Raw Data'!$P$2:$P$6347="PRAS")*('Raw Data'!$J$2:$J$6347=$C$3)*('Raw Data'!$T$2:$T$6347))))/1000000</f>
        <v>0.24204138</v>
      </c>
      <c r="E59" s="162" cm="1">
        <f t="array" ref="E59">(SUMPRODUCT(('Raw Data'!$BL$2:$BL$6347=RIGHT(B59,7))*('Raw Data'!$P$2:$P$6347="PCOA")*('Raw Data'!$J$2:$J$6347=$C$3)*('Raw Data'!$AA$2:$AA$6347))+
SUMPRODUCT(('Raw Data'!$BL$2:$BL$6347=RIGHT(B59,7))*('Raw Data'!$P$2:$P$6347="PRAS")*('Raw Data'!$J$2:$J$6347=$C$3)*('Raw Data'!$AA$2:$AA$6347)))/1000000</f>
        <v>0.19365957999999997</v>
      </c>
      <c r="F59" s="163">
        <f>D59-G59-E59</f>
        <v>2.0023910000000034E-2</v>
      </c>
      <c r="G59" s="164" cm="1">
        <f t="array" ref="G59">(SUMPRODUCT(('Raw Data'!$BL$2:$BL$6347=RIGHT(B59,7))*('Raw Data'!$P$2:$P$6347="PRAS")*('Raw Data'!$J$2:$J$6347=$C$3)*('Raw Data'!$W$2:$W$6347)))/1000000</f>
        <v>2.835789E-2</v>
      </c>
      <c r="I59" s="182" cm="1">
        <f t="array" ref="I59">(SUMPRODUCT(('Raw Data'!$BL$2:$BL$6347=RIGHT(B59,7))*('Raw Data'!$P$2:$P$6347="PCOA")*('Raw Data'!$J$2:$J$6347=$C$3)*('Raw Data'!$R$2:$R$6347))-
SUMPRODUCT(('Raw Data'!$BL$2:$BL$6347=RIGHT(B59,7))*('Raw Data'!$P$2:$P$6347="PCOA")*('Raw Data'!$J$2:$J$6347=$C$3)*('Raw Data'!$AH$2:$AH$6347))-
SUMPRODUCT(('Raw Data'!$BL$2:$BL$6347=RIGHT(B59,7))*('Raw Data'!$P$2:$P$6347="PCOA")*('Raw Data'!$J$2:$J$6347=$C$3)*('Raw Data'!$BH$2:$BH$6347)))+
(SUMPRODUCT(('Raw Data'!$BL$2:$BL$6347=RIGHT(B59,7))*('Raw Data'!$P$2:$P$6347="PRAS")*('Raw Data'!$J$2:$J$6347=$C$3)*('Raw Data'!$R$2:$R$6347))-
SUMPRODUCT(('Raw Data'!$BL$2:$BL$6347=RIGHT(B59,7))*('Raw Data'!$P$2:$P$6347="PRAS")*('Raw Data'!$J$2:$J$6347=$C$3)*('Raw Data'!$AH$2:$AH$6347))-
SUMPRODUCT(('Raw Data'!$BL$2:$BL$6347=RIGHT(B59,7))*('Raw Data'!$P$2:$P$6347="PRAS")*('Raw Data'!$J$2:$J$6347=$C$3)*('Raw Data'!$BH$2:$BH$6347)))</f>
        <v>4737</v>
      </c>
      <c r="J59" s="183" cm="1">
        <f t="array" ref="J59">SUMPRODUCT(('Raw Data'!$BL$2:$BL$6347=RIGHT(B59,7))*('Raw Data'!$P$2:$P$6347="PRAS")*('Raw Data'!$J$2:$J$6347=$C$3)*('Raw Data'!$AF$2:$AF$6347))
+SUMPRODUCT(('Raw Data'!$BL$2:$BL$6347=RIGHT(B59,7))*('Raw Data'!$P$2:$P$6347="PCOA")*('Raw Data'!$J$2:$J$6347=$C$3)*('Raw Data'!$AF$2:$AF$6347))</f>
        <v>3860</v>
      </c>
      <c r="K59" s="184">
        <f>I59-J59-L59-M59</f>
        <v>385</v>
      </c>
      <c r="L59" s="185" cm="1">
        <f t="array" ref="L59">SUMPRODUCT(('Raw Data'!$BL$2:$BL$6347=RIGHT(B59,7))*('Raw Data'!$P$2:$P$6347="PRAS")*('Raw Data'!$J$2:$J$6347=$C$3)*('Raw Data'!$AE$2:$AE$6347))+SUMPRODUCT(('Raw Data'!$BL$2:$BL$6347=RIGHT(B59,7))*('Raw Data'!$P$2:$P$6347="PCOA")*('Raw Data'!$J$2:$J$6347=$C$3)*('Raw Data'!$AE$2:$AE$6347))</f>
        <v>41</v>
      </c>
      <c r="M59" s="186" cm="1">
        <f t="array" ref="M59">SUMPRODUCT(('Raw Data'!$BL$2:$BL$6347=RIGHT(B59,7))*('Raw Data'!$P$2:$P$6347="PCOA")*('Raw Data'!$J$2:$J$6347=$C$3)*('Raw Data'!$AD$2:$AD$6347))+SUMPRODUCT(('Raw Data'!$BL$2:$BL$6347=RIGHT(B59,7))*('Raw Data'!$P$2:$P$6347="PRAS")*('Raw Data'!$J$2:$J$6347=$C$3)*('Raw Data'!$AD$2:$AD$6347))</f>
        <v>451</v>
      </c>
    </row>
    <row r="60" spans="2:13" ht="15" x14ac:dyDescent="0.25">
      <c r="B60" s="70"/>
      <c r="C60" s="69"/>
      <c r="D60" s="161"/>
      <c r="E60" s="165">
        <f>IFERROR(E59/D59,0)</f>
        <v>0.8001093862545321</v>
      </c>
      <c r="F60" s="166">
        <f>IFERROR(F59/D59,0)</f>
        <v>8.2729283728261813E-2</v>
      </c>
      <c r="G60" s="167">
        <f>IFERROR(G59/D59,0)</f>
        <v>0.11716133001720615</v>
      </c>
      <c r="I60" s="182"/>
      <c r="J60" s="187">
        <f>IFERROR(J59/I59,0)</f>
        <v>0.81486172683132785</v>
      </c>
      <c r="K60" s="188">
        <f>IFERROR(K59/I59,0)</f>
        <v>8.127506860882415E-2</v>
      </c>
      <c r="L60" s="166">
        <f>IFERROR(L59/I59,0)</f>
        <v>8.6552670466539996E-3</v>
      </c>
      <c r="M60" s="167">
        <f>IFERROR(M59/I59,0)</f>
        <v>9.5207937513194008E-2</v>
      </c>
    </row>
    <row r="61" spans="2:13" ht="15" x14ac:dyDescent="0.25">
      <c r="B61" s="70"/>
      <c r="C61" s="69"/>
      <c r="D61" s="161"/>
      <c r="E61" s="165"/>
      <c r="F61" s="166"/>
      <c r="G61" s="167"/>
      <c r="I61" s="182"/>
      <c r="J61" s="189"/>
      <c r="K61" s="177"/>
      <c r="L61" s="178"/>
      <c r="M61" s="179"/>
    </row>
    <row r="62" spans="2:13" ht="12.75" customHeight="1" x14ac:dyDescent="0.25">
      <c r="B62" s="70" t="s">
        <v>68</v>
      </c>
      <c r="C62" s="69" t="s">
        <v>268</v>
      </c>
      <c r="D62" s="161" cm="1">
        <f t="array" ref="D62">((SUMPRODUCT(('Raw Data'!$BL$2:$BL$6347=RIGHT(B62,7))*('Raw Data'!$P$2:$P$6347="PCOA")*('Raw Data'!$J$2:$J$6347=$C$3)*('Raw Data'!$S$2:$S$6347))-
SUMPRODUCT(('Raw Data'!$BL$2:$BL$6347=RIGHT(B62,7))*('Raw Data'!$P$2:$P$6347="PCOA")*('Raw Data'!$J$2:$J$6347=$C$3)*('Raw Data'!$T$2:$T$6347)))+
(SUMPRODUCT(('Raw Data'!$BL$2:$BL$6347=RIGHT(B62,7))*('Raw Data'!$P$2:$P$6347="PRAS")*('Raw Data'!$J$2:$J$6347=$C$3)*('Raw Data'!$S$2:$S$6347))-
SUMPRODUCT(('Raw Data'!$BL$2:$BL$6347=RIGHT(B62,7))*('Raw Data'!$P$2:$P$6347="PRAS")*('Raw Data'!$J$2:$J$6347=$C$3)*('Raw Data'!$T$2:$T$6347))))/1000000</f>
        <v>0.20945529000000002</v>
      </c>
      <c r="E62" s="162" cm="1">
        <f t="array" ref="E62">(SUMPRODUCT(('Raw Data'!$BL$2:$BL$6347=RIGHT(B62,7))*('Raw Data'!$P$2:$P$6347="PCOA")*('Raw Data'!$J$2:$J$6347=$C$3)*('Raw Data'!$AA$2:$AA$6347))+
SUMPRODUCT(('Raw Data'!$BL$2:$BL$6347=RIGHT(B62,7))*('Raw Data'!$P$2:$P$6347="PRAS")*('Raw Data'!$J$2:$J$6347=$C$3)*('Raw Data'!$AA$2:$AA$6347)))/1000000</f>
        <v>0.15836465999999996</v>
      </c>
      <c r="F62" s="163">
        <f>D62-G62-E62</f>
        <v>2.4065350000000069E-2</v>
      </c>
      <c r="G62" s="164" cm="1">
        <f t="array" ref="G62">(SUMPRODUCT(('Raw Data'!$BL$2:$BL$6347=RIGHT(B62,7))*('Raw Data'!$P$2:$P$6347="PRAS")*('Raw Data'!$J$2:$J$6347=$C$3)*('Raw Data'!$W$2:$W$6347)))/1000000</f>
        <v>2.7025279999999999E-2</v>
      </c>
      <c r="I62" s="182" cm="1">
        <f t="array" ref="I62">(SUMPRODUCT(('Raw Data'!$BL$2:$BL$6347=RIGHT(B62,7))*('Raw Data'!$P$2:$P$6347="PCOA")*('Raw Data'!$J$2:$J$6347=$C$3)*('Raw Data'!$R$2:$R$6347))-
SUMPRODUCT(('Raw Data'!$BL$2:$BL$6347=RIGHT(B62,7))*('Raw Data'!$P$2:$P$6347="PCOA")*('Raw Data'!$J$2:$J$6347=$C$3)*('Raw Data'!$AH$2:$AH$6347))-
SUMPRODUCT(('Raw Data'!$BL$2:$BL$6347=RIGHT(B62,7))*('Raw Data'!$P$2:$P$6347="PCOA")*('Raw Data'!$J$2:$J$6347=$C$3)*('Raw Data'!$BH$2:$BH$6347)))+
(SUMPRODUCT(('Raw Data'!$BL$2:$BL$6347=RIGHT(B62,7))*('Raw Data'!$P$2:$P$6347="PRAS")*('Raw Data'!$J$2:$J$6347=$C$3)*('Raw Data'!$R$2:$R$6347))-
SUMPRODUCT(('Raw Data'!$BL$2:$BL$6347=RIGHT(B62,7))*('Raw Data'!$P$2:$P$6347="PRAS")*('Raw Data'!$J$2:$J$6347=$C$3)*('Raw Data'!$AH$2:$AH$6347))-
SUMPRODUCT(('Raw Data'!$BL$2:$BL$6347=RIGHT(B62,7))*('Raw Data'!$P$2:$P$6347="PRAS")*('Raw Data'!$J$2:$J$6347=$C$3)*('Raw Data'!$BH$2:$BH$6347)))</f>
        <v>4100</v>
      </c>
      <c r="J62" s="183" cm="1">
        <f t="array" ref="J62">SUMPRODUCT(('Raw Data'!$BL$2:$BL$6347=RIGHT(B62,7))*('Raw Data'!$P$2:$P$6347="PRAS")*('Raw Data'!$J$2:$J$6347=$C$3)*('Raw Data'!$AF$2:$AF$6347))
+SUMPRODUCT(('Raw Data'!$BL$2:$BL$6347=RIGHT(B62,7))*('Raw Data'!$P$2:$P$6347="PCOA")*('Raw Data'!$J$2:$J$6347=$C$3)*('Raw Data'!$AF$2:$AF$6347))</f>
        <v>3165</v>
      </c>
      <c r="K62" s="184">
        <f>I62-J62-L62-M62</f>
        <v>465</v>
      </c>
      <c r="L62" s="185" cm="1">
        <f t="array" ref="L62">SUMPRODUCT(('Raw Data'!$BL$2:$BL$6347=RIGHT(B62,7))*('Raw Data'!$P$2:$P$6347="PRAS")*('Raw Data'!$J$2:$J$6347=$C$3)*('Raw Data'!$AE$2:$AE$6347))+SUMPRODUCT(('Raw Data'!$BL$2:$BL$6347=RIGHT(B62,7))*('Raw Data'!$P$2:$P$6347="PCOA")*('Raw Data'!$J$2:$J$6347=$C$3)*('Raw Data'!$AE$2:$AE$6347))</f>
        <v>38</v>
      </c>
      <c r="M62" s="186" cm="1">
        <f t="array" ref="M62">SUMPRODUCT(('Raw Data'!$BL$2:$BL$6347=RIGHT(B62,7))*('Raw Data'!$P$2:$P$6347="PCOA")*('Raw Data'!$J$2:$J$6347=$C$3)*('Raw Data'!$AD$2:$AD$6347))+SUMPRODUCT(('Raw Data'!$BL$2:$BL$6347=RIGHT(B62,7))*('Raw Data'!$P$2:$P$6347="PRAS")*('Raw Data'!$J$2:$J$6347=$C$3)*('Raw Data'!$AD$2:$AD$6347))</f>
        <v>432</v>
      </c>
    </row>
    <row r="63" spans="2:13" x14ac:dyDescent="0.2">
      <c r="B63" s="71"/>
      <c r="C63" s="69"/>
      <c r="D63" s="161"/>
      <c r="E63" s="165">
        <f>IFERROR(E62/D62,0)</f>
        <v>0.75607858841855913</v>
      </c>
      <c r="F63" s="166">
        <f>IFERROR(F62/D62,0)</f>
        <v>0.1148949257858327</v>
      </c>
      <c r="G63" s="167">
        <f>IFERROR(G62/D62,0)</f>
        <v>0.12902648579560821</v>
      </c>
      <c r="I63" s="182"/>
      <c r="J63" s="187">
        <f>IFERROR(J62/I62,0)</f>
        <v>0.77195121951219514</v>
      </c>
      <c r="K63" s="188">
        <f>IFERROR(K62/I62,0)</f>
        <v>0.11341463414634147</v>
      </c>
      <c r="L63" s="166">
        <f>IFERROR(L62/I62,0)</f>
        <v>9.2682926829268288E-3</v>
      </c>
      <c r="M63" s="167">
        <f>IFERROR(M62/I62,0)</f>
        <v>0.10536585365853658</v>
      </c>
    </row>
    <row r="64" spans="2:13" x14ac:dyDescent="0.2">
      <c r="B64" s="71"/>
      <c r="C64" s="69"/>
      <c r="D64" s="161"/>
      <c r="E64" s="165"/>
      <c r="F64" s="166"/>
      <c r="G64" s="167"/>
      <c r="I64" s="182"/>
      <c r="J64" s="189"/>
      <c r="K64" s="177"/>
      <c r="L64" s="178"/>
      <c r="M64" s="179"/>
    </row>
    <row r="65" spans="2:13" ht="12.75" customHeight="1" x14ac:dyDescent="0.25">
      <c r="B65" s="70" t="s">
        <v>69</v>
      </c>
      <c r="C65" s="69" t="s">
        <v>268</v>
      </c>
      <c r="D65" s="161" cm="1">
        <f t="array" ref="D65">((SUMPRODUCT(('Raw Data'!$BL$2:$BL$6347=RIGHT(B65,7))*('Raw Data'!$P$2:$P$6347="PCOA")*('Raw Data'!$J$2:$J$6347=$C$3)*('Raw Data'!$S$2:$S$6347))-
SUMPRODUCT(('Raw Data'!$BL$2:$BL$6347=RIGHT(B65,7))*('Raw Data'!$P$2:$P$6347="PCOA")*('Raw Data'!$J$2:$J$6347=$C$3)*('Raw Data'!$T$2:$T$6347)))+
(SUMPRODUCT(('Raw Data'!$BL$2:$BL$6347=RIGHT(B65,7))*('Raw Data'!$P$2:$P$6347="PRAS")*('Raw Data'!$J$2:$J$6347=$C$3)*('Raw Data'!$S$2:$S$6347))-
SUMPRODUCT(('Raw Data'!$BL$2:$BL$6347=RIGHT(B65,7))*('Raw Data'!$P$2:$P$6347="PRAS")*('Raw Data'!$J$2:$J$6347=$C$3)*('Raw Data'!$T$2:$T$6347))))/1000000</f>
        <v>0.18342468000000001</v>
      </c>
      <c r="E65" s="162" cm="1">
        <f t="array" ref="E65">(SUMPRODUCT(('Raw Data'!$BL$2:$BL$6347=RIGHT(B65,7))*('Raw Data'!$P$2:$P$6347="PCOA")*('Raw Data'!$J$2:$J$6347=$C$3)*('Raw Data'!$AA$2:$AA$6347))+
SUMPRODUCT(('Raw Data'!$BL$2:$BL$6347=RIGHT(B65,7))*('Raw Data'!$P$2:$P$6347="PRAS")*('Raw Data'!$J$2:$J$6347=$C$3)*('Raw Data'!$AA$2:$AA$6347)))/1000000</f>
        <v>0.11560827999999999</v>
      </c>
      <c r="F65" s="163">
        <f>D65-G65-E65</f>
        <v>2.7180790000000024E-2</v>
      </c>
      <c r="G65" s="164" cm="1">
        <f t="array" ref="G65">(SUMPRODUCT(('Raw Data'!$BL$2:$BL$6347=RIGHT(B65,7))*('Raw Data'!$P$2:$P$6347="PRAS")*('Raw Data'!$J$2:$J$6347=$C$3)*('Raw Data'!$W$2:$W$6347)))/1000000</f>
        <v>4.0635610000000003E-2</v>
      </c>
      <c r="I65" s="182" cm="1">
        <f t="array" ref="I65">(SUMPRODUCT(('Raw Data'!$BL$2:$BL$6347=RIGHT(B65,7))*('Raw Data'!$P$2:$P$6347="PCOA")*('Raw Data'!$J$2:$J$6347=$C$3)*('Raw Data'!$R$2:$R$6347))-
SUMPRODUCT(('Raw Data'!$BL$2:$BL$6347=RIGHT(B65,7))*('Raw Data'!$P$2:$P$6347="PCOA")*('Raw Data'!$J$2:$J$6347=$C$3)*('Raw Data'!$AH$2:$AH$6347))-
SUMPRODUCT(('Raw Data'!$BL$2:$BL$6347=RIGHT(B65,7))*('Raw Data'!$P$2:$P$6347="PCOA")*('Raw Data'!$J$2:$J$6347=$C$3)*('Raw Data'!$BH$2:$BH$6347)))+
(SUMPRODUCT(('Raw Data'!$BL$2:$BL$6347=RIGHT(B65,7))*('Raw Data'!$P$2:$P$6347="PRAS")*('Raw Data'!$J$2:$J$6347=$C$3)*('Raw Data'!$R$2:$R$6347))-
SUMPRODUCT(('Raw Data'!$BL$2:$BL$6347=RIGHT(B65,7))*('Raw Data'!$P$2:$P$6347="PRAS")*('Raw Data'!$J$2:$J$6347=$C$3)*('Raw Data'!$AH$2:$AH$6347))-
SUMPRODUCT(('Raw Data'!$BL$2:$BL$6347=RIGHT(B65,7))*('Raw Data'!$P$2:$P$6347="PRAS")*('Raw Data'!$J$2:$J$6347=$C$3)*('Raw Data'!$BH$2:$BH$6347)))</f>
        <v>3608</v>
      </c>
      <c r="J65" s="183" cm="1">
        <f t="array" ref="J65">SUMPRODUCT(('Raw Data'!$BL$2:$BL$6347=RIGHT(B65,7))*('Raw Data'!$P$2:$P$6347="PRAS")*('Raw Data'!$J$2:$J$6347=$C$3)*('Raw Data'!$AF$2:$AF$6347))
+SUMPRODUCT(('Raw Data'!$BL$2:$BL$6347=RIGHT(B65,7))*('Raw Data'!$P$2:$P$6347="PCOA")*('Raw Data'!$J$2:$J$6347=$C$3)*('Raw Data'!$AF$2:$AF$6347))</f>
        <v>2399</v>
      </c>
      <c r="K65" s="184">
        <f>I65-J65-L65-M65</f>
        <v>514</v>
      </c>
      <c r="L65" s="185" cm="1">
        <f t="array" ref="L65">SUMPRODUCT(('Raw Data'!$BL$2:$BL$6347=RIGHT(B65,7))*('Raw Data'!$P$2:$P$6347="PRAS")*('Raw Data'!$J$2:$J$6347=$C$3)*('Raw Data'!$AE$2:$AE$6347))+SUMPRODUCT(('Raw Data'!$BL$2:$BL$6347=RIGHT(B65,7))*('Raw Data'!$P$2:$P$6347="PCOA")*('Raw Data'!$J$2:$J$6347=$C$3)*('Raw Data'!$AE$2:$AE$6347))</f>
        <v>33</v>
      </c>
      <c r="M65" s="186" cm="1">
        <f t="array" ref="M65">SUMPRODUCT(('Raw Data'!$BL$2:$BL$6347=RIGHT(B65,7))*('Raw Data'!$P$2:$P$6347="PCOA")*('Raw Data'!$J$2:$J$6347=$C$3)*('Raw Data'!$AD$2:$AD$6347))+SUMPRODUCT(('Raw Data'!$BL$2:$BL$6347=RIGHT(B65,7))*('Raw Data'!$P$2:$P$6347="PRAS")*('Raw Data'!$J$2:$J$6347=$C$3)*('Raw Data'!$AD$2:$AD$6347))</f>
        <v>662</v>
      </c>
    </row>
    <row r="66" spans="2:13" x14ac:dyDescent="0.2">
      <c r="B66" s="71"/>
      <c r="C66" s="69"/>
      <c r="D66" s="161"/>
      <c r="E66" s="165">
        <f>IFERROR(E65/D65,0)</f>
        <v>0.63027658001093412</v>
      </c>
      <c r="F66" s="166">
        <f>IFERROR(F65/D65,0)</f>
        <v>0.14818502068532993</v>
      </c>
      <c r="G66" s="167">
        <f>IFERROR(G65/D65,0)</f>
        <v>0.22153839930373601</v>
      </c>
      <c r="I66" s="182"/>
      <c r="J66" s="187">
        <f>IFERROR(J65/I65,0)</f>
        <v>0.66491130820399114</v>
      </c>
      <c r="K66" s="188">
        <f>IFERROR(K65/I65,0)</f>
        <v>0.14246119733924612</v>
      </c>
      <c r="L66" s="166">
        <f>IFERROR(L65/I65,0)</f>
        <v>9.1463414634146336E-3</v>
      </c>
      <c r="M66" s="167">
        <f>IFERROR(M65/I65,0)</f>
        <v>0.18348115299334811</v>
      </c>
    </row>
    <row r="67" spans="2:13" x14ac:dyDescent="0.2">
      <c r="B67" s="71"/>
      <c r="C67" s="69"/>
      <c r="D67" s="161"/>
      <c r="E67" s="165"/>
      <c r="F67" s="166"/>
      <c r="G67" s="167"/>
      <c r="I67" s="182"/>
      <c r="J67" s="189"/>
      <c r="K67" s="177"/>
      <c r="L67" s="178"/>
      <c r="M67" s="179"/>
    </row>
    <row r="68" spans="2:13" ht="12.75" customHeight="1" x14ac:dyDescent="0.25">
      <c r="B68" s="70" t="s">
        <v>435</v>
      </c>
      <c r="C68" s="69" t="s">
        <v>268</v>
      </c>
      <c r="D68" s="161" cm="1">
        <f t="array" ref="D68">((SUMPRODUCT(('Raw Data'!$BL$2:$BL$6347=RIGHT(B68,7))*('Raw Data'!$P$2:$P$6347="PCOA")*('Raw Data'!$J$2:$J$6347=$C$3)*('Raw Data'!$S$2:$S$6347))-
SUMPRODUCT(('Raw Data'!$BL$2:$BL$6347=RIGHT(B68,7))*('Raw Data'!$P$2:$P$6347="PCOA")*('Raw Data'!$J$2:$J$6347=$C$3)*('Raw Data'!$T$2:$T$6347)))+
(SUMPRODUCT(('Raw Data'!$BL$2:$BL$6347=RIGHT(B68,7))*('Raw Data'!$P$2:$P$6347="PRAS")*('Raw Data'!$J$2:$J$6347=$C$3)*('Raw Data'!$S$2:$S$6347))-
SUMPRODUCT(('Raw Data'!$BL$2:$BL$6347=RIGHT(B68,7))*('Raw Data'!$P$2:$P$6347="PRAS")*('Raw Data'!$J$2:$J$6347=$C$3)*('Raw Data'!$T$2:$T$6347))))/1000000</f>
        <v>4.7399999999999998E-2</v>
      </c>
      <c r="E68" s="162" cm="1">
        <f t="array" ref="E68">(SUMPRODUCT(('Raw Data'!$BL$2:$BL$6347=RIGHT(B68,7))*('Raw Data'!$P$2:$P$6347="PCOA")*('Raw Data'!$J$2:$J$6347=$C$3)*('Raw Data'!$AA$2:$AA$6347))+
SUMPRODUCT(('Raw Data'!$BL$2:$BL$6347=RIGHT(B68,7))*('Raw Data'!$P$2:$P$6347="PRAS")*('Raw Data'!$J$2:$J$6347=$C$3)*('Raw Data'!$AA$2:$AA$6347)))/1000000</f>
        <v>2.2540020000000001E-2</v>
      </c>
      <c r="F68" s="163">
        <f>D68-G68-E68</f>
        <v>2.0649799999999975E-3</v>
      </c>
      <c r="G68" s="164" cm="1">
        <f t="array" ref="G68">(SUMPRODUCT(('Raw Data'!$BL$2:$BL$6347=RIGHT(B68,7))*('Raw Data'!$P$2:$P$6347="PRAS")*('Raw Data'!$J$2:$J$6347=$C$3)*('Raw Data'!$W$2:$W$6347)))/1000000</f>
        <v>2.2794999999999999E-2</v>
      </c>
      <c r="I68" s="182" cm="1">
        <f t="array" ref="I68">(SUMPRODUCT(('Raw Data'!$BL$2:$BL$6347=RIGHT(B68,7))*('Raw Data'!$P$2:$P$6347="PCOA")*('Raw Data'!$J$2:$J$6347=$C$3)*('Raw Data'!$R$2:$R$6347))-
SUMPRODUCT(('Raw Data'!$BL$2:$BL$6347=RIGHT(B68,7))*('Raw Data'!$P$2:$P$6347="PCOA")*('Raw Data'!$J$2:$J$6347=$C$3)*('Raw Data'!$AH$2:$AH$6347))-
SUMPRODUCT(('Raw Data'!$BL$2:$BL$6347=RIGHT(B68,7))*('Raw Data'!$P$2:$P$6347="PCOA")*('Raw Data'!$J$2:$J$6347=$C$3)*('Raw Data'!$BH$2:$BH$6347)))+
(SUMPRODUCT(('Raw Data'!$BL$2:$BL$6347=RIGHT(B68,7))*('Raw Data'!$P$2:$P$6347="PRAS")*('Raw Data'!$J$2:$J$6347=$C$3)*('Raw Data'!$R$2:$R$6347))-
SUMPRODUCT(('Raw Data'!$BL$2:$BL$6347=RIGHT(B68,7))*('Raw Data'!$P$2:$P$6347="PRAS")*('Raw Data'!$J$2:$J$6347=$C$3)*('Raw Data'!$AH$2:$AH$6347))-
SUMPRODUCT(('Raw Data'!$BL$2:$BL$6347=RIGHT(B68,7))*('Raw Data'!$P$2:$P$6347="PRAS")*('Raw Data'!$J$2:$J$6347=$C$3)*('Raw Data'!$BH$2:$BH$6347)))</f>
        <v>923</v>
      </c>
      <c r="J68" s="183" cm="1">
        <f t="array" ref="J68">SUMPRODUCT(('Raw Data'!$BL$2:$BL$6347=RIGHT(B68,7))*('Raw Data'!$P$2:$P$6347="PRAS")*('Raw Data'!$J$2:$J$6347=$C$3)*('Raw Data'!$AF$2:$AF$6347))
+SUMPRODUCT(('Raw Data'!$BL$2:$BL$6347=RIGHT(B68,7))*('Raw Data'!$P$2:$P$6347="PCOA")*('Raw Data'!$J$2:$J$6347=$C$3)*('Raw Data'!$AF$2:$AF$6347))</f>
        <v>503</v>
      </c>
      <c r="K68" s="184">
        <f>I68-J68-L68-M68</f>
        <v>36</v>
      </c>
      <c r="L68" s="185" cm="1">
        <f t="array" ref="L68">SUMPRODUCT(('Raw Data'!$BL$2:$BL$6347=RIGHT(B68,7))*('Raw Data'!$P$2:$P$6347="PRAS")*('Raw Data'!$J$2:$J$6347=$C$3)*('Raw Data'!$AE$2:$AE$6347))+SUMPRODUCT(('Raw Data'!$BL$2:$BL$6347=RIGHT(B68,7))*('Raw Data'!$P$2:$P$6347="PCOA")*('Raw Data'!$J$2:$J$6347=$C$3)*('Raw Data'!$AE$2:$AE$6347))</f>
        <v>9</v>
      </c>
      <c r="M68" s="186" cm="1">
        <f t="array" ref="M68">SUMPRODUCT(('Raw Data'!$BL$2:$BL$6347=RIGHT(B68,7))*('Raw Data'!$P$2:$P$6347="PCOA")*('Raw Data'!$J$2:$J$6347=$C$3)*('Raw Data'!$AD$2:$AD$6347))+SUMPRODUCT(('Raw Data'!$BL$2:$BL$6347=RIGHT(B68,7))*('Raw Data'!$P$2:$P$6347="PRAS")*('Raw Data'!$J$2:$J$6347=$C$3)*('Raw Data'!$AD$2:$AD$6347))</f>
        <v>375</v>
      </c>
    </row>
    <row r="69" spans="2:13" ht="15" x14ac:dyDescent="0.25">
      <c r="B69" s="70"/>
      <c r="C69" s="69"/>
      <c r="D69" s="168"/>
      <c r="E69" s="165">
        <f>IFERROR(E68/D68,0)</f>
        <v>0.47552784810126586</v>
      </c>
      <c r="F69" s="166">
        <f>IFERROR(F68/D68,0)</f>
        <v>4.3564978902953536E-2</v>
      </c>
      <c r="G69" s="167">
        <f>IFERROR(G68/D68,0)</f>
        <v>0.48090717299578062</v>
      </c>
      <c r="I69" s="182"/>
      <c r="J69" s="187">
        <f>IFERROR(J68/I68,0)</f>
        <v>0.5449620801733478</v>
      </c>
      <c r="K69" s="188">
        <f>IFERROR(K68/I68,0)</f>
        <v>3.9003250270855903E-2</v>
      </c>
      <c r="L69" s="166">
        <f>IFERROR(L68/I68,0)</f>
        <v>9.7508125677139759E-3</v>
      </c>
      <c r="M69" s="167">
        <f>IFERROR(M68/I68,0)</f>
        <v>0.40628385698808234</v>
      </c>
    </row>
    <row r="70" spans="2:13" ht="13.5" thickBot="1" x14ac:dyDescent="0.25">
      <c r="B70" s="72"/>
      <c r="C70" s="73"/>
      <c r="D70" s="169"/>
      <c r="E70" s="170"/>
      <c r="F70" s="171"/>
      <c r="G70" s="172"/>
      <c r="I70" s="190"/>
      <c r="J70" s="191"/>
      <c r="K70" s="192"/>
      <c r="L70" s="193"/>
      <c r="M70" s="194"/>
    </row>
  </sheetData>
  <sheetProtection algorithmName="SHA-512" hashValue="aTj39wAaD2EsWsJPNjMCyyDAi21CGBJX+wDks8eVKp4EhiuBKwUznk8djuF2w747qtc4sdiRHzJZD4yxwv3FLA==" saltValue="oxgFEHCFj8bOVwS/6588iw==" spinCount="100000" sheet="1" objects="1" scenarios="1"/>
  <dataConsolidate/>
  <mergeCells count="4">
    <mergeCell ref="I5:M5"/>
    <mergeCell ref="D5:G5"/>
    <mergeCell ref="B5:C6"/>
    <mergeCell ref="B2:C2"/>
  </mergeCells>
  <dataValidations count="1">
    <dataValidation type="list" allowBlank="1" showInputMessage="1" showErrorMessage="1" sqref="C3" xr:uid="{06C364F7-AA96-46BE-A6B4-0F12307DABB2}">
      <formula1>ExtractDate</formula1>
    </dataValidation>
  </dataValidations>
  <hyperlinks>
    <hyperlink ref="B1" location="Index!A1" display="Back to INDEX" xr:uid="{4F2389C2-08AC-483C-AD17-BFC000192FA5}"/>
  </hyperlinks>
  <pageMargins left="0.7" right="0.7" top="0.75" bottom="0.75" header="0.3" footer="0.3"/>
  <pageSetup paperSize="9"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J20"/>
  <sheetViews>
    <sheetView showGridLines="0" zoomScaleNormal="100" workbookViewId="0">
      <selection activeCell="C3" sqref="C3"/>
    </sheetView>
  </sheetViews>
  <sheetFormatPr defaultColWidth="10.7109375" defaultRowHeight="12.75" x14ac:dyDescent="0.2"/>
  <cols>
    <col min="1" max="1" width="2.7109375" style="30" customWidth="1"/>
    <col min="2" max="2" width="42.7109375" style="30" customWidth="1"/>
    <col min="3" max="4" width="16.7109375" style="30" customWidth="1"/>
    <col min="5" max="6" width="8.7109375" style="30" customWidth="1"/>
    <col min="7" max="10" width="10.7109375" style="30" customWidth="1"/>
    <col min="11" max="11" width="4.7109375" style="30" customWidth="1"/>
    <col min="12" max="16384" width="10.7109375" style="30"/>
  </cols>
  <sheetData>
    <row r="1" spans="2:10" x14ac:dyDescent="0.2">
      <c r="B1" s="77" t="s">
        <v>54</v>
      </c>
      <c r="G1" s="74"/>
    </row>
    <row r="2" spans="2:10" x14ac:dyDescent="0.2">
      <c r="B2" s="316" t="s">
        <v>372</v>
      </c>
      <c r="C2" s="317"/>
      <c r="G2" s="74"/>
    </row>
    <row r="3" spans="2:10" ht="15" x14ac:dyDescent="0.2">
      <c r="B3" s="125" t="s">
        <v>371</v>
      </c>
      <c r="C3" s="144">
        <v>45931</v>
      </c>
      <c r="D3"/>
      <c r="G3" s="74"/>
    </row>
    <row r="4" spans="2:10" x14ac:dyDescent="0.2">
      <c r="C4"/>
      <c r="D4"/>
      <c r="G4" s="74"/>
    </row>
    <row r="5" spans="2:10" ht="12.75" customHeight="1" x14ac:dyDescent="0.2">
      <c r="G5" s="74"/>
    </row>
    <row r="6" spans="2:10" ht="12.75" customHeight="1" x14ac:dyDescent="0.25">
      <c r="C6" s="321" t="s">
        <v>373</v>
      </c>
      <c r="D6" s="322"/>
      <c r="G6" s="74"/>
    </row>
    <row r="7" spans="2:10" ht="60" x14ac:dyDescent="0.2">
      <c r="B7" s="78" t="s">
        <v>430</v>
      </c>
      <c r="C7" s="214">
        <f>EDATE(D7,-3)</f>
        <v>45839</v>
      </c>
      <c r="D7" s="214">
        <f>C3</f>
        <v>45931</v>
      </c>
      <c r="E7" s="319" t="s">
        <v>271</v>
      </c>
      <c r="F7" s="320"/>
    </row>
    <row r="8" spans="2:10" ht="15.75" x14ac:dyDescent="0.25">
      <c r="B8" s="32" t="s">
        <v>272</v>
      </c>
      <c r="C8" s="195" cm="1">
        <f t="array" ref="C8">(IFERROR(
(
SUMPRODUCT((
(ISNUMBER(MATCH('Raw Data'!$O$2:$O$6347,IF(MONTH(C3)=10,{"FY0","FY1","FY2"}, {"FY1","FY2","FY3"}),0))))*
('Raw Data'!$P$2:$P$6347="SC COURT")*
('Raw Data'!$J$2:$J$6347=C7)*
('Raw Data'!$S$2:$S$6347)
)-
SUMPRODUCT(
(
(ISNUMBER(MATCH('Raw Data'!$O$2:$O$6347,IF(MONTH(C3)=10,{"FY0","FY1","FY2"}, {"FY1","FY2","FY3"}),0))))*
('Raw Data'!$P$2:$P$6347="SC COURT")*
('Raw Data'!$J$2:$J$6347=C7)*
('Raw Data'!$T$2:$T$6347)
)-
SUMPRODUCT(
(
(ISNUMBER(MATCH('Raw Data'!$O$2:$O$6347,IF(MONTH(C3)=10,{"FY0","FY1","FY2"}, {"FY1","FY2","FY3"}),0))))*
('Raw Data'!$P$2:$P$6347="SC COURT")*
('Raw Data'!$J$2:$J$6347=C7)*
('Raw Data'!$W$2:$W$6347)
))
/
(
SUMPRODUCT(
(
(ISNUMBER(MATCH('Raw Data'!$O$2:$O$6347,IF(MONTH(C3)=10,{"FY0","FY1","FY2"}, {"FY1","FY2","FY3"}),0))))*
('Raw Data'!$P$2:$P$6347="SC COURT")*
('Raw Data'!$J$2:$J$6347=C7)*
('Raw Data'!$S$2:$S$6347)
)-
SUMPRODUCT(
(
(ISNUMBER(MATCH('Raw Data'!$O$2:$O$6347,IF(MONTH(C3)=10,{"FY0","FY1","FY2"}, {"FY1","FY2","FY3"}),0))))*
('Raw Data'!$P$2:$P$6347="SC COURT")*
('Raw Data'!$J$2:$J$6347=C7)*
('Raw Data'!$T$2:$T$6347)
)),0))</f>
        <v>0.87845445750814832</v>
      </c>
      <c r="D8" s="195" cm="1">
        <f t="array" ref="D8">(IFERROR(
(
SUMPRODUCT(
(
(ISNUMBER(MATCH('Raw Data'!$O$2:$O$6347,{"FY1","FY2","FY3"},0))))*
('Raw Data'!$P$2:$P$6347="SC COURT")*
('Raw Data'!$J$2:$J$6347=D7)*
('Raw Data'!$S$2:$S$6347)
)-
SUMPRODUCT(
(
(ISNUMBER(MATCH('Raw Data'!$O$2:$O$6347,{"FY1","FY2","FY3"},0))))*
('Raw Data'!$P$2:$P$6347="SC COURT")*
('Raw Data'!$J$2:$J$6347=D7)*
('Raw Data'!$T$2:$T$6347)
)-
SUMPRODUCT(
(
(ISNUMBER(MATCH('Raw Data'!$O$2:$O$6347,{"FY1","FY2","FY3"},0))))*
('Raw Data'!$P$2:$P$6347="SC COURT")*
('Raw Data'!$J$2:$J$6347=D7)*
('Raw Data'!$W$2:$W$6347)
))
/
(
SUMPRODUCT(
(
(ISNUMBER(MATCH('Raw Data'!$O$2:$O$6347,{"FY1","FY2","FY3"},0))))*
('Raw Data'!$P$2:$P$6347="SC COURT")*
('Raw Data'!$J$2:$J$6347=D7)*
('Raw Data'!$S$2:$S$6347)
)-
SUMPRODUCT(
(
(ISNUMBER(MATCH('Raw Data'!$O$2:$O$6347,{"FY1","FY2","FY3"},0))))*
('Raw Data'!$P$2:$P$6347="SC COURT")*
('Raw Data'!$J$2:$J$6347=D7)*
('Raw Data'!$T$2:$T$6347)
)),0))</f>
        <v>0.88318893387039699</v>
      </c>
      <c r="E8" s="196">
        <f>ROUND(D8,2)-ROUND(C8,2)</f>
        <v>0</v>
      </c>
      <c r="F8" s="197" t="str">
        <f>ROUND((ROUND(D8,2)-ROUND(C8,2))*100,2)&amp;" pp"</f>
        <v>0 pp</v>
      </c>
    </row>
    <row r="9" spans="2:10" ht="15.75" x14ac:dyDescent="0.25">
      <c r="B9" s="32" t="s">
        <v>273</v>
      </c>
      <c r="C9" s="195" cm="1">
        <f t="array" ref="C9">(IFERROR(
(
SUMPRODUCT((
(ISNUMBER(MATCH('Raw Data'!$O$2:$O$6347,IF(MONTH(C3)=10,{"FY0","FY1","FY2"}, {"FY1","FY2","FY3"}),0))))*
('Raw Data'!$P$2:$P$6347="JP COURT")*
('Raw Data'!$J$2:$J$6347=C7)*
('Raw Data'!$S$2:$S$6347)
)-
SUMPRODUCT(
(
(ISNUMBER(MATCH('Raw Data'!$O$2:$O$6347,IF(MONTH(C3)=10,{"FY0","FY1","FY2"}, {"FY1","FY2","FY3"}),0))))*
('Raw Data'!$P$2:$P$6347="JP COURT")*
('Raw Data'!$J$2:$J$6347=C7)*
('Raw Data'!$T$2:$T$6347)
)-
SUMPRODUCT(
(
(ISNUMBER(MATCH('Raw Data'!$O$2:$O$6347,IF(MONTH(C3)=10,{"FY0","FY1","FY2"}, {"FY1","FY2","FY3"}),0))))*
('Raw Data'!$P$2:$P$6347="JP COURT")*
('Raw Data'!$J$2:$J$6347=C7)*
('Raw Data'!$W$2:$W$6347)
))
/
(
SUMPRODUCT(
(
(ISNUMBER(MATCH('Raw Data'!$O$2:$O$6347,IF(MONTH(C3)=10,{"FY0","FY1","FY2"}, {"FY1","FY2","FY3"}),0))))*
('Raw Data'!$P$2:$P$6347="JP COURT")*
('Raw Data'!$J$2:$J$6347=C7)*
('Raw Data'!$S$2:$S$6347)
)-
SUMPRODUCT(
(
(ISNUMBER(MATCH('Raw Data'!$O$2:$O$6347,IF(MONTH(C3)=10,{"FY0","FY1","FY2"}, {"FY1","FY2","FY3"}),0))))*
('Raw Data'!$P$2:$P$6347="JP COURT")*
('Raw Data'!$J$2:$J$6347=C7)*
('Raw Data'!$T$2:$T$6347)
)),0))</f>
        <v>0.85650412667678066</v>
      </c>
      <c r="D9" s="195" cm="1">
        <f t="array" ref="D9">(IFERROR(
(
SUMPRODUCT(
(
(ISNUMBER(MATCH('Raw Data'!$O$2:$O$6347,{"FY1","FY2","FY3"},0))))*
('Raw Data'!$P$2:$P$6347="JP COURT")*
('Raw Data'!$J$2:$J$6347=D7)*
('Raw Data'!$S$2:$S$6347)
)-
SUMPRODUCT(
(
(ISNUMBER(MATCH('Raw Data'!$O$2:$O$6347,{"FY1","FY2","FY3"},0))))*
('Raw Data'!$P$2:$P$6347="JP COURT")*
('Raw Data'!$J$2:$J$6347=D7)*
('Raw Data'!$T$2:$T$6347)
)-
SUMPRODUCT(
(
(ISNUMBER(MATCH('Raw Data'!$O$2:$O$6347,{"FY1","FY2","FY3"},0))))*
('Raw Data'!$P$2:$P$6347="JP COURT")*
('Raw Data'!$J$2:$J$6347=D7)*
('Raw Data'!$W$2:$W$6347)
))
/
(
SUMPRODUCT(
(
(ISNUMBER(MATCH('Raw Data'!$O$2:$O$6347,{"FY1","FY2","FY3"},0))))*
('Raw Data'!$P$2:$P$6347="JP COURT")*
('Raw Data'!$J$2:$J$6347=D7)*
('Raw Data'!$S$2:$S$6347)
)-
SUMPRODUCT(
(
(ISNUMBER(MATCH('Raw Data'!$O$2:$O$6347,{"FY1","FY2","FY3"},0))))*
('Raw Data'!$P$2:$P$6347="JP COURT")*
('Raw Data'!$J$2:$J$6347=D7)*
('Raw Data'!$T$2:$T$6347)
)),0))</f>
        <v>0.86923984740909044</v>
      </c>
      <c r="E9" s="196">
        <f>ROUND(D9,2)-ROUND(C9,2)</f>
        <v>1.0000000000000009E-2</v>
      </c>
      <c r="F9" s="198" t="str">
        <f t="shared" ref="F9:F11" si="0">ROUND((ROUND(D9,2)-ROUND(C9,2))*100,2)&amp;" pp"</f>
        <v>1 pp</v>
      </c>
      <c r="G9" s="75"/>
      <c r="H9" s="75"/>
      <c r="I9" s="75"/>
      <c r="J9" s="75"/>
    </row>
    <row r="10" spans="2:10" ht="15.75" x14ac:dyDescent="0.25">
      <c r="B10" s="32" t="s">
        <v>274</v>
      </c>
      <c r="C10" s="195" cm="1">
        <f t="array" ref="C10">(IFERROR(
(
SUMPRODUCT((
(ISNUMBER(MATCH('Raw Data'!$O$2:$O$6347,IF(MONTH(C3)=10,{"FY0","FY1","FY2"}, {"FY1","FY2","FY3"}),0))))*
('Raw Data'!$P$2:$P$6347="FISCAL FINES")*
('Raw Data'!$J$2:$J$6347=C7)*
('Raw Data'!$S$2:$S$6347)
)-
SUMPRODUCT(
(
(ISNUMBER(MATCH('Raw Data'!$O$2:$O$6347,IF(MONTH(C3)=10,{"FY0","FY1","FY2"}, {"FY1","FY2","FY3"}),0))))*
('Raw Data'!$P$2:$P$6347="FISCAL FINES")*
('Raw Data'!$J$2:$J$6347=C7)*
('Raw Data'!$T$2:$T$6347)
)-
SUMPRODUCT(
(
(ISNUMBER(MATCH('Raw Data'!$O$2:$O$6347,IF(MONTH(C3)=10,{"FY0","FY1","FY2"}, {"FY1","FY2","FY3"}),0))))*
('Raw Data'!$P$2:$P$6347="FISCAL FINES")*
('Raw Data'!$J$2:$J$6347=C7)*
('Raw Data'!$W$2:$W$6347)
))
/
(
SUMPRODUCT(
(
(ISNUMBER(MATCH('Raw Data'!$O$2:$O$6347,IF(MONTH(C3)=10,{"FY0","FY1","FY2"}, {"FY1","FY2","FY3"}),0))))*
('Raw Data'!$P$2:$P$6347="FISCAL FINES")*
('Raw Data'!$J$2:$J$6347=C7)*
('Raw Data'!$S$2:$S$6347)
)-
SUMPRODUCT(
(
(ISNUMBER(MATCH('Raw Data'!$O$2:$O$6347,IF(MONTH(C3)=10,{"FY0","FY1","FY2"}, {"FY1","FY2","FY3"}),0))))*
('Raw Data'!$P$2:$P$6347="FISCAL FINES")*
('Raw Data'!$J$2:$J$6347=C7)*
('Raw Data'!$T$2:$T$6347)
)),0))</f>
        <v>0.75527340697120027</v>
      </c>
      <c r="D10" s="195" cm="1">
        <f t="array" ref="D10">(IFERROR(
(
SUMPRODUCT(
(
(ISNUMBER(MATCH('Raw Data'!$O$2:$O$6347,{"FY1","FY2","FY3"},0))))*
('Raw Data'!$P$2:$P$6347="FISCAL FINES")*
('Raw Data'!$J$2:$J$6347=D7)*
('Raw Data'!$S$2:$S$6347)
)-
SUMPRODUCT(
(
(ISNUMBER(MATCH('Raw Data'!$O$2:$O$6347,{"FY1","FY2","FY3"},0))))*
('Raw Data'!$P$2:$P$6347="FISCAL FINES")*
('Raw Data'!$J$2:$J$6347=D7)*
('Raw Data'!$T$2:$T$6347)
)-
SUMPRODUCT(
(
(ISNUMBER(MATCH('Raw Data'!$O$2:$O$6347,{"FY1","FY2","FY3"},0))))*
('Raw Data'!$P$2:$P$6347="FISCAL FINES")*
('Raw Data'!$J$2:$J$6347=D7)*
('Raw Data'!$W$2:$W$6347)
))
/
(
SUMPRODUCT(
(
(ISNUMBER(MATCH('Raw Data'!$O$2:$O$6347,{"FY1","FY2","FY3"},0))))*
('Raw Data'!$P$2:$P$6347="FISCAL FINES")*
('Raw Data'!$J$2:$J$6347=D7)*
('Raw Data'!$S$2:$S$6347)
)-
SUMPRODUCT(
(
(ISNUMBER(MATCH('Raw Data'!$O$2:$O$6347,{"FY1","FY2","FY3"},0))))*
('Raw Data'!$P$2:$P$6347="FISCAL FINES")*
('Raw Data'!$J$2:$J$6347=D7)*
('Raw Data'!$T$2:$T$6347)
)),0))</f>
        <v>0.77949492371129114</v>
      </c>
      <c r="E10" s="196">
        <f>ROUND(D10,2)-ROUND(C10,2)</f>
        <v>2.0000000000000018E-2</v>
      </c>
      <c r="F10" s="198" t="str">
        <f t="shared" si="0"/>
        <v>2 pp</v>
      </c>
    </row>
    <row r="11" spans="2:10" ht="15.75" x14ac:dyDescent="0.25">
      <c r="B11" s="124" t="s">
        <v>275</v>
      </c>
      <c r="C11" s="199" cm="1">
        <f t="array" ref="C11">IFERROR(((SUMPRODUCT(
((ISNUMBER(MATCH('Raw Data'!$O$2:$O$6347,IF(MONTH(C3)=10,{"FY0","FY1","FY2"}, {"FY1","FY2","FY3"}),0))))*
((ISNUMBER(MATCH('Raw Data'!$P$2:$P$6347,{"PCOA","PRAS"},0))))*
('Raw Data'!$J$2:$J$6347=C7)*
('Raw Data'!$S$2:$S$6347)
)-
SUMPRODUCT(
((ISNUMBER(MATCH('Raw Data'!$O$2:$O$6347,IF(MONTH(C3)=10,{"FY0","FY1","FY2"}, {"FY1","FY2","FY3"}),0))))*
((ISNUMBER(MATCH('Raw Data'!$P$2:$P$6347,{"PCOA","PRAS"},0))))*
('Raw Data'!$J$2:$J$6347=C7)*
('Raw Data'!$T$2:$T$6347)
))-
(SUMPRODUCT(
((ISNUMBER(MATCH('Raw Data'!$O$2:$O$6347,IF(MONTH(C3)=10,{"FY0","FY1","FY2"}, {"FY1","FY2","FY3"}),0))))*
((ISNUMBER(MATCH('Raw Data'!$P$2:$P$6347,{"PCOA","PRAS"},0))))*
('Raw Data'!$J$2:$J$6347=C7)*
('Raw Data'!$W$2:$W$6347)
))
)/
(SUMPRODUCT(
((ISNUMBER(MATCH('Raw Data'!$O$2:$O$6347,IF(MONTH(C3)=10,{"FY0","FY1","FY2"}, {"FY1","FY2","FY3"}),0))))*
((ISNUMBER(MATCH('Raw Data'!$P$2:$P$6347,{"PCOA","PRAS"},0))))*
('Raw Data'!$J$2:$J$6347=C7)*
('Raw Data'!$S$2:$S$6347)
)-
SUMPRODUCT(
((ISNUMBER(MATCH('Raw Data'!$O$2:$O$6347,IF(MONTH(C3)=10,{"FY0","FY1","FY2"}, {"FY1","FY2","FY3"}),0))))*
((ISNUMBER(MATCH('Raw Data'!$P$2:$P$6347,{"PCOA","PRAS"},0))))*
('Raw Data'!$J$2:$J$6347=C7)*
('Raw Data'!$T$2:$T$6347)
)),0)</f>
        <v>0.82854648701807732</v>
      </c>
      <c r="D11" s="199" cm="1">
        <f t="array" ref="D11">IFERROR(((SUMPRODUCT(
((ISNUMBER(MATCH('Raw Data'!$O$2:$O$6347,{"FY1","FY2","FY3"},0))))*
((ISNUMBER(MATCH('Raw Data'!$P$2:$P$6347,{"PCOA","PRAS"},0))))*
('Raw Data'!$J$2:$J$6347=D7)*
('Raw Data'!$S$2:$S$6347)
)-
SUMPRODUCT(
((ISNUMBER(MATCH('Raw Data'!$O$2:$O$6347,{"FY1","FY2","FY3"},0))))*
((ISNUMBER(MATCH('Raw Data'!$P$2:$P$6347,{"PCOA","PRAS"},0))))*
('Raw Data'!$J$2:$J$6347=D7)*
('Raw Data'!$T$2:$T$6347)
))-
(SUMPRODUCT(
((ISNUMBER(MATCH('Raw Data'!$O$2:$O$6347,{"FY1","FY2","FY3"},0))))*
((ISNUMBER(MATCH('Raw Data'!$P$2:$P$6347,{"PCOA","PRAS"},0))))*
('Raw Data'!$J$2:$J$6347=D7)*
('Raw Data'!$W$2:$W$6347)
))
)/
(SUMPRODUCT(
((ISNUMBER(MATCH('Raw Data'!$O$2:$O$6347,{"FY1","FY2","FY3"},0))))*
((ISNUMBER(MATCH('Raw Data'!$P$2:$P$6347,{"PCOA","PRAS"},0))))*
('Raw Data'!$J$2:$J$6347=D7)*
('Raw Data'!$S$2:$S$6347)
)-
SUMPRODUCT(
((ISNUMBER(MATCH('Raw Data'!$O$2:$O$6347,{"FY1","FY2","FY3"},0))))*
((ISNUMBER(MATCH('Raw Data'!$P$2:$P$6347,{"PCOA","PRAS"},0))))*
('Raw Data'!$J$2:$J$6347=D7)*
('Raw Data'!$T$2:$T$6347)
)),0)</f>
        <v>0.84877059182212089</v>
      </c>
      <c r="E11" s="200">
        <f>ROUND(D11,2)-ROUND(C11,2)</f>
        <v>2.0000000000000018E-2</v>
      </c>
      <c r="F11" s="201" t="str">
        <f t="shared" si="0"/>
        <v>2 pp</v>
      </c>
    </row>
    <row r="12" spans="2:10" x14ac:dyDescent="0.2">
      <c r="C12" s="159"/>
      <c r="D12" s="159"/>
      <c r="E12" s="159"/>
      <c r="F12" s="159"/>
    </row>
    <row r="13" spans="2:10" ht="15" x14ac:dyDescent="0.25">
      <c r="C13" s="323" t="s">
        <v>373</v>
      </c>
      <c r="D13" s="324"/>
      <c r="E13" s="159"/>
      <c r="F13" s="159"/>
    </row>
    <row r="14" spans="2:10" ht="60" x14ac:dyDescent="0.2">
      <c r="B14" s="78" t="s">
        <v>431</v>
      </c>
      <c r="C14" s="214">
        <f>C7</f>
        <v>45839</v>
      </c>
      <c r="D14" s="214">
        <f>D7</f>
        <v>45931</v>
      </c>
      <c r="E14" s="319" t="s">
        <v>271</v>
      </c>
      <c r="F14" s="320"/>
    </row>
    <row r="15" spans="2:10" ht="15.75" x14ac:dyDescent="0.25">
      <c r="B15" s="32" t="s">
        <v>272</v>
      </c>
      <c r="C15" s="195" cm="1">
        <f t="array" ref="C15">IFERROR((
SUMPRODUCT(
((ISNUMBER(MATCH('Raw Data'!$O$2:$O$6347,IF(MONTH(C3)=10,{"FY0","FY1","FY2"},{"FY1","FY2","FY3"}),0))))*
('Raw Data'!$P$2:$P$6347="SC COURT")*
('Raw Data'!$J$2:$J$6347=C14)*
(ISNUMBER('Raw Data'!$AF$2:$AF$6347))*('Raw Data'!$AF$2:$AF$6347)
))
/
(SUMPRODUCT(
((ISNUMBER(MATCH('Raw Data'!$O$2:$O$6347,IF(MONTH(C3)=10,{"FY0","FY1","FY2"},{"FY1","FY2","FY3"}),0))))*
('Raw Data'!$P$2:$P$6347="SC COURT")*
('Raw Data'!$J$2:$J$6347=C14)*
(ISNUMBER('Raw Data'!$R$2:$R$6347))*('Raw Data'!$R$2:$R$6347)
)-
(SUMPRODUCT(
(ISNUMBER(MATCH('Raw Data'!$O$2:$O$6347,IF(MONTH(C3)=10,{"FY0","FY1","FY2"},{"FY1","FY2","FY3"}),0)))*
('Raw Data'!$P$2:$P$6347="SC COURT")*
('Raw Data'!$J$2:$J$6347=C14)*
(ISNUMBER('Raw Data'!$AH$2:$AH$6347))*('Raw Data'!$AH$2:$AH$6347)
)+
(SUMPRODUCT(
(ISNUMBER(MATCH('Raw Data'!$O$2:$O$6347,IF(MONTH(C3)=10,{"FY0","FY1","FY2"},{"FY1","FY2","FY3"}),0)))*
('Raw Data'!$P$2:$P$6347="SC COURT")*
('Raw Data'!$J$2:$J$6347=C14)*
(ISNUMBER('Raw Data'!$BH$2:$BH$6347))*('Raw Data'!$BH$2:$BH$6347)
)))),0)</f>
        <v>0.58868910595408452</v>
      </c>
      <c r="D15" s="195" cm="1">
        <f t="array" ref="D15">(IFERROR(
(SUMPRODUCT(
(
(ISNUMBER(MATCH('Raw Data'!$O$2:$O$6347,{"FY1","FY2","FY3"},0))))*
('Raw Data'!$P$2:$P$6347="SC COURT")*
('Raw Data'!$J$2:$J$6347=D14)*
('Raw Data'!$AF$2:$AF$6347)
))
/
(SUMPRODUCT(
(
(ISNUMBER(MATCH('Raw Data'!$O$2:$O$6347,{"FY1","FY2","FY3"},0))))*
('Raw Data'!$P$2:$P$6347="SC COURT")*
('Raw Data'!$J$2:$J$6347=D14)*
('Raw Data'!$R$2:$R$6347)
)-
(SUMPRODUCT(
(ISNUMBER(MATCH('Raw Data'!$O$2:$O$6347,{"FY1","FY2","FY3"},0)))*
('Raw Data'!$P$2:$P$6347="SC COURT")*
('Raw Data'!$J$2:$J$6347=D14)*
('Raw Data'!$AH$2:$AH$6347)
)+
(SUMPRODUCT(
(ISNUMBER(MATCH('Raw Data'!$O$2:$O$6347,{"FY1","FY2","FY3"},0)))*
('Raw Data'!$P$2:$P$6347="SC COURT")*
('Raw Data'!$J$2:$J$6347=D14)*
('Raw Data'!$BH$2:$BH$6347)
)))),0))</f>
        <v>0.62567491504930273</v>
      </c>
      <c r="E15" s="196">
        <f>ROUND(D15,2)-ROUND(C15,2)</f>
        <v>4.0000000000000036E-2</v>
      </c>
      <c r="F15" s="197" t="str">
        <f>ROUND((ROUND(D15,2)-ROUND(C15,2))*100,2)&amp;" pp"</f>
        <v>4 pp</v>
      </c>
      <c r="H15" s="131"/>
    </row>
    <row r="16" spans="2:10" ht="15.75" x14ac:dyDescent="0.25">
      <c r="B16" s="32" t="s">
        <v>273</v>
      </c>
      <c r="C16" s="195" cm="1">
        <f t="array" ref="C16">IFERROR((
SUMPRODUCT(
((ISNUMBER(MATCH('Raw Data'!$O$2:$O$6347,IF(MONTH(C3)=10,{"FY0","FY1","FY2"},{"FY1","FY2","FY3"}),0))))*
('Raw Data'!$P$2:$P$6347="JP COURT")*
('Raw Data'!$J$2:$J$6347=C14)*
(ISNUMBER('Raw Data'!$AF$2:$AF$6347))*('Raw Data'!$AF$2:$AF$6347)
))
/
(SUMPRODUCT(
((ISNUMBER(MATCH('Raw Data'!$O$2:$O$6347,IF(MONTH(C3)=10,{"FY0","FY1","FY2"},{"FY1","FY2","FY3"}),0))))*
('Raw Data'!$P$2:$P$6347="JP COURT")*
('Raw Data'!$J$2:$J$6347=C14)*
(ISNUMBER('Raw Data'!$R$2:$R$6347))*('Raw Data'!$R$2:$R$6347)
)-
(SUMPRODUCT(
(ISNUMBER(MATCH('Raw Data'!$O$2:$O$6347,IF(MONTH(C3)=10,{"FY0","FY1","FY2"},{"FY1","FY2","FY3"}),0)))*
('Raw Data'!$P$2:$P$6347="JP COURT")*
('Raw Data'!$J$2:$J$6347=C14)*
(ISNUMBER('Raw Data'!$AH$2:$AH$6347))*('Raw Data'!$AH$2:$AH$6347)
)+
(SUMPRODUCT(
(ISNUMBER(MATCH('Raw Data'!$O$2:$O$6347,IF(MONTH(C3)=10,{"FY0","FY1","FY2"},{"FY1","FY2","FY3"}),0)))*
('Raw Data'!$P$2:$P$6347="JP COURT")*
('Raw Data'!$J$2:$J$6347=C14)*
(ISNUMBER('Raw Data'!$BH$2:$BH$6347))*('Raw Data'!$BH$2:$BH$6347)
)))),0)</f>
        <v>0.67970568792573216</v>
      </c>
      <c r="D16" s="195" cm="1">
        <f t="array" ref="D16">(IFERROR(
(SUMPRODUCT(
(
(ISNUMBER(MATCH('Raw Data'!$O$2:$O$6347,{"FY1","FY2","FY3"},0))))*
('Raw Data'!$P$2:$P$6347="JP COURT")*
('Raw Data'!$J$2:$J$6347=D14)*
('Raw Data'!$AF$2:$AF$6347)
))
/
(SUMPRODUCT(
(
(ISNUMBER(MATCH('Raw Data'!$O$2:$O$6347,{"FY1","FY2","FY3"},0))))*
('Raw Data'!$P$2:$P$6347="JP COURT")*
('Raw Data'!$J$2:$J$6347=D14)*
('Raw Data'!$R$2:$R$6347)
)-
(SUMPRODUCT(
(ISNUMBER(MATCH('Raw Data'!$O$2:$O$6347,{"FY1","FY2","FY3"},0)))*
('Raw Data'!$P$2:$P$6347="JP COURT")*
('Raw Data'!$J$2:$J$6347=D14)*
('Raw Data'!$AH$2:$AH$6347)
)+
(SUMPRODUCT(
(ISNUMBER(MATCH('Raw Data'!$O$2:$O$6347,{"FY1","FY2","FY3"},0)))*
('Raw Data'!$P$2:$P$6347="JP COURT")*
('Raw Data'!$J$2:$J$6347=D14)*
('Raw Data'!$BH$2:$BH$6347)
)))),0))</f>
        <v>0.71007229470894895</v>
      </c>
      <c r="E16" s="196">
        <f>ROUND(D16,2)-ROUND(C16,2)</f>
        <v>2.9999999999999916E-2</v>
      </c>
      <c r="F16" s="198" t="str">
        <f t="shared" ref="F16:F18" si="1">ROUND((ROUND(D16,2)-ROUND(C16,2))*100,2)&amp;" pp"</f>
        <v>3 pp</v>
      </c>
      <c r="H16" s="131"/>
    </row>
    <row r="17" spans="2:8" ht="15.75" x14ac:dyDescent="0.25">
      <c r="B17" s="32" t="s">
        <v>274</v>
      </c>
      <c r="C17" s="195" cm="1">
        <f t="array" ref="C17">IFERROR((
SUMPRODUCT(
((ISNUMBER(MATCH('Raw Data'!$O$2:$O$6347,IF(MONTH(C3)=10,{"FY0","FY1","FY2"},{"FY1","FY2","FY3"}),0))))*
('Raw Data'!$P$2:$P$6347="FISCAL FINES")*
('Raw Data'!$J$2:$J$6347=C14)*
(ISNUMBER('Raw Data'!$AF$2:$AF$6347))*('Raw Data'!$AF$2:$AF$6347)
))
/
(SUMPRODUCT(
((ISNUMBER(MATCH('Raw Data'!$O$2:$O$6347,IF(MONTH(C3)=10,{"FY0","FY1","FY2"},{"FY1","FY2","FY3"}),0))))*
('Raw Data'!$P$2:$P$6347="FISCAL FINES")*
('Raw Data'!$J$2:$J$6347=C14)*
(ISNUMBER('Raw Data'!$R$2:$R$6347))*('Raw Data'!$R$2:$R$6347)
)-
(SUMPRODUCT(
(ISNUMBER(MATCH('Raw Data'!$O$2:$O$6347,IF(MONTH(C3)=10,{"FY0","FY1","FY2"},{"FY1","FY2","FY3"}),0)))*
('Raw Data'!$P$2:$P$6347="FISCAL FINES")*
('Raw Data'!$J$2:$J$6347=C14)*
(ISNUMBER('Raw Data'!$AH$2:$AH$6347))*('Raw Data'!$AH$2:$AH$6347)
)+
(SUMPRODUCT(
(ISNUMBER(MATCH('Raw Data'!$O$2:$O$6347,IF(MONTH(C3)=10,{"FY0","FY1","FY2"},{"FY1","FY2","FY3"}),0)))*
('Raw Data'!$P$2:$P$6347="FISCAL FINES")*
('Raw Data'!$J$2:$J$6347=C14)*
(ISNUMBER('Raw Data'!$BH$2:$BH$6347))*('Raw Data'!$BH$2:$BH$6347)
)))),0)</f>
        <v>0.55650003706540807</v>
      </c>
      <c r="D17" s="195" cm="1">
        <f t="array" ref="D17">(IFERROR(
(SUMPRODUCT(
(
(ISNUMBER(MATCH('Raw Data'!$O$2:$O$6347,{"FY1","FY2","FY3"},0))))*
('Raw Data'!$P$2:$P$6347="FISCAL FINES")*
('Raw Data'!$J$2:$J$6347=D14)*('Raw Data'!$AF$2:$AF$6347)
))
/
(SUMPRODUCT(
(
(ISNUMBER(MATCH('Raw Data'!$O$2:$O$6347,{"FY1","FY2","FY3"},0))))*
('Raw Data'!$P$2:$P$6347="FISCAL FINES")*
('Raw Data'!$J$2:$J$6347=D14)*('Raw Data'!$R$2:$R$6347)
)-
(SUMPRODUCT(
(ISNUMBER(MATCH('Raw Data'!$O$2:$O$6347,{"FY1","FY2","FY3"},0)))*
('Raw Data'!$P$2:$P$6347="FISCAL FINES")*
('Raw Data'!$J$2:$J$6347=D14)*('Raw Data'!$AH$2:$AH$6347)
)+
(SUMPRODUCT(
(ISNUMBER(MATCH('Raw Data'!$O$2:$O$6347,{"FY1","FY2","FY3"},0)))*
('Raw Data'!$P$2:$P$6347="FISCAL FINES")*
('Raw Data'!$J$2:$J$6347=D14)*
('Raw Data'!$BH$2:$BH$6347)
)))),0))</f>
        <v>0.58990528414755727</v>
      </c>
      <c r="E17" s="196">
        <f>ROUND(D17,2)-ROUND(C17,2)</f>
        <v>2.9999999999999916E-2</v>
      </c>
      <c r="F17" s="198" t="str">
        <f t="shared" si="1"/>
        <v>3 pp</v>
      </c>
      <c r="H17" s="131"/>
    </row>
    <row r="18" spans="2:8" ht="15.75" x14ac:dyDescent="0.25">
      <c r="B18" s="124" t="s">
        <v>275</v>
      </c>
      <c r="C18" s="199" cm="1">
        <f t="array" ref="C18">IFERROR((
SUMPRODUCT(
((ISNUMBER(MATCH('Raw Data'!$O$2:$O$6347,IF(MONTH(C3)=10,{"FY0","FY1","FY2"},{"FY1","FY2","FY3"}),0))))*
((ISNUMBER(MATCH('Raw Data'!$P$2:$P$6347,{"PCOA","PRAS"},0))))*
('Raw Data'!$J$2:$J$6347=C14)*
(ISNUMBER('Raw Data'!$AF$2:$AF$6347))*('Raw Data'!$AF$2:$AF$6347)
))
/
(SUMPRODUCT(
((ISNUMBER(MATCH('Raw Data'!$O$2:$O$6347,IF(MONTH(C3)=10,{"FY0","FY1","FY2"},{"FY1","FY2","FY3"}),0))))*
((ISNUMBER(MATCH('Raw Data'!$P$2:$P$6347,{"PCOA","PRAS"},0))))*
('Raw Data'!$J$2:$J$6347=C14)*
(ISNUMBER('Raw Data'!$R$2:$R$6347))*('Raw Data'!$R$2:$R$6347)
)-
(SUMPRODUCT(
((ISNUMBER(MATCH('Raw Data'!$O$2:$O$6347,IF(MONTH(C3)=10,{"FY0","FY1","FY2"},{"FY1","FY2","FY3"}),0))))*
((ISNUMBER(MATCH('Raw Data'!$P$2:$P$6347,{"PCOA","PRAS"},0))))*
('Raw Data'!$J$2:$J$6347=C14)*
(ISNUMBER('Raw Data'!$AH$2:$AH$6347))*('Raw Data'!$AH$2:$AH$6347)
)+
SUMPRODUCT(
((ISNUMBER(MATCH('Raw Data'!$O$2:$O$6347,IF(MONTH(C3)=10,{"FY0","FY1","FY2"},{"FY1","FY2","FY3"}),0))))*
((ISNUMBER(MATCH('Raw Data'!$P$2:$P$6347,{"PCOA","PRAS"},0))))*
('Raw Data'!$J$2:$J$6347=C14)*
(ISNUMBER('Raw Data'!$BH$2:$BH$6347))*('Raw Data'!$BH$2:$BH$6347)
))),0)</f>
        <v>0.74082073434125273</v>
      </c>
      <c r="D18" s="199" cm="1">
        <f t="array" ref="D18">IFERROR(((SUMPRODUCT(
(ISNUMBER(MATCH('Raw Data'!$O$2:$O$6347,{"FY1","FY2","FY3"},0)))*
(ISNUMBER(MATCH('Raw Data'!$P$2:$P$6347,{"PCOA","PRAS"},0)))*
('Raw Data'!$J$2:$J$6347=D14)*
('Raw Data'!$AF$2:$AF$6347)
))
)/
(SUMPRODUCT(
(ISNUMBER(MATCH('Raw Data'!$O$2:$O$6347,{"FY1","FY2","FY3"},0)))*
(ISNUMBER(MATCH('Raw Data'!$P$2:$P$6347,{"PCOA","PRAS"},0)))*
('Raw Data'!$J$2:$J$6347=D14)*
('Raw Data'!$R$2:$R$6347)
)-
(SUMPRODUCT(
(ISNUMBER(MATCH('Raw Data'!$O$2:$O$6347,{"FY1","FY2","FY3"},0)))*
(ISNUMBER(MATCH('Raw Data'!$P$2:$P$6347,{"PCOA","PRAS"},0)))*
('Raw Data'!$J$2:$J$6347=D14)*
('Raw Data'!$AH$2:$AH$6347)
)+
SUMPRODUCT(
(ISNUMBER(MATCH('Raw Data'!$O$2:$O$6347,{"FY1","FY2","FY3"},0)))*
(ISNUMBER(MATCH('Raw Data'!$P$2:$P$6347,{"PCOA","PRAS"},0)))*
('Raw Data'!$J$2:$J$6347=D14)*
('Raw Data'!$BH$2:$BH$6347)
))),0)</f>
        <v>0.75725190839694656</v>
      </c>
      <c r="E18" s="200">
        <f>ROUND(D18,2)-ROUND(C18,2)</f>
        <v>2.0000000000000018E-2</v>
      </c>
      <c r="F18" s="201" t="str">
        <f t="shared" si="1"/>
        <v>2 pp</v>
      </c>
      <c r="H18" s="131"/>
    </row>
    <row r="20" spans="2:8" ht="75" customHeight="1" x14ac:dyDescent="0.2">
      <c r="B20" s="318" t="s">
        <v>296</v>
      </c>
      <c r="C20" s="318"/>
      <c r="D20" s="318"/>
      <c r="E20" s="318"/>
      <c r="F20" s="318"/>
    </row>
  </sheetData>
  <sheetProtection algorithmName="SHA-512" hashValue="R7YBbCfYC9mce11vp0pZdzdoMLEVaDUw6QWQHv/pRFDX1BqkmiGW7JnsQf1w4vAB8juycZt1WYUKAPh6pp8L9Q==" saltValue="nCnd7Swk5uVoyLmbDaoLaQ==" spinCount="100000" sheet="1" objects="1" scenarios="1"/>
  <mergeCells count="6">
    <mergeCell ref="B20:F20"/>
    <mergeCell ref="B2:C2"/>
    <mergeCell ref="E7:F7"/>
    <mergeCell ref="E14:F14"/>
    <mergeCell ref="C6:D6"/>
    <mergeCell ref="C13:D13"/>
  </mergeCells>
  <conditionalFormatting sqref="E8:E11">
    <cfRule type="iconSet" priority="5">
      <iconSet iconSet="3ArrowsGray" showValue="0">
        <cfvo type="percent" val="0"/>
        <cfvo type="num" val="0"/>
        <cfvo type="num" val="0" gte="0"/>
      </iconSet>
    </cfRule>
  </conditionalFormatting>
  <conditionalFormatting sqref="E15:E18">
    <cfRule type="iconSet" priority="1">
      <iconSet iconSet="3ArrowsGray" showValue="0">
        <cfvo type="percent" val="0"/>
        <cfvo type="num" val="0"/>
        <cfvo type="num" val="0" gte="0"/>
      </iconSet>
    </cfRule>
  </conditionalFormatting>
  <dataValidations count="1">
    <dataValidation type="list" allowBlank="1" showInputMessage="1" showErrorMessage="1" sqref="C3" xr:uid="{C18B26A5-CA95-4F69-AE93-20F84F2A91D3}">
      <formula1>ExtractDate</formula1>
    </dataValidation>
  </dataValidations>
  <hyperlinks>
    <hyperlink ref="B1" location="Index!A1" display="Back to INDEX" xr:uid="{150E1EB7-3297-4F40-A0A9-99CA380A648D}"/>
  </hyperlinks>
  <pageMargins left="1" right="1" top="1" bottom="1" header="0.5" footer="0.5"/>
  <pageSetup paperSize="9" fitToWidth="0" fitToHeight="0"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G19"/>
  <sheetViews>
    <sheetView showGridLines="0" zoomScaleNormal="100" workbookViewId="0">
      <selection activeCell="C3" sqref="C3"/>
    </sheetView>
  </sheetViews>
  <sheetFormatPr defaultRowHeight="12.75" x14ac:dyDescent="0.2"/>
  <cols>
    <col min="1" max="1" width="2.7109375" style="30" customWidth="1"/>
    <col min="2" max="2" width="10.7109375" style="30" customWidth="1"/>
    <col min="3" max="3" width="30.7109375" style="30" customWidth="1"/>
    <col min="4" max="5" width="20.7109375" style="30" customWidth="1"/>
    <col min="6" max="6" width="10.7109375" style="30" customWidth="1"/>
    <col min="7" max="10" width="9.140625" style="30"/>
    <col min="11" max="13" width="9.85546875" style="30" bestFit="1" customWidth="1"/>
    <col min="14" max="16384" width="9.140625" style="30"/>
  </cols>
  <sheetData>
    <row r="1" spans="2:7" x14ac:dyDescent="0.2">
      <c r="B1" s="77" t="s">
        <v>54</v>
      </c>
    </row>
    <row r="2" spans="2:7" x14ac:dyDescent="0.2">
      <c r="B2" s="316" t="s">
        <v>375</v>
      </c>
      <c r="C2" s="317"/>
    </row>
    <row r="3" spans="2:7" ht="15" x14ac:dyDescent="0.2">
      <c r="B3" s="125" t="s">
        <v>371</v>
      </c>
      <c r="C3" s="144">
        <v>45931</v>
      </c>
    </row>
    <row r="6" spans="2:7" ht="120" customHeight="1" x14ac:dyDescent="0.2">
      <c r="B6" s="328" t="s">
        <v>374</v>
      </c>
      <c r="C6" s="328"/>
      <c r="D6" s="328"/>
      <c r="E6" s="328"/>
      <c r="F6" s="328"/>
      <c r="G6" s="328"/>
    </row>
    <row r="7" spans="2:7" ht="13.5" thickBot="1" x14ac:dyDescent="0.25"/>
    <row r="8" spans="2:7" ht="39.950000000000003" customHeight="1" thickBot="1" x14ac:dyDescent="0.35">
      <c r="C8" s="325" t="str">
        <f>"Enforcement Action for fines and penalties imposed from April 2022 - "&amp;TEXT(EDATE(C3,-4),"Mmmm yyyy")</f>
        <v>Enforcement Action for fines and penalties imposed from April 2022 - June 2025</v>
      </c>
      <c r="D8" s="326"/>
      <c r="E8" s="327"/>
    </row>
    <row r="9" spans="2:7" ht="30" customHeight="1" x14ac:dyDescent="0.2">
      <c r="C9" s="202" t="s">
        <v>376</v>
      </c>
      <c r="D9" s="203" t="s">
        <v>276</v>
      </c>
      <c r="E9" s="204" t="s">
        <v>277</v>
      </c>
    </row>
    <row r="10" spans="2:7" ht="15.75" x14ac:dyDescent="0.25">
      <c r="C10" s="205" t="s">
        <v>278</v>
      </c>
      <c r="D10" s="206" cm="1">
        <f t="array" ref="D10">SUMPRODUCT((
ISNUMBER(MATCH('Raw Data'!$O$2:$O$6347,{"FY0","FY1","FY2","FY3"},0)))*
(ISNUMBER(MATCH('Raw Data'!$P$2:$P$6347,{"SC COURT","JP COURT","FISCAL FINES","PRAS"},0)))*
('Raw Data'!$J$2:$J$6347=C3)*
('Raw Data'!$BF2:$BF$6347))</f>
        <v>131371</v>
      </c>
      <c r="E10" s="207" cm="1">
        <f t="array" ref="E10">D10-SUMPRODUCT((
ISNUMBER(MATCH('Raw Data'!$O$2:$O$9245,{"FY0","FY1","FY2","FY3"},0)))*
(ISNUMBER(MATCH('Raw Data'!$P$2:$P$9245,{"SC COURT","JP COURT","FISCAL FINES","PRAS"},0)))*
('Raw Data'!$J$2:$J$9245= EDATE(C3,-3))*
('Raw Data'!$BF2:$BF9245))</f>
        <v>8795</v>
      </c>
    </row>
    <row r="11" spans="2:7" ht="15.75" x14ac:dyDescent="0.25">
      <c r="C11" s="205" t="s">
        <v>279</v>
      </c>
      <c r="D11" s="206" cm="1">
        <f t="array" ref="D11">SUMPRODUCT((
ISNUMBER(MATCH('Raw Data'!$O$2:$O$6347,{"FY0","FY1","FY2","FY3"},0)))*(ISNUMBER(MATCH('Raw Data'!$P$2:$P$6347,{"SC COURT","JP COURT","FISCAL FINES","PRAS"},0)))*('Raw Data'!$J$2:$J$6347=C3)*('Raw Data'!$AY2:$AY$6347))</f>
        <v>50191</v>
      </c>
      <c r="E11" s="207" cm="1">
        <f t="array" ref="E11">D11-SUMPRODUCT((
ISNUMBER(MATCH('Raw Data'!$O$2:$O$9245,{"FY0","FY1","FY2","FY3"},0)))*(ISNUMBER(MATCH('Raw Data'!$P$2:$P$9245,{"SC COURT","JP COURT","FISCAL FINES","PRAS"},0)))*('Raw Data'!$J$2:$J$9245= EDATE(C3,-3))*('Raw Data'!$AY2:$AY9245))</f>
        <v>3479</v>
      </c>
    </row>
    <row r="12" spans="2:7" ht="15.75" x14ac:dyDescent="0.25">
      <c r="C12" s="208" t="s">
        <v>280</v>
      </c>
      <c r="D12" s="209" cm="1">
        <f t="array" ref="D12">SUMPRODUCT((
ISNUMBER(MATCH('Raw Data'!$O$2:$O$6347,{"FY0","FY1","FY2","FY3"},0)))*(ISNUMBER(MATCH('Raw Data'!$P$2:$P$6347,{"SC COURT","JP COURT","FISCAL FINES","PRAS"},0)))*('Raw Data'!$J$2:$J$6347=C3)*('Raw Data'!$BB2:$BB$6347))</f>
        <v>8061</v>
      </c>
      <c r="E12" s="210" cm="1">
        <f t="array" ref="E12">D12-SUMPRODUCT((
ISNUMBER(MATCH('Raw Data'!$O$2:$O$9245,{"FY0","FY1","FY2","FY3"},0)))*(ISNUMBER(MATCH('Raw Data'!$P$2:$P$9245,{"SC COURT","JP COURT","FISCAL FINES","PRAS"},0)))*('Raw Data'!$J$2:$J$9245= EDATE(C3,-3))*('Raw Data'!$BB2:$BB9245))</f>
        <v>1250</v>
      </c>
    </row>
    <row r="13" spans="2:7" ht="16.5" thickBot="1" x14ac:dyDescent="0.3">
      <c r="C13" s="211" t="s">
        <v>281</v>
      </c>
      <c r="D13" s="212" cm="1">
        <f t="array" ref="D13">SUMPRODUCT((
ISNUMBER(MATCH('Raw Data'!$O$2:$O$6347,{"FY0","FY1","FY2","FY3"},0)))*(ISNUMBER(MATCH('Raw Data'!$P$2:$P$6347,{"SC COURT","JP COURT","FISCAL FINES","PRAS"},0)))*('Raw Data'!$J$2:$J$6347=C3)*('Raw Data'!$AS2:$AS$6347))</f>
        <v>47130</v>
      </c>
      <c r="E13" s="213" cm="1">
        <f t="array" ref="E13">D13-SUMPRODUCT((
ISNUMBER(MATCH('Raw Data'!$O$2:$O$9245,{"FY0","FY1","FY2","FY3"},0)))*(ISNUMBER(MATCH('Raw Data'!$P$2:$P$9245,{"SC COURT","JP COURT","FISCAL FINES","PRAS"},0)))*('Raw Data'!$J$2:$J$9245= EDATE(C3,-3))*('Raw Data'!$AS2:$AS9245))</f>
        <v>4090</v>
      </c>
    </row>
    <row r="19" hidden="1" x14ac:dyDescent="0.2"/>
  </sheetData>
  <sheetProtection algorithmName="SHA-512" hashValue="oz0P0uaAmmoH5fFoCeAtUnidnEgvhcc0LGBCxTfVNHYnPolJllysoSPecm6nU89ISp9y0VOm+aKa/X3mYyxeJA==" saltValue="LvR23x/jn1pA6Zju04v9WQ==" spinCount="100000" sheet="1" objects="1" scenarios="1"/>
  <mergeCells count="3">
    <mergeCell ref="B2:C2"/>
    <mergeCell ref="C8:E8"/>
    <mergeCell ref="B6:G6"/>
  </mergeCells>
  <dataValidations count="1">
    <dataValidation type="list" allowBlank="1" showInputMessage="1" showErrorMessage="1" sqref="C3" xr:uid="{36217474-B43B-4A9D-BFE4-ADBED3851C60}">
      <formula1>ExtractDate</formula1>
    </dataValidation>
  </dataValidations>
  <hyperlinks>
    <hyperlink ref="B1" location="Index!A1" display="Back to INDEX" xr:uid="{FD2AC41D-3DD6-4000-9365-2C14BE9331CC}"/>
  </hyperlinks>
  <pageMargins left="0.7" right="0.7" top="0.75" bottom="0.75" header="0.3" footer="0.3"/>
  <pageSetup paperSize="9"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A442C-E477-4EC7-A78C-A9181B274E65}">
  <sheetPr codeName="Sheet6"/>
  <dimension ref="B1:V75"/>
  <sheetViews>
    <sheetView showGridLines="0" zoomScaleNormal="100" workbookViewId="0">
      <selection activeCell="D3" sqref="D3:E3"/>
    </sheetView>
  </sheetViews>
  <sheetFormatPr defaultRowHeight="12.75" x14ac:dyDescent="0.2"/>
  <cols>
    <col min="1" max="1" width="2.7109375" customWidth="1"/>
    <col min="2" max="2" width="32.7109375" customWidth="1"/>
    <col min="3" max="22" width="9.5703125" customWidth="1"/>
  </cols>
  <sheetData>
    <row r="1" spans="2:22" x14ac:dyDescent="0.2">
      <c r="B1" s="79" t="s">
        <v>54</v>
      </c>
      <c r="C1" s="28"/>
    </row>
    <row r="2" spans="2:22" ht="30" customHeight="1" x14ac:dyDescent="0.2">
      <c r="C2" s="332" t="s">
        <v>394</v>
      </c>
      <c r="D2" s="332"/>
      <c r="E2" s="332"/>
      <c r="F2" s="332" t="s">
        <v>395</v>
      </c>
      <c r="G2" s="332"/>
      <c r="H2" s="332"/>
    </row>
    <row r="3" spans="2:22" ht="15" x14ac:dyDescent="0.2">
      <c r="C3" s="127" t="s">
        <v>392</v>
      </c>
      <c r="D3" s="333" t="s">
        <v>145</v>
      </c>
      <c r="E3" s="333"/>
      <c r="F3" s="127" t="s">
        <v>371</v>
      </c>
      <c r="G3" s="334">
        <v>45931</v>
      </c>
      <c r="H3" s="334"/>
      <c r="J3" s="30"/>
      <c r="N3" s="30"/>
      <c r="O3" s="30"/>
      <c r="P3" s="30"/>
      <c r="Q3" s="30"/>
      <c r="R3" s="30"/>
      <c r="S3" s="30"/>
      <c r="T3" s="30"/>
      <c r="U3" s="30"/>
      <c r="V3" s="30"/>
    </row>
    <row r="4" spans="2:22" x14ac:dyDescent="0.2">
      <c r="E4" s="30"/>
      <c r="F4" s="30"/>
      <c r="G4" s="30"/>
      <c r="H4" s="30"/>
      <c r="I4" s="30"/>
      <c r="J4" s="30"/>
      <c r="K4" s="30"/>
      <c r="L4" s="30"/>
      <c r="M4" s="30"/>
      <c r="N4" s="30"/>
      <c r="O4" s="30"/>
      <c r="P4" s="30"/>
      <c r="Q4" s="30"/>
      <c r="R4" s="30"/>
      <c r="S4" s="30"/>
      <c r="T4" s="30"/>
      <c r="U4" s="30"/>
      <c r="V4" s="30"/>
    </row>
    <row r="5" spans="2:22" ht="15" x14ac:dyDescent="0.25">
      <c r="B5" s="335" t="s">
        <v>254</v>
      </c>
      <c r="C5" s="330" t="s">
        <v>297</v>
      </c>
      <c r="D5" s="330"/>
      <c r="E5" s="330"/>
      <c r="F5" s="330"/>
      <c r="G5" s="330"/>
      <c r="H5" s="330"/>
      <c r="I5" s="330"/>
      <c r="J5" s="330"/>
      <c r="K5" s="330"/>
      <c r="L5" s="330" t="s">
        <v>291</v>
      </c>
      <c r="M5" s="330"/>
      <c r="N5" s="330"/>
      <c r="O5" s="330"/>
      <c r="P5" s="330"/>
      <c r="Q5" s="330"/>
      <c r="R5" s="330"/>
      <c r="S5" s="330"/>
      <c r="T5" s="330"/>
      <c r="U5" s="330"/>
      <c r="V5" s="330"/>
    </row>
    <row r="6" spans="2:22" ht="51" x14ac:dyDescent="0.2">
      <c r="B6" s="336"/>
      <c r="C6" s="53" t="s">
        <v>377</v>
      </c>
      <c r="D6" s="53" t="s">
        <v>378</v>
      </c>
      <c r="E6" s="53" t="s">
        <v>379</v>
      </c>
      <c r="F6" s="53" t="s">
        <v>380</v>
      </c>
      <c r="G6" s="54" t="s">
        <v>381</v>
      </c>
      <c r="H6" s="53" t="s">
        <v>382</v>
      </c>
      <c r="I6" s="54" t="s">
        <v>383</v>
      </c>
      <c r="J6" s="53" t="s">
        <v>384</v>
      </c>
      <c r="K6" s="54" t="s">
        <v>385</v>
      </c>
      <c r="L6" s="53" t="s">
        <v>386</v>
      </c>
      <c r="M6" s="53" t="s">
        <v>387</v>
      </c>
      <c r="N6" s="53" t="s">
        <v>388</v>
      </c>
      <c r="O6" s="53" t="s">
        <v>366</v>
      </c>
      <c r="P6" s="54" t="s">
        <v>2</v>
      </c>
      <c r="Q6" s="53" t="s">
        <v>389</v>
      </c>
      <c r="R6" s="54" t="s">
        <v>3</v>
      </c>
      <c r="S6" s="53" t="s">
        <v>390</v>
      </c>
      <c r="T6" s="54" t="s">
        <v>4</v>
      </c>
      <c r="U6" s="53" t="s">
        <v>393</v>
      </c>
      <c r="V6" s="54" t="s">
        <v>5</v>
      </c>
    </row>
    <row r="7" spans="2:22" x14ac:dyDescent="0.2">
      <c r="B7" s="44"/>
      <c r="C7" s="36"/>
      <c r="D7" s="36"/>
      <c r="E7" s="36"/>
      <c r="F7" s="38"/>
      <c r="G7" s="36"/>
      <c r="H7" s="36"/>
      <c r="I7" s="36"/>
      <c r="J7" s="36"/>
      <c r="K7" s="39"/>
      <c r="L7" s="36"/>
      <c r="M7" s="36"/>
      <c r="N7" s="36"/>
      <c r="O7" s="36"/>
      <c r="P7" s="36"/>
      <c r="Q7" s="36"/>
      <c r="R7" s="36"/>
      <c r="S7" s="36"/>
      <c r="T7" s="36"/>
      <c r="U7" s="36"/>
      <c r="V7" s="39"/>
    </row>
    <row r="8" spans="2:22" x14ac:dyDescent="0.2">
      <c r="B8" s="37" t="s">
        <v>6</v>
      </c>
      <c r="C8" s="215">
        <f>SUM(C10,C13,C28,C34,C43,C51)</f>
        <v>2101.7157499999998</v>
      </c>
      <c r="D8" s="216">
        <f t="shared" ref="D8:F8" si="0">SUM(D10,D13,D28,D34,D43,D51)</f>
        <v>71.786000000000001</v>
      </c>
      <c r="E8" s="216">
        <f t="shared" si="0"/>
        <v>2029.92975</v>
      </c>
      <c r="F8" s="216">
        <f t="shared" si="0"/>
        <v>956.4156999999999</v>
      </c>
      <c r="G8" s="217">
        <f t="shared" ref="G8" si="1">IFERROR(F8/E8,0)</f>
        <v>0.47115704373513412</v>
      </c>
      <c r="H8" s="216">
        <f t="shared" ref="H8:H10" si="2">E8-F8-J8</f>
        <v>711.92620000000022</v>
      </c>
      <c r="I8" s="217">
        <f>IFERROR(H8/E8,J99)</f>
        <v>0.35071469837810898</v>
      </c>
      <c r="J8" s="216">
        <f t="shared" ref="J8" si="3">SUM(J10,J13,J28,J34,J43,J51)</f>
        <v>361.58785</v>
      </c>
      <c r="K8" s="217">
        <f t="shared" ref="K8:K10" si="4">IFERROR(J8/E8,0)</f>
        <v>0.17812825788675693</v>
      </c>
      <c r="L8" s="215">
        <f>SUM(L10,L13,L28,L34,L43,L51)</f>
        <v>3937</v>
      </c>
      <c r="M8" s="216">
        <f>SUM(M10,M13,M28,M34,M43,M51)</f>
        <v>147</v>
      </c>
      <c r="N8" s="216">
        <f>SUM(N10,N13,N28,N34,N43,N51)</f>
        <v>3790</v>
      </c>
      <c r="O8" s="216">
        <f>SUM(O10,O13,O28,O34,O43,O51)</f>
        <v>1154</v>
      </c>
      <c r="P8" s="217">
        <f t="shared" ref="P8" si="5">IFERROR(O8/N8,0)</f>
        <v>0.30448548812664905</v>
      </c>
      <c r="Q8" s="216">
        <f>SUM(Q10,Q13,Q28,Q34,Q43,Q51)</f>
        <v>943</v>
      </c>
      <c r="R8" s="217">
        <f t="shared" ref="R8:R10" si="6">IFERROR(Q8/N8,)</f>
        <v>0.24881266490765172</v>
      </c>
      <c r="S8" s="216">
        <f>SUM(S10,S13,S28,S34,S43,S51)</f>
        <v>714</v>
      </c>
      <c r="T8" s="217">
        <f t="shared" ref="T8:T10" si="7">IFERROR(S8/N8,)</f>
        <v>0.18839050131926122</v>
      </c>
      <c r="U8" s="216">
        <f>SUM(U10,U13,U28,U34,U43,U51)</f>
        <v>979</v>
      </c>
      <c r="V8" s="217">
        <f t="shared" ref="V8:V10" si="8">IFERROR(U8/N8,)</f>
        <v>0.25831134564643798</v>
      </c>
    </row>
    <row r="9" spans="2:22" x14ac:dyDescent="0.2">
      <c r="B9" s="45"/>
      <c r="C9" s="159"/>
      <c r="D9" s="218"/>
      <c r="E9" s="218"/>
      <c r="F9" s="218"/>
      <c r="G9" s="219"/>
      <c r="H9" s="218"/>
      <c r="I9" s="219"/>
      <c r="J9" s="159"/>
      <c r="K9" s="220"/>
      <c r="L9" s="159"/>
      <c r="M9" s="218"/>
      <c r="N9" s="218"/>
      <c r="O9" s="159"/>
      <c r="P9" s="219"/>
      <c r="Q9" s="221"/>
      <c r="R9" s="219"/>
      <c r="S9" s="159"/>
      <c r="T9" s="219"/>
      <c r="U9" s="159"/>
      <c r="V9" s="220"/>
    </row>
    <row r="10" spans="2:22" x14ac:dyDescent="0.2">
      <c r="B10" s="37" t="s">
        <v>7</v>
      </c>
      <c r="C10" s="215">
        <f>C11</f>
        <v>242.55038000000002</v>
      </c>
      <c r="D10" s="216">
        <f t="shared" ref="D10:F10" si="9">D11</f>
        <v>16.04</v>
      </c>
      <c r="E10" s="216">
        <f t="shared" si="9"/>
        <v>226.51038000000003</v>
      </c>
      <c r="F10" s="216">
        <f t="shared" si="9"/>
        <v>107.45956</v>
      </c>
      <c r="G10" s="217">
        <f t="shared" ref="G10:G59" si="10">IFERROR(F10/E10,0)</f>
        <v>0.47441340215843525</v>
      </c>
      <c r="H10" s="216">
        <f t="shared" si="2"/>
        <v>71.219310000000036</v>
      </c>
      <c r="I10" s="217">
        <f t="shared" ref="I10:I59" si="11">IFERROR(H10/E10,J101)</f>
        <v>0.31441963057057265</v>
      </c>
      <c r="J10" s="216">
        <f t="shared" ref="J10" si="12">J11</f>
        <v>47.831510000000002</v>
      </c>
      <c r="K10" s="217">
        <f t="shared" si="4"/>
        <v>0.21116696727099216</v>
      </c>
      <c r="L10" s="215">
        <f>L11</f>
        <v>551</v>
      </c>
      <c r="M10" s="216">
        <f>M11</f>
        <v>28</v>
      </c>
      <c r="N10" s="216">
        <f t="shared" ref="N10:U10" si="13">N11</f>
        <v>523</v>
      </c>
      <c r="O10" s="216">
        <f t="shared" si="13"/>
        <v>169</v>
      </c>
      <c r="P10" s="217">
        <f>IFERROR(O10/N10,0)</f>
        <v>0.32313575525812621</v>
      </c>
      <c r="Q10" s="216">
        <f t="shared" si="13"/>
        <v>94</v>
      </c>
      <c r="R10" s="217">
        <f t="shared" si="6"/>
        <v>0.17973231357552583</v>
      </c>
      <c r="S10" s="216">
        <f t="shared" si="13"/>
        <v>120</v>
      </c>
      <c r="T10" s="217">
        <f t="shared" si="7"/>
        <v>0.2294455066921606</v>
      </c>
      <c r="U10" s="216">
        <f t="shared" si="13"/>
        <v>140</v>
      </c>
      <c r="V10" s="217">
        <f t="shared" si="8"/>
        <v>0.26768642447418739</v>
      </c>
    </row>
    <row r="11" spans="2:22" x14ac:dyDescent="0.2">
      <c r="B11" s="46" t="s">
        <v>8</v>
      </c>
      <c r="C11" s="218" cm="1">
        <f t="array" ref="C11">(SUMPRODUCT(('Raw Data'!$E$2:$E$6347=$B11)*('Raw Data'!$BL$2:$BL$6347=$D$3)*('Raw Data'!$P$2:$P$6347="SC COURT")*('Raw Data'!$J$2:$J$6347=$G$3)*('Raw Data'!$S$2:$S$6347)))/1000</f>
        <v>242.55038000000002</v>
      </c>
      <c r="D11" s="218" cm="1">
        <f t="array" ref="D11">(SUMPRODUCT(('Raw Data'!$E$2:$E$6347=$B11)*('Raw Data'!$BL$2:$BL$6347=$D$3)*('Raw Data'!$P$2:$P$6347="SC COURT")*('Raw Data'!$J$2:$J$6347=$G$3)*('Raw Data'!$T$2:$T$6347)))/1000</f>
        <v>16.04</v>
      </c>
      <c r="E11" s="218">
        <f>C11-D11</f>
        <v>226.51038000000003</v>
      </c>
      <c r="F11" s="222" cm="1">
        <f t="array" ref="F11">(SUMPRODUCT(('Raw Data'!$E$2:$E$6347=$B11)*('Raw Data'!$BL$2:$BL$6347=$D$3)*('Raw Data'!$P$2:$P$6347="SC COURT")*('Raw Data'!$J$2:$J$6347=$G$3)*('Raw Data'!$AA$2:$AA$6347)))/1000</f>
        <v>107.45956</v>
      </c>
      <c r="G11" s="219">
        <f t="shared" si="10"/>
        <v>0.47441340215843525</v>
      </c>
      <c r="H11" s="218">
        <f>E11-F11-J11</f>
        <v>71.219310000000036</v>
      </c>
      <c r="I11" s="219">
        <f>IFERROR(H11/E11,J102)</f>
        <v>0.31441963057057265</v>
      </c>
      <c r="J11" s="222" cm="1">
        <f t="array" ref="J11">(SUMPRODUCT(('Raw Data'!$E$2:$E$6347=$B11)*('Raw Data'!$BL$2:$BL$6347=$D$3)*('Raw Data'!$P$2:$P$6347="SC COURT")*('Raw Data'!$J$2:$J$6347=$G$3)*('Raw Data'!$W$2:$W$6347)))/1000</f>
        <v>47.831510000000002</v>
      </c>
      <c r="K11" s="220">
        <f>IFERROR(J11/E11,0)</f>
        <v>0.21116696727099216</v>
      </c>
      <c r="L11" s="218" cm="1">
        <f t="array" ref="L11">SUMPRODUCT(('Raw Data'!$E$2:$E$6347=$B11)*('Raw Data'!$BL$2:$BL$6347=$D$3)*('Raw Data'!$P$2:$P$6347="SC COURT")*('Raw Data'!$J$2:$J$6347=$G$3)*('Raw Data'!$R$2:$R$6347))</f>
        <v>551</v>
      </c>
      <c r="M11" s="218" cm="1">
        <f t="array" ref="M11">SUMPRODUCT(('Raw Data'!$E$2:$E$6347=$B11)*('Raw Data'!$BL$2:$BL$6347=$D$3)*('Raw Data'!$P$2:$P$6347="SC COURT")*('Raw Data'!$J$2:$J$6347=$G$3)*('Raw Data'!$AH$2:$AH$6347))+SUMPRODUCT(('Raw Data'!$E$2:$E$6347=$B11)*('Raw Data'!$BL$2:$BL$6347=$D$3)*('Raw Data'!$P$2:$P$6347="SC COURT")*('Raw Data'!$J$2:$J$6347=$G$3)*('Raw Data'!$BH$2:$BH$6347))</f>
        <v>28</v>
      </c>
      <c r="N11" s="218">
        <f>L11-M11</f>
        <v>523</v>
      </c>
      <c r="O11" s="218" cm="1">
        <f t="array" ref="O11">SUMPRODUCT(('Raw Data'!$E$2:$E$6347=$B11)*('Raw Data'!$BL$2:$BL$6347=$D$3)*('Raw Data'!$P$2:$P$6347="SC COURT")*('Raw Data'!$J$2:$J$6347=$G$3)*('Raw Data'!$AF$2:$AF$6347))</f>
        <v>169</v>
      </c>
      <c r="P11" s="219">
        <f>IFERROR(O11/N11,0)</f>
        <v>0.32313575525812621</v>
      </c>
      <c r="Q11" s="218">
        <f>N11-O11-U11-S11</f>
        <v>94</v>
      </c>
      <c r="R11" s="219">
        <f>IFERROR(Q11/N11,)</f>
        <v>0.17973231357552583</v>
      </c>
      <c r="S11" s="218" cm="1">
        <f t="array" ref="S11">SUMPRODUCT(('Raw Data'!$E$2:$E$6347=$B11)*('Raw Data'!$BL$2:$BL$6347=$D$3)*('Raw Data'!$P$2:$P$6347="SC COURT")*('Raw Data'!$J$2:$J$6347=$G$3)*('Raw Data'!$AE$2:$AE$6347))</f>
        <v>120</v>
      </c>
      <c r="T11" s="219">
        <f>IFERROR(S11/N11,)</f>
        <v>0.2294455066921606</v>
      </c>
      <c r="U11" s="218" cm="1">
        <f t="array" ref="U11">SUMPRODUCT(('Raw Data'!$E$2:$E$6347=$B11)*('Raw Data'!$BL$2:$BL$6347=$D$3)*('Raw Data'!$P$2:$P$6347="SC COURT")*('Raw Data'!$J$2:$J$6347=$G$3)*('Raw Data'!$AD$2:$AD$6347))</f>
        <v>140</v>
      </c>
      <c r="V11" s="220">
        <f>IFERROR(U11/N11,)</f>
        <v>0.26768642447418739</v>
      </c>
    </row>
    <row r="12" spans="2:22" x14ac:dyDescent="0.2">
      <c r="B12" s="47"/>
      <c r="C12" s="159"/>
      <c r="D12" s="218"/>
      <c r="E12" s="218"/>
      <c r="F12" s="222"/>
      <c r="G12" s="219"/>
      <c r="H12" s="218"/>
      <c r="I12" s="219"/>
      <c r="J12" s="222"/>
      <c r="K12" s="220"/>
      <c r="L12" s="218"/>
      <c r="M12" s="218"/>
      <c r="N12" s="218"/>
      <c r="O12" s="218"/>
      <c r="P12" s="219"/>
      <c r="Q12" s="218"/>
      <c r="R12" s="219"/>
      <c r="S12" s="218"/>
      <c r="T12" s="219"/>
      <c r="U12" s="218"/>
      <c r="V12" s="220"/>
    </row>
    <row r="13" spans="2:22" x14ac:dyDescent="0.2">
      <c r="B13" s="37" t="s">
        <v>9</v>
      </c>
      <c r="C13" s="215">
        <f>SUM(C14:C26)</f>
        <v>483.29464999999993</v>
      </c>
      <c r="D13" s="216">
        <f t="shared" ref="D13:F13" si="14">SUM(D14:D26)</f>
        <v>15.079999999999998</v>
      </c>
      <c r="E13" s="216">
        <f t="shared" si="14"/>
        <v>468.21464999999995</v>
      </c>
      <c r="F13" s="216">
        <f t="shared" si="14"/>
        <v>259.56672999999995</v>
      </c>
      <c r="G13" s="217">
        <f t="shared" si="10"/>
        <v>0.55437549850266321</v>
      </c>
      <c r="H13" s="216">
        <f t="shared" ref="H13:H59" si="15">E13-F13-J13</f>
        <v>137.00846999999999</v>
      </c>
      <c r="I13" s="217">
        <f t="shared" si="11"/>
        <v>0.29261893022783464</v>
      </c>
      <c r="J13" s="216">
        <f t="shared" ref="J13" si="16">SUM(J14:J26)</f>
        <v>71.639449999999997</v>
      </c>
      <c r="K13" s="217">
        <f t="shared" ref="K13:K59" si="17">IFERROR(J13/E13,0)</f>
        <v>0.15300557126950215</v>
      </c>
      <c r="L13" s="215">
        <f>SUM(L14:L26)</f>
        <v>717</v>
      </c>
      <c r="M13" s="216">
        <f>SUM(M14:M26)</f>
        <v>32</v>
      </c>
      <c r="N13" s="216">
        <f t="shared" ref="N13:U13" si="18">SUM(N14:N26)</f>
        <v>685</v>
      </c>
      <c r="O13" s="216">
        <f t="shared" si="18"/>
        <v>228</v>
      </c>
      <c r="P13" s="217">
        <f t="shared" ref="P13:P59" si="19">IFERROR(O13/N13,0)</f>
        <v>0.33284671532846716</v>
      </c>
      <c r="Q13" s="216">
        <f t="shared" ref="Q13:Q59" si="20">N13-O13-U13-S13</f>
        <v>146</v>
      </c>
      <c r="R13" s="217">
        <f t="shared" ref="R13:R59" si="21">IFERROR(Q13/N13,)</f>
        <v>0.21313868613138687</v>
      </c>
      <c r="S13" s="216">
        <f t="shared" si="18"/>
        <v>140</v>
      </c>
      <c r="T13" s="217">
        <f t="shared" ref="T13:T59" si="22">IFERROR(S13/N13,)</f>
        <v>0.20437956204379562</v>
      </c>
      <c r="U13" s="216">
        <f t="shared" si="18"/>
        <v>171</v>
      </c>
      <c r="V13" s="217">
        <f t="shared" ref="V13:V59" si="23">IFERROR(U13/N13,)</f>
        <v>0.24963503649635035</v>
      </c>
    </row>
    <row r="14" spans="2:22" x14ac:dyDescent="0.2">
      <c r="B14" s="46" t="s">
        <v>10</v>
      </c>
      <c r="C14" s="223" cm="1">
        <f t="array" ref="C14">(SUMPRODUCT(('Raw Data'!$E$2:$E$6347=$B14)*('Raw Data'!$BL$2:$BL$6347=$D$3)*('Raw Data'!$P$2:$P$6347="SC COURT")*('Raw Data'!$J$2:$J$6347=$G$3)*('Raw Data'!$S$2:$S$6347)))/1000</f>
        <v>192.00465</v>
      </c>
      <c r="D14" s="218" cm="1">
        <f t="array" ref="D14">(SUMPRODUCT(('Raw Data'!$E$2:$E$6347=$B14)*('Raw Data'!$BL$2:$BL$6347=$D$3)*('Raw Data'!$P$2:$P$6347="SC COURT")*('Raw Data'!$J$2:$J$6347=$G$3)*('Raw Data'!$T$2:$T$6347)))/1000</f>
        <v>10.28</v>
      </c>
      <c r="E14" s="218">
        <f t="shared" ref="E14:E59" si="24">C14-D14</f>
        <v>181.72465</v>
      </c>
      <c r="F14" s="222" cm="1">
        <f t="array" ref="F14">(SUMPRODUCT(('Raw Data'!$E$2:$E$6347=$B14)*('Raw Data'!$BL$2:$BL$6347=$D$3)*('Raw Data'!$P$2:$P$6347="SC COURT")*('Raw Data'!$J$2:$J$6347=$G$3)*('Raw Data'!$AA$2:$AA$6347)))/1000</f>
        <v>110.02249</v>
      </c>
      <c r="G14" s="219">
        <f t="shared" si="10"/>
        <v>0.60543514597496817</v>
      </c>
      <c r="H14" s="218">
        <f t="shared" si="15"/>
        <v>45.45250999999999</v>
      </c>
      <c r="I14" s="219">
        <f t="shared" si="11"/>
        <v>0.25011747168036913</v>
      </c>
      <c r="J14" s="222" cm="1">
        <f t="array" ref="J14">(SUMPRODUCT(('Raw Data'!$E$2:$E$6347=$B14)*('Raw Data'!$BL$2:$BL$6347=$D$3)*('Raw Data'!$P$2:$P$6347="SC COURT")*('Raw Data'!$J$2:$J$6347=$G$3)*('Raw Data'!$W$2:$W$6347)))/1000</f>
        <v>26.249650000000003</v>
      </c>
      <c r="K14" s="220">
        <f t="shared" si="17"/>
        <v>0.14444738234466267</v>
      </c>
      <c r="L14" s="218" cm="1">
        <f t="array" ref="L14">SUMPRODUCT(('Raw Data'!$E$2:$E$6347=$B14)*('Raw Data'!$BL$2:$BL$6347=$D$3)*('Raw Data'!$P$2:$P$6347="SC COURT")*('Raw Data'!$J$2:$J$6347=$G$3)*('Raw Data'!$R$2:$R$6347))</f>
        <v>285</v>
      </c>
      <c r="M14" s="218" cm="1">
        <f t="array" ref="M14">SUMPRODUCT(('Raw Data'!$E$2:$E$6347=$B14)*('Raw Data'!$BL$2:$BL$6347=$D$3)*('Raw Data'!$P$2:$P$6347="SC COURT")*('Raw Data'!$J$2:$J$6347=$G$3)*('Raw Data'!$AH$2:$AH$6347))+SUMPRODUCT(('Raw Data'!$E$2:$E$6347=$B14)*('Raw Data'!$BL$2:$BL$6347=$D$3)*('Raw Data'!$P$2:$P$6347="SC COURT")*('Raw Data'!$J$2:$J$6347=$G$3)*('Raw Data'!$BH$2:$BH$6347))</f>
        <v>23</v>
      </c>
      <c r="N14" s="218">
        <f t="shared" ref="N14:N26" si="25">L14-M14</f>
        <v>262</v>
      </c>
      <c r="O14" s="218" cm="1">
        <f t="array" ref="O14">SUMPRODUCT(('Raw Data'!$E$2:$E$6347=$B14)*('Raw Data'!$BL$2:$BL$6347=$D$3)*('Raw Data'!$P$2:$P$6347="SC COURT")*('Raw Data'!$J$2:$J$6347=$G$3)*('Raw Data'!$AF$2:$AF$6347))</f>
        <v>88</v>
      </c>
      <c r="P14" s="219">
        <f t="shared" si="19"/>
        <v>0.33587786259541985</v>
      </c>
      <c r="Q14" s="218">
        <f t="shared" si="20"/>
        <v>59</v>
      </c>
      <c r="R14" s="219">
        <f t="shared" si="21"/>
        <v>0.22519083969465647</v>
      </c>
      <c r="S14" s="218" cm="1">
        <f t="array" ref="S14">SUMPRODUCT(('Raw Data'!$E$2:$E$6347=$B14)*('Raw Data'!$BL$2:$BL$6347=$D$3)*('Raw Data'!$P$2:$P$6347="SC COURT")*('Raw Data'!$J$2:$J$6347=$G$3)*('Raw Data'!$AE$2:$AE$6347))</f>
        <v>40</v>
      </c>
      <c r="T14" s="219">
        <f t="shared" si="22"/>
        <v>0.15267175572519084</v>
      </c>
      <c r="U14" s="218" cm="1">
        <f t="array" ref="U14">SUMPRODUCT(('Raw Data'!$E$2:$E$6347=$B14)*('Raw Data'!$BL$2:$BL$6347=$D$3)*('Raw Data'!$P$2:$P$6347="SC COURT")*('Raw Data'!$J$2:$J$6347=$G$3)*('Raw Data'!$AD$2:$AD$6347))</f>
        <v>75</v>
      </c>
      <c r="V14" s="220">
        <f t="shared" si="23"/>
        <v>0.2862595419847328</v>
      </c>
    </row>
    <row r="15" spans="2:22" x14ac:dyDescent="0.2">
      <c r="B15" s="46" t="s">
        <v>11</v>
      </c>
      <c r="C15" s="223" cm="1">
        <f t="array" ref="C15">(SUMPRODUCT(('Raw Data'!$E$2:$E$6347=$B15)*('Raw Data'!$BL$2:$BL$6347=$D$3)*('Raw Data'!$P$2:$P$6347="SC COURT")*('Raw Data'!$J$2:$J$6347=$G$3)*('Raw Data'!$S$2:$S$6347)))/1000</f>
        <v>8.7430000000000003</v>
      </c>
      <c r="D15" s="218" cm="1">
        <f t="array" ref="D15">(SUMPRODUCT(('Raw Data'!$E$2:$E$6347=$B15)*('Raw Data'!$BL$2:$BL$6347=$D$3)*('Raw Data'!$P$2:$P$6347="SC COURT")*('Raw Data'!$J$2:$J$6347=$G$3)*('Raw Data'!$T$2:$T$6347)))/1000</f>
        <v>0.8</v>
      </c>
      <c r="E15" s="218">
        <f t="shared" si="24"/>
        <v>7.9430000000000005</v>
      </c>
      <c r="F15" s="222" cm="1">
        <f t="array" ref="F15">(SUMPRODUCT(('Raw Data'!$E$2:$E$6347=$B15)*('Raw Data'!$BL$2:$BL$6347=$D$3)*('Raw Data'!$P$2:$P$6347="SC COURT")*('Raw Data'!$J$2:$J$6347=$G$3)*('Raw Data'!$AA$2:$AA$6347)))/1000</f>
        <v>4.415</v>
      </c>
      <c r="G15" s="219">
        <f t="shared" si="10"/>
        <v>0.55583532670275715</v>
      </c>
      <c r="H15" s="218">
        <f t="shared" si="15"/>
        <v>2.6280000000000006</v>
      </c>
      <c r="I15" s="219">
        <f t="shared" si="11"/>
        <v>0.33085735868059934</v>
      </c>
      <c r="J15" s="222" cm="1">
        <f t="array" ref="J15">(SUMPRODUCT(('Raw Data'!$E$2:$E$6347=$B15)*('Raw Data'!$BL$2:$BL$6347=$D$3)*('Raw Data'!$P$2:$P$6347="SC COURT")*('Raw Data'!$J$2:$J$6347=$G$3)*('Raw Data'!$W$2:$W$6347)))/1000</f>
        <v>0.9</v>
      </c>
      <c r="K15" s="220">
        <f t="shared" si="17"/>
        <v>0.11330731461664358</v>
      </c>
      <c r="L15" s="218" cm="1">
        <f t="array" ref="L15">SUMPRODUCT(('Raw Data'!$E$2:$E$6347=$B15)*('Raw Data'!$BL$2:$BL$6347=$D$3)*('Raw Data'!$P$2:$P$6347="SC COURT")*('Raw Data'!$J$2:$J$6347=$G$3)*('Raw Data'!$R$2:$R$6347))</f>
        <v>17</v>
      </c>
      <c r="M15" s="218" cm="1">
        <f t="array" ref="M15">SUMPRODUCT(('Raw Data'!$E$2:$E$6347=$B15)*('Raw Data'!$BL$2:$BL$6347=$D$3)*('Raw Data'!$P$2:$P$6347="SC COURT")*('Raw Data'!$J$2:$J$6347=$G$3)*('Raw Data'!$AH$2:$AH$6347))+SUMPRODUCT(('Raw Data'!$E$2:$E$6347=$B15)*('Raw Data'!$BL$2:$BL$6347=$D$3)*('Raw Data'!$P$2:$P$6347="SC COURT")*('Raw Data'!$J$2:$J$6347=$G$3)*('Raw Data'!$BH$2:$BH$6347))</f>
        <v>1</v>
      </c>
      <c r="N15" s="218">
        <f t="shared" si="25"/>
        <v>16</v>
      </c>
      <c r="O15" s="218" cm="1">
        <f t="array" ref="O15">SUMPRODUCT(('Raw Data'!$E$2:$E$6347=$B15)*('Raw Data'!$BL$2:$BL$6347=$D$3)*('Raw Data'!$P$2:$P$6347="SC COURT")*('Raw Data'!$J$2:$J$6347=$G$3)*('Raw Data'!$AF$2:$AF$6347))</f>
        <v>6</v>
      </c>
      <c r="P15" s="219">
        <f t="shared" si="19"/>
        <v>0.375</v>
      </c>
      <c r="Q15" s="218">
        <f t="shared" si="20"/>
        <v>3</v>
      </c>
      <c r="R15" s="219">
        <f t="shared" si="21"/>
        <v>0.1875</v>
      </c>
      <c r="S15" s="218" cm="1">
        <f t="array" ref="S15">SUMPRODUCT(('Raw Data'!$E$2:$E$6347=$B15)*('Raw Data'!$BL$2:$BL$6347=$D$3)*('Raw Data'!$P$2:$P$6347="SC COURT")*('Raw Data'!$J$2:$J$6347=$G$3)*('Raw Data'!$AE$2:$AE$6347))</f>
        <v>2</v>
      </c>
      <c r="T15" s="219">
        <f t="shared" si="22"/>
        <v>0.125</v>
      </c>
      <c r="U15" s="218" cm="1">
        <f t="array" ref="U15">SUMPRODUCT(('Raw Data'!$E$2:$E$6347=$B15)*('Raw Data'!$BL$2:$BL$6347=$D$3)*('Raw Data'!$P$2:$P$6347="SC COURT")*('Raw Data'!$J$2:$J$6347=$G$3)*('Raw Data'!$AD$2:$AD$6347))</f>
        <v>5</v>
      </c>
      <c r="V15" s="220">
        <f t="shared" si="23"/>
        <v>0.3125</v>
      </c>
    </row>
    <row r="16" spans="2:22" x14ac:dyDescent="0.2">
      <c r="B16" s="46" t="s">
        <v>12</v>
      </c>
      <c r="C16" s="223" cm="1">
        <f t="array" ref="C16">(SUMPRODUCT(('Raw Data'!$E$2:$E$6347=$B16)*('Raw Data'!$BL$2:$BL$6347=$D$3)*('Raw Data'!$P$2:$P$6347="SC COURT")*('Raw Data'!$J$2:$J$6347=$G$3)*('Raw Data'!$S$2:$S$6347)))/1000</f>
        <v>29.38</v>
      </c>
      <c r="D16" s="218" cm="1">
        <f t="array" ref="D16">(SUMPRODUCT(('Raw Data'!$E$2:$E$6347=$B16)*('Raw Data'!$BL$2:$BL$6347=$D$3)*('Raw Data'!$P$2:$P$6347="SC COURT")*('Raw Data'!$J$2:$J$6347=$G$3)*('Raw Data'!$T$2:$T$6347)))/1000</f>
        <v>1.26</v>
      </c>
      <c r="E16" s="218">
        <f t="shared" si="24"/>
        <v>28.119999999999997</v>
      </c>
      <c r="F16" s="222" cm="1">
        <f t="array" ref="F16">(SUMPRODUCT(('Raw Data'!$E$2:$E$6347=$B16)*('Raw Data'!$BL$2:$BL$6347=$D$3)*('Raw Data'!$P$2:$P$6347="SC COURT")*('Raw Data'!$J$2:$J$6347=$G$3)*('Raw Data'!$AA$2:$AA$6347)))/1000</f>
        <v>17.965</v>
      </c>
      <c r="G16" s="219">
        <f t="shared" si="10"/>
        <v>0.63886913229018494</v>
      </c>
      <c r="H16" s="218">
        <f t="shared" si="15"/>
        <v>6.8399999999999981</v>
      </c>
      <c r="I16" s="219">
        <f t="shared" si="11"/>
        <v>0.2432432432432432</v>
      </c>
      <c r="J16" s="222" cm="1">
        <f t="array" ref="J16">(SUMPRODUCT(('Raw Data'!$E$2:$E$6347=$B16)*('Raw Data'!$BL$2:$BL$6347=$D$3)*('Raw Data'!$P$2:$P$6347="SC COURT")*('Raw Data'!$J$2:$J$6347=$G$3)*('Raw Data'!$W$2:$W$6347)))/1000</f>
        <v>3.3149999999999999</v>
      </c>
      <c r="K16" s="220">
        <f t="shared" si="17"/>
        <v>0.11788762446657185</v>
      </c>
      <c r="L16" s="218" cm="1">
        <f t="array" ref="L16">SUMPRODUCT(('Raw Data'!$E$2:$E$6347=$B16)*('Raw Data'!$BL$2:$BL$6347=$D$3)*('Raw Data'!$P$2:$P$6347="SC COURT")*('Raw Data'!$J$2:$J$6347=$G$3)*('Raw Data'!$R$2:$R$6347))</f>
        <v>46</v>
      </c>
      <c r="M16" s="218" cm="1">
        <f t="array" ref="M16">SUMPRODUCT(('Raw Data'!$E$2:$E$6347=$B16)*('Raw Data'!$BL$2:$BL$6347=$D$3)*('Raw Data'!$P$2:$P$6347="SC COURT")*('Raw Data'!$J$2:$J$6347=$G$3)*('Raw Data'!$AH$2:$AH$6347))+SUMPRODUCT(('Raw Data'!$E$2:$E$6347=$B16)*('Raw Data'!$BL$2:$BL$6347=$D$3)*('Raw Data'!$P$2:$P$6347="SC COURT")*('Raw Data'!$J$2:$J$6347=$G$3)*('Raw Data'!$BH$2:$BH$6347))</f>
        <v>2</v>
      </c>
      <c r="N16" s="218">
        <f t="shared" si="25"/>
        <v>44</v>
      </c>
      <c r="O16" s="218" cm="1">
        <f t="array" ref="O16">SUMPRODUCT(('Raw Data'!$E$2:$E$6347=$B16)*('Raw Data'!$BL$2:$BL$6347=$D$3)*('Raw Data'!$P$2:$P$6347="SC COURT")*('Raw Data'!$J$2:$J$6347=$G$3)*('Raw Data'!$AF$2:$AF$6347))</f>
        <v>22</v>
      </c>
      <c r="P16" s="219">
        <f t="shared" si="19"/>
        <v>0.5</v>
      </c>
      <c r="Q16" s="218">
        <f t="shared" si="20"/>
        <v>3</v>
      </c>
      <c r="R16" s="219">
        <f t="shared" si="21"/>
        <v>6.8181818181818177E-2</v>
      </c>
      <c r="S16" s="218" cm="1">
        <f t="array" ref="S16">SUMPRODUCT(('Raw Data'!$E$2:$E$6347=$B16)*('Raw Data'!$BL$2:$BL$6347=$D$3)*('Raw Data'!$P$2:$P$6347="SC COURT")*('Raw Data'!$J$2:$J$6347=$G$3)*('Raw Data'!$AE$2:$AE$6347))</f>
        <v>13</v>
      </c>
      <c r="T16" s="219">
        <f t="shared" si="22"/>
        <v>0.29545454545454547</v>
      </c>
      <c r="U16" s="218" cm="1">
        <f t="array" ref="U16">SUMPRODUCT(('Raw Data'!$E$2:$E$6347=$B16)*('Raw Data'!$BL$2:$BL$6347=$D$3)*('Raw Data'!$P$2:$P$6347="SC COURT")*('Raw Data'!$J$2:$J$6347=$G$3)*('Raw Data'!$AD$2:$AD$6347))</f>
        <v>6</v>
      </c>
      <c r="V16" s="220">
        <f t="shared" si="23"/>
        <v>0.13636363636363635</v>
      </c>
    </row>
    <row r="17" spans="2:22" x14ac:dyDescent="0.2">
      <c r="B17" s="46" t="s">
        <v>13</v>
      </c>
      <c r="C17" s="223" cm="1">
        <f t="array" ref="C17">(SUMPRODUCT(('Raw Data'!$E$2:$E$6347=$B17)*('Raw Data'!$BL$2:$BL$6347=$D$3)*('Raw Data'!$P$2:$P$6347="SC COURT")*('Raw Data'!$J$2:$J$6347=$G$3)*('Raw Data'!$S$2:$S$6347)))/1000</f>
        <v>11.81</v>
      </c>
      <c r="D17" s="218" cm="1">
        <f t="array" ref="D17">(SUMPRODUCT(('Raw Data'!$E$2:$E$6347=$B17)*('Raw Data'!$BL$2:$BL$6347=$D$3)*('Raw Data'!$P$2:$P$6347="SC COURT")*('Raw Data'!$J$2:$J$6347=$G$3)*('Raw Data'!$T$2:$T$6347)))/1000</f>
        <v>0</v>
      </c>
      <c r="E17" s="218">
        <f t="shared" si="24"/>
        <v>11.81</v>
      </c>
      <c r="F17" s="222" cm="1">
        <f t="array" ref="F17">(SUMPRODUCT(('Raw Data'!$E$2:$E$6347=$B17)*('Raw Data'!$BL$2:$BL$6347=$D$3)*('Raw Data'!$P$2:$P$6347="SC COURT")*('Raw Data'!$J$2:$J$6347=$G$3)*('Raw Data'!$AA$2:$AA$6347)))/1000</f>
        <v>3.7400199999999999</v>
      </c>
      <c r="G17" s="219">
        <f t="shared" si="10"/>
        <v>0.31668247248094833</v>
      </c>
      <c r="H17" s="218">
        <f t="shared" si="15"/>
        <v>5.8799800000000015</v>
      </c>
      <c r="I17" s="219">
        <f t="shared" si="11"/>
        <v>0.4978814563928875</v>
      </c>
      <c r="J17" s="222" cm="1">
        <f t="array" ref="J17">(SUMPRODUCT(('Raw Data'!$E$2:$E$6347=$B17)*('Raw Data'!$BL$2:$BL$6347=$D$3)*('Raw Data'!$P$2:$P$6347="SC COURT")*('Raw Data'!$J$2:$J$6347=$G$3)*('Raw Data'!$W$2:$W$6347)))/1000</f>
        <v>2.19</v>
      </c>
      <c r="K17" s="220">
        <f t="shared" si="17"/>
        <v>0.18543607112616425</v>
      </c>
      <c r="L17" s="218" cm="1">
        <f t="array" ref="L17">SUMPRODUCT(('Raw Data'!$E$2:$E$6347=$B17)*('Raw Data'!$BL$2:$BL$6347=$D$3)*('Raw Data'!$P$2:$P$6347="SC COURT")*('Raw Data'!$J$2:$J$6347=$G$3)*('Raw Data'!$R$2:$R$6347))</f>
        <v>19</v>
      </c>
      <c r="M17" s="218" cm="1">
        <f t="array" ref="M17">SUMPRODUCT(('Raw Data'!$E$2:$E$6347=$B17)*('Raw Data'!$BL$2:$BL$6347=$D$3)*('Raw Data'!$P$2:$P$6347="SC COURT")*('Raw Data'!$J$2:$J$6347=$G$3)*('Raw Data'!$AH$2:$AH$6347))+SUMPRODUCT(('Raw Data'!$E$2:$E$6347=$B17)*('Raw Data'!$BL$2:$BL$6347=$D$3)*('Raw Data'!$P$2:$P$6347="SC COURT")*('Raw Data'!$J$2:$J$6347=$G$3)*('Raw Data'!$BH$2:$BH$6347))</f>
        <v>0</v>
      </c>
      <c r="N17" s="218">
        <f t="shared" si="25"/>
        <v>19</v>
      </c>
      <c r="O17" s="218" cm="1">
        <f t="array" ref="O17">SUMPRODUCT(('Raw Data'!$E$2:$E$6347=$B17)*('Raw Data'!$BL$2:$BL$6347=$D$3)*('Raw Data'!$P$2:$P$6347="SC COURT")*('Raw Data'!$J$2:$J$6347=$G$3)*('Raw Data'!$AF$2:$AF$6347))</f>
        <v>5</v>
      </c>
      <c r="P17" s="219">
        <f t="shared" si="19"/>
        <v>0.26315789473684209</v>
      </c>
      <c r="Q17" s="218">
        <f t="shared" si="20"/>
        <v>7</v>
      </c>
      <c r="R17" s="219">
        <f t="shared" si="21"/>
        <v>0.36842105263157893</v>
      </c>
      <c r="S17" s="218" cm="1">
        <f t="array" ref="S17">SUMPRODUCT(('Raw Data'!$E$2:$E$6347=$B17)*('Raw Data'!$BL$2:$BL$6347=$D$3)*('Raw Data'!$P$2:$P$6347="SC COURT")*('Raw Data'!$J$2:$J$6347=$G$3)*('Raw Data'!$AE$2:$AE$6347))</f>
        <v>4</v>
      </c>
      <c r="T17" s="219">
        <f t="shared" si="22"/>
        <v>0.21052631578947367</v>
      </c>
      <c r="U17" s="218" cm="1">
        <f t="array" ref="U17">SUMPRODUCT(('Raw Data'!$E$2:$E$6347=$B17)*('Raw Data'!$BL$2:$BL$6347=$D$3)*('Raw Data'!$P$2:$P$6347="SC COURT")*('Raw Data'!$J$2:$J$6347=$G$3)*('Raw Data'!$AD$2:$AD$6347))</f>
        <v>3</v>
      </c>
      <c r="V17" s="220">
        <f t="shared" si="23"/>
        <v>0.15789473684210525</v>
      </c>
    </row>
    <row r="18" spans="2:22" x14ac:dyDescent="0.2">
      <c r="B18" s="46" t="s">
        <v>14</v>
      </c>
      <c r="C18" s="223" cm="1">
        <f t="array" ref="C18">(SUMPRODUCT(('Raw Data'!$E$2:$E$6347=$B18)*('Raw Data'!$BL$2:$BL$6347=$D$3)*('Raw Data'!$P$2:$P$6347="SC COURT")*('Raw Data'!$J$2:$J$6347=$G$3)*('Raw Data'!$S$2:$S$6347)))/1000</f>
        <v>126.155</v>
      </c>
      <c r="D18" s="218" cm="1">
        <f t="array" ref="D18">(SUMPRODUCT(('Raw Data'!$E$2:$E$6347=$B18)*('Raw Data'!$BL$2:$BL$6347=$D$3)*('Raw Data'!$P$2:$P$6347="SC COURT")*('Raw Data'!$J$2:$J$6347=$G$3)*('Raw Data'!$T$2:$T$6347)))/1000</f>
        <v>0.79</v>
      </c>
      <c r="E18" s="218">
        <f t="shared" si="24"/>
        <v>125.36499999999999</v>
      </c>
      <c r="F18" s="222" cm="1">
        <f t="array" ref="F18">(SUMPRODUCT(('Raw Data'!$E$2:$E$6347=$B18)*('Raw Data'!$BL$2:$BL$6347=$D$3)*('Raw Data'!$P$2:$P$6347="SC COURT")*('Raw Data'!$J$2:$J$6347=$G$3)*('Raw Data'!$AA$2:$AA$6347)))/1000</f>
        <v>66.890199999999993</v>
      </c>
      <c r="G18" s="219">
        <f t="shared" si="10"/>
        <v>0.53356359430463041</v>
      </c>
      <c r="H18" s="218">
        <f t="shared" si="15"/>
        <v>34.010000000000005</v>
      </c>
      <c r="I18" s="219">
        <f t="shared" si="11"/>
        <v>0.27128783950863483</v>
      </c>
      <c r="J18" s="222" cm="1">
        <f t="array" ref="J18">(SUMPRODUCT(('Raw Data'!$E$2:$E$6347=$B18)*('Raw Data'!$BL$2:$BL$6347=$D$3)*('Raw Data'!$P$2:$P$6347="SC COURT")*('Raw Data'!$J$2:$J$6347=$G$3)*('Raw Data'!$W$2:$W$6347)))/1000</f>
        <v>24.4648</v>
      </c>
      <c r="K18" s="220">
        <f t="shared" si="17"/>
        <v>0.19514856618673473</v>
      </c>
      <c r="L18" s="218" cm="1">
        <f t="array" ref="L18">SUMPRODUCT(('Raw Data'!$E$2:$E$6347=$B18)*('Raw Data'!$BL$2:$BL$6347=$D$3)*('Raw Data'!$P$2:$P$6347="SC COURT")*('Raw Data'!$J$2:$J$6347=$G$3)*('Raw Data'!$R$2:$R$6347))</f>
        <v>186</v>
      </c>
      <c r="M18" s="218" cm="1">
        <f t="array" ref="M18">SUMPRODUCT(('Raw Data'!$E$2:$E$6347=$B18)*('Raw Data'!$BL$2:$BL$6347=$D$3)*('Raw Data'!$P$2:$P$6347="SC COURT")*('Raw Data'!$J$2:$J$6347=$G$3)*('Raw Data'!$AH$2:$AH$6347))+SUMPRODUCT(('Raw Data'!$E$2:$E$6347=$B18)*('Raw Data'!$BL$2:$BL$6347=$D$3)*('Raw Data'!$P$2:$P$6347="SC COURT")*('Raw Data'!$J$2:$J$6347=$G$3)*('Raw Data'!$BH$2:$BH$6347))</f>
        <v>2</v>
      </c>
      <c r="N18" s="218">
        <f t="shared" si="25"/>
        <v>184</v>
      </c>
      <c r="O18" s="218" cm="1">
        <f t="array" ref="O18">SUMPRODUCT(('Raw Data'!$E$2:$E$6347=$B18)*('Raw Data'!$BL$2:$BL$6347=$D$3)*('Raw Data'!$P$2:$P$6347="SC COURT")*('Raw Data'!$J$2:$J$6347=$G$3)*('Raw Data'!$AF$2:$AF$6347))</f>
        <v>49</v>
      </c>
      <c r="P18" s="219">
        <f t="shared" si="19"/>
        <v>0.26630434782608697</v>
      </c>
      <c r="Q18" s="218">
        <f t="shared" si="20"/>
        <v>36</v>
      </c>
      <c r="R18" s="219">
        <f t="shared" si="21"/>
        <v>0.19565217391304349</v>
      </c>
      <c r="S18" s="218" cm="1">
        <f t="array" ref="S18">SUMPRODUCT(('Raw Data'!$E$2:$E$6347=$B18)*('Raw Data'!$BL$2:$BL$6347=$D$3)*('Raw Data'!$P$2:$P$6347="SC COURT")*('Raw Data'!$J$2:$J$6347=$G$3)*('Raw Data'!$AE$2:$AE$6347))</f>
        <v>44</v>
      </c>
      <c r="T18" s="219">
        <f t="shared" si="22"/>
        <v>0.2391304347826087</v>
      </c>
      <c r="U18" s="218" cm="1">
        <f t="array" ref="U18">SUMPRODUCT(('Raw Data'!$E$2:$E$6347=$B18)*('Raw Data'!$BL$2:$BL$6347=$D$3)*('Raw Data'!$P$2:$P$6347="SC COURT")*('Raw Data'!$J$2:$J$6347=$G$3)*('Raw Data'!$AD$2:$AD$6347))</f>
        <v>55</v>
      </c>
      <c r="V18" s="220">
        <f t="shared" si="23"/>
        <v>0.29891304347826086</v>
      </c>
    </row>
    <row r="19" spans="2:22" x14ac:dyDescent="0.2">
      <c r="B19" s="46" t="s">
        <v>15</v>
      </c>
      <c r="C19" s="223" cm="1">
        <f t="array" ref="C19">(SUMPRODUCT(('Raw Data'!$E$2:$E$6347=$B19)*('Raw Data'!$BL$2:$BL$6347=$D$3)*('Raw Data'!$P$2:$P$6347="SC COURT")*('Raw Data'!$J$2:$J$6347=$G$3)*('Raw Data'!$S$2:$S$6347)))/1000</f>
        <v>9.3829999999999991</v>
      </c>
      <c r="D19" s="218" cm="1">
        <f t="array" ref="D19">(SUMPRODUCT(('Raw Data'!$E$2:$E$6347=$B19)*('Raw Data'!$BL$2:$BL$6347=$D$3)*('Raw Data'!$P$2:$P$6347="SC COURT")*('Raw Data'!$J$2:$J$6347=$G$3)*('Raw Data'!$T$2:$T$6347)))/1000</f>
        <v>0</v>
      </c>
      <c r="E19" s="218">
        <f t="shared" si="24"/>
        <v>9.3829999999999991</v>
      </c>
      <c r="F19" s="222" cm="1">
        <f t="array" ref="F19">(SUMPRODUCT(('Raw Data'!$E$2:$E$6347=$B19)*('Raw Data'!$BL$2:$BL$6347=$D$3)*('Raw Data'!$P$2:$P$6347="SC COURT")*('Raw Data'!$J$2:$J$6347=$G$3)*('Raw Data'!$AA$2:$AA$6347)))/1000</f>
        <v>7.2030000000000003</v>
      </c>
      <c r="G19" s="219">
        <f t="shared" si="10"/>
        <v>0.76766492592987323</v>
      </c>
      <c r="H19" s="218">
        <f t="shared" si="15"/>
        <v>1.7599999999999989</v>
      </c>
      <c r="I19" s="219">
        <f t="shared" si="11"/>
        <v>0.18757327080890962</v>
      </c>
      <c r="J19" s="222" cm="1">
        <f t="array" ref="J19">(SUMPRODUCT(('Raw Data'!$E$2:$E$6347=$B19)*('Raw Data'!$BL$2:$BL$6347=$D$3)*('Raw Data'!$P$2:$P$6347="SC COURT")*('Raw Data'!$J$2:$J$6347=$G$3)*('Raw Data'!$W$2:$W$6347)))/1000</f>
        <v>0.42</v>
      </c>
      <c r="K19" s="220">
        <f t="shared" si="17"/>
        <v>4.4761803261217099E-2</v>
      </c>
      <c r="L19" s="218" cm="1">
        <f t="array" ref="L19">SUMPRODUCT(('Raw Data'!$E$2:$E$6347=$B19)*('Raw Data'!$BL$2:$BL$6347=$D$3)*('Raw Data'!$P$2:$P$6347="SC COURT")*('Raw Data'!$J$2:$J$6347=$G$3)*('Raw Data'!$R$2:$R$6347))</f>
        <v>17</v>
      </c>
      <c r="M19" s="218" cm="1">
        <f t="array" ref="M19">SUMPRODUCT(('Raw Data'!$E$2:$E$6347=$B19)*('Raw Data'!$BL$2:$BL$6347=$D$3)*('Raw Data'!$P$2:$P$6347="SC COURT")*('Raw Data'!$J$2:$J$6347=$G$3)*('Raw Data'!$AH$2:$AH$6347))+SUMPRODUCT(('Raw Data'!$E$2:$E$6347=$B19)*('Raw Data'!$BL$2:$BL$6347=$D$3)*('Raw Data'!$P$2:$P$6347="SC COURT")*('Raw Data'!$J$2:$J$6347=$G$3)*('Raw Data'!$BH$2:$BH$6347))</f>
        <v>0</v>
      </c>
      <c r="N19" s="218">
        <f t="shared" si="25"/>
        <v>17</v>
      </c>
      <c r="O19" s="218" cm="1">
        <f t="array" ref="O19">SUMPRODUCT(('Raw Data'!$E$2:$E$6347=$B19)*('Raw Data'!$BL$2:$BL$6347=$D$3)*('Raw Data'!$P$2:$P$6347="SC COURT")*('Raw Data'!$J$2:$J$6347=$G$3)*('Raw Data'!$AF$2:$AF$6347))</f>
        <v>8</v>
      </c>
      <c r="P19" s="219">
        <f t="shared" si="19"/>
        <v>0.47058823529411764</v>
      </c>
      <c r="Q19" s="218">
        <f t="shared" si="20"/>
        <v>7</v>
      </c>
      <c r="R19" s="219">
        <f t="shared" si="21"/>
        <v>0.41176470588235292</v>
      </c>
      <c r="S19" s="218" cm="1">
        <f t="array" ref="S19">SUMPRODUCT(('Raw Data'!$E$2:$E$6347=$B19)*('Raw Data'!$BL$2:$BL$6347=$D$3)*('Raw Data'!$P$2:$P$6347="SC COURT")*('Raw Data'!$J$2:$J$6347=$G$3)*('Raw Data'!$AE$2:$AE$6347))</f>
        <v>1</v>
      </c>
      <c r="T19" s="219">
        <f t="shared" si="22"/>
        <v>5.8823529411764705E-2</v>
      </c>
      <c r="U19" s="218" cm="1">
        <f t="array" ref="U19">SUMPRODUCT(('Raw Data'!$E$2:$E$6347=$B19)*('Raw Data'!$BL$2:$BL$6347=$D$3)*('Raw Data'!$P$2:$P$6347="SC COURT")*('Raw Data'!$J$2:$J$6347=$G$3)*('Raw Data'!$AD$2:$AD$6347))</f>
        <v>1</v>
      </c>
      <c r="V19" s="220">
        <f t="shared" si="23"/>
        <v>5.8823529411764705E-2</v>
      </c>
    </row>
    <row r="20" spans="2:22" x14ac:dyDescent="0.2">
      <c r="B20" s="46" t="s">
        <v>16</v>
      </c>
      <c r="C20" s="223" cm="1">
        <f t="array" ref="C20">(SUMPRODUCT(('Raw Data'!$E$2:$E$6347=$B20)*('Raw Data'!$BL$2:$BL$6347=$D$3)*('Raw Data'!$P$2:$P$6347="SC COURT")*('Raw Data'!$J$2:$J$6347=$G$3)*('Raw Data'!$S$2:$S$6347)))/1000</f>
        <v>15.734999999999999</v>
      </c>
      <c r="D20" s="218" cm="1">
        <f t="array" ref="D20">(SUMPRODUCT(('Raw Data'!$E$2:$E$6347=$B20)*('Raw Data'!$BL$2:$BL$6347=$D$3)*('Raw Data'!$P$2:$P$6347="SC COURT")*('Raw Data'!$J$2:$J$6347=$G$3)*('Raw Data'!$T$2:$T$6347)))/1000</f>
        <v>0</v>
      </c>
      <c r="E20" s="218">
        <f t="shared" si="24"/>
        <v>15.734999999999999</v>
      </c>
      <c r="F20" s="222" cm="1">
        <f t="array" ref="F20">(SUMPRODUCT(('Raw Data'!$E$2:$E$6347=$B20)*('Raw Data'!$BL$2:$BL$6347=$D$3)*('Raw Data'!$P$2:$P$6347="SC COURT")*('Raw Data'!$J$2:$J$6347=$G$3)*('Raw Data'!$AA$2:$AA$6347)))/1000</f>
        <v>7.0759999999999996</v>
      </c>
      <c r="G20" s="219">
        <f t="shared" si="10"/>
        <v>0.44969812519860186</v>
      </c>
      <c r="H20" s="218">
        <f t="shared" si="15"/>
        <v>6.3439999999999994</v>
      </c>
      <c r="I20" s="219">
        <f t="shared" si="11"/>
        <v>0.40317762948840163</v>
      </c>
      <c r="J20" s="222" cm="1">
        <f t="array" ref="J20">(SUMPRODUCT(('Raw Data'!$E$2:$E$6347=$B20)*('Raw Data'!$BL$2:$BL$6347=$D$3)*('Raw Data'!$P$2:$P$6347="SC COURT")*('Raw Data'!$J$2:$J$6347=$G$3)*('Raw Data'!$W$2:$W$6347)))/1000</f>
        <v>2.3149999999999999</v>
      </c>
      <c r="K20" s="220">
        <f t="shared" si="17"/>
        <v>0.1471242453129965</v>
      </c>
      <c r="L20" s="218" cm="1">
        <f t="array" ref="L20">SUMPRODUCT(('Raw Data'!$E$2:$E$6347=$B20)*('Raw Data'!$BL$2:$BL$6347=$D$3)*('Raw Data'!$P$2:$P$6347="SC COURT")*('Raw Data'!$J$2:$J$6347=$G$3)*('Raw Data'!$R$2:$R$6347))</f>
        <v>17</v>
      </c>
      <c r="M20" s="218" cm="1">
        <f t="array" ref="M20">SUMPRODUCT(('Raw Data'!$E$2:$E$6347=$B20)*('Raw Data'!$BL$2:$BL$6347=$D$3)*('Raw Data'!$P$2:$P$6347="SC COURT")*('Raw Data'!$J$2:$J$6347=$G$3)*('Raw Data'!$AH$2:$AH$6347))+SUMPRODUCT(('Raw Data'!$E$2:$E$6347=$B20)*('Raw Data'!$BL$2:$BL$6347=$D$3)*('Raw Data'!$P$2:$P$6347="SC COURT")*('Raw Data'!$J$2:$J$6347=$G$3)*('Raw Data'!$BH$2:$BH$6347))</f>
        <v>0</v>
      </c>
      <c r="N20" s="218">
        <f t="shared" si="25"/>
        <v>17</v>
      </c>
      <c r="O20" s="218" cm="1">
        <f t="array" ref="O20">SUMPRODUCT(('Raw Data'!$E$2:$E$6347=$B20)*('Raw Data'!$BL$2:$BL$6347=$D$3)*('Raw Data'!$P$2:$P$6347="SC COURT")*('Raw Data'!$J$2:$J$6347=$G$3)*('Raw Data'!$AF$2:$AF$6347))</f>
        <v>4</v>
      </c>
      <c r="P20" s="219">
        <f t="shared" si="19"/>
        <v>0.23529411764705882</v>
      </c>
      <c r="Q20" s="218">
        <f t="shared" si="20"/>
        <v>3</v>
      </c>
      <c r="R20" s="219">
        <f t="shared" si="21"/>
        <v>0.17647058823529413</v>
      </c>
      <c r="S20" s="218" cm="1">
        <f t="array" ref="S20">SUMPRODUCT(('Raw Data'!$E$2:$E$6347=$B20)*('Raw Data'!$BL$2:$BL$6347=$D$3)*('Raw Data'!$P$2:$P$6347="SC COURT")*('Raw Data'!$J$2:$J$6347=$G$3)*('Raw Data'!$AE$2:$AE$6347))</f>
        <v>7</v>
      </c>
      <c r="T20" s="219">
        <f t="shared" si="22"/>
        <v>0.41176470588235292</v>
      </c>
      <c r="U20" s="218" cm="1">
        <f t="array" ref="U20">SUMPRODUCT(('Raw Data'!$E$2:$E$6347=$B20)*('Raw Data'!$BL$2:$BL$6347=$D$3)*('Raw Data'!$P$2:$P$6347="SC COURT")*('Raw Data'!$J$2:$J$6347=$G$3)*('Raw Data'!$AD$2:$AD$6347))</f>
        <v>3</v>
      </c>
      <c r="V20" s="220">
        <f t="shared" si="23"/>
        <v>0.17647058823529413</v>
      </c>
    </row>
    <row r="21" spans="2:22" x14ac:dyDescent="0.2">
      <c r="B21" s="46" t="s">
        <v>17</v>
      </c>
      <c r="C21" s="223" cm="1">
        <f t="array" ref="C21">(SUMPRODUCT(('Raw Data'!$E$2:$E$6347=$B21)*('Raw Data'!$BL$2:$BL$6347=$D$3)*('Raw Data'!$P$2:$P$6347="SC COURT")*('Raw Data'!$J$2:$J$6347=$G$3)*('Raw Data'!$S$2:$S$6347)))/1000</f>
        <v>0.64</v>
      </c>
      <c r="D21" s="218" cm="1">
        <f t="array" ref="D21">(SUMPRODUCT(('Raw Data'!$E$2:$E$6347=$B21)*('Raw Data'!$BL$2:$BL$6347=$D$3)*('Raw Data'!$P$2:$P$6347="SC COURT")*('Raw Data'!$J$2:$J$6347=$G$3)*('Raw Data'!$T$2:$T$6347)))/1000</f>
        <v>0</v>
      </c>
      <c r="E21" s="218">
        <f t="shared" si="24"/>
        <v>0.64</v>
      </c>
      <c r="F21" s="222" cm="1">
        <f t="array" ref="F21">(SUMPRODUCT(('Raw Data'!$E$2:$E$6347=$B21)*('Raw Data'!$BL$2:$BL$6347=$D$3)*('Raw Data'!$P$2:$P$6347="SC COURT")*('Raw Data'!$J$2:$J$6347=$G$3)*('Raw Data'!$AA$2:$AA$6347)))/1000</f>
        <v>0</v>
      </c>
      <c r="G21" s="219">
        <f t="shared" si="10"/>
        <v>0</v>
      </c>
      <c r="H21" s="218">
        <f t="shared" si="15"/>
        <v>0</v>
      </c>
      <c r="I21" s="219">
        <f t="shared" si="11"/>
        <v>0</v>
      </c>
      <c r="J21" s="222" cm="1">
        <f t="array" ref="J21">(SUMPRODUCT(('Raw Data'!$E$2:$E$6347=$B21)*('Raw Data'!$BL$2:$BL$6347=$D$3)*('Raw Data'!$P$2:$P$6347="SC COURT")*('Raw Data'!$J$2:$J$6347=$G$3)*('Raw Data'!$W$2:$W$6347)))/1000</f>
        <v>0.64</v>
      </c>
      <c r="K21" s="220">
        <f t="shared" si="17"/>
        <v>1</v>
      </c>
      <c r="L21" s="218" cm="1">
        <f t="array" ref="L21">SUMPRODUCT(('Raw Data'!$E$2:$E$6347=$B21)*('Raw Data'!$BL$2:$BL$6347=$D$3)*('Raw Data'!$P$2:$P$6347="SC COURT")*('Raw Data'!$J$2:$J$6347=$G$3)*('Raw Data'!$R$2:$R$6347))</f>
        <v>1</v>
      </c>
      <c r="M21" s="218" cm="1">
        <f t="array" ref="M21">SUMPRODUCT(('Raw Data'!$E$2:$E$6347=$B21)*('Raw Data'!$BL$2:$BL$6347=$D$3)*('Raw Data'!$P$2:$P$6347="SC COURT")*('Raw Data'!$J$2:$J$6347=$G$3)*('Raw Data'!$AH$2:$AH$6347))+SUMPRODUCT(('Raw Data'!$E$2:$E$6347=$B21)*('Raw Data'!$BL$2:$BL$6347=$D$3)*('Raw Data'!$P$2:$P$6347="SC COURT")*('Raw Data'!$J$2:$J$6347=$G$3)*('Raw Data'!$BH$2:$BH$6347))</f>
        <v>0</v>
      </c>
      <c r="N21" s="218">
        <f t="shared" si="25"/>
        <v>1</v>
      </c>
      <c r="O21" s="218" cm="1">
        <f t="array" ref="O21">SUMPRODUCT(('Raw Data'!$E$2:$E$6347=$B21)*('Raw Data'!$BL$2:$BL$6347=$D$3)*('Raw Data'!$P$2:$P$6347="SC COURT")*('Raw Data'!$J$2:$J$6347=$G$3)*('Raw Data'!$AF$2:$AF$6347))</f>
        <v>0</v>
      </c>
      <c r="P21" s="219">
        <f t="shared" si="19"/>
        <v>0</v>
      </c>
      <c r="Q21" s="218">
        <f t="shared" si="20"/>
        <v>0</v>
      </c>
      <c r="R21" s="219">
        <f t="shared" si="21"/>
        <v>0</v>
      </c>
      <c r="S21" s="218" cm="1">
        <f t="array" ref="S21">SUMPRODUCT(('Raw Data'!$E$2:$E$6347=$B21)*('Raw Data'!$BL$2:$BL$6347=$D$3)*('Raw Data'!$P$2:$P$6347="SC COURT")*('Raw Data'!$J$2:$J$6347=$G$3)*('Raw Data'!$AE$2:$AE$6347))</f>
        <v>0</v>
      </c>
      <c r="T21" s="219">
        <f t="shared" si="22"/>
        <v>0</v>
      </c>
      <c r="U21" s="218" cm="1">
        <f t="array" ref="U21">SUMPRODUCT(('Raw Data'!$E$2:$E$6347=$B21)*('Raw Data'!$BL$2:$BL$6347=$D$3)*('Raw Data'!$P$2:$P$6347="SC COURT")*('Raw Data'!$J$2:$J$6347=$G$3)*('Raw Data'!$AD$2:$AD$6347))</f>
        <v>1</v>
      </c>
      <c r="V21" s="220">
        <f t="shared" si="23"/>
        <v>1</v>
      </c>
    </row>
    <row r="22" spans="2:22" x14ac:dyDescent="0.2">
      <c r="B22" s="46" t="s">
        <v>18</v>
      </c>
      <c r="C22" s="223" cm="1">
        <f t="array" ref="C22">(SUMPRODUCT(('Raw Data'!$E$2:$E$6347=$B22)*('Raw Data'!$BL$2:$BL$6347=$D$3)*('Raw Data'!$P$2:$P$6347="SC COURT")*('Raw Data'!$J$2:$J$6347=$G$3)*('Raw Data'!$S$2:$S$6347)))/1000</f>
        <v>50.539000000000001</v>
      </c>
      <c r="D22" s="218" cm="1">
        <f t="array" ref="D22">(SUMPRODUCT(('Raw Data'!$E$2:$E$6347=$B22)*('Raw Data'!$BL$2:$BL$6347=$D$3)*('Raw Data'!$P$2:$P$6347="SC COURT")*('Raw Data'!$J$2:$J$6347=$G$3)*('Raw Data'!$T$2:$T$6347)))/1000</f>
        <v>0.94</v>
      </c>
      <c r="E22" s="218">
        <f t="shared" si="24"/>
        <v>49.599000000000004</v>
      </c>
      <c r="F22" s="222" cm="1">
        <f t="array" ref="F22">(SUMPRODUCT(('Raw Data'!$E$2:$E$6347=$B22)*('Raw Data'!$BL$2:$BL$6347=$D$3)*('Raw Data'!$P$2:$P$6347="SC COURT")*('Raw Data'!$J$2:$J$6347=$G$3)*('Raw Data'!$AA$2:$AA$6347)))/1000</f>
        <v>19.830020000000001</v>
      </c>
      <c r="G22" s="219">
        <f t="shared" si="10"/>
        <v>0.39980685094457546</v>
      </c>
      <c r="H22" s="218">
        <f t="shared" si="15"/>
        <v>23.178980000000003</v>
      </c>
      <c r="I22" s="219">
        <f t="shared" si="11"/>
        <v>0.46732756708804613</v>
      </c>
      <c r="J22" s="222" cm="1">
        <f t="array" ref="J22">(SUMPRODUCT(('Raw Data'!$E$2:$E$6347=$B22)*('Raw Data'!$BL$2:$BL$6347=$D$3)*('Raw Data'!$P$2:$P$6347="SC COURT")*('Raw Data'!$J$2:$J$6347=$G$3)*('Raw Data'!$W$2:$W$6347)))/1000</f>
        <v>6.59</v>
      </c>
      <c r="K22" s="220">
        <f t="shared" si="17"/>
        <v>0.13286558196737835</v>
      </c>
      <c r="L22" s="218" cm="1">
        <f t="array" ref="L22">SUMPRODUCT(('Raw Data'!$E$2:$E$6347=$B22)*('Raw Data'!$BL$2:$BL$6347=$D$3)*('Raw Data'!$P$2:$P$6347="SC COURT")*('Raw Data'!$J$2:$J$6347=$G$3)*('Raw Data'!$R$2:$R$6347))</f>
        <v>58</v>
      </c>
      <c r="M22" s="218" cm="1">
        <f t="array" ref="M22">SUMPRODUCT(('Raw Data'!$E$2:$E$6347=$B22)*('Raw Data'!$BL$2:$BL$6347=$D$3)*('Raw Data'!$P$2:$P$6347="SC COURT")*('Raw Data'!$J$2:$J$6347=$G$3)*('Raw Data'!$AH$2:$AH$6347))+SUMPRODUCT(('Raw Data'!$E$2:$E$6347=$B22)*('Raw Data'!$BL$2:$BL$6347=$D$3)*('Raw Data'!$P$2:$P$6347="SC COURT")*('Raw Data'!$J$2:$J$6347=$G$3)*('Raw Data'!$BH$2:$BH$6347))</f>
        <v>1</v>
      </c>
      <c r="N22" s="218">
        <f t="shared" si="25"/>
        <v>57</v>
      </c>
      <c r="O22" s="218" cm="1">
        <f t="array" ref="O22">SUMPRODUCT(('Raw Data'!$E$2:$E$6347=$B22)*('Raw Data'!$BL$2:$BL$6347=$D$3)*('Raw Data'!$P$2:$P$6347="SC COURT")*('Raw Data'!$J$2:$J$6347=$G$3)*('Raw Data'!$AF$2:$AF$6347))</f>
        <v>14</v>
      </c>
      <c r="P22" s="219">
        <f t="shared" si="19"/>
        <v>0.24561403508771928</v>
      </c>
      <c r="Q22" s="218">
        <f t="shared" si="20"/>
        <v>17</v>
      </c>
      <c r="R22" s="219">
        <f t="shared" si="21"/>
        <v>0.2982456140350877</v>
      </c>
      <c r="S22" s="218" cm="1">
        <f t="array" ref="S22">SUMPRODUCT(('Raw Data'!$E$2:$E$6347=$B22)*('Raw Data'!$BL$2:$BL$6347=$D$3)*('Raw Data'!$P$2:$P$6347="SC COURT")*('Raw Data'!$J$2:$J$6347=$G$3)*('Raw Data'!$AE$2:$AE$6347))</f>
        <v>18</v>
      </c>
      <c r="T22" s="219">
        <f t="shared" si="22"/>
        <v>0.31578947368421051</v>
      </c>
      <c r="U22" s="218" cm="1">
        <f t="array" ref="U22">SUMPRODUCT(('Raw Data'!$E$2:$E$6347=$B22)*('Raw Data'!$BL$2:$BL$6347=$D$3)*('Raw Data'!$P$2:$P$6347="SC COURT")*('Raw Data'!$J$2:$J$6347=$G$3)*('Raw Data'!$AD$2:$AD$6347))</f>
        <v>8</v>
      </c>
      <c r="V22" s="220">
        <f t="shared" si="23"/>
        <v>0.14035087719298245</v>
      </c>
    </row>
    <row r="23" spans="2:22" x14ac:dyDescent="0.2">
      <c r="B23" s="46" t="s">
        <v>19</v>
      </c>
      <c r="C23" s="223" cm="1">
        <f t="array" ref="C23">(SUMPRODUCT(('Raw Data'!$E$2:$E$6347=$B23)*('Raw Data'!$BL$2:$BL$6347=$D$3)*('Raw Data'!$P$2:$P$6347="SC COURT")*('Raw Data'!$J$2:$J$6347=$G$3)*('Raw Data'!$S$2:$S$6347)))/1000</f>
        <v>2.5</v>
      </c>
      <c r="D23" s="218" cm="1">
        <f t="array" ref="D23">(SUMPRODUCT(('Raw Data'!$E$2:$E$6347=$B23)*('Raw Data'!$BL$2:$BL$6347=$D$3)*('Raw Data'!$P$2:$P$6347="SC COURT")*('Raw Data'!$J$2:$J$6347=$G$3)*('Raw Data'!$T$2:$T$6347)))/1000</f>
        <v>0</v>
      </c>
      <c r="E23" s="218">
        <f t="shared" si="24"/>
        <v>2.5</v>
      </c>
      <c r="F23" s="222" cm="1">
        <f t="array" ref="F23">(SUMPRODUCT(('Raw Data'!$E$2:$E$6347=$B23)*('Raw Data'!$BL$2:$BL$6347=$D$3)*('Raw Data'!$P$2:$P$6347="SC COURT")*('Raw Data'!$J$2:$J$6347=$G$3)*('Raw Data'!$AA$2:$AA$6347)))/1000</f>
        <v>1.54</v>
      </c>
      <c r="G23" s="219">
        <f t="shared" si="10"/>
        <v>0.61599999999999999</v>
      </c>
      <c r="H23" s="218">
        <f t="shared" si="15"/>
        <v>0.65999999999999992</v>
      </c>
      <c r="I23" s="219">
        <f t="shared" si="11"/>
        <v>0.26399999999999996</v>
      </c>
      <c r="J23" s="222" cm="1">
        <f t="array" ref="J23">(SUMPRODUCT(('Raw Data'!$E$2:$E$6347=$B23)*('Raw Data'!$BL$2:$BL$6347=$D$3)*('Raw Data'!$P$2:$P$6347="SC COURT")*('Raw Data'!$J$2:$J$6347=$G$3)*('Raw Data'!$W$2:$W$6347)))/1000</f>
        <v>0.3</v>
      </c>
      <c r="K23" s="220">
        <f t="shared" si="17"/>
        <v>0.12</v>
      </c>
      <c r="L23" s="218" cm="1">
        <f t="array" ref="L23">SUMPRODUCT(('Raw Data'!$E$2:$E$6347=$B23)*('Raw Data'!$BL$2:$BL$6347=$D$3)*('Raw Data'!$P$2:$P$6347="SC COURT")*('Raw Data'!$J$2:$J$6347=$G$3)*('Raw Data'!$R$2:$R$6347))</f>
        <v>4</v>
      </c>
      <c r="M23" s="218" cm="1">
        <f t="array" ref="M23">SUMPRODUCT(('Raw Data'!$E$2:$E$6347=$B23)*('Raw Data'!$BL$2:$BL$6347=$D$3)*('Raw Data'!$P$2:$P$6347="SC COURT")*('Raw Data'!$J$2:$J$6347=$G$3)*('Raw Data'!$AH$2:$AH$6347))+SUMPRODUCT(('Raw Data'!$E$2:$E$6347=$B23)*('Raw Data'!$BL$2:$BL$6347=$D$3)*('Raw Data'!$P$2:$P$6347="SC COURT")*('Raw Data'!$J$2:$J$6347=$G$3)*('Raw Data'!$BH$2:$BH$6347))</f>
        <v>0</v>
      </c>
      <c r="N23" s="218">
        <f t="shared" si="25"/>
        <v>4</v>
      </c>
      <c r="O23" s="218" cm="1">
        <f t="array" ref="O23">SUMPRODUCT(('Raw Data'!$E$2:$E$6347=$B23)*('Raw Data'!$BL$2:$BL$6347=$D$3)*('Raw Data'!$P$2:$P$6347="SC COURT")*('Raw Data'!$J$2:$J$6347=$G$3)*('Raw Data'!$AF$2:$AF$6347))</f>
        <v>2</v>
      </c>
      <c r="P23" s="219">
        <f t="shared" si="19"/>
        <v>0.5</v>
      </c>
      <c r="Q23" s="218">
        <f t="shared" si="20"/>
        <v>1</v>
      </c>
      <c r="R23" s="219">
        <f t="shared" si="21"/>
        <v>0.25</v>
      </c>
      <c r="S23" s="218" cm="1">
        <f t="array" ref="S23">SUMPRODUCT(('Raw Data'!$E$2:$E$6347=$B23)*('Raw Data'!$BL$2:$BL$6347=$D$3)*('Raw Data'!$P$2:$P$6347="SC COURT")*('Raw Data'!$J$2:$J$6347=$G$3)*('Raw Data'!$AE$2:$AE$6347))</f>
        <v>0</v>
      </c>
      <c r="T23" s="219">
        <f t="shared" si="22"/>
        <v>0</v>
      </c>
      <c r="U23" s="218" cm="1">
        <f t="array" ref="U23">SUMPRODUCT(('Raw Data'!$E$2:$E$6347=$B23)*('Raw Data'!$BL$2:$BL$6347=$D$3)*('Raw Data'!$P$2:$P$6347="SC COURT")*('Raw Data'!$J$2:$J$6347=$G$3)*('Raw Data'!$AD$2:$AD$6347))</f>
        <v>1</v>
      </c>
      <c r="V23" s="220">
        <f t="shared" si="23"/>
        <v>0.25</v>
      </c>
    </row>
    <row r="24" spans="2:22" x14ac:dyDescent="0.2">
      <c r="B24" s="46" t="s">
        <v>20</v>
      </c>
      <c r="C24" s="223" cm="1">
        <f t="array" ref="C24">(SUMPRODUCT(('Raw Data'!$E$2:$E$6347=$B24)*('Raw Data'!$BL$2:$BL$6347=$D$3)*('Raw Data'!$P$2:$P$6347="SC COURT")*('Raw Data'!$J$2:$J$6347=$G$3)*('Raw Data'!$S$2:$S$6347)))/1000</f>
        <v>14.404999999999999</v>
      </c>
      <c r="D24" s="218" cm="1">
        <f t="array" ref="D24">(SUMPRODUCT(('Raw Data'!$E$2:$E$6347=$B24)*('Raw Data'!$BL$2:$BL$6347=$D$3)*('Raw Data'!$P$2:$P$6347="SC COURT")*('Raw Data'!$J$2:$J$6347=$G$3)*('Raw Data'!$T$2:$T$6347)))/1000</f>
        <v>0.81</v>
      </c>
      <c r="E24" s="218">
        <f t="shared" si="24"/>
        <v>13.594999999999999</v>
      </c>
      <c r="F24" s="222" cm="1">
        <f t="array" ref="F24">(SUMPRODUCT(('Raw Data'!$E$2:$E$6347=$B24)*('Raw Data'!$BL$2:$BL$6347=$D$3)*('Raw Data'!$P$2:$P$6347="SC COURT")*('Raw Data'!$J$2:$J$6347=$G$3)*('Raw Data'!$AA$2:$AA$6347)))/1000</f>
        <v>7.75</v>
      </c>
      <c r="G24" s="219">
        <f t="shared" si="10"/>
        <v>0.57006252298639215</v>
      </c>
      <c r="H24" s="218">
        <f t="shared" si="15"/>
        <v>4.6849999999999987</v>
      </c>
      <c r="I24" s="219">
        <f t="shared" si="11"/>
        <v>0.34461198970209628</v>
      </c>
      <c r="J24" s="222" cm="1">
        <f t="array" ref="J24">(SUMPRODUCT(('Raw Data'!$E$2:$E$6347=$B24)*('Raw Data'!$BL$2:$BL$6347=$D$3)*('Raw Data'!$P$2:$P$6347="SC COURT")*('Raw Data'!$J$2:$J$6347=$G$3)*('Raw Data'!$W$2:$W$6347)))/1000</f>
        <v>1.1599999999999999</v>
      </c>
      <c r="K24" s="220">
        <f t="shared" si="17"/>
        <v>8.5325487311511586E-2</v>
      </c>
      <c r="L24" s="218" cm="1">
        <f t="array" ref="L24">SUMPRODUCT(('Raw Data'!$E$2:$E$6347=$B24)*('Raw Data'!$BL$2:$BL$6347=$D$3)*('Raw Data'!$P$2:$P$6347="SC COURT")*('Raw Data'!$J$2:$J$6347=$G$3)*('Raw Data'!$R$2:$R$6347))</f>
        <v>18</v>
      </c>
      <c r="M24" s="218" cm="1">
        <f t="array" ref="M24">SUMPRODUCT(('Raw Data'!$E$2:$E$6347=$B24)*('Raw Data'!$BL$2:$BL$6347=$D$3)*('Raw Data'!$P$2:$P$6347="SC COURT")*('Raw Data'!$J$2:$J$6347=$G$3)*('Raw Data'!$AH$2:$AH$6347))+SUMPRODUCT(('Raw Data'!$E$2:$E$6347=$B24)*('Raw Data'!$BL$2:$BL$6347=$D$3)*('Raw Data'!$P$2:$P$6347="SC COURT")*('Raw Data'!$J$2:$J$6347=$G$3)*('Raw Data'!$BH$2:$BH$6347))</f>
        <v>2</v>
      </c>
      <c r="N24" s="218">
        <f t="shared" si="25"/>
        <v>16</v>
      </c>
      <c r="O24" s="218" cm="1">
        <f t="array" ref="O24">SUMPRODUCT(('Raw Data'!$E$2:$E$6347=$B24)*('Raw Data'!$BL$2:$BL$6347=$D$3)*('Raw Data'!$P$2:$P$6347="SC COURT")*('Raw Data'!$J$2:$J$6347=$G$3)*('Raw Data'!$AF$2:$AF$6347))</f>
        <v>8</v>
      </c>
      <c r="P24" s="219">
        <f t="shared" si="19"/>
        <v>0.5</v>
      </c>
      <c r="Q24" s="218">
        <f t="shared" si="20"/>
        <v>2</v>
      </c>
      <c r="R24" s="219">
        <f t="shared" si="21"/>
        <v>0.125</v>
      </c>
      <c r="S24" s="218" cm="1">
        <f t="array" ref="S24">SUMPRODUCT(('Raw Data'!$E$2:$E$6347=$B24)*('Raw Data'!$BL$2:$BL$6347=$D$3)*('Raw Data'!$P$2:$P$6347="SC COURT")*('Raw Data'!$J$2:$J$6347=$G$3)*('Raw Data'!$AE$2:$AE$6347))</f>
        <v>3</v>
      </c>
      <c r="T24" s="219">
        <f t="shared" si="22"/>
        <v>0.1875</v>
      </c>
      <c r="U24" s="218" cm="1">
        <f t="array" ref="U24">SUMPRODUCT(('Raw Data'!$E$2:$E$6347=$B24)*('Raw Data'!$BL$2:$BL$6347=$D$3)*('Raw Data'!$P$2:$P$6347="SC COURT")*('Raw Data'!$J$2:$J$6347=$G$3)*('Raw Data'!$AD$2:$AD$6347))</f>
        <v>3</v>
      </c>
      <c r="V24" s="220">
        <f t="shared" si="23"/>
        <v>0.1875</v>
      </c>
    </row>
    <row r="25" spans="2:22" x14ac:dyDescent="0.2">
      <c r="B25" s="46" t="s">
        <v>21</v>
      </c>
      <c r="C25" s="223" cm="1">
        <f t="array" ref="C25">(SUMPRODUCT(('Raw Data'!$E$2:$E$6347=$B25)*('Raw Data'!$BL$2:$BL$6347=$D$3)*('Raw Data'!$P$2:$P$6347="SC COURT")*('Raw Data'!$J$2:$J$6347=$G$3)*('Raw Data'!$S$2:$S$6347)))/1000</f>
        <v>12.74</v>
      </c>
      <c r="D25" s="218" cm="1">
        <f t="array" ref="D25">(SUMPRODUCT(('Raw Data'!$E$2:$E$6347=$B25)*('Raw Data'!$BL$2:$BL$6347=$D$3)*('Raw Data'!$P$2:$P$6347="SC COURT")*('Raw Data'!$J$2:$J$6347=$G$3)*('Raw Data'!$T$2:$T$6347)))/1000</f>
        <v>0.2</v>
      </c>
      <c r="E25" s="218">
        <f t="shared" si="24"/>
        <v>12.540000000000001</v>
      </c>
      <c r="F25" s="222" cm="1">
        <f t="array" ref="F25">(SUMPRODUCT(('Raw Data'!$E$2:$E$6347=$B25)*('Raw Data'!$BL$2:$BL$6347=$D$3)*('Raw Data'!$P$2:$P$6347="SC COURT")*('Raw Data'!$J$2:$J$6347=$G$3)*('Raw Data'!$AA$2:$AA$6347)))/1000</f>
        <v>7.3949999999999996</v>
      </c>
      <c r="G25" s="219">
        <f t="shared" si="10"/>
        <v>0.58971291866028697</v>
      </c>
      <c r="H25" s="218">
        <f t="shared" si="15"/>
        <v>3.5200000000000014</v>
      </c>
      <c r="I25" s="219">
        <f t="shared" si="11"/>
        <v>0.28070175438596501</v>
      </c>
      <c r="J25" s="222" cm="1">
        <f t="array" ref="J25">(SUMPRODUCT(('Raw Data'!$E$2:$E$6347=$B25)*('Raw Data'!$BL$2:$BL$6347=$D$3)*('Raw Data'!$P$2:$P$6347="SC COURT")*('Raw Data'!$J$2:$J$6347=$G$3)*('Raw Data'!$W$2:$W$6347)))/1000</f>
        <v>1.625</v>
      </c>
      <c r="K25" s="220">
        <f t="shared" si="17"/>
        <v>0.129585326953748</v>
      </c>
      <c r="L25" s="218" cm="1">
        <f t="array" ref="L25">SUMPRODUCT(('Raw Data'!$E$2:$E$6347=$B25)*('Raw Data'!$BL$2:$BL$6347=$D$3)*('Raw Data'!$P$2:$P$6347="SC COURT")*('Raw Data'!$J$2:$J$6347=$G$3)*('Raw Data'!$R$2:$R$6347))</f>
        <v>27</v>
      </c>
      <c r="M25" s="218" cm="1">
        <f t="array" ref="M25">SUMPRODUCT(('Raw Data'!$E$2:$E$6347=$B25)*('Raw Data'!$BL$2:$BL$6347=$D$3)*('Raw Data'!$P$2:$P$6347="SC COURT")*('Raw Data'!$J$2:$J$6347=$G$3)*('Raw Data'!$AH$2:$AH$6347))+SUMPRODUCT(('Raw Data'!$E$2:$E$6347=$B25)*('Raw Data'!$BL$2:$BL$6347=$D$3)*('Raw Data'!$P$2:$P$6347="SC COURT")*('Raw Data'!$J$2:$J$6347=$G$3)*('Raw Data'!$BH$2:$BH$6347))</f>
        <v>1</v>
      </c>
      <c r="N25" s="218">
        <f t="shared" si="25"/>
        <v>26</v>
      </c>
      <c r="O25" s="218" cm="1">
        <f t="array" ref="O25">SUMPRODUCT(('Raw Data'!$E$2:$E$6347=$B25)*('Raw Data'!$BL$2:$BL$6347=$D$3)*('Raw Data'!$P$2:$P$6347="SC COURT")*('Raw Data'!$J$2:$J$6347=$G$3)*('Raw Data'!$AF$2:$AF$6347))</f>
        <v>12</v>
      </c>
      <c r="P25" s="219">
        <f t="shared" si="19"/>
        <v>0.46153846153846156</v>
      </c>
      <c r="Q25" s="218">
        <f t="shared" si="20"/>
        <v>4</v>
      </c>
      <c r="R25" s="219">
        <f t="shared" si="21"/>
        <v>0.15384615384615385</v>
      </c>
      <c r="S25" s="218" cm="1">
        <f t="array" ref="S25">SUMPRODUCT(('Raw Data'!$E$2:$E$6347=$B25)*('Raw Data'!$BL$2:$BL$6347=$D$3)*('Raw Data'!$P$2:$P$6347="SC COURT")*('Raw Data'!$J$2:$J$6347=$G$3)*('Raw Data'!$AE$2:$AE$6347))</f>
        <v>6</v>
      </c>
      <c r="T25" s="219">
        <f t="shared" si="22"/>
        <v>0.23076923076923078</v>
      </c>
      <c r="U25" s="218" cm="1">
        <f t="array" ref="U25">SUMPRODUCT(('Raw Data'!$E$2:$E$6347=$B25)*('Raw Data'!$BL$2:$BL$6347=$D$3)*('Raw Data'!$P$2:$P$6347="SC COURT")*('Raw Data'!$J$2:$J$6347=$G$3)*('Raw Data'!$AD$2:$AD$6347))</f>
        <v>4</v>
      </c>
      <c r="V25" s="220">
        <f t="shared" si="23"/>
        <v>0.15384615384615385</v>
      </c>
    </row>
    <row r="26" spans="2:22" x14ac:dyDescent="0.2">
      <c r="B26" s="46" t="s">
        <v>22</v>
      </c>
      <c r="C26" s="223" cm="1">
        <f t="array" ref="C26">(SUMPRODUCT(('Raw Data'!$E$2:$E$6347=$B26)*('Raw Data'!$BL$2:$BL$6347=$D$3)*('Raw Data'!$P$2:$P$6347="SC COURT")*('Raw Data'!$J$2:$J$6347=$G$3)*('Raw Data'!$S$2:$S$6347)))/1000</f>
        <v>9.26</v>
      </c>
      <c r="D26" s="218" cm="1">
        <f t="array" ref="D26">(SUMPRODUCT(('Raw Data'!$E$2:$E$6347=$B26)*('Raw Data'!$BL$2:$BL$6347=$D$3)*('Raw Data'!$P$2:$P$6347="SC COURT")*('Raw Data'!$J$2:$J$6347=$G$3)*('Raw Data'!$T$2:$T$6347)))/1000</f>
        <v>0</v>
      </c>
      <c r="E26" s="218">
        <f t="shared" si="24"/>
        <v>9.26</v>
      </c>
      <c r="F26" s="222" cm="1">
        <f t="array" ref="F26">(SUMPRODUCT(('Raw Data'!$E$2:$E$6347=$B26)*('Raw Data'!$BL$2:$BL$6347=$D$3)*('Raw Data'!$P$2:$P$6347="SC COURT")*('Raw Data'!$J$2:$J$6347=$G$3)*('Raw Data'!$AA$2:$AA$6347)))/1000</f>
        <v>5.74</v>
      </c>
      <c r="G26" s="219">
        <f t="shared" si="10"/>
        <v>0.61987041036717061</v>
      </c>
      <c r="H26" s="218">
        <f t="shared" si="15"/>
        <v>2.0499999999999998</v>
      </c>
      <c r="I26" s="219">
        <f t="shared" si="11"/>
        <v>0.22138228941684665</v>
      </c>
      <c r="J26" s="222" cm="1">
        <f t="array" ref="J26">(SUMPRODUCT(('Raw Data'!$E$2:$E$6347=$B26)*('Raw Data'!$BL$2:$BL$6347=$D$3)*('Raw Data'!$P$2:$P$6347="SC COURT")*('Raw Data'!$J$2:$J$6347=$G$3)*('Raw Data'!$W$2:$W$6347)))/1000</f>
        <v>1.47</v>
      </c>
      <c r="K26" s="220">
        <f t="shared" si="17"/>
        <v>0.15874730021598271</v>
      </c>
      <c r="L26" s="218" cm="1">
        <f t="array" ref="L26">SUMPRODUCT(('Raw Data'!$E$2:$E$6347=$B26)*('Raw Data'!$BL$2:$BL$6347=$D$3)*('Raw Data'!$P$2:$P$6347="SC COURT")*('Raw Data'!$J$2:$J$6347=$G$3)*('Raw Data'!$R$2:$R$6347))</f>
        <v>22</v>
      </c>
      <c r="M26" s="218" cm="1">
        <f t="array" ref="M26">SUMPRODUCT(('Raw Data'!$E$2:$E$6347=$B26)*('Raw Data'!$BL$2:$BL$6347=$D$3)*('Raw Data'!$P$2:$P$6347="SC COURT")*('Raw Data'!$J$2:$J$6347=$G$3)*('Raw Data'!$AH$2:$AH$6347))+SUMPRODUCT(('Raw Data'!$E$2:$E$6347=$B26)*('Raw Data'!$BL$2:$BL$6347=$D$3)*('Raw Data'!$P$2:$P$6347="SC COURT")*('Raw Data'!$J$2:$J$6347=$G$3)*('Raw Data'!$BH$2:$BH$6347))</f>
        <v>0</v>
      </c>
      <c r="N26" s="218">
        <f t="shared" si="25"/>
        <v>22</v>
      </c>
      <c r="O26" s="218" cm="1">
        <f t="array" ref="O26">SUMPRODUCT(('Raw Data'!$E$2:$E$6347=$B26)*('Raw Data'!$BL$2:$BL$6347=$D$3)*('Raw Data'!$P$2:$P$6347="SC COURT")*('Raw Data'!$J$2:$J$6347=$G$3)*('Raw Data'!$AF$2:$AF$6347))</f>
        <v>10</v>
      </c>
      <c r="P26" s="219">
        <f t="shared" si="19"/>
        <v>0.45454545454545453</v>
      </c>
      <c r="Q26" s="218">
        <f t="shared" si="20"/>
        <v>4</v>
      </c>
      <c r="R26" s="219">
        <f t="shared" si="21"/>
        <v>0.18181818181818182</v>
      </c>
      <c r="S26" s="218" cm="1">
        <f t="array" ref="S26">SUMPRODUCT(('Raw Data'!$E$2:$E$6347=$B26)*('Raw Data'!$BL$2:$BL$6347=$D$3)*('Raw Data'!$P$2:$P$6347="SC COURT")*('Raw Data'!$J$2:$J$6347=$G$3)*('Raw Data'!$AE$2:$AE$6347))</f>
        <v>2</v>
      </c>
      <c r="T26" s="219">
        <f t="shared" si="22"/>
        <v>9.0909090909090912E-2</v>
      </c>
      <c r="U26" s="218" cm="1">
        <f t="array" ref="U26">SUMPRODUCT(('Raw Data'!$E$2:$E$6347=$B26)*('Raw Data'!$BL$2:$BL$6347=$D$3)*('Raw Data'!$P$2:$P$6347="SC COURT")*('Raw Data'!$J$2:$J$6347=$G$3)*('Raw Data'!$AD$2:$AD$6347))</f>
        <v>6</v>
      </c>
      <c r="V26" s="220">
        <f t="shared" si="23"/>
        <v>0.27272727272727271</v>
      </c>
    </row>
    <row r="27" spans="2:22" x14ac:dyDescent="0.2">
      <c r="B27" s="47"/>
      <c r="C27" s="224"/>
      <c r="D27" s="224"/>
      <c r="E27" s="218"/>
      <c r="F27" s="222"/>
      <c r="G27" s="219"/>
      <c r="H27" s="218"/>
      <c r="I27" s="219"/>
      <c r="J27" s="222"/>
      <c r="K27" s="220"/>
      <c r="L27" s="218"/>
      <c r="M27" s="218"/>
      <c r="N27" s="218"/>
      <c r="O27" s="218"/>
      <c r="P27" s="219"/>
      <c r="Q27" s="218"/>
      <c r="R27" s="219"/>
      <c r="S27" s="218"/>
      <c r="T27" s="219"/>
      <c r="U27" s="218"/>
      <c r="V27" s="220"/>
    </row>
    <row r="28" spans="2:22" x14ac:dyDescent="0.2">
      <c r="B28" s="37" t="s">
        <v>23</v>
      </c>
      <c r="C28" s="215">
        <f>SUM(C29:C32)</f>
        <v>344.14994999999999</v>
      </c>
      <c r="D28" s="216">
        <f t="shared" ref="D28:F28" si="26">SUM(D29:D32)</f>
        <v>10.834999999999999</v>
      </c>
      <c r="E28" s="216">
        <f t="shared" si="26"/>
        <v>333.31494999999995</v>
      </c>
      <c r="F28" s="216">
        <f t="shared" si="26"/>
        <v>144.10625999999999</v>
      </c>
      <c r="G28" s="217">
        <f t="shared" si="10"/>
        <v>0.43234262369569687</v>
      </c>
      <c r="H28" s="216">
        <f t="shared" si="15"/>
        <v>125.53096999999995</v>
      </c>
      <c r="I28" s="217">
        <f t="shared" si="11"/>
        <v>0.3766136802444654</v>
      </c>
      <c r="J28" s="216">
        <f t="shared" ref="J28" si="27">SUM(J29:J32)</f>
        <v>63.677720000000008</v>
      </c>
      <c r="K28" s="217">
        <f t="shared" si="17"/>
        <v>0.19104369605983776</v>
      </c>
      <c r="L28" s="215">
        <f>SUM(L29:L32)</f>
        <v>696</v>
      </c>
      <c r="M28" s="216">
        <f>SUM(M29:M32)</f>
        <v>25</v>
      </c>
      <c r="N28" s="216">
        <f t="shared" ref="N28:U28" si="28">SUM(N29:N32)</f>
        <v>671</v>
      </c>
      <c r="O28" s="216">
        <f t="shared" si="28"/>
        <v>188</v>
      </c>
      <c r="P28" s="217">
        <f t="shared" si="19"/>
        <v>0.28017883755588674</v>
      </c>
      <c r="Q28" s="216">
        <f t="shared" si="20"/>
        <v>160</v>
      </c>
      <c r="R28" s="217">
        <f t="shared" si="21"/>
        <v>0.23845007451564829</v>
      </c>
      <c r="S28" s="216">
        <f t="shared" si="28"/>
        <v>116</v>
      </c>
      <c r="T28" s="217">
        <f t="shared" si="22"/>
        <v>0.17287630402384502</v>
      </c>
      <c r="U28" s="216">
        <f t="shared" si="28"/>
        <v>207</v>
      </c>
      <c r="V28" s="217">
        <f t="shared" si="23"/>
        <v>0.30849478390461998</v>
      </c>
    </row>
    <row r="29" spans="2:22" x14ac:dyDescent="0.2">
      <c r="B29" s="46" t="s">
        <v>24</v>
      </c>
      <c r="C29" s="223" cm="1">
        <f t="array" ref="C29">(SUMPRODUCT(('Raw Data'!$E$2:$E$6347=$B29)*('Raw Data'!$BL$2:$BL$6347=$D$3)*('Raw Data'!$P$2:$P$6347="SC COURT")*('Raw Data'!$J$2:$J$6347=$G$3)*('Raw Data'!$S$2:$S$6347)))/1000</f>
        <v>253.22295000000003</v>
      </c>
      <c r="D29" s="223" cm="1">
        <f t="array" ref="D29">(SUMPRODUCT(('Raw Data'!$E$2:$E$6347=$B29)*('Raw Data'!$BL$2:$BL$6347=$D$3)*('Raw Data'!$P$2:$P$6347="SC COURT")*('Raw Data'!$J$2:$J$6347=$G$3)*('Raw Data'!$T$2:$T$6347)))/1000</f>
        <v>6.49</v>
      </c>
      <c r="E29" s="218">
        <f t="shared" si="24"/>
        <v>246.73295000000002</v>
      </c>
      <c r="F29" s="222" cm="1">
        <f t="array" ref="F29">(SUMPRODUCT(('Raw Data'!$E$2:$E$6347=$B29)*('Raw Data'!$BL$2:$BL$6347=$D$3)*('Raw Data'!$P$2:$P$6347="SC COURT")*('Raw Data'!$J$2:$J$6347=$G$3)*('Raw Data'!$AA$2:$AA$6347)))/1000</f>
        <v>106.55946</v>
      </c>
      <c r="G29" s="219">
        <f t="shared" si="10"/>
        <v>0.43188175717916877</v>
      </c>
      <c r="H29" s="218">
        <f t="shared" si="15"/>
        <v>91.989990000000006</v>
      </c>
      <c r="I29" s="219">
        <f t="shared" si="11"/>
        <v>0.37283220583225712</v>
      </c>
      <c r="J29" s="222" cm="1">
        <f t="array" ref="J29">(SUMPRODUCT(('Raw Data'!$E$2:$E$6347=$B29)*('Raw Data'!$BL$2:$BL$6347=$D$3)*('Raw Data'!$P$2:$P$6347="SC COURT")*('Raw Data'!$J$2:$J$6347=$G$3)*('Raw Data'!$W$2:$W$6347)))/1000</f>
        <v>48.183500000000002</v>
      </c>
      <c r="K29" s="220">
        <f t="shared" si="17"/>
        <v>0.19528603698857408</v>
      </c>
      <c r="L29" s="218" cm="1">
        <f t="array" ref="L29">SUMPRODUCT(('Raw Data'!$E$2:$E$6347=$B29)*('Raw Data'!$BL$2:$BL$6347=$D$3)*('Raw Data'!$P$2:$P$6347="SC COURT")*('Raw Data'!$J$2:$J$6347=$G$3)*('Raw Data'!$R$2:$R$6347))</f>
        <v>487</v>
      </c>
      <c r="M29" s="218" cm="1">
        <f t="array" ref="M29">SUMPRODUCT(('Raw Data'!$E$2:$E$6347=$B29)*('Raw Data'!$BL$2:$BL$6347=$D$3)*('Raw Data'!$P$2:$P$6347="SC COURT")*('Raw Data'!$J$2:$J$6347=$G$3)*('Raw Data'!$AH$2:$AH$6347))+SUMPRODUCT(('Raw Data'!$E$2:$E$6347=$B29)*('Raw Data'!$BL$2:$BL$6347=$D$3)*('Raw Data'!$P$2:$P$6347="SC COURT")*('Raw Data'!$J$2:$J$6347=$G$3)*('Raw Data'!$BH$2:$BH$6347))</f>
        <v>14</v>
      </c>
      <c r="N29" s="218">
        <f t="shared" ref="N29:N32" si="29">L29-M29</f>
        <v>473</v>
      </c>
      <c r="O29" s="218" cm="1">
        <f t="array" ref="O29">SUMPRODUCT(('Raw Data'!$E$2:$E$6347=$B29)*('Raw Data'!$BL$2:$BL$6347=$D$3)*('Raw Data'!$P$2:$P$6347="SC COURT")*('Raw Data'!$J$2:$J$6347=$G$3)*('Raw Data'!$AF$2:$AF$6347))</f>
        <v>127</v>
      </c>
      <c r="P29" s="219">
        <f t="shared" si="19"/>
        <v>0.26849894291754756</v>
      </c>
      <c r="Q29" s="218">
        <f t="shared" si="20"/>
        <v>117</v>
      </c>
      <c r="R29" s="219">
        <f t="shared" si="21"/>
        <v>0.24735729386892177</v>
      </c>
      <c r="S29" s="218" cm="1">
        <f t="array" ref="S29">SUMPRODUCT(('Raw Data'!$E$2:$E$6347=$B29)*('Raw Data'!$BL$2:$BL$6347=$D$3)*('Raw Data'!$P$2:$P$6347="SC COURT")*('Raw Data'!$J$2:$J$6347=$G$3)*('Raw Data'!$AE$2:$AE$6347))</f>
        <v>83</v>
      </c>
      <c r="T29" s="219">
        <f t="shared" si="22"/>
        <v>0.17547568710359407</v>
      </c>
      <c r="U29" s="218" cm="1">
        <f t="array" ref="U29">SUMPRODUCT(('Raw Data'!$E$2:$E$6347=$B29)*('Raw Data'!$BL$2:$BL$6347=$D$3)*('Raw Data'!$P$2:$P$6347="SC COURT")*('Raw Data'!$J$2:$J$6347=$G$3)*('Raw Data'!$AD$2:$AD$6347))</f>
        <v>146</v>
      </c>
      <c r="V29" s="220">
        <f t="shared" si="23"/>
        <v>0.30866807610993657</v>
      </c>
    </row>
    <row r="30" spans="2:22" x14ac:dyDescent="0.2">
      <c r="B30" s="46" t="s">
        <v>25</v>
      </c>
      <c r="C30" s="223" cm="1">
        <f t="array" ref="C30">(SUMPRODUCT(('Raw Data'!$E$2:$E$6347=$B30)*('Raw Data'!$BL$2:$BL$6347=$D$3)*('Raw Data'!$P$2:$P$6347="SC COURT")*('Raw Data'!$J$2:$J$6347=$G$3)*('Raw Data'!$S$2:$S$6347)))/1000</f>
        <v>21.27</v>
      </c>
      <c r="D30" s="223" cm="1">
        <f t="array" ref="D30">(SUMPRODUCT(('Raw Data'!$E$2:$E$6347=$B30)*('Raw Data'!$BL$2:$BL$6347=$D$3)*('Raw Data'!$P$2:$P$6347="SC COURT")*('Raw Data'!$J$2:$J$6347=$G$3)*('Raw Data'!$T$2:$T$6347)))/1000</f>
        <v>1.44</v>
      </c>
      <c r="E30" s="218">
        <f t="shared" si="24"/>
        <v>19.829999999999998</v>
      </c>
      <c r="F30" s="222" cm="1">
        <f t="array" ref="F30">(SUMPRODUCT(('Raw Data'!$E$2:$E$6347=$B30)*('Raw Data'!$BL$2:$BL$6347=$D$3)*('Raw Data'!$P$2:$P$6347="SC COURT")*('Raw Data'!$J$2:$J$6347=$G$3)*('Raw Data'!$AA$2:$AA$6347)))/1000</f>
        <v>7.9707799999999995</v>
      </c>
      <c r="G30" s="219">
        <f t="shared" si="10"/>
        <v>0.40195562279374686</v>
      </c>
      <c r="H30" s="218">
        <f t="shared" si="15"/>
        <v>6.5879999999999983</v>
      </c>
      <c r="I30" s="219">
        <f t="shared" si="11"/>
        <v>0.33222390317700451</v>
      </c>
      <c r="J30" s="222" cm="1">
        <f t="array" ref="J30">(SUMPRODUCT(('Raw Data'!$E$2:$E$6347=$B30)*('Raw Data'!$BL$2:$BL$6347=$D$3)*('Raw Data'!$P$2:$P$6347="SC COURT")*('Raw Data'!$J$2:$J$6347=$G$3)*('Raw Data'!$W$2:$W$6347)))/1000</f>
        <v>5.2712200000000005</v>
      </c>
      <c r="K30" s="220">
        <f t="shared" si="17"/>
        <v>0.26582047402924863</v>
      </c>
      <c r="L30" s="218" cm="1">
        <f t="array" ref="L30">SUMPRODUCT(('Raw Data'!$E$2:$E$6347=$B30)*('Raw Data'!$BL$2:$BL$6347=$D$3)*('Raw Data'!$P$2:$P$6347="SC COURT")*('Raw Data'!$J$2:$J$6347=$G$3)*('Raw Data'!$R$2:$R$6347))</f>
        <v>50</v>
      </c>
      <c r="M30" s="218" cm="1">
        <f t="array" ref="M30">SUMPRODUCT(('Raw Data'!$E$2:$E$6347=$B30)*('Raw Data'!$BL$2:$BL$6347=$D$3)*('Raw Data'!$P$2:$P$6347="SC COURT")*('Raw Data'!$J$2:$J$6347=$G$3)*('Raw Data'!$AH$2:$AH$6347))+SUMPRODUCT(('Raw Data'!$E$2:$E$6347=$B30)*('Raw Data'!$BL$2:$BL$6347=$D$3)*('Raw Data'!$P$2:$P$6347="SC COURT")*('Raw Data'!$J$2:$J$6347=$G$3)*('Raw Data'!$BH$2:$BH$6347))</f>
        <v>3</v>
      </c>
      <c r="N30" s="218">
        <f t="shared" si="29"/>
        <v>47</v>
      </c>
      <c r="O30" s="218" cm="1">
        <f t="array" ref="O30">SUMPRODUCT(('Raw Data'!$E$2:$E$6347=$B30)*('Raw Data'!$BL$2:$BL$6347=$D$3)*('Raw Data'!$P$2:$P$6347="SC COURT")*('Raw Data'!$J$2:$J$6347=$G$3)*('Raw Data'!$AF$2:$AF$6347))</f>
        <v>14</v>
      </c>
      <c r="P30" s="219">
        <f t="shared" si="19"/>
        <v>0.2978723404255319</v>
      </c>
      <c r="Q30" s="218">
        <f t="shared" si="20"/>
        <v>5</v>
      </c>
      <c r="R30" s="219">
        <f t="shared" si="21"/>
        <v>0.10638297872340426</v>
      </c>
      <c r="S30" s="218" cm="1">
        <f t="array" ref="S30">SUMPRODUCT(('Raw Data'!$E$2:$E$6347=$B30)*('Raw Data'!$BL$2:$BL$6347=$D$3)*('Raw Data'!$P$2:$P$6347="SC COURT")*('Raw Data'!$J$2:$J$6347=$G$3)*('Raw Data'!$AE$2:$AE$6347))</f>
        <v>11</v>
      </c>
      <c r="T30" s="219">
        <f t="shared" si="22"/>
        <v>0.23404255319148937</v>
      </c>
      <c r="U30" s="218" cm="1">
        <f t="array" ref="U30">SUMPRODUCT(('Raw Data'!$E$2:$E$6347=$B30)*('Raw Data'!$BL$2:$BL$6347=$D$3)*('Raw Data'!$P$2:$P$6347="SC COURT")*('Raw Data'!$J$2:$J$6347=$G$3)*('Raw Data'!$AD$2:$AD$6347))</f>
        <v>17</v>
      </c>
      <c r="V30" s="220">
        <f t="shared" si="23"/>
        <v>0.36170212765957449</v>
      </c>
    </row>
    <row r="31" spans="2:22" x14ac:dyDescent="0.2">
      <c r="B31" s="46" t="s">
        <v>26</v>
      </c>
      <c r="C31" s="223" cm="1">
        <f t="array" ref="C31">(SUMPRODUCT(('Raw Data'!$E$2:$E$6347=$B31)*('Raw Data'!$BL$2:$BL$6347=$D$3)*('Raw Data'!$P$2:$P$6347="SC COURT")*('Raw Data'!$J$2:$J$6347=$G$3)*('Raw Data'!$S$2:$S$6347)))/1000</f>
        <v>44.026000000000003</v>
      </c>
      <c r="D31" s="223" cm="1">
        <f t="array" ref="D31">(SUMPRODUCT(('Raw Data'!$E$2:$E$6347=$B31)*('Raw Data'!$BL$2:$BL$6347=$D$3)*('Raw Data'!$P$2:$P$6347="SC COURT")*('Raw Data'!$J$2:$J$6347=$G$3)*('Raw Data'!$T$2:$T$6347)))/1000</f>
        <v>1.405</v>
      </c>
      <c r="E31" s="218">
        <f t="shared" si="24"/>
        <v>42.621000000000002</v>
      </c>
      <c r="F31" s="222" cm="1">
        <f t="array" ref="F31">(SUMPRODUCT(('Raw Data'!$E$2:$E$6347=$B31)*('Raw Data'!$BL$2:$BL$6347=$D$3)*('Raw Data'!$P$2:$P$6347="SC COURT")*('Raw Data'!$J$2:$J$6347=$G$3)*('Raw Data'!$AA$2:$AA$6347)))/1000</f>
        <v>18.126000000000001</v>
      </c>
      <c r="G31" s="219">
        <f t="shared" si="10"/>
        <v>0.42528331104385164</v>
      </c>
      <c r="H31" s="218">
        <f t="shared" si="15"/>
        <v>17.591000000000001</v>
      </c>
      <c r="I31" s="219">
        <f t="shared" si="11"/>
        <v>0.41273081344876938</v>
      </c>
      <c r="J31" s="222" cm="1">
        <f t="array" ref="J31">(SUMPRODUCT(('Raw Data'!$E$2:$E$6347=$B31)*('Raw Data'!$BL$2:$BL$6347=$D$3)*('Raw Data'!$P$2:$P$6347="SC COURT")*('Raw Data'!$J$2:$J$6347=$G$3)*('Raw Data'!$W$2:$W$6347)))/1000</f>
        <v>6.9039999999999999</v>
      </c>
      <c r="K31" s="220">
        <f t="shared" si="17"/>
        <v>0.16198587550737897</v>
      </c>
      <c r="L31" s="218" cm="1">
        <f t="array" ref="L31">SUMPRODUCT(('Raw Data'!$E$2:$E$6347=$B31)*('Raw Data'!$BL$2:$BL$6347=$D$3)*('Raw Data'!$P$2:$P$6347="SC COURT")*('Raw Data'!$J$2:$J$6347=$G$3)*('Raw Data'!$R$2:$R$6347))</f>
        <v>101</v>
      </c>
      <c r="M31" s="218" cm="1">
        <f t="array" ref="M31">SUMPRODUCT(('Raw Data'!$E$2:$E$6347=$B31)*('Raw Data'!$BL$2:$BL$6347=$D$3)*('Raw Data'!$P$2:$P$6347="SC COURT")*('Raw Data'!$J$2:$J$6347=$G$3)*('Raw Data'!$AH$2:$AH$6347))+SUMPRODUCT(('Raw Data'!$E$2:$E$6347=$B31)*('Raw Data'!$BL$2:$BL$6347=$D$3)*('Raw Data'!$P$2:$P$6347="SC COURT")*('Raw Data'!$J$2:$J$6347=$G$3)*('Raw Data'!$BH$2:$BH$6347))</f>
        <v>5</v>
      </c>
      <c r="N31" s="218">
        <f t="shared" si="29"/>
        <v>96</v>
      </c>
      <c r="O31" s="218" cm="1">
        <f t="array" ref="O31">SUMPRODUCT(('Raw Data'!$E$2:$E$6347=$B31)*('Raw Data'!$BL$2:$BL$6347=$D$3)*('Raw Data'!$P$2:$P$6347="SC COURT")*('Raw Data'!$J$2:$J$6347=$G$3)*('Raw Data'!$AF$2:$AF$6347))</f>
        <v>29</v>
      </c>
      <c r="P31" s="219">
        <f t="shared" si="19"/>
        <v>0.30208333333333331</v>
      </c>
      <c r="Q31" s="218">
        <f t="shared" si="20"/>
        <v>21</v>
      </c>
      <c r="R31" s="219">
        <f t="shared" si="21"/>
        <v>0.21875</v>
      </c>
      <c r="S31" s="218" cm="1">
        <f t="array" ref="S31">SUMPRODUCT(('Raw Data'!$E$2:$E$6347=$B31)*('Raw Data'!$BL$2:$BL$6347=$D$3)*('Raw Data'!$P$2:$P$6347="SC COURT")*('Raw Data'!$J$2:$J$6347=$G$3)*('Raw Data'!$AE$2:$AE$6347))</f>
        <v>17</v>
      </c>
      <c r="T31" s="219">
        <f t="shared" si="22"/>
        <v>0.17708333333333334</v>
      </c>
      <c r="U31" s="218" cm="1">
        <f t="array" ref="U31">SUMPRODUCT(('Raw Data'!$E$2:$E$6347=$B31)*('Raw Data'!$BL$2:$BL$6347=$D$3)*('Raw Data'!$P$2:$P$6347="SC COURT")*('Raw Data'!$J$2:$J$6347=$G$3)*('Raw Data'!$AD$2:$AD$6347))</f>
        <v>29</v>
      </c>
      <c r="V31" s="220">
        <f t="shared" si="23"/>
        <v>0.30208333333333331</v>
      </c>
    </row>
    <row r="32" spans="2:22" x14ac:dyDescent="0.2">
      <c r="B32" s="46" t="s">
        <v>27</v>
      </c>
      <c r="C32" s="223" cm="1">
        <f t="array" ref="C32">(SUMPRODUCT(('Raw Data'!$E$2:$E$6347=$B32)*('Raw Data'!$BL$2:$BL$6347=$D$3)*('Raw Data'!$P$2:$P$6347="SC COURT")*('Raw Data'!$J$2:$J$6347=$G$3)*('Raw Data'!$S$2:$S$6347)))/1000</f>
        <v>25.631</v>
      </c>
      <c r="D32" s="223" cm="1">
        <f t="array" ref="D32">(SUMPRODUCT(('Raw Data'!$E$2:$E$6347=$B32)*('Raw Data'!$BL$2:$BL$6347=$D$3)*('Raw Data'!$P$2:$P$6347="SC COURT")*('Raw Data'!$J$2:$J$6347=$G$3)*('Raw Data'!$T$2:$T$6347)))/1000</f>
        <v>1.5</v>
      </c>
      <c r="E32" s="218">
        <f t="shared" si="24"/>
        <v>24.131</v>
      </c>
      <c r="F32" s="222" cm="1">
        <f t="array" ref="F32">(SUMPRODUCT(('Raw Data'!$E$2:$E$6347=$B32)*('Raw Data'!$BL$2:$BL$6347=$D$3)*('Raw Data'!$P$2:$P$6347="SC COURT")*('Raw Data'!$J$2:$J$6347=$G$3)*('Raw Data'!$AA$2:$AA$6347)))/1000</f>
        <v>11.45002</v>
      </c>
      <c r="G32" s="219">
        <f t="shared" si="10"/>
        <v>0.47449421905432848</v>
      </c>
      <c r="H32" s="218">
        <f t="shared" si="15"/>
        <v>9.3619799999999991</v>
      </c>
      <c r="I32" s="219">
        <f t="shared" si="11"/>
        <v>0.38796485848079232</v>
      </c>
      <c r="J32" s="222" cm="1">
        <f t="array" ref="J32">(SUMPRODUCT(('Raw Data'!$E$2:$E$6347=$B32)*('Raw Data'!$BL$2:$BL$6347=$D$3)*('Raw Data'!$P$2:$P$6347="SC COURT")*('Raw Data'!$J$2:$J$6347=$G$3)*('Raw Data'!$W$2:$W$6347)))/1000</f>
        <v>3.319</v>
      </c>
      <c r="K32" s="220">
        <f t="shared" si="17"/>
        <v>0.1375409224648792</v>
      </c>
      <c r="L32" s="218" cm="1">
        <f t="array" ref="L32">SUMPRODUCT(('Raw Data'!$E$2:$E$6347=$B32)*('Raw Data'!$BL$2:$BL$6347=$D$3)*('Raw Data'!$P$2:$P$6347="SC COURT")*('Raw Data'!$J$2:$J$6347=$G$3)*('Raw Data'!$R$2:$R$6347))</f>
        <v>58</v>
      </c>
      <c r="M32" s="218" cm="1">
        <f t="array" ref="M32">SUMPRODUCT(('Raw Data'!$E$2:$E$6347=$B32)*('Raw Data'!$BL$2:$BL$6347=$D$3)*('Raw Data'!$P$2:$P$6347="SC COURT")*('Raw Data'!$J$2:$J$6347=$G$3)*('Raw Data'!$AH$2:$AH$6347))+SUMPRODUCT(('Raw Data'!$E$2:$E$6347=$B32)*('Raw Data'!$BL$2:$BL$6347=$D$3)*('Raw Data'!$P$2:$P$6347="SC COURT")*('Raw Data'!$J$2:$J$6347=$G$3)*('Raw Data'!$BH$2:$BH$6347))</f>
        <v>3</v>
      </c>
      <c r="N32" s="218">
        <f t="shared" si="29"/>
        <v>55</v>
      </c>
      <c r="O32" s="218" cm="1">
        <f t="array" ref="O32">SUMPRODUCT(('Raw Data'!$E$2:$E$6347=$B32)*('Raw Data'!$BL$2:$BL$6347=$D$3)*('Raw Data'!$P$2:$P$6347="SC COURT")*('Raw Data'!$J$2:$J$6347=$G$3)*('Raw Data'!$AF$2:$AF$6347))</f>
        <v>18</v>
      </c>
      <c r="P32" s="219">
        <f t="shared" si="19"/>
        <v>0.32727272727272727</v>
      </c>
      <c r="Q32" s="218">
        <f t="shared" si="20"/>
        <v>17</v>
      </c>
      <c r="R32" s="219">
        <f t="shared" si="21"/>
        <v>0.30909090909090908</v>
      </c>
      <c r="S32" s="218" cm="1">
        <f t="array" ref="S32">SUMPRODUCT(('Raw Data'!$E$2:$E$6347=$B32)*('Raw Data'!$BL$2:$BL$6347=$D$3)*('Raw Data'!$P$2:$P$6347="SC COURT")*('Raw Data'!$J$2:$J$6347=$G$3)*('Raw Data'!$AE$2:$AE$6347))</f>
        <v>5</v>
      </c>
      <c r="T32" s="219">
        <f t="shared" si="22"/>
        <v>9.0909090909090912E-2</v>
      </c>
      <c r="U32" s="218" cm="1">
        <f t="array" ref="U32">SUMPRODUCT(('Raw Data'!$E$2:$E$6347=$B32)*('Raw Data'!$BL$2:$BL$6347=$D$3)*('Raw Data'!$P$2:$P$6347="SC COURT")*('Raw Data'!$J$2:$J$6347=$G$3)*('Raw Data'!$AD$2:$AD$6347))</f>
        <v>15</v>
      </c>
      <c r="V32" s="220">
        <f t="shared" si="23"/>
        <v>0.27272727272727271</v>
      </c>
    </row>
    <row r="33" spans="2:22" x14ac:dyDescent="0.2">
      <c r="B33" s="47"/>
      <c r="C33" s="225"/>
      <c r="D33" s="223"/>
      <c r="E33" s="218"/>
      <c r="F33" s="222"/>
      <c r="G33" s="219"/>
      <c r="H33" s="218"/>
      <c r="I33" s="219"/>
      <c r="J33" s="222"/>
      <c r="K33" s="220"/>
      <c r="L33" s="218"/>
      <c r="M33" s="218"/>
      <c r="N33" s="218"/>
      <c r="O33" s="218"/>
      <c r="P33" s="219"/>
      <c r="Q33" s="218"/>
      <c r="R33" s="219"/>
      <c r="S33" s="218"/>
      <c r="T33" s="219"/>
      <c r="U33" s="218"/>
      <c r="V33" s="220"/>
    </row>
    <row r="34" spans="2:22" x14ac:dyDescent="0.2">
      <c r="B34" s="37" t="s">
        <v>28</v>
      </c>
      <c r="C34" s="215">
        <f>SUM(C35:C41)</f>
        <v>311.49112000000002</v>
      </c>
      <c r="D34" s="216">
        <f t="shared" ref="D34:F34" si="30">SUM(D35:D41)</f>
        <v>1.81</v>
      </c>
      <c r="E34" s="216">
        <f t="shared" si="30"/>
        <v>309.68111999999996</v>
      </c>
      <c r="F34" s="216">
        <f t="shared" si="30"/>
        <v>143.51267999999999</v>
      </c>
      <c r="G34" s="217">
        <f t="shared" si="10"/>
        <v>0.46342082462114581</v>
      </c>
      <c r="H34" s="216">
        <f t="shared" si="15"/>
        <v>106.59165999999998</v>
      </c>
      <c r="I34" s="217">
        <f t="shared" si="11"/>
        <v>0.34419812224910573</v>
      </c>
      <c r="J34" s="216">
        <f t="shared" ref="J34" si="31">SUM(J35:J41)</f>
        <v>59.576779999999999</v>
      </c>
      <c r="K34" s="217">
        <f t="shared" si="17"/>
        <v>0.19238105312974846</v>
      </c>
      <c r="L34" s="215">
        <f>SUM(L35:L41)</f>
        <v>553</v>
      </c>
      <c r="M34" s="216">
        <f>SUM(M35:M41)</f>
        <v>5</v>
      </c>
      <c r="N34" s="216">
        <f t="shared" ref="N34:U34" si="32">SUM(N35:N41)</f>
        <v>548</v>
      </c>
      <c r="O34" s="216">
        <f t="shared" si="32"/>
        <v>149</v>
      </c>
      <c r="P34" s="217">
        <f t="shared" si="19"/>
        <v>0.27189781021897808</v>
      </c>
      <c r="Q34" s="216">
        <f t="shared" si="20"/>
        <v>146</v>
      </c>
      <c r="R34" s="217">
        <f t="shared" si="21"/>
        <v>0.26642335766423358</v>
      </c>
      <c r="S34" s="216">
        <f t="shared" si="32"/>
        <v>109</v>
      </c>
      <c r="T34" s="217">
        <f t="shared" si="22"/>
        <v>0.1989051094890511</v>
      </c>
      <c r="U34" s="216">
        <f t="shared" si="32"/>
        <v>144</v>
      </c>
      <c r="V34" s="217">
        <f t="shared" si="23"/>
        <v>0.26277372262773724</v>
      </c>
    </row>
    <row r="35" spans="2:22" x14ac:dyDescent="0.2">
      <c r="B35" s="46" t="s">
        <v>29</v>
      </c>
      <c r="C35" s="223" cm="1">
        <f t="array" ref="C35">(SUMPRODUCT(('Raw Data'!$E$2:$E$6347=$B35)*('Raw Data'!$BL$2:$BL$6347=$D$3)*('Raw Data'!$P$2:$P$6347="SC COURT")*('Raw Data'!$J$2:$J$6347=$G$3)*('Raw Data'!$S$2:$S$6347)))/1000</f>
        <v>6.96</v>
      </c>
      <c r="D35" s="223" cm="1">
        <f t="array" ref="D35">(SUMPRODUCT(('Raw Data'!$E$2:$E$6347=$B35)*('Raw Data'!$BL$2:$BL$6347=$D$3)*('Raw Data'!$P$2:$P$6347="SC COURT")*('Raw Data'!$J$2:$J$6347=$G$3)*('Raw Data'!$T$2:$T$6347)))/1000</f>
        <v>0</v>
      </c>
      <c r="E35" s="218">
        <f t="shared" si="24"/>
        <v>6.96</v>
      </c>
      <c r="F35" s="222" cm="1">
        <f t="array" ref="F35">(SUMPRODUCT(('Raw Data'!$E$2:$E$6347=$B35)*('Raw Data'!$BL$2:$BL$6347=$D$3)*('Raw Data'!$P$2:$P$6347="SC COURT")*('Raw Data'!$J$2:$J$6347=$G$3)*('Raw Data'!$AA$2:$AA$6347)))/1000</f>
        <v>3.8650000000000002</v>
      </c>
      <c r="G35" s="219">
        <f t="shared" si="10"/>
        <v>0.55531609195402298</v>
      </c>
      <c r="H35" s="218">
        <f t="shared" si="15"/>
        <v>2.2549999999999999</v>
      </c>
      <c r="I35" s="219">
        <f t="shared" si="11"/>
        <v>0.3239942528735632</v>
      </c>
      <c r="J35" s="222" cm="1">
        <f t="array" ref="J35">(SUMPRODUCT(('Raw Data'!$E$2:$E$6347=$B35)*('Raw Data'!$BL$2:$BL$6347=$D$3)*('Raw Data'!$P$2:$P$6347="SC COURT")*('Raw Data'!$J$2:$J$6347=$G$3)*('Raw Data'!$W$2:$W$6347)))/1000</f>
        <v>0.84</v>
      </c>
      <c r="K35" s="220">
        <f t="shared" si="17"/>
        <v>0.12068965517241378</v>
      </c>
      <c r="L35" s="218" cm="1">
        <f t="array" ref="L35">SUMPRODUCT(('Raw Data'!$E$2:$E$6347=$B35)*('Raw Data'!$BL$2:$BL$6347=$D$3)*('Raw Data'!$P$2:$P$6347="SC COURT")*('Raw Data'!$J$2:$J$6347=$G$3)*('Raw Data'!$R$2:$R$6347))</f>
        <v>15</v>
      </c>
      <c r="M35" s="218" cm="1">
        <f t="array" ref="M35">SUMPRODUCT(('Raw Data'!$E$2:$E$6347=$B35)*('Raw Data'!$BL$2:$BL$6347=$D$3)*('Raw Data'!$P$2:$P$6347="SC COURT")*('Raw Data'!$J$2:$J$6347=$G$3)*('Raw Data'!$AH$2:$AH$6347))+SUMPRODUCT(('Raw Data'!$E$2:$E$6347=$B35)*('Raw Data'!$BL$2:$BL$6347=$D$3)*('Raw Data'!$P$2:$P$6347="SC COURT")*('Raw Data'!$J$2:$J$6347=$G$3)*('Raw Data'!$BH$2:$BH$6347))</f>
        <v>0</v>
      </c>
      <c r="N35" s="218">
        <f t="shared" ref="N35:N41" si="33">L35-M35</f>
        <v>15</v>
      </c>
      <c r="O35" s="218" cm="1">
        <f t="array" ref="O35">SUMPRODUCT(('Raw Data'!$E$2:$E$6347=$B35)*('Raw Data'!$BL$2:$BL$6347=$D$3)*('Raw Data'!$P$2:$P$6347="SC COURT")*('Raw Data'!$J$2:$J$6347=$G$3)*('Raw Data'!$AF$2:$AF$6347))</f>
        <v>6</v>
      </c>
      <c r="P35" s="219">
        <f t="shared" si="19"/>
        <v>0.4</v>
      </c>
      <c r="Q35" s="218">
        <f t="shared" si="20"/>
        <v>3</v>
      </c>
      <c r="R35" s="219">
        <f t="shared" si="21"/>
        <v>0.2</v>
      </c>
      <c r="S35" s="218" cm="1">
        <f t="array" ref="S35">SUMPRODUCT(('Raw Data'!$E$2:$E$6347=$B35)*('Raw Data'!$BL$2:$BL$6347=$D$3)*('Raw Data'!$P$2:$P$6347="SC COURT")*('Raw Data'!$J$2:$J$6347=$G$3)*('Raw Data'!$AE$2:$AE$6347))</f>
        <v>4</v>
      </c>
      <c r="T35" s="219">
        <f t="shared" si="22"/>
        <v>0.26666666666666666</v>
      </c>
      <c r="U35" s="218" cm="1">
        <f t="array" ref="U35">SUMPRODUCT(('Raw Data'!$E$2:$E$6347=$B35)*('Raw Data'!$BL$2:$BL$6347=$D$3)*('Raw Data'!$P$2:$P$6347="SC COURT")*('Raw Data'!$J$2:$J$6347=$G$3)*('Raw Data'!$AD$2:$AD$6347))</f>
        <v>2</v>
      </c>
      <c r="V35" s="220">
        <f t="shared" si="23"/>
        <v>0.13333333333333333</v>
      </c>
    </row>
    <row r="36" spans="2:22" x14ac:dyDescent="0.2">
      <c r="B36" s="46" t="s">
        <v>30</v>
      </c>
      <c r="C36" s="223" cm="1">
        <f t="array" ref="C36">(SUMPRODUCT(('Raw Data'!$E$2:$E$6347=$B36)*('Raw Data'!$BL$2:$BL$6347=$D$3)*('Raw Data'!$P$2:$P$6347="SC COURT")*('Raw Data'!$J$2:$J$6347=$G$3)*('Raw Data'!$S$2:$S$6347)))/1000</f>
        <v>50.692219999999999</v>
      </c>
      <c r="D36" s="223" cm="1">
        <f t="array" ref="D36">(SUMPRODUCT(('Raw Data'!$E$2:$E$6347=$B36)*('Raw Data'!$BL$2:$BL$6347=$D$3)*('Raw Data'!$P$2:$P$6347="SC COURT")*('Raw Data'!$J$2:$J$6347=$G$3)*('Raw Data'!$T$2:$T$6347)))/1000</f>
        <v>0.85</v>
      </c>
      <c r="E36" s="218">
        <f t="shared" si="24"/>
        <v>49.842219999999998</v>
      </c>
      <c r="F36" s="222" cm="1">
        <f t="array" ref="F36">(SUMPRODUCT(('Raw Data'!$E$2:$E$6347=$B36)*('Raw Data'!$BL$2:$BL$6347=$D$3)*('Raw Data'!$P$2:$P$6347="SC COURT")*('Raw Data'!$J$2:$J$6347=$G$3)*('Raw Data'!$AA$2:$AA$6347)))/1000</f>
        <v>22.31</v>
      </c>
      <c r="G36" s="219">
        <f t="shared" si="10"/>
        <v>0.44761248596069758</v>
      </c>
      <c r="H36" s="218">
        <f t="shared" si="15"/>
        <v>14.892219999999998</v>
      </c>
      <c r="I36" s="219">
        <f t="shared" si="11"/>
        <v>0.29878725305574266</v>
      </c>
      <c r="J36" s="222" cm="1">
        <f t="array" ref="J36">(SUMPRODUCT(('Raw Data'!$E$2:$E$6347=$B36)*('Raw Data'!$BL$2:$BL$6347=$D$3)*('Raw Data'!$P$2:$P$6347="SC COURT")*('Raw Data'!$J$2:$J$6347=$G$3)*('Raw Data'!$W$2:$W$6347)))/1000</f>
        <v>12.64</v>
      </c>
      <c r="K36" s="220">
        <f t="shared" si="17"/>
        <v>0.25360026098355976</v>
      </c>
      <c r="L36" s="218" cm="1">
        <f t="array" ref="L36">SUMPRODUCT(('Raw Data'!$E$2:$E$6347=$B36)*('Raw Data'!$BL$2:$BL$6347=$D$3)*('Raw Data'!$P$2:$P$6347="SC COURT")*('Raw Data'!$J$2:$J$6347=$G$3)*('Raw Data'!$R$2:$R$6347))</f>
        <v>104</v>
      </c>
      <c r="M36" s="218" cm="1">
        <f t="array" ref="M36">SUMPRODUCT(('Raw Data'!$E$2:$E$6347=$B36)*('Raw Data'!$BL$2:$BL$6347=$D$3)*('Raw Data'!$P$2:$P$6347="SC COURT")*('Raw Data'!$J$2:$J$6347=$G$3)*('Raw Data'!$AH$2:$AH$6347))+SUMPRODUCT(('Raw Data'!$E$2:$E$6347=$B36)*('Raw Data'!$BL$2:$BL$6347=$D$3)*('Raw Data'!$P$2:$P$6347="SC COURT")*('Raw Data'!$J$2:$J$6347=$G$3)*('Raw Data'!$BH$2:$BH$6347))</f>
        <v>1</v>
      </c>
      <c r="N36" s="218">
        <f t="shared" si="33"/>
        <v>103</v>
      </c>
      <c r="O36" s="218" cm="1">
        <f t="array" ref="O36">SUMPRODUCT(('Raw Data'!$E$2:$E$6347=$B36)*('Raw Data'!$BL$2:$BL$6347=$D$3)*('Raw Data'!$P$2:$P$6347="SC COURT")*('Raw Data'!$J$2:$J$6347=$G$3)*('Raw Data'!$AF$2:$AF$6347))</f>
        <v>30</v>
      </c>
      <c r="P36" s="219">
        <f t="shared" si="19"/>
        <v>0.29126213592233008</v>
      </c>
      <c r="Q36" s="218">
        <f t="shared" si="20"/>
        <v>16</v>
      </c>
      <c r="R36" s="219">
        <f t="shared" si="21"/>
        <v>0.1553398058252427</v>
      </c>
      <c r="S36" s="218" cm="1">
        <f t="array" ref="S36">SUMPRODUCT(('Raw Data'!$E$2:$E$6347=$B36)*('Raw Data'!$BL$2:$BL$6347=$D$3)*('Raw Data'!$P$2:$P$6347="SC COURT")*('Raw Data'!$J$2:$J$6347=$G$3)*('Raw Data'!$AE$2:$AE$6347))</f>
        <v>21</v>
      </c>
      <c r="T36" s="219">
        <f t="shared" si="22"/>
        <v>0.20388349514563106</v>
      </c>
      <c r="U36" s="218" cm="1">
        <f t="array" ref="U36">SUMPRODUCT(('Raw Data'!$E$2:$E$6347=$B36)*('Raw Data'!$BL$2:$BL$6347=$D$3)*('Raw Data'!$P$2:$P$6347="SC COURT")*('Raw Data'!$J$2:$J$6347=$G$3)*('Raw Data'!$AD$2:$AD$6347))</f>
        <v>36</v>
      </c>
      <c r="V36" s="220">
        <f t="shared" si="23"/>
        <v>0.34951456310679613</v>
      </c>
    </row>
    <row r="37" spans="2:22" x14ac:dyDescent="0.2">
      <c r="B37" s="46" t="s">
        <v>31</v>
      </c>
      <c r="C37" s="223" cm="1">
        <f t="array" ref="C37">(SUMPRODUCT(('Raw Data'!$E$2:$E$6347=$B37)*('Raw Data'!$BL$2:$BL$6347=$D$3)*('Raw Data'!$P$2:$P$6347="SC COURT")*('Raw Data'!$J$2:$J$6347=$G$3)*('Raw Data'!$S$2:$S$6347)))/1000</f>
        <v>15.2239</v>
      </c>
      <c r="D37" s="223" cm="1">
        <f t="array" ref="D37">(SUMPRODUCT(('Raw Data'!$E$2:$E$6347=$B37)*('Raw Data'!$BL$2:$BL$6347=$D$3)*('Raw Data'!$P$2:$P$6347="SC COURT")*('Raw Data'!$J$2:$J$6347=$G$3)*('Raw Data'!$T$2:$T$6347)))/1000</f>
        <v>0.12</v>
      </c>
      <c r="E37" s="218">
        <f t="shared" si="24"/>
        <v>15.103900000000001</v>
      </c>
      <c r="F37" s="222" cm="1">
        <f t="array" ref="F37">(SUMPRODUCT(('Raw Data'!$E$2:$E$6347=$B37)*('Raw Data'!$BL$2:$BL$6347=$D$3)*('Raw Data'!$P$2:$P$6347="SC COURT")*('Raw Data'!$J$2:$J$6347=$G$3)*('Raw Data'!$AA$2:$AA$6347)))/1000</f>
        <v>6.5354999999999999</v>
      </c>
      <c r="G37" s="219">
        <f t="shared" si="10"/>
        <v>0.4327028118565403</v>
      </c>
      <c r="H37" s="218">
        <f t="shared" si="15"/>
        <v>6.9039000000000001</v>
      </c>
      <c r="I37" s="219">
        <f t="shared" si="11"/>
        <v>0.45709386317441186</v>
      </c>
      <c r="J37" s="222" cm="1">
        <f t="array" ref="J37">(SUMPRODUCT(('Raw Data'!$E$2:$E$6347=$B37)*('Raw Data'!$BL$2:$BL$6347=$D$3)*('Raw Data'!$P$2:$P$6347="SC COURT")*('Raw Data'!$J$2:$J$6347=$G$3)*('Raw Data'!$W$2:$W$6347)))/1000</f>
        <v>1.6645000000000001</v>
      </c>
      <c r="K37" s="220">
        <f t="shared" si="17"/>
        <v>0.11020332496904772</v>
      </c>
      <c r="L37" s="218" cm="1">
        <f t="array" ref="L37">SUMPRODUCT(('Raw Data'!$E$2:$E$6347=$B37)*('Raw Data'!$BL$2:$BL$6347=$D$3)*('Raw Data'!$P$2:$P$6347="SC COURT")*('Raw Data'!$J$2:$J$6347=$G$3)*('Raw Data'!$R$2:$R$6347))</f>
        <v>22</v>
      </c>
      <c r="M37" s="218" cm="1">
        <f t="array" ref="M37">SUMPRODUCT(('Raw Data'!$E$2:$E$6347=$B37)*('Raw Data'!$BL$2:$BL$6347=$D$3)*('Raw Data'!$P$2:$P$6347="SC COURT")*('Raw Data'!$J$2:$J$6347=$G$3)*('Raw Data'!$AH$2:$AH$6347))+SUMPRODUCT(('Raw Data'!$E$2:$E$6347=$B37)*('Raw Data'!$BL$2:$BL$6347=$D$3)*('Raw Data'!$P$2:$P$6347="SC COURT")*('Raw Data'!$J$2:$J$6347=$G$3)*('Raw Data'!$BH$2:$BH$6347))</f>
        <v>1</v>
      </c>
      <c r="N37" s="218">
        <f t="shared" si="33"/>
        <v>21</v>
      </c>
      <c r="O37" s="218" cm="1">
        <f t="array" ref="O37">SUMPRODUCT(('Raw Data'!$E$2:$E$6347=$B37)*('Raw Data'!$BL$2:$BL$6347=$D$3)*('Raw Data'!$P$2:$P$6347="SC COURT")*('Raw Data'!$J$2:$J$6347=$G$3)*('Raw Data'!$AF$2:$AF$6347))</f>
        <v>9</v>
      </c>
      <c r="P37" s="219">
        <f t="shared" si="19"/>
        <v>0.42857142857142855</v>
      </c>
      <c r="Q37" s="218">
        <f t="shared" si="20"/>
        <v>6</v>
      </c>
      <c r="R37" s="219">
        <f t="shared" si="21"/>
        <v>0.2857142857142857</v>
      </c>
      <c r="S37" s="218" cm="1">
        <f t="array" ref="S37">SUMPRODUCT(('Raw Data'!$E$2:$E$6347=$B37)*('Raw Data'!$BL$2:$BL$6347=$D$3)*('Raw Data'!$P$2:$P$6347="SC COURT")*('Raw Data'!$J$2:$J$6347=$G$3)*('Raw Data'!$AE$2:$AE$6347))</f>
        <v>3</v>
      </c>
      <c r="T37" s="219">
        <f t="shared" si="22"/>
        <v>0.14285714285714285</v>
      </c>
      <c r="U37" s="218" cm="1">
        <f t="array" ref="U37">SUMPRODUCT(('Raw Data'!$E$2:$E$6347=$B37)*('Raw Data'!$BL$2:$BL$6347=$D$3)*('Raw Data'!$P$2:$P$6347="SC COURT")*('Raw Data'!$J$2:$J$6347=$G$3)*('Raw Data'!$AD$2:$AD$6347))</f>
        <v>3</v>
      </c>
      <c r="V37" s="220">
        <f t="shared" si="23"/>
        <v>0.14285714285714285</v>
      </c>
    </row>
    <row r="38" spans="2:22" x14ac:dyDescent="0.2">
      <c r="B38" s="46" t="s">
        <v>32</v>
      </c>
      <c r="C38" s="223" cm="1">
        <f t="array" ref="C38">(SUMPRODUCT(('Raw Data'!$E$2:$E$6347=$B38)*('Raw Data'!$BL$2:$BL$6347=$D$3)*('Raw Data'!$P$2:$P$6347="SC COURT")*('Raw Data'!$J$2:$J$6347=$G$3)*('Raw Data'!$S$2:$S$6347)))/1000</f>
        <v>26.805</v>
      </c>
      <c r="D38" s="223" cm="1">
        <f t="array" ref="D38">(SUMPRODUCT(('Raw Data'!$E$2:$E$6347=$B38)*('Raw Data'!$BL$2:$BL$6347=$D$3)*('Raw Data'!$P$2:$P$6347="SC COURT")*('Raw Data'!$J$2:$J$6347=$G$3)*('Raw Data'!$T$2:$T$6347)))/1000</f>
        <v>0</v>
      </c>
      <c r="E38" s="218">
        <f t="shared" si="24"/>
        <v>26.805</v>
      </c>
      <c r="F38" s="222" cm="1">
        <f t="array" ref="F38">(SUMPRODUCT(('Raw Data'!$E$2:$E$6347=$B38)*('Raw Data'!$BL$2:$BL$6347=$D$3)*('Raw Data'!$P$2:$P$6347="SC COURT")*('Raw Data'!$J$2:$J$6347=$G$3)*('Raw Data'!$AA$2:$AA$6347)))/1000</f>
        <v>15.050739999999999</v>
      </c>
      <c r="G38" s="219">
        <f t="shared" si="10"/>
        <v>0.56149002051856001</v>
      </c>
      <c r="H38" s="218">
        <f t="shared" si="15"/>
        <v>7.3499800000000004</v>
      </c>
      <c r="I38" s="219">
        <f t="shared" si="11"/>
        <v>0.27420182801716098</v>
      </c>
      <c r="J38" s="222" cm="1">
        <f t="array" ref="J38">(SUMPRODUCT(('Raw Data'!$E$2:$E$6347=$B38)*('Raw Data'!$BL$2:$BL$6347=$D$3)*('Raw Data'!$P$2:$P$6347="SC COURT")*('Raw Data'!$J$2:$J$6347=$G$3)*('Raw Data'!$W$2:$W$6347)))/1000</f>
        <v>4.40428</v>
      </c>
      <c r="K38" s="220">
        <f t="shared" si="17"/>
        <v>0.16430815146427905</v>
      </c>
      <c r="L38" s="218" cm="1">
        <f t="array" ref="L38">SUMPRODUCT(('Raw Data'!$E$2:$E$6347=$B38)*('Raw Data'!$BL$2:$BL$6347=$D$3)*('Raw Data'!$P$2:$P$6347="SC COURT")*('Raw Data'!$J$2:$J$6347=$G$3)*('Raw Data'!$R$2:$R$6347))</f>
        <v>51</v>
      </c>
      <c r="M38" s="218" cm="1">
        <f t="array" ref="M38">SUMPRODUCT(('Raw Data'!$E$2:$E$6347=$B38)*('Raw Data'!$BL$2:$BL$6347=$D$3)*('Raw Data'!$P$2:$P$6347="SC COURT")*('Raw Data'!$J$2:$J$6347=$G$3)*('Raw Data'!$AH$2:$AH$6347))+SUMPRODUCT(('Raw Data'!$E$2:$E$6347=$B38)*('Raw Data'!$BL$2:$BL$6347=$D$3)*('Raw Data'!$P$2:$P$6347="SC COURT")*('Raw Data'!$J$2:$J$6347=$G$3)*('Raw Data'!$BH$2:$BH$6347))</f>
        <v>0</v>
      </c>
      <c r="N38" s="218">
        <f t="shared" si="33"/>
        <v>51</v>
      </c>
      <c r="O38" s="218" cm="1">
        <f t="array" ref="O38">SUMPRODUCT(('Raw Data'!$E$2:$E$6347=$B38)*('Raw Data'!$BL$2:$BL$6347=$D$3)*('Raw Data'!$P$2:$P$6347="SC COURT")*('Raw Data'!$J$2:$J$6347=$G$3)*('Raw Data'!$AF$2:$AF$6347))</f>
        <v>17</v>
      </c>
      <c r="P38" s="219">
        <f t="shared" si="19"/>
        <v>0.33333333333333331</v>
      </c>
      <c r="Q38" s="218">
        <f t="shared" si="20"/>
        <v>13</v>
      </c>
      <c r="R38" s="219">
        <f t="shared" si="21"/>
        <v>0.25490196078431371</v>
      </c>
      <c r="S38" s="218" cm="1">
        <f t="array" ref="S38">SUMPRODUCT(('Raw Data'!$E$2:$E$6347=$B38)*('Raw Data'!$BL$2:$BL$6347=$D$3)*('Raw Data'!$P$2:$P$6347="SC COURT")*('Raw Data'!$J$2:$J$6347=$G$3)*('Raw Data'!$AE$2:$AE$6347))</f>
        <v>10</v>
      </c>
      <c r="T38" s="219">
        <f t="shared" si="22"/>
        <v>0.19607843137254902</v>
      </c>
      <c r="U38" s="218" cm="1">
        <f t="array" ref="U38">SUMPRODUCT(('Raw Data'!$E$2:$E$6347=$B38)*('Raw Data'!$BL$2:$BL$6347=$D$3)*('Raw Data'!$P$2:$P$6347="SC COURT")*('Raw Data'!$J$2:$J$6347=$G$3)*('Raw Data'!$AD$2:$AD$6347))</f>
        <v>11</v>
      </c>
      <c r="V38" s="220">
        <f t="shared" si="23"/>
        <v>0.21568627450980393</v>
      </c>
    </row>
    <row r="39" spans="2:22" x14ac:dyDescent="0.2">
      <c r="B39" s="46" t="s">
        <v>33</v>
      </c>
      <c r="C39" s="223" cm="1">
        <f t="array" ref="C39">(SUMPRODUCT(('Raw Data'!$E$2:$E$6347=$B39)*('Raw Data'!$BL$2:$BL$6347=$D$3)*('Raw Data'!$P$2:$P$6347="SC COURT")*('Raw Data'!$J$2:$J$6347=$G$3)*('Raw Data'!$S$2:$S$6347)))/1000</f>
        <v>115.26</v>
      </c>
      <c r="D39" s="223" cm="1">
        <f t="array" ref="D39">(SUMPRODUCT(('Raw Data'!$E$2:$E$6347=$B39)*('Raw Data'!$BL$2:$BL$6347=$D$3)*('Raw Data'!$P$2:$P$6347="SC COURT")*('Raw Data'!$J$2:$J$6347=$G$3)*('Raw Data'!$T$2:$T$6347)))/1000</f>
        <v>0</v>
      </c>
      <c r="E39" s="218">
        <f t="shared" si="24"/>
        <v>115.26</v>
      </c>
      <c r="F39" s="222" cm="1">
        <f t="array" ref="F39">(SUMPRODUCT(('Raw Data'!$E$2:$E$6347=$B39)*('Raw Data'!$BL$2:$BL$6347=$D$3)*('Raw Data'!$P$2:$P$6347="SC COURT")*('Raw Data'!$J$2:$J$6347=$G$3)*('Raw Data'!$AA$2:$AA$6347)))/1000</f>
        <v>48.98</v>
      </c>
      <c r="G39" s="219">
        <f t="shared" si="10"/>
        <v>0.4249522817976748</v>
      </c>
      <c r="H39" s="218">
        <f t="shared" si="15"/>
        <v>40.109000000000002</v>
      </c>
      <c r="I39" s="219">
        <f t="shared" si="11"/>
        <v>0.34798715946555614</v>
      </c>
      <c r="J39" s="222" cm="1">
        <f t="array" ref="J39">(SUMPRODUCT(('Raw Data'!$E$2:$E$6347=$B39)*('Raw Data'!$BL$2:$BL$6347=$D$3)*('Raw Data'!$P$2:$P$6347="SC COURT")*('Raw Data'!$J$2:$J$6347=$G$3)*('Raw Data'!$W$2:$W$6347)))/1000</f>
        <v>26.170999999999999</v>
      </c>
      <c r="K39" s="220">
        <f t="shared" si="17"/>
        <v>0.22706055873676903</v>
      </c>
      <c r="L39" s="218" cm="1">
        <f t="array" ref="L39">SUMPRODUCT(('Raw Data'!$E$2:$E$6347=$B39)*('Raw Data'!$BL$2:$BL$6347=$D$3)*('Raw Data'!$P$2:$P$6347="SC COURT")*('Raw Data'!$J$2:$J$6347=$G$3)*('Raw Data'!$R$2:$R$6347))</f>
        <v>180</v>
      </c>
      <c r="M39" s="218" cm="1">
        <f t="array" ref="M39">SUMPRODUCT(('Raw Data'!$E$2:$E$6347=$B39)*('Raw Data'!$BL$2:$BL$6347=$D$3)*('Raw Data'!$P$2:$P$6347="SC COURT")*('Raw Data'!$J$2:$J$6347=$G$3)*('Raw Data'!$AH$2:$AH$6347))+SUMPRODUCT(('Raw Data'!$E$2:$E$6347=$B39)*('Raw Data'!$BL$2:$BL$6347=$D$3)*('Raw Data'!$P$2:$P$6347="SC COURT")*('Raw Data'!$J$2:$J$6347=$G$3)*('Raw Data'!$BH$2:$BH$6347))</f>
        <v>0</v>
      </c>
      <c r="N39" s="218">
        <f t="shared" si="33"/>
        <v>180</v>
      </c>
      <c r="O39" s="218" cm="1">
        <f t="array" ref="O39">SUMPRODUCT(('Raw Data'!$E$2:$E$6347=$B39)*('Raw Data'!$BL$2:$BL$6347=$D$3)*('Raw Data'!$P$2:$P$6347="SC COURT")*('Raw Data'!$J$2:$J$6347=$G$3)*('Raw Data'!$AF$2:$AF$6347))</f>
        <v>41</v>
      </c>
      <c r="P39" s="219">
        <f t="shared" si="19"/>
        <v>0.22777777777777777</v>
      </c>
      <c r="Q39" s="218">
        <f t="shared" si="20"/>
        <v>44</v>
      </c>
      <c r="R39" s="219">
        <f t="shared" si="21"/>
        <v>0.24444444444444444</v>
      </c>
      <c r="S39" s="218" cm="1">
        <f t="array" ref="S39">SUMPRODUCT(('Raw Data'!$E$2:$E$6347=$B39)*('Raw Data'!$BL$2:$BL$6347=$D$3)*('Raw Data'!$P$2:$P$6347="SC COURT")*('Raw Data'!$J$2:$J$6347=$G$3)*('Raw Data'!$AE$2:$AE$6347))</f>
        <v>36</v>
      </c>
      <c r="T39" s="219">
        <f t="shared" si="22"/>
        <v>0.2</v>
      </c>
      <c r="U39" s="218" cm="1">
        <f t="array" ref="U39">SUMPRODUCT(('Raw Data'!$E$2:$E$6347=$B39)*('Raw Data'!$BL$2:$BL$6347=$D$3)*('Raw Data'!$P$2:$P$6347="SC COURT")*('Raw Data'!$J$2:$J$6347=$G$3)*('Raw Data'!$AD$2:$AD$6347))</f>
        <v>59</v>
      </c>
      <c r="V39" s="220">
        <f t="shared" si="23"/>
        <v>0.32777777777777778</v>
      </c>
    </row>
    <row r="40" spans="2:22" x14ac:dyDescent="0.2">
      <c r="B40" s="46" t="s">
        <v>34</v>
      </c>
      <c r="C40" s="223" cm="1">
        <f t="array" ref="C40">(SUMPRODUCT(('Raw Data'!$E$2:$E$6347=$B40)*('Raw Data'!$BL$2:$BL$6347=$D$3)*('Raw Data'!$P$2:$P$6347="SC COURT")*('Raw Data'!$J$2:$J$6347=$G$3)*('Raw Data'!$S$2:$S$6347)))/1000</f>
        <v>10.255000000000001</v>
      </c>
      <c r="D40" s="223" cm="1">
        <f t="array" ref="D40">(SUMPRODUCT(('Raw Data'!$E$2:$E$6347=$B40)*('Raw Data'!$BL$2:$BL$6347=$D$3)*('Raw Data'!$P$2:$P$6347="SC COURT")*('Raw Data'!$J$2:$J$6347=$G$3)*('Raw Data'!$T$2:$T$6347)))/1000</f>
        <v>0</v>
      </c>
      <c r="E40" s="218">
        <f t="shared" si="24"/>
        <v>10.255000000000001</v>
      </c>
      <c r="F40" s="222" cm="1">
        <f t="array" ref="F40">(SUMPRODUCT(('Raw Data'!$E$2:$E$6347=$B40)*('Raw Data'!$BL$2:$BL$6347=$D$3)*('Raw Data'!$P$2:$P$6347="SC COURT")*('Raw Data'!$J$2:$J$6347=$G$3)*('Raw Data'!$AA$2:$AA$6347)))/1000</f>
        <v>6.62</v>
      </c>
      <c r="G40" s="219">
        <f t="shared" si="10"/>
        <v>0.64553876157971712</v>
      </c>
      <c r="H40" s="218">
        <f t="shared" si="15"/>
        <v>1.9700000000000006</v>
      </c>
      <c r="I40" s="219">
        <f t="shared" si="11"/>
        <v>0.1921014139444174</v>
      </c>
      <c r="J40" s="222" cm="1">
        <f t="array" ref="J40">(SUMPRODUCT(('Raw Data'!$E$2:$E$6347=$B40)*('Raw Data'!$BL$2:$BL$6347=$D$3)*('Raw Data'!$P$2:$P$6347="SC COURT")*('Raw Data'!$J$2:$J$6347=$G$3)*('Raw Data'!$W$2:$W$6347)))/1000</f>
        <v>1.665</v>
      </c>
      <c r="K40" s="220">
        <f t="shared" si="17"/>
        <v>0.16235982447586542</v>
      </c>
      <c r="L40" s="218" cm="1">
        <f t="array" ref="L40">SUMPRODUCT(('Raw Data'!$E$2:$E$6347=$B40)*('Raw Data'!$BL$2:$BL$6347=$D$3)*('Raw Data'!$P$2:$P$6347="SC COURT")*('Raw Data'!$J$2:$J$6347=$G$3)*('Raw Data'!$R$2:$R$6347))</f>
        <v>19</v>
      </c>
      <c r="M40" s="218" cm="1">
        <f t="array" ref="M40">SUMPRODUCT(('Raw Data'!$E$2:$E$6347=$B40)*('Raw Data'!$BL$2:$BL$6347=$D$3)*('Raw Data'!$P$2:$P$6347="SC COURT")*('Raw Data'!$J$2:$J$6347=$G$3)*('Raw Data'!$AH$2:$AH$6347))+SUMPRODUCT(('Raw Data'!$E$2:$E$6347=$B40)*('Raw Data'!$BL$2:$BL$6347=$D$3)*('Raw Data'!$P$2:$P$6347="SC COURT")*('Raw Data'!$J$2:$J$6347=$G$3)*('Raw Data'!$BH$2:$BH$6347))</f>
        <v>0</v>
      </c>
      <c r="N40" s="218">
        <f t="shared" si="33"/>
        <v>19</v>
      </c>
      <c r="O40" s="218" cm="1">
        <f t="array" ref="O40">SUMPRODUCT(('Raw Data'!$E$2:$E$6347=$B40)*('Raw Data'!$BL$2:$BL$6347=$D$3)*('Raw Data'!$P$2:$P$6347="SC COURT")*('Raw Data'!$J$2:$J$6347=$G$3)*('Raw Data'!$AF$2:$AF$6347))</f>
        <v>6</v>
      </c>
      <c r="P40" s="219">
        <f t="shared" si="19"/>
        <v>0.31578947368421051</v>
      </c>
      <c r="Q40" s="218">
        <f t="shared" si="20"/>
        <v>7</v>
      </c>
      <c r="R40" s="219">
        <f t="shared" si="21"/>
        <v>0.36842105263157893</v>
      </c>
      <c r="S40" s="218" cm="1">
        <f t="array" ref="S40">SUMPRODUCT(('Raw Data'!$E$2:$E$6347=$B40)*('Raw Data'!$BL$2:$BL$6347=$D$3)*('Raw Data'!$P$2:$P$6347="SC COURT")*('Raw Data'!$J$2:$J$6347=$G$3)*('Raw Data'!$AE$2:$AE$6347))</f>
        <v>2</v>
      </c>
      <c r="T40" s="219">
        <f t="shared" si="22"/>
        <v>0.10526315789473684</v>
      </c>
      <c r="U40" s="218" cm="1">
        <f t="array" ref="U40">SUMPRODUCT(('Raw Data'!$E$2:$E$6347=$B40)*('Raw Data'!$BL$2:$BL$6347=$D$3)*('Raw Data'!$P$2:$P$6347="SC COURT")*('Raw Data'!$J$2:$J$6347=$G$3)*('Raw Data'!$AD$2:$AD$6347))</f>
        <v>4</v>
      </c>
      <c r="V40" s="220">
        <f t="shared" si="23"/>
        <v>0.21052631578947367</v>
      </c>
    </row>
    <row r="41" spans="2:22" x14ac:dyDescent="0.2">
      <c r="B41" s="46" t="s">
        <v>35</v>
      </c>
      <c r="C41" s="223" cm="1">
        <f t="array" ref="C41">(SUMPRODUCT(('Raw Data'!$E$2:$E$6347=$B41)*('Raw Data'!$BL$2:$BL$6347=$D$3)*('Raw Data'!$P$2:$P$6347="SC COURT")*('Raw Data'!$J$2:$J$6347=$G$3)*('Raw Data'!$S$2:$S$6347)))/1000</f>
        <v>86.295000000000002</v>
      </c>
      <c r="D41" s="223" cm="1">
        <f t="array" ref="D41">(SUMPRODUCT(('Raw Data'!$E$2:$E$6347=$B41)*('Raw Data'!$BL$2:$BL$6347=$D$3)*('Raw Data'!$P$2:$P$6347="SC COURT")*('Raw Data'!$J$2:$J$6347=$G$3)*('Raw Data'!$T$2:$T$6347)))/1000</f>
        <v>0.84</v>
      </c>
      <c r="E41" s="218">
        <f t="shared" si="24"/>
        <v>85.454999999999998</v>
      </c>
      <c r="F41" s="222" cm="1">
        <f t="array" ref="F41">(SUMPRODUCT(('Raw Data'!$E$2:$E$6347=$B41)*('Raw Data'!$BL$2:$BL$6347=$D$3)*('Raw Data'!$P$2:$P$6347="SC COURT")*('Raw Data'!$J$2:$J$6347=$G$3)*('Raw Data'!$AA$2:$AA$6347)))/1000</f>
        <v>40.151440000000001</v>
      </c>
      <c r="G41" s="219">
        <f t="shared" si="10"/>
        <v>0.46985477736820552</v>
      </c>
      <c r="H41" s="218">
        <f t="shared" si="15"/>
        <v>33.111559999999997</v>
      </c>
      <c r="I41" s="219">
        <f t="shared" si="11"/>
        <v>0.3874736410976537</v>
      </c>
      <c r="J41" s="222" cm="1">
        <f t="array" ref="J41">(SUMPRODUCT(('Raw Data'!$E$2:$E$6347=$B41)*('Raw Data'!$BL$2:$BL$6347=$D$3)*('Raw Data'!$P$2:$P$6347="SC COURT")*('Raw Data'!$J$2:$J$6347=$G$3)*('Raw Data'!$W$2:$W$6347)))/1000</f>
        <v>12.192</v>
      </c>
      <c r="K41" s="220">
        <f t="shared" si="17"/>
        <v>0.14267158153414078</v>
      </c>
      <c r="L41" s="218" cm="1">
        <f t="array" ref="L41">SUMPRODUCT(('Raw Data'!$E$2:$E$6347=$B41)*('Raw Data'!$BL$2:$BL$6347=$D$3)*('Raw Data'!$P$2:$P$6347="SC COURT")*('Raw Data'!$J$2:$J$6347=$G$3)*('Raw Data'!$R$2:$R$6347))</f>
        <v>162</v>
      </c>
      <c r="M41" s="218" cm="1">
        <f t="array" ref="M41">SUMPRODUCT(('Raw Data'!$E$2:$E$6347=$B41)*('Raw Data'!$BL$2:$BL$6347=$D$3)*('Raw Data'!$P$2:$P$6347="SC COURT")*('Raw Data'!$J$2:$J$6347=$G$3)*('Raw Data'!$AH$2:$AH$6347))+SUMPRODUCT(('Raw Data'!$E$2:$E$6347=$B41)*('Raw Data'!$BL$2:$BL$6347=$D$3)*('Raw Data'!$P$2:$P$6347="SC COURT")*('Raw Data'!$J$2:$J$6347=$G$3)*('Raw Data'!$BH$2:$BH$6347))</f>
        <v>3</v>
      </c>
      <c r="N41" s="218">
        <f t="shared" si="33"/>
        <v>159</v>
      </c>
      <c r="O41" s="218" cm="1">
        <f t="array" ref="O41">SUMPRODUCT(('Raw Data'!$E$2:$E$6347=$B41)*('Raw Data'!$BL$2:$BL$6347=$D$3)*('Raw Data'!$P$2:$P$6347="SC COURT")*('Raw Data'!$J$2:$J$6347=$G$3)*('Raw Data'!$AF$2:$AF$6347))</f>
        <v>40</v>
      </c>
      <c r="P41" s="219">
        <f t="shared" si="19"/>
        <v>0.25157232704402516</v>
      </c>
      <c r="Q41" s="218">
        <f t="shared" si="20"/>
        <v>57</v>
      </c>
      <c r="R41" s="219">
        <f t="shared" si="21"/>
        <v>0.35849056603773582</v>
      </c>
      <c r="S41" s="218" cm="1">
        <f t="array" ref="S41">SUMPRODUCT(('Raw Data'!$E$2:$E$6347=$B41)*('Raw Data'!$BL$2:$BL$6347=$D$3)*('Raw Data'!$P$2:$P$6347="SC COURT")*('Raw Data'!$J$2:$J$6347=$G$3)*('Raw Data'!$AE$2:$AE$6347))</f>
        <v>33</v>
      </c>
      <c r="T41" s="219">
        <f t="shared" si="22"/>
        <v>0.20754716981132076</v>
      </c>
      <c r="U41" s="218" cm="1">
        <f t="array" ref="U41">SUMPRODUCT(('Raw Data'!$E$2:$E$6347=$B41)*('Raw Data'!$BL$2:$BL$6347=$D$3)*('Raw Data'!$P$2:$P$6347="SC COURT")*('Raw Data'!$J$2:$J$6347=$G$3)*('Raw Data'!$AD$2:$AD$6347))</f>
        <v>29</v>
      </c>
      <c r="V41" s="220">
        <f t="shared" si="23"/>
        <v>0.18238993710691823</v>
      </c>
    </row>
    <row r="42" spans="2:22" x14ac:dyDescent="0.2">
      <c r="B42" s="47"/>
      <c r="C42" s="225"/>
      <c r="D42" s="223"/>
      <c r="E42" s="218"/>
      <c r="F42" s="222"/>
      <c r="G42" s="219"/>
      <c r="H42" s="218"/>
      <c r="I42" s="219"/>
      <c r="J42" s="222"/>
      <c r="K42" s="220"/>
      <c r="L42" s="218"/>
      <c r="M42" s="218"/>
      <c r="N42" s="218"/>
      <c r="O42" s="218"/>
      <c r="P42" s="219"/>
      <c r="Q42" s="218"/>
      <c r="R42" s="219"/>
      <c r="S42" s="218"/>
      <c r="T42" s="219"/>
      <c r="U42" s="218"/>
      <c r="V42" s="220"/>
    </row>
    <row r="43" spans="2:22" x14ac:dyDescent="0.2">
      <c r="B43" s="37" t="s">
        <v>36</v>
      </c>
      <c r="C43" s="215">
        <f>SUM(C44:C49)</f>
        <v>417.93420999999995</v>
      </c>
      <c r="D43" s="216">
        <f t="shared" ref="D43:F43" si="34">SUM(D44:D49)</f>
        <v>22.341000000000001</v>
      </c>
      <c r="E43" s="216">
        <f t="shared" si="34"/>
        <v>395.59321</v>
      </c>
      <c r="F43" s="216">
        <f t="shared" si="34"/>
        <v>158.17884000000001</v>
      </c>
      <c r="G43" s="217">
        <f t="shared" si="10"/>
        <v>0.39985226237831534</v>
      </c>
      <c r="H43" s="216">
        <f t="shared" si="15"/>
        <v>171.68039999999999</v>
      </c>
      <c r="I43" s="217">
        <f t="shared" si="11"/>
        <v>0.43398217072532663</v>
      </c>
      <c r="J43" s="216">
        <f t="shared" ref="J43" si="35">SUM(J44:J49)</f>
        <v>65.733969999999999</v>
      </c>
      <c r="K43" s="217">
        <f t="shared" si="17"/>
        <v>0.166165566896358</v>
      </c>
      <c r="L43" s="215">
        <f>SUM(L44:L49)</f>
        <v>800</v>
      </c>
      <c r="M43" s="216">
        <f>SUM(M44:M49)</f>
        <v>42</v>
      </c>
      <c r="N43" s="216">
        <f t="shared" ref="N43:U43" si="36">SUM(N44:N49)</f>
        <v>758</v>
      </c>
      <c r="O43" s="216">
        <f t="shared" si="36"/>
        <v>217</v>
      </c>
      <c r="P43" s="217">
        <f t="shared" si="19"/>
        <v>0.28627968337730869</v>
      </c>
      <c r="Q43" s="216">
        <f t="shared" si="20"/>
        <v>260</v>
      </c>
      <c r="R43" s="217">
        <f t="shared" si="21"/>
        <v>0.34300791556728233</v>
      </c>
      <c r="S43" s="216">
        <f t="shared" si="36"/>
        <v>126</v>
      </c>
      <c r="T43" s="217">
        <f t="shared" si="22"/>
        <v>0.16622691292875991</v>
      </c>
      <c r="U43" s="216">
        <f t="shared" si="36"/>
        <v>155</v>
      </c>
      <c r="V43" s="217">
        <f t="shared" si="23"/>
        <v>0.20448548812664907</v>
      </c>
    </row>
    <row r="44" spans="2:22" x14ac:dyDescent="0.2">
      <c r="B44" s="46" t="s">
        <v>37</v>
      </c>
      <c r="C44" s="223" cm="1">
        <f t="array" ref="C44">(SUMPRODUCT(('Raw Data'!$E$2:$E$6347=$B44)*('Raw Data'!$BL$2:$BL$6347=$D$3)*('Raw Data'!$P$2:$P$6347="SC COURT")*('Raw Data'!$J$2:$J$6347=$G$3)*('Raw Data'!$S$2:$S$6347)))/1000</f>
        <v>85.458979999999997</v>
      </c>
      <c r="D44" s="223" cm="1">
        <f t="array" ref="D44">(SUMPRODUCT(('Raw Data'!$E$2:$E$6347=$B44)*('Raw Data'!$BL$2:$BL$6347=$D$3)*('Raw Data'!$P$2:$P$6347="SC COURT")*('Raw Data'!$J$2:$J$6347=$G$3)*('Raw Data'!$T$2:$T$6347)))/1000</f>
        <v>4.91</v>
      </c>
      <c r="E44" s="218">
        <f t="shared" si="24"/>
        <v>80.54898</v>
      </c>
      <c r="F44" s="222" cm="1">
        <f t="array" ref="F44">(SUMPRODUCT(('Raw Data'!$E$2:$E$6347=$B44)*('Raw Data'!$BL$2:$BL$6347=$D$3)*('Raw Data'!$P$2:$P$6347="SC COURT")*('Raw Data'!$J$2:$J$6347=$G$3)*('Raw Data'!$AA$2:$AA$6347)))/1000</f>
        <v>33.300110000000004</v>
      </c>
      <c r="G44" s="219">
        <f t="shared" si="10"/>
        <v>0.41341442188343047</v>
      </c>
      <c r="H44" s="218">
        <f t="shared" si="15"/>
        <v>33.083889999999997</v>
      </c>
      <c r="I44" s="219">
        <f t="shared" si="11"/>
        <v>0.41073009242326841</v>
      </c>
      <c r="J44" s="222" cm="1">
        <f t="array" ref="J44">(SUMPRODUCT(('Raw Data'!$E$2:$E$6347=$B44)*('Raw Data'!$BL$2:$BL$6347=$D$3)*('Raw Data'!$P$2:$P$6347="SC COURT")*('Raw Data'!$J$2:$J$6347=$G$3)*('Raw Data'!$W$2:$W$6347)))/1000</f>
        <v>14.16498</v>
      </c>
      <c r="K44" s="220">
        <f t="shared" si="17"/>
        <v>0.17585548569330114</v>
      </c>
      <c r="L44" s="218" cm="1">
        <f t="array" ref="L44">SUMPRODUCT(('Raw Data'!$E$2:$E$6347=$B44)*('Raw Data'!$BL$2:$BL$6347=$D$3)*('Raw Data'!$P$2:$P$6347="SC COURT")*('Raw Data'!$J$2:$J$6347=$G$3)*('Raw Data'!$R$2:$R$6347))</f>
        <v>178</v>
      </c>
      <c r="M44" s="218" cm="1">
        <f t="array" ref="M44">SUMPRODUCT(('Raw Data'!$E$2:$E$6347=$B44)*('Raw Data'!$BL$2:$BL$6347=$D$3)*('Raw Data'!$P$2:$P$6347="SC COURT")*('Raw Data'!$J$2:$J$6347=$G$3)*('Raw Data'!$AH$2:$AH$6347))+SUMPRODUCT(('Raw Data'!$E$2:$E$6347=$B44)*('Raw Data'!$BL$2:$BL$6347=$D$3)*('Raw Data'!$P$2:$P$6347="SC COURT")*('Raw Data'!$J$2:$J$6347=$G$3)*('Raw Data'!$BH$2:$BH$6347))</f>
        <v>10</v>
      </c>
      <c r="N44" s="218">
        <f t="shared" ref="N44:N49" si="37">L44-M44</f>
        <v>168</v>
      </c>
      <c r="O44" s="218" cm="1">
        <f t="array" ref="O44">SUMPRODUCT(('Raw Data'!$E$2:$E$6347=$B44)*('Raw Data'!$BL$2:$BL$6347=$D$3)*('Raw Data'!$P$2:$P$6347="SC COURT")*('Raw Data'!$J$2:$J$6347=$G$3)*('Raw Data'!$AF$2:$AF$6347))</f>
        <v>46</v>
      </c>
      <c r="P44" s="219">
        <f t="shared" si="19"/>
        <v>0.27380952380952384</v>
      </c>
      <c r="Q44" s="218">
        <f t="shared" si="20"/>
        <v>58</v>
      </c>
      <c r="R44" s="219">
        <f t="shared" si="21"/>
        <v>0.34523809523809523</v>
      </c>
      <c r="S44" s="218" cm="1">
        <f t="array" ref="S44">SUMPRODUCT(('Raw Data'!$E$2:$E$6347=$B44)*('Raw Data'!$BL$2:$BL$6347=$D$3)*('Raw Data'!$P$2:$P$6347="SC COURT")*('Raw Data'!$J$2:$J$6347=$G$3)*('Raw Data'!$AE$2:$AE$6347))</f>
        <v>29</v>
      </c>
      <c r="T44" s="219">
        <f t="shared" si="22"/>
        <v>0.17261904761904762</v>
      </c>
      <c r="U44" s="218" cm="1">
        <f t="array" ref="U44">SUMPRODUCT(('Raw Data'!$E$2:$E$6347=$B44)*('Raw Data'!$BL$2:$BL$6347=$D$3)*('Raw Data'!$P$2:$P$6347="SC COURT")*('Raw Data'!$J$2:$J$6347=$G$3)*('Raw Data'!$AD$2:$AD$6347))</f>
        <v>35</v>
      </c>
      <c r="V44" s="220">
        <f t="shared" si="23"/>
        <v>0.20833333333333334</v>
      </c>
    </row>
    <row r="45" spans="2:22" x14ac:dyDescent="0.2">
      <c r="B45" s="46" t="s">
        <v>38</v>
      </c>
      <c r="C45" s="223" cm="1">
        <f t="array" ref="C45">(SUMPRODUCT(('Raw Data'!$E$2:$E$6347=$B45)*('Raw Data'!$BL$2:$BL$6347=$D$3)*('Raw Data'!$P$2:$P$6347="SC COURT")*('Raw Data'!$J$2:$J$6347=$G$3)*('Raw Data'!$S$2:$S$6347)))/1000</f>
        <v>55.73</v>
      </c>
      <c r="D45" s="223" cm="1">
        <f t="array" ref="D45">(SUMPRODUCT(('Raw Data'!$E$2:$E$6347=$B45)*('Raw Data'!$BL$2:$BL$6347=$D$3)*('Raw Data'!$P$2:$P$6347="SC COURT")*('Raw Data'!$J$2:$J$6347=$G$3)*('Raw Data'!$T$2:$T$6347)))/1000</f>
        <v>2.67</v>
      </c>
      <c r="E45" s="218">
        <f t="shared" si="24"/>
        <v>53.059999999999995</v>
      </c>
      <c r="F45" s="222" cm="1">
        <f t="array" ref="F45">(SUMPRODUCT(('Raw Data'!$E$2:$E$6347=$B45)*('Raw Data'!$BL$2:$BL$6347=$D$3)*('Raw Data'!$P$2:$P$6347="SC COURT")*('Raw Data'!$J$2:$J$6347=$G$3)*('Raw Data'!$AA$2:$AA$6347)))/1000</f>
        <v>22.813939999999999</v>
      </c>
      <c r="G45" s="219">
        <f t="shared" si="10"/>
        <v>0.4299649453448926</v>
      </c>
      <c r="H45" s="218">
        <f t="shared" si="15"/>
        <v>20.076059999999998</v>
      </c>
      <c r="I45" s="219">
        <f t="shared" si="11"/>
        <v>0.37836524689031287</v>
      </c>
      <c r="J45" s="222" cm="1">
        <f t="array" ref="J45">(SUMPRODUCT(('Raw Data'!$E$2:$E$6347=$B45)*('Raw Data'!$BL$2:$BL$6347=$D$3)*('Raw Data'!$P$2:$P$6347="SC COURT")*('Raw Data'!$J$2:$J$6347=$G$3)*('Raw Data'!$W$2:$W$6347)))/1000</f>
        <v>10.17</v>
      </c>
      <c r="K45" s="220">
        <f t="shared" si="17"/>
        <v>0.19166980776479459</v>
      </c>
      <c r="L45" s="218" cm="1">
        <f t="array" ref="L45">SUMPRODUCT(('Raw Data'!$E$2:$E$6347=$B45)*('Raw Data'!$BL$2:$BL$6347=$D$3)*('Raw Data'!$P$2:$P$6347="SC COURT")*('Raw Data'!$J$2:$J$6347=$G$3)*('Raw Data'!$R$2:$R$6347))</f>
        <v>91</v>
      </c>
      <c r="M45" s="218" cm="1">
        <f t="array" ref="M45">SUMPRODUCT(('Raw Data'!$E$2:$E$6347=$B45)*('Raw Data'!$BL$2:$BL$6347=$D$3)*('Raw Data'!$P$2:$P$6347="SC COURT")*('Raw Data'!$J$2:$J$6347=$G$3)*('Raw Data'!$AH$2:$AH$6347))+SUMPRODUCT(('Raw Data'!$E$2:$E$6347=$B45)*('Raw Data'!$BL$2:$BL$6347=$D$3)*('Raw Data'!$P$2:$P$6347="SC COURT")*('Raw Data'!$J$2:$J$6347=$G$3)*('Raw Data'!$BH$2:$BH$6347))</f>
        <v>4</v>
      </c>
      <c r="N45" s="218">
        <f t="shared" si="37"/>
        <v>87</v>
      </c>
      <c r="O45" s="218" cm="1">
        <f t="array" ref="O45">SUMPRODUCT(('Raw Data'!$E$2:$E$6347=$B45)*('Raw Data'!$BL$2:$BL$6347=$D$3)*('Raw Data'!$P$2:$P$6347="SC COURT")*('Raw Data'!$J$2:$J$6347=$G$3)*('Raw Data'!$AF$2:$AF$6347))</f>
        <v>28</v>
      </c>
      <c r="P45" s="219">
        <f t="shared" si="19"/>
        <v>0.32183908045977011</v>
      </c>
      <c r="Q45" s="218">
        <f t="shared" si="20"/>
        <v>25</v>
      </c>
      <c r="R45" s="219">
        <f t="shared" si="21"/>
        <v>0.28735632183908044</v>
      </c>
      <c r="S45" s="218" cm="1">
        <f t="array" ref="S45">SUMPRODUCT(('Raw Data'!$E$2:$E$6347=$B45)*('Raw Data'!$BL$2:$BL$6347=$D$3)*('Raw Data'!$P$2:$P$6347="SC COURT")*('Raw Data'!$J$2:$J$6347=$G$3)*('Raw Data'!$AE$2:$AE$6347))</f>
        <v>18</v>
      </c>
      <c r="T45" s="219">
        <f t="shared" si="22"/>
        <v>0.20689655172413793</v>
      </c>
      <c r="U45" s="218" cm="1">
        <f t="array" ref="U45">SUMPRODUCT(('Raw Data'!$E$2:$E$6347=$B45)*('Raw Data'!$BL$2:$BL$6347=$D$3)*('Raw Data'!$P$2:$P$6347="SC COURT")*('Raw Data'!$J$2:$J$6347=$G$3)*('Raw Data'!$AD$2:$AD$6347))</f>
        <v>16</v>
      </c>
      <c r="V45" s="220">
        <f t="shared" si="23"/>
        <v>0.18390804597701149</v>
      </c>
    </row>
    <row r="46" spans="2:22" x14ac:dyDescent="0.2">
      <c r="B46" s="46" t="s">
        <v>39</v>
      </c>
      <c r="C46" s="223" cm="1">
        <f t="array" ref="C46">(SUMPRODUCT(('Raw Data'!$E$2:$E$6347=$B46)*('Raw Data'!$BL$2:$BL$6347=$D$3)*('Raw Data'!$P$2:$P$6347="SC COURT")*('Raw Data'!$J$2:$J$6347=$G$3)*('Raw Data'!$S$2:$S$6347)))/1000</f>
        <v>80.102000000000004</v>
      </c>
      <c r="D46" s="223" cm="1">
        <f t="array" ref="D46">(SUMPRODUCT(('Raw Data'!$E$2:$E$6347=$B46)*('Raw Data'!$BL$2:$BL$6347=$D$3)*('Raw Data'!$P$2:$P$6347="SC COURT")*('Raw Data'!$J$2:$J$6347=$G$3)*('Raw Data'!$T$2:$T$6347)))/1000</f>
        <v>2.121</v>
      </c>
      <c r="E46" s="218">
        <f t="shared" si="24"/>
        <v>77.981000000000009</v>
      </c>
      <c r="F46" s="222" cm="1">
        <f t="array" ref="F46">(SUMPRODUCT(('Raw Data'!$E$2:$E$6347=$B46)*('Raw Data'!$BL$2:$BL$6347=$D$3)*('Raw Data'!$P$2:$P$6347="SC COURT")*('Raw Data'!$J$2:$J$6347=$G$3)*('Raw Data'!$AA$2:$AA$6347)))/1000</f>
        <v>39.201430000000002</v>
      </c>
      <c r="G46" s="219">
        <f t="shared" si="10"/>
        <v>0.50270488965260762</v>
      </c>
      <c r="H46" s="218">
        <f t="shared" si="15"/>
        <v>26.134570000000007</v>
      </c>
      <c r="I46" s="219">
        <f t="shared" si="11"/>
        <v>0.33514022646542113</v>
      </c>
      <c r="J46" s="222" cm="1">
        <f t="array" ref="J46">(SUMPRODUCT(('Raw Data'!$E$2:$E$6347=$B46)*('Raw Data'!$BL$2:$BL$6347=$D$3)*('Raw Data'!$P$2:$P$6347="SC COURT")*('Raw Data'!$J$2:$J$6347=$G$3)*('Raw Data'!$W$2:$W$6347)))/1000</f>
        <v>12.645</v>
      </c>
      <c r="K46" s="220">
        <f t="shared" si="17"/>
        <v>0.16215488388197122</v>
      </c>
      <c r="L46" s="218" cm="1">
        <f t="array" ref="L46">SUMPRODUCT(('Raw Data'!$E$2:$E$6347=$B46)*('Raw Data'!$BL$2:$BL$6347=$D$3)*('Raw Data'!$P$2:$P$6347="SC COURT")*('Raw Data'!$J$2:$J$6347=$G$3)*('Raw Data'!$R$2:$R$6347))</f>
        <v>137</v>
      </c>
      <c r="M46" s="218" cm="1">
        <f t="array" ref="M46">SUMPRODUCT(('Raw Data'!$E$2:$E$6347=$B46)*('Raw Data'!$BL$2:$BL$6347=$D$3)*('Raw Data'!$P$2:$P$6347="SC COURT")*('Raw Data'!$J$2:$J$6347=$G$3)*('Raw Data'!$AH$2:$AH$6347))+SUMPRODUCT(('Raw Data'!$E$2:$E$6347=$B46)*('Raw Data'!$BL$2:$BL$6347=$D$3)*('Raw Data'!$P$2:$P$6347="SC COURT")*('Raw Data'!$J$2:$J$6347=$G$3)*('Raw Data'!$BH$2:$BH$6347))</f>
        <v>3</v>
      </c>
      <c r="N46" s="218">
        <f t="shared" si="37"/>
        <v>134</v>
      </c>
      <c r="O46" s="218" cm="1">
        <f t="array" ref="O46">SUMPRODUCT(('Raw Data'!$E$2:$E$6347=$B46)*('Raw Data'!$BL$2:$BL$6347=$D$3)*('Raw Data'!$P$2:$P$6347="SC COURT")*('Raw Data'!$J$2:$J$6347=$G$3)*('Raw Data'!$AF$2:$AF$6347))</f>
        <v>52</v>
      </c>
      <c r="P46" s="219">
        <f t="shared" si="19"/>
        <v>0.38805970149253732</v>
      </c>
      <c r="Q46" s="218">
        <f t="shared" si="20"/>
        <v>33</v>
      </c>
      <c r="R46" s="219">
        <f t="shared" si="21"/>
        <v>0.2462686567164179</v>
      </c>
      <c r="S46" s="218" cm="1">
        <f t="array" ref="S46">SUMPRODUCT(('Raw Data'!$E$2:$E$6347=$B46)*('Raw Data'!$BL$2:$BL$6347=$D$3)*('Raw Data'!$P$2:$P$6347="SC COURT")*('Raw Data'!$J$2:$J$6347=$G$3)*('Raw Data'!$AE$2:$AE$6347))</f>
        <v>29</v>
      </c>
      <c r="T46" s="219">
        <f t="shared" si="22"/>
        <v>0.21641791044776118</v>
      </c>
      <c r="U46" s="218" cm="1">
        <f t="array" ref="U46">SUMPRODUCT(('Raw Data'!$E$2:$E$6347=$B46)*('Raw Data'!$BL$2:$BL$6347=$D$3)*('Raw Data'!$P$2:$P$6347="SC COURT")*('Raw Data'!$J$2:$J$6347=$G$3)*('Raw Data'!$AD$2:$AD$6347))</f>
        <v>20</v>
      </c>
      <c r="V46" s="220">
        <f t="shared" si="23"/>
        <v>0.14925373134328357</v>
      </c>
    </row>
    <row r="47" spans="2:22" x14ac:dyDescent="0.2">
      <c r="B47" s="46" t="s">
        <v>40</v>
      </c>
      <c r="C47" s="223" cm="1">
        <f t="array" ref="C47">(SUMPRODUCT(('Raw Data'!$E$2:$E$6347=$B47)*('Raw Data'!$BL$2:$BL$6347=$D$3)*('Raw Data'!$P$2:$P$6347="SC COURT")*('Raw Data'!$J$2:$J$6347=$G$3)*('Raw Data'!$S$2:$S$6347)))/1000</f>
        <v>170.24582999999998</v>
      </c>
      <c r="D47" s="223" cm="1">
        <f t="array" ref="D47">(SUMPRODUCT(('Raw Data'!$E$2:$E$6347=$B47)*('Raw Data'!$BL$2:$BL$6347=$D$3)*('Raw Data'!$P$2:$P$6347="SC COURT")*('Raw Data'!$J$2:$J$6347=$G$3)*('Raw Data'!$T$2:$T$6347)))/1000</f>
        <v>11.28</v>
      </c>
      <c r="E47" s="218">
        <f t="shared" si="24"/>
        <v>158.96582999999998</v>
      </c>
      <c r="F47" s="222" cm="1">
        <f t="array" ref="F47">(SUMPRODUCT(('Raw Data'!$E$2:$E$6347=$B47)*('Raw Data'!$BL$2:$BL$6347=$D$3)*('Raw Data'!$P$2:$P$6347="SC COURT")*('Raw Data'!$J$2:$J$6347=$G$3)*('Raw Data'!$AA$2:$AA$6347)))/1000</f>
        <v>53.487010000000005</v>
      </c>
      <c r="G47" s="219">
        <f t="shared" si="10"/>
        <v>0.33646859831449322</v>
      </c>
      <c r="H47" s="218">
        <f t="shared" si="15"/>
        <v>81.314829999999986</v>
      </c>
      <c r="I47" s="219">
        <f t="shared" si="11"/>
        <v>0.51152395455048416</v>
      </c>
      <c r="J47" s="222" cm="1">
        <f t="array" ref="J47">(SUMPRODUCT(('Raw Data'!$E$2:$E$6347=$B47)*('Raw Data'!$BL$2:$BL$6347=$D$3)*('Raw Data'!$P$2:$P$6347="SC COURT")*('Raw Data'!$J$2:$J$6347=$G$3)*('Raw Data'!$W$2:$W$6347)))/1000</f>
        <v>24.163990000000002</v>
      </c>
      <c r="K47" s="220">
        <f t="shared" si="17"/>
        <v>0.15200744713502271</v>
      </c>
      <c r="L47" s="218" cm="1">
        <f t="array" ref="L47">SUMPRODUCT(('Raw Data'!$E$2:$E$6347=$B47)*('Raw Data'!$BL$2:$BL$6347=$D$3)*('Raw Data'!$P$2:$P$6347="SC COURT")*('Raw Data'!$J$2:$J$6347=$G$3)*('Raw Data'!$R$2:$R$6347))</f>
        <v>330</v>
      </c>
      <c r="M47" s="218" cm="1">
        <f t="array" ref="M47">SUMPRODUCT(('Raw Data'!$E$2:$E$6347=$B47)*('Raw Data'!$BL$2:$BL$6347=$D$3)*('Raw Data'!$P$2:$P$6347="SC COURT")*('Raw Data'!$J$2:$J$6347=$G$3)*('Raw Data'!$AH$2:$AH$6347))+SUMPRODUCT(('Raw Data'!$E$2:$E$6347=$B47)*('Raw Data'!$BL$2:$BL$6347=$D$3)*('Raw Data'!$P$2:$P$6347="SC COURT")*('Raw Data'!$J$2:$J$6347=$G$3)*('Raw Data'!$BH$2:$BH$6347))</f>
        <v>23</v>
      </c>
      <c r="N47" s="218">
        <f t="shared" si="37"/>
        <v>307</v>
      </c>
      <c r="O47" s="218" cm="1">
        <f t="array" ref="O47">SUMPRODUCT(('Raw Data'!$E$2:$E$6347=$B47)*('Raw Data'!$BL$2:$BL$6347=$D$3)*('Raw Data'!$P$2:$P$6347="SC COURT")*('Raw Data'!$J$2:$J$6347=$G$3)*('Raw Data'!$AF$2:$AF$6347))</f>
        <v>69</v>
      </c>
      <c r="P47" s="219">
        <f t="shared" si="19"/>
        <v>0.22475570032573289</v>
      </c>
      <c r="Q47" s="218">
        <f t="shared" si="20"/>
        <v>122</v>
      </c>
      <c r="R47" s="219">
        <f t="shared" si="21"/>
        <v>0.3973941368078176</v>
      </c>
      <c r="S47" s="218" cm="1">
        <f t="array" ref="S47">SUMPRODUCT(('Raw Data'!$E$2:$E$6347=$B47)*('Raw Data'!$BL$2:$BL$6347=$D$3)*('Raw Data'!$P$2:$P$6347="SC COURT")*('Raw Data'!$J$2:$J$6347=$G$3)*('Raw Data'!$AE$2:$AE$6347))</f>
        <v>42</v>
      </c>
      <c r="T47" s="219">
        <f t="shared" si="22"/>
        <v>0.13680781758957655</v>
      </c>
      <c r="U47" s="218" cm="1">
        <f t="array" ref="U47">SUMPRODUCT(('Raw Data'!$E$2:$E$6347=$B47)*('Raw Data'!$BL$2:$BL$6347=$D$3)*('Raw Data'!$P$2:$P$6347="SC COURT")*('Raw Data'!$J$2:$J$6347=$G$3)*('Raw Data'!$AD$2:$AD$6347))</f>
        <v>74</v>
      </c>
      <c r="V47" s="220">
        <f t="shared" si="23"/>
        <v>0.24104234527687296</v>
      </c>
    </row>
    <row r="48" spans="2:22" x14ac:dyDescent="0.2">
      <c r="B48" s="46" t="s">
        <v>41</v>
      </c>
      <c r="C48" s="223" cm="1">
        <f t="array" ref="C48">(SUMPRODUCT(('Raw Data'!$E$2:$E$6347=$B48)*('Raw Data'!$BL$2:$BL$6347=$D$3)*('Raw Data'!$P$2:$P$6347="SC COURT")*('Raw Data'!$J$2:$J$6347=$G$3)*('Raw Data'!$S$2:$S$6347)))/1000</f>
        <v>12.372999999999999</v>
      </c>
      <c r="D48" s="223" cm="1">
        <f t="array" ref="D48">(SUMPRODUCT(('Raw Data'!$E$2:$E$6347=$B48)*('Raw Data'!$BL$2:$BL$6347=$D$3)*('Raw Data'!$P$2:$P$6347="SC COURT")*('Raw Data'!$J$2:$J$6347=$G$3)*('Raw Data'!$T$2:$T$6347)))/1000</f>
        <v>0.32</v>
      </c>
      <c r="E48" s="218">
        <f t="shared" si="24"/>
        <v>12.052999999999999</v>
      </c>
      <c r="F48" s="222" cm="1">
        <f t="array" ref="F48">(SUMPRODUCT(('Raw Data'!$E$2:$E$6347=$B48)*('Raw Data'!$BL$2:$BL$6347=$D$3)*('Raw Data'!$P$2:$P$6347="SC COURT")*('Raw Data'!$J$2:$J$6347=$G$3)*('Raw Data'!$AA$2:$AA$6347)))/1000</f>
        <v>4.5388500000000001</v>
      </c>
      <c r="G48" s="219">
        <f t="shared" si="10"/>
        <v>0.37657429685555466</v>
      </c>
      <c r="H48" s="218">
        <f t="shared" si="15"/>
        <v>5.5941499999999991</v>
      </c>
      <c r="I48" s="219">
        <f t="shared" si="11"/>
        <v>0.46412926242429264</v>
      </c>
      <c r="J48" s="222" cm="1">
        <f t="array" ref="J48">(SUMPRODUCT(('Raw Data'!$E$2:$E$6347=$B48)*('Raw Data'!$BL$2:$BL$6347=$D$3)*('Raw Data'!$P$2:$P$6347="SC COURT")*('Raw Data'!$J$2:$J$6347=$G$3)*('Raw Data'!$W$2:$W$6347)))/1000</f>
        <v>1.92</v>
      </c>
      <c r="K48" s="220">
        <f t="shared" si="17"/>
        <v>0.15929644072015267</v>
      </c>
      <c r="L48" s="218" cm="1">
        <f t="array" ref="L48">SUMPRODUCT(('Raw Data'!$E$2:$E$6347=$B48)*('Raw Data'!$BL$2:$BL$6347=$D$3)*('Raw Data'!$P$2:$P$6347="SC COURT")*('Raw Data'!$J$2:$J$6347=$G$3)*('Raw Data'!$R$2:$R$6347))</f>
        <v>35</v>
      </c>
      <c r="M48" s="218" cm="1">
        <f t="array" ref="M48">SUMPRODUCT(('Raw Data'!$E$2:$E$6347=$B48)*('Raw Data'!$BL$2:$BL$6347=$D$3)*('Raw Data'!$P$2:$P$6347="SC COURT")*('Raw Data'!$J$2:$J$6347=$G$3)*('Raw Data'!$AH$2:$AH$6347))+SUMPRODUCT(('Raw Data'!$E$2:$E$6347=$B48)*('Raw Data'!$BL$2:$BL$6347=$D$3)*('Raw Data'!$P$2:$P$6347="SC COURT")*('Raw Data'!$J$2:$J$6347=$G$3)*('Raw Data'!$BH$2:$BH$6347))</f>
        <v>1</v>
      </c>
      <c r="N48" s="218">
        <f t="shared" si="37"/>
        <v>34</v>
      </c>
      <c r="O48" s="218" cm="1">
        <f t="array" ref="O48">SUMPRODUCT(('Raw Data'!$E$2:$E$6347=$B48)*('Raw Data'!$BL$2:$BL$6347=$D$3)*('Raw Data'!$P$2:$P$6347="SC COURT")*('Raw Data'!$J$2:$J$6347=$G$3)*('Raw Data'!$AF$2:$AF$6347))</f>
        <v>13</v>
      </c>
      <c r="P48" s="219">
        <f t="shared" si="19"/>
        <v>0.38235294117647056</v>
      </c>
      <c r="Q48" s="218">
        <f t="shared" si="20"/>
        <v>13</v>
      </c>
      <c r="R48" s="219">
        <f t="shared" si="21"/>
        <v>0.38235294117647056</v>
      </c>
      <c r="S48" s="218" cm="1">
        <f t="array" ref="S48">SUMPRODUCT(('Raw Data'!$E$2:$E$6347=$B48)*('Raw Data'!$BL$2:$BL$6347=$D$3)*('Raw Data'!$P$2:$P$6347="SC COURT")*('Raw Data'!$J$2:$J$6347=$G$3)*('Raw Data'!$AE$2:$AE$6347))</f>
        <v>4</v>
      </c>
      <c r="T48" s="219">
        <f t="shared" si="22"/>
        <v>0.11764705882352941</v>
      </c>
      <c r="U48" s="218" cm="1">
        <f t="array" ref="U48">SUMPRODUCT(('Raw Data'!$E$2:$E$6347=$B48)*('Raw Data'!$BL$2:$BL$6347=$D$3)*('Raw Data'!$P$2:$P$6347="SC COURT")*('Raw Data'!$J$2:$J$6347=$G$3)*('Raw Data'!$AD$2:$AD$6347))</f>
        <v>4</v>
      </c>
      <c r="V48" s="220">
        <f t="shared" si="23"/>
        <v>0.11764705882352941</v>
      </c>
    </row>
    <row r="49" spans="2:22" x14ac:dyDescent="0.2">
      <c r="B49" s="46" t="s">
        <v>42</v>
      </c>
      <c r="C49" s="223" cm="1">
        <f t="array" ref="C49">(SUMPRODUCT(('Raw Data'!$E$2:$E$6347=$B49)*('Raw Data'!$BL$2:$BL$6347=$D$3)*('Raw Data'!$P$2:$P$6347="SC COURT")*('Raw Data'!$J$2:$J$6347=$G$3)*('Raw Data'!$S$2:$S$6347)))/1000</f>
        <v>14.0244</v>
      </c>
      <c r="D49" s="223" cm="1">
        <f t="array" ref="D49">(SUMPRODUCT(('Raw Data'!$E$2:$E$6347=$B49)*('Raw Data'!$BL$2:$BL$6347=$D$3)*('Raw Data'!$P$2:$P$6347="SC COURT")*('Raw Data'!$J$2:$J$6347=$G$3)*('Raw Data'!$T$2:$T$6347)))/1000</f>
        <v>1.04</v>
      </c>
      <c r="E49" s="218">
        <f t="shared" si="24"/>
        <v>12.984400000000001</v>
      </c>
      <c r="F49" s="222" cm="1">
        <f t="array" ref="F49">(SUMPRODUCT(('Raw Data'!$E$2:$E$6347=$B49)*('Raw Data'!$BL$2:$BL$6347=$D$3)*('Raw Data'!$P$2:$P$6347="SC COURT")*('Raw Data'!$J$2:$J$6347=$G$3)*('Raw Data'!$AA$2:$AA$6347)))/1000</f>
        <v>4.8375000000000004</v>
      </c>
      <c r="G49" s="219">
        <f t="shared" si="10"/>
        <v>0.37256245956686485</v>
      </c>
      <c r="H49" s="218">
        <f t="shared" si="15"/>
        <v>5.4769000000000005</v>
      </c>
      <c r="I49" s="219">
        <f t="shared" si="11"/>
        <v>0.42180616740088106</v>
      </c>
      <c r="J49" s="222" cm="1">
        <f t="array" ref="J49">(SUMPRODUCT(('Raw Data'!$E$2:$E$6347=$B49)*('Raw Data'!$BL$2:$BL$6347=$D$3)*('Raw Data'!$P$2:$P$6347="SC COURT")*('Raw Data'!$J$2:$J$6347=$G$3)*('Raw Data'!$W$2:$W$6347)))/1000</f>
        <v>2.67</v>
      </c>
      <c r="K49" s="220">
        <f t="shared" si="17"/>
        <v>0.20563137303225407</v>
      </c>
      <c r="L49" s="218" cm="1">
        <f t="array" ref="L49">SUMPRODUCT(('Raw Data'!$E$2:$E$6347=$B49)*('Raw Data'!$BL$2:$BL$6347=$D$3)*('Raw Data'!$P$2:$P$6347="SC COURT")*('Raw Data'!$J$2:$J$6347=$G$3)*('Raw Data'!$R$2:$R$6347))</f>
        <v>29</v>
      </c>
      <c r="M49" s="218" cm="1">
        <f t="array" ref="M49">SUMPRODUCT(('Raw Data'!$E$2:$E$6347=$B49)*('Raw Data'!$BL$2:$BL$6347=$D$3)*('Raw Data'!$P$2:$P$6347="SC COURT")*('Raw Data'!$J$2:$J$6347=$G$3)*('Raw Data'!$AH$2:$AH$6347))+SUMPRODUCT(('Raw Data'!$E$2:$E$6347=$B49)*('Raw Data'!$BL$2:$BL$6347=$D$3)*('Raw Data'!$P$2:$P$6347="SC COURT")*('Raw Data'!$J$2:$J$6347=$G$3)*('Raw Data'!$BH$2:$BH$6347))</f>
        <v>1</v>
      </c>
      <c r="N49" s="218">
        <f t="shared" si="37"/>
        <v>28</v>
      </c>
      <c r="O49" s="218" cm="1">
        <f t="array" ref="O49">SUMPRODUCT(('Raw Data'!$E$2:$E$6347=$B49)*('Raw Data'!$BL$2:$BL$6347=$D$3)*('Raw Data'!$P$2:$P$6347="SC COURT")*('Raw Data'!$J$2:$J$6347=$G$3)*('Raw Data'!$AF$2:$AF$6347))</f>
        <v>9</v>
      </c>
      <c r="P49" s="219">
        <f t="shared" si="19"/>
        <v>0.32142857142857145</v>
      </c>
      <c r="Q49" s="218">
        <f t="shared" si="20"/>
        <v>9</v>
      </c>
      <c r="R49" s="219">
        <f t="shared" si="21"/>
        <v>0.32142857142857145</v>
      </c>
      <c r="S49" s="218" cm="1">
        <f t="array" ref="S49">SUMPRODUCT(('Raw Data'!$E$2:$E$6347=$B49)*('Raw Data'!$BL$2:$BL$6347=$D$3)*('Raw Data'!$P$2:$P$6347="SC COURT")*('Raw Data'!$J$2:$J$6347=$G$3)*('Raw Data'!$AE$2:$AE$6347))</f>
        <v>4</v>
      </c>
      <c r="T49" s="219">
        <f t="shared" si="22"/>
        <v>0.14285714285714285</v>
      </c>
      <c r="U49" s="218" cm="1">
        <f t="array" ref="U49">SUMPRODUCT(('Raw Data'!$E$2:$E$6347=$B49)*('Raw Data'!$BL$2:$BL$6347=$D$3)*('Raw Data'!$P$2:$P$6347="SC COURT")*('Raw Data'!$J$2:$J$6347=$G$3)*('Raw Data'!$AD$2:$AD$6347))</f>
        <v>6</v>
      </c>
      <c r="V49" s="220">
        <f t="shared" si="23"/>
        <v>0.21428571428571427</v>
      </c>
    </row>
    <row r="50" spans="2:22" x14ac:dyDescent="0.2">
      <c r="B50" s="47"/>
      <c r="C50" s="225"/>
      <c r="D50" s="223"/>
      <c r="E50" s="218"/>
      <c r="F50" s="222"/>
      <c r="G50" s="219"/>
      <c r="H50" s="218"/>
      <c r="I50" s="219"/>
      <c r="J50" s="222"/>
      <c r="K50" s="220"/>
      <c r="L50" s="218"/>
      <c r="M50" s="218"/>
      <c r="N50" s="218"/>
      <c r="O50" s="218"/>
      <c r="P50" s="219"/>
      <c r="Q50" s="218"/>
      <c r="R50" s="219"/>
      <c r="S50" s="218"/>
      <c r="T50" s="219"/>
      <c r="U50" s="218"/>
      <c r="V50" s="220"/>
    </row>
    <row r="51" spans="2:22" x14ac:dyDescent="0.2">
      <c r="B51" s="37" t="s">
        <v>43</v>
      </c>
      <c r="C51" s="216">
        <f>SUM(C52:C59)</f>
        <v>302.29544000000004</v>
      </c>
      <c r="D51" s="216">
        <f t="shared" ref="D51:F51" si="38">SUM(D52:D59)</f>
        <v>5.6800000000000006</v>
      </c>
      <c r="E51" s="216">
        <f t="shared" si="38"/>
        <v>296.61544000000004</v>
      </c>
      <c r="F51" s="216">
        <f t="shared" si="38"/>
        <v>143.59162999999998</v>
      </c>
      <c r="G51" s="217">
        <f t="shared" si="10"/>
        <v>0.48410032195222191</v>
      </c>
      <c r="H51" s="216">
        <f t="shared" si="15"/>
        <v>99.895390000000063</v>
      </c>
      <c r="I51" s="217">
        <f t="shared" si="11"/>
        <v>0.33678418763365808</v>
      </c>
      <c r="J51" s="216">
        <f t="shared" ref="J51" si="39">SUM(J52:J59)</f>
        <v>53.128419999999991</v>
      </c>
      <c r="K51" s="217">
        <f t="shared" si="17"/>
        <v>0.17911549041412</v>
      </c>
      <c r="L51" s="216">
        <f>SUM(L52:L59)</f>
        <v>620</v>
      </c>
      <c r="M51" s="216">
        <f>SUM(M52:M59)</f>
        <v>15</v>
      </c>
      <c r="N51" s="216">
        <f t="shared" ref="N51:U51" si="40">SUM(N52:N59)</f>
        <v>605</v>
      </c>
      <c r="O51" s="216">
        <f t="shared" si="40"/>
        <v>203</v>
      </c>
      <c r="P51" s="217">
        <f t="shared" si="19"/>
        <v>0.33553719008264465</v>
      </c>
      <c r="Q51" s="216">
        <f t="shared" si="20"/>
        <v>137</v>
      </c>
      <c r="R51" s="217">
        <f t="shared" si="21"/>
        <v>0.22644628099173553</v>
      </c>
      <c r="S51" s="216">
        <f t="shared" si="40"/>
        <v>103</v>
      </c>
      <c r="T51" s="217">
        <f t="shared" si="22"/>
        <v>0.17024793388429751</v>
      </c>
      <c r="U51" s="216">
        <f t="shared" si="40"/>
        <v>162</v>
      </c>
      <c r="V51" s="217">
        <f t="shared" si="23"/>
        <v>0.26776859504132233</v>
      </c>
    </row>
    <row r="52" spans="2:22" x14ac:dyDescent="0.2">
      <c r="B52" s="46" t="s">
        <v>44</v>
      </c>
      <c r="C52" s="223" cm="1">
        <f t="array" ref="C52">(SUMPRODUCT(('Raw Data'!$E$2:$E$6347=$B52)*('Raw Data'!$BL$2:$BL$6347=$D$3)*('Raw Data'!$P$2:$P$6347="SC COURT")*('Raw Data'!$J$2:$J$6347=$G$3)*('Raw Data'!$S$2:$S$6347)))/1000</f>
        <v>9.94</v>
      </c>
      <c r="D52" s="223" cm="1">
        <f t="array" ref="D52">(SUMPRODUCT(('Raw Data'!$E$2:$E$6347=$B52)*('Raw Data'!$BL$2:$BL$6347=$D$3)*('Raw Data'!$P$2:$P$6347="SC COURT")*('Raw Data'!$J$2:$J$6347=$G$3)*('Raw Data'!$T$2:$T$6347)))/1000</f>
        <v>0</v>
      </c>
      <c r="E52" s="218">
        <f t="shared" si="24"/>
        <v>9.94</v>
      </c>
      <c r="F52" s="222" cm="1">
        <f t="array" ref="F52">(SUMPRODUCT(('Raw Data'!$E$2:$E$6347=$B52)*('Raw Data'!$BL$2:$BL$6347=$D$3)*('Raw Data'!$P$2:$P$6347="SC COURT")*('Raw Data'!$J$2:$J$6347=$G$3)*('Raw Data'!$AA$2:$AA$6347)))/1000</f>
        <v>4.8499999999999996</v>
      </c>
      <c r="G52" s="219">
        <f t="shared" si="10"/>
        <v>0.4879275653923541</v>
      </c>
      <c r="H52" s="218">
        <f t="shared" si="15"/>
        <v>3.94</v>
      </c>
      <c r="I52" s="219">
        <f t="shared" si="11"/>
        <v>0.39637826961770622</v>
      </c>
      <c r="J52" s="222" cm="1">
        <f t="array" ref="J52">(SUMPRODUCT(('Raw Data'!$E$2:$E$6347=$B52)*('Raw Data'!$BL$2:$BL$6347=$D$3)*('Raw Data'!$P$2:$P$6347="SC COURT")*('Raw Data'!$J$2:$J$6347=$G$3)*('Raw Data'!$W$2:$W$6347)))/1000</f>
        <v>1.1499999999999999</v>
      </c>
      <c r="K52" s="220">
        <f t="shared" si="17"/>
        <v>0.11569416498993963</v>
      </c>
      <c r="L52" s="218" cm="1">
        <f t="array" ref="L52">SUMPRODUCT(('Raw Data'!$E$2:$E$6347=$B52)*('Raw Data'!$BL$2:$BL$6347=$D$3)*('Raw Data'!$P$2:$P$6347="SC COURT")*('Raw Data'!$J$2:$J$6347=$G$3)*('Raw Data'!$R$2:$R$6347))</f>
        <v>18</v>
      </c>
      <c r="M52" s="218" cm="1">
        <f t="array" ref="M52">SUMPRODUCT(('Raw Data'!$E$2:$E$6347=$B52)*('Raw Data'!$BL$2:$BL$6347=$D$3)*('Raw Data'!$P$2:$P$6347="SC COURT")*('Raw Data'!$J$2:$J$6347=$G$3)*('Raw Data'!$AH$2:$AH$6347))+SUMPRODUCT(('Raw Data'!$E$2:$E$6347=$B52)*('Raw Data'!$BL$2:$BL$6347=$D$3)*('Raw Data'!$P$2:$P$6347="SC COURT")*('Raw Data'!$J$2:$J$6347=$G$3)*('Raw Data'!$BH$2:$BH$6347))</f>
        <v>0</v>
      </c>
      <c r="N52" s="218">
        <f t="shared" ref="N52:N59" si="41">L52-M52</f>
        <v>18</v>
      </c>
      <c r="O52" s="218" cm="1">
        <f t="array" ref="O52">SUMPRODUCT(('Raw Data'!$E$2:$E$6347=$B52)*('Raw Data'!$BL$2:$BL$6347=$D$3)*('Raw Data'!$P$2:$P$6347="SC COURT")*('Raw Data'!$J$2:$J$6347=$G$3)*('Raw Data'!$AF$2:$AF$6347))</f>
        <v>2</v>
      </c>
      <c r="P52" s="219">
        <f t="shared" si="19"/>
        <v>0.1111111111111111</v>
      </c>
      <c r="Q52" s="218">
        <f t="shared" si="20"/>
        <v>9</v>
      </c>
      <c r="R52" s="219">
        <f t="shared" si="21"/>
        <v>0.5</v>
      </c>
      <c r="S52" s="218" cm="1">
        <f t="array" ref="S52">SUMPRODUCT(('Raw Data'!$E$2:$E$6347=$B52)*('Raw Data'!$BL$2:$BL$6347=$D$3)*('Raw Data'!$P$2:$P$6347="SC COURT")*('Raw Data'!$J$2:$J$6347=$G$3)*('Raw Data'!$AE$2:$AE$6347))</f>
        <v>2</v>
      </c>
      <c r="T52" s="219">
        <f t="shared" si="22"/>
        <v>0.1111111111111111</v>
      </c>
      <c r="U52" s="218" cm="1">
        <f t="array" ref="U52">SUMPRODUCT(('Raw Data'!$E$2:$E$6347=$B52)*('Raw Data'!$BL$2:$BL$6347=$D$3)*('Raw Data'!$P$2:$P$6347="SC COURT")*('Raw Data'!$J$2:$J$6347=$G$3)*('Raw Data'!$AD$2:$AD$6347))</f>
        <v>5</v>
      </c>
      <c r="V52" s="226">
        <f t="shared" si="23"/>
        <v>0.27777777777777779</v>
      </c>
    </row>
    <row r="53" spans="2:22" x14ac:dyDescent="0.2">
      <c r="B53" s="46" t="s">
        <v>45</v>
      </c>
      <c r="C53" s="223" cm="1">
        <f t="array" ref="C53">(SUMPRODUCT(('Raw Data'!$E$2:$E$6347=$B53)*('Raw Data'!$BL$2:$BL$6347=$D$3)*('Raw Data'!$P$2:$P$6347="SC COURT")*('Raw Data'!$J$2:$J$6347=$G$3)*('Raw Data'!$S$2:$S$6347)))/1000</f>
        <v>57.176290000000002</v>
      </c>
      <c r="D53" s="223" cm="1">
        <f t="array" ref="D53">(SUMPRODUCT(('Raw Data'!$E$2:$E$6347=$B53)*('Raw Data'!$BL$2:$BL$6347=$D$3)*('Raw Data'!$P$2:$P$6347="SC COURT")*('Raw Data'!$J$2:$J$6347=$G$3)*('Raw Data'!$T$2:$T$6347)))/1000</f>
        <v>3.64</v>
      </c>
      <c r="E53" s="218">
        <f t="shared" si="24"/>
        <v>53.536290000000001</v>
      </c>
      <c r="F53" s="222" cm="1">
        <f t="array" ref="F53">(SUMPRODUCT(('Raw Data'!$E$2:$E$6347=$B53)*('Raw Data'!$BL$2:$BL$6347=$D$3)*('Raw Data'!$P$2:$P$6347="SC COURT")*('Raw Data'!$J$2:$J$6347=$G$3)*('Raw Data'!$AA$2:$AA$6347)))/1000</f>
        <v>20.263000000000002</v>
      </c>
      <c r="G53" s="219">
        <f t="shared" si="10"/>
        <v>0.37849092643513405</v>
      </c>
      <c r="H53" s="218">
        <f t="shared" si="15"/>
        <v>16.390290000000004</v>
      </c>
      <c r="I53" s="219">
        <f t="shared" si="11"/>
        <v>0.30615289180479266</v>
      </c>
      <c r="J53" s="222" cm="1">
        <f t="array" ref="J53">(SUMPRODUCT(('Raw Data'!$E$2:$E$6347=$B53)*('Raw Data'!$BL$2:$BL$6347=$D$3)*('Raw Data'!$P$2:$P$6347="SC COURT")*('Raw Data'!$J$2:$J$6347=$G$3)*('Raw Data'!$W$2:$W$6347)))/1000</f>
        <v>16.882999999999999</v>
      </c>
      <c r="K53" s="220">
        <f t="shared" si="17"/>
        <v>0.31535618176007335</v>
      </c>
      <c r="L53" s="218" cm="1">
        <f t="array" ref="L53">SUMPRODUCT(('Raw Data'!$E$2:$E$6347=$B53)*('Raw Data'!$BL$2:$BL$6347=$D$3)*('Raw Data'!$P$2:$P$6347="SC COURT")*('Raw Data'!$J$2:$J$6347=$G$3)*('Raw Data'!$R$2:$R$6347))</f>
        <v>136</v>
      </c>
      <c r="M53" s="218" cm="1">
        <f t="array" ref="M53">SUMPRODUCT(('Raw Data'!$E$2:$E$6347=$B53)*('Raw Data'!$BL$2:$BL$6347=$D$3)*('Raw Data'!$P$2:$P$6347="SC COURT")*('Raw Data'!$J$2:$J$6347=$G$3)*('Raw Data'!$AH$2:$AH$6347))+SUMPRODUCT(('Raw Data'!$E$2:$E$6347=$B53)*('Raw Data'!$BL$2:$BL$6347=$D$3)*('Raw Data'!$P$2:$P$6347="SC COURT")*('Raw Data'!$J$2:$J$6347=$G$3)*('Raw Data'!$BH$2:$BH$6347))</f>
        <v>10</v>
      </c>
      <c r="N53" s="218">
        <f t="shared" si="41"/>
        <v>126</v>
      </c>
      <c r="O53" s="218" cm="1">
        <f t="array" ref="O53">SUMPRODUCT(('Raw Data'!$E$2:$E$6347=$B53)*('Raw Data'!$BL$2:$BL$6347=$D$3)*('Raw Data'!$P$2:$P$6347="SC COURT")*('Raw Data'!$J$2:$J$6347=$G$3)*('Raw Data'!$AF$2:$AF$6347))</f>
        <v>35</v>
      </c>
      <c r="P53" s="219">
        <f t="shared" si="19"/>
        <v>0.27777777777777779</v>
      </c>
      <c r="Q53" s="218">
        <f t="shared" si="20"/>
        <v>17</v>
      </c>
      <c r="R53" s="219">
        <f t="shared" si="21"/>
        <v>0.13492063492063491</v>
      </c>
      <c r="S53" s="218" cm="1">
        <f t="array" ref="S53">SUMPRODUCT(('Raw Data'!$E$2:$E$6347=$B53)*('Raw Data'!$BL$2:$BL$6347=$D$3)*('Raw Data'!$P$2:$P$6347="SC COURT")*('Raw Data'!$J$2:$J$6347=$G$3)*('Raw Data'!$AE$2:$AE$6347))</f>
        <v>24</v>
      </c>
      <c r="T53" s="219">
        <f t="shared" si="22"/>
        <v>0.19047619047619047</v>
      </c>
      <c r="U53" s="218" cm="1">
        <f t="array" ref="U53">SUMPRODUCT(('Raw Data'!$E$2:$E$6347=$B53)*('Raw Data'!$BL$2:$BL$6347=$D$3)*('Raw Data'!$P$2:$P$6347="SC COURT")*('Raw Data'!$J$2:$J$6347=$G$3)*('Raw Data'!$AD$2:$AD$6347))</f>
        <v>50</v>
      </c>
      <c r="V53" s="220">
        <f t="shared" si="23"/>
        <v>0.3968253968253968</v>
      </c>
    </row>
    <row r="54" spans="2:22" x14ac:dyDescent="0.2">
      <c r="B54" s="46" t="s">
        <v>46</v>
      </c>
      <c r="C54" s="223" cm="1">
        <f t="array" ref="C54">(SUMPRODUCT(('Raw Data'!$E$2:$E$6347=$B54)*('Raw Data'!$BL$2:$BL$6347=$D$3)*('Raw Data'!$P$2:$P$6347="SC COURT")*('Raw Data'!$J$2:$J$6347=$G$3)*('Raw Data'!$S$2:$S$6347)))/1000</f>
        <v>27.942</v>
      </c>
      <c r="D54" s="223" cm="1">
        <f t="array" ref="D54">(SUMPRODUCT(('Raw Data'!$E$2:$E$6347=$B54)*('Raw Data'!$BL$2:$BL$6347=$D$3)*('Raw Data'!$P$2:$P$6347="SC COURT")*('Raw Data'!$J$2:$J$6347=$G$3)*('Raw Data'!$T$2:$T$6347)))/1000</f>
        <v>0.64</v>
      </c>
      <c r="E54" s="218">
        <f t="shared" si="24"/>
        <v>27.302</v>
      </c>
      <c r="F54" s="222" cm="1">
        <f t="array" ref="F54">(SUMPRODUCT(('Raw Data'!$E$2:$E$6347=$B54)*('Raw Data'!$BL$2:$BL$6347=$D$3)*('Raw Data'!$P$2:$P$6347="SC COURT")*('Raw Data'!$J$2:$J$6347=$G$3)*('Raw Data'!$AA$2:$AA$6347)))/1000</f>
        <v>12.385</v>
      </c>
      <c r="G54" s="219">
        <f t="shared" si="10"/>
        <v>0.45362977071276828</v>
      </c>
      <c r="H54" s="218">
        <f t="shared" si="15"/>
        <v>7.3769999999999998</v>
      </c>
      <c r="I54" s="219">
        <f t="shared" si="11"/>
        <v>0.27019998534905865</v>
      </c>
      <c r="J54" s="222" cm="1">
        <f t="array" ref="J54">(SUMPRODUCT(('Raw Data'!$E$2:$E$6347=$B54)*('Raw Data'!$BL$2:$BL$6347=$D$3)*('Raw Data'!$P$2:$P$6347="SC COURT")*('Raw Data'!$J$2:$J$6347=$G$3)*('Raw Data'!$W$2:$W$6347)))/1000</f>
        <v>7.54</v>
      </c>
      <c r="K54" s="220">
        <f t="shared" si="17"/>
        <v>0.27617024393817302</v>
      </c>
      <c r="L54" s="218" cm="1">
        <f t="array" ref="L54">SUMPRODUCT(('Raw Data'!$E$2:$E$6347=$B54)*('Raw Data'!$BL$2:$BL$6347=$D$3)*('Raw Data'!$P$2:$P$6347="SC COURT")*('Raw Data'!$J$2:$J$6347=$G$3)*('Raw Data'!$R$2:$R$6347))</f>
        <v>72</v>
      </c>
      <c r="M54" s="218" cm="1">
        <f t="array" ref="M54">SUMPRODUCT(('Raw Data'!$E$2:$E$6347=$B54)*('Raw Data'!$BL$2:$BL$6347=$D$3)*('Raw Data'!$P$2:$P$6347="SC COURT")*('Raw Data'!$J$2:$J$6347=$G$3)*('Raw Data'!$AH$2:$AH$6347))+SUMPRODUCT(('Raw Data'!$E$2:$E$6347=$B54)*('Raw Data'!$BL$2:$BL$6347=$D$3)*('Raw Data'!$P$2:$P$6347="SC COURT")*('Raw Data'!$J$2:$J$6347=$G$3)*('Raw Data'!$BH$2:$BH$6347))</f>
        <v>1</v>
      </c>
      <c r="N54" s="218">
        <f t="shared" si="41"/>
        <v>71</v>
      </c>
      <c r="O54" s="218" cm="1">
        <f t="array" ref="O54">SUMPRODUCT(('Raw Data'!$E$2:$E$6347=$B54)*('Raw Data'!$BL$2:$BL$6347=$D$3)*('Raw Data'!$P$2:$P$6347="SC COURT")*('Raw Data'!$J$2:$J$6347=$G$3)*('Raw Data'!$AF$2:$AF$6347))</f>
        <v>25</v>
      </c>
      <c r="P54" s="219">
        <f t="shared" si="19"/>
        <v>0.352112676056338</v>
      </c>
      <c r="Q54" s="218">
        <f t="shared" si="20"/>
        <v>4</v>
      </c>
      <c r="R54" s="219">
        <f t="shared" si="21"/>
        <v>5.6338028169014086E-2</v>
      </c>
      <c r="S54" s="218" cm="1">
        <f t="array" ref="S54">SUMPRODUCT(('Raw Data'!$E$2:$E$6347=$B54)*('Raw Data'!$BL$2:$BL$6347=$D$3)*('Raw Data'!$P$2:$P$6347="SC COURT")*('Raw Data'!$J$2:$J$6347=$G$3)*('Raw Data'!$AE$2:$AE$6347))</f>
        <v>13</v>
      </c>
      <c r="T54" s="219">
        <f t="shared" si="22"/>
        <v>0.18309859154929578</v>
      </c>
      <c r="U54" s="218" cm="1">
        <f t="array" ref="U54">SUMPRODUCT(('Raw Data'!$E$2:$E$6347=$B54)*('Raw Data'!$BL$2:$BL$6347=$D$3)*('Raw Data'!$P$2:$P$6347="SC COURT")*('Raw Data'!$J$2:$J$6347=$G$3)*('Raw Data'!$AD$2:$AD$6347))</f>
        <v>29</v>
      </c>
      <c r="V54" s="220">
        <f t="shared" si="23"/>
        <v>0.40845070422535212</v>
      </c>
    </row>
    <row r="55" spans="2:22" x14ac:dyDescent="0.2">
      <c r="B55" s="46" t="s">
        <v>47</v>
      </c>
      <c r="C55" s="223" cm="1">
        <f t="array" ref="C55">(SUMPRODUCT(('Raw Data'!$E$2:$E$6347=$B55)*('Raw Data'!$BL$2:$BL$6347=$D$3)*('Raw Data'!$P$2:$P$6347="SC COURT")*('Raw Data'!$J$2:$J$6347=$G$3)*('Raw Data'!$S$2:$S$6347)))/1000</f>
        <v>48.615000000000002</v>
      </c>
      <c r="D55" s="223" cm="1">
        <f t="array" ref="D55">(SUMPRODUCT(('Raw Data'!$E$2:$E$6347=$B55)*('Raw Data'!$BL$2:$BL$6347=$D$3)*('Raw Data'!$P$2:$P$6347="SC COURT")*('Raw Data'!$J$2:$J$6347=$G$3)*('Raw Data'!$T$2:$T$6347)))/1000</f>
        <v>0</v>
      </c>
      <c r="E55" s="218">
        <f t="shared" si="24"/>
        <v>48.615000000000002</v>
      </c>
      <c r="F55" s="222" cm="1">
        <f t="array" ref="F55">(SUMPRODUCT(('Raw Data'!$E$2:$E$6347=$B55)*('Raw Data'!$BL$2:$BL$6347=$D$3)*('Raw Data'!$P$2:$P$6347="SC COURT")*('Raw Data'!$J$2:$J$6347=$G$3)*('Raw Data'!$AA$2:$AA$6347)))/1000</f>
        <v>22.92502</v>
      </c>
      <c r="G55" s="219">
        <f t="shared" si="10"/>
        <v>0.47156268641365834</v>
      </c>
      <c r="H55" s="218">
        <f t="shared" si="15"/>
        <v>18.894980000000004</v>
      </c>
      <c r="I55" s="219">
        <f t="shared" si="11"/>
        <v>0.38866563817751731</v>
      </c>
      <c r="J55" s="222" cm="1">
        <f t="array" ref="J55">(SUMPRODUCT(('Raw Data'!$E$2:$E$6347=$B55)*('Raw Data'!$BL$2:$BL$6347=$D$3)*('Raw Data'!$P$2:$P$6347="SC COURT")*('Raw Data'!$J$2:$J$6347=$G$3)*('Raw Data'!$W$2:$W$6347)))/1000</f>
        <v>6.7949999999999999</v>
      </c>
      <c r="K55" s="220">
        <f t="shared" si="17"/>
        <v>0.13977167540882443</v>
      </c>
      <c r="L55" s="218" cm="1">
        <f t="array" ref="L55">SUMPRODUCT(('Raw Data'!$E$2:$E$6347=$B55)*('Raw Data'!$BL$2:$BL$6347=$D$3)*('Raw Data'!$P$2:$P$6347="SC COURT")*('Raw Data'!$J$2:$J$6347=$G$3)*('Raw Data'!$R$2:$R$6347))</f>
        <v>81</v>
      </c>
      <c r="M55" s="218" cm="1">
        <f t="array" ref="M55">SUMPRODUCT(('Raw Data'!$E$2:$E$6347=$B55)*('Raw Data'!$BL$2:$BL$6347=$D$3)*('Raw Data'!$P$2:$P$6347="SC COURT")*('Raw Data'!$J$2:$J$6347=$G$3)*('Raw Data'!$AH$2:$AH$6347))+SUMPRODUCT(('Raw Data'!$E$2:$E$6347=$B55)*('Raw Data'!$BL$2:$BL$6347=$D$3)*('Raw Data'!$P$2:$P$6347="SC COURT")*('Raw Data'!$J$2:$J$6347=$G$3)*('Raw Data'!$BH$2:$BH$6347))</f>
        <v>0</v>
      </c>
      <c r="N55" s="218">
        <f t="shared" si="41"/>
        <v>81</v>
      </c>
      <c r="O55" s="218" cm="1">
        <f t="array" ref="O55">SUMPRODUCT(('Raw Data'!$E$2:$E$6347=$B55)*('Raw Data'!$BL$2:$BL$6347=$D$3)*('Raw Data'!$P$2:$P$6347="SC COURT")*('Raw Data'!$J$2:$J$6347=$G$3)*('Raw Data'!$AF$2:$AF$6347))</f>
        <v>33</v>
      </c>
      <c r="P55" s="219">
        <f t="shared" si="19"/>
        <v>0.40740740740740738</v>
      </c>
      <c r="Q55" s="218">
        <f t="shared" si="20"/>
        <v>19</v>
      </c>
      <c r="R55" s="219">
        <f t="shared" si="21"/>
        <v>0.23456790123456789</v>
      </c>
      <c r="S55" s="218" cm="1">
        <f t="array" ref="S55">SUMPRODUCT(('Raw Data'!$E$2:$E$6347=$B55)*('Raw Data'!$BL$2:$BL$6347=$D$3)*('Raw Data'!$P$2:$P$6347="SC COURT")*('Raw Data'!$J$2:$J$6347=$G$3)*('Raw Data'!$AE$2:$AE$6347))</f>
        <v>14</v>
      </c>
      <c r="T55" s="219">
        <f t="shared" si="22"/>
        <v>0.1728395061728395</v>
      </c>
      <c r="U55" s="218" cm="1">
        <f t="array" ref="U55">SUMPRODUCT(('Raw Data'!$E$2:$E$6347=$B55)*('Raw Data'!$BL$2:$BL$6347=$D$3)*('Raw Data'!$P$2:$P$6347="SC COURT")*('Raw Data'!$J$2:$J$6347=$G$3)*('Raw Data'!$AD$2:$AD$6347))</f>
        <v>15</v>
      </c>
      <c r="V55" s="220">
        <f t="shared" si="23"/>
        <v>0.18518518518518517</v>
      </c>
    </row>
    <row r="56" spans="2:22" x14ac:dyDescent="0.2">
      <c r="B56" s="46" t="s">
        <v>48</v>
      </c>
      <c r="C56" s="223" cm="1">
        <f t="array" ref="C56">(SUMPRODUCT(('Raw Data'!$E$2:$E$6347=$B56)*('Raw Data'!$BL$2:$BL$6347=$D$3)*('Raw Data'!$P$2:$P$6347="SC COURT")*('Raw Data'!$J$2:$J$6347=$G$3)*('Raw Data'!$S$2:$S$6347)))/1000</f>
        <v>32.527149999999999</v>
      </c>
      <c r="D56" s="223" cm="1">
        <f t="array" ref="D56">(SUMPRODUCT(('Raw Data'!$E$2:$E$6347=$B56)*('Raw Data'!$BL$2:$BL$6347=$D$3)*('Raw Data'!$P$2:$P$6347="SC COURT")*('Raw Data'!$J$2:$J$6347=$G$3)*('Raw Data'!$T$2:$T$6347)))/1000</f>
        <v>0</v>
      </c>
      <c r="E56" s="218">
        <f t="shared" si="24"/>
        <v>32.527149999999999</v>
      </c>
      <c r="F56" s="222" cm="1">
        <f t="array" ref="F56">(SUMPRODUCT(('Raw Data'!$E$2:$E$6347=$B56)*('Raw Data'!$BL$2:$BL$6347=$D$3)*('Raw Data'!$P$2:$P$6347="SC COURT")*('Raw Data'!$J$2:$J$6347=$G$3)*('Raw Data'!$AA$2:$AA$6347)))/1000</f>
        <v>16.15973</v>
      </c>
      <c r="G56" s="219">
        <f t="shared" si="10"/>
        <v>0.49680743624941009</v>
      </c>
      <c r="H56" s="218">
        <f t="shared" si="15"/>
        <v>10.579999999999998</v>
      </c>
      <c r="I56" s="219">
        <f t="shared" si="11"/>
        <v>0.32526673870904765</v>
      </c>
      <c r="J56" s="222" cm="1">
        <f t="array" ref="J56">(SUMPRODUCT(('Raw Data'!$E$2:$E$6347=$B56)*('Raw Data'!$BL$2:$BL$6347=$D$3)*('Raw Data'!$P$2:$P$6347="SC COURT")*('Raw Data'!$J$2:$J$6347=$G$3)*('Raw Data'!$W$2:$W$6347)))/1000</f>
        <v>5.78742</v>
      </c>
      <c r="K56" s="220">
        <f t="shared" si="17"/>
        <v>0.17792582504154222</v>
      </c>
      <c r="L56" s="218" cm="1">
        <f t="array" ref="L56">SUMPRODUCT(('Raw Data'!$E$2:$E$6347=$B56)*('Raw Data'!$BL$2:$BL$6347=$D$3)*('Raw Data'!$P$2:$P$6347="SC COURT")*('Raw Data'!$J$2:$J$6347=$G$3)*('Raw Data'!$R$2:$R$6347))</f>
        <v>65</v>
      </c>
      <c r="M56" s="218" cm="1">
        <f t="array" ref="M56">SUMPRODUCT(('Raw Data'!$E$2:$E$6347=$B56)*('Raw Data'!$BL$2:$BL$6347=$D$3)*('Raw Data'!$P$2:$P$6347="SC COURT")*('Raw Data'!$J$2:$J$6347=$G$3)*('Raw Data'!$AH$2:$AH$6347))+SUMPRODUCT(('Raw Data'!$E$2:$E$6347=$B56)*('Raw Data'!$BL$2:$BL$6347=$D$3)*('Raw Data'!$P$2:$P$6347="SC COURT")*('Raw Data'!$J$2:$J$6347=$G$3)*('Raw Data'!$BH$2:$BH$6347))</f>
        <v>0</v>
      </c>
      <c r="N56" s="218">
        <f t="shared" si="41"/>
        <v>65</v>
      </c>
      <c r="O56" s="218" cm="1">
        <f t="array" ref="O56">SUMPRODUCT(('Raw Data'!$E$2:$E$6347=$B56)*('Raw Data'!$BL$2:$BL$6347=$D$3)*('Raw Data'!$P$2:$P$6347="SC COURT")*('Raw Data'!$J$2:$J$6347=$G$3)*('Raw Data'!$AF$2:$AF$6347))</f>
        <v>16</v>
      </c>
      <c r="P56" s="219">
        <f t="shared" si="19"/>
        <v>0.24615384615384617</v>
      </c>
      <c r="Q56" s="218">
        <f t="shared" si="20"/>
        <v>17</v>
      </c>
      <c r="R56" s="219">
        <f t="shared" si="21"/>
        <v>0.26153846153846155</v>
      </c>
      <c r="S56" s="218" cm="1">
        <f t="array" ref="S56">SUMPRODUCT(('Raw Data'!$E$2:$E$6347=$B56)*('Raw Data'!$BL$2:$BL$6347=$D$3)*('Raw Data'!$P$2:$P$6347="SC COURT")*('Raw Data'!$J$2:$J$6347=$G$3)*('Raw Data'!$AE$2:$AE$6347))</f>
        <v>15</v>
      </c>
      <c r="T56" s="219">
        <f t="shared" si="22"/>
        <v>0.23076923076923078</v>
      </c>
      <c r="U56" s="218" cm="1">
        <f t="array" ref="U56">SUMPRODUCT(('Raw Data'!$E$2:$E$6347=$B56)*('Raw Data'!$BL$2:$BL$6347=$D$3)*('Raw Data'!$P$2:$P$6347="SC COURT")*('Raw Data'!$J$2:$J$6347=$G$3)*('Raw Data'!$AD$2:$AD$6347))</f>
        <v>17</v>
      </c>
      <c r="V56" s="220">
        <f t="shared" si="23"/>
        <v>0.26153846153846155</v>
      </c>
    </row>
    <row r="57" spans="2:22" x14ac:dyDescent="0.2">
      <c r="B57" s="46" t="s">
        <v>49</v>
      </c>
      <c r="C57" s="223" cm="1">
        <f t="array" ref="C57">(SUMPRODUCT(('Raw Data'!$E$2:$E$6347=$B57)*('Raw Data'!$BL$2:$BL$6347=$D$3)*('Raw Data'!$P$2:$P$6347="SC COURT")*('Raw Data'!$J$2:$J$6347=$G$3)*('Raw Data'!$S$2:$S$6347)))/1000</f>
        <v>57.174999999999997</v>
      </c>
      <c r="D57" s="223" cm="1">
        <f t="array" ref="D57">(SUMPRODUCT(('Raw Data'!$E$2:$E$6347=$B57)*('Raw Data'!$BL$2:$BL$6347=$D$3)*('Raw Data'!$P$2:$P$6347="SC COURT")*('Raw Data'!$J$2:$J$6347=$G$3)*('Raw Data'!$T$2:$T$6347)))/1000</f>
        <v>0.59</v>
      </c>
      <c r="E57" s="218">
        <f t="shared" si="24"/>
        <v>56.584999999999994</v>
      </c>
      <c r="F57" s="222" cm="1">
        <f t="array" ref="F57">(SUMPRODUCT(('Raw Data'!$E$2:$E$6347=$B57)*('Raw Data'!$BL$2:$BL$6347=$D$3)*('Raw Data'!$P$2:$P$6347="SC COURT")*('Raw Data'!$J$2:$J$6347=$G$3)*('Raw Data'!$AA$2:$AA$6347)))/1000</f>
        <v>31.128</v>
      </c>
      <c r="G57" s="219">
        <f t="shared" si="10"/>
        <v>0.55011045330034469</v>
      </c>
      <c r="H57" s="218">
        <f t="shared" si="15"/>
        <v>16.703999999999994</v>
      </c>
      <c r="I57" s="219">
        <f t="shared" si="11"/>
        <v>0.29520190863302986</v>
      </c>
      <c r="J57" s="222" cm="1">
        <f t="array" ref="J57">(SUMPRODUCT(('Raw Data'!$E$2:$E$6347=$B57)*('Raw Data'!$BL$2:$BL$6347=$D$3)*('Raw Data'!$P$2:$P$6347="SC COURT")*('Raw Data'!$J$2:$J$6347=$G$3)*('Raw Data'!$W$2:$W$6347)))/1000</f>
        <v>8.7530000000000001</v>
      </c>
      <c r="K57" s="220">
        <f t="shared" si="17"/>
        <v>0.15468763806662544</v>
      </c>
      <c r="L57" s="218" cm="1">
        <f t="array" ref="L57">SUMPRODUCT(('Raw Data'!$E$2:$E$6347=$B57)*('Raw Data'!$BL$2:$BL$6347=$D$3)*('Raw Data'!$P$2:$P$6347="SC COURT")*('Raw Data'!$J$2:$J$6347=$G$3)*('Raw Data'!$R$2:$R$6347))</f>
        <v>120</v>
      </c>
      <c r="M57" s="218" cm="1">
        <f t="array" ref="M57">SUMPRODUCT(('Raw Data'!$E$2:$E$6347=$B57)*('Raw Data'!$BL$2:$BL$6347=$D$3)*('Raw Data'!$P$2:$P$6347="SC COURT")*('Raw Data'!$J$2:$J$6347=$G$3)*('Raw Data'!$AH$2:$AH$6347))+SUMPRODUCT(('Raw Data'!$E$2:$E$6347=$B57)*('Raw Data'!$BL$2:$BL$6347=$D$3)*('Raw Data'!$P$2:$P$6347="SC COURT")*('Raw Data'!$J$2:$J$6347=$G$3)*('Raw Data'!$BH$2:$BH$6347))</f>
        <v>2</v>
      </c>
      <c r="N57" s="218">
        <f t="shared" si="41"/>
        <v>118</v>
      </c>
      <c r="O57" s="218" cm="1">
        <f t="array" ref="O57">SUMPRODUCT(('Raw Data'!$E$2:$E$6347=$B57)*('Raw Data'!$BL$2:$BL$6347=$D$3)*('Raw Data'!$P$2:$P$6347="SC COURT")*('Raw Data'!$J$2:$J$6347=$G$3)*('Raw Data'!$AF$2:$AF$6347))</f>
        <v>37</v>
      </c>
      <c r="P57" s="219">
        <f t="shared" si="19"/>
        <v>0.3135593220338983</v>
      </c>
      <c r="Q57" s="218">
        <f t="shared" si="20"/>
        <v>28</v>
      </c>
      <c r="R57" s="219">
        <f t="shared" si="21"/>
        <v>0.23728813559322035</v>
      </c>
      <c r="S57" s="218" cm="1">
        <f t="array" ref="S57">SUMPRODUCT(('Raw Data'!$E$2:$E$6347=$B57)*('Raw Data'!$BL$2:$BL$6347=$D$3)*('Raw Data'!$P$2:$P$6347="SC COURT")*('Raw Data'!$J$2:$J$6347=$G$3)*('Raw Data'!$AE$2:$AE$6347))</f>
        <v>19</v>
      </c>
      <c r="T57" s="219">
        <f t="shared" si="22"/>
        <v>0.16101694915254236</v>
      </c>
      <c r="U57" s="218" cm="1">
        <f t="array" ref="U57">SUMPRODUCT(('Raw Data'!$E$2:$E$6347=$B57)*('Raw Data'!$BL$2:$BL$6347=$D$3)*('Raw Data'!$P$2:$P$6347="SC COURT")*('Raw Data'!$J$2:$J$6347=$G$3)*('Raw Data'!$AD$2:$AD$6347))</f>
        <v>34</v>
      </c>
      <c r="V57" s="220">
        <f t="shared" si="23"/>
        <v>0.28813559322033899</v>
      </c>
    </row>
    <row r="58" spans="2:22" x14ac:dyDescent="0.2">
      <c r="B58" s="46" t="s">
        <v>50</v>
      </c>
      <c r="C58" s="223" cm="1">
        <f t="array" ref="C58">(SUMPRODUCT(('Raw Data'!$E$2:$E$6347=$B58)*('Raw Data'!$BL$2:$BL$6347=$D$3)*('Raw Data'!$P$2:$P$6347="SC COURT")*('Raw Data'!$J$2:$J$6347=$G$3)*('Raw Data'!$S$2:$S$6347)))/1000</f>
        <v>50.87</v>
      </c>
      <c r="D58" s="223" cm="1">
        <f t="array" ref="D58">(SUMPRODUCT(('Raw Data'!$E$2:$E$6347=$B58)*('Raw Data'!$BL$2:$BL$6347=$D$3)*('Raw Data'!$P$2:$P$6347="SC COURT")*('Raw Data'!$J$2:$J$6347=$G$3)*('Raw Data'!$T$2:$T$6347)))/1000</f>
        <v>0.52</v>
      </c>
      <c r="E58" s="218">
        <f t="shared" si="24"/>
        <v>50.349999999999994</v>
      </c>
      <c r="F58" s="222" cm="1">
        <f t="array" ref="F58">(SUMPRODUCT(('Raw Data'!$E$2:$E$6347=$B58)*('Raw Data'!$BL$2:$BL$6347=$D$3)*('Raw Data'!$P$2:$P$6347="SC COURT")*('Raw Data'!$J$2:$J$6347=$G$3)*('Raw Data'!$AA$2:$AA$6347)))/1000</f>
        <v>23.58588</v>
      </c>
      <c r="G58" s="219">
        <f t="shared" si="10"/>
        <v>0.46843853028798416</v>
      </c>
      <c r="H58" s="218">
        <f t="shared" si="15"/>
        <v>21.444119999999995</v>
      </c>
      <c r="I58" s="219">
        <f t="shared" si="11"/>
        <v>0.42590109235352525</v>
      </c>
      <c r="J58" s="222" cm="1">
        <f t="array" ref="J58">(SUMPRODUCT(('Raw Data'!$E$2:$E$6347=$B58)*('Raw Data'!$BL$2:$BL$6347=$D$3)*('Raw Data'!$P$2:$P$6347="SC COURT")*('Raw Data'!$J$2:$J$6347=$G$3)*('Raw Data'!$W$2:$W$6347)))/1000</f>
        <v>5.32</v>
      </c>
      <c r="K58" s="220">
        <f t="shared" si="17"/>
        <v>0.10566037735849058</v>
      </c>
      <c r="L58" s="218" cm="1">
        <f t="array" ref="L58">SUMPRODUCT(('Raw Data'!$E$2:$E$6347=$B58)*('Raw Data'!$BL$2:$BL$6347=$D$3)*('Raw Data'!$P$2:$P$6347="SC COURT")*('Raw Data'!$J$2:$J$6347=$G$3)*('Raw Data'!$R$2:$R$6347))</f>
        <v>94</v>
      </c>
      <c r="M58" s="218" cm="1">
        <f t="array" ref="M58">SUMPRODUCT(('Raw Data'!$E$2:$E$6347=$B58)*('Raw Data'!$BL$2:$BL$6347=$D$3)*('Raw Data'!$P$2:$P$6347="SC COURT")*('Raw Data'!$J$2:$J$6347=$G$3)*('Raw Data'!$AH$2:$AH$6347))+SUMPRODUCT(('Raw Data'!$E$2:$E$6347=$B58)*('Raw Data'!$BL$2:$BL$6347=$D$3)*('Raw Data'!$P$2:$P$6347="SC COURT")*('Raw Data'!$J$2:$J$6347=$G$3)*('Raw Data'!$BH$2:$BH$6347))</f>
        <v>1</v>
      </c>
      <c r="N58" s="218">
        <f t="shared" si="41"/>
        <v>93</v>
      </c>
      <c r="O58" s="218" cm="1">
        <f t="array" ref="O58">SUMPRODUCT(('Raw Data'!$E$2:$E$6347=$B58)*('Raw Data'!$BL$2:$BL$6347=$D$3)*('Raw Data'!$P$2:$P$6347="SC COURT")*('Raw Data'!$J$2:$J$6347=$G$3)*('Raw Data'!$AF$2:$AF$6347))</f>
        <v>34</v>
      </c>
      <c r="P58" s="219">
        <f t="shared" si="19"/>
        <v>0.36559139784946237</v>
      </c>
      <c r="Q58" s="218">
        <f t="shared" si="20"/>
        <v>38</v>
      </c>
      <c r="R58" s="219">
        <f t="shared" si="21"/>
        <v>0.40860215053763443</v>
      </c>
      <c r="S58" s="218" cm="1">
        <f t="array" ref="S58">SUMPRODUCT(('Raw Data'!$E$2:$E$6347=$B58)*('Raw Data'!$BL$2:$BL$6347=$D$3)*('Raw Data'!$P$2:$P$6347="SC COURT")*('Raw Data'!$J$2:$J$6347=$G$3)*('Raw Data'!$AE$2:$AE$6347))</f>
        <v>11</v>
      </c>
      <c r="T58" s="219">
        <f t="shared" si="22"/>
        <v>0.11827956989247312</v>
      </c>
      <c r="U58" s="218" cm="1">
        <f t="array" ref="U58">SUMPRODUCT(('Raw Data'!$E$2:$E$6347=$B58)*('Raw Data'!$BL$2:$BL$6347=$D$3)*('Raw Data'!$P$2:$P$6347="SC COURT")*('Raw Data'!$J$2:$J$6347=$G$3)*('Raw Data'!$AD$2:$AD$6347))</f>
        <v>10</v>
      </c>
      <c r="V58" s="220">
        <f t="shared" si="23"/>
        <v>0.10752688172043011</v>
      </c>
    </row>
    <row r="59" spans="2:22" x14ac:dyDescent="0.2">
      <c r="B59" s="46" t="s">
        <v>51</v>
      </c>
      <c r="C59" s="223" cm="1">
        <f t="array" ref="C59">(SUMPRODUCT(('Raw Data'!$E$2:$E$6347=$B59)*('Raw Data'!$BL$2:$BL$6347=$D$3)*('Raw Data'!$P$2:$P$6347="SC COURT")*('Raw Data'!$J$2:$J$6347=$G$3)*('Raw Data'!$S$2:$S$6347)))/1000</f>
        <v>18.05</v>
      </c>
      <c r="D59" s="223" cm="1">
        <f t="array" ref="D59">(SUMPRODUCT(('Raw Data'!$E$2:$E$6347=$B59)*('Raw Data'!$BL$2:$BL$6347=$D$3)*('Raw Data'!$P$2:$P$6347="SC COURT")*('Raw Data'!$J$2:$J$6347=$G$3)*('Raw Data'!$T$2:$T$6347)))/1000</f>
        <v>0.28999999999999998</v>
      </c>
      <c r="E59" s="218">
        <f t="shared" si="24"/>
        <v>17.760000000000002</v>
      </c>
      <c r="F59" s="222" cm="1">
        <f t="array" ref="F59">(SUMPRODUCT(('Raw Data'!$E$2:$E$6347=$B59)*('Raw Data'!$BL$2:$BL$6347=$D$3)*('Raw Data'!$P$2:$P$6347="SC COURT")*('Raw Data'!$J$2:$J$6347=$G$3)*('Raw Data'!$AA$2:$AA$6347)))/1000</f>
        <v>12.295</v>
      </c>
      <c r="G59" s="219">
        <f t="shared" si="10"/>
        <v>0.692286036036036</v>
      </c>
      <c r="H59" s="218">
        <f t="shared" si="15"/>
        <v>4.5650000000000013</v>
      </c>
      <c r="I59" s="219">
        <f t="shared" si="11"/>
        <v>0.25703828828828834</v>
      </c>
      <c r="J59" s="222" cm="1">
        <f t="array" ref="J59">(SUMPRODUCT(('Raw Data'!$E$2:$E$6347=$B59)*('Raw Data'!$BL$2:$BL$6347=$D$3)*('Raw Data'!$P$2:$P$6347="SC COURT")*('Raw Data'!$J$2:$J$6347=$G$3)*('Raw Data'!$W$2:$W$6347)))/1000</f>
        <v>0.9</v>
      </c>
      <c r="K59" s="220">
        <f t="shared" si="17"/>
        <v>5.0675675675675672E-2</v>
      </c>
      <c r="L59" s="218" cm="1">
        <f t="array" ref="L59">SUMPRODUCT(('Raw Data'!$E$2:$E$6347=$B59)*('Raw Data'!$BL$2:$BL$6347=$D$3)*('Raw Data'!$P$2:$P$6347="SC COURT")*('Raw Data'!$J$2:$J$6347=$G$3)*('Raw Data'!$R$2:$R$6347))</f>
        <v>34</v>
      </c>
      <c r="M59" s="218" cm="1">
        <f t="array" ref="M59">SUMPRODUCT(('Raw Data'!$E$2:$E$6347=$B59)*('Raw Data'!$BL$2:$BL$6347=$D$3)*('Raw Data'!$P$2:$P$6347="SC COURT")*('Raw Data'!$J$2:$J$6347=$G$3)*('Raw Data'!$AH$2:$AH$6347))+SUMPRODUCT(('Raw Data'!$E$2:$E$6347=$B59)*('Raw Data'!$BL$2:$BL$6347=$D$3)*('Raw Data'!$P$2:$P$6347="SC COURT")*('Raw Data'!$J$2:$J$6347=$G$3)*('Raw Data'!$BH$2:$BH$6347))</f>
        <v>1</v>
      </c>
      <c r="N59" s="218">
        <f t="shared" si="41"/>
        <v>33</v>
      </c>
      <c r="O59" s="218" cm="1">
        <f t="array" ref="O59">SUMPRODUCT(('Raw Data'!$E$2:$E$6347=$B59)*('Raw Data'!$BL$2:$BL$6347=$D$3)*('Raw Data'!$P$2:$P$6347="SC COURT")*('Raw Data'!$J$2:$J$6347=$G$3)*('Raw Data'!$AF$2:$AF$6347))</f>
        <v>21</v>
      </c>
      <c r="P59" s="219">
        <f t="shared" si="19"/>
        <v>0.63636363636363635</v>
      </c>
      <c r="Q59" s="218">
        <f t="shared" si="20"/>
        <v>5</v>
      </c>
      <c r="R59" s="219">
        <f t="shared" si="21"/>
        <v>0.15151515151515152</v>
      </c>
      <c r="S59" s="218" cm="1">
        <f t="array" ref="S59">SUMPRODUCT(('Raw Data'!$E$2:$E$6347=$B59)*('Raw Data'!$BL$2:$BL$6347=$D$3)*('Raw Data'!$P$2:$P$6347="SC COURT")*('Raw Data'!$J$2:$J$6347=$G$3)*('Raw Data'!$AE$2:$AE$6347))</f>
        <v>5</v>
      </c>
      <c r="T59" s="219">
        <f t="shared" si="22"/>
        <v>0.15151515151515152</v>
      </c>
      <c r="U59" s="218" cm="1">
        <f t="array" ref="U59">SUMPRODUCT(('Raw Data'!$E$2:$E$6347=$B59)*('Raw Data'!$BL$2:$BL$6347=$D$3)*('Raw Data'!$P$2:$P$6347="SC COURT")*('Raw Data'!$J$2:$J$6347=$G$3)*('Raw Data'!$AD$2:$AD$6347))</f>
        <v>2</v>
      </c>
      <c r="V59" s="220">
        <f t="shared" si="23"/>
        <v>6.0606060606060608E-2</v>
      </c>
    </row>
    <row r="60" spans="2:22" x14ac:dyDescent="0.2">
      <c r="B60" s="47"/>
      <c r="C60" s="227"/>
      <c r="D60" s="227"/>
      <c r="E60" s="227"/>
      <c r="F60" s="227"/>
      <c r="G60" s="227"/>
      <c r="H60" s="227"/>
      <c r="I60" s="227"/>
      <c r="J60" s="227"/>
      <c r="K60" s="228"/>
      <c r="L60" s="229"/>
      <c r="M60" s="229"/>
      <c r="N60" s="229"/>
      <c r="O60" s="229"/>
      <c r="P60" s="229"/>
      <c r="Q60" s="229"/>
      <c r="R60" s="229"/>
      <c r="S60" s="229"/>
      <c r="T60" s="229"/>
      <c r="U60" s="229"/>
      <c r="V60" s="230"/>
    </row>
    <row r="62" spans="2:22" x14ac:dyDescent="0.2">
      <c r="B62" s="2"/>
    </row>
    <row r="63" spans="2:22" x14ac:dyDescent="0.2">
      <c r="B63" s="1"/>
    </row>
    <row r="64" spans="2:22" x14ac:dyDescent="0.2">
      <c r="B64" s="1"/>
    </row>
    <row r="66" spans="2:10" x14ac:dyDescent="0.2">
      <c r="B66" s="1"/>
    </row>
    <row r="67" spans="2:10" x14ac:dyDescent="0.2">
      <c r="B67" s="1"/>
    </row>
    <row r="68" spans="2:10" x14ac:dyDescent="0.2">
      <c r="B68" s="1"/>
    </row>
    <row r="69" spans="2:10" x14ac:dyDescent="0.2">
      <c r="B69" s="1"/>
    </row>
    <row r="70" spans="2:10" ht="32.1" customHeight="1" x14ac:dyDescent="0.2">
      <c r="B70" s="331"/>
      <c r="C70" s="331"/>
      <c r="D70" s="331"/>
      <c r="E70" s="331"/>
      <c r="F70" s="331"/>
      <c r="G70" s="331"/>
      <c r="H70" s="331"/>
      <c r="I70" s="331"/>
      <c r="J70" s="331"/>
    </row>
    <row r="71" spans="2:10" x14ac:dyDescent="0.2">
      <c r="B71" s="26"/>
      <c r="C71" s="8"/>
      <c r="D71" s="8"/>
      <c r="E71" s="8"/>
      <c r="F71" s="8"/>
      <c r="G71" s="8"/>
      <c r="H71" s="8"/>
      <c r="I71" s="8"/>
      <c r="J71" s="8"/>
    </row>
    <row r="72" spans="2:10" x14ac:dyDescent="0.2">
      <c r="B72" s="26"/>
      <c r="C72" s="8"/>
      <c r="D72" s="8"/>
      <c r="E72" s="8"/>
      <c r="F72" s="8"/>
      <c r="G72" s="8"/>
      <c r="H72" s="8"/>
      <c r="I72" s="8"/>
      <c r="J72" s="8"/>
    </row>
    <row r="73" spans="2:10" x14ac:dyDescent="0.2">
      <c r="B73" s="329"/>
      <c r="C73" s="329"/>
      <c r="D73" s="329"/>
      <c r="E73" s="329"/>
      <c r="F73" s="329"/>
      <c r="G73" s="329"/>
      <c r="H73" s="329"/>
      <c r="I73" s="329"/>
      <c r="J73" s="329"/>
    </row>
    <row r="74" spans="2:10" x14ac:dyDescent="0.2">
      <c r="B74" s="329"/>
      <c r="C74" s="329"/>
      <c r="D74" s="329"/>
      <c r="E74" s="329"/>
      <c r="F74" s="329"/>
      <c r="G74" s="329"/>
      <c r="H74" s="329"/>
      <c r="I74" s="329"/>
      <c r="J74" s="8"/>
    </row>
    <row r="75" spans="2:10" x14ac:dyDescent="0.2">
      <c r="B75" s="329"/>
      <c r="C75" s="329"/>
      <c r="D75" s="329"/>
      <c r="E75" s="329"/>
      <c r="F75" s="329"/>
      <c r="G75" s="329"/>
      <c r="H75" s="329"/>
      <c r="I75" s="329"/>
      <c r="J75" s="8"/>
    </row>
  </sheetData>
  <sheetProtection algorithmName="SHA-512" hashValue="4ehJnbCV+1Ls20KWK2T5gXXJtsVJZJ0SShjYX92L57QeSama9YkUv6YgepDYYnLCR2FvExpFrcZkUeQeDBHH+Q==" saltValue="zAcuF+RHZoaNhFAdsuD49A==" spinCount="100000" sheet="1" objects="1" scenarios="1"/>
  <mergeCells count="11">
    <mergeCell ref="F2:H2"/>
    <mergeCell ref="C2:E2"/>
    <mergeCell ref="D3:E3"/>
    <mergeCell ref="G3:H3"/>
    <mergeCell ref="B5:B6"/>
    <mergeCell ref="B75:I75"/>
    <mergeCell ref="C5:K5"/>
    <mergeCell ref="L5:V5"/>
    <mergeCell ref="B70:J70"/>
    <mergeCell ref="B73:J73"/>
    <mergeCell ref="B74:I74"/>
  </mergeCells>
  <dataValidations count="1">
    <dataValidation type="list" allowBlank="1" showInputMessage="1" showErrorMessage="1" sqref="G3:H3" xr:uid="{944BB6D3-5E93-4487-AABB-BE3CBF973A2B}">
      <formula1>ExtractDate</formula1>
    </dataValidation>
  </dataValidations>
  <hyperlinks>
    <hyperlink ref="B1" location="Index!A1" display="Back to INDEX" xr:uid="{A61F970F-050C-4600-8846-DDD7316631C6}"/>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A88A3CFE-0491-4ED3-A018-3136CF5157C9}">
          <x14:formula1>
            <xm:f>DropDownList!$A$1:$A$4</xm:f>
          </x14:formula1>
          <xm:sqref>D3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4B135-B448-42A7-862D-7CD530AEC6D4}">
  <sheetPr codeName="Sheet7"/>
  <dimension ref="B1:V56"/>
  <sheetViews>
    <sheetView showGridLines="0" zoomScaleNormal="100" workbookViewId="0">
      <selection activeCell="D3" sqref="D3:E3"/>
    </sheetView>
  </sheetViews>
  <sheetFormatPr defaultRowHeight="12.75" x14ac:dyDescent="0.2"/>
  <cols>
    <col min="1" max="1" width="2.7109375" style="30" customWidth="1"/>
    <col min="2" max="2" width="32.7109375" customWidth="1"/>
    <col min="3" max="22" width="9.5703125" customWidth="1"/>
    <col min="23" max="16384" width="9.140625" style="30"/>
  </cols>
  <sheetData>
    <row r="1" spans="2:22" customFormat="1" x14ac:dyDescent="0.2">
      <c r="B1" s="79" t="s">
        <v>54</v>
      </c>
      <c r="C1" s="28"/>
    </row>
    <row r="2" spans="2:22" customFormat="1" ht="30" customHeight="1" x14ac:dyDescent="0.2">
      <c r="C2" s="332" t="s">
        <v>394</v>
      </c>
      <c r="D2" s="332"/>
      <c r="E2" s="332"/>
      <c r="F2" s="332" t="s">
        <v>395</v>
      </c>
      <c r="G2" s="332"/>
      <c r="H2" s="332"/>
    </row>
    <row r="3" spans="2:22" customFormat="1" ht="15" x14ac:dyDescent="0.2">
      <c r="C3" s="127" t="s">
        <v>392</v>
      </c>
      <c r="D3" s="333" t="s">
        <v>145</v>
      </c>
      <c r="E3" s="333"/>
      <c r="F3" s="127" t="s">
        <v>371</v>
      </c>
      <c r="G3" s="334">
        <v>45931</v>
      </c>
      <c r="H3" s="334"/>
      <c r="J3" s="30"/>
      <c r="N3" s="30"/>
      <c r="O3" s="30"/>
      <c r="P3" s="30"/>
      <c r="Q3" s="30"/>
      <c r="R3" s="30"/>
      <c r="S3" s="30"/>
      <c r="T3" s="30"/>
      <c r="U3" s="30"/>
      <c r="V3" s="30"/>
    </row>
    <row r="4" spans="2:22" customFormat="1" x14ac:dyDescent="0.2">
      <c r="E4" s="30"/>
      <c r="F4" s="30"/>
      <c r="G4" s="30"/>
      <c r="H4" s="30"/>
      <c r="I4" s="30"/>
      <c r="J4" s="30"/>
      <c r="K4" s="30"/>
      <c r="L4" s="30"/>
      <c r="M4" s="30"/>
      <c r="N4" s="30"/>
      <c r="O4" s="30"/>
      <c r="P4" s="30"/>
      <c r="Q4" s="30"/>
      <c r="R4" s="30"/>
      <c r="S4" s="30"/>
      <c r="T4" s="30"/>
      <c r="U4" s="30"/>
      <c r="V4" s="30"/>
    </row>
    <row r="5" spans="2:22" ht="15" customHeight="1" x14ac:dyDescent="0.25">
      <c r="B5" s="335" t="s">
        <v>257</v>
      </c>
      <c r="C5" s="330" t="s">
        <v>297</v>
      </c>
      <c r="D5" s="330"/>
      <c r="E5" s="330"/>
      <c r="F5" s="330"/>
      <c r="G5" s="330"/>
      <c r="H5" s="330"/>
      <c r="I5" s="330"/>
      <c r="J5" s="330"/>
      <c r="K5" s="330"/>
      <c r="L5" s="330" t="s">
        <v>291</v>
      </c>
      <c r="M5" s="330"/>
      <c r="N5" s="330"/>
      <c r="O5" s="330"/>
      <c r="P5" s="330"/>
      <c r="Q5" s="330"/>
      <c r="R5" s="330"/>
      <c r="S5" s="330"/>
      <c r="T5" s="330"/>
      <c r="U5" s="330"/>
      <c r="V5" s="330"/>
    </row>
    <row r="6" spans="2:22" ht="51" x14ac:dyDescent="0.2">
      <c r="B6" s="336"/>
      <c r="C6" s="41" t="s">
        <v>377</v>
      </c>
      <c r="D6" s="42" t="s">
        <v>378</v>
      </c>
      <c r="E6" s="42" t="s">
        <v>379</v>
      </c>
      <c r="F6" s="42" t="s">
        <v>380</v>
      </c>
      <c r="G6" s="43" t="s">
        <v>381</v>
      </c>
      <c r="H6" s="42" t="s">
        <v>382</v>
      </c>
      <c r="I6" s="43" t="s">
        <v>383</v>
      </c>
      <c r="J6" s="42" t="s">
        <v>384</v>
      </c>
      <c r="K6" s="43" t="s">
        <v>385</v>
      </c>
      <c r="L6" s="41" t="s">
        <v>386</v>
      </c>
      <c r="M6" s="42" t="s">
        <v>387</v>
      </c>
      <c r="N6" s="42" t="s">
        <v>388</v>
      </c>
      <c r="O6" s="42" t="s">
        <v>366</v>
      </c>
      <c r="P6" s="43" t="s">
        <v>2</v>
      </c>
      <c r="Q6" s="42" t="s">
        <v>389</v>
      </c>
      <c r="R6" s="43" t="s">
        <v>3</v>
      </c>
      <c r="S6" s="42" t="s">
        <v>390</v>
      </c>
      <c r="T6" s="43" t="s">
        <v>4</v>
      </c>
      <c r="U6" s="42" t="s">
        <v>393</v>
      </c>
      <c r="V6" s="43" t="s">
        <v>5</v>
      </c>
    </row>
    <row r="7" spans="2:22" x14ac:dyDescent="0.2">
      <c r="B7" s="44"/>
      <c r="C7" s="36"/>
      <c r="D7" s="36"/>
      <c r="E7" s="36"/>
      <c r="F7" s="38"/>
      <c r="G7" s="36"/>
      <c r="H7" s="36"/>
      <c r="I7" s="36"/>
      <c r="J7" s="36"/>
      <c r="K7" s="39"/>
      <c r="L7" s="36"/>
      <c r="M7" s="36"/>
      <c r="N7" s="36"/>
      <c r="O7" s="36"/>
      <c r="P7" s="36"/>
      <c r="Q7" s="36"/>
      <c r="R7" s="36"/>
      <c r="S7" s="36"/>
      <c r="T7" s="36"/>
      <c r="U7" s="36"/>
      <c r="V7" s="39"/>
    </row>
    <row r="8" spans="2:22" x14ac:dyDescent="0.2">
      <c r="B8" s="37" t="s">
        <v>6</v>
      </c>
      <c r="C8" s="215">
        <f>SUM(C10,C13,C28,C38,C22,C46)</f>
        <v>678.17180999999994</v>
      </c>
      <c r="D8" s="216">
        <f>SUM(D10,D13,D28,D38,D22,D46)</f>
        <v>4.1150000000000002</v>
      </c>
      <c r="E8" s="216">
        <f>SUM(E10,E13,E28,E38,E22,E46)</f>
        <v>674.05680999999993</v>
      </c>
      <c r="F8" s="216">
        <f>SUM(F10,F13,F28,F38,F22,F46)</f>
        <v>327.01820999999995</v>
      </c>
      <c r="G8" s="217">
        <f t="shared" ref="G8:G10" si="0">IFERROR(F8/E8,)</f>
        <v>0.48514933036578917</v>
      </c>
      <c r="H8" s="216">
        <f>SUM(H10,H13,H28,H38,H22,H46)</f>
        <v>181.25341</v>
      </c>
      <c r="I8" s="217">
        <f t="shared" ref="I8:I10" si="1">IFERROR(H8/E8,0)</f>
        <v>0.26889930835354964</v>
      </c>
      <c r="J8" s="216">
        <f>SUM(J10,J13,J28,J38,J22,J46)</f>
        <v>165.78519</v>
      </c>
      <c r="K8" s="217">
        <f t="shared" ref="K8:K54" si="2">IFERROR(J8/E8,0)</f>
        <v>0.24595136128066122</v>
      </c>
      <c r="L8" s="215">
        <f>SUM(L10,L13,L28,L38,L22,L46)</f>
        <v>2689</v>
      </c>
      <c r="M8" s="216">
        <f>SUM(M10,M13,M28,M38,M22,M46)</f>
        <v>13</v>
      </c>
      <c r="N8" s="216">
        <f>SUM(N10,N13,N28,N38,N22,N46)</f>
        <v>2676</v>
      </c>
      <c r="O8" s="216">
        <f>SUM(O10,O13,O28,O38,O22,O46)</f>
        <v>1199</v>
      </c>
      <c r="P8" s="217">
        <f t="shared" ref="P8:P10" si="3">IFERROR(O8/N8,0)</f>
        <v>0.44805680119581465</v>
      </c>
      <c r="Q8" s="216">
        <f>SUM(Q10,Q13,Q28,Q38,Q22,Q46)</f>
        <v>345</v>
      </c>
      <c r="R8" s="217">
        <f t="shared" ref="R8:R54" si="4">IFERROR(Q8/N8,0)</f>
        <v>0.12892376681614351</v>
      </c>
      <c r="S8" s="216">
        <f>SUM(S10,S13,S28,S38,S22,S46)</f>
        <v>427</v>
      </c>
      <c r="T8" s="217">
        <f t="shared" ref="T8:T10" si="5">IFERROR(S8/N8,0)</f>
        <v>0.15956651718983558</v>
      </c>
      <c r="U8" s="216">
        <f>SUM(U10,U13,U28,U38,U22,U46)</f>
        <v>705</v>
      </c>
      <c r="V8" s="217">
        <f t="shared" ref="V8:V10" si="6">IFERROR(U8/N8,0)</f>
        <v>0.26345291479820626</v>
      </c>
    </row>
    <row r="9" spans="2:22" x14ac:dyDescent="0.2">
      <c r="B9" s="45"/>
      <c r="C9" s="159"/>
      <c r="D9" s="218"/>
      <c r="E9" s="218"/>
      <c r="F9" s="218"/>
      <c r="G9" s="219"/>
      <c r="H9" s="218"/>
      <c r="I9" s="219"/>
      <c r="J9" s="159"/>
      <c r="K9" s="220"/>
      <c r="L9" s="159"/>
      <c r="M9" s="218"/>
      <c r="N9" s="218"/>
      <c r="O9" s="159"/>
      <c r="P9" s="219"/>
      <c r="Q9" s="221"/>
      <c r="R9" s="219"/>
      <c r="S9" s="159"/>
      <c r="T9" s="219"/>
      <c r="U9" s="159"/>
      <c r="V9" s="220"/>
    </row>
    <row r="10" spans="2:22" x14ac:dyDescent="0.2">
      <c r="B10" s="37" t="s">
        <v>7</v>
      </c>
      <c r="C10" s="215">
        <f>SUM(C11)</f>
        <v>120.46755</v>
      </c>
      <c r="D10" s="216">
        <f t="shared" ref="D10:J10" si="7">SUM(D11)</f>
        <v>0.34</v>
      </c>
      <c r="E10" s="216">
        <f t="shared" si="7"/>
        <v>120.12755</v>
      </c>
      <c r="F10" s="216">
        <f t="shared" si="7"/>
        <v>61.927709999999998</v>
      </c>
      <c r="G10" s="217">
        <f t="shared" si="0"/>
        <v>0.51551629913371244</v>
      </c>
      <c r="H10" s="216">
        <f t="shared" si="7"/>
        <v>29.062520000000003</v>
      </c>
      <c r="I10" s="217">
        <f t="shared" si="1"/>
        <v>0.24193051469042698</v>
      </c>
      <c r="J10" s="216">
        <f t="shared" si="7"/>
        <v>29.137319999999999</v>
      </c>
      <c r="K10" s="217">
        <f t="shared" si="2"/>
        <v>0.24255318617586058</v>
      </c>
      <c r="L10" s="215">
        <f>SUM(L11)</f>
        <v>481</v>
      </c>
      <c r="M10" s="216">
        <f t="shared" ref="M10:U10" si="8">SUM(M11)</f>
        <v>1</v>
      </c>
      <c r="N10" s="216">
        <f t="shared" si="8"/>
        <v>480</v>
      </c>
      <c r="O10" s="216">
        <f t="shared" si="8"/>
        <v>215</v>
      </c>
      <c r="P10" s="217">
        <f t="shared" si="3"/>
        <v>0.44791666666666669</v>
      </c>
      <c r="Q10" s="216">
        <f t="shared" si="8"/>
        <v>59</v>
      </c>
      <c r="R10" s="217">
        <f t="shared" si="4"/>
        <v>0.12291666666666666</v>
      </c>
      <c r="S10" s="216">
        <f t="shared" si="8"/>
        <v>97</v>
      </c>
      <c r="T10" s="217">
        <f t="shared" si="5"/>
        <v>0.20208333333333334</v>
      </c>
      <c r="U10" s="216">
        <f t="shared" si="8"/>
        <v>109</v>
      </c>
      <c r="V10" s="217">
        <f t="shared" si="6"/>
        <v>0.22708333333333333</v>
      </c>
    </row>
    <row r="11" spans="2:22" x14ac:dyDescent="0.2">
      <c r="B11" s="46" t="s">
        <v>8</v>
      </c>
      <c r="C11" s="218" cm="1">
        <f t="array" ref="C11">(SUMPRODUCT(('Raw Data'!$E$2:$E$6347=$B11)*('Raw Data'!$BL$2:$BL$6347=$D$3)*('Raw Data'!$P$2:$P$6347="JP COURT")*('Raw Data'!$J$2:$J$6347=$G$3)*('Raw Data'!$S$2:$S$6347)))/1000</f>
        <v>120.46755</v>
      </c>
      <c r="D11" s="218" cm="1">
        <f t="array" ref="D11">(SUMPRODUCT(('Raw Data'!$E$2:$E$6347=$B11)*('Raw Data'!$BL$2:$BL$6347=$D$3)*('Raw Data'!$P$2:$P$6347="JP COURT")*('Raw Data'!$J$2:$J$6347=$G$3)*('Raw Data'!$T$2:$T$6347)))/1000</f>
        <v>0.34</v>
      </c>
      <c r="E11" s="218">
        <f>C11-D11</f>
        <v>120.12755</v>
      </c>
      <c r="F11" s="222" cm="1">
        <f t="array" ref="F11">(SUMPRODUCT(('Raw Data'!$E$2:$E$6347=$B11)*('Raw Data'!$BL$2:$BL$6347=$D$3)*('Raw Data'!$P$2:$P$6347="JP COURT")*('Raw Data'!$J$2:$J$6347=$G$3)*('Raw Data'!$AA$2:$AA$6347)))/1000</f>
        <v>61.927709999999998</v>
      </c>
      <c r="G11" s="219">
        <f>IFERROR(F11/E11,)</f>
        <v>0.51551629913371244</v>
      </c>
      <c r="H11" s="218">
        <f>E11-F11-J11</f>
        <v>29.062520000000003</v>
      </c>
      <c r="I11" s="219">
        <f>IFERROR(H11/E11,0)</f>
        <v>0.24193051469042698</v>
      </c>
      <c r="J11" s="222" cm="1">
        <f t="array" ref="J11">(SUMPRODUCT(('Raw Data'!$E$2:$E$6347=$B11)*('Raw Data'!$BL$2:$BL$6347=$D$3)*('Raw Data'!$P$2:$P$6347="JP COURT")*('Raw Data'!$J$2:$J$6347=$G$3)*('Raw Data'!$W$2:$W$6347)))/1000</f>
        <v>29.137319999999999</v>
      </c>
      <c r="K11" s="220">
        <f>IFERROR(J11/E11,0)</f>
        <v>0.24255318617586058</v>
      </c>
      <c r="L11" s="218" cm="1">
        <f t="array" ref="L11">SUMPRODUCT(('Raw Data'!$E$2:$E$6347=$B11)*('Raw Data'!$BL$2:$BL$6347=$D$3)*('Raw Data'!$P$2:$P$6347="JP COURT")*('Raw Data'!$J$2:$J$6347=$G$3)*('Raw Data'!$R$2:$R$6347))</f>
        <v>481</v>
      </c>
      <c r="M11" s="218" cm="1">
        <f t="array" ref="M11">SUMPRODUCT(('Raw Data'!$E$2:$E$6347=$B11)*('Raw Data'!$BL$2:$BL$6347=$D$3)*('Raw Data'!$P$2:$P$6347="JP COURT")*('Raw Data'!$J$2:$J$6347=$G$3)*('Raw Data'!$AH$2:$AH$6347))+SUMPRODUCT(('Raw Data'!$E$2:$E$6347=$B11)*('Raw Data'!$BL$2:$BL$6347=$D$3)*('Raw Data'!$P$2:$P$6347="JP COURT")*('Raw Data'!$J$2:$J$6347=$G$3)*('Raw Data'!$BH$2:$BH$6347))</f>
        <v>1</v>
      </c>
      <c r="N11" s="218">
        <f>L11-M11</f>
        <v>480</v>
      </c>
      <c r="O11" s="218" cm="1">
        <f t="array" ref="O11">SUMPRODUCT(('Raw Data'!$E$2:$E$6347=$B11)*('Raw Data'!$BL$2:$BL$6347=$D$3)*('Raw Data'!$P$2:$P$6347="JP COURT")*('Raw Data'!$J$2:$J$6347=$G$3)*('Raw Data'!$AF$2:$AF$6347))</f>
        <v>215</v>
      </c>
      <c r="P11" s="219">
        <f>IFERROR(O11/N11,0)</f>
        <v>0.44791666666666669</v>
      </c>
      <c r="Q11" s="218">
        <f>N11-O11-S11-U11</f>
        <v>59</v>
      </c>
      <c r="R11" s="219">
        <f>IFERROR(Q11/N11,0)</f>
        <v>0.12291666666666666</v>
      </c>
      <c r="S11" s="218" cm="1">
        <f t="array" ref="S11">SUMPRODUCT(('Raw Data'!$E$2:$E$6347=$B11)*('Raw Data'!$BL$2:$BL$6347=$D$3)*('Raw Data'!$P$2:$P$6347="JP COURT")*('Raw Data'!$J$2:$J$6347=$G$3)*('Raw Data'!$AE$2:$AE$6347))</f>
        <v>97</v>
      </c>
      <c r="T11" s="219">
        <f>IFERROR(S11/N11,0)</f>
        <v>0.20208333333333334</v>
      </c>
      <c r="U11" s="218" cm="1">
        <f t="array" ref="U11">SUMPRODUCT(('Raw Data'!$E$2:$E$6347=$B11)*('Raw Data'!$BL$2:$BL$6347=$D$3)*('Raw Data'!$P$2:$P$6347="JP COURT")*('Raw Data'!$J$2:$J$6347=$G$3)*('Raw Data'!$AD$2:$AD$6347))</f>
        <v>109</v>
      </c>
      <c r="V11" s="220">
        <f>IFERROR(U11/N11,0)</f>
        <v>0.22708333333333333</v>
      </c>
    </row>
    <row r="12" spans="2:22" x14ac:dyDescent="0.2">
      <c r="B12" s="47"/>
      <c r="C12" s="159"/>
      <c r="D12" s="218"/>
      <c r="E12" s="218"/>
      <c r="F12" s="222"/>
      <c r="G12" s="219"/>
      <c r="H12" s="218"/>
      <c r="I12" s="219"/>
      <c r="J12" s="222"/>
      <c r="K12" s="220"/>
      <c r="L12" s="218"/>
      <c r="M12" s="218"/>
      <c r="N12" s="218"/>
      <c r="O12" s="218"/>
      <c r="P12" s="219"/>
      <c r="Q12" s="218"/>
      <c r="R12" s="219"/>
      <c r="S12" s="218"/>
      <c r="T12" s="219"/>
      <c r="U12" s="218"/>
      <c r="V12" s="220"/>
    </row>
    <row r="13" spans="2:22" x14ac:dyDescent="0.2">
      <c r="B13" s="37" t="s">
        <v>9</v>
      </c>
      <c r="C13" s="215">
        <f>SUM(C14:C20)</f>
        <v>122.89214999999999</v>
      </c>
      <c r="D13" s="216">
        <f t="shared" ref="D13:J13" si="9">SUM(D14:D20)</f>
        <v>0.82499999999999996</v>
      </c>
      <c r="E13" s="216">
        <f t="shared" si="9"/>
        <v>122.06714999999997</v>
      </c>
      <c r="F13" s="216">
        <f t="shared" si="9"/>
        <v>62.457899999999995</v>
      </c>
      <c r="G13" s="217">
        <f t="shared" ref="G13:G54" si="10">IFERROR(F13/E13,)</f>
        <v>0.5116683726948652</v>
      </c>
      <c r="H13" s="216">
        <f t="shared" si="9"/>
        <v>29.042099999999998</v>
      </c>
      <c r="I13" s="217">
        <f t="shared" ref="I13:I54" si="11">IFERROR(H13/E13,0)</f>
        <v>0.2379190470163349</v>
      </c>
      <c r="J13" s="216">
        <f t="shared" si="9"/>
        <v>30.567150000000002</v>
      </c>
      <c r="K13" s="217">
        <f t="shared" si="2"/>
        <v>0.25041258028880015</v>
      </c>
      <c r="L13" s="215">
        <f>SUM(L14:L20)</f>
        <v>484</v>
      </c>
      <c r="M13" s="216">
        <f t="shared" ref="M13:U13" si="12">SUM(M14:M20)</f>
        <v>3</v>
      </c>
      <c r="N13" s="216">
        <f t="shared" si="12"/>
        <v>481</v>
      </c>
      <c r="O13" s="216">
        <f t="shared" si="12"/>
        <v>220</v>
      </c>
      <c r="P13" s="217">
        <f t="shared" ref="P13:P54" si="13">IFERROR(O13/N13,0)</f>
        <v>0.45738045738045741</v>
      </c>
      <c r="Q13" s="216">
        <f t="shared" si="12"/>
        <v>61</v>
      </c>
      <c r="R13" s="217">
        <f t="shared" si="4"/>
        <v>0.12681912681912683</v>
      </c>
      <c r="S13" s="216">
        <f t="shared" si="12"/>
        <v>80</v>
      </c>
      <c r="T13" s="217">
        <f t="shared" ref="T13:T54" si="14">IFERROR(S13/N13,0)</f>
        <v>0.16632016632016633</v>
      </c>
      <c r="U13" s="216">
        <f t="shared" si="12"/>
        <v>120</v>
      </c>
      <c r="V13" s="217">
        <f t="shared" ref="V13:V54" si="15">IFERROR(U13/N13,0)</f>
        <v>0.24948024948024949</v>
      </c>
    </row>
    <row r="14" spans="2:22" x14ac:dyDescent="0.2">
      <c r="B14" s="46" t="s">
        <v>10</v>
      </c>
      <c r="C14" s="223" cm="1">
        <f t="array" ref="C14">(SUMPRODUCT(('Raw Data'!$E$2:$E$6347=$B14)*('Raw Data'!$BL$2:$BL$6347=$D$3)*('Raw Data'!$P$2:$P$6347="JP COURT")*('Raw Data'!$J$2:$J$6347=$G$3)*('Raw Data'!$S$2:$S$6347)))/1000</f>
        <v>69.542149999999992</v>
      </c>
      <c r="D14" s="218" cm="1">
        <f t="array" ref="D14">(SUMPRODUCT(('Raw Data'!$E$2:$E$6347=$B14)*('Raw Data'!$BL$2:$BL$6347=$D$3)*('Raw Data'!$P$2:$P$6347="JP COURT")*('Raw Data'!$J$2:$J$6347=$G$3)*('Raw Data'!$T$2:$T$6347)))/1000</f>
        <v>0</v>
      </c>
      <c r="E14" s="218">
        <f t="shared" ref="E14:E54" si="16">C14-D14</f>
        <v>69.542149999999992</v>
      </c>
      <c r="F14" s="222" cm="1">
        <f t="array" ref="F14">(SUMPRODUCT(('Raw Data'!$E$2:$E$6347=$B14)*('Raw Data'!$BL$2:$BL$6347=$D$3)*('Raw Data'!$P$2:$P$6347="JP COURT")*('Raw Data'!$J$2:$J$6347=$G$3)*('Raw Data'!$AA$2:$AA$6347)))/1000</f>
        <v>35.174879999999995</v>
      </c>
      <c r="G14" s="219">
        <f t="shared" si="10"/>
        <v>0.50580662231466811</v>
      </c>
      <c r="H14" s="218">
        <f t="shared" ref="H14:H54" si="17">E14-F14-J14</f>
        <v>16.647119999999997</v>
      </c>
      <c r="I14" s="219">
        <f t="shared" si="11"/>
        <v>0.23938172748469813</v>
      </c>
      <c r="J14" s="222" cm="1">
        <f t="array" ref="J14">(SUMPRODUCT(('Raw Data'!$E$2:$E$6347=$B14)*('Raw Data'!$BL$2:$BL$6347=$D$3)*('Raw Data'!$P$2:$P$6347="JP COURT")*('Raw Data'!$J$2:$J$6347=$G$3)*('Raw Data'!$W$2:$W$6347)))/1000</f>
        <v>17.72015</v>
      </c>
      <c r="K14" s="220">
        <f t="shared" si="2"/>
        <v>0.25481165020063373</v>
      </c>
      <c r="L14" s="218" cm="1">
        <f t="array" ref="L14">SUMPRODUCT(('Raw Data'!$E$2:$E$6347=$B14)*('Raw Data'!$BL$2:$BL$6347=$D$3)*('Raw Data'!$P$2:$P$6347="JP COURT")*('Raw Data'!$J$2:$J$6347=$G$3)*('Raw Data'!$R$2:$R$6347))</f>
        <v>276</v>
      </c>
      <c r="M14" s="218" cm="1">
        <f t="array" ref="M14">SUMPRODUCT(('Raw Data'!$E$2:$E$6347=$B14)*('Raw Data'!$BL$2:$BL$6347=$D$3)*('Raw Data'!$P$2:$P$6347="JP COURT")*('Raw Data'!$J$2:$J$6347=$G$3)*('Raw Data'!$AH$2:$AH$6347))+SUMPRODUCT(('Raw Data'!$E$2:$E$6347=$B14)*('Raw Data'!$BL$2:$BL$6347=$D$3)*('Raw Data'!$P$2:$P$6347="JP COURT")*('Raw Data'!$J$2:$J$6347=$G$3)*('Raw Data'!$BH$2:$BH$6347))</f>
        <v>0</v>
      </c>
      <c r="N14" s="218">
        <f t="shared" ref="N14:N20" si="18">L14-M14</f>
        <v>276</v>
      </c>
      <c r="O14" s="218" cm="1">
        <f t="array" ref="O14">SUMPRODUCT(('Raw Data'!$E$2:$E$6347=$B14)*('Raw Data'!$BL$2:$BL$6347=$D$3)*('Raw Data'!$P$2:$P$6347="JP COURT")*('Raw Data'!$J$2:$J$6347=$G$3)*('Raw Data'!$AF$2:$AF$6347))</f>
        <v>123</v>
      </c>
      <c r="P14" s="219">
        <f t="shared" si="13"/>
        <v>0.44565217391304346</v>
      </c>
      <c r="Q14" s="218">
        <f t="shared" ref="Q14:Q20" si="19">N14-O14-S14-U14</f>
        <v>38</v>
      </c>
      <c r="R14" s="219">
        <f t="shared" si="4"/>
        <v>0.13768115942028986</v>
      </c>
      <c r="S14" s="218" cm="1">
        <f t="array" ref="S14">SUMPRODUCT(('Raw Data'!$E$2:$E$6347=$B14)*('Raw Data'!$BL$2:$BL$6347=$D$3)*('Raw Data'!$P$2:$P$6347="JP COURT")*('Raw Data'!$J$2:$J$6347=$G$3)*('Raw Data'!$AE$2:$AE$6347))</f>
        <v>47</v>
      </c>
      <c r="T14" s="219">
        <f t="shared" si="14"/>
        <v>0.17028985507246377</v>
      </c>
      <c r="U14" s="218" cm="1">
        <f t="array" ref="U14">SUMPRODUCT(('Raw Data'!$E$2:$E$6347=$B14)*('Raw Data'!$BL$2:$BL$6347=$D$3)*('Raw Data'!$P$2:$P$6347="JP COURT")*('Raw Data'!$J$2:$J$6347=$G$3)*('Raw Data'!$AD$2:$AD$6347))</f>
        <v>68</v>
      </c>
      <c r="V14" s="220">
        <f t="shared" si="15"/>
        <v>0.24637681159420291</v>
      </c>
    </row>
    <row r="15" spans="2:22" x14ac:dyDescent="0.2">
      <c r="B15" s="46" t="s">
        <v>11</v>
      </c>
      <c r="C15" s="223" cm="1">
        <f t="array" ref="C15">(SUMPRODUCT(('Raw Data'!$E$2:$E$6347=$B15)*('Raw Data'!$BL$2:$BL$6347=$D$3)*('Raw Data'!$P$2:$P$6347="JP COURT")*('Raw Data'!$J$2:$J$6347=$G$3)*('Raw Data'!$S$2:$S$6347)))/1000</f>
        <v>1.095</v>
      </c>
      <c r="D15" s="218" cm="1">
        <f t="array" ref="D15">(SUMPRODUCT(('Raw Data'!$E$2:$E$6347=$B15)*('Raw Data'!$BL$2:$BL$6347=$D$3)*('Raw Data'!$P$2:$P$6347="JP COURT")*('Raw Data'!$J$2:$J$6347=$G$3)*('Raw Data'!$T$2:$T$6347)))/1000</f>
        <v>0</v>
      </c>
      <c r="E15" s="218">
        <f t="shared" si="16"/>
        <v>1.095</v>
      </c>
      <c r="F15" s="222" cm="1">
        <f t="array" ref="F15">(SUMPRODUCT(('Raw Data'!$E$2:$E$6347=$B15)*('Raw Data'!$BL$2:$BL$6347=$D$3)*('Raw Data'!$P$2:$P$6347="JP COURT")*('Raw Data'!$J$2:$J$6347=$G$3)*('Raw Data'!$AA$2:$AA$6347)))/1000</f>
        <v>0.125</v>
      </c>
      <c r="G15" s="219">
        <f t="shared" si="10"/>
        <v>0.11415525114155252</v>
      </c>
      <c r="H15" s="218">
        <f t="shared" si="17"/>
        <v>0.97</v>
      </c>
      <c r="I15" s="219">
        <f t="shared" si="11"/>
        <v>0.88584474885844744</v>
      </c>
      <c r="J15" s="222" cm="1">
        <f t="array" ref="J15">(SUMPRODUCT(('Raw Data'!$E$2:$E$6347=$B15)*('Raw Data'!$BL$2:$BL$6347=$D$3)*('Raw Data'!$P$2:$P$6347="JP COURT")*('Raw Data'!$J$2:$J$6347=$G$3)*('Raw Data'!$W$2:$W$6347)))/1000</f>
        <v>0</v>
      </c>
      <c r="K15" s="220">
        <f t="shared" si="2"/>
        <v>0</v>
      </c>
      <c r="L15" s="218" cm="1">
        <f t="array" ref="L15">SUMPRODUCT(('Raw Data'!$E$2:$E$6347=$B15)*('Raw Data'!$BL$2:$BL$6347=$D$3)*('Raw Data'!$P$2:$P$6347="JP COURT")*('Raw Data'!$J$2:$J$6347=$G$3)*('Raw Data'!$R$2:$R$6347))</f>
        <v>3</v>
      </c>
      <c r="M15" s="218" cm="1">
        <f t="array" ref="M15">SUMPRODUCT(('Raw Data'!$E$2:$E$6347=$B15)*('Raw Data'!$BL$2:$BL$6347=$D$3)*('Raw Data'!$P$2:$P$6347="JP COURT")*('Raw Data'!$J$2:$J$6347=$G$3)*('Raw Data'!$AH$2:$AH$6347))+SUMPRODUCT(('Raw Data'!$E$2:$E$6347=$B15)*('Raw Data'!$BL$2:$BL$6347=$D$3)*('Raw Data'!$P$2:$P$6347="JP COURT")*('Raw Data'!$J$2:$J$6347=$G$3)*('Raw Data'!$BH$2:$BH$6347))</f>
        <v>0</v>
      </c>
      <c r="N15" s="218">
        <f t="shared" si="18"/>
        <v>3</v>
      </c>
      <c r="O15" s="218" cm="1">
        <f t="array" ref="O15">SUMPRODUCT(('Raw Data'!$E$2:$E$6347=$B15)*('Raw Data'!$BL$2:$BL$6347=$D$3)*('Raw Data'!$P$2:$P$6347="JP COURT")*('Raw Data'!$J$2:$J$6347=$G$3)*('Raw Data'!$AF$2:$AF$6347))</f>
        <v>1</v>
      </c>
      <c r="P15" s="219">
        <f t="shared" si="13"/>
        <v>0.33333333333333331</v>
      </c>
      <c r="Q15" s="218">
        <f t="shared" si="19"/>
        <v>2</v>
      </c>
      <c r="R15" s="219">
        <f t="shared" si="4"/>
        <v>0.66666666666666663</v>
      </c>
      <c r="S15" s="218" cm="1">
        <f t="array" ref="S15">SUMPRODUCT(('Raw Data'!$E$2:$E$6347=$B15)*('Raw Data'!$BL$2:$BL$6347=$D$3)*('Raw Data'!$P$2:$P$6347="JP COURT")*('Raw Data'!$J$2:$J$6347=$G$3)*('Raw Data'!$AE$2:$AE$6347))</f>
        <v>0</v>
      </c>
      <c r="T15" s="219">
        <f t="shared" si="14"/>
        <v>0</v>
      </c>
      <c r="U15" s="218" cm="1">
        <f t="array" ref="U15">SUMPRODUCT(('Raw Data'!$E$2:$E$6347=$B15)*('Raw Data'!$BL$2:$BL$6347=$D$3)*('Raw Data'!$P$2:$P$6347="JP COURT")*('Raw Data'!$J$2:$J$6347=$G$3)*('Raw Data'!$AD$2:$AD$6347))</f>
        <v>0</v>
      </c>
      <c r="V15" s="220">
        <f t="shared" si="15"/>
        <v>0</v>
      </c>
    </row>
    <row r="16" spans="2:22" x14ac:dyDescent="0.2">
      <c r="B16" s="46" t="s">
        <v>12</v>
      </c>
      <c r="C16" s="223" cm="1">
        <f t="array" ref="C16">(SUMPRODUCT(('Raw Data'!$E$2:$E$6347=$B16)*('Raw Data'!$BL$2:$BL$6347=$D$3)*('Raw Data'!$P$2:$P$6347="JP COURT")*('Raw Data'!$J$2:$J$6347=$G$3)*('Raw Data'!$S$2:$S$6347)))/1000</f>
        <v>8.58</v>
      </c>
      <c r="D16" s="218" cm="1">
        <f t="array" ref="D16">(SUMPRODUCT(('Raw Data'!$E$2:$E$6347=$B16)*('Raw Data'!$BL$2:$BL$6347=$D$3)*('Raw Data'!$P$2:$P$6347="JP COURT")*('Raw Data'!$J$2:$J$6347=$G$3)*('Raw Data'!$T$2:$T$6347)))/1000</f>
        <v>0</v>
      </c>
      <c r="E16" s="218">
        <f t="shared" si="16"/>
        <v>8.58</v>
      </c>
      <c r="F16" s="222" cm="1">
        <f t="array" ref="F16">(SUMPRODUCT(('Raw Data'!$E$2:$E$6347=$B16)*('Raw Data'!$BL$2:$BL$6347=$D$3)*('Raw Data'!$P$2:$P$6347="JP COURT")*('Raw Data'!$J$2:$J$6347=$G$3)*('Raw Data'!$AA$2:$AA$6347)))/1000</f>
        <v>4.3979999999999997</v>
      </c>
      <c r="G16" s="219">
        <f t="shared" si="10"/>
        <v>0.51258741258741258</v>
      </c>
      <c r="H16" s="218">
        <f t="shared" si="17"/>
        <v>2.1150000000000002</v>
      </c>
      <c r="I16" s="219">
        <f t="shared" si="11"/>
        <v>0.24650349650349654</v>
      </c>
      <c r="J16" s="222" cm="1">
        <f t="array" ref="J16">(SUMPRODUCT(('Raw Data'!$E$2:$E$6347=$B16)*('Raw Data'!$BL$2:$BL$6347=$D$3)*('Raw Data'!$P$2:$P$6347="JP COURT")*('Raw Data'!$J$2:$J$6347=$G$3)*('Raw Data'!$W$2:$W$6347)))/1000</f>
        <v>2.0670000000000002</v>
      </c>
      <c r="K16" s="220">
        <f t="shared" si="2"/>
        <v>0.24090909090909093</v>
      </c>
      <c r="L16" s="218" cm="1">
        <f t="array" ref="L16">SUMPRODUCT(('Raw Data'!$E$2:$E$6347=$B16)*('Raw Data'!$BL$2:$BL$6347=$D$3)*('Raw Data'!$P$2:$P$6347="JP COURT")*('Raw Data'!$J$2:$J$6347=$G$3)*('Raw Data'!$R$2:$R$6347))</f>
        <v>34</v>
      </c>
      <c r="M16" s="218" cm="1">
        <f t="array" ref="M16">SUMPRODUCT(('Raw Data'!$E$2:$E$6347=$B16)*('Raw Data'!$BL$2:$BL$6347=$D$3)*('Raw Data'!$P$2:$P$6347="JP COURT")*('Raw Data'!$J$2:$J$6347=$G$3)*('Raw Data'!$AH$2:$AH$6347))+SUMPRODUCT(('Raw Data'!$E$2:$E$6347=$B16)*('Raw Data'!$BL$2:$BL$6347=$D$3)*('Raw Data'!$P$2:$P$6347="JP COURT")*('Raw Data'!$J$2:$J$6347=$G$3)*('Raw Data'!$BH$2:$BH$6347))</f>
        <v>0</v>
      </c>
      <c r="N16" s="218">
        <f t="shared" si="18"/>
        <v>34</v>
      </c>
      <c r="O16" s="218" cm="1">
        <f t="array" ref="O16">SUMPRODUCT(('Raw Data'!$E$2:$E$6347=$B16)*('Raw Data'!$BL$2:$BL$6347=$D$3)*('Raw Data'!$P$2:$P$6347="JP COURT")*('Raw Data'!$J$2:$J$6347=$G$3)*('Raw Data'!$AF$2:$AF$6347))</f>
        <v>17</v>
      </c>
      <c r="P16" s="219">
        <f t="shared" si="13"/>
        <v>0.5</v>
      </c>
      <c r="Q16" s="218">
        <f t="shared" si="19"/>
        <v>2</v>
      </c>
      <c r="R16" s="219">
        <f t="shared" si="4"/>
        <v>5.8823529411764705E-2</v>
      </c>
      <c r="S16" s="218" cm="1">
        <f t="array" ref="S16">SUMPRODUCT(('Raw Data'!$E$2:$E$6347=$B16)*('Raw Data'!$BL$2:$BL$6347=$D$3)*('Raw Data'!$P$2:$P$6347="JP COURT")*('Raw Data'!$J$2:$J$6347=$G$3)*('Raw Data'!$AE$2:$AE$6347))</f>
        <v>4</v>
      </c>
      <c r="T16" s="219">
        <f t="shared" si="14"/>
        <v>0.11764705882352941</v>
      </c>
      <c r="U16" s="218" cm="1">
        <f t="array" ref="U16">SUMPRODUCT(('Raw Data'!$E$2:$E$6347=$B16)*('Raw Data'!$BL$2:$BL$6347=$D$3)*('Raw Data'!$P$2:$P$6347="JP COURT")*('Raw Data'!$J$2:$J$6347=$G$3)*('Raw Data'!$AD$2:$AD$6347))</f>
        <v>11</v>
      </c>
      <c r="V16" s="220">
        <f t="shared" si="15"/>
        <v>0.3235294117647059</v>
      </c>
    </row>
    <row r="17" spans="2:22" x14ac:dyDescent="0.2">
      <c r="B17" s="46" t="s">
        <v>13</v>
      </c>
      <c r="C17" s="223" cm="1">
        <f t="array" ref="C17">(SUMPRODUCT(('Raw Data'!$E$2:$E$6347=$B17)*('Raw Data'!$BL$2:$BL$6347=$D$3)*('Raw Data'!$P$2:$P$6347="JP COURT")*('Raw Data'!$J$2:$J$6347=$G$3)*('Raw Data'!$S$2:$S$6347)))/1000</f>
        <v>3.645</v>
      </c>
      <c r="D17" s="218" cm="1">
        <f t="array" ref="D17">(SUMPRODUCT(('Raw Data'!$E$2:$E$6347=$B17)*('Raw Data'!$BL$2:$BL$6347=$D$3)*('Raw Data'!$P$2:$P$6347="JP COURT")*('Raw Data'!$J$2:$J$6347=$G$3)*('Raw Data'!$T$2:$T$6347)))/1000</f>
        <v>0</v>
      </c>
      <c r="E17" s="218">
        <f t="shared" si="16"/>
        <v>3.645</v>
      </c>
      <c r="F17" s="222" cm="1">
        <f t="array" ref="F17">(SUMPRODUCT(('Raw Data'!$E$2:$E$6347=$B17)*('Raw Data'!$BL$2:$BL$6347=$D$3)*('Raw Data'!$P$2:$P$6347="JP COURT")*('Raw Data'!$J$2:$J$6347=$G$3)*('Raw Data'!$AA$2:$AA$6347)))/1000</f>
        <v>2.1549999999999998</v>
      </c>
      <c r="G17" s="219">
        <f t="shared" si="10"/>
        <v>0.59122085048010964</v>
      </c>
      <c r="H17" s="218">
        <f t="shared" si="17"/>
        <v>0.95000000000000018</v>
      </c>
      <c r="I17" s="219">
        <f t="shared" si="11"/>
        <v>0.26063100137174217</v>
      </c>
      <c r="J17" s="222" cm="1">
        <f t="array" ref="J17">(SUMPRODUCT(('Raw Data'!$E$2:$E$6347=$B17)*('Raw Data'!$BL$2:$BL$6347=$D$3)*('Raw Data'!$P$2:$P$6347="JP COURT")*('Raw Data'!$J$2:$J$6347=$G$3)*('Raw Data'!$W$2:$W$6347)))/1000</f>
        <v>0.54</v>
      </c>
      <c r="K17" s="220">
        <f t="shared" si="2"/>
        <v>0.14814814814814817</v>
      </c>
      <c r="L17" s="218" cm="1">
        <f t="array" ref="L17">SUMPRODUCT(('Raw Data'!$E$2:$E$6347=$B17)*('Raw Data'!$BL$2:$BL$6347=$D$3)*('Raw Data'!$P$2:$P$6347="JP COURT")*('Raw Data'!$J$2:$J$6347=$G$3)*('Raw Data'!$R$2:$R$6347))</f>
        <v>12</v>
      </c>
      <c r="M17" s="218" cm="1">
        <f t="array" ref="M17">SUMPRODUCT(('Raw Data'!$E$2:$E$6347=$B17)*('Raw Data'!$BL$2:$BL$6347=$D$3)*('Raw Data'!$P$2:$P$6347="JP COURT")*('Raw Data'!$J$2:$J$6347=$G$3)*('Raw Data'!$AH$2:$AH$6347))+SUMPRODUCT(('Raw Data'!$E$2:$E$6347=$B17)*('Raw Data'!$BL$2:$BL$6347=$D$3)*('Raw Data'!$P$2:$P$6347="JP COURT")*('Raw Data'!$J$2:$J$6347=$G$3)*('Raw Data'!$BH$2:$BH$6347))</f>
        <v>0</v>
      </c>
      <c r="N17" s="218">
        <f t="shared" si="18"/>
        <v>12</v>
      </c>
      <c r="O17" s="218" cm="1">
        <f t="array" ref="O17">SUMPRODUCT(('Raw Data'!$E$2:$E$6347=$B17)*('Raw Data'!$BL$2:$BL$6347=$D$3)*('Raw Data'!$P$2:$P$6347="JP COURT")*('Raw Data'!$J$2:$J$6347=$G$3)*('Raw Data'!$AF$2:$AF$6347))</f>
        <v>8</v>
      </c>
      <c r="P17" s="219">
        <f t="shared" si="13"/>
        <v>0.66666666666666663</v>
      </c>
      <c r="Q17" s="218">
        <f t="shared" si="19"/>
        <v>1</v>
      </c>
      <c r="R17" s="219">
        <f t="shared" si="4"/>
        <v>8.3333333333333329E-2</v>
      </c>
      <c r="S17" s="218" cm="1">
        <f t="array" ref="S17">SUMPRODUCT(('Raw Data'!$E$2:$E$6347=$B17)*('Raw Data'!$BL$2:$BL$6347=$D$3)*('Raw Data'!$P$2:$P$6347="JP COURT")*('Raw Data'!$J$2:$J$6347=$G$3)*('Raw Data'!$AE$2:$AE$6347))</f>
        <v>2</v>
      </c>
      <c r="T17" s="219">
        <f t="shared" si="14"/>
        <v>0.16666666666666666</v>
      </c>
      <c r="U17" s="218" cm="1">
        <f t="array" ref="U17">SUMPRODUCT(('Raw Data'!$E$2:$E$6347=$B17)*('Raw Data'!$BL$2:$BL$6347=$D$3)*('Raw Data'!$P$2:$P$6347="JP COURT")*('Raw Data'!$J$2:$J$6347=$G$3)*('Raw Data'!$AD$2:$AD$6347))</f>
        <v>1</v>
      </c>
      <c r="V17" s="220">
        <f t="shared" si="15"/>
        <v>8.3333333333333329E-2</v>
      </c>
    </row>
    <row r="18" spans="2:22" x14ac:dyDescent="0.2">
      <c r="B18" s="46" t="s">
        <v>14</v>
      </c>
      <c r="C18" s="223" cm="1">
        <f t="array" ref="C18">(SUMPRODUCT(('Raw Data'!$E$2:$E$6347=$B18)*('Raw Data'!$BL$2:$BL$6347=$D$3)*('Raw Data'!$P$2:$P$6347="JP COURT")*('Raw Data'!$J$2:$J$6347=$G$3)*('Raw Data'!$S$2:$S$6347)))/1000</f>
        <v>28.065000000000001</v>
      </c>
      <c r="D18" s="218" cm="1">
        <f t="array" ref="D18">(SUMPRODUCT(('Raw Data'!$E$2:$E$6347=$B18)*('Raw Data'!$BL$2:$BL$6347=$D$3)*('Raw Data'!$P$2:$P$6347="JP COURT")*('Raw Data'!$J$2:$J$6347=$G$3)*('Raw Data'!$T$2:$T$6347)))/1000</f>
        <v>0.185</v>
      </c>
      <c r="E18" s="218">
        <f t="shared" si="16"/>
        <v>27.880000000000003</v>
      </c>
      <c r="F18" s="222" cm="1">
        <f t="array" ref="F18">(SUMPRODUCT(('Raw Data'!$E$2:$E$6347=$B18)*('Raw Data'!$BL$2:$BL$6347=$D$3)*('Raw Data'!$P$2:$P$6347="JP COURT")*('Raw Data'!$J$2:$J$6347=$G$3)*('Raw Data'!$AA$2:$AA$6347)))/1000</f>
        <v>15.244999999999999</v>
      </c>
      <c r="G18" s="219">
        <f t="shared" si="10"/>
        <v>0.54680774748923955</v>
      </c>
      <c r="H18" s="218">
        <f t="shared" si="17"/>
        <v>5.2650000000000032</v>
      </c>
      <c r="I18" s="219">
        <f t="shared" si="11"/>
        <v>0.18884505021520814</v>
      </c>
      <c r="J18" s="222" cm="1">
        <f t="array" ref="J18">(SUMPRODUCT(('Raw Data'!$E$2:$E$6347=$B18)*('Raw Data'!$BL$2:$BL$6347=$D$3)*('Raw Data'!$P$2:$P$6347="JP COURT")*('Raw Data'!$J$2:$J$6347=$G$3)*('Raw Data'!$W$2:$W$6347)))/1000</f>
        <v>7.37</v>
      </c>
      <c r="K18" s="220">
        <f t="shared" si="2"/>
        <v>0.26434720229555236</v>
      </c>
      <c r="L18" s="218" cm="1">
        <f t="array" ref="L18">SUMPRODUCT(('Raw Data'!$E$2:$E$6347=$B18)*('Raw Data'!$BL$2:$BL$6347=$D$3)*('Raw Data'!$P$2:$P$6347="JP COURT")*('Raw Data'!$J$2:$J$6347=$G$3)*('Raw Data'!$R$2:$R$6347))</f>
        <v>119</v>
      </c>
      <c r="M18" s="218" cm="1">
        <f t="array" ref="M18">SUMPRODUCT(('Raw Data'!$E$2:$E$6347=$B18)*('Raw Data'!$BL$2:$BL$6347=$D$3)*('Raw Data'!$P$2:$P$6347="JP COURT")*('Raw Data'!$J$2:$J$6347=$G$3)*('Raw Data'!$AH$2:$AH$6347))+SUMPRODUCT(('Raw Data'!$E$2:$E$6347=$B18)*('Raw Data'!$BL$2:$BL$6347=$D$3)*('Raw Data'!$P$2:$P$6347="JP COURT")*('Raw Data'!$J$2:$J$6347=$G$3)*('Raw Data'!$BH$2:$BH$6347))</f>
        <v>1</v>
      </c>
      <c r="N18" s="218">
        <f t="shared" si="18"/>
        <v>118</v>
      </c>
      <c r="O18" s="218" cm="1">
        <f t="array" ref="O18">SUMPRODUCT(('Raw Data'!$E$2:$E$6347=$B18)*('Raw Data'!$BL$2:$BL$6347=$D$3)*('Raw Data'!$P$2:$P$6347="JP COURT")*('Raw Data'!$J$2:$J$6347=$G$3)*('Raw Data'!$AF$2:$AF$6347))</f>
        <v>60</v>
      </c>
      <c r="P18" s="219">
        <f t="shared" si="13"/>
        <v>0.50847457627118642</v>
      </c>
      <c r="Q18" s="218">
        <f t="shared" si="19"/>
        <v>11</v>
      </c>
      <c r="R18" s="219">
        <f t="shared" si="4"/>
        <v>9.3220338983050849E-2</v>
      </c>
      <c r="S18" s="218" cm="1">
        <f t="array" ref="S18">SUMPRODUCT(('Raw Data'!$E$2:$E$6347=$B18)*('Raw Data'!$BL$2:$BL$6347=$D$3)*('Raw Data'!$P$2:$P$6347="JP COURT")*('Raw Data'!$J$2:$J$6347=$G$3)*('Raw Data'!$AE$2:$AE$6347))</f>
        <v>17</v>
      </c>
      <c r="T18" s="219">
        <f t="shared" si="14"/>
        <v>0.1440677966101695</v>
      </c>
      <c r="U18" s="218" cm="1">
        <f t="array" ref="U18">SUMPRODUCT(('Raw Data'!$E$2:$E$6347=$B18)*('Raw Data'!$BL$2:$BL$6347=$D$3)*('Raw Data'!$P$2:$P$6347="JP COURT")*('Raw Data'!$J$2:$J$6347=$G$3)*('Raw Data'!$AD$2:$AD$6347))</f>
        <v>30</v>
      </c>
      <c r="V18" s="220">
        <f t="shared" si="15"/>
        <v>0.25423728813559321</v>
      </c>
    </row>
    <row r="19" spans="2:22" x14ac:dyDescent="0.2">
      <c r="B19" s="46" t="s">
        <v>18</v>
      </c>
      <c r="C19" s="223" cm="1">
        <f t="array" ref="C19">(SUMPRODUCT(('Raw Data'!$E$2:$E$6347=$B19)*('Raw Data'!$BL$2:$BL$6347=$D$3)*('Raw Data'!$P$2:$P$6347="JP COURT")*('Raw Data'!$J$2:$J$6347=$G$3)*('Raw Data'!$S$2:$S$6347)))/1000</f>
        <v>8.3450000000000006</v>
      </c>
      <c r="D19" s="218" cm="1">
        <f t="array" ref="D19">(SUMPRODUCT(('Raw Data'!$E$2:$E$6347=$B19)*('Raw Data'!$BL$2:$BL$6347=$D$3)*('Raw Data'!$P$2:$P$6347="JP COURT")*('Raw Data'!$J$2:$J$6347=$G$3)*('Raw Data'!$T$2:$T$6347)))/1000</f>
        <v>0.4</v>
      </c>
      <c r="E19" s="218">
        <f t="shared" si="16"/>
        <v>7.9450000000000003</v>
      </c>
      <c r="F19" s="222" cm="1">
        <f t="array" ref="F19">(SUMPRODUCT(('Raw Data'!$E$2:$E$6347=$B19)*('Raw Data'!$BL$2:$BL$6347=$D$3)*('Raw Data'!$P$2:$P$6347="JP COURT")*('Raw Data'!$J$2:$J$6347=$G$3)*('Raw Data'!$AA$2:$AA$6347)))/1000</f>
        <v>4.05002</v>
      </c>
      <c r="G19" s="219">
        <f t="shared" si="10"/>
        <v>0.50975707992448083</v>
      </c>
      <c r="H19" s="218">
        <f t="shared" si="17"/>
        <v>2.2949800000000002</v>
      </c>
      <c r="I19" s="219">
        <f t="shared" si="11"/>
        <v>0.28885840151038389</v>
      </c>
      <c r="J19" s="222" cm="1">
        <f t="array" ref="J19">(SUMPRODUCT(('Raw Data'!$E$2:$E$6347=$B19)*('Raw Data'!$BL$2:$BL$6347=$D$3)*('Raw Data'!$P$2:$P$6347="JP COURT")*('Raw Data'!$J$2:$J$6347=$G$3)*('Raw Data'!$W$2:$W$6347)))/1000</f>
        <v>1.6</v>
      </c>
      <c r="K19" s="220">
        <f t="shared" si="2"/>
        <v>0.20138451856513531</v>
      </c>
      <c r="L19" s="218" cm="1">
        <f t="array" ref="L19">SUMPRODUCT(('Raw Data'!$E$2:$E$6347=$B19)*('Raw Data'!$BL$2:$BL$6347=$D$3)*('Raw Data'!$P$2:$P$6347="JP COURT")*('Raw Data'!$J$2:$J$6347=$G$3)*('Raw Data'!$R$2:$R$6347))</f>
        <v>27</v>
      </c>
      <c r="M19" s="218" cm="1">
        <f t="array" ref="M19">SUMPRODUCT(('Raw Data'!$E$2:$E$6347=$B19)*('Raw Data'!$BL$2:$BL$6347=$D$3)*('Raw Data'!$P$2:$P$6347="JP COURT")*('Raw Data'!$J$2:$J$6347=$G$3)*('Raw Data'!$AH$2:$AH$6347))+SUMPRODUCT(('Raw Data'!$E$2:$E$6347=$B19)*('Raw Data'!$BL$2:$BL$6347=$D$3)*('Raw Data'!$P$2:$P$6347="JP COURT")*('Raw Data'!$J$2:$J$6347=$G$3)*('Raw Data'!$BH$2:$BH$6347))</f>
        <v>1</v>
      </c>
      <c r="N19" s="218">
        <f t="shared" si="18"/>
        <v>26</v>
      </c>
      <c r="O19" s="218" cm="1">
        <f t="array" ref="O19">SUMPRODUCT(('Raw Data'!$E$2:$E$6347=$B19)*('Raw Data'!$BL$2:$BL$6347=$D$3)*('Raw Data'!$P$2:$P$6347="JP COURT")*('Raw Data'!$J$2:$J$6347=$G$3)*('Raw Data'!$AF$2:$AF$6347))</f>
        <v>8</v>
      </c>
      <c r="P19" s="219">
        <f t="shared" si="13"/>
        <v>0.30769230769230771</v>
      </c>
      <c r="Q19" s="218">
        <f t="shared" si="19"/>
        <v>6</v>
      </c>
      <c r="R19" s="219">
        <f t="shared" si="4"/>
        <v>0.23076923076923078</v>
      </c>
      <c r="S19" s="218" cm="1">
        <f t="array" ref="S19">SUMPRODUCT(('Raw Data'!$E$2:$E$6347=$B19)*('Raw Data'!$BL$2:$BL$6347=$D$3)*('Raw Data'!$P$2:$P$6347="JP COURT")*('Raw Data'!$J$2:$J$6347=$G$3)*('Raw Data'!$AE$2:$AE$6347))</f>
        <v>9</v>
      </c>
      <c r="T19" s="219">
        <f t="shared" si="14"/>
        <v>0.34615384615384615</v>
      </c>
      <c r="U19" s="218" cm="1">
        <f t="array" ref="U19">SUMPRODUCT(('Raw Data'!$E$2:$E$6347=$B19)*('Raw Data'!$BL$2:$BL$6347=$D$3)*('Raw Data'!$P$2:$P$6347="JP COURT")*('Raw Data'!$J$2:$J$6347=$G$3)*('Raw Data'!$AD$2:$AD$6347))</f>
        <v>3</v>
      </c>
      <c r="V19" s="220">
        <f t="shared" si="15"/>
        <v>0.11538461538461539</v>
      </c>
    </row>
    <row r="20" spans="2:22" x14ac:dyDescent="0.2">
      <c r="B20" s="46" t="s">
        <v>21</v>
      </c>
      <c r="C20" s="223" cm="1">
        <f t="array" ref="C20">(SUMPRODUCT(('Raw Data'!$E$2:$E$6347=$B20)*('Raw Data'!$BL$2:$BL$6347=$D$3)*('Raw Data'!$P$2:$P$6347="JP COURT")*('Raw Data'!$J$2:$J$6347=$G$3)*('Raw Data'!$S$2:$S$6347)))/1000</f>
        <v>3.62</v>
      </c>
      <c r="D20" s="218" cm="1">
        <f t="array" ref="D20">(SUMPRODUCT(('Raw Data'!$E$2:$E$6347=$B20)*('Raw Data'!$BL$2:$BL$6347=$D$3)*('Raw Data'!$P$2:$P$6347="JP COURT")*('Raw Data'!$J$2:$J$6347=$G$3)*('Raw Data'!$T$2:$T$6347)))/1000</f>
        <v>0.24</v>
      </c>
      <c r="E20" s="218">
        <f t="shared" si="16"/>
        <v>3.38</v>
      </c>
      <c r="F20" s="222" cm="1">
        <f t="array" ref="F20">(SUMPRODUCT(('Raw Data'!$E$2:$E$6347=$B20)*('Raw Data'!$BL$2:$BL$6347=$D$3)*('Raw Data'!$P$2:$P$6347="JP COURT")*('Raw Data'!$J$2:$J$6347=$G$3)*('Raw Data'!$AA$2:$AA$6347)))/1000</f>
        <v>1.31</v>
      </c>
      <c r="G20" s="219">
        <f t="shared" si="10"/>
        <v>0.38757396449704146</v>
      </c>
      <c r="H20" s="218">
        <f t="shared" si="17"/>
        <v>0.79999999999999982</v>
      </c>
      <c r="I20" s="219">
        <f t="shared" si="11"/>
        <v>0.23668639053254434</v>
      </c>
      <c r="J20" s="222" cm="1">
        <f t="array" ref="J20">(SUMPRODUCT(('Raw Data'!$E$2:$E$6347=$B20)*('Raw Data'!$BL$2:$BL$6347=$D$3)*('Raw Data'!$P$2:$P$6347="JP COURT")*('Raw Data'!$J$2:$J$6347=$G$3)*('Raw Data'!$W$2:$W$6347)))/1000</f>
        <v>1.27</v>
      </c>
      <c r="K20" s="220">
        <f t="shared" si="2"/>
        <v>0.37573964497041423</v>
      </c>
      <c r="L20" s="218" cm="1">
        <f t="array" ref="L20">SUMPRODUCT(('Raw Data'!$E$2:$E$6347=$B20)*('Raw Data'!$BL$2:$BL$6347=$D$3)*('Raw Data'!$P$2:$P$6347="JP COURT")*('Raw Data'!$J$2:$J$6347=$G$3)*('Raw Data'!$R$2:$R$6347))</f>
        <v>13</v>
      </c>
      <c r="M20" s="218" cm="1">
        <f t="array" ref="M20">SUMPRODUCT(('Raw Data'!$E$2:$E$6347=$B20)*('Raw Data'!$BL$2:$BL$6347=$D$3)*('Raw Data'!$P$2:$P$6347="JP COURT")*('Raw Data'!$J$2:$J$6347=$G$3)*('Raw Data'!$AH$2:$AH$6347))+SUMPRODUCT(('Raw Data'!$E$2:$E$6347=$B20)*('Raw Data'!$BL$2:$BL$6347=$D$3)*('Raw Data'!$P$2:$P$6347="JP COURT")*('Raw Data'!$J$2:$J$6347=$G$3)*('Raw Data'!$BH$2:$BH$6347))</f>
        <v>1</v>
      </c>
      <c r="N20" s="218">
        <f t="shared" si="18"/>
        <v>12</v>
      </c>
      <c r="O20" s="218" cm="1">
        <f t="array" ref="O20">SUMPRODUCT(('Raw Data'!$E$2:$E$6347=$B20)*('Raw Data'!$BL$2:$BL$6347=$D$3)*('Raw Data'!$P$2:$P$6347="JP COURT")*('Raw Data'!$J$2:$J$6347=$G$3)*('Raw Data'!$AF$2:$AF$6347))</f>
        <v>3</v>
      </c>
      <c r="P20" s="219">
        <f t="shared" si="13"/>
        <v>0.25</v>
      </c>
      <c r="Q20" s="218">
        <f t="shared" si="19"/>
        <v>1</v>
      </c>
      <c r="R20" s="219">
        <f t="shared" si="4"/>
        <v>8.3333333333333329E-2</v>
      </c>
      <c r="S20" s="218" cm="1">
        <f t="array" ref="S20">SUMPRODUCT(('Raw Data'!$E$2:$E$6347=$B20)*('Raw Data'!$BL$2:$BL$6347=$D$3)*('Raw Data'!$P$2:$P$6347="JP COURT")*('Raw Data'!$J$2:$J$6347=$G$3)*('Raw Data'!$AE$2:$AE$6347))</f>
        <v>1</v>
      </c>
      <c r="T20" s="219">
        <f t="shared" si="14"/>
        <v>8.3333333333333329E-2</v>
      </c>
      <c r="U20" s="218" cm="1">
        <f t="array" ref="U20">SUMPRODUCT(('Raw Data'!$E$2:$E$6347=$B20)*('Raw Data'!$BL$2:$BL$6347=$D$3)*('Raw Data'!$P$2:$P$6347="JP COURT")*('Raw Data'!$J$2:$J$6347=$G$3)*('Raw Data'!$AD$2:$AD$6347))</f>
        <v>7</v>
      </c>
      <c r="V20" s="220">
        <f t="shared" si="15"/>
        <v>0.58333333333333337</v>
      </c>
    </row>
    <row r="21" spans="2:22" x14ac:dyDescent="0.2">
      <c r="B21" s="46"/>
      <c r="C21" s="223"/>
      <c r="D21" s="218"/>
      <c r="E21" s="218"/>
      <c r="F21" s="222"/>
      <c r="G21" s="219"/>
      <c r="H21" s="218"/>
      <c r="I21" s="219"/>
      <c r="J21" s="222"/>
      <c r="K21" s="220"/>
      <c r="L21" s="218"/>
      <c r="M21" s="218"/>
      <c r="N21" s="218"/>
      <c r="O21" s="218"/>
      <c r="P21" s="219"/>
      <c r="Q21" s="218"/>
      <c r="R21" s="219"/>
      <c r="S21" s="218"/>
      <c r="T21" s="219"/>
      <c r="U21" s="218"/>
      <c r="V21" s="220"/>
    </row>
    <row r="22" spans="2:22" x14ac:dyDescent="0.2">
      <c r="B22" s="37" t="s">
        <v>23</v>
      </c>
      <c r="C22" s="215">
        <f>SUM(C23:C26)</f>
        <v>96.373999999999995</v>
      </c>
      <c r="D22" s="216">
        <f t="shared" ref="D22:F22" si="20">SUM(D23:D26)</f>
        <v>0.92999999999999994</v>
      </c>
      <c r="E22" s="216">
        <f t="shared" si="20"/>
        <v>95.444000000000003</v>
      </c>
      <c r="F22" s="216">
        <f t="shared" si="20"/>
        <v>44.464440000000003</v>
      </c>
      <c r="G22" s="217">
        <f>IFERROR(F22/E22,)</f>
        <v>0.46586941033485607</v>
      </c>
      <c r="H22" s="216">
        <f>SUM(H23:H26)</f>
        <v>23.993560000000006</v>
      </c>
      <c r="I22" s="217">
        <f>IFERROR(H22/E22,0)</f>
        <v>0.25138887724739117</v>
      </c>
      <c r="J22" s="216">
        <f>SUM(J23:J26)</f>
        <v>26.985999999999997</v>
      </c>
      <c r="K22" s="217">
        <f>IFERROR(J22/E22,0)</f>
        <v>0.28274171241775276</v>
      </c>
      <c r="L22" s="215">
        <f>SUM(L23:L26)</f>
        <v>385</v>
      </c>
      <c r="M22" s="216">
        <f t="shared" ref="M22:U22" si="21">SUM(M23:M26)</f>
        <v>3</v>
      </c>
      <c r="N22" s="216">
        <f t="shared" si="21"/>
        <v>382</v>
      </c>
      <c r="O22" s="216">
        <f t="shared" si="21"/>
        <v>169</v>
      </c>
      <c r="P22" s="217">
        <f>IFERROR(O22/N22,0)</f>
        <v>0.44240837696335078</v>
      </c>
      <c r="Q22" s="216">
        <f t="shared" si="21"/>
        <v>41</v>
      </c>
      <c r="R22" s="217">
        <f>IFERROR(Q22/N22,0)</f>
        <v>0.10732984293193717</v>
      </c>
      <c r="S22" s="216">
        <f t="shared" si="21"/>
        <v>53</v>
      </c>
      <c r="T22" s="217">
        <f>IFERROR(S22/N22,0)</f>
        <v>0.13874345549738221</v>
      </c>
      <c r="U22" s="216">
        <f t="shared" si="21"/>
        <v>119</v>
      </c>
      <c r="V22" s="217">
        <f>IFERROR(U22/N22,0)</f>
        <v>0.31151832460732987</v>
      </c>
    </row>
    <row r="23" spans="2:22" x14ac:dyDescent="0.2">
      <c r="B23" s="46" t="s">
        <v>24</v>
      </c>
      <c r="C23" s="223" cm="1">
        <f t="array" ref="C23">(SUMPRODUCT(('Raw Data'!$E$2:$E$6347=$B23)*('Raw Data'!$BL$2:$BL$6347=$D$3)*('Raw Data'!$P$2:$P$6347="JP COURT")*('Raw Data'!$J$2:$J$6347=$G$3)*('Raw Data'!$S$2:$S$6347)))/1000</f>
        <v>61.277000000000001</v>
      </c>
      <c r="D23" s="218" cm="1">
        <f t="array" ref="D23">(SUMPRODUCT(('Raw Data'!$E$2:$E$6347=$B23)*('Raw Data'!$BL$2:$BL$6347=$D$3)*('Raw Data'!$P$2:$P$6347="JP COURT")*('Raw Data'!$J$2:$J$6347=$G$3)*('Raw Data'!$T$2:$T$6347)))/1000</f>
        <v>0.41</v>
      </c>
      <c r="E23" s="218">
        <f>C23-D23</f>
        <v>60.867000000000004</v>
      </c>
      <c r="F23" s="222" cm="1">
        <f t="array" ref="F23">(SUMPRODUCT(('Raw Data'!$E$2:$E$6347=$B23)*('Raw Data'!$BL$2:$BL$6347=$D$3)*('Raw Data'!$P$2:$P$6347="JP COURT")*('Raw Data'!$J$2:$J$6347=$G$3)*('Raw Data'!$AA$2:$AA$6347)))/1000</f>
        <v>31.718029999999999</v>
      </c>
      <c r="G23" s="219">
        <f>IFERROR(F23/E23,)</f>
        <v>0.52110388223503701</v>
      </c>
      <c r="H23" s="218">
        <f>E23-F23-J23</f>
        <v>12.027970000000007</v>
      </c>
      <c r="I23" s="219">
        <f>IFERROR(H23/E23,0)</f>
        <v>0.19761069216488419</v>
      </c>
      <c r="J23" s="222" cm="1">
        <f t="array" ref="J23">(SUMPRODUCT(('Raw Data'!$E$2:$E$6347=$B23)*('Raw Data'!$BL$2:$BL$6347=$D$3)*('Raw Data'!$P$2:$P$6347="JP COURT")*('Raw Data'!$J$2:$J$6347=$G$3)*('Raw Data'!$W$2:$W$6347)))/1000</f>
        <v>17.120999999999999</v>
      </c>
      <c r="K23" s="220">
        <f>IFERROR(J23/E23,0)</f>
        <v>0.2812854256000788</v>
      </c>
      <c r="L23" s="218" cm="1">
        <f t="array" ref="L23">SUMPRODUCT(('Raw Data'!$E$2:$E$6347=$B23)*('Raw Data'!$BL$2:$BL$6347=$D$3)*('Raw Data'!$P$2:$P$6347="JP COURT")*('Raw Data'!$J$2:$J$6347=$G$3)*('Raw Data'!$R$2:$R$6347))</f>
        <v>278</v>
      </c>
      <c r="M23" s="218" cm="1">
        <f t="array" ref="M23">SUMPRODUCT(('Raw Data'!$E$2:$E$6347=$B23)*('Raw Data'!$BL$2:$BL$6347=$D$3)*('Raw Data'!$P$2:$P$6347="JP COURT")*('Raw Data'!$J$2:$J$6347=$G$3)*('Raw Data'!$AH$2:$AH$6347))+SUMPRODUCT(('Raw Data'!$E$2:$E$6347=$B23)*('Raw Data'!$BL$2:$BL$6347=$D$3)*('Raw Data'!$P$2:$P$6347="JP COURT")*('Raw Data'!$J$2:$J$6347=$G$3)*('Raw Data'!$BH$2:$BH$6347))</f>
        <v>2</v>
      </c>
      <c r="N23" s="218">
        <f t="shared" ref="N23:N26" si="22">L23-M23</f>
        <v>276</v>
      </c>
      <c r="O23" s="218" cm="1">
        <f t="array" ref="O23">SUMPRODUCT(('Raw Data'!$E$2:$E$6347=$B23)*('Raw Data'!$BL$2:$BL$6347=$D$3)*('Raw Data'!$P$2:$P$6347="JP COURT")*('Raw Data'!$J$2:$J$6347=$G$3)*('Raw Data'!$AF$2:$AF$6347))</f>
        <v>138</v>
      </c>
      <c r="P23" s="219">
        <f t="shared" ref="P23:P26" si="23">IFERROR(O23/N23,0)</f>
        <v>0.5</v>
      </c>
      <c r="Q23" s="218">
        <f t="shared" ref="Q23:Q26" si="24">N23-O23-S23-U23</f>
        <v>23</v>
      </c>
      <c r="R23" s="219">
        <f t="shared" ref="R23:R26" si="25">IFERROR(Q23/N23,0)</f>
        <v>8.3333333333333329E-2</v>
      </c>
      <c r="S23" s="218" cm="1">
        <f t="array" ref="S23">SUMPRODUCT(('Raw Data'!$E$2:$E$6347=$B23)*('Raw Data'!$BL$2:$BL$6347=$D$3)*('Raw Data'!$P$2:$P$6347="JP COURT")*('Raw Data'!$J$2:$J$6347=$G$3)*('Raw Data'!$AE$2:$AE$6347))</f>
        <v>36</v>
      </c>
      <c r="T23" s="219">
        <f t="shared" ref="T23:T26" si="26">IFERROR(S23/N23,0)</f>
        <v>0.13043478260869565</v>
      </c>
      <c r="U23" s="218" cm="1">
        <f t="array" ref="U23">SUMPRODUCT(('Raw Data'!$E$2:$E$6347=$B23)*('Raw Data'!$BL$2:$BL$6347=$D$3)*('Raw Data'!$P$2:$P$6347="JP COURT")*('Raw Data'!$J$2:$J$6347=$G$3)*('Raw Data'!$AD$2:$AD$6347))</f>
        <v>79</v>
      </c>
      <c r="V23" s="220">
        <f t="shared" ref="V23:V26" si="27">IFERROR(U23/N23,0)</f>
        <v>0.28623188405797101</v>
      </c>
    </row>
    <row r="24" spans="2:22" x14ac:dyDescent="0.2">
      <c r="B24" s="46" t="s">
        <v>25</v>
      </c>
      <c r="C24" s="223" cm="1">
        <f t="array" ref="C24">(SUMPRODUCT(('Raw Data'!$E$2:$E$6347=$B24)*('Raw Data'!$BL$2:$BL$6347=$D$3)*('Raw Data'!$P$2:$P$6347="JP COURT")*('Raw Data'!$J$2:$J$6347=$G$3)*('Raw Data'!$S$2:$S$6347)))/1000</f>
        <v>5.53</v>
      </c>
      <c r="D24" s="218" cm="1">
        <f t="array" ref="D24">(SUMPRODUCT(('Raw Data'!$E$2:$E$6347=$B24)*('Raw Data'!$BL$2:$BL$6347=$D$3)*('Raw Data'!$P$2:$P$6347="JP COURT")*('Raw Data'!$J$2:$J$6347=$G$3)*('Raw Data'!$T$2:$T$6347)))/1000</f>
        <v>0</v>
      </c>
      <c r="E24" s="218">
        <f>C24-D24</f>
        <v>5.53</v>
      </c>
      <c r="F24" s="222" cm="1">
        <f t="array" ref="F24">(SUMPRODUCT(('Raw Data'!$E$2:$E$6347=$B24)*('Raw Data'!$BL$2:$BL$6347=$D$3)*('Raw Data'!$P$2:$P$6347="JP COURT")*('Raw Data'!$J$2:$J$6347=$G$3)*('Raw Data'!$AA$2:$AA$6347)))/1000</f>
        <v>0.98499999999999999</v>
      </c>
      <c r="G24" s="219">
        <f>IFERROR(F24/E24,)</f>
        <v>0.17811934900542495</v>
      </c>
      <c r="H24" s="218">
        <f>E24-F24-J24</f>
        <v>3.0599999999999996</v>
      </c>
      <c r="I24" s="219">
        <f>IFERROR(H24/E24,0)</f>
        <v>0.55334538878842665</v>
      </c>
      <c r="J24" s="222" cm="1">
        <f t="array" ref="J24">(SUMPRODUCT(('Raw Data'!$E$2:$E$6347=$B24)*('Raw Data'!$BL$2:$BL$6347=$D$3)*('Raw Data'!$P$2:$P$6347="JP COURT")*('Raw Data'!$J$2:$J$6347=$G$3)*('Raw Data'!$W$2:$W$6347)))/1000</f>
        <v>1.4850000000000001</v>
      </c>
      <c r="K24" s="220">
        <f>IFERROR(J24/E24,0)</f>
        <v>0.26853526220614826</v>
      </c>
      <c r="L24" s="218" cm="1">
        <f t="array" ref="L24">SUMPRODUCT(('Raw Data'!$E$2:$E$6347=$B24)*('Raw Data'!$BL$2:$BL$6347=$D$3)*('Raw Data'!$P$2:$P$6347="JP COURT")*('Raw Data'!$J$2:$J$6347=$G$3)*('Raw Data'!$R$2:$R$6347))</f>
        <v>13</v>
      </c>
      <c r="M24" s="218" cm="1">
        <f t="array" ref="M24">SUMPRODUCT(('Raw Data'!$E$2:$E$6347=$B24)*('Raw Data'!$BL$2:$BL$6347=$D$3)*('Raw Data'!$P$2:$P$6347="JP COURT")*('Raw Data'!$J$2:$J$6347=$G$3)*('Raw Data'!$AH$2:$AH$6347))+SUMPRODUCT(('Raw Data'!$E$2:$E$6347=$B24)*('Raw Data'!$BL$2:$BL$6347=$D$3)*('Raw Data'!$P$2:$P$6347="JP COURT")*('Raw Data'!$J$2:$J$6347=$G$3)*('Raw Data'!$BH$2:$BH$6347))</f>
        <v>0</v>
      </c>
      <c r="N24" s="218">
        <f t="shared" si="22"/>
        <v>13</v>
      </c>
      <c r="O24" s="218" cm="1">
        <f t="array" ref="O24">SUMPRODUCT(('Raw Data'!$E$2:$E$6347=$B24)*('Raw Data'!$BL$2:$BL$6347=$D$3)*('Raw Data'!$P$2:$P$6347="JP COURT")*('Raw Data'!$J$2:$J$6347=$G$3)*('Raw Data'!$AF$2:$AF$6347))</f>
        <v>3</v>
      </c>
      <c r="P24" s="219">
        <f t="shared" si="23"/>
        <v>0.23076923076923078</v>
      </c>
      <c r="Q24" s="218">
        <f t="shared" si="24"/>
        <v>1</v>
      </c>
      <c r="R24" s="219">
        <f t="shared" si="25"/>
        <v>7.6923076923076927E-2</v>
      </c>
      <c r="S24" s="218" cm="1">
        <f t="array" ref="S24">SUMPRODUCT(('Raw Data'!$E$2:$E$6347=$B24)*('Raw Data'!$BL$2:$BL$6347=$D$3)*('Raw Data'!$P$2:$P$6347="JP COURT")*('Raw Data'!$J$2:$J$6347=$G$3)*('Raw Data'!$AE$2:$AE$6347))</f>
        <v>3</v>
      </c>
      <c r="T24" s="219">
        <f t="shared" si="26"/>
        <v>0.23076923076923078</v>
      </c>
      <c r="U24" s="218" cm="1">
        <f t="array" ref="U24">SUMPRODUCT(('Raw Data'!$E$2:$E$6347=$B24)*('Raw Data'!$BL$2:$BL$6347=$D$3)*('Raw Data'!$P$2:$P$6347="JP COURT")*('Raw Data'!$J$2:$J$6347=$G$3)*('Raw Data'!$AD$2:$AD$6347))</f>
        <v>6</v>
      </c>
      <c r="V24" s="220">
        <f t="shared" si="27"/>
        <v>0.46153846153846156</v>
      </c>
    </row>
    <row r="25" spans="2:22" x14ac:dyDescent="0.2">
      <c r="B25" s="46" t="s">
        <v>26</v>
      </c>
      <c r="C25" s="223" cm="1">
        <f t="array" ref="C25">(SUMPRODUCT(('Raw Data'!$E$2:$E$6347=$B25)*('Raw Data'!$BL$2:$BL$6347=$D$3)*('Raw Data'!$P$2:$P$6347="JP COURT")*('Raw Data'!$J$2:$J$6347=$G$3)*('Raw Data'!$S$2:$S$6347)))/1000</f>
        <v>18.16</v>
      </c>
      <c r="D25" s="218" cm="1">
        <f t="array" ref="D25">(SUMPRODUCT(('Raw Data'!$E$2:$E$6347=$B25)*('Raw Data'!$BL$2:$BL$6347=$D$3)*('Raw Data'!$P$2:$P$6347="JP COURT")*('Raw Data'!$J$2:$J$6347=$G$3)*('Raw Data'!$T$2:$T$6347)))/1000</f>
        <v>0.52</v>
      </c>
      <c r="E25" s="218">
        <f>C25-D25</f>
        <v>17.64</v>
      </c>
      <c r="F25" s="222" cm="1">
        <f t="array" ref="F25">(SUMPRODUCT(('Raw Data'!$E$2:$E$6347=$B25)*('Raw Data'!$BL$2:$BL$6347=$D$3)*('Raw Data'!$P$2:$P$6347="JP COURT")*('Raw Data'!$J$2:$J$6347=$G$3)*('Raw Data'!$AA$2:$AA$6347)))/1000</f>
        <v>6.5049999999999999</v>
      </c>
      <c r="G25" s="219">
        <f>IFERROR(F25/E25,)</f>
        <v>0.36876417233560088</v>
      </c>
      <c r="H25" s="218">
        <f>E25-F25-J25</f>
        <v>5.6550000000000011</v>
      </c>
      <c r="I25" s="219">
        <f>IFERROR(H25/E25,0)</f>
        <v>0.32057823129251706</v>
      </c>
      <c r="J25" s="222" cm="1">
        <f t="array" ref="J25">(SUMPRODUCT(('Raw Data'!$E$2:$E$6347=$B25)*('Raw Data'!$BL$2:$BL$6347=$D$3)*('Raw Data'!$P$2:$P$6347="JP COURT")*('Raw Data'!$J$2:$J$6347=$G$3)*('Raw Data'!$W$2:$W$6347)))/1000</f>
        <v>5.48</v>
      </c>
      <c r="K25" s="220">
        <f>IFERROR(J25/E25,0)</f>
        <v>0.31065759637188212</v>
      </c>
      <c r="L25" s="218" cm="1">
        <f t="array" ref="L25">SUMPRODUCT(('Raw Data'!$E$2:$E$6347=$B25)*('Raw Data'!$BL$2:$BL$6347=$D$3)*('Raw Data'!$P$2:$P$6347="JP COURT")*('Raw Data'!$J$2:$J$6347=$G$3)*('Raw Data'!$R$2:$R$6347))</f>
        <v>52</v>
      </c>
      <c r="M25" s="218" cm="1">
        <f t="array" ref="M25">SUMPRODUCT(('Raw Data'!$E$2:$E$6347=$B25)*('Raw Data'!$BL$2:$BL$6347=$D$3)*('Raw Data'!$P$2:$P$6347="JP COURT")*('Raw Data'!$J$2:$J$6347=$G$3)*('Raw Data'!$AH$2:$AH$6347))+SUMPRODUCT(('Raw Data'!$E$2:$E$6347=$B25)*('Raw Data'!$BL$2:$BL$6347=$D$3)*('Raw Data'!$P$2:$P$6347="JP COURT")*('Raw Data'!$J$2:$J$6347=$G$3)*('Raw Data'!$BH$2:$BH$6347))</f>
        <v>1</v>
      </c>
      <c r="N25" s="218">
        <f t="shared" si="22"/>
        <v>51</v>
      </c>
      <c r="O25" s="218" cm="1">
        <f t="array" ref="O25">SUMPRODUCT(('Raw Data'!$E$2:$E$6347=$B25)*('Raw Data'!$BL$2:$BL$6347=$D$3)*('Raw Data'!$P$2:$P$6347="JP COURT")*('Raw Data'!$J$2:$J$6347=$G$3)*('Raw Data'!$AF$2:$AF$6347))</f>
        <v>13</v>
      </c>
      <c r="P25" s="219">
        <f t="shared" si="23"/>
        <v>0.25490196078431371</v>
      </c>
      <c r="Q25" s="218">
        <f t="shared" si="24"/>
        <v>8</v>
      </c>
      <c r="R25" s="219">
        <f t="shared" si="25"/>
        <v>0.15686274509803921</v>
      </c>
      <c r="S25" s="218" cm="1">
        <f t="array" ref="S25">SUMPRODUCT(('Raw Data'!$E$2:$E$6347=$B25)*('Raw Data'!$BL$2:$BL$6347=$D$3)*('Raw Data'!$P$2:$P$6347="JP COURT")*('Raw Data'!$J$2:$J$6347=$G$3)*('Raw Data'!$AE$2:$AE$6347))</f>
        <v>8</v>
      </c>
      <c r="T25" s="219">
        <f t="shared" si="26"/>
        <v>0.15686274509803921</v>
      </c>
      <c r="U25" s="218" cm="1">
        <f t="array" ref="U25">SUMPRODUCT(('Raw Data'!$E$2:$E$6347=$B25)*('Raw Data'!$BL$2:$BL$6347=$D$3)*('Raw Data'!$P$2:$P$6347="JP COURT")*('Raw Data'!$J$2:$J$6347=$G$3)*('Raw Data'!$AD$2:$AD$6347))</f>
        <v>22</v>
      </c>
      <c r="V25" s="220">
        <f t="shared" si="27"/>
        <v>0.43137254901960786</v>
      </c>
    </row>
    <row r="26" spans="2:22" x14ac:dyDescent="0.2">
      <c r="B26" s="46" t="s">
        <v>27</v>
      </c>
      <c r="C26" s="223" cm="1">
        <f t="array" ref="C26">(SUMPRODUCT(('Raw Data'!$E$2:$E$6347=$B26)*('Raw Data'!$BL$2:$BL$6347=$D$3)*('Raw Data'!$P$2:$P$6347="JP COURT")*('Raw Data'!$J$2:$J$6347=$G$3)*('Raw Data'!$S$2:$S$6347)))/1000</f>
        <v>11.407</v>
      </c>
      <c r="D26" s="223" cm="1">
        <f t="array" ref="D26">(SUMPRODUCT(('Raw Data'!$E$2:$E$6347=$B26)*('Raw Data'!$BL$2:$BL$6347=$D$3)*('Raw Data'!$P$2:$P$6347="JP COURT")*('Raw Data'!$J$2:$J$6347=$G$3)*('Raw Data'!$T$2:$T$6347)))/1000</f>
        <v>0</v>
      </c>
      <c r="E26" s="218">
        <f>C26-D26</f>
        <v>11.407</v>
      </c>
      <c r="F26" s="222" cm="1">
        <f t="array" ref="F26">(SUMPRODUCT(('Raw Data'!$E$2:$E$6347=$B26)*('Raw Data'!$BL$2:$BL$6347=$D$3)*('Raw Data'!$P$2:$P$6347="JP COURT")*('Raw Data'!$J$2:$J$6347=$G$3)*('Raw Data'!$AA$2:$AA$6347)))/1000</f>
        <v>5.2564099999999998</v>
      </c>
      <c r="G26" s="219">
        <f>IFERROR(F26/E26,)</f>
        <v>0.46080564565617599</v>
      </c>
      <c r="H26" s="218">
        <f>E26-F26-J26</f>
        <v>3.2505900000000003</v>
      </c>
      <c r="I26" s="219">
        <f>IFERROR(H26/E26,0)</f>
        <v>0.2849644954852284</v>
      </c>
      <c r="J26" s="222" cm="1">
        <f t="array" ref="J26">(SUMPRODUCT(('Raw Data'!$E$2:$E$6347=$B26)*('Raw Data'!$BL$2:$BL$6347=$D$3)*('Raw Data'!$P$2:$P$6347="JP COURT")*('Raw Data'!$J$2:$J$6347=$G$3)*('Raw Data'!$W$2:$W$6347)))/1000</f>
        <v>2.9</v>
      </c>
      <c r="K26" s="220">
        <f>IFERROR(J26/E26,0)</f>
        <v>0.25422985885859561</v>
      </c>
      <c r="L26" s="218" cm="1">
        <f t="array" ref="L26">SUMPRODUCT(('Raw Data'!$E$2:$E$6347=$B26)*('Raw Data'!$BL$2:$BL$6347=$D$3)*('Raw Data'!$P$2:$P$6347="JP COURT")*('Raw Data'!$J$2:$J$6347=$G$3)*('Raw Data'!$R$2:$R$6347))</f>
        <v>42</v>
      </c>
      <c r="M26" s="218" cm="1">
        <f t="array" ref="M26">SUMPRODUCT(('Raw Data'!$E$2:$E$6347=$B26)*('Raw Data'!$BL$2:$BL$6347=$D$3)*('Raw Data'!$P$2:$P$6347="JP COURT")*('Raw Data'!$J$2:$J$6347=$G$3)*('Raw Data'!$AH$2:$AH$6347))+SUMPRODUCT(('Raw Data'!$E$2:$E$6347=$B26)*('Raw Data'!$BL$2:$BL$6347=$D$3)*('Raw Data'!$P$2:$P$6347="JP COURT")*('Raw Data'!$J$2:$J$6347=$G$3)*('Raw Data'!$BH$2:$BH$6347))</f>
        <v>0</v>
      </c>
      <c r="N26" s="218">
        <f t="shared" si="22"/>
        <v>42</v>
      </c>
      <c r="O26" s="218" cm="1">
        <f t="array" ref="O26">SUMPRODUCT(('Raw Data'!$E$2:$E$6347=$B26)*('Raw Data'!$BL$2:$BL$6347=$D$3)*('Raw Data'!$P$2:$P$6347="JP COURT")*('Raw Data'!$J$2:$J$6347=$G$3)*('Raw Data'!$AF$2:$AF$6347))</f>
        <v>15</v>
      </c>
      <c r="P26" s="219">
        <f t="shared" si="23"/>
        <v>0.35714285714285715</v>
      </c>
      <c r="Q26" s="218">
        <f t="shared" si="24"/>
        <v>9</v>
      </c>
      <c r="R26" s="219">
        <f t="shared" si="25"/>
        <v>0.21428571428571427</v>
      </c>
      <c r="S26" s="218" cm="1">
        <f t="array" ref="S26">SUMPRODUCT(('Raw Data'!$E$2:$E$6347=$B26)*('Raw Data'!$BL$2:$BL$6347=$D$3)*('Raw Data'!$P$2:$P$6347="JP COURT")*('Raw Data'!$J$2:$J$6347=$G$3)*('Raw Data'!$AE$2:$AE$6347))</f>
        <v>6</v>
      </c>
      <c r="T26" s="219">
        <f t="shared" si="26"/>
        <v>0.14285714285714285</v>
      </c>
      <c r="U26" s="218" cm="1">
        <f t="array" ref="U26">SUMPRODUCT(('Raw Data'!$E$2:$E$6347=$B26)*('Raw Data'!$BL$2:$BL$6347=$D$3)*('Raw Data'!$P$2:$P$6347="JP COURT")*('Raw Data'!$J$2:$J$6347=$G$3)*('Raw Data'!$AD$2:$AD$6347))</f>
        <v>12</v>
      </c>
      <c r="V26" s="220">
        <f t="shared" si="27"/>
        <v>0.2857142857142857</v>
      </c>
    </row>
    <row r="27" spans="2:22" x14ac:dyDescent="0.2">
      <c r="B27" s="46"/>
      <c r="C27" s="223"/>
      <c r="D27" s="218"/>
      <c r="E27" s="218"/>
      <c r="F27" s="222"/>
      <c r="G27" s="219"/>
      <c r="H27" s="218"/>
      <c r="I27" s="219"/>
      <c r="J27" s="222"/>
      <c r="K27" s="220"/>
      <c r="L27" s="218"/>
      <c r="M27" s="218"/>
      <c r="N27" s="218"/>
      <c r="O27" s="218"/>
      <c r="P27" s="219"/>
      <c r="Q27" s="218"/>
      <c r="R27" s="219"/>
      <c r="S27" s="218"/>
      <c r="T27" s="219"/>
      <c r="U27" s="218"/>
      <c r="V27" s="220"/>
    </row>
    <row r="28" spans="2:22" x14ac:dyDescent="0.2">
      <c r="B28" s="37" t="s">
        <v>28</v>
      </c>
      <c r="C28" s="215">
        <f>SUM(C29:C36)</f>
        <v>68.161999999999992</v>
      </c>
      <c r="D28" s="216">
        <f t="shared" ref="D28:H28" si="28">SUM(D29:D36)</f>
        <v>0.42</v>
      </c>
      <c r="E28" s="216">
        <f t="shared" si="28"/>
        <v>67.74199999999999</v>
      </c>
      <c r="F28" s="216">
        <f t="shared" si="28"/>
        <v>32.644060000000003</v>
      </c>
      <c r="G28" s="217">
        <f t="shared" si="28"/>
        <v>3.3050070230732755</v>
      </c>
      <c r="H28" s="216">
        <f t="shared" si="28"/>
        <v>17.644939999999998</v>
      </c>
      <c r="I28" s="217">
        <f t="shared" si="11"/>
        <v>0.26047267574030886</v>
      </c>
      <c r="J28" s="216">
        <f t="shared" ref="J28" si="29">SUM(J29:J36)</f>
        <v>17.452999999999999</v>
      </c>
      <c r="K28" s="217">
        <f t="shared" si="2"/>
        <v>0.25763927843878248</v>
      </c>
      <c r="L28" s="215">
        <f>SUM(L29:L36)</f>
        <v>247</v>
      </c>
      <c r="M28" s="216">
        <f t="shared" ref="M28:U28" si="30">SUM(M29:M36)</f>
        <v>1</v>
      </c>
      <c r="N28" s="216">
        <f t="shared" si="30"/>
        <v>246</v>
      </c>
      <c r="O28" s="216">
        <f t="shared" si="30"/>
        <v>108</v>
      </c>
      <c r="P28" s="217">
        <f t="shared" si="13"/>
        <v>0.43902439024390244</v>
      </c>
      <c r="Q28" s="216">
        <f t="shared" si="30"/>
        <v>26</v>
      </c>
      <c r="R28" s="217">
        <f t="shared" si="4"/>
        <v>0.10569105691056911</v>
      </c>
      <c r="S28" s="216">
        <f t="shared" si="30"/>
        <v>42</v>
      </c>
      <c r="T28" s="217">
        <f t="shared" si="14"/>
        <v>0.17073170731707318</v>
      </c>
      <c r="U28" s="216">
        <f t="shared" si="30"/>
        <v>70</v>
      </c>
      <c r="V28" s="217">
        <f t="shared" si="15"/>
        <v>0.28455284552845528</v>
      </c>
    </row>
    <row r="29" spans="2:22" x14ac:dyDescent="0.2">
      <c r="B29" s="46" t="s">
        <v>29</v>
      </c>
      <c r="C29" s="223" cm="1">
        <f t="array" ref="C29">(SUMPRODUCT(('Raw Data'!$E$2:$E$6347=$B29)*('Raw Data'!$BL$2:$BL$6347=$D$3)*('Raw Data'!$P$2:$P$6347="JP COURT")*('Raw Data'!$J$2:$J$6347=$G$3)*('Raw Data'!$S$2:$S$6347)))/1000</f>
        <v>0.15</v>
      </c>
      <c r="D29" s="218" cm="1">
        <f t="array" ref="D29">(SUMPRODUCT(('Raw Data'!$E$2:$E$6347=$B29)*('Raw Data'!$BL$2:$BL$6347=$D$3)*('Raw Data'!$P$2:$P$6347="JP COURT")*('Raw Data'!$J$2:$J$6347=$G$3)*('Raw Data'!$T$2:$T$6347)))/1000</f>
        <v>0</v>
      </c>
      <c r="E29" s="218">
        <f t="shared" si="16"/>
        <v>0.15</v>
      </c>
      <c r="F29" s="222" cm="1">
        <f t="array" ref="F29">(SUMPRODUCT(('Raw Data'!$E$2:$E$6347=$B29)*('Raw Data'!$BL$2:$BL$6347=$D$3)*('Raw Data'!$P$2:$P$6347="JP COURT")*('Raw Data'!$J$2:$J$6347=$G$3)*('Raw Data'!$AA$2:$AA$6347)))/1000</f>
        <v>0</v>
      </c>
      <c r="G29" s="219">
        <f t="shared" si="10"/>
        <v>0</v>
      </c>
      <c r="H29" s="218">
        <f t="shared" si="17"/>
        <v>0.03</v>
      </c>
      <c r="I29" s="219">
        <f t="shared" si="11"/>
        <v>0.2</v>
      </c>
      <c r="J29" s="222" cm="1">
        <f t="array" ref="J29">(SUMPRODUCT(('Raw Data'!$E$2:$E$6347=$B29)*('Raw Data'!$BL$2:$BL$6347=$D$3)*('Raw Data'!$P$2:$P$6347="JP COURT")*('Raw Data'!$J$2:$J$6347=$G$3)*('Raw Data'!$W$2:$W$6347)))/1000</f>
        <v>0.12</v>
      </c>
      <c r="K29" s="220">
        <f t="shared" si="2"/>
        <v>0.8</v>
      </c>
      <c r="L29" s="218" cm="1">
        <f t="array" ref="L29">SUMPRODUCT(('Raw Data'!$E$2:$E$6347=$B29)*('Raw Data'!$BL$2:$BL$6347=$D$3)*('Raw Data'!$P$2:$P$6347="JP COURT")*('Raw Data'!$J$2:$J$6347=$G$3)*('Raw Data'!$R$2:$R$6347))</f>
        <v>1</v>
      </c>
      <c r="M29" s="218" cm="1">
        <f t="array" ref="M29">SUMPRODUCT(('Raw Data'!$E$2:$E$6347=$B29)*('Raw Data'!$BL$2:$BL$6347=$D$3)*('Raw Data'!$P$2:$P$6347="JP COURT")*('Raw Data'!$J$2:$J$6347=$G$3)*('Raw Data'!$AH$2:$AH$6347))+SUMPRODUCT(('Raw Data'!$E$2:$E$6347=$B29)*('Raw Data'!$BL$2:$BL$6347=$D$3)*('Raw Data'!$P$2:$P$6347="JP COURT")*('Raw Data'!$J$2:$J$6347=$G$3)*('Raw Data'!$BH$2:$BH$6347))</f>
        <v>0</v>
      </c>
      <c r="N29" s="218">
        <f t="shared" ref="N29:N36" si="31">L29-M29</f>
        <v>1</v>
      </c>
      <c r="O29" s="218" cm="1">
        <f t="array" ref="O29">SUMPRODUCT(('Raw Data'!$E$2:$E$6347=$B29)*('Raw Data'!$BL$2:$BL$6347=$D$3)*('Raw Data'!$P$2:$P$6347="JP COURT")*('Raw Data'!$J$2:$J$6347=$G$3)*('Raw Data'!$AF$2:$AF$6347))</f>
        <v>0</v>
      </c>
      <c r="P29" s="219">
        <f t="shared" si="13"/>
        <v>0</v>
      </c>
      <c r="Q29" s="218">
        <f t="shared" ref="Q29:Q36" si="32">N29-O29-S29-U29</f>
        <v>0</v>
      </c>
      <c r="R29" s="219">
        <f t="shared" si="4"/>
        <v>0</v>
      </c>
      <c r="S29" s="218" cm="1">
        <f t="array" ref="S29">SUMPRODUCT(('Raw Data'!$E$2:$E$6347=$B29)*('Raw Data'!$BL$2:$BL$6347=$D$3)*('Raw Data'!$P$2:$P$6347="JP COURT")*('Raw Data'!$J$2:$J$6347=$G$3)*('Raw Data'!$AE$2:$AE$6347))</f>
        <v>0</v>
      </c>
      <c r="T29" s="219">
        <f t="shared" si="14"/>
        <v>0</v>
      </c>
      <c r="U29" s="218" cm="1">
        <f t="array" ref="U29">SUMPRODUCT(('Raw Data'!$E$2:$E$6347=$B29)*('Raw Data'!$BL$2:$BL$6347=$D$3)*('Raw Data'!$P$2:$P$6347="JP COURT")*('Raw Data'!$J$2:$J$6347=$G$3)*('Raw Data'!$AD$2:$AD$6347))</f>
        <v>1</v>
      </c>
      <c r="V29" s="220">
        <f t="shared" si="15"/>
        <v>1</v>
      </c>
    </row>
    <row r="30" spans="2:22" x14ac:dyDescent="0.2">
      <c r="B30" s="46" t="s">
        <v>30</v>
      </c>
      <c r="C30" s="223" cm="1">
        <f t="array" ref="C30">(SUMPRODUCT(('Raw Data'!$E$2:$E$6347=$B30)*('Raw Data'!$BL$2:$BL$6347=$D$3)*('Raw Data'!$P$2:$P$6347="JP COURT")*('Raw Data'!$J$2:$J$6347=$G$3)*('Raw Data'!$S$2:$S$6347)))/1000</f>
        <v>20.187000000000001</v>
      </c>
      <c r="D30" s="218" cm="1">
        <f t="array" ref="D30">(SUMPRODUCT(('Raw Data'!$E$2:$E$6347=$B30)*('Raw Data'!$BL$2:$BL$6347=$D$3)*('Raw Data'!$P$2:$P$6347="JP COURT")*('Raw Data'!$J$2:$J$6347=$G$3)*('Raw Data'!$T$2:$T$6347)))/1000</f>
        <v>0</v>
      </c>
      <c r="E30" s="218">
        <f t="shared" si="16"/>
        <v>20.187000000000001</v>
      </c>
      <c r="F30" s="222" cm="1">
        <f t="array" ref="F30">(SUMPRODUCT(('Raw Data'!$E$2:$E$6347=$B30)*('Raw Data'!$BL$2:$BL$6347=$D$3)*('Raw Data'!$P$2:$P$6347="JP COURT")*('Raw Data'!$J$2:$J$6347=$G$3)*('Raw Data'!$AA$2:$AA$6347)))/1000</f>
        <v>12.308999999999999</v>
      </c>
      <c r="G30" s="219">
        <f t="shared" si="10"/>
        <v>0.60974884826868769</v>
      </c>
      <c r="H30" s="218">
        <f t="shared" si="17"/>
        <v>2.6700000000000017</v>
      </c>
      <c r="I30" s="219">
        <f t="shared" si="11"/>
        <v>0.13226333779164817</v>
      </c>
      <c r="J30" s="222" cm="1">
        <f t="array" ref="J30">(SUMPRODUCT(('Raw Data'!$E$2:$E$6347=$B30)*('Raw Data'!$BL$2:$BL$6347=$D$3)*('Raw Data'!$P$2:$P$6347="JP COURT")*('Raw Data'!$J$2:$J$6347=$G$3)*('Raw Data'!$W$2:$W$6347)))/1000</f>
        <v>5.2080000000000002</v>
      </c>
      <c r="K30" s="220">
        <f t="shared" si="2"/>
        <v>0.25798781393966413</v>
      </c>
      <c r="L30" s="218" cm="1">
        <f t="array" ref="L30">SUMPRODUCT(('Raw Data'!$E$2:$E$6347=$B30)*('Raw Data'!$BL$2:$BL$6347=$D$3)*('Raw Data'!$P$2:$P$6347="JP COURT")*('Raw Data'!$J$2:$J$6347=$G$3)*('Raw Data'!$R$2:$R$6347))</f>
        <v>92</v>
      </c>
      <c r="M30" s="218" cm="1">
        <f t="array" ref="M30">SUMPRODUCT(('Raw Data'!$E$2:$E$6347=$B30)*('Raw Data'!$BL$2:$BL$6347=$D$3)*('Raw Data'!$P$2:$P$6347="JP COURT")*('Raw Data'!$J$2:$J$6347=$G$3)*('Raw Data'!$AH$2:$AH$6347))+SUMPRODUCT(('Raw Data'!$E$2:$E$6347=$B30)*('Raw Data'!$BL$2:$BL$6347=$D$3)*('Raw Data'!$P$2:$P$6347="JP COURT")*('Raw Data'!$J$2:$J$6347=$G$3)*('Raw Data'!$BH$2:$BH$6347))</f>
        <v>0</v>
      </c>
      <c r="N30" s="218">
        <f t="shared" si="31"/>
        <v>92</v>
      </c>
      <c r="O30" s="218" cm="1">
        <f t="array" ref="O30">SUMPRODUCT(('Raw Data'!$E$2:$E$6347=$B30)*('Raw Data'!$BL$2:$BL$6347=$D$3)*('Raw Data'!$P$2:$P$6347="JP COURT")*('Raw Data'!$J$2:$J$6347=$G$3)*('Raw Data'!$AF$2:$AF$6347))</f>
        <v>50</v>
      </c>
      <c r="P30" s="219">
        <f t="shared" si="13"/>
        <v>0.54347826086956519</v>
      </c>
      <c r="Q30" s="218">
        <f t="shared" si="32"/>
        <v>4</v>
      </c>
      <c r="R30" s="219">
        <f t="shared" si="4"/>
        <v>4.3478260869565216E-2</v>
      </c>
      <c r="S30" s="218" cm="1">
        <f t="array" ref="S30">SUMPRODUCT(('Raw Data'!$E$2:$E$6347=$B30)*('Raw Data'!$BL$2:$BL$6347=$D$3)*('Raw Data'!$P$2:$P$6347="JP COURT")*('Raw Data'!$J$2:$J$6347=$G$3)*('Raw Data'!$AE$2:$AE$6347))</f>
        <v>11</v>
      </c>
      <c r="T30" s="219">
        <f t="shared" si="14"/>
        <v>0.11956521739130435</v>
      </c>
      <c r="U30" s="218" cm="1">
        <f t="array" ref="U30">SUMPRODUCT(('Raw Data'!$E$2:$E$6347=$B30)*('Raw Data'!$BL$2:$BL$6347=$D$3)*('Raw Data'!$P$2:$P$6347="JP COURT")*('Raw Data'!$J$2:$J$6347=$G$3)*('Raw Data'!$AD$2:$AD$6347))</f>
        <v>27</v>
      </c>
      <c r="V30" s="220">
        <f t="shared" si="15"/>
        <v>0.29347826086956524</v>
      </c>
    </row>
    <row r="31" spans="2:22" x14ac:dyDescent="0.2">
      <c r="B31" s="46" t="s">
        <v>31</v>
      </c>
      <c r="C31" s="223" cm="1">
        <f t="array" ref="C31">(SUMPRODUCT(('Raw Data'!$E$2:$E$6347=$B31)*('Raw Data'!$BL$2:$BL$6347=$D$3)*('Raw Data'!$P$2:$P$6347="JP COURT")*('Raw Data'!$J$2:$J$6347=$G$3)*('Raw Data'!$S$2:$S$6347)))/1000</f>
        <v>0.61</v>
      </c>
      <c r="D31" s="218" cm="1">
        <f t="array" ref="D31">(SUMPRODUCT(('Raw Data'!$E$2:$E$6347=$B31)*('Raw Data'!$BL$2:$BL$6347=$D$3)*('Raw Data'!$P$2:$P$6347="JP COURT")*('Raw Data'!$J$2:$J$6347=$G$3)*('Raw Data'!$T$2:$T$6347)))/1000</f>
        <v>0</v>
      </c>
      <c r="E31" s="218">
        <f t="shared" si="16"/>
        <v>0.61</v>
      </c>
      <c r="F31" s="222" cm="1">
        <f t="array" ref="F31">(SUMPRODUCT(('Raw Data'!$E$2:$E$6347=$B31)*('Raw Data'!$BL$2:$BL$6347=$D$3)*('Raw Data'!$P$2:$P$6347="JP COURT")*('Raw Data'!$J$2:$J$6347=$G$3)*('Raw Data'!$AA$2:$AA$6347)))/1000</f>
        <v>4.002E-2</v>
      </c>
      <c r="G31" s="219">
        <f t="shared" si="10"/>
        <v>6.5606557377049179E-2</v>
      </c>
      <c r="H31" s="218">
        <f t="shared" si="17"/>
        <v>0.56997999999999993</v>
      </c>
      <c r="I31" s="219">
        <f t="shared" si="11"/>
        <v>0.93439344262295077</v>
      </c>
      <c r="J31" s="222" cm="1">
        <f t="array" ref="J31">(SUMPRODUCT(('Raw Data'!$E$2:$E$6347=$B31)*('Raw Data'!$BL$2:$BL$6347=$D$3)*('Raw Data'!$P$2:$P$6347="JP COURT")*('Raw Data'!$J$2:$J$6347=$G$3)*('Raw Data'!$W$2:$W$6347)))/1000</f>
        <v>0</v>
      </c>
      <c r="K31" s="220">
        <f t="shared" si="2"/>
        <v>0</v>
      </c>
      <c r="L31" s="218" cm="1">
        <f t="array" ref="L31">SUMPRODUCT(('Raw Data'!$E$2:$E$6347=$B31)*('Raw Data'!$BL$2:$BL$6347=$D$3)*('Raw Data'!$P$2:$P$6347="JP COURT")*('Raw Data'!$J$2:$J$6347=$G$3)*('Raw Data'!$R$2:$R$6347))</f>
        <v>1</v>
      </c>
      <c r="M31" s="218" cm="1">
        <f t="array" ref="M31">SUMPRODUCT(('Raw Data'!$E$2:$E$6347=$B31)*('Raw Data'!$BL$2:$BL$6347=$D$3)*('Raw Data'!$P$2:$P$6347="JP COURT")*('Raw Data'!$J$2:$J$6347=$G$3)*('Raw Data'!$AH$2:$AH$6347))+SUMPRODUCT(('Raw Data'!$E$2:$E$6347=$B31)*('Raw Data'!$BL$2:$BL$6347=$D$3)*('Raw Data'!$P$2:$P$6347="JP COURT")*('Raw Data'!$J$2:$J$6347=$G$3)*('Raw Data'!$BH$2:$BH$6347))</f>
        <v>0</v>
      </c>
      <c r="N31" s="218">
        <f t="shared" si="31"/>
        <v>1</v>
      </c>
      <c r="O31" s="218" cm="1">
        <f t="array" ref="O31">SUMPRODUCT(('Raw Data'!$E$2:$E$6347=$B31)*('Raw Data'!$BL$2:$BL$6347=$D$3)*('Raw Data'!$P$2:$P$6347="JP COURT")*('Raw Data'!$J$2:$J$6347=$G$3)*('Raw Data'!$AF$2:$AF$6347))</f>
        <v>0</v>
      </c>
      <c r="P31" s="219">
        <f t="shared" si="13"/>
        <v>0</v>
      </c>
      <c r="Q31" s="218">
        <f t="shared" si="32"/>
        <v>1</v>
      </c>
      <c r="R31" s="219">
        <f t="shared" si="4"/>
        <v>1</v>
      </c>
      <c r="S31" s="218" cm="1">
        <f t="array" ref="S31">SUMPRODUCT(('Raw Data'!$E$2:$E$6347=$B31)*('Raw Data'!$BL$2:$BL$6347=$D$3)*('Raw Data'!$P$2:$P$6347="JP COURT")*('Raw Data'!$J$2:$J$6347=$G$3)*('Raw Data'!$AE$2:$AE$6347))</f>
        <v>0</v>
      </c>
      <c r="T31" s="219">
        <f t="shared" si="14"/>
        <v>0</v>
      </c>
      <c r="U31" s="218" cm="1">
        <f t="array" ref="U31">SUMPRODUCT(('Raw Data'!$E$2:$E$6347=$B31)*('Raw Data'!$BL$2:$BL$6347=$D$3)*('Raw Data'!$P$2:$P$6347="JP COURT")*('Raw Data'!$J$2:$J$6347=$G$3)*('Raw Data'!$AD$2:$AD$6347))</f>
        <v>0</v>
      </c>
      <c r="V31" s="220">
        <f t="shared" si="15"/>
        <v>0</v>
      </c>
    </row>
    <row r="32" spans="2:22" x14ac:dyDescent="0.2">
      <c r="B32" s="46" t="s">
        <v>32</v>
      </c>
      <c r="C32" s="223" cm="1">
        <f t="array" ref="C32">(SUMPRODUCT(('Raw Data'!$E$2:$E$6347=$B32)*('Raw Data'!$BL$2:$BL$6347=$D$3)*('Raw Data'!$P$2:$P$6347="JP COURT")*('Raw Data'!$J$2:$J$6347=$G$3)*('Raw Data'!$S$2:$S$6347)))/1000</f>
        <v>5.7350000000000003</v>
      </c>
      <c r="D32" s="218" cm="1">
        <f t="array" ref="D32">(SUMPRODUCT(('Raw Data'!$E$2:$E$6347=$B32)*('Raw Data'!$BL$2:$BL$6347=$D$3)*('Raw Data'!$P$2:$P$6347="JP COURT")*('Raw Data'!$J$2:$J$6347=$G$3)*('Raw Data'!$T$2:$T$6347)))/1000</f>
        <v>0.42</v>
      </c>
      <c r="E32" s="218">
        <f t="shared" si="16"/>
        <v>5.3150000000000004</v>
      </c>
      <c r="F32" s="222" cm="1">
        <f t="array" ref="F32">(SUMPRODUCT(('Raw Data'!$E$2:$E$6347=$B32)*('Raw Data'!$BL$2:$BL$6347=$D$3)*('Raw Data'!$P$2:$P$6347="JP COURT")*('Raw Data'!$J$2:$J$6347=$G$3)*('Raw Data'!$AA$2:$AA$6347)))/1000</f>
        <v>2.9700300000000004</v>
      </c>
      <c r="G32" s="219">
        <f t="shared" si="10"/>
        <v>0.55880150517403582</v>
      </c>
      <c r="H32" s="218">
        <f t="shared" si="17"/>
        <v>1.3299700000000001</v>
      </c>
      <c r="I32" s="219">
        <f t="shared" si="11"/>
        <v>0.25022953904045153</v>
      </c>
      <c r="J32" s="222" cm="1">
        <f t="array" ref="J32">(SUMPRODUCT(('Raw Data'!$E$2:$E$6347=$B32)*('Raw Data'!$BL$2:$BL$6347=$D$3)*('Raw Data'!$P$2:$P$6347="JP COURT")*('Raw Data'!$J$2:$J$6347=$G$3)*('Raw Data'!$W$2:$W$6347)))/1000</f>
        <v>1.0149999999999999</v>
      </c>
      <c r="K32" s="220">
        <f t="shared" si="2"/>
        <v>0.19096895578551268</v>
      </c>
      <c r="L32" s="218" cm="1">
        <f t="array" ref="L32">SUMPRODUCT(('Raw Data'!$E$2:$E$6347=$B32)*('Raw Data'!$BL$2:$BL$6347=$D$3)*('Raw Data'!$P$2:$P$6347="JP COURT")*('Raw Data'!$J$2:$J$6347=$G$3)*('Raw Data'!$R$2:$R$6347))</f>
        <v>21</v>
      </c>
      <c r="M32" s="218" cm="1">
        <f t="array" ref="M32">SUMPRODUCT(('Raw Data'!$E$2:$E$6347=$B32)*('Raw Data'!$BL$2:$BL$6347=$D$3)*('Raw Data'!$P$2:$P$6347="JP COURT")*('Raw Data'!$J$2:$J$6347=$G$3)*('Raw Data'!$AH$2:$AH$6347))+SUMPRODUCT(('Raw Data'!$E$2:$E$6347=$B32)*('Raw Data'!$BL$2:$BL$6347=$D$3)*('Raw Data'!$P$2:$P$6347="JP COURT")*('Raw Data'!$J$2:$J$6347=$G$3)*('Raw Data'!$BH$2:$BH$6347))</f>
        <v>1</v>
      </c>
      <c r="N32" s="218">
        <f t="shared" si="31"/>
        <v>20</v>
      </c>
      <c r="O32" s="218" cm="1">
        <f t="array" ref="O32">SUMPRODUCT(('Raw Data'!$E$2:$E$6347=$B32)*('Raw Data'!$BL$2:$BL$6347=$D$3)*('Raw Data'!$P$2:$P$6347="JP COURT")*('Raw Data'!$J$2:$J$6347=$G$3)*('Raw Data'!$AF$2:$AF$6347))</f>
        <v>9</v>
      </c>
      <c r="P32" s="219">
        <f t="shared" si="13"/>
        <v>0.45</v>
      </c>
      <c r="Q32" s="218">
        <f t="shared" si="32"/>
        <v>5</v>
      </c>
      <c r="R32" s="219">
        <f t="shared" si="4"/>
        <v>0.25</v>
      </c>
      <c r="S32" s="218" cm="1">
        <f t="array" ref="S32">SUMPRODUCT(('Raw Data'!$E$2:$E$6347=$B32)*('Raw Data'!$BL$2:$BL$6347=$D$3)*('Raw Data'!$P$2:$P$6347="JP COURT")*('Raw Data'!$J$2:$J$6347=$G$3)*('Raw Data'!$AE$2:$AE$6347))</f>
        <v>2</v>
      </c>
      <c r="T32" s="219">
        <f t="shared" si="14"/>
        <v>0.1</v>
      </c>
      <c r="U32" s="218" cm="1">
        <f t="array" ref="U32">SUMPRODUCT(('Raw Data'!$E$2:$E$6347=$B32)*('Raw Data'!$BL$2:$BL$6347=$D$3)*('Raw Data'!$P$2:$P$6347="JP COURT")*('Raw Data'!$J$2:$J$6347=$G$3)*('Raw Data'!$AD$2:$AD$6347))</f>
        <v>4</v>
      </c>
      <c r="V32" s="220">
        <f t="shared" si="15"/>
        <v>0.2</v>
      </c>
    </row>
    <row r="33" spans="2:22" x14ac:dyDescent="0.2">
      <c r="B33" s="46" t="s">
        <v>33</v>
      </c>
      <c r="C33" s="223" cm="1">
        <f t="array" ref="C33">(SUMPRODUCT(('Raw Data'!$E$2:$E$6347=$B33)*('Raw Data'!$BL$2:$BL$6347=$D$3)*('Raw Data'!$P$2:$P$6347="JP COURT")*('Raw Data'!$J$2:$J$6347=$G$3)*('Raw Data'!$S$2:$S$6347)))/1000</f>
        <v>20.36</v>
      </c>
      <c r="D33" s="218" cm="1">
        <f t="array" ref="D33">(SUMPRODUCT(('Raw Data'!$E$2:$E$6347=$B33)*('Raw Data'!$BL$2:$BL$6347=$D$3)*('Raw Data'!$P$2:$P$6347="JP COURT")*('Raw Data'!$J$2:$J$6347=$G$3)*('Raw Data'!$T$2:$T$6347)))/1000</f>
        <v>0</v>
      </c>
      <c r="E33" s="218">
        <f t="shared" si="16"/>
        <v>20.36</v>
      </c>
      <c r="F33" s="222" cm="1">
        <f t="array" ref="F33">(SUMPRODUCT(('Raw Data'!$E$2:$E$6347=$B33)*('Raw Data'!$BL$2:$BL$6347=$D$3)*('Raw Data'!$P$2:$P$6347="JP COURT")*('Raw Data'!$J$2:$J$6347=$G$3)*('Raw Data'!$AA$2:$AA$6347)))/1000</f>
        <v>6.4850000000000003</v>
      </c>
      <c r="G33" s="219">
        <f t="shared" si="10"/>
        <v>0.31851669941060906</v>
      </c>
      <c r="H33" s="218">
        <f t="shared" si="17"/>
        <v>6.9249999999999998</v>
      </c>
      <c r="I33" s="219">
        <f t="shared" si="11"/>
        <v>0.34012770137524556</v>
      </c>
      <c r="J33" s="222" cm="1">
        <f t="array" ref="J33">(SUMPRODUCT(('Raw Data'!$E$2:$E$6347=$B33)*('Raw Data'!$BL$2:$BL$6347=$D$3)*('Raw Data'!$P$2:$P$6347="JP COURT")*('Raw Data'!$J$2:$J$6347=$G$3)*('Raw Data'!$W$2:$W$6347)))/1000</f>
        <v>6.95</v>
      </c>
      <c r="K33" s="220">
        <f t="shared" si="2"/>
        <v>0.34135559921414538</v>
      </c>
      <c r="L33" s="218" cm="1">
        <f t="array" ref="L33">SUMPRODUCT(('Raw Data'!$E$2:$E$6347=$B33)*('Raw Data'!$BL$2:$BL$6347=$D$3)*('Raw Data'!$P$2:$P$6347="JP COURT")*('Raw Data'!$J$2:$J$6347=$G$3)*('Raw Data'!$R$2:$R$6347))</f>
        <v>63</v>
      </c>
      <c r="M33" s="218" cm="1">
        <f t="array" ref="M33">SUMPRODUCT(('Raw Data'!$E$2:$E$6347=$B33)*('Raw Data'!$BL$2:$BL$6347=$D$3)*('Raw Data'!$P$2:$P$6347="JP COURT")*('Raw Data'!$J$2:$J$6347=$G$3)*('Raw Data'!$AH$2:$AH$6347))+SUMPRODUCT(('Raw Data'!$E$2:$E$6347=$B33)*('Raw Data'!$BL$2:$BL$6347=$D$3)*('Raw Data'!$P$2:$P$6347="JP COURT")*('Raw Data'!$J$2:$J$6347=$G$3)*('Raw Data'!$BH$2:$BH$6347))</f>
        <v>0</v>
      </c>
      <c r="N33" s="218">
        <f t="shared" si="31"/>
        <v>63</v>
      </c>
      <c r="O33" s="218" cm="1">
        <f t="array" ref="O33">SUMPRODUCT(('Raw Data'!$E$2:$E$6347=$B33)*('Raw Data'!$BL$2:$BL$6347=$D$3)*('Raw Data'!$P$2:$P$6347="JP COURT")*('Raw Data'!$J$2:$J$6347=$G$3)*('Raw Data'!$AF$2:$AF$6347))</f>
        <v>21</v>
      </c>
      <c r="P33" s="219">
        <f t="shared" si="13"/>
        <v>0.33333333333333331</v>
      </c>
      <c r="Q33" s="218">
        <f t="shared" si="32"/>
        <v>5</v>
      </c>
      <c r="R33" s="219">
        <f t="shared" si="4"/>
        <v>7.9365079365079361E-2</v>
      </c>
      <c r="S33" s="218" cm="1">
        <f t="array" ref="S33">SUMPRODUCT(('Raw Data'!$E$2:$E$6347=$B33)*('Raw Data'!$BL$2:$BL$6347=$D$3)*('Raw Data'!$P$2:$P$6347="JP COURT")*('Raw Data'!$J$2:$J$6347=$G$3)*('Raw Data'!$AE$2:$AE$6347))</f>
        <v>14</v>
      </c>
      <c r="T33" s="219">
        <f t="shared" si="14"/>
        <v>0.22222222222222221</v>
      </c>
      <c r="U33" s="218" cm="1">
        <f t="array" ref="U33">SUMPRODUCT(('Raw Data'!$E$2:$E$6347=$B33)*('Raw Data'!$BL$2:$BL$6347=$D$3)*('Raw Data'!$P$2:$P$6347="JP COURT")*('Raw Data'!$J$2:$J$6347=$G$3)*('Raw Data'!$AD$2:$AD$6347))</f>
        <v>23</v>
      </c>
      <c r="V33" s="220">
        <f t="shared" si="15"/>
        <v>0.36507936507936506</v>
      </c>
    </row>
    <row r="34" spans="2:22" x14ac:dyDescent="0.2">
      <c r="B34" s="46" t="s">
        <v>55</v>
      </c>
      <c r="C34" s="223" cm="1">
        <f t="array" ref="C34">(SUMPRODUCT(('Raw Data'!$E$2:$E$6347=$B34)*('Raw Data'!$BL$2:$BL$6347=$D$3)*('Raw Data'!$P$2:$P$6347="JP COURT")*('Raw Data'!$J$2:$J$6347=$G$3)*('Raw Data'!$S$2:$S$6347)))/1000</f>
        <v>0.79</v>
      </c>
      <c r="D34" s="218" cm="1">
        <f t="array" ref="D34">(SUMPRODUCT(('Raw Data'!$E$2:$E$6347=$B34)*('Raw Data'!$BL$2:$BL$6347=$D$3)*('Raw Data'!$P$2:$P$6347="JP COURT")*('Raw Data'!$J$2:$J$6347=$G$3)*('Raw Data'!$T$2:$T$6347)))/1000</f>
        <v>0</v>
      </c>
      <c r="E34" s="218">
        <f t="shared" si="16"/>
        <v>0.79</v>
      </c>
      <c r="F34" s="222" cm="1">
        <f t="array" ref="F34">(SUMPRODUCT(('Raw Data'!$E$2:$E$6347=$B34)*('Raw Data'!$BL$2:$BL$6347=$D$3)*('Raw Data'!$P$2:$P$6347="JP COURT")*('Raw Data'!$J$2:$J$6347=$G$3)*('Raw Data'!$AA$2:$AA$6347)))/1000</f>
        <v>0.51</v>
      </c>
      <c r="G34" s="219">
        <f t="shared" si="10"/>
        <v>0.64556962025316456</v>
      </c>
      <c r="H34" s="218">
        <f t="shared" si="17"/>
        <v>0.28000000000000003</v>
      </c>
      <c r="I34" s="219">
        <f t="shared" si="11"/>
        <v>0.35443037974683544</v>
      </c>
      <c r="J34" s="222" cm="1">
        <f t="array" ref="J34">(SUMPRODUCT(('Raw Data'!$E$2:$E$6347=$B34)*('Raw Data'!$BL$2:$BL$6347=$D$3)*('Raw Data'!$P$2:$P$6347="JP COURT")*('Raw Data'!$J$2:$J$6347=$G$3)*('Raw Data'!$W$2:$W$6347)))/1000</f>
        <v>0</v>
      </c>
      <c r="K34" s="220">
        <f t="shared" si="2"/>
        <v>0</v>
      </c>
      <c r="L34" s="218" cm="1">
        <f t="array" ref="L34">SUMPRODUCT(('Raw Data'!$E$2:$E$6347=$B34)*('Raw Data'!$BL$2:$BL$6347=$D$3)*('Raw Data'!$P$2:$P$6347="JP COURT")*('Raw Data'!$J$2:$J$6347=$G$3)*('Raw Data'!$R$2:$R$6347))</f>
        <v>2</v>
      </c>
      <c r="M34" s="218" cm="1">
        <f t="array" ref="M34">SUMPRODUCT(('Raw Data'!$E$2:$E$6347=$B34)*('Raw Data'!$BL$2:$BL$6347=$D$3)*('Raw Data'!$P$2:$P$6347="JP COURT")*('Raw Data'!$J$2:$J$6347=$G$3)*('Raw Data'!$AH$2:$AH$6347))+SUMPRODUCT(('Raw Data'!$E$2:$E$6347=$B34)*('Raw Data'!$BL$2:$BL$6347=$D$3)*('Raw Data'!$P$2:$P$6347="JP COURT")*('Raw Data'!$J$2:$J$6347=$G$3)*('Raw Data'!$BH$2:$BH$6347))</f>
        <v>0</v>
      </c>
      <c r="N34" s="218">
        <f t="shared" si="31"/>
        <v>2</v>
      </c>
      <c r="O34" s="218" cm="1">
        <f t="array" ref="O34">SUMPRODUCT(('Raw Data'!$E$2:$E$6347=$B34)*('Raw Data'!$BL$2:$BL$6347=$D$3)*('Raw Data'!$P$2:$P$6347="JP COURT")*('Raw Data'!$J$2:$J$6347=$G$3)*('Raw Data'!$AF$2:$AF$6347))</f>
        <v>1</v>
      </c>
      <c r="P34" s="219">
        <f t="shared" si="13"/>
        <v>0.5</v>
      </c>
      <c r="Q34" s="218">
        <f t="shared" si="32"/>
        <v>1</v>
      </c>
      <c r="R34" s="219">
        <f t="shared" si="4"/>
        <v>0.5</v>
      </c>
      <c r="S34" s="218" cm="1">
        <f t="array" ref="S34">SUMPRODUCT(('Raw Data'!$E$2:$E$6347=$B34)*('Raw Data'!$BL$2:$BL$6347=$D$3)*('Raw Data'!$P$2:$P$6347="JP COURT")*('Raw Data'!$J$2:$J$6347=$G$3)*('Raw Data'!$AE$2:$AE$6347))</f>
        <v>0</v>
      </c>
      <c r="T34" s="219">
        <f t="shared" si="14"/>
        <v>0</v>
      </c>
      <c r="U34" s="218" cm="1">
        <f t="array" ref="U34">SUMPRODUCT(('Raw Data'!$E$2:$E$6347=$B34)*('Raw Data'!$BL$2:$BL$6347=$D$3)*('Raw Data'!$P$2:$P$6347="JP COURT")*('Raw Data'!$J$2:$J$6347=$G$3)*('Raw Data'!$AD$2:$AD$6347))</f>
        <v>0</v>
      </c>
      <c r="V34" s="220">
        <f t="shared" si="15"/>
        <v>0</v>
      </c>
    </row>
    <row r="35" spans="2:22" x14ac:dyDescent="0.2">
      <c r="B35" s="46" t="s">
        <v>34</v>
      </c>
      <c r="C35" s="223" cm="1">
        <f t="array" ref="C35">(SUMPRODUCT(('Raw Data'!$E$2:$E$6347=$B35)*('Raw Data'!$BL$2:$BL$6347=$D$3)*('Raw Data'!$P$2:$P$6347="JP COURT")*('Raw Data'!$J$2:$J$6347=$G$3)*('Raw Data'!$S$2:$S$6347)))/1000</f>
        <v>2.84</v>
      </c>
      <c r="D35" s="223" cm="1">
        <f t="array" ref="D35">(SUMPRODUCT(('Raw Data'!$E$2:$E$6347=$B35)*('Raw Data'!$BL$2:$BL$6347=$D$3)*('Raw Data'!$P$2:$P$6347="JP COURT")*('Raw Data'!$J$2:$J$6347=$G$3)*('Raw Data'!$T$2:$T$6347)))/1000</f>
        <v>0</v>
      </c>
      <c r="E35" s="218">
        <f t="shared" si="16"/>
        <v>2.84</v>
      </c>
      <c r="F35" s="222" cm="1">
        <f t="array" ref="F35">(SUMPRODUCT(('Raw Data'!$E$2:$E$6347=$B35)*('Raw Data'!$BL$2:$BL$6347=$D$3)*('Raw Data'!$P$2:$P$6347="JP COURT")*('Raw Data'!$J$2:$J$6347=$G$3)*('Raw Data'!$AA$2:$AA$6347)))/1000</f>
        <v>1.75</v>
      </c>
      <c r="G35" s="219">
        <f t="shared" si="10"/>
        <v>0.61619718309859162</v>
      </c>
      <c r="H35" s="218">
        <f t="shared" si="17"/>
        <v>0.81999999999999984</v>
      </c>
      <c r="I35" s="219">
        <f t="shared" si="11"/>
        <v>0.28873239436619713</v>
      </c>
      <c r="J35" s="222" cm="1">
        <f t="array" ref="J35">(SUMPRODUCT(('Raw Data'!$E$2:$E$6347=$B35)*('Raw Data'!$BL$2:$BL$6347=$D$3)*('Raw Data'!$P$2:$P$6347="JP COURT")*('Raw Data'!$J$2:$J$6347=$G$3)*('Raw Data'!$W$2:$W$6347)))/1000</f>
        <v>0.27</v>
      </c>
      <c r="K35" s="220">
        <f t="shared" si="2"/>
        <v>9.507042253521128E-2</v>
      </c>
      <c r="L35" s="218" cm="1">
        <f t="array" ref="L35">SUMPRODUCT(('Raw Data'!$E$2:$E$6347=$B35)*('Raw Data'!$BL$2:$BL$6347=$D$3)*('Raw Data'!$P$2:$P$6347="JP COURT")*('Raw Data'!$J$2:$J$6347=$G$3)*('Raw Data'!$R$2:$R$6347))</f>
        <v>8</v>
      </c>
      <c r="M35" s="218" cm="1">
        <f t="array" ref="M35">SUMPRODUCT(('Raw Data'!$E$2:$E$6347=$B35)*('Raw Data'!$BL$2:$BL$6347=$D$3)*('Raw Data'!$P$2:$P$6347="JP COURT")*('Raw Data'!$J$2:$J$6347=$G$3)*('Raw Data'!$AH$2:$AH$6347))+SUMPRODUCT(('Raw Data'!$E$2:$E$6347=$B35)*('Raw Data'!$BL$2:$BL$6347=$D$3)*('Raw Data'!$P$2:$P$6347="JP COURT")*('Raw Data'!$J$2:$J$6347=$G$3)*('Raw Data'!$BH$2:$BH$6347))</f>
        <v>0</v>
      </c>
      <c r="N35" s="218">
        <f t="shared" si="31"/>
        <v>8</v>
      </c>
      <c r="O35" s="218" cm="1">
        <f t="array" ref="O35">SUMPRODUCT(('Raw Data'!$E$2:$E$6347=$B35)*('Raw Data'!$BL$2:$BL$6347=$D$3)*('Raw Data'!$P$2:$P$6347="JP COURT")*('Raw Data'!$J$2:$J$6347=$G$3)*('Raw Data'!$AF$2:$AF$6347))</f>
        <v>4</v>
      </c>
      <c r="P35" s="219">
        <f t="shared" si="13"/>
        <v>0.5</v>
      </c>
      <c r="Q35" s="218">
        <f t="shared" si="32"/>
        <v>1</v>
      </c>
      <c r="R35" s="219">
        <f t="shared" si="4"/>
        <v>0.125</v>
      </c>
      <c r="S35" s="218" cm="1">
        <f t="array" ref="S35">SUMPRODUCT(('Raw Data'!$E$2:$E$6347=$B35)*('Raw Data'!$BL$2:$BL$6347=$D$3)*('Raw Data'!$P$2:$P$6347="JP COURT")*('Raw Data'!$J$2:$J$6347=$G$3)*('Raw Data'!$AE$2:$AE$6347))</f>
        <v>2</v>
      </c>
      <c r="T35" s="219">
        <f t="shared" si="14"/>
        <v>0.25</v>
      </c>
      <c r="U35" s="218" cm="1">
        <f t="array" ref="U35">SUMPRODUCT(('Raw Data'!$E$2:$E$6347=$B35)*('Raw Data'!$BL$2:$BL$6347=$D$3)*('Raw Data'!$P$2:$P$6347="JP COURT")*('Raw Data'!$J$2:$J$6347=$G$3)*('Raw Data'!$AD$2:$AD$6347))</f>
        <v>1</v>
      </c>
      <c r="V35" s="220">
        <f t="shared" si="15"/>
        <v>0.125</v>
      </c>
    </row>
    <row r="36" spans="2:22" x14ac:dyDescent="0.2">
      <c r="B36" s="46" t="s">
        <v>35</v>
      </c>
      <c r="C36" s="223" cm="1">
        <f t="array" ref="C36">(SUMPRODUCT(('Raw Data'!$E$2:$E$6347=$B36)*('Raw Data'!$BL$2:$BL$6347=$D$3)*('Raw Data'!$P$2:$P$6347="JP COURT")*('Raw Data'!$J$2:$J$6347=$G$3)*('Raw Data'!$S$2:$S$6347)))/1000</f>
        <v>17.489999999999998</v>
      </c>
      <c r="D36" s="223" cm="1">
        <f t="array" ref="D36">(SUMPRODUCT(('Raw Data'!$E$2:$E$6347=$B36)*('Raw Data'!$BL$2:$BL$6347=$D$3)*('Raw Data'!$P$2:$P$6347="JP COURT")*('Raw Data'!$J$2:$J$6347=$G$3)*('Raw Data'!$T$2:$T$6347)))/1000</f>
        <v>0</v>
      </c>
      <c r="E36" s="218">
        <f t="shared" si="16"/>
        <v>17.489999999999998</v>
      </c>
      <c r="F36" s="222" cm="1">
        <f t="array" ref="F36">(SUMPRODUCT(('Raw Data'!$E$2:$E$6347=$B36)*('Raw Data'!$BL$2:$BL$6347=$D$3)*('Raw Data'!$P$2:$P$6347="JP COURT")*('Raw Data'!$J$2:$J$6347=$G$3)*('Raw Data'!$AA$2:$AA$6347)))/1000</f>
        <v>8.5800099999999997</v>
      </c>
      <c r="G36" s="219">
        <f t="shared" si="10"/>
        <v>0.49056660949113784</v>
      </c>
      <c r="H36" s="218">
        <f t="shared" si="17"/>
        <v>5.0199899999999982</v>
      </c>
      <c r="I36" s="219">
        <f t="shared" si="11"/>
        <v>0.28702058319039442</v>
      </c>
      <c r="J36" s="222" cm="1">
        <f t="array" ref="J36">(SUMPRODUCT(('Raw Data'!$E$2:$E$6347=$B36)*('Raw Data'!$BL$2:$BL$6347=$D$3)*('Raw Data'!$P$2:$P$6347="JP COURT")*('Raw Data'!$J$2:$J$6347=$G$3)*('Raw Data'!$W$2:$W$6347)))/1000</f>
        <v>3.89</v>
      </c>
      <c r="K36" s="220">
        <f t="shared" si="2"/>
        <v>0.22241280731846771</v>
      </c>
      <c r="L36" s="218" cm="1">
        <f t="array" ref="L36">SUMPRODUCT(('Raw Data'!$E$2:$E$6347=$B36)*('Raw Data'!$BL$2:$BL$6347=$D$3)*('Raw Data'!$P$2:$P$6347="JP COURT")*('Raw Data'!$J$2:$J$6347=$G$3)*('Raw Data'!$R$2:$R$6347))</f>
        <v>59</v>
      </c>
      <c r="M36" s="218" cm="1">
        <f t="array" ref="M36">SUMPRODUCT(('Raw Data'!$E$2:$E$6347=$B36)*('Raw Data'!$BL$2:$BL$6347=$D$3)*('Raw Data'!$P$2:$P$6347="JP COURT")*('Raw Data'!$J$2:$J$6347=$G$3)*('Raw Data'!$AH$2:$AH$6347))+SUMPRODUCT(('Raw Data'!$E$2:$E$6347=$B36)*('Raw Data'!$BL$2:$BL$6347=$D$3)*('Raw Data'!$P$2:$P$6347="JP COURT")*('Raw Data'!$J$2:$J$6347=$G$3)*('Raw Data'!$BH$2:$BH$6347))</f>
        <v>0</v>
      </c>
      <c r="N36" s="218">
        <f t="shared" si="31"/>
        <v>59</v>
      </c>
      <c r="O36" s="218" cm="1">
        <f t="array" ref="O36">SUMPRODUCT(('Raw Data'!$E$2:$E$6347=$B36)*('Raw Data'!$BL$2:$BL$6347=$D$3)*('Raw Data'!$P$2:$P$6347="JP COURT")*('Raw Data'!$J$2:$J$6347=$G$3)*('Raw Data'!$AF$2:$AF$6347))</f>
        <v>23</v>
      </c>
      <c r="P36" s="219">
        <f t="shared" si="13"/>
        <v>0.38983050847457629</v>
      </c>
      <c r="Q36" s="218">
        <f t="shared" si="32"/>
        <v>9</v>
      </c>
      <c r="R36" s="219">
        <f t="shared" si="4"/>
        <v>0.15254237288135594</v>
      </c>
      <c r="S36" s="218" cm="1">
        <f t="array" ref="S36">SUMPRODUCT(('Raw Data'!$E$2:$E$6347=$B36)*('Raw Data'!$BL$2:$BL$6347=$D$3)*('Raw Data'!$P$2:$P$6347="JP COURT")*('Raw Data'!$J$2:$J$6347=$G$3)*('Raw Data'!$AE$2:$AE$6347))</f>
        <v>13</v>
      </c>
      <c r="T36" s="219">
        <f t="shared" si="14"/>
        <v>0.22033898305084745</v>
      </c>
      <c r="U36" s="218" cm="1">
        <f t="array" ref="U36">SUMPRODUCT(('Raw Data'!$E$2:$E$6347=$B36)*('Raw Data'!$BL$2:$BL$6347=$D$3)*('Raw Data'!$P$2:$P$6347="JP COURT")*('Raw Data'!$J$2:$J$6347=$G$3)*('Raw Data'!$AD$2:$AD$6347))</f>
        <v>14</v>
      </c>
      <c r="V36" s="220">
        <f t="shared" si="15"/>
        <v>0.23728813559322035</v>
      </c>
    </row>
    <row r="37" spans="2:22" x14ac:dyDescent="0.2">
      <c r="B37" s="46"/>
      <c r="C37" s="223"/>
      <c r="D37" s="223"/>
      <c r="E37" s="218"/>
      <c r="F37" s="222"/>
      <c r="G37" s="219"/>
      <c r="H37" s="218"/>
      <c r="I37" s="219"/>
      <c r="J37" s="222"/>
      <c r="K37" s="220"/>
      <c r="L37" s="218"/>
      <c r="M37" s="218"/>
      <c r="N37" s="218"/>
      <c r="O37" s="218"/>
      <c r="P37" s="219"/>
      <c r="Q37" s="218"/>
      <c r="R37" s="219"/>
      <c r="S37" s="218"/>
      <c r="T37" s="219"/>
      <c r="U37" s="218"/>
      <c r="V37" s="220"/>
    </row>
    <row r="38" spans="2:22" x14ac:dyDescent="0.2">
      <c r="B38" s="37" t="s">
        <v>36</v>
      </c>
      <c r="C38" s="215">
        <f>SUM(C39:C44)</f>
        <v>141.41435000000001</v>
      </c>
      <c r="D38" s="216">
        <f t="shared" ref="D38:J38" si="33">SUM(D39:D44)</f>
        <v>1.33</v>
      </c>
      <c r="E38" s="216">
        <f t="shared" si="33"/>
        <v>140.08435</v>
      </c>
      <c r="F38" s="216">
        <f t="shared" si="33"/>
        <v>63.769319999999993</v>
      </c>
      <c r="G38" s="217">
        <f t="shared" si="10"/>
        <v>0.45522087228159314</v>
      </c>
      <c r="H38" s="216">
        <f t="shared" si="33"/>
        <v>46.385309999999997</v>
      </c>
      <c r="I38" s="217">
        <f t="shared" si="11"/>
        <v>0.33112414056245393</v>
      </c>
      <c r="J38" s="216">
        <f t="shared" si="33"/>
        <v>29.92972</v>
      </c>
      <c r="K38" s="217">
        <f t="shared" si="2"/>
        <v>0.21365498715595282</v>
      </c>
      <c r="L38" s="215">
        <f>SUM(L39:L44)</f>
        <v>527</v>
      </c>
      <c r="M38" s="216">
        <f t="shared" ref="M38:U38" si="34">SUM(M39:M44)</f>
        <v>3</v>
      </c>
      <c r="N38" s="216">
        <f t="shared" si="34"/>
        <v>524</v>
      </c>
      <c r="O38" s="216">
        <f t="shared" si="34"/>
        <v>213</v>
      </c>
      <c r="P38" s="217">
        <f t="shared" si="13"/>
        <v>0.40648854961832059</v>
      </c>
      <c r="Q38" s="216">
        <f t="shared" si="34"/>
        <v>102</v>
      </c>
      <c r="R38" s="217">
        <f t="shared" si="4"/>
        <v>0.19465648854961831</v>
      </c>
      <c r="S38" s="216">
        <f t="shared" si="34"/>
        <v>77</v>
      </c>
      <c r="T38" s="217">
        <f t="shared" si="14"/>
        <v>0.14694656488549618</v>
      </c>
      <c r="U38" s="216">
        <f t="shared" si="34"/>
        <v>132</v>
      </c>
      <c r="V38" s="217">
        <f t="shared" si="15"/>
        <v>0.25190839694656486</v>
      </c>
    </row>
    <row r="39" spans="2:22" x14ac:dyDescent="0.2">
      <c r="B39" s="46" t="s">
        <v>37</v>
      </c>
      <c r="C39" s="223" cm="1">
        <f t="array" ref="C39">(SUMPRODUCT(('Raw Data'!$E$2:$E$6347=$B39)*('Raw Data'!$BL$2:$BL$6347=$D$3)*('Raw Data'!$P$2:$P$6347="JP COURT")*('Raw Data'!$J$2:$J$6347=$G$3)*('Raw Data'!$S$2:$S$6347)))/1000</f>
        <v>29.635999999999999</v>
      </c>
      <c r="D39" s="218" cm="1">
        <f t="array" ref="D39">(SUMPRODUCT(('Raw Data'!$E$2:$E$6347=$B39)*('Raw Data'!$BL$2:$BL$6347=$D$3)*('Raw Data'!$P$2:$P$6347="JP COURT")*('Raw Data'!$J$2:$J$6347=$G$3)*('Raw Data'!$T$2:$T$6347)))/1000</f>
        <v>0</v>
      </c>
      <c r="E39" s="218">
        <f t="shared" si="16"/>
        <v>29.635999999999999</v>
      </c>
      <c r="F39" s="222" cm="1">
        <f t="array" ref="F39">(SUMPRODUCT(('Raw Data'!$E$2:$E$6347=$B39)*('Raw Data'!$BL$2:$BL$6347=$D$3)*('Raw Data'!$P$2:$P$6347="JP COURT")*('Raw Data'!$J$2:$J$6347=$G$3)*('Raw Data'!$AA$2:$AA$6347)))/1000</f>
        <v>14.55912</v>
      </c>
      <c r="G39" s="219">
        <f t="shared" si="10"/>
        <v>0.49126467809420976</v>
      </c>
      <c r="H39" s="218">
        <f t="shared" si="17"/>
        <v>8.8508800000000001</v>
      </c>
      <c r="I39" s="219">
        <f t="shared" si="11"/>
        <v>0.29865298960723446</v>
      </c>
      <c r="J39" s="222" cm="1">
        <f t="array" ref="J39">(SUMPRODUCT(('Raw Data'!$E$2:$E$6347=$B39)*('Raw Data'!$BL$2:$BL$6347=$D$3)*('Raw Data'!$P$2:$P$6347="JP COURT")*('Raw Data'!$J$2:$J$6347=$G$3)*('Raw Data'!$W$2:$W$6347)))/1000</f>
        <v>6.226</v>
      </c>
      <c r="K39" s="220">
        <f t="shared" si="2"/>
        <v>0.2100823322985558</v>
      </c>
      <c r="L39" s="218" cm="1">
        <f t="array" ref="L39">SUMPRODUCT(('Raw Data'!$E$2:$E$6347=$B39)*('Raw Data'!$BL$2:$BL$6347=$D$3)*('Raw Data'!$P$2:$P$6347="JP COURT")*('Raw Data'!$J$2:$J$6347=$G$3)*('Raw Data'!$R$2:$R$6347))</f>
        <v>119</v>
      </c>
      <c r="M39" s="218" cm="1">
        <f t="array" ref="M39">SUMPRODUCT(('Raw Data'!$E$2:$E$6347=$B39)*('Raw Data'!$BL$2:$BL$6347=$D$3)*('Raw Data'!$P$2:$P$6347="JP COURT")*('Raw Data'!$J$2:$J$6347=$G$3)*('Raw Data'!$AH$2:$AH$6347))+SUMPRODUCT(('Raw Data'!$E$2:$E$6347=$B39)*('Raw Data'!$BL$2:$BL$6347=$D$3)*('Raw Data'!$P$2:$P$6347="JP COURT")*('Raw Data'!$J$2:$J$6347=$G$3)*('Raw Data'!$BH$2:$BH$6347))</f>
        <v>0</v>
      </c>
      <c r="N39" s="218">
        <f t="shared" ref="N39:N44" si="35">L39-M39</f>
        <v>119</v>
      </c>
      <c r="O39" s="218" cm="1">
        <f t="array" ref="O39">SUMPRODUCT(('Raw Data'!$E$2:$E$6347=$B39)*('Raw Data'!$BL$2:$BL$6347=$D$3)*('Raw Data'!$P$2:$P$6347="JP COURT")*('Raw Data'!$J$2:$J$6347=$G$3)*('Raw Data'!$AF$2:$AF$6347))</f>
        <v>50</v>
      </c>
      <c r="P39" s="219">
        <f t="shared" si="13"/>
        <v>0.42016806722689076</v>
      </c>
      <c r="Q39" s="218">
        <f t="shared" ref="Q39:Q44" si="36">N39-O39-S39-U39</f>
        <v>26</v>
      </c>
      <c r="R39" s="219">
        <f t="shared" si="4"/>
        <v>0.21848739495798319</v>
      </c>
      <c r="S39" s="218" cm="1">
        <f t="array" ref="S39">SUMPRODUCT(('Raw Data'!$E$2:$E$6347=$B39)*('Raw Data'!$BL$2:$BL$6347=$D$3)*('Raw Data'!$P$2:$P$6347="JP COURT")*('Raw Data'!$J$2:$J$6347=$G$3)*('Raw Data'!$AE$2:$AE$6347))</f>
        <v>18</v>
      </c>
      <c r="T39" s="219">
        <f t="shared" si="14"/>
        <v>0.15126050420168066</v>
      </c>
      <c r="U39" s="218" cm="1">
        <f t="array" ref="U39">SUMPRODUCT(('Raw Data'!$E$2:$E$6347=$B39)*('Raw Data'!$BL$2:$BL$6347=$D$3)*('Raw Data'!$P$2:$P$6347="JP COURT")*('Raw Data'!$J$2:$J$6347=$G$3)*('Raw Data'!$AD$2:$AD$6347))</f>
        <v>25</v>
      </c>
      <c r="V39" s="220">
        <f t="shared" si="15"/>
        <v>0.21008403361344538</v>
      </c>
    </row>
    <row r="40" spans="2:22" x14ac:dyDescent="0.2">
      <c r="B40" s="46" t="s">
        <v>38</v>
      </c>
      <c r="C40" s="223" cm="1">
        <f t="array" ref="C40">(SUMPRODUCT(('Raw Data'!$E$2:$E$6347=$B40)*('Raw Data'!$BL$2:$BL$6347=$D$3)*('Raw Data'!$P$2:$P$6347="JP COURT")*('Raw Data'!$J$2:$J$6347=$G$3)*('Raw Data'!$S$2:$S$6347)))/1000</f>
        <v>16.898</v>
      </c>
      <c r="D40" s="218" cm="1">
        <f t="array" ref="D40">(SUMPRODUCT(('Raw Data'!$E$2:$E$6347=$B40)*('Raw Data'!$BL$2:$BL$6347=$D$3)*('Raw Data'!$P$2:$P$6347="JP COURT")*('Raw Data'!$J$2:$J$6347=$G$3)*('Raw Data'!$T$2:$T$6347)))/1000</f>
        <v>0</v>
      </c>
      <c r="E40" s="218">
        <f t="shared" si="16"/>
        <v>16.898</v>
      </c>
      <c r="F40" s="222" cm="1">
        <f t="array" ref="F40">(SUMPRODUCT(('Raw Data'!$E$2:$E$6347=$B40)*('Raw Data'!$BL$2:$BL$6347=$D$3)*('Raw Data'!$P$2:$P$6347="JP COURT")*('Raw Data'!$J$2:$J$6347=$G$3)*('Raw Data'!$AA$2:$AA$6347)))/1000</f>
        <v>6.9159100000000002</v>
      </c>
      <c r="G40" s="219">
        <f t="shared" si="10"/>
        <v>0.40927387856551073</v>
      </c>
      <c r="H40" s="218">
        <f t="shared" si="17"/>
        <v>6.6520899999999994</v>
      </c>
      <c r="I40" s="219">
        <f t="shared" si="11"/>
        <v>0.3936613800449757</v>
      </c>
      <c r="J40" s="222" cm="1">
        <f t="array" ref="J40">(SUMPRODUCT(('Raw Data'!$E$2:$E$6347=$B40)*('Raw Data'!$BL$2:$BL$6347=$D$3)*('Raw Data'!$P$2:$P$6347="JP COURT")*('Raw Data'!$J$2:$J$6347=$G$3)*('Raw Data'!$W$2:$W$6347)))/1000</f>
        <v>3.33</v>
      </c>
      <c r="K40" s="220">
        <f t="shared" si="2"/>
        <v>0.19706474138951355</v>
      </c>
      <c r="L40" s="218" cm="1">
        <f t="array" ref="L40">SUMPRODUCT(('Raw Data'!$E$2:$E$6347=$B40)*('Raw Data'!$BL$2:$BL$6347=$D$3)*('Raw Data'!$P$2:$P$6347="JP COURT")*('Raw Data'!$J$2:$J$6347=$G$3)*('Raw Data'!$R$2:$R$6347))</f>
        <v>63</v>
      </c>
      <c r="M40" s="218" cm="1">
        <f t="array" ref="M40">SUMPRODUCT(('Raw Data'!$E$2:$E$6347=$B40)*('Raw Data'!$BL$2:$BL$6347=$D$3)*('Raw Data'!$P$2:$P$6347="JP COURT")*('Raw Data'!$J$2:$J$6347=$G$3)*('Raw Data'!$AH$2:$AH$6347))+SUMPRODUCT(('Raw Data'!$E$2:$E$6347=$B40)*('Raw Data'!$BL$2:$BL$6347=$D$3)*('Raw Data'!$P$2:$P$6347="JP COURT")*('Raw Data'!$J$2:$J$6347=$G$3)*('Raw Data'!$BH$2:$BH$6347))</f>
        <v>0</v>
      </c>
      <c r="N40" s="218">
        <f t="shared" si="35"/>
        <v>63</v>
      </c>
      <c r="O40" s="218" cm="1">
        <f t="array" ref="O40">SUMPRODUCT(('Raw Data'!$E$2:$E$6347=$B40)*('Raw Data'!$BL$2:$BL$6347=$D$3)*('Raw Data'!$P$2:$P$6347="JP COURT")*('Raw Data'!$J$2:$J$6347=$G$3)*('Raw Data'!$AF$2:$AF$6347))</f>
        <v>21</v>
      </c>
      <c r="P40" s="219">
        <f t="shared" si="13"/>
        <v>0.33333333333333331</v>
      </c>
      <c r="Q40" s="218">
        <f t="shared" si="36"/>
        <v>16</v>
      </c>
      <c r="R40" s="219">
        <f t="shared" si="4"/>
        <v>0.25396825396825395</v>
      </c>
      <c r="S40" s="218" cm="1">
        <f t="array" ref="S40">SUMPRODUCT(('Raw Data'!$E$2:$E$6347=$B40)*('Raw Data'!$BL$2:$BL$6347=$D$3)*('Raw Data'!$P$2:$P$6347="JP COURT")*('Raw Data'!$J$2:$J$6347=$G$3)*('Raw Data'!$AE$2:$AE$6347))</f>
        <v>4</v>
      </c>
      <c r="T40" s="219">
        <f t="shared" si="14"/>
        <v>6.3492063492063489E-2</v>
      </c>
      <c r="U40" s="218" cm="1">
        <f t="array" ref="U40">SUMPRODUCT(('Raw Data'!$E$2:$E$6347=$B40)*('Raw Data'!$BL$2:$BL$6347=$D$3)*('Raw Data'!$P$2:$P$6347="JP COURT")*('Raw Data'!$J$2:$J$6347=$G$3)*('Raw Data'!$AD$2:$AD$6347))</f>
        <v>22</v>
      </c>
      <c r="V40" s="220">
        <f t="shared" si="15"/>
        <v>0.34920634920634919</v>
      </c>
    </row>
    <row r="41" spans="2:22" x14ac:dyDescent="0.2">
      <c r="B41" s="46" t="s">
        <v>39</v>
      </c>
      <c r="C41" s="223" cm="1">
        <f t="array" ref="C41">(SUMPRODUCT(('Raw Data'!$E$2:$E$6347=$B41)*('Raw Data'!$BL$2:$BL$6347=$D$3)*('Raw Data'!$P$2:$P$6347="JP COURT")*('Raw Data'!$J$2:$J$6347=$G$3)*('Raw Data'!$S$2:$S$6347)))/1000</f>
        <v>33.938000000000002</v>
      </c>
      <c r="D41" s="218" cm="1">
        <f t="array" ref="D41">(SUMPRODUCT(('Raw Data'!$E$2:$E$6347=$B41)*('Raw Data'!$BL$2:$BL$6347=$D$3)*('Raw Data'!$P$2:$P$6347="JP COURT")*('Raw Data'!$J$2:$J$6347=$G$3)*('Raw Data'!$T$2:$T$6347)))/1000</f>
        <v>0</v>
      </c>
      <c r="E41" s="218">
        <f t="shared" si="16"/>
        <v>33.938000000000002</v>
      </c>
      <c r="F41" s="222" cm="1">
        <f t="array" ref="F41">(SUMPRODUCT(('Raw Data'!$E$2:$E$6347=$B41)*('Raw Data'!$BL$2:$BL$6347=$D$3)*('Raw Data'!$P$2:$P$6347="JP COURT")*('Raw Data'!$J$2:$J$6347=$G$3)*('Raw Data'!$AA$2:$AA$6347)))/1000</f>
        <v>16.57</v>
      </c>
      <c r="G41" s="219">
        <f t="shared" si="10"/>
        <v>0.48824326713418587</v>
      </c>
      <c r="H41" s="218">
        <f t="shared" si="17"/>
        <v>9.1430000000000025</v>
      </c>
      <c r="I41" s="219">
        <f t="shared" si="11"/>
        <v>0.26940302905297903</v>
      </c>
      <c r="J41" s="222" cm="1">
        <f t="array" ref="J41">(SUMPRODUCT(('Raw Data'!$E$2:$E$6347=$B41)*('Raw Data'!$BL$2:$BL$6347=$D$3)*('Raw Data'!$P$2:$P$6347="JP COURT")*('Raw Data'!$J$2:$J$6347=$G$3)*('Raw Data'!$W$2:$W$6347)))/1000</f>
        <v>8.2249999999999996</v>
      </c>
      <c r="K41" s="220">
        <f t="shared" si="2"/>
        <v>0.24235370381283514</v>
      </c>
      <c r="L41" s="218" cm="1">
        <f t="array" ref="L41">SUMPRODUCT(('Raw Data'!$E$2:$E$6347=$B41)*('Raw Data'!$BL$2:$BL$6347=$D$3)*('Raw Data'!$P$2:$P$6347="JP COURT")*('Raw Data'!$J$2:$J$6347=$G$3)*('Raw Data'!$R$2:$R$6347))</f>
        <v>142</v>
      </c>
      <c r="M41" s="218" cm="1">
        <f t="array" ref="M41">SUMPRODUCT(('Raw Data'!$E$2:$E$6347=$B41)*('Raw Data'!$BL$2:$BL$6347=$D$3)*('Raw Data'!$P$2:$P$6347="JP COURT")*('Raw Data'!$J$2:$J$6347=$G$3)*('Raw Data'!$AH$2:$AH$6347))+SUMPRODUCT(('Raw Data'!$E$2:$E$6347=$B41)*('Raw Data'!$BL$2:$BL$6347=$D$3)*('Raw Data'!$P$2:$P$6347="JP COURT")*('Raw Data'!$J$2:$J$6347=$G$3)*('Raw Data'!$BH$2:$BH$6347))</f>
        <v>0</v>
      </c>
      <c r="N41" s="218">
        <f t="shared" si="35"/>
        <v>142</v>
      </c>
      <c r="O41" s="218" cm="1">
        <f t="array" ref="O41">SUMPRODUCT(('Raw Data'!$E$2:$E$6347=$B41)*('Raw Data'!$BL$2:$BL$6347=$D$3)*('Raw Data'!$P$2:$P$6347="JP COURT")*('Raw Data'!$J$2:$J$6347=$G$3)*('Raw Data'!$AF$2:$AF$6347))</f>
        <v>64</v>
      </c>
      <c r="P41" s="219">
        <f t="shared" si="13"/>
        <v>0.45070422535211269</v>
      </c>
      <c r="Q41" s="218">
        <f t="shared" si="36"/>
        <v>27</v>
      </c>
      <c r="R41" s="219">
        <f t="shared" si="4"/>
        <v>0.19014084507042253</v>
      </c>
      <c r="S41" s="218" cm="1">
        <f t="array" ref="S41">SUMPRODUCT(('Raw Data'!$E$2:$E$6347=$B41)*('Raw Data'!$BL$2:$BL$6347=$D$3)*('Raw Data'!$P$2:$P$6347="JP COURT")*('Raw Data'!$J$2:$J$6347=$G$3)*('Raw Data'!$AE$2:$AE$6347))</f>
        <v>20</v>
      </c>
      <c r="T41" s="219">
        <f t="shared" si="14"/>
        <v>0.14084507042253522</v>
      </c>
      <c r="U41" s="218" cm="1">
        <f t="array" ref="U41">SUMPRODUCT(('Raw Data'!$E$2:$E$6347=$B41)*('Raw Data'!$BL$2:$BL$6347=$D$3)*('Raw Data'!$P$2:$P$6347="JP COURT")*('Raw Data'!$J$2:$J$6347=$G$3)*('Raw Data'!$AD$2:$AD$6347))</f>
        <v>31</v>
      </c>
      <c r="V41" s="220">
        <f t="shared" si="15"/>
        <v>0.21830985915492956</v>
      </c>
    </row>
    <row r="42" spans="2:22" x14ac:dyDescent="0.2">
      <c r="B42" s="46" t="s">
        <v>40</v>
      </c>
      <c r="C42" s="223" cm="1">
        <f t="array" ref="C42">(SUMPRODUCT(('Raw Data'!$E$2:$E$6347=$B42)*('Raw Data'!$BL$2:$BL$6347=$D$3)*('Raw Data'!$P$2:$P$6347="JP COURT")*('Raw Data'!$J$2:$J$6347=$G$3)*('Raw Data'!$S$2:$S$6347)))/1000</f>
        <v>40.009</v>
      </c>
      <c r="D42" s="223" cm="1">
        <f t="array" ref="D42">(SUMPRODUCT(('Raw Data'!$E$2:$E$6347=$B42)*('Raw Data'!$BL$2:$BL$6347=$D$3)*('Raw Data'!$P$2:$P$6347="JP COURT")*('Raw Data'!$J$2:$J$6347=$G$3)*('Raw Data'!$T$2:$T$6347)))/1000</f>
        <v>0.59</v>
      </c>
      <c r="E42" s="218">
        <f t="shared" si="16"/>
        <v>39.418999999999997</v>
      </c>
      <c r="F42" s="222" cm="1">
        <f t="array" ref="F42">(SUMPRODUCT(('Raw Data'!$E$2:$E$6347=$B42)*('Raw Data'!$BL$2:$BL$6347=$D$3)*('Raw Data'!$P$2:$P$6347="JP COURT")*('Raw Data'!$J$2:$J$6347=$G$3)*('Raw Data'!$AA$2:$AA$6347)))/1000</f>
        <v>16.52843</v>
      </c>
      <c r="G42" s="219">
        <f t="shared" si="10"/>
        <v>0.41930109845505981</v>
      </c>
      <c r="H42" s="218">
        <f t="shared" si="17"/>
        <v>13.520999999999997</v>
      </c>
      <c r="I42" s="219">
        <f t="shared" si="11"/>
        <v>0.34300717927902785</v>
      </c>
      <c r="J42" s="222" cm="1">
        <f t="array" ref="J42">(SUMPRODUCT(('Raw Data'!$E$2:$E$6347=$B42)*('Raw Data'!$BL$2:$BL$6347=$D$3)*('Raw Data'!$P$2:$P$6347="JP COURT")*('Raw Data'!$J$2:$J$6347=$G$3)*('Raw Data'!$W$2:$W$6347)))/1000</f>
        <v>9.3695699999999995</v>
      </c>
      <c r="K42" s="220">
        <f t="shared" si="2"/>
        <v>0.23769172226591237</v>
      </c>
      <c r="L42" s="218" cm="1">
        <f t="array" ref="L42">SUMPRODUCT(('Raw Data'!$E$2:$E$6347=$B42)*('Raw Data'!$BL$2:$BL$6347=$D$3)*('Raw Data'!$P$2:$P$6347="JP COURT")*('Raw Data'!$J$2:$J$6347=$G$3)*('Raw Data'!$R$2:$R$6347))</f>
        <v>130</v>
      </c>
      <c r="M42" s="218" cm="1">
        <f t="array" ref="M42">SUMPRODUCT(('Raw Data'!$E$2:$E$6347=$B42)*('Raw Data'!$BL$2:$BL$6347=$D$3)*('Raw Data'!$P$2:$P$6347="JP COURT")*('Raw Data'!$J$2:$J$6347=$G$3)*('Raw Data'!$AH$2:$AH$6347))+SUMPRODUCT(('Raw Data'!$E$2:$E$6347=$B42)*('Raw Data'!$BL$2:$BL$6347=$D$3)*('Raw Data'!$P$2:$P$6347="JP COURT")*('Raw Data'!$J$2:$J$6347=$G$3)*('Raw Data'!$BH$2:$BH$6347))</f>
        <v>2</v>
      </c>
      <c r="N42" s="218">
        <f t="shared" si="35"/>
        <v>128</v>
      </c>
      <c r="O42" s="218" cm="1">
        <f t="array" ref="O42">SUMPRODUCT(('Raw Data'!$E$2:$E$6347=$B42)*('Raw Data'!$BL$2:$BL$6347=$D$3)*('Raw Data'!$P$2:$P$6347="JP COURT")*('Raw Data'!$J$2:$J$6347=$G$3)*('Raw Data'!$AF$2:$AF$6347))</f>
        <v>46</v>
      </c>
      <c r="P42" s="219">
        <f t="shared" si="13"/>
        <v>0.359375</v>
      </c>
      <c r="Q42" s="218">
        <f t="shared" si="36"/>
        <v>19</v>
      </c>
      <c r="R42" s="219">
        <f t="shared" si="4"/>
        <v>0.1484375</v>
      </c>
      <c r="S42" s="218" cm="1">
        <f t="array" ref="S42">SUMPRODUCT(('Raw Data'!$E$2:$E$6347=$B42)*('Raw Data'!$BL$2:$BL$6347=$D$3)*('Raw Data'!$P$2:$P$6347="JP COURT")*('Raw Data'!$J$2:$J$6347=$G$3)*('Raw Data'!$AE$2:$AE$6347))</f>
        <v>20</v>
      </c>
      <c r="T42" s="219">
        <f t="shared" si="14"/>
        <v>0.15625</v>
      </c>
      <c r="U42" s="218" cm="1">
        <f t="array" ref="U42">SUMPRODUCT(('Raw Data'!$E$2:$E$6347=$B42)*('Raw Data'!$BL$2:$BL$6347=$D$3)*('Raw Data'!$P$2:$P$6347="JP COURT")*('Raw Data'!$J$2:$J$6347=$G$3)*('Raw Data'!$AD$2:$AD$6347))</f>
        <v>43</v>
      </c>
      <c r="V42" s="220">
        <f t="shared" si="15"/>
        <v>0.3359375</v>
      </c>
    </row>
    <row r="43" spans="2:22" x14ac:dyDescent="0.2">
      <c r="B43" s="46" t="s">
        <v>41</v>
      </c>
      <c r="C43" s="223" cm="1">
        <f t="array" ref="C43">(SUMPRODUCT(('Raw Data'!$E$2:$E$6347=$B43)*('Raw Data'!$BL$2:$BL$6347=$D$3)*('Raw Data'!$P$2:$P$6347="JP COURT")*('Raw Data'!$J$2:$J$6347=$G$3)*('Raw Data'!$S$2:$S$6347)))/1000</f>
        <v>8.3633500000000005</v>
      </c>
      <c r="D43" s="223" cm="1">
        <f t="array" ref="D43">(SUMPRODUCT(('Raw Data'!$E$2:$E$6347=$B43)*('Raw Data'!$BL$2:$BL$6347=$D$3)*('Raw Data'!$P$2:$P$6347="JP COURT")*('Raw Data'!$J$2:$J$6347=$G$3)*('Raw Data'!$T$2:$T$6347)))/1000</f>
        <v>0.74</v>
      </c>
      <c r="E43" s="218">
        <f t="shared" si="16"/>
        <v>7.6233500000000003</v>
      </c>
      <c r="F43" s="222" cm="1">
        <f t="array" ref="F43">(SUMPRODUCT(('Raw Data'!$E$2:$E$6347=$B43)*('Raw Data'!$BL$2:$BL$6347=$D$3)*('Raw Data'!$P$2:$P$6347="JP COURT")*('Raw Data'!$J$2:$J$6347=$G$3)*('Raw Data'!$AA$2:$AA$6347)))/1000</f>
        <v>2.3250100000000002</v>
      </c>
      <c r="G43" s="219">
        <f t="shared" si="10"/>
        <v>0.30498534109020314</v>
      </c>
      <c r="H43" s="218">
        <f t="shared" si="17"/>
        <v>4.5533399999999995</v>
      </c>
      <c r="I43" s="219">
        <f t="shared" si="11"/>
        <v>0.59728859359730291</v>
      </c>
      <c r="J43" s="222" cm="1">
        <f t="array" ref="J43">(SUMPRODUCT(('Raw Data'!$E$2:$E$6347=$B43)*('Raw Data'!$BL$2:$BL$6347=$D$3)*('Raw Data'!$P$2:$P$6347="JP COURT")*('Raw Data'!$J$2:$J$6347=$G$3)*('Raw Data'!$W$2:$W$6347)))/1000</f>
        <v>0.745</v>
      </c>
      <c r="K43" s="220">
        <f t="shared" si="2"/>
        <v>9.7726065312493851E-2</v>
      </c>
      <c r="L43" s="218" cm="1">
        <f t="array" ref="L43">SUMPRODUCT(('Raw Data'!$E$2:$E$6347=$B43)*('Raw Data'!$BL$2:$BL$6347=$D$3)*('Raw Data'!$P$2:$P$6347="JP COURT")*('Raw Data'!$J$2:$J$6347=$G$3)*('Raw Data'!$R$2:$R$6347))</f>
        <v>25</v>
      </c>
      <c r="M43" s="218" cm="1">
        <f t="array" ref="M43">SUMPRODUCT(('Raw Data'!$E$2:$E$6347=$B43)*('Raw Data'!$BL$2:$BL$6347=$D$3)*('Raw Data'!$P$2:$P$6347="JP COURT")*('Raw Data'!$J$2:$J$6347=$G$3)*('Raw Data'!$AH$2:$AH$6347))+SUMPRODUCT(('Raw Data'!$E$2:$E$6347=$B43)*('Raw Data'!$BL$2:$BL$6347=$D$3)*('Raw Data'!$P$2:$P$6347="JP COURT")*('Raw Data'!$J$2:$J$6347=$G$3)*('Raw Data'!$BH$2:$BH$6347))</f>
        <v>1</v>
      </c>
      <c r="N43" s="218">
        <f t="shared" si="35"/>
        <v>24</v>
      </c>
      <c r="O43" s="218" cm="1">
        <f t="array" ref="O43">SUMPRODUCT(('Raw Data'!$E$2:$E$6347=$B43)*('Raw Data'!$BL$2:$BL$6347=$D$3)*('Raw Data'!$P$2:$P$6347="JP COURT")*('Raw Data'!$J$2:$J$6347=$G$3)*('Raw Data'!$AF$2:$AF$6347))</f>
        <v>5</v>
      </c>
      <c r="P43" s="219">
        <f t="shared" si="13"/>
        <v>0.20833333333333334</v>
      </c>
      <c r="Q43" s="218">
        <f t="shared" si="36"/>
        <v>10</v>
      </c>
      <c r="R43" s="219">
        <f t="shared" si="4"/>
        <v>0.41666666666666669</v>
      </c>
      <c r="S43" s="218" cm="1">
        <f t="array" ref="S43">SUMPRODUCT(('Raw Data'!$E$2:$E$6347=$B43)*('Raw Data'!$BL$2:$BL$6347=$D$3)*('Raw Data'!$P$2:$P$6347="JP COURT")*('Raw Data'!$J$2:$J$6347=$G$3)*('Raw Data'!$AE$2:$AE$6347))</f>
        <v>8</v>
      </c>
      <c r="T43" s="219">
        <f t="shared" si="14"/>
        <v>0.33333333333333331</v>
      </c>
      <c r="U43" s="218" cm="1">
        <f t="array" ref="U43">SUMPRODUCT(('Raw Data'!$E$2:$E$6347=$B43)*('Raw Data'!$BL$2:$BL$6347=$D$3)*('Raw Data'!$P$2:$P$6347="JP COURT")*('Raw Data'!$J$2:$J$6347=$G$3)*('Raw Data'!$AD$2:$AD$6347))</f>
        <v>1</v>
      </c>
      <c r="V43" s="220">
        <f t="shared" si="15"/>
        <v>4.1666666666666664E-2</v>
      </c>
    </row>
    <row r="44" spans="2:22" x14ac:dyDescent="0.2">
      <c r="B44" s="46" t="s">
        <v>42</v>
      </c>
      <c r="C44" s="223" cm="1">
        <f t="array" ref="C44">(SUMPRODUCT(('Raw Data'!$E$2:$E$6347=$B44)*('Raw Data'!$BL$2:$BL$6347=$D$3)*('Raw Data'!$P$2:$P$6347="JP COURT")*('Raw Data'!$J$2:$J$6347=$G$3)*('Raw Data'!$S$2:$S$6347)))/1000</f>
        <v>12.57</v>
      </c>
      <c r="D44" s="223" cm="1">
        <f t="array" ref="D44">(SUMPRODUCT(('Raw Data'!$E$2:$E$6347=$B44)*('Raw Data'!$BL$2:$BL$6347=$D$3)*('Raw Data'!$P$2:$P$6347="JP COURT")*('Raw Data'!$J$2:$J$6347=$G$3)*('Raw Data'!$T$2:$T$6347)))/1000</f>
        <v>0</v>
      </c>
      <c r="E44" s="218">
        <f t="shared" si="16"/>
        <v>12.57</v>
      </c>
      <c r="F44" s="222" cm="1">
        <f t="array" ref="F44">(SUMPRODUCT(('Raw Data'!$E$2:$E$6347=$B44)*('Raw Data'!$BL$2:$BL$6347=$D$3)*('Raw Data'!$P$2:$P$6347="JP COURT")*('Raw Data'!$J$2:$J$6347=$G$3)*('Raw Data'!$AA$2:$AA$6347)))/1000</f>
        <v>6.8708500000000008</v>
      </c>
      <c r="G44" s="219">
        <f t="shared" si="10"/>
        <v>0.54660700079554503</v>
      </c>
      <c r="H44" s="218">
        <f t="shared" si="17"/>
        <v>3.6649999999999996</v>
      </c>
      <c r="I44" s="219">
        <f t="shared" si="11"/>
        <v>0.29156722354813042</v>
      </c>
      <c r="J44" s="222" cm="1">
        <f t="array" ref="J44">(SUMPRODUCT(('Raw Data'!$E$2:$E$6347=$B44)*('Raw Data'!$BL$2:$BL$6347=$D$3)*('Raw Data'!$P$2:$P$6347="JP COURT")*('Raw Data'!$J$2:$J$6347=$G$3)*('Raw Data'!$W$2:$W$6347)))/1000</f>
        <v>2.0341499999999999</v>
      </c>
      <c r="K44" s="220">
        <f t="shared" si="2"/>
        <v>0.16182577565632458</v>
      </c>
      <c r="L44" s="218" cm="1">
        <f t="array" ref="L44">SUMPRODUCT(('Raw Data'!$E$2:$E$6347=$B44)*('Raw Data'!$BL$2:$BL$6347=$D$3)*('Raw Data'!$P$2:$P$6347="JP COURT")*('Raw Data'!$J$2:$J$6347=$G$3)*('Raw Data'!$R$2:$R$6347))</f>
        <v>48</v>
      </c>
      <c r="M44" s="218" cm="1">
        <f t="array" ref="M44">SUMPRODUCT(('Raw Data'!$E$2:$E$6347=$B44)*('Raw Data'!$BL$2:$BL$6347=$D$3)*('Raw Data'!$P$2:$P$6347="JP COURT")*('Raw Data'!$J$2:$J$6347=$G$3)*('Raw Data'!$AH$2:$AH$6347))+SUMPRODUCT(('Raw Data'!$E$2:$E$6347=$B44)*('Raw Data'!$BL$2:$BL$6347=$D$3)*('Raw Data'!$P$2:$P$6347="JP COURT")*('Raw Data'!$J$2:$J$6347=$G$3)*('Raw Data'!$BH$2:$BH$6347))</f>
        <v>0</v>
      </c>
      <c r="N44" s="218">
        <f t="shared" si="35"/>
        <v>48</v>
      </c>
      <c r="O44" s="218" cm="1">
        <f t="array" ref="O44">SUMPRODUCT(('Raw Data'!$E$2:$E$6347=$B44)*('Raw Data'!$BL$2:$BL$6347=$D$3)*('Raw Data'!$P$2:$P$6347="JP COURT")*('Raw Data'!$J$2:$J$6347=$G$3)*('Raw Data'!$AF$2:$AF$6347))</f>
        <v>27</v>
      </c>
      <c r="P44" s="219">
        <f t="shared" si="13"/>
        <v>0.5625</v>
      </c>
      <c r="Q44" s="218">
        <f t="shared" si="36"/>
        <v>4</v>
      </c>
      <c r="R44" s="219">
        <f t="shared" si="4"/>
        <v>8.3333333333333329E-2</v>
      </c>
      <c r="S44" s="218" cm="1">
        <f t="array" ref="S44">SUMPRODUCT(('Raw Data'!$E$2:$E$6347=$B44)*('Raw Data'!$BL$2:$BL$6347=$D$3)*('Raw Data'!$P$2:$P$6347="JP COURT")*('Raw Data'!$J$2:$J$6347=$G$3)*('Raw Data'!$AE$2:$AE$6347))</f>
        <v>7</v>
      </c>
      <c r="T44" s="219">
        <f t="shared" si="14"/>
        <v>0.14583333333333334</v>
      </c>
      <c r="U44" s="218" cm="1">
        <f t="array" ref="U44">SUMPRODUCT(('Raw Data'!$E$2:$E$6347=$B44)*('Raw Data'!$BL$2:$BL$6347=$D$3)*('Raw Data'!$P$2:$P$6347="JP COURT")*('Raw Data'!$J$2:$J$6347=$G$3)*('Raw Data'!$AD$2:$AD$6347))</f>
        <v>10</v>
      </c>
      <c r="V44" s="220">
        <f t="shared" si="15"/>
        <v>0.20833333333333334</v>
      </c>
    </row>
    <row r="45" spans="2:22" x14ac:dyDescent="0.2">
      <c r="B45" s="46"/>
      <c r="C45" s="223"/>
      <c r="D45" s="223"/>
      <c r="E45" s="218"/>
      <c r="F45" s="222"/>
      <c r="G45" s="219"/>
      <c r="H45" s="218"/>
      <c r="I45" s="219"/>
      <c r="J45" s="222"/>
      <c r="K45" s="220"/>
      <c r="L45" s="218"/>
      <c r="M45" s="218"/>
      <c r="N45" s="218"/>
      <c r="O45" s="218"/>
      <c r="P45" s="219"/>
      <c r="Q45" s="218"/>
      <c r="R45" s="219"/>
      <c r="S45" s="218"/>
      <c r="T45" s="219"/>
      <c r="U45" s="218"/>
      <c r="V45" s="220"/>
    </row>
    <row r="46" spans="2:22" x14ac:dyDescent="0.2">
      <c r="B46" s="37" t="s">
        <v>43</v>
      </c>
      <c r="C46" s="215">
        <f>SUM(C47:C54)</f>
        <v>128.86176</v>
      </c>
      <c r="D46" s="216">
        <f t="shared" ref="D46:F46" si="37">SUM(D47:D54)</f>
        <v>0.27</v>
      </c>
      <c r="E46" s="216">
        <f t="shared" si="37"/>
        <v>128.59176000000002</v>
      </c>
      <c r="F46" s="216">
        <f t="shared" si="37"/>
        <v>61.754780000000004</v>
      </c>
      <c r="G46" s="217">
        <f t="shared" si="10"/>
        <v>0.480239013759513</v>
      </c>
      <c r="H46" s="216">
        <f>SUM(H47:H54)</f>
        <v>35.124980000000001</v>
      </c>
      <c r="I46" s="217">
        <f t="shared" si="11"/>
        <v>0.27315109459579678</v>
      </c>
      <c r="J46" s="216">
        <f>SUM(J47:J54)</f>
        <v>31.712000000000003</v>
      </c>
      <c r="K46" s="217">
        <f t="shared" si="2"/>
        <v>0.24660989164469013</v>
      </c>
      <c r="L46" s="215">
        <f>SUM(L47:L54)</f>
        <v>565</v>
      </c>
      <c r="M46" s="216">
        <f t="shared" ref="M46:U46" si="38">SUM(M47:M54)</f>
        <v>2</v>
      </c>
      <c r="N46" s="216">
        <f t="shared" si="38"/>
        <v>563</v>
      </c>
      <c r="O46" s="216">
        <f t="shared" si="38"/>
        <v>274</v>
      </c>
      <c r="P46" s="217">
        <f t="shared" si="13"/>
        <v>0.48667850799289519</v>
      </c>
      <c r="Q46" s="216">
        <f t="shared" si="38"/>
        <v>56</v>
      </c>
      <c r="R46" s="217">
        <f t="shared" si="4"/>
        <v>9.9467140319715805E-2</v>
      </c>
      <c r="S46" s="216">
        <f t="shared" si="38"/>
        <v>78</v>
      </c>
      <c r="T46" s="217">
        <f t="shared" si="14"/>
        <v>0.13854351687388988</v>
      </c>
      <c r="U46" s="216">
        <f t="shared" si="38"/>
        <v>155</v>
      </c>
      <c r="V46" s="217">
        <f t="shared" si="15"/>
        <v>0.27531083481349911</v>
      </c>
    </row>
    <row r="47" spans="2:22" x14ac:dyDescent="0.2">
      <c r="B47" s="46" t="s">
        <v>44</v>
      </c>
      <c r="C47" s="223" cm="1">
        <f t="array" ref="C47">(SUMPRODUCT(('Raw Data'!$E$2:$E$6347=$B47)*('Raw Data'!$BL$2:$BL$6347=$D$3)*('Raw Data'!$P$2:$P$6347="JP COURT")*('Raw Data'!$J$2:$J$6347=$G$3)*('Raw Data'!$S$2:$S$6347)))/1000</f>
        <v>3.1850000000000001</v>
      </c>
      <c r="D47" s="218" cm="1">
        <f t="array" ref="D47">(SUMPRODUCT(('Raw Data'!$E$2:$E$6347=$B47)*('Raw Data'!$BL$2:$BL$6347=$D$3)*('Raw Data'!$P$2:$P$6347="JP COURT")*('Raw Data'!$J$2:$J$6347=$G$3)*('Raw Data'!$T$2:$T$6347)))/1000</f>
        <v>0.255</v>
      </c>
      <c r="E47" s="218">
        <f t="shared" si="16"/>
        <v>2.93</v>
      </c>
      <c r="F47" s="222" cm="1">
        <f t="array" ref="F47">(SUMPRODUCT(('Raw Data'!$E$2:$E$6347=$B47)*('Raw Data'!$BL$2:$BL$6347=$D$3)*('Raw Data'!$P$2:$P$6347="JP COURT")*('Raw Data'!$J$2:$J$6347=$G$3)*('Raw Data'!$AA$2:$AA$6347)))/1000</f>
        <v>1.7849999999999999</v>
      </c>
      <c r="G47" s="219">
        <f t="shared" si="10"/>
        <v>0.60921501706484638</v>
      </c>
      <c r="H47" s="218">
        <f t="shared" si="17"/>
        <v>0.79500000000000026</v>
      </c>
      <c r="I47" s="219">
        <f t="shared" si="11"/>
        <v>0.27133105802047791</v>
      </c>
      <c r="J47" s="222" cm="1">
        <f t="array" ref="J47">(SUMPRODUCT(('Raw Data'!$E$2:$E$6347=$B47)*('Raw Data'!$BL$2:$BL$6347=$D$3)*('Raw Data'!$P$2:$P$6347="JP COURT")*('Raw Data'!$J$2:$J$6347=$G$3)*('Raw Data'!$W$2:$W$6347)))/1000</f>
        <v>0.35</v>
      </c>
      <c r="K47" s="220">
        <f t="shared" si="2"/>
        <v>0.11945392491467575</v>
      </c>
      <c r="L47" s="218" cm="1">
        <f t="array" ref="L47">SUMPRODUCT(('Raw Data'!$E$2:$E$6347=$B47)*('Raw Data'!$BL$2:$BL$6347=$D$3)*('Raw Data'!$P$2:$P$6347="JP COURT")*('Raw Data'!$J$2:$J$6347=$G$3)*('Raw Data'!$R$2:$R$6347))</f>
        <v>12</v>
      </c>
      <c r="M47" s="218" cm="1">
        <f t="array" ref="M47">SUMPRODUCT(('Raw Data'!$E$2:$E$6347=$B47)*('Raw Data'!$BL$2:$BL$6347=$D$3)*('Raw Data'!$P$2:$P$6347="JP COURT")*('Raw Data'!$J$2:$J$6347=$G$3)*('Raw Data'!$AH$2:$AH$6347))+SUMPRODUCT(('Raw Data'!$E$2:$E$6347=$B47)*('Raw Data'!$BL$2:$BL$6347=$D$3)*('Raw Data'!$P$2:$P$6347="JP COURT")*('Raw Data'!$J$2:$J$6347=$G$3)*('Raw Data'!$BH$2:$BH$6347))</f>
        <v>1</v>
      </c>
      <c r="N47" s="218">
        <f t="shared" ref="N47:N54" si="39">L47-M47</f>
        <v>11</v>
      </c>
      <c r="O47" s="218" cm="1">
        <f t="array" ref="O47">SUMPRODUCT(('Raw Data'!$E$2:$E$6347=$B47)*('Raw Data'!$BL$2:$BL$6347=$D$3)*('Raw Data'!$P$2:$P$6347="JP COURT")*('Raw Data'!$J$2:$J$6347=$G$3)*('Raw Data'!$AF$2:$AF$6347))</f>
        <v>7</v>
      </c>
      <c r="P47" s="219">
        <f t="shared" si="13"/>
        <v>0.63636363636363635</v>
      </c>
      <c r="Q47" s="218">
        <f t="shared" ref="Q47:Q54" si="40">N47-O47-S47-U47</f>
        <v>0</v>
      </c>
      <c r="R47" s="219">
        <f t="shared" si="4"/>
        <v>0</v>
      </c>
      <c r="S47" s="218" cm="1">
        <f t="array" ref="S47">SUMPRODUCT(('Raw Data'!$E$2:$E$6347=$B47)*('Raw Data'!$BL$2:$BL$6347=$D$3)*('Raw Data'!$P$2:$P$6347="JP COURT")*('Raw Data'!$J$2:$J$6347=$G$3)*('Raw Data'!$AE$2:$AE$6347))</f>
        <v>2</v>
      </c>
      <c r="T47" s="219">
        <f t="shared" si="14"/>
        <v>0.18181818181818182</v>
      </c>
      <c r="U47" s="218" cm="1">
        <f t="array" ref="U47">SUMPRODUCT(('Raw Data'!$E$2:$E$6347=$B47)*('Raw Data'!$BL$2:$BL$6347=$D$3)*('Raw Data'!$P$2:$P$6347="JP COURT")*('Raw Data'!$J$2:$J$6347=$G$3)*('Raw Data'!$AD$2:$AD$6347))</f>
        <v>2</v>
      </c>
      <c r="V47" s="220">
        <f t="shared" si="15"/>
        <v>0.18181818181818182</v>
      </c>
    </row>
    <row r="48" spans="2:22" x14ac:dyDescent="0.2">
      <c r="B48" s="46" t="s">
        <v>45</v>
      </c>
      <c r="C48" s="223" cm="1">
        <f t="array" ref="C48">(SUMPRODUCT(('Raw Data'!$E$2:$E$6347=$B48)*('Raw Data'!$BL$2:$BL$6347=$D$3)*('Raw Data'!$P$2:$P$6347="JP COURT")*('Raw Data'!$J$2:$J$6347=$G$3)*('Raw Data'!$S$2:$S$6347)))/1000</f>
        <v>20.191759999999999</v>
      </c>
      <c r="D48" s="218" cm="1">
        <f t="array" ref="D48">(SUMPRODUCT(('Raw Data'!$E$2:$E$6347=$B48)*('Raw Data'!$BL$2:$BL$6347=$D$3)*('Raw Data'!$P$2:$P$6347="JP COURT")*('Raw Data'!$J$2:$J$6347=$G$3)*('Raw Data'!$T$2:$T$6347)))/1000</f>
        <v>0</v>
      </c>
      <c r="E48" s="218">
        <f t="shared" si="16"/>
        <v>20.191759999999999</v>
      </c>
      <c r="F48" s="222" cm="1">
        <f t="array" ref="F48">(SUMPRODUCT(('Raw Data'!$E$2:$E$6347=$B48)*('Raw Data'!$BL$2:$BL$6347=$D$3)*('Raw Data'!$P$2:$P$6347="JP COURT")*('Raw Data'!$J$2:$J$6347=$G$3)*('Raw Data'!$AA$2:$AA$6347)))/1000</f>
        <v>9.4067800000000013</v>
      </c>
      <c r="G48" s="219">
        <f t="shared" si="10"/>
        <v>0.46587221718166233</v>
      </c>
      <c r="H48" s="218">
        <f t="shared" si="17"/>
        <v>6.2049799999999973</v>
      </c>
      <c r="I48" s="219">
        <f t="shared" si="11"/>
        <v>0.3073025828357705</v>
      </c>
      <c r="J48" s="222" cm="1">
        <f t="array" ref="J48">(SUMPRODUCT(('Raw Data'!$E$2:$E$6347=$B48)*('Raw Data'!$BL$2:$BL$6347=$D$3)*('Raw Data'!$P$2:$P$6347="JP COURT")*('Raw Data'!$J$2:$J$6347=$G$3)*('Raw Data'!$W$2:$W$6347)))/1000</f>
        <v>4.58</v>
      </c>
      <c r="K48" s="220">
        <f t="shared" si="2"/>
        <v>0.22682519998256717</v>
      </c>
      <c r="L48" s="218" cm="1">
        <f t="array" ref="L48">SUMPRODUCT(('Raw Data'!$E$2:$E$6347=$B48)*('Raw Data'!$BL$2:$BL$6347=$D$3)*('Raw Data'!$P$2:$P$6347="JP COURT")*('Raw Data'!$J$2:$J$6347=$G$3)*('Raw Data'!$R$2:$R$6347))</f>
        <v>89</v>
      </c>
      <c r="M48" s="218" cm="1">
        <f t="array" ref="M48">SUMPRODUCT(('Raw Data'!$E$2:$E$6347=$B48)*('Raw Data'!$BL$2:$BL$6347=$D$3)*('Raw Data'!$P$2:$P$6347="JP COURT")*('Raw Data'!$J$2:$J$6347=$G$3)*('Raw Data'!$AH$2:$AH$6347))+SUMPRODUCT(('Raw Data'!$E$2:$E$6347=$B48)*('Raw Data'!$BL$2:$BL$6347=$D$3)*('Raw Data'!$P$2:$P$6347="JP COURT")*('Raw Data'!$J$2:$J$6347=$G$3)*('Raw Data'!$BH$2:$BH$6347))</f>
        <v>0</v>
      </c>
      <c r="N48" s="218">
        <f t="shared" si="39"/>
        <v>89</v>
      </c>
      <c r="O48" s="218" cm="1">
        <f t="array" ref="O48">SUMPRODUCT(('Raw Data'!$E$2:$E$6347=$B48)*('Raw Data'!$BL$2:$BL$6347=$D$3)*('Raw Data'!$P$2:$P$6347="JP COURT")*('Raw Data'!$J$2:$J$6347=$G$3)*('Raw Data'!$AF$2:$AF$6347))</f>
        <v>41</v>
      </c>
      <c r="P48" s="219">
        <f t="shared" si="13"/>
        <v>0.4606741573033708</v>
      </c>
      <c r="Q48" s="218">
        <f t="shared" si="40"/>
        <v>8</v>
      </c>
      <c r="R48" s="219">
        <f t="shared" si="4"/>
        <v>8.98876404494382E-2</v>
      </c>
      <c r="S48" s="218" cm="1">
        <f t="array" ref="S48">SUMPRODUCT(('Raw Data'!$E$2:$E$6347=$B48)*('Raw Data'!$BL$2:$BL$6347=$D$3)*('Raw Data'!$P$2:$P$6347="JP COURT")*('Raw Data'!$J$2:$J$6347=$G$3)*('Raw Data'!$AE$2:$AE$6347))</f>
        <v>15</v>
      </c>
      <c r="T48" s="219">
        <f t="shared" si="14"/>
        <v>0.16853932584269662</v>
      </c>
      <c r="U48" s="218" cm="1">
        <f t="array" ref="U48">SUMPRODUCT(('Raw Data'!$E$2:$E$6347=$B48)*('Raw Data'!$BL$2:$BL$6347=$D$3)*('Raw Data'!$P$2:$P$6347="JP COURT")*('Raw Data'!$J$2:$J$6347=$G$3)*('Raw Data'!$AD$2:$AD$6347))</f>
        <v>25</v>
      </c>
      <c r="V48" s="220">
        <f t="shared" si="15"/>
        <v>0.2808988764044944</v>
      </c>
    </row>
    <row r="49" spans="2:22" x14ac:dyDescent="0.2">
      <c r="B49" s="46" t="s">
        <v>46</v>
      </c>
      <c r="C49" s="223" cm="1">
        <f t="array" ref="C49">(SUMPRODUCT(('Raw Data'!$E$2:$E$6347=$B49)*('Raw Data'!$BL$2:$BL$6347=$D$3)*('Raw Data'!$P$2:$P$6347="JP COURT")*('Raw Data'!$J$2:$J$6347=$G$3)*('Raw Data'!$S$2:$S$6347)))/1000</f>
        <v>17.109000000000002</v>
      </c>
      <c r="D49" s="218" cm="1">
        <f t="array" ref="D49">(SUMPRODUCT(('Raw Data'!$E$2:$E$6347=$B49)*('Raw Data'!$BL$2:$BL$6347=$D$3)*('Raw Data'!$P$2:$P$6347="JP COURT")*('Raw Data'!$J$2:$J$6347=$G$3)*('Raw Data'!$T$2:$T$6347)))/1000</f>
        <v>0</v>
      </c>
      <c r="E49" s="218">
        <f t="shared" si="16"/>
        <v>17.109000000000002</v>
      </c>
      <c r="F49" s="222" cm="1">
        <f t="array" ref="F49">(SUMPRODUCT(('Raw Data'!$E$2:$E$6347=$B49)*('Raw Data'!$BL$2:$BL$6347=$D$3)*('Raw Data'!$P$2:$P$6347="JP COURT")*('Raw Data'!$J$2:$J$6347=$G$3)*('Raw Data'!$AA$2:$AA$6347)))/1000</f>
        <v>6.6219999999999999</v>
      </c>
      <c r="G49" s="219">
        <f t="shared" si="10"/>
        <v>0.38704775264480679</v>
      </c>
      <c r="H49" s="218">
        <f t="shared" si="17"/>
        <v>4.6950000000000021</v>
      </c>
      <c r="I49" s="219">
        <f t="shared" si="11"/>
        <v>0.27441697352270744</v>
      </c>
      <c r="J49" s="222" cm="1">
        <f t="array" ref="J49">(SUMPRODUCT(('Raw Data'!$E$2:$E$6347=$B49)*('Raw Data'!$BL$2:$BL$6347=$D$3)*('Raw Data'!$P$2:$P$6347="JP COURT")*('Raw Data'!$J$2:$J$6347=$G$3)*('Raw Data'!$W$2:$W$6347)))/1000</f>
        <v>5.7919999999999998</v>
      </c>
      <c r="K49" s="220">
        <f t="shared" si="2"/>
        <v>0.33853527383248577</v>
      </c>
      <c r="L49" s="218" cm="1">
        <f t="array" ref="L49">SUMPRODUCT(('Raw Data'!$E$2:$E$6347=$B49)*('Raw Data'!$BL$2:$BL$6347=$D$3)*('Raw Data'!$P$2:$P$6347="JP COURT")*('Raw Data'!$J$2:$J$6347=$G$3)*('Raw Data'!$R$2:$R$6347))</f>
        <v>61</v>
      </c>
      <c r="M49" s="218" cm="1">
        <f t="array" ref="M49">SUMPRODUCT(('Raw Data'!$E$2:$E$6347=$B49)*('Raw Data'!$BL$2:$BL$6347=$D$3)*('Raw Data'!$P$2:$P$6347="JP COURT")*('Raw Data'!$J$2:$J$6347=$G$3)*('Raw Data'!$AH$2:$AH$6347))+SUMPRODUCT(('Raw Data'!$E$2:$E$6347=$B49)*('Raw Data'!$BL$2:$BL$6347=$D$3)*('Raw Data'!$P$2:$P$6347="JP COURT")*('Raw Data'!$J$2:$J$6347=$G$3)*('Raw Data'!$BH$2:$BH$6347))</f>
        <v>0</v>
      </c>
      <c r="N49" s="218">
        <f t="shared" si="39"/>
        <v>61</v>
      </c>
      <c r="O49" s="218" cm="1">
        <f t="array" ref="O49">SUMPRODUCT(('Raw Data'!$E$2:$E$6347=$B49)*('Raw Data'!$BL$2:$BL$6347=$D$3)*('Raw Data'!$P$2:$P$6347="JP COURT")*('Raw Data'!$J$2:$J$6347=$G$3)*('Raw Data'!$AF$2:$AF$6347))</f>
        <v>23</v>
      </c>
      <c r="P49" s="219">
        <f t="shared" si="13"/>
        <v>0.37704918032786883</v>
      </c>
      <c r="Q49" s="218">
        <f t="shared" si="40"/>
        <v>4</v>
      </c>
      <c r="R49" s="219">
        <f t="shared" si="4"/>
        <v>6.5573770491803282E-2</v>
      </c>
      <c r="S49" s="218" cm="1">
        <f t="array" ref="S49">SUMPRODUCT(('Raw Data'!$E$2:$E$6347=$B49)*('Raw Data'!$BL$2:$BL$6347=$D$3)*('Raw Data'!$P$2:$P$6347="JP COURT")*('Raw Data'!$J$2:$J$6347=$G$3)*('Raw Data'!$AE$2:$AE$6347))</f>
        <v>9</v>
      </c>
      <c r="T49" s="219">
        <f t="shared" si="14"/>
        <v>0.14754098360655737</v>
      </c>
      <c r="U49" s="218" cm="1">
        <f t="array" ref="U49">SUMPRODUCT(('Raw Data'!$E$2:$E$6347=$B49)*('Raw Data'!$BL$2:$BL$6347=$D$3)*('Raw Data'!$P$2:$P$6347="JP COURT")*('Raw Data'!$J$2:$J$6347=$G$3)*('Raw Data'!$AD$2:$AD$6347))</f>
        <v>25</v>
      </c>
      <c r="V49" s="220">
        <f t="shared" si="15"/>
        <v>0.4098360655737705</v>
      </c>
    </row>
    <row r="50" spans="2:22" x14ac:dyDescent="0.2">
      <c r="B50" s="46" t="s">
        <v>47</v>
      </c>
      <c r="C50" s="223" cm="1">
        <f t="array" ref="C50">(SUMPRODUCT(('Raw Data'!$E$2:$E$6347=$B50)*('Raw Data'!$BL$2:$BL$6347=$D$3)*('Raw Data'!$P$2:$P$6347="JP COURT")*('Raw Data'!$J$2:$J$6347=$G$3)*('Raw Data'!$S$2:$S$6347)))/1000</f>
        <v>18.940000000000001</v>
      </c>
      <c r="D50" s="218" cm="1">
        <f t="array" ref="D50">(SUMPRODUCT(('Raw Data'!$E$2:$E$6347=$B50)*('Raw Data'!$BL$2:$BL$6347=$D$3)*('Raw Data'!$P$2:$P$6347="JP COURT")*('Raw Data'!$J$2:$J$6347=$G$3)*('Raw Data'!$T$2:$T$6347)))/1000</f>
        <v>0</v>
      </c>
      <c r="E50" s="218">
        <f t="shared" si="16"/>
        <v>18.940000000000001</v>
      </c>
      <c r="F50" s="222" cm="1">
        <f t="array" ref="F50">(SUMPRODUCT(('Raw Data'!$E$2:$E$6347=$B50)*('Raw Data'!$BL$2:$BL$6347=$D$3)*('Raw Data'!$P$2:$P$6347="JP COURT")*('Raw Data'!$J$2:$J$6347=$G$3)*('Raw Data'!$AA$2:$AA$6347)))/1000</f>
        <v>7.64</v>
      </c>
      <c r="G50" s="219">
        <f t="shared" si="10"/>
        <v>0.40337909186906012</v>
      </c>
      <c r="H50" s="218">
        <f t="shared" si="17"/>
        <v>7.995000000000001</v>
      </c>
      <c r="I50" s="219">
        <f t="shared" si="11"/>
        <v>0.42212249208025343</v>
      </c>
      <c r="J50" s="222" cm="1">
        <f t="array" ref="J50">(SUMPRODUCT(('Raw Data'!$E$2:$E$6347=$B50)*('Raw Data'!$BL$2:$BL$6347=$D$3)*('Raw Data'!$P$2:$P$6347="JP COURT")*('Raw Data'!$J$2:$J$6347=$G$3)*('Raw Data'!$W$2:$W$6347)))/1000</f>
        <v>3.3050000000000002</v>
      </c>
      <c r="K50" s="220">
        <f t="shared" si="2"/>
        <v>0.17449841605068636</v>
      </c>
      <c r="L50" s="218" cm="1">
        <f t="array" ref="L50">SUMPRODUCT(('Raw Data'!$E$2:$E$6347=$B50)*('Raw Data'!$BL$2:$BL$6347=$D$3)*('Raw Data'!$P$2:$P$6347="JP COURT")*('Raw Data'!$J$2:$J$6347=$G$3)*('Raw Data'!$R$2:$R$6347))</f>
        <v>68</v>
      </c>
      <c r="M50" s="218" cm="1">
        <f t="array" ref="M50">SUMPRODUCT(('Raw Data'!$E$2:$E$6347=$B50)*('Raw Data'!$BL$2:$BL$6347=$D$3)*('Raw Data'!$P$2:$P$6347="JP COURT")*('Raw Data'!$J$2:$J$6347=$G$3)*('Raw Data'!$AH$2:$AH$6347))+SUMPRODUCT(('Raw Data'!$E$2:$E$6347=$B50)*('Raw Data'!$BL$2:$BL$6347=$D$3)*('Raw Data'!$P$2:$P$6347="JP COURT")*('Raw Data'!$J$2:$J$6347=$G$3)*('Raw Data'!$BH$2:$BH$6347))</f>
        <v>0</v>
      </c>
      <c r="N50" s="218">
        <f t="shared" si="39"/>
        <v>68</v>
      </c>
      <c r="O50" s="218" cm="1">
        <f t="array" ref="O50">SUMPRODUCT(('Raw Data'!$E$2:$E$6347=$B50)*('Raw Data'!$BL$2:$BL$6347=$D$3)*('Raw Data'!$P$2:$P$6347="JP COURT")*('Raw Data'!$J$2:$J$6347=$G$3)*('Raw Data'!$AF$2:$AF$6347))</f>
        <v>21</v>
      </c>
      <c r="P50" s="219">
        <f t="shared" si="13"/>
        <v>0.30882352941176472</v>
      </c>
      <c r="Q50" s="218">
        <f t="shared" si="40"/>
        <v>18</v>
      </c>
      <c r="R50" s="219">
        <f t="shared" si="4"/>
        <v>0.26470588235294118</v>
      </c>
      <c r="S50" s="218" cm="1">
        <f t="array" ref="S50">SUMPRODUCT(('Raw Data'!$E$2:$E$6347=$B50)*('Raw Data'!$BL$2:$BL$6347=$D$3)*('Raw Data'!$P$2:$P$6347="JP COURT")*('Raw Data'!$J$2:$J$6347=$G$3)*('Raw Data'!$AE$2:$AE$6347))</f>
        <v>16</v>
      </c>
      <c r="T50" s="219">
        <f t="shared" si="14"/>
        <v>0.23529411764705882</v>
      </c>
      <c r="U50" s="218" cm="1">
        <f t="array" ref="U50">SUMPRODUCT(('Raw Data'!$E$2:$E$6347=$B50)*('Raw Data'!$BL$2:$BL$6347=$D$3)*('Raw Data'!$P$2:$P$6347="JP COURT")*('Raw Data'!$J$2:$J$6347=$G$3)*('Raw Data'!$AD$2:$AD$6347))</f>
        <v>13</v>
      </c>
      <c r="V50" s="220">
        <f t="shared" si="15"/>
        <v>0.19117647058823528</v>
      </c>
    </row>
    <row r="51" spans="2:22" x14ac:dyDescent="0.2">
      <c r="B51" s="46" t="s">
        <v>48</v>
      </c>
      <c r="C51" s="223" cm="1">
        <f t="array" ref="C51">(SUMPRODUCT(('Raw Data'!$E$2:$E$6347=$B51)*('Raw Data'!$BL$2:$BL$6347=$D$3)*('Raw Data'!$P$2:$P$6347="JP COURT")*('Raw Data'!$J$2:$J$6347=$G$3)*('Raw Data'!$S$2:$S$6347)))/1000</f>
        <v>9.3350000000000009</v>
      </c>
      <c r="D51" s="218" cm="1">
        <f t="array" ref="D51">(SUMPRODUCT(('Raw Data'!$E$2:$E$6347=$B51)*('Raw Data'!$BL$2:$BL$6347=$D$3)*('Raw Data'!$P$2:$P$6347="JP COURT")*('Raw Data'!$J$2:$J$6347=$G$3)*('Raw Data'!$T$2:$T$6347)))/1000</f>
        <v>0</v>
      </c>
      <c r="E51" s="218">
        <f t="shared" si="16"/>
        <v>9.3350000000000009</v>
      </c>
      <c r="F51" s="222" cm="1">
        <f t="array" ref="F51">(SUMPRODUCT(('Raw Data'!$E$2:$E$6347=$B51)*('Raw Data'!$BL$2:$BL$6347=$D$3)*('Raw Data'!$P$2:$P$6347="JP COURT")*('Raw Data'!$J$2:$J$6347=$G$3)*('Raw Data'!$AA$2:$AA$6347)))/1000</f>
        <v>4.82</v>
      </c>
      <c r="G51" s="219">
        <f t="shared" si="10"/>
        <v>0.51633636850562403</v>
      </c>
      <c r="H51" s="218">
        <f t="shared" si="17"/>
        <v>1.9500000000000006</v>
      </c>
      <c r="I51" s="219">
        <f t="shared" si="11"/>
        <v>0.20889126941617572</v>
      </c>
      <c r="J51" s="222" cm="1">
        <f t="array" ref="J51">(SUMPRODUCT(('Raw Data'!$E$2:$E$6347=$B51)*('Raw Data'!$BL$2:$BL$6347=$D$3)*('Raw Data'!$P$2:$P$6347="JP COURT")*('Raw Data'!$J$2:$J$6347=$G$3)*('Raw Data'!$W$2:$W$6347)))/1000</f>
        <v>2.5649999999999999</v>
      </c>
      <c r="K51" s="220">
        <f t="shared" si="2"/>
        <v>0.27477236207820027</v>
      </c>
      <c r="L51" s="218" cm="1">
        <f t="array" ref="L51">SUMPRODUCT(('Raw Data'!$E$2:$E$6347=$B51)*('Raw Data'!$BL$2:$BL$6347=$D$3)*('Raw Data'!$P$2:$P$6347="JP COURT")*('Raw Data'!$J$2:$J$6347=$G$3)*('Raw Data'!$R$2:$R$6347))</f>
        <v>43</v>
      </c>
      <c r="M51" s="218" cm="1">
        <f t="array" ref="M51">SUMPRODUCT(('Raw Data'!$E$2:$E$6347=$B51)*('Raw Data'!$BL$2:$BL$6347=$D$3)*('Raw Data'!$P$2:$P$6347="JP COURT")*('Raw Data'!$J$2:$J$6347=$G$3)*('Raw Data'!$AH$2:$AH$6347))+SUMPRODUCT(('Raw Data'!$E$2:$E$6347=$B51)*('Raw Data'!$BL$2:$BL$6347=$D$3)*('Raw Data'!$P$2:$P$6347="JP COURT")*('Raw Data'!$J$2:$J$6347=$G$3)*('Raw Data'!$BH$2:$BH$6347))</f>
        <v>0</v>
      </c>
      <c r="N51" s="218">
        <f t="shared" si="39"/>
        <v>43</v>
      </c>
      <c r="O51" s="218" cm="1">
        <f t="array" ref="O51">SUMPRODUCT(('Raw Data'!$E$2:$E$6347=$B51)*('Raw Data'!$BL$2:$BL$6347=$D$3)*('Raw Data'!$P$2:$P$6347="JP COURT")*('Raw Data'!$J$2:$J$6347=$G$3)*('Raw Data'!$AF$2:$AF$6347))</f>
        <v>23</v>
      </c>
      <c r="P51" s="219">
        <f t="shared" si="13"/>
        <v>0.53488372093023251</v>
      </c>
      <c r="Q51" s="218">
        <f t="shared" si="40"/>
        <v>4</v>
      </c>
      <c r="R51" s="219">
        <f t="shared" si="4"/>
        <v>9.3023255813953487E-2</v>
      </c>
      <c r="S51" s="218" cm="1">
        <f t="array" ref="S51">SUMPRODUCT(('Raw Data'!$E$2:$E$6347=$B51)*('Raw Data'!$BL$2:$BL$6347=$D$3)*('Raw Data'!$P$2:$P$6347="JP COURT")*('Raw Data'!$J$2:$J$6347=$G$3)*('Raw Data'!$AE$2:$AE$6347))</f>
        <v>7</v>
      </c>
      <c r="T51" s="219">
        <f t="shared" si="14"/>
        <v>0.16279069767441862</v>
      </c>
      <c r="U51" s="218" cm="1">
        <f t="array" ref="U51">SUMPRODUCT(('Raw Data'!$E$2:$E$6347=$B51)*('Raw Data'!$BL$2:$BL$6347=$D$3)*('Raw Data'!$P$2:$P$6347="JP COURT")*('Raw Data'!$J$2:$J$6347=$G$3)*('Raw Data'!$AD$2:$AD$6347))</f>
        <v>9</v>
      </c>
      <c r="V51" s="220">
        <f t="shared" si="15"/>
        <v>0.20930232558139536</v>
      </c>
    </row>
    <row r="52" spans="2:22" x14ac:dyDescent="0.2">
      <c r="B52" s="46" t="s">
        <v>49</v>
      </c>
      <c r="C52" s="223" cm="1">
        <f t="array" ref="C52">(SUMPRODUCT(('Raw Data'!$E$2:$E$6347=$B52)*('Raw Data'!$BL$2:$BL$6347=$D$3)*('Raw Data'!$P$2:$P$6347="JP COURT")*('Raw Data'!$J$2:$J$6347=$G$3)*('Raw Data'!$S$2:$S$6347)))/1000</f>
        <v>23.571999999999999</v>
      </c>
      <c r="D52" s="218" cm="1">
        <f t="array" ref="D52">(SUMPRODUCT(('Raw Data'!$E$2:$E$6347=$B52)*('Raw Data'!$BL$2:$BL$6347=$D$3)*('Raw Data'!$P$2:$P$6347="JP COURT")*('Raw Data'!$J$2:$J$6347=$G$3)*('Raw Data'!$T$2:$T$6347)))/1000</f>
        <v>1.4999999999999999E-2</v>
      </c>
      <c r="E52" s="218">
        <f t="shared" si="16"/>
        <v>23.556999999999999</v>
      </c>
      <c r="F52" s="222" cm="1">
        <f t="array" ref="F52">(SUMPRODUCT(('Raw Data'!$E$2:$E$6347=$B52)*('Raw Data'!$BL$2:$BL$6347=$D$3)*('Raw Data'!$P$2:$P$6347="JP COURT")*('Raw Data'!$J$2:$J$6347=$G$3)*('Raw Data'!$AA$2:$AA$6347)))/1000</f>
        <v>7.48</v>
      </c>
      <c r="G52" s="219">
        <f t="shared" si="10"/>
        <v>0.31752769877318848</v>
      </c>
      <c r="H52" s="218">
        <f t="shared" si="17"/>
        <v>9.0319999999999983</v>
      </c>
      <c r="I52" s="219">
        <f t="shared" si="11"/>
        <v>0.38341045124591411</v>
      </c>
      <c r="J52" s="222" cm="1">
        <f t="array" ref="J52">(SUMPRODUCT(('Raw Data'!$E$2:$E$6347=$B52)*('Raw Data'!$BL$2:$BL$6347=$D$3)*('Raw Data'!$P$2:$P$6347="JP COURT")*('Raw Data'!$J$2:$J$6347=$G$3)*('Raw Data'!$W$2:$W$6347)))/1000</f>
        <v>7.0449999999999999</v>
      </c>
      <c r="K52" s="220">
        <f t="shared" si="2"/>
        <v>0.29906184998089741</v>
      </c>
      <c r="L52" s="218" cm="1">
        <f t="array" ref="L52">SUMPRODUCT(('Raw Data'!$E$2:$E$6347=$B52)*('Raw Data'!$BL$2:$BL$6347=$D$3)*('Raw Data'!$P$2:$P$6347="JP COURT")*('Raw Data'!$J$2:$J$6347=$G$3)*('Raw Data'!$R$2:$R$6347))</f>
        <v>106</v>
      </c>
      <c r="M52" s="218" cm="1">
        <f t="array" ref="M52">SUMPRODUCT(('Raw Data'!$E$2:$E$6347=$B52)*('Raw Data'!$BL$2:$BL$6347=$D$3)*('Raw Data'!$P$2:$P$6347="JP COURT")*('Raw Data'!$J$2:$J$6347=$G$3)*('Raw Data'!$AH$2:$AH$6347))+SUMPRODUCT(('Raw Data'!$E$2:$E$6347=$B52)*('Raw Data'!$BL$2:$BL$6347=$D$3)*('Raw Data'!$P$2:$P$6347="JP COURT")*('Raw Data'!$J$2:$J$6347=$G$3)*('Raw Data'!$BH$2:$BH$6347))</f>
        <v>1</v>
      </c>
      <c r="N52" s="218">
        <f t="shared" si="39"/>
        <v>105</v>
      </c>
      <c r="O52" s="218" cm="1">
        <f t="array" ref="O52">SUMPRODUCT(('Raw Data'!$E$2:$E$6347=$B52)*('Raw Data'!$BL$2:$BL$6347=$D$3)*('Raw Data'!$P$2:$P$6347="JP COURT")*('Raw Data'!$J$2:$J$6347=$G$3)*('Raw Data'!$AF$2:$AF$6347))</f>
        <v>34</v>
      </c>
      <c r="P52" s="219">
        <f t="shared" si="13"/>
        <v>0.32380952380952382</v>
      </c>
      <c r="Q52" s="218">
        <f t="shared" si="40"/>
        <v>12</v>
      </c>
      <c r="R52" s="219">
        <f t="shared" si="4"/>
        <v>0.11428571428571428</v>
      </c>
      <c r="S52" s="218" cm="1">
        <f t="array" ref="S52">SUMPRODUCT(('Raw Data'!$E$2:$E$6347=$B52)*('Raw Data'!$BL$2:$BL$6347=$D$3)*('Raw Data'!$P$2:$P$6347="JP COURT")*('Raw Data'!$J$2:$J$6347=$G$3)*('Raw Data'!$AE$2:$AE$6347))</f>
        <v>17</v>
      </c>
      <c r="T52" s="219">
        <f t="shared" si="14"/>
        <v>0.16190476190476191</v>
      </c>
      <c r="U52" s="218" cm="1">
        <f t="array" ref="U52">SUMPRODUCT(('Raw Data'!$E$2:$E$6347=$B52)*('Raw Data'!$BL$2:$BL$6347=$D$3)*('Raw Data'!$P$2:$P$6347="JP COURT")*('Raw Data'!$J$2:$J$6347=$G$3)*('Raw Data'!$AD$2:$AD$6347))</f>
        <v>42</v>
      </c>
      <c r="V52" s="220">
        <f t="shared" si="15"/>
        <v>0.4</v>
      </c>
    </row>
    <row r="53" spans="2:22" x14ac:dyDescent="0.2">
      <c r="B53" s="46" t="s">
        <v>50</v>
      </c>
      <c r="C53" s="223" cm="1">
        <f t="array" ref="C53">(SUMPRODUCT(('Raw Data'!$E$2:$E$6347=$B53)*('Raw Data'!$BL$2:$BL$6347=$D$3)*('Raw Data'!$P$2:$P$6347="JP COURT")*('Raw Data'!$J$2:$J$6347=$G$3)*('Raw Data'!$S$2:$S$6347)))/1000</f>
        <v>20.943999999999999</v>
      </c>
      <c r="D53" s="223" cm="1">
        <f t="array" ref="D53">(SUMPRODUCT(('Raw Data'!$E$2:$E$6347=$B53)*('Raw Data'!$BL$2:$BL$6347=$D$3)*('Raw Data'!$P$2:$P$6347="JP COURT")*('Raw Data'!$J$2:$J$6347=$G$3)*('Raw Data'!$T$2:$T$6347)))/1000</f>
        <v>0</v>
      </c>
      <c r="E53" s="218">
        <f t="shared" si="16"/>
        <v>20.943999999999999</v>
      </c>
      <c r="F53" s="222" cm="1">
        <f t="array" ref="F53">(SUMPRODUCT(('Raw Data'!$E$2:$E$6347=$B53)*('Raw Data'!$BL$2:$BL$6347=$D$3)*('Raw Data'!$P$2:$P$6347="JP COURT")*('Raw Data'!$J$2:$J$6347=$G$3)*('Raw Data'!$AA$2:$AA$6347)))/1000</f>
        <v>13.406000000000001</v>
      </c>
      <c r="G53" s="219">
        <f t="shared" si="10"/>
        <v>0.64008785332314755</v>
      </c>
      <c r="H53" s="218">
        <f t="shared" si="17"/>
        <v>2.2429999999999986</v>
      </c>
      <c r="I53" s="219">
        <f t="shared" si="11"/>
        <v>0.10709511077158129</v>
      </c>
      <c r="J53" s="222" cm="1">
        <f t="array" ref="J53">(SUMPRODUCT(('Raw Data'!$E$2:$E$6347=$B53)*('Raw Data'!$BL$2:$BL$6347=$D$3)*('Raw Data'!$P$2:$P$6347="JP COURT")*('Raw Data'!$J$2:$J$6347=$G$3)*('Raw Data'!$W$2:$W$6347)))/1000</f>
        <v>5.2949999999999999</v>
      </c>
      <c r="K53" s="220">
        <f t="shared" si="2"/>
        <v>0.25281703590527121</v>
      </c>
      <c r="L53" s="218" cm="1">
        <f t="array" ref="L53">SUMPRODUCT(('Raw Data'!$E$2:$E$6347=$B53)*('Raw Data'!$BL$2:$BL$6347=$D$3)*('Raw Data'!$P$2:$P$6347="JP COURT")*('Raw Data'!$J$2:$J$6347=$G$3)*('Raw Data'!$R$2:$R$6347))</f>
        <v>100</v>
      </c>
      <c r="M53" s="218" cm="1">
        <f t="array" ref="M53">SUMPRODUCT(('Raw Data'!$E$2:$E$6347=$B53)*('Raw Data'!$BL$2:$BL$6347=$D$3)*('Raw Data'!$P$2:$P$6347="JP COURT")*('Raw Data'!$J$2:$J$6347=$G$3)*('Raw Data'!$AH$2:$AH$6347))+SUMPRODUCT(('Raw Data'!$E$2:$E$6347=$B53)*('Raw Data'!$BL$2:$BL$6347=$D$3)*('Raw Data'!$P$2:$P$6347="JP COURT")*('Raw Data'!$J$2:$J$6347=$G$3)*('Raw Data'!$BH$2:$BH$6347))</f>
        <v>0</v>
      </c>
      <c r="N53" s="218">
        <f t="shared" si="39"/>
        <v>100</v>
      </c>
      <c r="O53" s="218" cm="1">
        <f t="array" ref="O53">SUMPRODUCT(('Raw Data'!$E$2:$E$6347=$B53)*('Raw Data'!$BL$2:$BL$6347=$D$3)*('Raw Data'!$P$2:$P$6347="JP COURT")*('Raw Data'!$J$2:$J$6347=$G$3)*('Raw Data'!$AF$2:$AF$6347))</f>
        <v>64</v>
      </c>
      <c r="P53" s="219">
        <f t="shared" si="13"/>
        <v>0.64</v>
      </c>
      <c r="Q53" s="218">
        <f t="shared" si="40"/>
        <v>5</v>
      </c>
      <c r="R53" s="219">
        <f t="shared" si="4"/>
        <v>0.05</v>
      </c>
      <c r="S53" s="218" cm="1">
        <f t="array" ref="S53">SUMPRODUCT(('Raw Data'!$E$2:$E$6347=$B53)*('Raw Data'!$BL$2:$BL$6347=$D$3)*('Raw Data'!$P$2:$P$6347="JP COURT")*('Raw Data'!$J$2:$J$6347=$G$3)*('Raw Data'!$AE$2:$AE$6347))</f>
        <v>9</v>
      </c>
      <c r="T53" s="219">
        <f t="shared" si="14"/>
        <v>0.09</v>
      </c>
      <c r="U53" s="218" cm="1">
        <f t="array" ref="U53">SUMPRODUCT(('Raw Data'!$E$2:$E$6347=$B53)*('Raw Data'!$BL$2:$BL$6347=$D$3)*('Raw Data'!$P$2:$P$6347="JP COURT")*('Raw Data'!$J$2:$J$6347=$G$3)*('Raw Data'!$AD$2:$AD$6347))</f>
        <v>22</v>
      </c>
      <c r="V53" s="220">
        <f t="shared" si="15"/>
        <v>0.22</v>
      </c>
    </row>
    <row r="54" spans="2:22" x14ac:dyDescent="0.2">
      <c r="B54" s="46" t="s">
        <v>51</v>
      </c>
      <c r="C54" s="223" cm="1">
        <f t="array" ref="C54">(SUMPRODUCT(('Raw Data'!$E$2:$E$6347=$B54)*('Raw Data'!$BL$2:$BL$6347=$D$3)*('Raw Data'!$P$2:$P$6347="JP COURT")*('Raw Data'!$J$2:$J$6347=$G$3)*('Raw Data'!$S$2:$S$6347)))/1000</f>
        <v>15.585000000000001</v>
      </c>
      <c r="D54" s="223" cm="1">
        <f t="array" ref="D54">(SUMPRODUCT(('Raw Data'!$E$2:$E$6347=$B54)*('Raw Data'!$BL$2:$BL$6347=$D$3)*('Raw Data'!$P$2:$P$6347="JP COURT")*('Raw Data'!$J$2:$J$6347=$G$3)*('Raw Data'!$T$2:$T$6347)))/1000</f>
        <v>0</v>
      </c>
      <c r="E54" s="218">
        <f t="shared" si="16"/>
        <v>15.585000000000001</v>
      </c>
      <c r="F54" s="222" cm="1">
        <f t="array" ref="F54">(SUMPRODUCT(('Raw Data'!$E$2:$E$6347=$B54)*('Raw Data'!$BL$2:$BL$6347=$D$3)*('Raw Data'!$P$2:$P$6347="JP COURT")*('Raw Data'!$J$2:$J$6347=$G$3)*('Raw Data'!$AA$2:$AA$6347)))/1000</f>
        <v>10.595000000000001</v>
      </c>
      <c r="G54" s="219">
        <f t="shared" si="10"/>
        <v>0.67982034007058068</v>
      </c>
      <c r="H54" s="218">
        <f t="shared" si="17"/>
        <v>2.2100000000000004</v>
      </c>
      <c r="I54" s="219">
        <f t="shared" si="11"/>
        <v>0.14180301572024384</v>
      </c>
      <c r="J54" s="222" cm="1">
        <f t="array" ref="J54">(SUMPRODUCT(('Raw Data'!$E$2:$E$6347=$B54)*('Raw Data'!$BL$2:$BL$6347=$D$3)*('Raw Data'!$P$2:$P$6347="JP COURT")*('Raw Data'!$J$2:$J$6347=$G$3)*('Raw Data'!$W$2:$W$6347)))/1000</f>
        <v>2.78</v>
      </c>
      <c r="K54" s="220">
        <f t="shared" si="2"/>
        <v>0.17837664420917546</v>
      </c>
      <c r="L54" s="218" cm="1">
        <f t="array" ref="L54">SUMPRODUCT(('Raw Data'!$E$2:$E$6347=$B54)*('Raw Data'!$BL$2:$BL$6347=$D$3)*('Raw Data'!$P$2:$P$6347="JP COURT")*('Raw Data'!$J$2:$J$6347=$G$3)*('Raw Data'!$R$2:$R$6347))</f>
        <v>86</v>
      </c>
      <c r="M54" s="218" cm="1">
        <f t="array" ref="M54">SUMPRODUCT(('Raw Data'!$E$2:$E$6347=$B54)*('Raw Data'!$BL$2:$BL$6347=$D$3)*('Raw Data'!$P$2:$P$6347="JP COURT")*('Raw Data'!$J$2:$J$6347=$G$3)*('Raw Data'!$AH$2:$AH$6347))+SUMPRODUCT(('Raw Data'!$E$2:$E$6347=$B54)*('Raw Data'!$BL$2:$BL$6347=$D$3)*('Raw Data'!$P$2:$P$6347="JP COURT")*('Raw Data'!$J$2:$J$6347=$G$3)*('Raw Data'!$BH$2:$BH$6347))</f>
        <v>0</v>
      </c>
      <c r="N54" s="218">
        <f t="shared" si="39"/>
        <v>86</v>
      </c>
      <c r="O54" s="218" cm="1">
        <f t="array" ref="O54">SUMPRODUCT(('Raw Data'!$E$2:$E$6347=$B54)*('Raw Data'!$BL$2:$BL$6347=$D$3)*('Raw Data'!$P$2:$P$6347="JP COURT")*('Raw Data'!$J$2:$J$6347=$G$3)*('Raw Data'!$AF$2:$AF$6347))</f>
        <v>61</v>
      </c>
      <c r="P54" s="219">
        <f t="shared" si="13"/>
        <v>0.70930232558139539</v>
      </c>
      <c r="Q54" s="218">
        <f t="shared" si="40"/>
        <v>5</v>
      </c>
      <c r="R54" s="219">
        <f t="shared" si="4"/>
        <v>5.8139534883720929E-2</v>
      </c>
      <c r="S54" s="218" cm="1">
        <f t="array" ref="S54">SUMPRODUCT(('Raw Data'!$E$2:$E$6347=$B54)*('Raw Data'!$BL$2:$BL$6347=$D$3)*('Raw Data'!$P$2:$P$6347="JP COURT")*('Raw Data'!$J$2:$J$6347=$G$3)*('Raw Data'!$AE$2:$AE$6347))</f>
        <v>3</v>
      </c>
      <c r="T54" s="219">
        <f t="shared" si="14"/>
        <v>3.4883720930232558E-2</v>
      </c>
      <c r="U54" s="218" cm="1">
        <f t="array" ref="U54">SUMPRODUCT(('Raw Data'!$E$2:$E$6347=$B54)*('Raw Data'!$BL$2:$BL$6347=$D$3)*('Raw Data'!$P$2:$P$6347="JP COURT")*('Raw Data'!$J$2:$J$6347=$G$3)*('Raw Data'!$AD$2:$AD$6347))</f>
        <v>17</v>
      </c>
      <c r="V54" s="220">
        <f t="shared" si="15"/>
        <v>0.19767441860465115</v>
      </c>
    </row>
    <row r="55" spans="2:22" x14ac:dyDescent="0.2">
      <c r="B55" s="47"/>
      <c r="C55" s="231"/>
      <c r="D55" s="231"/>
      <c r="E55" s="232"/>
      <c r="F55" s="233"/>
      <c r="G55" s="234"/>
      <c r="H55" s="232"/>
      <c r="I55" s="234"/>
      <c r="J55" s="233"/>
      <c r="K55" s="235"/>
      <c r="L55" s="232"/>
      <c r="M55" s="232"/>
      <c r="N55" s="232"/>
      <c r="O55" s="232"/>
      <c r="P55" s="234"/>
      <c r="Q55" s="232"/>
      <c r="R55" s="234"/>
      <c r="S55" s="232"/>
      <c r="T55" s="234"/>
      <c r="U55" s="232"/>
      <c r="V55" s="235"/>
    </row>
    <row r="56" spans="2:22" customFormat="1" x14ac:dyDescent="0.2"/>
  </sheetData>
  <sheetProtection algorithmName="SHA-512" hashValue="qo3i74VY/8bRXGOwDsQVICrHanZyOpT4WQMjwgOHbqeDd0em8aAm2UUgirk88LY6OEiRLTrCetrRZCafEFIGnQ==" saltValue="vOfut4dF1UAOLZjzmI6EVA==" spinCount="100000" sheet="1" objects="1" scenarios="1"/>
  <mergeCells count="7">
    <mergeCell ref="C2:E2"/>
    <mergeCell ref="F2:H2"/>
    <mergeCell ref="L5:V5"/>
    <mergeCell ref="C5:K5"/>
    <mergeCell ref="B5:B6"/>
    <mergeCell ref="D3:E3"/>
    <mergeCell ref="G3:H3"/>
  </mergeCells>
  <dataValidations count="1">
    <dataValidation type="list" allowBlank="1" showInputMessage="1" showErrorMessage="1" sqref="G3:H3" xr:uid="{D44E9FBC-2A05-459F-9190-68F92A2A84F4}">
      <formula1>ExtractDate</formula1>
    </dataValidation>
  </dataValidations>
  <hyperlinks>
    <hyperlink ref="B1" location="Index!A1" display="Back to INDEX" xr:uid="{16670238-F4C6-47EA-B3A1-CE8B0FE10365}"/>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D704AF4-397D-4871-8C73-BE5E73E1E3A7}">
          <x14:formula1>
            <xm:f>DropDownList!$A$1:$A$4</xm:f>
          </x14:formula1>
          <xm:sqref>D3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838CB-9A7A-4A0D-A8AF-9A32D6124328}">
  <sheetPr codeName="Sheet8"/>
  <dimension ref="B1:V69"/>
  <sheetViews>
    <sheetView showGridLines="0" zoomScaleNormal="100" workbookViewId="0">
      <selection activeCell="D3" sqref="D3:E3"/>
    </sheetView>
  </sheetViews>
  <sheetFormatPr defaultRowHeight="12.75" x14ac:dyDescent="0.2"/>
  <cols>
    <col min="1" max="1" width="2.7109375" customWidth="1"/>
    <col min="2" max="2" width="32.7109375" customWidth="1"/>
    <col min="3" max="22" width="9.5703125" customWidth="1"/>
  </cols>
  <sheetData>
    <row r="1" spans="2:22" x14ac:dyDescent="0.2">
      <c r="B1" s="79" t="s">
        <v>54</v>
      </c>
      <c r="C1" s="28"/>
    </row>
    <row r="2" spans="2:22" ht="30" customHeight="1" x14ac:dyDescent="0.2">
      <c r="C2" s="332" t="s">
        <v>394</v>
      </c>
      <c r="D2" s="332"/>
      <c r="E2" s="332"/>
      <c r="F2" s="332" t="s">
        <v>395</v>
      </c>
      <c r="G2" s="332"/>
      <c r="H2" s="332"/>
    </row>
    <row r="3" spans="2:22" ht="15" x14ac:dyDescent="0.2">
      <c r="C3" s="127" t="s">
        <v>392</v>
      </c>
      <c r="D3" s="333" t="s">
        <v>145</v>
      </c>
      <c r="E3" s="333"/>
      <c r="F3" s="127" t="s">
        <v>371</v>
      </c>
      <c r="G3" s="334">
        <v>45931</v>
      </c>
      <c r="H3" s="334"/>
      <c r="J3" s="30"/>
      <c r="N3" s="30"/>
      <c r="O3" s="30"/>
      <c r="P3" s="30"/>
      <c r="Q3" s="30"/>
      <c r="R3" s="30"/>
      <c r="S3" s="30"/>
      <c r="T3" s="30"/>
      <c r="U3" s="30"/>
      <c r="V3" s="30"/>
    </row>
    <row r="4" spans="2:22" x14ac:dyDescent="0.2">
      <c r="E4" s="30"/>
      <c r="F4" s="30"/>
      <c r="G4" s="30"/>
      <c r="H4" s="30"/>
      <c r="I4" s="30"/>
      <c r="J4" s="30"/>
      <c r="K4" s="30"/>
      <c r="L4" s="30"/>
      <c r="M4" s="30"/>
      <c r="N4" s="30"/>
      <c r="O4" s="30"/>
      <c r="P4" s="30"/>
      <c r="Q4" s="30"/>
      <c r="R4" s="30"/>
      <c r="S4" s="30"/>
      <c r="T4" s="30"/>
      <c r="U4" s="30"/>
      <c r="V4" s="30"/>
    </row>
    <row r="5" spans="2:22" ht="15" x14ac:dyDescent="0.25">
      <c r="B5" s="335" t="s">
        <v>258</v>
      </c>
      <c r="C5" s="330" t="s">
        <v>297</v>
      </c>
      <c r="D5" s="330"/>
      <c r="E5" s="330"/>
      <c r="F5" s="330"/>
      <c r="G5" s="330"/>
      <c r="H5" s="330"/>
      <c r="I5" s="330"/>
      <c r="J5" s="330"/>
      <c r="K5" s="330"/>
      <c r="L5" s="330" t="s">
        <v>291</v>
      </c>
      <c r="M5" s="330"/>
      <c r="N5" s="330"/>
      <c r="O5" s="330"/>
      <c r="P5" s="330"/>
      <c r="Q5" s="330"/>
      <c r="R5" s="330"/>
      <c r="S5" s="330"/>
      <c r="T5" s="330"/>
      <c r="U5" s="330"/>
      <c r="V5" s="330"/>
    </row>
    <row r="6" spans="2:22" ht="51" x14ac:dyDescent="0.2">
      <c r="B6" s="336"/>
      <c r="C6" s="53" t="s">
        <v>377</v>
      </c>
      <c r="D6" s="53" t="s">
        <v>378</v>
      </c>
      <c r="E6" s="53" t="s">
        <v>379</v>
      </c>
      <c r="F6" s="53" t="s">
        <v>380</v>
      </c>
      <c r="G6" s="54" t="s">
        <v>381</v>
      </c>
      <c r="H6" s="53" t="s">
        <v>382</v>
      </c>
      <c r="I6" s="54" t="s">
        <v>383</v>
      </c>
      <c r="J6" s="53" t="s">
        <v>384</v>
      </c>
      <c r="K6" s="54" t="s">
        <v>385</v>
      </c>
      <c r="L6" s="53" t="s">
        <v>386</v>
      </c>
      <c r="M6" s="53" t="s">
        <v>387</v>
      </c>
      <c r="N6" s="53" t="s">
        <v>388</v>
      </c>
      <c r="O6" s="53" t="s">
        <v>366</v>
      </c>
      <c r="P6" s="54" t="s">
        <v>2</v>
      </c>
      <c r="Q6" s="53" t="s">
        <v>389</v>
      </c>
      <c r="R6" s="54" t="s">
        <v>3</v>
      </c>
      <c r="S6" s="53" t="s">
        <v>390</v>
      </c>
      <c r="T6" s="54" t="s">
        <v>4</v>
      </c>
      <c r="U6" s="53" t="s">
        <v>393</v>
      </c>
      <c r="V6" s="54" t="s">
        <v>5</v>
      </c>
    </row>
    <row r="7" spans="2:22" x14ac:dyDescent="0.2">
      <c r="B7" s="46"/>
      <c r="C7" s="34"/>
      <c r="D7" s="30"/>
      <c r="E7" s="30"/>
      <c r="F7" s="40"/>
      <c r="G7" s="30"/>
      <c r="H7" s="30"/>
      <c r="I7" s="30"/>
      <c r="J7" s="30"/>
      <c r="K7" s="30"/>
      <c r="L7" s="34"/>
      <c r="M7" s="30"/>
      <c r="N7" s="30"/>
      <c r="O7" s="30"/>
      <c r="P7" s="30"/>
      <c r="Q7" s="30"/>
      <c r="R7" s="30"/>
      <c r="S7" s="30"/>
      <c r="T7" s="30"/>
      <c r="U7" s="30"/>
      <c r="V7" s="31"/>
    </row>
    <row r="8" spans="2:22" x14ac:dyDescent="0.2">
      <c r="B8" s="37" t="s">
        <v>6</v>
      </c>
      <c r="C8" s="216">
        <f>SUM(C10,C13,C28,C34,C44,C52)</f>
        <v>496.53512999999998</v>
      </c>
      <c r="D8" s="216">
        <f t="shared" ref="D8:J8" si="0">SUM(D10,D13,D28,D34,D44,D52)</f>
        <v>51.995080000000002</v>
      </c>
      <c r="E8" s="216">
        <f t="shared" si="0"/>
        <v>444.54004999999995</v>
      </c>
      <c r="F8" s="216">
        <f t="shared" si="0"/>
        <v>151.34457</v>
      </c>
      <c r="G8" s="236">
        <f t="shared" ref="G8" si="1">IFERROR(F8/E8,0)</f>
        <v>0.34045204700903781</v>
      </c>
      <c r="H8" s="216">
        <f t="shared" si="0"/>
        <v>104.02980000000001</v>
      </c>
      <c r="I8" s="236">
        <f t="shared" ref="I8" si="2">IFERROR(H8/E8,0)</f>
        <v>0.23401671008045286</v>
      </c>
      <c r="J8" s="216">
        <f t="shared" si="0"/>
        <v>189.16568000000001</v>
      </c>
      <c r="K8" s="236">
        <f t="shared" ref="K8" si="3">IFERROR(J8/E8,0)</f>
        <v>0.42553124291050948</v>
      </c>
      <c r="L8" s="216">
        <f>SUM(L10,L13,L28,L34,L44,L52)</f>
        <v>3072</v>
      </c>
      <c r="M8" s="216">
        <f t="shared" ref="M8:U8" si="4">SUM(M10,M13,M28,M34,M44,M52)</f>
        <v>314</v>
      </c>
      <c r="N8" s="216">
        <f t="shared" si="4"/>
        <v>2758</v>
      </c>
      <c r="O8" s="216">
        <f t="shared" si="4"/>
        <v>856</v>
      </c>
      <c r="P8" s="236">
        <f t="shared" ref="P8" si="5">IFERROR(O8/N8,0)</f>
        <v>0.3103698332124728</v>
      </c>
      <c r="Q8" s="216">
        <f t="shared" si="4"/>
        <v>246</v>
      </c>
      <c r="R8" s="236">
        <f t="shared" ref="R8" si="6">IFERROR(Q8/N8,0)</f>
        <v>8.9195068890500356E-2</v>
      </c>
      <c r="S8" s="216">
        <f t="shared" si="4"/>
        <v>246</v>
      </c>
      <c r="T8" s="236">
        <f t="shared" ref="T8" si="7">IFERROR(S8/N8,0)</f>
        <v>8.9195068890500356E-2</v>
      </c>
      <c r="U8" s="216">
        <f t="shared" si="4"/>
        <v>1410</v>
      </c>
      <c r="V8" s="236">
        <f t="shared" ref="V8" si="8">IFERROR(U8/N8,0)</f>
        <v>0.51124002900652643</v>
      </c>
    </row>
    <row r="9" spans="2:22" x14ac:dyDescent="0.2">
      <c r="B9" s="48"/>
      <c r="C9" s="237"/>
      <c r="D9" s="218"/>
      <c r="E9" s="218"/>
      <c r="F9" s="218"/>
      <c r="G9" s="238"/>
      <c r="H9" s="159"/>
      <c r="I9" s="238"/>
      <c r="J9" s="159"/>
      <c r="K9" s="238"/>
      <c r="L9" s="237"/>
      <c r="M9" s="218"/>
      <c r="N9" s="159"/>
      <c r="O9" s="159"/>
      <c r="P9" s="238"/>
      <c r="Q9" s="159"/>
      <c r="R9" s="238"/>
      <c r="S9" s="159"/>
      <c r="T9" s="238"/>
      <c r="U9" s="159"/>
      <c r="V9" s="239"/>
    </row>
    <row r="10" spans="2:22" x14ac:dyDescent="0.2">
      <c r="B10" s="37" t="s">
        <v>7</v>
      </c>
      <c r="C10" s="216">
        <f>SUM(C11)</f>
        <v>98.005809999999997</v>
      </c>
      <c r="D10" s="216">
        <f t="shared" ref="D10:F10" si="9">SUM(D11)</f>
        <v>9.868030000000001</v>
      </c>
      <c r="E10" s="216">
        <f t="shared" si="9"/>
        <v>88.137779999999992</v>
      </c>
      <c r="F10" s="216">
        <f t="shared" si="9"/>
        <v>27.590150000000001</v>
      </c>
      <c r="G10" s="236">
        <f>IFERROR(F10/E10,0)</f>
        <v>0.31303431967539919</v>
      </c>
      <c r="H10" s="216">
        <f>SUM(H11)</f>
        <v>17.974769999999992</v>
      </c>
      <c r="I10" s="236">
        <f>IFERROR(H10/E10,0)</f>
        <v>0.20393944571782946</v>
      </c>
      <c r="J10" s="216">
        <f>SUM(J11)</f>
        <v>42.572859999999999</v>
      </c>
      <c r="K10" s="236">
        <f>IFERROR(J10/E10,0)</f>
        <v>0.48302623460677135</v>
      </c>
      <c r="L10" s="216">
        <f>SUM(L11)</f>
        <v>617</v>
      </c>
      <c r="M10" s="216">
        <f t="shared" ref="M10:U10" si="10">SUM(M11)</f>
        <v>61</v>
      </c>
      <c r="N10" s="216">
        <f t="shared" si="10"/>
        <v>556</v>
      </c>
      <c r="O10" s="216">
        <f t="shared" si="10"/>
        <v>150</v>
      </c>
      <c r="P10" s="236">
        <f>IFERROR(O10/N10,0)</f>
        <v>0.26978417266187049</v>
      </c>
      <c r="Q10" s="216">
        <f t="shared" si="10"/>
        <v>36</v>
      </c>
      <c r="R10" s="236">
        <f>IFERROR(Q10/N10,0)</f>
        <v>6.4748201438848921E-2</v>
      </c>
      <c r="S10" s="216">
        <f t="shared" si="10"/>
        <v>63</v>
      </c>
      <c r="T10" s="236">
        <f>IFERROR(S10/N10,0)</f>
        <v>0.11330935251798561</v>
      </c>
      <c r="U10" s="216">
        <f t="shared" si="10"/>
        <v>307</v>
      </c>
      <c r="V10" s="236">
        <f>IFERROR(U10/N10,0)</f>
        <v>0.55215827338129497</v>
      </c>
    </row>
    <row r="11" spans="2:22" x14ac:dyDescent="0.2">
      <c r="B11" s="46" t="s">
        <v>8</v>
      </c>
      <c r="C11" s="240" cm="1">
        <f t="array" ref="C11">(SUMPRODUCT(('Raw Data'!$E$2:$E$6347=$B11)*('Raw Data'!$BL$2:$BL$6347=$D$3)*('Raw Data'!$P$2:$P$6347="FISCAL FINES")*('Raw Data'!$J$2:$J$6347=$G$3)*('Raw Data'!$S$2:$S$6347)))/1000</f>
        <v>98.005809999999997</v>
      </c>
      <c r="D11" s="218" cm="1">
        <f t="array" ref="D11">(SUMPRODUCT(('Raw Data'!$E$2:$E$6347=$B11)*('Raw Data'!$BL$2:$BL$6347=$D$3)*('Raw Data'!$P$2:$P$6347="FISCAL FINES")*('Raw Data'!$J$2:$J$6347=$G$3)*('Raw Data'!$T$2:$T$6347)))/1000</f>
        <v>9.868030000000001</v>
      </c>
      <c r="E11" s="218">
        <f>C11 - D11</f>
        <v>88.137779999999992</v>
      </c>
      <c r="F11" s="218" cm="1">
        <f t="array" ref="F11">(SUMPRODUCT(('Raw Data'!$E$2:$E$6347=$B11)*('Raw Data'!$BL$2:$BL$6347=$D$3)*('Raw Data'!$P$2:$P$6347="FISCAL FINES")*('Raw Data'!$J$2:$J$6347=$G$3)*('Raw Data'!$AA$2:$AA$6347)))/1000</f>
        <v>27.590150000000001</v>
      </c>
      <c r="G11" s="238">
        <f>IFERROR(F11/E11,0)</f>
        <v>0.31303431967539919</v>
      </c>
      <c r="H11" s="218">
        <f>E11-J11-F11</f>
        <v>17.974769999999992</v>
      </c>
      <c r="I11" s="238">
        <f>IFERROR(H11/E11,0)</f>
        <v>0.20393944571782946</v>
      </c>
      <c r="J11" s="218" cm="1">
        <f t="array" ref="J11">(SUMPRODUCT(('Raw Data'!$E$2:$E$6347=$B11)*('Raw Data'!$BL$2:$BL$6347=$D$3)*('Raw Data'!$P$2:$P$6347="FISCAL FINES")*('Raw Data'!$J$2:$J$6347=$G$3)*('Raw Data'!$W$2:$W$6347)))/1000</f>
        <v>42.572859999999999</v>
      </c>
      <c r="K11" s="238">
        <f>IFERROR(J11/E11,0)</f>
        <v>0.48302623460677135</v>
      </c>
      <c r="L11" s="240" cm="1">
        <f t="array" ref="L11">SUMPRODUCT(('Raw Data'!$E$2:$E$6347=$B11)*('Raw Data'!$BL$2:$BL$6347=$D$3)*('Raw Data'!$P$2:$P$6347="FISCAL FINES")*('Raw Data'!$J$2:$J$6347=$G$3)*('Raw Data'!$R$2:$R$6347))</f>
        <v>617</v>
      </c>
      <c r="M11" s="218" cm="1">
        <f t="array" ref="M11">SUMPRODUCT(('Raw Data'!$E$2:$E$6347=$B11)*('Raw Data'!$BL$2:$BL$6347=$D$3)*('Raw Data'!$P$2:$P$6347="FISCAL FINES")*('Raw Data'!$J$2:$J$6347=$G$3)*('Raw Data'!$AH$2:$AH$6347))+SUMPRODUCT(('Raw Data'!$E$2:$E$6347=$B11)*('Raw Data'!$BL$2:$BL$6347=$D$3)*('Raw Data'!$P$2:$P$6347="FISCAL FINES")*('Raw Data'!$J$2:$J$6347=$G$3)*('Raw Data'!$BH$2:$BH$6347))</f>
        <v>61</v>
      </c>
      <c r="N11" s="218">
        <f>L11-M11</f>
        <v>556</v>
      </c>
      <c r="O11" s="218" cm="1">
        <f t="array" ref="O11">SUMPRODUCT(('Raw Data'!$E$2:$E$6347=$B11)*('Raw Data'!$BL$2:$BL$6347=$D$3)*('Raw Data'!$P$2:$P$6347="FISCAL FINES")*('Raw Data'!$J$2:$J$6347=$G$3)*('Raw Data'!$AF$2:$AF$6347))</f>
        <v>150</v>
      </c>
      <c r="P11" s="238">
        <f>IFERROR(O11/N11,0)</f>
        <v>0.26978417266187049</v>
      </c>
      <c r="Q11" s="218">
        <f>N11-O11-S11-U11</f>
        <v>36</v>
      </c>
      <c r="R11" s="238">
        <f>IFERROR(Q11/N11,0)</f>
        <v>6.4748201438848921E-2</v>
      </c>
      <c r="S11" s="218" cm="1">
        <f t="array" ref="S11">SUMPRODUCT(('Raw Data'!$E$2:$E$6347=$B11)*('Raw Data'!$BL$2:$BL$6347=$D$3)*('Raw Data'!$P$2:$P$6347="FISCAL FINES")*('Raw Data'!$J$2:$J$6347=$G$3)*('Raw Data'!$AE$2:$AE$6347))</f>
        <v>63</v>
      </c>
      <c r="T11" s="238">
        <f>IFERROR(S11/N11,0)</f>
        <v>0.11330935251798561</v>
      </c>
      <c r="U11" s="218" cm="1">
        <f t="array" ref="U11">SUMPRODUCT(('Raw Data'!$E$2:$E$6347=$B11)*('Raw Data'!$BL$2:$BL$6347=$D$3)*('Raw Data'!$P$2:$P$6347="FISCAL FINES")*('Raw Data'!$J$2:$J$6347=$G$3)*('Raw Data'!$AD$2:$AD$6347))</f>
        <v>307</v>
      </c>
      <c r="V11" s="239">
        <f t="shared" ref="V11:V52" si="11">IFERROR(U11/N11,0)</f>
        <v>0.55215827338129497</v>
      </c>
    </row>
    <row r="12" spans="2:22" x14ac:dyDescent="0.2">
      <c r="B12" s="46"/>
      <c r="C12" s="240"/>
      <c r="D12" s="218"/>
      <c r="E12" s="218"/>
      <c r="F12" s="218"/>
      <c r="G12" s="238"/>
      <c r="H12" s="218"/>
      <c r="I12" s="238"/>
      <c r="J12" s="218"/>
      <c r="K12" s="238"/>
      <c r="L12" s="240"/>
      <c r="M12" s="218"/>
      <c r="N12" s="218"/>
      <c r="O12" s="218"/>
      <c r="P12" s="238"/>
      <c r="Q12" s="218"/>
      <c r="R12" s="238"/>
      <c r="S12" s="218"/>
      <c r="T12" s="238"/>
      <c r="U12" s="218"/>
      <c r="V12" s="239"/>
    </row>
    <row r="13" spans="2:22" x14ac:dyDescent="0.2">
      <c r="B13" s="37" t="s">
        <v>9</v>
      </c>
      <c r="C13" s="216">
        <f>SUM(C14:C26)</f>
        <v>54.216429999999995</v>
      </c>
      <c r="D13" s="216">
        <f t="shared" ref="D13:F13" si="12">SUM(D14:D26)</f>
        <v>4.2199900000000001</v>
      </c>
      <c r="E13" s="216">
        <f t="shared" si="12"/>
        <v>49.99644</v>
      </c>
      <c r="F13" s="216">
        <f t="shared" si="12"/>
        <v>19.37247</v>
      </c>
      <c r="G13" s="236">
        <f t="shared" ref="G13:G60" si="13">IFERROR(F13/E13,0)</f>
        <v>0.38747698836157135</v>
      </c>
      <c r="H13" s="216">
        <f>SUM(H14:H26)</f>
        <v>9.5368099999999991</v>
      </c>
      <c r="I13" s="236">
        <f t="shared" ref="I13:I60" si="14">IFERROR(H13/E13,0)</f>
        <v>0.19074978138443455</v>
      </c>
      <c r="J13" s="216">
        <f>SUM(J14:J26)</f>
        <v>21.087160000000001</v>
      </c>
      <c r="K13" s="236">
        <f t="shared" ref="K13:K60" si="15">IFERROR(J13/E13,0)</f>
        <v>0.4217732302539941</v>
      </c>
      <c r="L13" s="216">
        <f>SUM(L14:L26)</f>
        <v>329</v>
      </c>
      <c r="M13" s="216">
        <f t="shared" ref="M13:U13" si="16">SUM(M14:M26)</f>
        <v>29</v>
      </c>
      <c r="N13" s="216">
        <f t="shared" si="16"/>
        <v>300</v>
      </c>
      <c r="O13" s="216">
        <f t="shared" si="16"/>
        <v>111</v>
      </c>
      <c r="P13" s="236">
        <f t="shared" ref="P13:P60" si="17">IFERROR(O13/N13,0)</f>
        <v>0.37</v>
      </c>
      <c r="Q13" s="216">
        <f t="shared" si="16"/>
        <v>6</v>
      </c>
      <c r="R13" s="236">
        <f t="shared" ref="R13:R60" si="18">IFERROR(Q13/N13,0)</f>
        <v>0.02</v>
      </c>
      <c r="S13" s="216">
        <f t="shared" si="16"/>
        <v>28</v>
      </c>
      <c r="T13" s="236">
        <f t="shared" ref="T13:T60" si="19">IFERROR(S13/N13,0)</f>
        <v>9.3333333333333338E-2</v>
      </c>
      <c r="U13" s="216">
        <f t="shared" si="16"/>
        <v>155</v>
      </c>
      <c r="V13" s="236">
        <f t="shared" si="11"/>
        <v>0.51666666666666672</v>
      </c>
    </row>
    <row r="14" spans="2:22" x14ac:dyDescent="0.2">
      <c r="B14" s="46" t="s">
        <v>10</v>
      </c>
      <c r="C14" s="240" cm="1">
        <f t="array" ref="C14">(SUMPRODUCT(('Raw Data'!$E$2:$E$6347=$B14)*('Raw Data'!$BL$2:$BL$6347=$D$3)*('Raw Data'!$P$2:$P$6347="FISCAL FINES")*('Raw Data'!$J$2:$J$6347=$G$3)*('Raw Data'!$S$2:$S$6347)))/1000</f>
        <v>24.448029999999999</v>
      </c>
      <c r="D14" s="218" cm="1">
        <f t="array" ref="D14">(SUMPRODUCT(('Raw Data'!$E$2:$E$6347=$B14)*('Raw Data'!$BL$2:$BL$6347=$D$3)*('Raw Data'!$P$2:$P$6347="FISCAL FINES")*('Raw Data'!$J$2:$J$6347=$G$3)*('Raw Data'!$T$2:$T$6347)))/1000</f>
        <v>1.9879100000000001</v>
      </c>
      <c r="E14" s="218">
        <f t="shared" ref="E14:E60" si="20">C14 - D14</f>
        <v>22.46012</v>
      </c>
      <c r="F14" s="218" cm="1">
        <f t="array" ref="F14">(SUMPRODUCT(('Raw Data'!$E$2:$E$6347=$B14)*('Raw Data'!$BL$2:$BL$6347=$D$3)*('Raw Data'!$P$2:$P$6347="FISCAL FINES")*('Raw Data'!$J$2:$J$6347=$G$3)*('Raw Data'!$AA$2:$AA$6347)))/1000</f>
        <v>9.0363700000000016</v>
      </c>
      <c r="G14" s="238">
        <f t="shared" si="13"/>
        <v>0.40232955122234437</v>
      </c>
      <c r="H14" s="218">
        <f t="shared" ref="H14:H60" si="21">E14-J14-F14</f>
        <v>4.9345599999999976</v>
      </c>
      <c r="I14" s="238">
        <f t="shared" si="14"/>
        <v>0.21970318947539005</v>
      </c>
      <c r="J14" s="218" cm="1">
        <f t="array" ref="J14">(SUMPRODUCT(('Raw Data'!$E$2:$E$6347=$B14)*('Raw Data'!$BL$2:$BL$6347=$D$3)*('Raw Data'!$P$2:$P$6347="FISCAL FINES")*('Raw Data'!$J$2:$J$6347=$G$3)*('Raw Data'!$W$2:$W$6347)))/1000</f>
        <v>8.4891900000000007</v>
      </c>
      <c r="K14" s="238">
        <f t="shared" si="15"/>
        <v>0.37796725930226555</v>
      </c>
      <c r="L14" s="240" cm="1">
        <f t="array" ref="L14">SUMPRODUCT(('Raw Data'!$E$2:$E$6347=$B14)*('Raw Data'!$BL$2:$BL$6347=$D$3)*('Raw Data'!$P$2:$P$6347="FISCAL FINES")*('Raw Data'!$J$2:$J$6347=$G$3)*('Raw Data'!$R$2:$R$6347))</f>
        <v>128</v>
      </c>
      <c r="M14" s="218" cm="1">
        <f t="array" ref="M14">SUMPRODUCT(('Raw Data'!$E$2:$E$6347=$B14)*('Raw Data'!$BL$2:$BL$6347=$D$3)*('Raw Data'!$P$2:$P$6347="FISCAL FINES")*('Raw Data'!$J$2:$J$6347=$G$3)*('Raw Data'!$AH$2:$AH$6347))+SUMPRODUCT(('Raw Data'!$E$2:$E$6347=$B14)*('Raw Data'!$BL$2:$BL$6347=$D$3)*('Raw Data'!$P$2:$P$6347="FISCAL FINES")*('Raw Data'!$J$2:$J$6347=$G$3)*('Raw Data'!$BH$2:$BH$6347))</f>
        <v>12</v>
      </c>
      <c r="N14" s="218">
        <f t="shared" ref="N14:N26" si="22">L14-M14</f>
        <v>116</v>
      </c>
      <c r="O14" s="218" cm="1">
        <f t="array" ref="O14">SUMPRODUCT(('Raw Data'!$E$2:$E$6347=$B14)*('Raw Data'!$BL$2:$BL$6347=$D$3)*('Raw Data'!$P$2:$P$6347="FISCAL FINES")*('Raw Data'!$J$2:$J$6347=$G$3)*('Raw Data'!$AF$2:$AF$6347))</f>
        <v>36</v>
      </c>
      <c r="P14" s="238">
        <f t="shared" si="17"/>
        <v>0.31034482758620691</v>
      </c>
      <c r="Q14" s="218">
        <f t="shared" ref="Q14:Q26" si="23">N14-O14-S14-U14</f>
        <v>5</v>
      </c>
      <c r="R14" s="238">
        <f t="shared" si="18"/>
        <v>4.3103448275862072E-2</v>
      </c>
      <c r="S14" s="218" cm="1">
        <f t="array" ref="S14">SUMPRODUCT(('Raw Data'!$E$2:$E$6347=$B14)*('Raw Data'!$BL$2:$BL$6347=$D$3)*('Raw Data'!$P$2:$P$6347="FISCAL FINES")*('Raw Data'!$J$2:$J$6347=$G$3)*('Raw Data'!$AE$2:$AE$6347))</f>
        <v>13</v>
      </c>
      <c r="T14" s="238">
        <f t="shared" si="19"/>
        <v>0.11206896551724138</v>
      </c>
      <c r="U14" s="218" cm="1">
        <f t="array" ref="U14">SUMPRODUCT(('Raw Data'!$E$2:$E$6347=$B14)*('Raw Data'!$BL$2:$BL$6347=$D$3)*('Raw Data'!$P$2:$P$6347="FISCAL FINES")*('Raw Data'!$J$2:$J$6347=$G$3)*('Raw Data'!$AD$2:$AD$6347))</f>
        <v>62</v>
      </c>
      <c r="V14" s="239">
        <f t="shared" ref="V14:V26" si="24">IFERROR(U14/N14,0)</f>
        <v>0.53448275862068961</v>
      </c>
    </row>
    <row r="15" spans="2:22" x14ac:dyDescent="0.2">
      <c r="B15" s="46" t="s">
        <v>11</v>
      </c>
      <c r="C15" s="240" cm="1">
        <f t="array" ref="C15">(SUMPRODUCT(('Raw Data'!$E$2:$E$6347=$B15)*('Raw Data'!$BL$2:$BL$6347=$D$3)*('Raw Data'!$P$2:$P$6347="FISCAL FINES")*('Raw Data'!$J$2:$J$6347=$G$3)*('Raw Data'!$S$2:$S$6347)))/1000</f>
        <v>1.4570699999999999</v>
      </c>
      <c r="D15" s="218" cm="1">
        <f t="array" ref="D15">(SUMPRODUCT(('Raw Data'!$E$2:$E$6347=$B15)*('Raw Data'!$BL$2:$BL$6347=$D$3)*('Raw Data'!$P$2:$P$6347="FISCAL FINES")*('Raw Data'!$J$2:$J$6347=$G$3)*('Raw Data'!$T$2:$T$6347)))/1000</f>
        <v>0</v>
      </c>
      <c r="E15" s="218">
        <f t="shared" si="20"/>
        <v>1.4570699999999999</v>
      </c>
      <c r="F15" s="218" cm="1">
        <f t="array" ref="F15">(SUMPRODUCT(('Raw Data'!$E$2:$E$6347=$B15)*('Raw Data'!$BL$2:$BL$6347=$D$3)*('Raw Data'!$P$2:$P$6347="FISCAL FINES")*('Raw Data'!$J$2:$J$6347=$G$3)*('Raw Data'!$AA$2:$AA$6347)))/1000</f>
        <v>0.37791000000000002</v>
      </c>
      <c r="G15" s="238">
        <f t="shared" si="13"/>
        <v>0.25936296814840748</v>
      </c>
      <c r="H15" s="218">
        <f t="shared" si="21"/>
        <v>0.32331999999999977</v>
      </c>
      <c r="I15" s="238">
        <f t="shared" si="14"/>
        <v>0.2218973693782727</v>
      </c>
      <c r="J15" s="218" cm="1">
        <f t="array" ref="J15">(SUMPRODUCT(('Raw Data'!$E$2:$E$6347=$B15)*('Raw Data'!$BL$2:$BL$6347=$D$3)*('Raw Data'!$P$2:$P$6347="FISCAL FINES")*('Raw Data'!$J$2:$J$6347=$G$3)*('Raw Data'!$W$2:$W$6347)))/1000</f>
        <v>0.75584000000000007</v>
      </c>
      <c r="K15" s="238">
        <f t="shared" si="15"/>
        <v>0.51873966247331982</v>
      </c>
      <c r="L15" s="240" cm="1">
        <f t="array" ref="L15">SUMPRODUCT(('Raw Data'!$E$2:$E$6347=$B15)*('Raw Data'!$BL$2:$BL$6347=$D$3)*('Raw Data'!$P$2:$P$6347="FISCAL FINES")*('Raw Data'!$J$2:$J$6347=$G$3)*('Raw Data'!$R$2:$R$6347))</f>
        <v>8</v>
      </c>
      <c r="M15" s="218" cm="1">
        <f t="array" ref="M15">SUMPRODUCT(('Raw Data'!$E$2:$E$6347=$B15)*('Raw Data'!$BL$2:$BL$6347=$D$3)*('Raw Data'!$P$2:$P$6347="FISCAL FINES")*('Raw Data'!$J$2:$J$6347=$G$3)*('Raw Data'!$AH$2:$AH$6347))+SUMPRODUCT(('Raw Data'!$E$2:$E$6347=$B15)*('Raw Data'!$BL$2:$BL$6347=$D$3)*('Raw Data'!$P$2:$P$6347="FISCAL FINES")*('Raw Data'!$J$2:$J$6347=$G$3)*('Raw Data'!$BH$2:$BH$6347))</f>
        <v>0</v>
      </c>
      <c r="N15" s="218">
        <f t="shared" si="22"/>
        <v>8</v>
      </c>
      <c r="O15" s="218" cm="1">
        <f t="array" ref="O15">SUMPRODUCT(('Raw Data'!$E$2:$E$6347=$B15)*('Raw Data'!$BL$2:$BL$6347=$D$3)*('Raw Data'!$P$2:$P$6347="FISCAL FINES")*('Raw Data'!$J$2:$J$6347=$G$3)*('Raw Data'!$AF$2:$AF$6347))</f>
        <v>2</v>
      </c>
      <c r="P15" s="238">
        <f t="shared" si="17"/>
        <v>0.25</v>
      </c>
      <c r="Q15" s="218">
        <f t="shared" si="23"/>
        <v>0</v>
      </c>
      <c r="R15" s="238">
        <f t="shared" si="18"/>
        <v>0</v>
      </c>
      <c r="S15" s="218" cm="1">
        <f t="array" ref="S15">SUMPRODUCT(('Raw Data'!$E$2:$E$6347=$B15)*('Raw Data'!$BL$2:$BL$6347=$D$3)*('Raw Data'!$P$2:$P$6347="FISCAL FINES")*('Raw Data'!$J$2:$J$6347=$G$3)*('Raw Data'!$AE$2:$AE$6347))</f>
        <v>1</v>
      </c>
      <c r="T15" s="238">
        <f t="shared" si="19"/>
        <v>0.125</v>
      </c>
      <c r="U15" s="218" cm="1">
        <f t="array" ref="U15">SUMPRODUCT(('Raw Data'!$E$2:$E$6347=$B15)*('Raw Data'!$BL$2:$BL$6347=$D$3)*('Raw Data'!$P$2:$P$6347="FISCAL FINES")*('Raw Data'!$J$2:$J$6347=$G$3)*('Raw Data'!$AD$2:$AD$6347))</f>
        <v>5</v>
      </c>
      <c r="V15" s="239">
        <f t="shared" si="24"/>
        <v>0.625</v>
      </c>
    </row>
    <row r="16" spans="2:22" x14ac:dyDescent="0.2">
      <c r="B16" s="46" t="s">
        <v>12</v>
      </c>
      <c r="C16" s="240" cm="1">
        <f t="array" ref="C16">(SUMPRODUCT(('Raw Data'!$E$2:$E$6347=$B16)*('Raw Data'!$BL$2:$BL$6347=$D$3)*('Raw Data'!$P$2:$P$6347="FISCAL FINES")*('Raw Data'!$J$2:$J$6347=$G$3)*('Raw Data'!$S$2:$S$6347)))/1000</f>
        <v>4.3496300000000003</v>
      </c>
      <c r="D16" s="218" cm="1">
        <f t="array" ref="D16">(SUMPRODUCT(('Raw Data'!$E$2:$E$6347=$B16)*('Raw Data'!$BL$2:$BL$6347=$D$3)*('Raw Data'!$P$2:$P$6347="FISCAL FINES")*('Raw Data'!$J$2:$J$6347=$G$3)*('Raw Data'!$T$2:$T$6347)))/1000</f>
        <v>0.23166</v>
      </c>
      <c r="E16" s="218">
        <f t="shared" si="20"/>
        <v>4.1179700000000006</v>
      </c>
      <c r="F16" s="218" cm="1">
        <f t="array" ref="F16">(SUMPRODUCT(('Raw Data'!$E$2:$E$6347=$B16)*('Raw Data'!$BL$2:$BL$6347=$D$3)*('Raw Data'!$P$2:$P$6347="FISCAL FINES")*('Raw Data'!$J$2:$J$6347=$G$3)*('Raw Data'!$AA$2:$AA$6347)))/1000</f>
        <v>1.38659</v>
      </c>
      <c r="G16" s="238">
        <f t="shared" si="13"/>
        <v>0.33671687749060819</v>
      </c>
      <c r="H16" s="218">
        <f t="shared" si="21"/>
        <v>1.158030000000001</v>
      </c>
      <c r="I16" s="238">
        <f t="shared" si="14"/>
        <v>0.28121380194610474</v>
      </c>
      <c r="J16" s="218" cm="1">
        <f t="array" ref="J16">(SUMPRODUCT(('Raw Data'!$E$2:$E$6347=$B16)*('Raw Data'!$BL$2:$BL$6347=$D$3)*('Raw Data'!$P$2:$P$6347="FISCAL FINES")*('Raw Data'!$J$2:$J$6347=$G$3)*('Raw Data'!$W$2:$W$6347)))/1000</f>
        <v>1.5733499999999998</v>
      </c>
      <c r="K16" s="238">
        <f t="shared" si="15"/>
        <v>0.38206932056328713</v>
      </c>
      <c r="L16" s="240" cm="1">
        <f t="array" ref="L16">SUMPRODUCT(('Raw Data'!$E$2:$E$6347=$B16)*('Raw Data'!$BL$2:$BL$6347=$D$3)*('Raw Data'!$P$2:$P$6347="FISCAL FINES")*('Raw Data'!$J$2:$J$6347=$G$3)*('Raw Data'!$R$2:$R$6347))</f>
        <v>28</v>
      </c>
      <c r="M16" s="218" cm="1">
        <f t="array" ref="M16">SUMPRODUCT(('Raw Data'!$E$2:$E$6347=$B16)*('Raw Data'!$BL$2:$BL$6347=$D$3)*('Raw Data'!$P$2:$P$6347="FISCAL FINES")*('Raw Data'!$J$2:$J$6347=$G$3)*('Raw Data'!$AH$2:$AH$6347))+SUMPRODUCT(('Raw Data'!$E$2:$E$6347=$B16)*('Raw Data'!$BL$2:$BL$6347=$D$3)*('Raw Data'!$P$2:$P$6347="FISCAL FINES")*('Raw Data'!$J$2:$J$6347=$G$3)*('Raw Data'!$BH$2:$BH$6347))</f>
        <v>2</v>
      </c>
      <c r="N16" s="218">
        <f t="shared" si="22"/>
        <v>26</v>
      </c>
      <c r="O16" s="218" cm="1">
        <f t="array" ref="O16">SUMPRODUCT(('Raw Data'!$E$2:$E$6347=$B16)*('Raw Data'!$BL$2:$BL$6347=$D$3)*('Raw Data'!$P$2:$P$6347="FISCAL FINES")*('Raw Data'!$J$2:$J$6347=$G$3)*('Raw Data'!$AF$2:$AF$6347))</f>
        <v>9</v>
      </c>
      <c r="P16" s="238">
        <f t="shared" si="17"/>
        <v>0.34615384615384615</v>
      </c>
      <c r="Q16" s="218">
        <f t="shared" si="23"/>
        <v>1</v>
      </c>
      <c r="R16" s="238">
        <f t="shared" si="18"/>
        <v>3.8461538461538464E-2</v>
      </c>
      <c r="S16" s="218" cm="1">
        <f t="array" ref="S16">SUMPRODUCT(('Raw Data'!$E$2:$E$6347=$B16)*('Raw Data'!$BL$2:$BL$6347=$D$3)*('Raw Data'!$P$2:$P$6347="FISCAL FINES")*('Raw Data'!$J$2:$J$6347=$G$3)*('Raw Data'!$AE$2:$AE$6347))</f>
        <v>3</v>
      </c>
      <c r="T16" s="238">
        <f t="shared" si="19"/>
        <v>0.11538461538461539</v>
      </c>
      <c r="U16" s="218" cm="1">
        <f t="array" ref="U16">SUMPRODUCT(('Raw Data'!$E$2:$E$6347=$B16)*('Raw Data'!$BL$2:$BL$6347=$D$3)*('Raw Data'!$P$2:$P$6347="FISCAL FINES")*('Raw Data'!$J$2:$J$6347=$G$3)*('Raw Data'!$AD$2:$AD$6347))</f>
        <v>13</v>
      </c>
      <c r="V16" s="239">
        <f t="shared" si="24"/>
        <v>0.5</v>
      </c>
    </row>
    <row r="17" spans="2:22" x14ac:dyDescent="0.2">
      <c r="B17" s="46" t="s">
        <v>13</v>
      </c>
      <c r="C17" s="240" cm="1">
        <f t="array" ref="C17">(SUMPRODUCT(('Raw Data'!$E$2:$E$6347=$B17)*('Raw Data'!$BL$2:$BL$6347=$D$3)*('Raw Data'!$P$2:$P$6347="FISCAL FINES")*('Raw Data'!$J$2:$J$6347=$G$3)*('Raw Data'!$S$2:$S$6347)))/1000</f>
        <v>1.5741800000000001</v>
      </c>
      <c r="D17" s="218" cm="1">
        <f t="array" ref="D17">(SUMPRODUCT(('Raw Data'!$E$2:$E$6347=$B17)*('Raw Data'!$BL$2:$BL$6347=$D$3)*('Raw Data'!$P$2:$P$6347="FISCAL FINES")*('Raw Data'!$J$2:$J$6347=$G$3)*('Raw Data'!$T$2:$T$6347)))/1000</f>
        <v>0.20749999999999999</v>
      </c>
      <c r="E17" s="218">
        <f t="shared" si="20"/>
        <v>1.3666800000000001</v>
      </c>
      <c r="F17" s="218" cm="1">
        <f t="array" ref="F17">(SUMPRODUCT(('Raw Data'!$E$2:$E$6347=$B17)*('Raw Data'!$BL$2:$BL$6347=$D$3)*('Raw Data'!$P$2:$P$6347="FISCAL FINES")*('Raw Data'!$J$2:$J$6347=$G$3)*('Raw Data'!$AA$2:$AA$6347)))/1000</f>
        <v>0.5571799999999999</v>
      </c>
      <c r="G17" s="238">
        <f t="shared" si="13"/>
        <v>0.40768870547604402</v>
      </c>
      <c r="H17" s="218">
        <f t="shared" si="21"/>
        <v>0.21002000000000021</v>
      </c>
      <c r="I17" s="238">
        <f t="shared" si="14"/>
        <v>0.15367167149588798</v>
      </c>
      <c r="J17" s="218" cm="1">
        <f t="array" ref="J17">(SUMPRODUCT(('Raw Data'!$E$2:$E$6347=$B17)*('Raw Data'!$BL$2:$BL$6347=$D$3)*('Raw Data'!$P$2:$P$6347="FISCAL FINES")*('Raw Data'!$J$2:$J$6347=$G$3)*('Raw Data'!$W$2:$W$6347)))/1000</f>
        <v>0.59948000000000001</v>
      </c>
      <c r="K17" s="238">
        <f t="shared" si="15"/>
        <v>0.43863962302806797</v>
      </c>
      <c r="L17" s="240" cm="1">
        <f t="array" ref="L17">SUMPRODUCT(('Raw Data'!$E$2:$E$6347=$B17)*('Raw Data'!$BL$2:$BL$6347=$D$3)*('Raw Data'!$P$2:$P$6347="FISCAL FINES")*('Raw Data'!$J$2:$J$6347=$G$3)*('Raw Data'!$R$2:$R$6347))</f>
        <v>10</v>
      </c>
      <c r="M17" s="218" cm="1">
        <f t="array" ref="M17">SUMPRODUCT(('Raw Data'!$E$2:$E$6347=$B17)*('Raw Data'!$BL$2:$BL$6347=$D$3)*('Raw Data'!$P$2:$P$6347="FISCAL FINES")*('Raw Data'!$J$2:$J$6347=$G$3)*('Raw Data'!$AH$2:$AH$6347))+SUMPRODUCT(('Raw Data'!$E$2:$E$6347=$B17)*('Raw Data'!$BL$2:$BL$6347=$D$3)*('Raw Data'!$P$2:$P$6347="FISCAL FINES")*('Raw Data'!$J$2:$J$6347=$G$3)*('Raw Data'!$BH$2:$BH$6347))</f>
        <v>1</v>
      </c>
      <c r="N17" s="218">
        <f t="shared" si="22"/>
        <v>9</v>
      </c>
      <c r="O17" s="218" cm="1">
        <f t="array" ref="O17">SUMPRODUCT(('Raw Data'!$E$2:$E$6347=$B17)*('Raw Data'!$BL$2:$BL$6347=$D$3)*('Raw Data'!$P$2:$P$6347="FISCAL FINES")*('Raw Data'!$J$2:$J$6347=$G$3)*('Raw Data'!$AF$2:$AF$6347))</f>
        <v>4</v>
      </c>
      <c r="P17" s="238">
        <f t="shared" si="17"/>
        <v>0.44444444444444442</v>
      </c>
      <c r="Q17" s="218">
        <f t="shared" si="23"/>
        <v>0</v>
      </c>
      <c r="R17" s="238">
        <f t="shared" si="18"/>
        <v>0</v>
      </c>
      <c r="S17" s="218" cm="1">
        <f t="array" ref="S17">SUMPRODUCT(('Raw Data'!$E$2:$E$6347=$B17)*('Raw Data'!$BL$2:$BL$6347=$D$3)*('Raw Data'!$P$2:$P$6347="FISCAL FINES")*('Raw Data'!$J$2:$J$6347=$G$3)*('Raw Data'!$AE$2:$AE$6347))</f>
        <v>1</v>
      </c>
      <c r="T17" s="238">
        <f t="shared" si="19"/>
        <v>0.1111111111111111</v>
      </c>
      <c r="U17" s="218" cm="1">
        <f t="array" ref="U17">SUMPRODUCT(('Raw Data'!$E$2:$E$6347=$B17)*('Raw Data'!$BL$2:$BL$6347=$D$3)*('Raw Data'!$P$2:$P$6347="FISCAL FINES")*('Raw Data'!$J$2:$J$6347=$G$3)*('Raw Data'!$AD$2:$AD$6347))</f>
        <v>4</v>
      </c>
      <c r="V17" s="239">
        <f t="shared" si="24"/>
        <v>0.44444444444444442</v>
      </c>
    </row>
    <row r="18" spans="2:22" x14ac:dyDescent="0.2">
      <c r="B18" s="49" t="s">
        <v>14</v>
      </c>
      <c r="C18" s="240" cm="1">
        <f t="array" ref="C18">(SUMPRODUCT(('Raw Data'!$E$2:$E$6347=$B18)*('Raw Data'!$BL$2:$BL$6347=$D$3)*('Raw Data'!$P$2:$P$6347="FISCAL FINES")*('Raw Data'!$J$2:$J$6347=$G$3)*('Raw Data'!$S$2:$S$6347)))/1000</f>
        <v>9.4265000000000008</v>
      </c>
      <c r="D18" s="218" cm="1">
        <f t="array" ref="D18">(SUMPRODUCT(('Raw Data'!$E$2:$E$6347=$B18)*('Raw Data'!$BL$2:$BL$6347=$D$3)*('Raw Data'!$P$2:$P$6347="FISCAL FINES")*('Raw Data'!$J$2:$J$6347=$G$3)*('Raw Data'!$T$2:$T$6347)))/1000</f>
        <v>0.84416000000000002</v>
      </c>
      <c r="E18" s="218">
        <f t="shared" si="20"/>
        <v>8.5823400000000003</v>
      </c>
      <c r="F18" s="218" cm="1">
        <f t="array" ref="F18">(SUMPRODUCT(('Raw Data'!$E$2:$E$6347=$B18)*('Raw Data'!$BL$2:$BL$6347=$D$3)*('Raw Data'!$P$2:$P$6347="FISCAL FINES")*('Raw Data'!$J$2:$J$6347=$G$3)*('Raw Data'!$AA$2:$AA$6347)))/1000</f>
        <v>3.4019200000000001</v>
      </c>
      <c r="G18" s="238">
        <f t="shared" si="13"/>
        <v>0.39638606720311709</v>
      </c>
      <c r="H18" s="218">
        <f t="shared" si="21"/>
        <v>1.2316600000000002</v>
      </c>
      <c r="I18" s="238">
        <f t="shared" si="14"/>
        <v>0.14351097719270037</v>
      </c>
      <c r="J18" s="218" cm="1">
        <f t="array" ref="J18">(SUMPRODUCT(('Raw Data'!$E$2:$E$6347=$B18)*('Raw Data'!$BL$2:$BL$6347=$D$3)*('Raw Data'!$P$2:$P$6347="FISCAL FINES")*('Raw Data'!$J$2:$J$6347=$G$3)*('Raw Data'!$W$2:$W$6347)))/1000</f>
        <v>3.94876</v>
      </c>
      <c r="K18" s="238">
        <f t="shared" si="15"/>
        <v>0.46010295560418252</v>
      </c>
      <c r="L18" s="240" cm="1">
        <f t="array" ref="L18">SUMPRODUCT(('Raw Data'!$E$2:$E$6347=$B18)*('Raw Data'!$BL$2:$BL$6347=$D$3)*('Raw Data'!$P$2:$P$6347="FISCAL FINES")*('Raw Data'!$J$2:$J$6347=$G$3)*('Raw Data'!$R$2:$R$6347))</f>
        <v>66</v>
      </c>
      <c r="M18" s="218" cm="1">
        <f t="array" ref="M18">SUMPRODUCT(('Raw Data'!$E$2:$E$6347=$B18)*('Raw Data'!$BL$2:$BL$6347=$D$3)*('Raw Data'!$P$2:$P$6347="FISCAL FINES")*('Raw Data'!$J$2:$J$6347=$G$3)*('Raw Data'!$AH$2:$AH$6347))+SUMPRODUCT(('Raw Data'!$E$2:$E$6347=$B18)*('Raw Data'!$BL$2:$BL$6347=$D$3)*('Raw Data'!$P$2:$P$6347="FISCAL FINES")*('Raw Data'!$J$2:$J$6347=$G$3)*('Raw Data'!$BH$2:$BH$6347))</f>
        <v>7</v>
      </c>
      <c r="N18" s="218">
        <f t="shared" si="22"/>
        <v>59</v>
      </c>
      <c r="O18" s="218" cm="1">
        <f t="array" ref="O18">SUMPRODUCT(('Raw Data'!$E$2:$E$6347=$B18)*('Raw Data'!$BL$2:$BL$6347=$D$3)*('Raw Data'!$P$2:$P$6347="FISCAL FINES")*('Raw Data'!$J$2:$J$6347=$G$3)*('Raw Data'!$AF$2:$AF$6347))</f>
        <v>25</v>
      </c>
      <c r="P18" s="238">
        <f t="shared" si="17"/>
        <v>0.42372881355932202</v>
      </c>
      <c r="Q18" s="218">
        <f t="shared" si="23"/>
        <v>0</v>
      </c>
      <c r="R18" s="238">
        <f t="shared" si="18"/>
        <v>0</v>
      </c>
      <c r="S18" s="218" cm="1">
        <f t="array" ref="S18">SUMPRODUCT(('Raw Data'!$E$2:$E$6347=$B18)*('Raw Data'!$BL$2:$BL$6347=$D$3)*('Raw Data'!$P$2:$P$6347="FISCAL FINES")*('Raw Data'!$J$2:$J$6347=$G$3)*('Raw Data'!$AE$2:$AE$6347))</f>
        <v>4</v>
      </c>
      <c r="T18" s="238">
        <f t="shared" si="19"/>
        <v>6.7796610169491525E-2</v>
      </c>
      <c r="U18" s="218" cm="1">
        <f t="array" ref="U18">SUMPRODUCT(('Raw Data'!$E$2:$E$6347=$B18)*('Raw Data'!$BL$2:$BL$6347=$D$3)*('Raw Data'!$P$2:$P$6347="FISCAL FINES")*('Raw Data'!$J$2:$J$6347=$G$3)*('Raw Data'!$AD$2:$AD$6347))</f>
        <v>30</v>
      </c>
      <c r="V18" s="239">
        <f t="shared" si="24"/>
        <v>0.50847457627118642</v>
      </c>
    </row>
    <row r="19" spans="2:22" x14ac:dyDescent="0.2">
      <c r="B19" s="46" t="s">
        <v>15</v>
      </c>
      <c r="C19" s="240" cm="1">
        <f t="array" ref="C19">(SUMPRODUCT(('Raw Data'!$E$2:$E$6347=$B19)*('Raw Data'!$BL$2:$BL$6347=$D$3)*('Raw Data'!$P$2:$P$6347="FISCAL FINES")*('Raw Data'!$J$2:$J$6347=$G$3)*('Raw Data'!$S$2:$S$6347)))/1000</f>
        <v>2.1</v>
      </c>
      <c r="D19" s="218" cm="1">
        <f t="array" ref="D19">(SUMPRODUCT(('Raw Data'!$E$2:$E$6347=$B19)*('Raw Data'!$BL$2:$BL$6347=$D$3)*('Raw Data'!$P$2:$P$6347="FISCAL FINES")*('Raw Data'!$J$2:$J$6347=$G$3)*('Raw Data'!$T$2:$T$6347)))/1000</f>
        <v>0.15</v>
      </c>
      <c r="E19" s="218">
        <f t="shared" si="20"/>
        <v>1.9500000000000002</v>
      </c>
      <c r="F19" s="218" cm="1">
        <f t="array" ref="F19">(SUMPRODUCT(('Raw Data'!$E$2:$E$6347=$B19)*('Raw Data'!$BL$2:$BL$6347=$D$3)*('Raw Data'!$P$2:$P$6347="FISCAL FINES")*('Raw Data'!$J$2:$J$6347=$G$3)*('Raw Data'!$AA$2:$AA$6347)))/1000</f>
        <v>0.86915999999999993</v>
      </c>
      <c r="G19" s="238">
        <f t="shared" si="13"/>
        <v>0.44572307692307683</v>
      </c>
      <c r="H19" s="218">
        <f t="shared" si="21"/>
        <v>0.1000000000000002</v>
      </c>
      <c r="I19" s="238">
        <f t="shared" si="14"/>
        <v>5.1282051282051377E-2</v>
      </c>
      <c r="J19" s="218" cm="1">
        <f t="array" ref="J19">(SUMPRODUCT(('Raw Data'!$E$2:$E$6347=$B19)*('Raw Data'!$BL$2:$BL$6347=$D$3)*('Raw Data'!$P$2:$P$6347="FISCAL FINES")*('Raw Data'!$J$2:$J$6347=$G$3)*('Raw Data'!$W$2:$W$6347)))/1000</f>
        <v>0.98084000000000005</v>
      </c>
      <c r="K19" s="238">
        <f t="shared" si="15"/>
        <v>0.50299487179487179</v>
      </c>
      <c r="L19" s="240" cm="1">
        <f t="array" ref="L19">SUMPRODUCT(('Raw Data'!$E$2:$E$6347=$B19)*('Raw Data'!$BL$2:$BL$6347=$D$3)*('Raw Data'!$P$2:$P$6347="FISCAL FINES")*('Raw Data'!$J$2:$J$6347=$G$3)*('Raw Data'!$R$2:$R$6347))</f>
        <v>16</v>
      </c>
      <c r="M19" s="218" cm="1">
        <f t="array" ref="M19">SUMPRODUCT(('Raw Data'!$E$2:$E$6347=$B19)*('Raw Data'!$BL$2:$BL$6347=$D$3)*('Raw Data'!$P$2:$P$6347="FISCAL FINES")*('Raw Data'!$J$2:$J$6347=$G$3)*('Raw Data'!$AH$2:$AH$6347))+SUMPRODUCT(('Raw Data'!$E$2:$E$6347=$B19)*('Raw Data'!$BL$2:$BL$6347=$D$3)*('Raw Data'!$P$2:$P$6347="FISCAL FINES")*('Raw Data'!$J$2:$J$6347=$G$3)*('Raw Data'!$BH$2:$BH$6347))</f>
        <v>1</v>
      </c>
      <c r="N19" s="218">
        <f t="shared" si="22"/>
        <v>15</v>
      </c>
      <c r="O19" s="218" cm="1">
        <f t="array" ref="O19">SUMPRODUCT(('Raw Data'!$E$2:$E$6347=$B19)*('Raw Data'!$BL$2:$BL$6347=$D$3)*('Raw Data'!$P$2:$P$6347="FISCAL FINES")*('Raw Data'!$J$2:$J$6347=$G$3)*('Raw Data'!$AF$2:$AF$6347))</f>
        <v>7</v>
      </c>
      <c r="P19" s="238">
        <f t="shared" si="17"/>
        <v>0.46666666666666667</v>
      </c>
      <c r="Q19" s="218">
        <f t="shared" si="23"/>
        <v>0</v>
      </c>
      <c r="R19" s="238">
        <f t="shared" si="18"/>
        <v>0</v>
      </c>
      <c r="S19" s="218" cm="1">
        <f t="array" ref="S19">SUMPRODUCT(('Raw Data'!$E$2:$E$6347=$B19)*('Raw Data'!$BL$2:$BL$6347=$D$3)*('Raw Data'!$P$2:$P$6347="FISCAL FINES")*('Raw Data'!$J$2:$J$6347=$G$3)*('Raw Data'!$AE$2:$AE$6347))</f>
        <v>0</v>
      </c>
      <c r="T19" s="238">
        <f t="shared" si="19"/>
        <v>0</v>
      </c>
      <c r="U19" s="218" cm="1">
        <f t="array" ref="U19">SUMPRODUCT(('Raw Data'!$E$2:$E$6347=$B19)*('Raw Data'!$BL$2:$BL$6347=$D$3)*('Raw Data'!$P$2:$P$6347="FISCAL FINES")*('Raw Data'!$J$2:$J$6347=$G$3)*('Raw Data'!$AD$2:$AD$6347))</f>
        <v>8</v>
      </c>
      <c r="V19" s="239">
        <f t="shared" si="24"/>
        <v>0.53333333333333333</v>
      </c>
    </row>
    <row r="20" spans="2:22" x14ac:dyDescent="0.2">
      <c r="B20" s="46" t="s">
        <v>16</v>
      </c>
      <c r="C20" s="240" cm="1">
        <f t="array" ref="C20">(SUMPRODUCT(('Raw Data'!$E$2:$E$6347=$B20)*('Raw Data'!$BL$2:$BL$6347=$D$3)*('Raw Data'!$P$2:$P$6347="FISCAL FINES")*('Raw Data'!$J$2:$J$6347=$G$3)*('Raw Data'!$S$2:$S$6347)))/1000</f>
        <v>0</v>
      </c>
      <c r="D20" s="218" cm="1">
        <f t="array" ref="D20">(SUMPRODUCT(('Raw Data'!$E$2:$E$6347=$B20)*('Raw Data'!$BL$2:$BL$6347=$D$3)*('Raw Data'!$P$2:$P$6347="FISCAL FINES")*('Raw Data'!$J$2:$J$6347=$G$3)*('Raw Data'!$T$2:$T$6347)))/1000</f>
        <v>0</v>
      </c>
      <c r="E20" s="218">
        <f t="shared" si="20"/>
        <v>0</v>
      </c>
      <c r="F20" s="218" cm="1">
        <f t="array" ref="F20">(SUMPRODUCT(('Raw Data'!$E$2:$E$6347=$B20)*('Raw Data'!$BL$2:$BL$6347=$D$3)*('Raw Data'!$P$2:$P$6347="FISCAL FINES")*('Raw Data'!$J$2:$J$6347=$G$3)*('Raw Data'!$AA$2:$AA$6347)))/1000</f>
        <v>0</v>
      </c>
      <c r="G20" s="238">
        <f t="shared" si="13"/>
        <v>0</v>
      </c>
      <c r="H20" s="218">
        <f t="shared" si="21"/>
        <v>0</v>
      </c>
      <c r="I20" s="238">
        <f t="shared" si="14"/>
        <v>0</v>
      </c>
      <c r="J20" s="218" cm="1">
        <f t="array" ref="J20">(SUMPRODUCT(('Raw Data'!$E$2:$E$6347=$B20)*('Raw Data'!$BL$2:$BL$6347=$D$3)*('Raw Data'!$P$2:$P$6347="FISCAL FINES")*('Raw Data'!$J$2:$J$6347=$G$3)*('Raw Data'!$W$2:$W$6347)))/1000</f>
        <v>0</v>
      </c>
      <c r="K20" s="238">
        <f t="shared" si="15"/>
        <v>0</v>
      </c>
      <c r="L20" s="240" cm="1">
        <f t="array" ref="L20">SUMPRODUCT(('Raw Data'!$E$2:$E$6347=$B20)*('Raw Data'!$BL$2:$BL$6347=$D$3)*('Raw Data'!$P$2:$P$6347="FISCAL FINES")*('Raw Data'!$J$2:$J$6347=$G$3)*('Raw Data'!$R$2:$R$6347))</f>
        <v>0</v>
      </c>
      <c r="M20" s="218" cm="1">
        <f t="array" ref="M20">SUMPRODUCT(('Raw Data'!$E$2:$E$6347=$B20)*('Raw Data'!$BL$2:$BL$6347=$D$3)*('Raw Data'!$P$2:$P$6347="FISCAL FINES")*('Raw Data'!$J$2:$J$6347=$G$3)*('Raw Data'!$AH$2:$AH$6347))+SUMPRODUCT(('Raw Data'!$E$2:$E$6347=$B20)*('Raw Data'!$BL$2:$BL$6347=$D$3)*('Raw Data'!$P$2:$P$6347="FISCAL FINES")*('Raw Data'!$J$2:$J$6347=$G$3)*('Raw Data'!$BH$2:$BH$6347))</f>
        <v>0</v>
      </c>
      <c r="N20" s="218">
        <f t="shared" si="22"/>
        <v>0</v>
      </c>
      <c r="O20" s="218" cm="1">
        <f t="array" ref="O20">SUMPRODUCT(('Raw Data'!$E$2:$E$6347=$B20)*('Raw Data'!$BL$2:$BL$6347=$D$3)*('Raw Data'!$P$2:$P$6347="FISCAL FINES")*('Raw Data'!$J$2:$J$6347=$G$3)*('Raw Data'!$AF$2:$AF$6347))</f>
        <v>0</v>
      </c>
      <c r="P20" s="238">
        <f t="shared" si="17"/>
        <v>0</v>
      </c>
      <c r="Q20" s="218">
        <f t="shared" si="23"/>
        <v>0</v>
      </c>
      <c r="R20" s="238">
        <f t="shared" si="18"/>
        <v>0</v>
      </c>
      <c r="S20" s="218" cm="1">
        <f t="array" ref="S20">SUMPRODUCT(('Raw Data'!$E$2:$E$6347=$B20)*('Raw Data'!$BL$2:$BL$6347=$D$3)*('Raw Data'!$P$2:$P$6347="FISCAL FINES")*('Raw Data'!$J$2:$J$6347=$G$3)*('Raw Data'!$AE$2:$AE$6347))</f>
        <v>0</v>
      </c>
      <c r="T20" s="238">
        <f t="shared" si="19"/>
        <v>0</v>
      </c>
      <c r="U20" s="218" cm="1">
        <f t="array" ref="U20">SUMPRODUCT(('Raw Data'!$E$2:$E$6347=$B20)*('Raw Data'!$BL$2:$BL$6347=$D$3)*('Raw Data'!$P$2:$P$6347="FISCAL FINES")*('Raw Data'!$J$2:$J$6347=$G$3)*('Raw Data'!$AD$2:$AD$6347))</f>
        <v>0</v>
      </c>
      <c r="V20" s="239">
        <f t="shared" si="24"/>
        <v>0</v>
      </c>
    </row>
    <row r="21" spans="2:22" x14ac:dyDescent="0.2">
      <c r="B21" s="46" t="s">
        <v>17</v>
      </c>
      <c r="C21" s="240" cm="1">
        <f t="array" ref="C21">(SUMPRODUCT(('Raw Data'!$E$2:$E$6347=$B21)*('Raw Data'!$BL$2:$BL$6347=$D$3)*('Raw Data'!$P$2:$P$6347="FISCAL FINES")*('Raw Data'!$J$2:$J$6347=$G$3)*('Raw Data'!$S$2:$S$6347)))/1000</f>
        <v>0</v>
      </c>
      <c r="D21" s="218" cm="1">
        <f t="array" ref="D21">(SUMPRODUCT(('Raw Data'!$E$2:$E$6347=$B21)*('Raw Data'!$BL$2:$BL$6347=$D$3)*('Raw Data'!$P$2:$P$6347="FISCAL FINES")*('Raw Data'!$J$2:$J$6347=$G$3)*('Raw Data'!$T$2:$T$6347)))/1000</f>
        <v>0</v>
      </c>
      <c r="E21" s="218">
        <f t="shared" si="20"/>
        <v>0</v>
      </c>
      <c r="F21" s="218" cm="1">
        <f t="array" ref="F21">(SUMPRODUCT(('Raw Data'!$E$2:$E$6347=$B21)*('Raw Data'!$BL$2:$BL$6347=$D$3)*('Raw Data'!$P$2:$P$6347="FISCAL FINES")*('Raw Data'!$J$2:$J$6347=$G$3)*('Raw Data'!$AA$2:$AA$6347)))/1000</f>
        <v>0</v>
      </c>
      <c r="G21" s="238">
        <f t="shared" si="13"/>
        <v>0</v>
      </c>
      <c r="H21" s="218">
        <f t="shared" si="21"/>
        <v>0</v>
      </c>
      <c r="I21" s="238">
        <f t="shared" si="14"/>
        <v>0</v>
      </c>
      <c r="J21" s="218" cm="1">
        <f t="array" ref="J21">(SUMPRODUCT(('Raw Data'!$E$2:$E$6347=$B21)*('Raw Data'!$BL$2:$BL$6347=$D$3)*('Raw Data'!$P$2:$P$6347="FISCAL FINES")*('Raw Data'!$J$2:$J$6347=$G$3)*('Raw Data'!$W$2:$W$6347)))/1000</f>
        <v>0</v>
      </c>
      <c r="K21" s="238">
        <f t="shared" si="15"/>
        <v>0</v>
      </c>
      <c r="L21" s="240" cm="1">
        <f t="array" ref="L21">SUMPRODUCT(('Raw Data'!$E$2:$E$6347=$B21)*('Raw Data'!$BL$2:$BL$6347=$D$3)*('Raw Data'!$P$2:$P$6347="FISCAL FINES")*('Raw Data'!$J$2:$J$6347=$G$3)*('Raw Data'!$R$2:$R$6347))</f>
        <v>0</v>
      </c>
      <c r="M21" s="218" cm="1">
        <f t="array" ref="M21">SUMPRODUCT(('Raw Data'!$E$2:$E$6347=$B21)*('Raw Data'!$BL$2:$BL$6347=$D$3)*('Raw Data'!$P$2:$P$6347="FISCAL FINES")*('Raw Data'!$J$2:$J$6347=$G$3)*('Raw Data'!$AH$2:$AH$6347))+SUMPRODUCT(('Raw Data'!$E$2:$E$6347=$B21)*('Raw Data'!$BL$2:$BL$6347=$D$3)*('Raw Data'!$P$2:$P$6347="FISCAL FINES")*('Raw Data'!$J$2:$J$6347=$G$3)*('Raw Data'!$BH$2:$BH$6347))</f>
        <v>0</v>
      </c>
      <c r="N21" s="218">
        <f t="shared" si="22"/>
        <v>0</v>
      </c>
      <c r="O21" s="218" cm="1">
        <f t="array" ref="O21">SUMPRODUCT(('Raw Data'!$E$2:$E$6347=$B21)*('Raw Data'!$BL$2:$BL$6347=$D$3)*('Raw Data'!$P$2:$P$6347="FISCAL FINES")*('Raw Data'!$J$2:$J$6347=$G$3)*('Raw Data'!$AF$2:$AF$6347))</f>
        <v>0</v>
      </c>
      <c r="P21" s="238">
        <f t="shared" si="17"/>
        <v>0</v>
      </c>
      <c r="Q21" s="218">
        <f t="shared" si="23"/>
        <v>0</v>
      </c>
      <c r="R21" s="238">
        <f t="shared" si="18"/>
        <v>0</v>
      </c>
      <c r="S21" s="218" cm="1">
        <f t="array" ref="S21">SUMPRODUCT(('Raw Data'!$E$2:$E$6347=$B21)*('Raw Data'!$BL$2:$BL$6347=$D$3)*('Raw Data'!$P$2:$P$6347="FISCAL FINES")*('Raw Data'!$J$2:$J$6347=$G$3)*('Raw Data'!$AE$2:$AE$6347))</f>
        <v>0</v>
      </c>
      <c r="T21" s="238">
        <f t="shared" si="19"/>
        <v>0</v>
      </c>
      <c r="U21" s="218" cm="1">
        <f t="array" ref="U21">SUMPRODUCT(('Raw Data'!$E$2:$E$6347=$B21)*('Raw Data'!$BL$2:$BL$6347=$D$3)*('Raw Data'!$P$2:$P$6347="FISCAL FINES")*('Raw Data'!$J$2:$J$6347=$G$3)*('Raw Data'!$AD$2:$AD$6347))</f>
        <v>0</v>
      </c>
      <c r="V21" s="239">
        <f t="shared" si="24"/>
        <v>0</v>
      </c>
    </row>
    <row r="22" spans="2:22" x14ac:dyDescent="0.2">
      <c r="B22" s="46" t="s">
        <v>18</v>
      </c>
      <c r="C22" s="240" cm="1">
        <f t="array" ref="C22">(SUMPRODUCT(('Raw Data'!$E$2:$E$6347=$B22)*('Raw Data'!$BL$2:$BL$6347=$D$3)*('Raw Data'!$P$2:$P$6347="FISCAL FINES")*('Raw Data'!$J$2:$J$6347=$G$3)*('Raw Data'!$S$2:$S$6347)))/1000</f>
        <v>5.31297</v>
      </c>
      <c r="D22" s="218" cm="1">
        <f t="array" ref="D22">(SUMPRODUCT(('Raw Data'!$E$2:$E$6347=$B22)*('Raw Data'!$BL$2:$BL$6347=$D$3)*('Raw Data'!$P$2:$P$6347="FISCAL FINES")*('Raw Data'!$J$2:$J$6347=$G$3)*('Raw Data'!$T$2:$T$6347)))/1000</f>
        <v>0.28999999999999998</v>
      </c>
      <c r="E22" s="218">
        <f t="shared" si="20"/>
        <v>5.0229699999999999</v>
      </c>
      <c r="F22" s="218" cm="1">
        <f t="array" ref="F22">(SUMPRODUCT(('Raw Data'!$E$2:$E$6347=$B22)*('Raw Data'!$BL$2:$BL$6347=$D$3)*('Raw Data'!$P$2:$P$6347="FISCAL FINES")*('Raw Data'!$J$2:$J$6347=$G$3)*('Raw Data'!$AA$2:$AA$6347)))/1000</f>
        <v>1.5658299999999998</v>
      </c>
      <c r="G22" s="238">
        <f t="shared" si="13"/>
        <v>0.3117338944887188</v>
      </c>
      <c r="H22" s="218">
        <f t="shared" si="21"/>
        <v>1.1725400000000004</v>
      </c>
      <c r="I22" s="238">
        <f t="shared" si="14"/>
        <v>0.23343559686798854</v>
      </c>
      <c r="J22" s="218" cm="1">
        <f t="array" ref="J22">(SUMPRODUCT(('Raw Data'!$E$2:$E$6347=$B22)*('Raw Data'!$BL$2:$BL$6347=$D$3)*('Raw Data'!$P$2:$P$6347="FISCAL FINES")*('Raw Data'!$J$2:$J$6347=$G$3)*('Raw Data'!$W$2:$W$6347)))/1000</f>
        <v>2.2845999999999997</v>
      </c>
      <c r="K22" s="238">
        <f t="shared" si="15"/>
        <v>0.45483050864329266</v>
      </c>
      <c r="L22" s="240" cm="1">
        <f t="array" ref="L22">SUMPRODUCT(('Raw Data'!$E$2:$E$6347=$B22)*('Raw Data'!$BL$2:$BL$6347=$D$3)*('Raw Data'!$P$2:$P$6347="FISCAL FINES")*('Raw Data'!$J$2:$J$6347=$G$3)*('Raw Data'!$R$2:$R$6347))</f>
        <v>36</v>
      </c>
      <c r="M22" s="218" cm="1">
        <f t="array" ref="M22">SUMPRODUCT(('Raw Data'!$E$2:$E$6347=$B22)*('Raw Data'!$BL$2:$BL$6347=$D$3)*('Raw Data'!$P$2:$P$6347="FISCAL FINES")*('Raw Data'!$J$2:$J$6347=$G$3)*('Raw Data'!$AH$2:$AH$6347))+SUMPRODUCT(('Raw Data'!$E$2:$E$6347=$B22)*('Raw Data'!$BL$2:$BL$6347=$D$3)*('Raw Data'!$P$2:$P$6347="FISCAL FINES")*('Raw Data'!$J$2:$J$6347=$G$3)*('Raw Data'!$BH$2:$BH$6347))</f>
        <v>2</v>
      </c>
      <c r="N22" s="218">
        <f t="shared" si="22"/>
        <v>34</v>
      </c>
      <c r="O22" s="218" cm="1">
        <f t="array" ref="O22">SUMPRODUCT(('Raw Data'!$E$2:$E$6347=$B22)*('Raw Data'!$BL$2:$BL$6347=$D$3)*('Raw Data'!$P$2:$P$6347="FISCAL FINES")*('Raw Data'!$J$2:$J$6347=$G$3)*('Raw Data'!$AF$2:$AF$6347))</f>
        <v>13</v>
      </c>
      <c r="P22" s="238">
        <f t="shared" si="17"/>
        <v>0.38235294117647056</v>
      </c>
      <c r="Q22" s="218">
        <f t="shared" si="23"/>
        <v>0</v>
      </c>
      <c r="R22" s="238">
        <f t="shared" si="18"/>
        <v>0</v>
      </c>
      <c r="S22" s="218" cm="1">
        <f t="array" ref="S22">SUMPRODUCT(('Raw Data'!$E$2:$E$6347=$B22)*('Raw Data'!$BL$2:$BL$6347=$D$3)*('Raw Data'!$P$2:$P$6347="FISCAL FINES")*('Raw Data'!$J$2:$J$6347=$G$3)*('Raw Data'!$AE$2:$AE$6347))</f>
        <v>1</v>
      </c>
      <c r="T22" s="238">
        <f t="shared" si="19"/>
        <v>2.9411764705882353E-2</v>
      </c>
      <c r="U22" s="218" cm="1">
        <f t="array" ref="U22">SUMPRODUCT(('Raw Data'!$E$2:$E$6347=$B22)*('Raw Data'!$BL$2:$BL$6347=$D$3)*('Raw Data'!$P$2:$P$6347="FISCAL FINES")*('Raw Data'!$J$2:$J$6347=$G$3)*('Raw Data'!$AD$2:$AD$6347))</f>
        <v>20</v>
      </c>
      <c r="V22" s="239">
        <f t="shared" si="24"/>
        <v>0.58823529411764708</v>
      </c>
    </row>
    <row r="23" spans="2:22" x14ac:dyDescent="0.2">
      <c r="B23" s="46" t="s">
        <v>19</v>
      </c>
      <c r="C23" s="240" cm="1">
        <f t="array" ref="C23">(SUMPRODUCT(('Raw Data'!$E$2:$E$6347=$B23)*('Raw Data'!$BL$2:$BL$6347=$D$3)*('Raw Data'!$P$2:$P$6347="FISCAL FINES")*('Raw Data'!$J$2:$J$6347=$G$3)*('Raw Data'!$S$2:$S$6347)))/1000</f>
        <v>0.77084000000000008</v>
      </c>
      <c r="D23" s="218" cm="1">
        <f t="array" ref="D23">(SUMPRODUCT(('Raw Data'!$E$2:$E$6347=$B23)*('Raw Data'!$BL$2:$BL$6347=$D$3)*('Raw Data'!$P$2:$P$6347="FISCAL FINES")*('Raw Data'!$J$2:$J$6347=$G$3)*('Raw Data'!$T$2:$T$6347)))/1000</f>
        <v>0</v>
      </c>
      <c r="E23" s="218">
        <f t="shared" si="20"/>
        <v>0.77084000000000008</v>
      </c>
      <c r="F23" s="218" cm="1">
        <f t="array" ref="F23">(SUMPRODUCT(('Raw Data'!$E$2:$E$6347=$B23)*('Raw Data'!$BL$2:$BL$6347=$D$3)*('Raw Data'!$P$2:$P$6347="FISCAL FINES")*('Raw Data'!$J$2:$J$6347=$G$3)*('Raw Data'!$AA$2:$AA$6347)))/1000</f>
        <v>2.5000000000000001E-2</v>
      </c>
      <c r="G23" s="238">
        <f t="shared" si="13"/>
        <v>3.2432151938145401E-2</v>
      </c>
      <c r="H23" s="218">
        <f t="shared" si="21"/>
        <v>5.0000000000000065E-2</v>
      </c>
      <c r="I23" s="238">
        <f t="shared" si="14"/>
        <v>6.4864303876290871E-2</v>
      </c>
      <c r="J23" s="218" cm="1">
        <f t="array" ref="J23">(SUMPRODUCT(('Raw Data'!$E$2:$E$6347=$B23)*('Raw Data'!$BL$2:$BL$6347=$D$3)*('Raw Data'!$P$2:$P$6347="FISCAL FINES")*('Raw Data'!$J$2:$J$6347=$G$3)*('Raw Data'!$W$2:$W$6347)))/1000</f>
        <v>0.69584000000000001</v>
      </c>
      <c r="K23" s="238">
        <f t="shared" si="15"/>
        <v>0.90270354418556376</v>
      </c>
      <c r="L23" s="240" cm="1">
        <f t="array" ref="L23">SUMPRODUCT(('Raw Data'!$E$2:$E$6347=$B23)*('Raw Data'!$BL$2:$BL$6347=$D$3)*('Raw Data'!$P$2:$P$6347="FISCAL FINES")*('Raw Data'!$J$2:$J$6347=$G$3)*('Raw Data'!$R$2:$R$6347))</f>
        <v>5</v>
      </c>
      <c r="M23" s="218" cm="1">
        <f t="array" ref="M23">SUMPRODUCT(('Raw Data'!$E$2:$E$6347=$B23)*('Raw Data'!$BL$2:$BL$6347=$D$3)*('Raw Data'!$P$2:$P$6347="FISCAL FINES")*('Raw Data'!$J$2:$J$6347=$G$3)*('Raw Data'!$AH$2:$AH$6347))+SUMPRODUCT(('Raw Data'!$E$2:$E$6347=$B23)*('Raw Data'!$BL$2:$BL$6347=$D$3)*('Raw Data'!$P$2:$P$6347="FISCAL FINES")*('Raw Data'!$J$2:$J$6347=$G$3)*('Raw Data'!$BH$2:$BH$6347))</f>
        <v>0</v>
      </c>
      <c r="N23" s="218">
        <f t="shared" si="22"/>
        <v>5</v>
      </c>
      <c r="O23" s="218" cm="1">
        <f t="array" ref="O23">SUMPRODUCT(('Raw Data'!$E$2:$E$6347=$B23)*('Raw Data'!$BL$2:$BL$6347=$D$3)*('Raw Data'!$P$2:$P$6347="FISCAL FINES")*('Raw Data'!$J$2:$J$6347=$G$3)*('Raw Data'!$AF$2:$AF$6347))</f>
        <v>0</v>
      </c>
      <c r="P23" s="238">
        <f t="shared" si="17"/>
        <v>0</v>
      </c>
      <c r="Q23" s="218">
        <f t="shared" si="23"/>
        <v>0</v>
      </c>
      <c r="R23" s="238">
        <f t="shared" si="18"/>
        <v>0</v>
      </c>
      <c r="S23" s="218" cm="1">
        <f t="array" ref="S23">SUMPRODUCT(('Raw Data'!$E$2:$E$6347=$B23)*('Raw Data'!$BL$2:$BL$6347=$D$3)*('Raw Data'!$P$2:$P$6347="FISCAL FINES")*('Raw Data'!$J$2:$J$6347=$G$3)*('Raw Data'!$AE$2:$AE$6347))</f>
        <v>1</v>
      </c>
      <c r="T23" s="238">
        <f t="shared" si="19"/>
        <v>0.2</v>
      </c>
      <c r="U23" s="218" cm="1">
        <f t="array" ref="U23">SUMPRODUCT(('Raw Data'!$E$2:$E$6347=$B23)*('Raw Data'!$BL$2:$BL$6347=$D$3)*('Raw Data'!$P$2:$P$6347="FISCAL FINES")*('Raw Data'!$J$2:$J$6347=$G$3)*('Raw Data'!$AD$2:$AD$6347))</f>
        <v>4</v>
      </c>
      <c r="V23" s="239">
        <f t="shared" si="24"/>
        <v>0.8</v>
      </c>
    </row>
    <row r="24" spans="2:22" x14ac:dyDescent="0.2">
      <c r="B24" s="46" t="s">
        <v>20</v>
      </c>
      <c r="C24" s="240" cm="1">
        <f t="array" ref="C24">(SUMPRODUCT(('Raw Data'!$E$2:$E$6347=$B24)*('Raw Data'!$BL$2:$BL$6347=$D$3)*('Raw Data'!$P$2:$P$6347="FISCAL FINES")*('Raw Data'!$J$2:$J$6347=$G$3)*('Raw Data'!$S$2:$S$6347)))/1000</f>
        <v>0.76500999999999997</v>
      </c>
      <c r="D24" s="218" cm="1">
        <f t="array" ref="D24">(SUMPRODUCT(('Raw Data'!$E$2:$E$6347=$B24)*('Raw Data'!$BL$2:$BL$6347=$D$3)*('Raw Data'!$P$2:$P$6347="FISCAL FINES")*('Raw Data'!$J$2:$J$6347=$G$3)*('Raw Data'!$T$2:$T$6347)))/1000</f>
        <v>0.15</v>
      </c>
      <c r="E24" s="218">
        <f t="shared" si="20"/>
        <v>0.61500999999999995</v>
      </c>
      <c r="F24" s="218" cm="1">
        <f t="array" ref="F24">(SUMPRODUCT(('Raw Data'!$E$2:$E$6347=$B24)*('Raw Data'!$BL$2:$BL$6347=$D$3)*('Raw Data'!$P$2:$P$6347="FISCAL FINES")*('Raw Data'!$J$2:$J$6347=$G$3)*('Raw Data'!$AA$2:$AA$6347)))/1000</f>
        <v>0.36083999999999999</v>
      </c>
      <c r="G24" s="238">
        <f t="shared" si="13"/>
        <v>0.58672216711923386</v>
      </c>
      <c r="H24" s="218">
        <f t="shared" si="21"/>
        <v>5.8399999999999008E-3</v>
      </c>
      <c r="I24" s="238">
        <f t="shared" si="14"/>
        <v>9.4957805564135564E-3</v>
      </c>
      <c r="J24" s="218" cm="1">
        <f t="array" ref="J24">(SUMPRODUCT(('Raw Data'!$E$2:$E$6347=$B24)*('Raw Data'!$BL$2:$BL$6347=$D$3)*('Raw Data'!$P$2:$P$6347="FISCAL FINES")*('Raw Data'!$J$2:$J$6347=$G$3)*('Raw Data'!$W$2:$W$6347)))/1000</f>
        <v>0.24833000000000002</v>
      </c>
      <c r="K24" s="238">
        <f t="shared" si="15"/>
        <v>0.40378205232435255</v>
      </c>
      <c r="L24" s="240" cm="1">
        <f t="array" ref="L24">SUMPRODUCT(('Raw Data'!$E$2:$E$6347=$B24)*('Raw Data'!$BL$2:$BL$6347=$D$3)*('Raw Data'!$P$2:$P$6347="FISCAL FINES")*('Raw Data'!$J$2:$J$6347=$G$3)*('Raw Data'!$R$2:$R$6347))</f>
        <v>6</v>
      </c>
      <c r="M24" s="218" cm="1">
        <f t="array" ref="M24">SUMPRODUCT(('Raw Data'!$E$2:$E$6347=$B24)*('Raw Data'!$BL$2:$BL$6347=$D$3)*('Raw Data'!$P$2:$P$6347="FISCAL FINES")*('Raw Data'!$J$2:$J$6347=$G$3)*('Raw Data'!$AH$2:$AH$6347))+SUMPRODUCT(('Raw Data'!$E$2:$E$6347=$B24)*('Raw Data'!$BL$2:$BL$6347=$D$3)*('Raw Data'!$P$2:$P$6347="FISCAL FINES")*('Raw Data'!$J$2:$J$6347=$G$3)*('Raw Data'!$BH$2:$BH$6347))</f>
        <v>1</v>
      </c>
      <c r="N24" s="218">
        <f t="shared" si="22"/>
        <v>5</v>
      </c>
      <c r="O24" s="218" cm="1">
        <f t="array" ref="O24">SUMPRODUCT(('Raw Data'!$E$2:$E$6347=$B24)*('Raw Data'!$BL$2:$BL$6347=$D$3)*('Raw Data'!$P$2:$P$6347="FISCAL FINES")*('Raw Data'!$J$2:$J$6347=$G$3)*('Raw Data'!$AF$2:$AF$6347))</f>
        <v>3</v>
      </c>
      <c r="P24" s="238">
        <f t="shared" si="17"/>
        <v>0.6</v>
      </c>
      <c r="Q24" s="218">
        <f t="shared" si="23"/>
        <v>0</v>
      </c>
      <c r="R24" s="238">
        <f t="shared" si="18"/>
        <v>0</v>
      </c>
      <c r="S24" s="218" cm="1">
        <f t="array" ref="S24">SUMPRODUCT(('Raw Data'!$E$2:$E$6347=$B24)*('Raw Data'!$BL$2:$BL$6347=$D$3)*('Raw Data'!$P$2:$P$6347="FISCAL FINES")*('Raw Data'!$J$2:$J$6347=$G$3)*('Raw Data'!$AE$2:$AE$6347))</f>
        <v>1</v>
      </c>
      <c r="T24" s="238">
        <f t="shared" si="19"/>
        <v>0.2</v>
      </c>
      <c r="U24" s="218" cm="1">
        <f t="array" ref="U24">SUMPRODUCT(('Raw Data'!$E$2:$E$6347=$B24)*('Raw Data'!$BL$2:$BL$6347=$D$3)*('Raw Data'!$P$2:$P$6347="FISCAL FINES")*('Raw Data'!$J$2:$J$6347=$G$3)*('Raw Data'!$AD$2:$AD$6347))</f>
        <v>1</v>
      </c>
      <c r="V24" s="239">
        <f t="shared" si="24"/>
        <v>0.2</v>
      </c>
    </row>
    <row r="25" spans="2:22" ht="14.25" customHeight="1" x14ac:dyDescent="0.2">
      <c r="B25" s="46" t="s">
        <v>21</v>
      </c>
      <c r="C25" s="240" cm="1">
        <f t="array" ref="C25">(SUMPRODUCT(('Raw Data'!$E$2:$E$6347=$B25)*('Raw Data'!$BL$2:$BL$6347=$D$3)*('Raw Data'!$P$2:$P$6347="FISCAL FINES")*('Raw Data'!$J$2:$J$6347=$G$3)*('Raw Data'!$S$2:$S$6347)))/1000</f>
        <v>1.9304300000000001</v>
      </c>
      <c r="D25" s="218" cm="1">
        <f t="array" ref="D25">(SUMPRODUCT(('Raw Data'!$E$2:$E$6347=$B25)*('Raw Data'!$BL$2:$BL$6347=$D$3)*('Raw Data'!$P$2:$P$6347="FISCAL FINES")*('Raw Data'!$J$2:$J$6347=$G$3)*('Raw Data'!$T$2:$T$6347)))/1000</f>
        <v>0</v>
      </c>
      <c r="E25" s="218">
        <f t="shared" si="20"/>
        <v>1.9304300000000001</v>
      </c>
      <c r="F25" s="218" cm="1">
        <f t="array" ref="F25">(SUMPRODUCT(('Raw Data'!$E$2:$E$6347=$B25)*('Raw Data'!$BL$2:$BL$6347=$D$3)*('Raw Data'!$P$2:$P$6347="FISCAL FINES")*('Raw Data'!$J$2:$J$6347=$G$3)*('Raw Data'!$AA$2:$AA$6347)))/1000</f>
        <v>0.91625000000000001</v>
      </c>
      <c r="G25" s="238">
        <f t="shared" si="13"/>
        <v>0.47463518490698964</v>
      </c>
      <c r="H25" s="218">
        <f t="shared" si="21"/>
        <v>0.27500000000000013</v>
      </c>
      <c r="I25" s="238">
        <f t="shared" si="14"/>
        <v>0.14245530788477184</v>
      </c>
      <c r="J25" s="218" cm="1">
        <f t="array" ref="J25">(SUMPRODUCT(('Raw Data'!$E$2:$E$6347=$B25)*('Raw Data'!$BL$2:$BL$6347=$D$3)*('Raw Data'!$P$2:$P$6347="FISCAL FINES")*('Raw Data'!$J$2:$J$6347=$G$3)*('Raw Data'!$W$2:$W$6347)))/1000</f>
        <v>0.73917999999999995</v>
      </c>
      <c r="K25" s="238">
        <f t="shared" si="15"/>
        <v>0.38290950720823852</v>
      </c>
      <c r="L25" s="240" cm="1">
        <f t="array" ref="L25">SUMPRODUCT(('Raw Data'!$E$2:$E$6347=$B25)*('Raw Data'!$BL$2:$BL$6347=$D$3)*('Raw Data'!$P$2:$P$6347="FISCAL FINES")*('Raw Data'!$J$2:$J$6347=$G$3)*('Raw Data'!$R$2:$R$6347))</f>
        <v>12</v>
      </c>
      <c r="M25" s="218" cm="1">
        <f t="array" ref="M25">SUMPRODUCT(('Raw Data'!$E$2:$E$6347=$B25)*('Raw Data'!$BL$2:$BL$6347=$D$3)*('Raw Data'!$P$2:$P$6347="FISCAL FINES")*('Raw Data'!$J$2:$J$6347=$G$3)*('Raw Data'!$AH$2:$AH$6347))+SUMPRODUCT(('Raw Data'!$E$2:$E$6347=$B25)*('Raw Data'!$BL$2:$BL$6347=$D$3)*('Raw Data'!$P$2:$P$6347="FISCAL FINES")*('Raw Data'!$J$2:$J$6347=$G$3)*('Raw Data'!$BH$2:$BH$6347))</f>
        <v>0</v>
      </c>
      <c r="N25" s="218">
        <f t="shared" si="22"/>
        <v>12</v>
      </c>
      <c r="O25" s="218" cm="1">
        <f t="array" ref="O25">SUMPRODUCT(('Raw Data'!$E$2:$E$6347=$B25)*('Raw Data'!$BL$2:$BL$6347=$D$3)*('Raw Data'!$P$2:$P$6347="FISCAL FINES")*('Raw Data'!$J$2:$J$6347=$G$3)*('Raw Data'!$AF$2:$AF$6347))</f>
        <v>6</v>
      </c>
      <c r="P25" s="238">
        <f t="shared" si="17"/>
        <v>0.5</v>
      </c>
      <c r="Q25" s="218">
        <f t="shared" si="23"/>
        <v>0</v>
      </c>
      <c r="R25" s="238">
        <f t="shared" si="18"/>
        <v>0</v>
      </c>
      <c r="S25" s="218" cm="1">
        <f t="array" ref="S25">SUMPRODUCT(('Raw Data'!$E$2:$E$6347=$B25)*('Raw Data'!$BL$2:$BL$6347=$D$3)*('Raw Data'!$P$2:$P$6347="FISCAL FINES")*('Raw Data'!$J$2:$J$6347=$G$3)*('Raw Data'!$AE$2:$AE$6347))</f>
        <v>2</v>
      </c>
      <c r="T25" s="238">
        <f t="shared" si="19"/>
        <v>0.16666666666666666</v>
      </c>
      <c r="U25" s="218" cm="1">
        <f t="array" ref="U25">SUMPRODUCT(('Raw Data'!$E$2:$E$6347=$B25)*('Raw Data'!$BL$2:$BL$6347=$D$3)*('Raw Data'!$P$2:$P$6347="FISCAL FINES")*('Raw Data'!$J$2:$J$6347=$G$3)*('Raw Data'!$AD$2:$AD$6347))</f>
        <v>4</v>
      </c>
      <c r="V25" s="239">
        <f t="shared" si="24"/>
        <v>0.33333333333333331</v>
      </c>
    </row>
    <row r="26" spans="2:22" x14ac:dyDescent="0.2">
      <c r="B26" s="46" t="s">
        <v>22</v>
      </c>
      <c r="C26" s="240" cm="1">
        <f t="array" ref="C26">(SUMPRODUCT(('Raw Data'!$E$2:$E$6347=$B26)*('Raw Data'!$BL$2:$BL$6347=$D$3)*('Raw Data'!$P$2:$P$6347="FISCAL FINES")*('Raw Data'!$J$2:$J$6347=$G$3)*('Raw Data'!$S$2:$S$6347)))/1000</f>
        <v>2.0817700000000001</v>
      </c>
      <c r="D26" s="218" cm="1">
        <f t="array" ref="D26">(SUMPRODUCT(('Raw Data'!$E$2:$E$6347=$B26)*('Raw Data'!$BL$2:$BL$6347=$D$3)*('Raw Data'!$P$2:$P$6347="FISCAL FINES")*('Raw Data'!$J$2:$J$6347=$G$3)*('Raw Data'!$T$2:$T$6347)))/1000</f>
        <v>0.35875999999999997</v>
      </c>
      <c r="E26" s="218">
        <f t="shared" si="20"/>
        <v>1.7230100000000002</v>
      </c>
      <c r="F26" s="218" cm="1">
        <f t="array" ref="F26">(SUMPRODUCT(('Raw Data'!$E$2:$E$6347=$B26)*('Raw Data'!$BL$2:$BL$6347=$D$3)*('Raw Data'!$P$2:$P$6347="FISCAL FINES")*('Raw Data'!$J$2:$J$6347=$G$3)*('Raw Data'!$AA$2:$AA$6347)))/1000</f>
        <v>0.87541999999999998</v>
      </c>
      <c r="G26" s="238">
        <f t="shared" si="13"/>
        <v>0.50807598330828019</v>
      </c>
      <c r="H26" s="218">
        <f t="shared" si="21"/>
        <v>7.584000000000013E-2</v>
      </c>
      <c r="I26" s="238">
        <f t="shared" si="14"/>
        <v>4.4015995264101847E-2</v>
      </c>
      <c r="J26" s="218" cm="1">
        <f t="array" ref="J26">(SUMPRODUCT(('Raw Data'!$E$2:$E$6347=$B26)*('Raw Data'!$BL$2:$BL$6347=$D$3)*('Raw Data'!$P$2:$P$6347="FISCAL FINES")*('Raw Data'!$J$2:$J$6347=$G$3)*('Raw Data'!$W$2:$W$6347)))/1000</f>
        <v>0.77175000000000005</v>
      </c>
      <c r="K26" s="238">
        <f t="shared" si="15"/>
        <v>0.44790802142761793</v>
      </c>
      <c r="L26" s="240" cm="1">
        <f t="array" ref="L26">SUMPRODUCT(('Raw Data'!$E$2:$E$6347=$B26)*('Raw Data'!$BL$2:$BL$6347=$D$3)*('Raw Data'!$P$2:$P$6347="FISCAL FINES")*('Raw Data'!$J$2:$J$6347=$G$3)*('Raw Data'!$R$2:$R$6347))</f>
        <v>14</v>
      </c>
      <c r="M26" s="218" cm="1">
        <f t="array" ref="M26">SUMPRODUCT(('Raw Data'!$E$2:$E$6347=$B26)*('Raw Data'!$BL$2:$BL$6347=$D$3)*('Raw Data'!$P$2:$P$6347="FISCAL FINES")*('Raw Data'!$J$2:$J$6347=$G$3)*('Raw Data'!$AH$2:$AH$6347))+SUMPRODUCT(('Raw Data'!$E$2:$E$6347=$B26)*('Raw Data'!$BL$2:$BL$6347=$D$3)*('Raw Data'!$P$2:$P$6347="FISCAL FINES")*('Raw Data'!$J$2:$J$6347=$G$3)*('Raw Data'!$BH$2:$BH$6347))</f>
        <v>3</v>
      </c>
      <c r="N26" s="218">
        <f t="shared" si="22"/>
        <v>11</v>
      </c>
      <c r="O26" s="218" cm="1">
        <f t="array" ref="O26">SUMPRODUCT(('Raw Data'!$E$2:$E$6347=$B26)*('Raw Data'!$BL$2:$BL$6347=$D$3)*('Raw Data'!$P$2:$P$6347="FISCAL FINES")*('Raw Data'!$J$2:$J$6347=$G$3)*('Raw Data'!$AF$2:$AF$6347))</f>
        <v>6</v>
      </c>
      <c r="P26" s="238">
        <f t="shared" si="17"/>
        <v>0.54545454545454541</v>
      </c>
      <c r="Q26" s="218">
        <f t="shared" si="23"/>
        <v>0</v>
      </c>
      <c r="R26" s="238">
        <f t="shared" si="18"/>
        <v>0</v>
      </c>
      <c r="S26" s="218" cm="1">
        <f t="array" ref="S26">SUMPRODUCT(('Raw Data'!$E$2:$E$6347=$B26)*('Raw Data'!$BL$2:$BL$6347=$D$3)*('Raw Data'!$P$2:$P$6347="FISCAL FINES")*('Raw Data'!$J$2:$J$6347=$G$3)*('Raw Data'!$AE$2:$AE$6347))</f>
        <v>1</v>
      </c>
      <c r="T26" s="238">
        <f t="shared" si="19"/>
        <v>9.0909090909090912E-2</v>
      </c>
      <c r="U26" s="218" cm="1">
        <f t="array" ref="U26">SUMPRODUCT(('Raw Data'!$E$2:$E$6347=$B26)*('Raw Data'!$BL$2:$BL$6347=$D$3)*('Raw Data'!$P$2:$P$6347="FISCAL FINES")*('Raw Data'!$J$2:$J$6347=$G$3)*('Raw Data'!$AD$2:$AD$6347))</f>
        <v>4</v>
      </c>
      <c r="V26" s="239">
        <f t="shared" si="24"/>
        <v>0.36363636363636365</v>
      </c>
    </row>
    <row r="27" spans="2:22" x14ac:dyDescent="0.2">
      <c r="B27" s="46"/>
      <c r="C27" s="240"/>
      <c r="D27" s="218"/>
      <c r="E27" s="218"/>
      <c r="F27" s="218"/>
      <c r="G27" s="238"/>
      <c r="H27" s="218"/>
      <c r="I27" s="238"/>
      <c r="J27" s="218"/>
      <c r="K27" s="238"/>
      <c r="L27" s="240"/>
      <c r="M27" s="218"/>
      <c r="N27" s="218"/>
      <c r="O27" s="218"/>
      <c r="P27" s="238"/>
      <c r="Q27" s="218"/>
      <c r="R27" s="238"/>
      <c r="S27" s="218"/>
      <c r="T27" s="238"/>
      <c r="U27" s="218"/>
      <c r="V27" s="239"/>
    </row>
    <row r="28" spans="2:22" x14ac:dyDescent="0.2">
      <c r="B28" s="37" t="s">
        <v>23</v>
      </c>
      <c r="C28" s="216">
        <f>SUM(C29:C32)</f>
        <v>79.396870000000007</v>
      </c>
      <c r="D28" s="216">
        <f t="shared" ref="D28:J28" si="25">SUM(D29:D32)</f>
        <v>11.689630000000001</v>
      </c>
      <c r="E28" s="216">
        <f t="shared" si="25"/>
        <v>67.707239999999999</v>
      </c>
      <c r="F28" s="216">
        <f t="shared" si="25"/>
        <v>25.604900000000001</v>
      </c>
      <c r="G28" s="236">
        <f t="shared" si="13"/>
        <v>0.37817078350852878</v>
      </c>
      <c r="H28" s="216">
        <f t="shared" si="25"/>
        <v>11.429850000000009</v>
      </c>
      <c r="I28" s="236">
        <f t="shared" si="14"/>
        <v>0.16881281824513905</v>
      </c>
      <c r="J28" s="216">
        <f t="shared" si="25"/>
        <v>30.672489999999996</v>
      </c>
      <c r="K28" s="236">
        <f t="shared" si="15"/>
        <v>0.45301639824633227</v>
      </c>
      <c r="L28" s="216">
        <f>SUM(L29:L32)</f>
        <v>510</v>
      </c>
      <c r="M28" s="216">
        <f t="shared" ref="M28:U28" si="26">SUM(M29:M32)</f>
        <v>57</v>
      </c>
      <c r="N28" s="216">
        <f t="shared" si="26"/>
        <v>453</v>
      </c>
      <c r="O28" s="216">
        <f t="shared" si="26"/>
        <v>162</v>
      </c>
      <c r="P28" s="236">
        <f t="shared" si="17"/>
        <v>0.35761589403973509</v>
      </c>
      <c r="Q28" s="216">
        <f t="shared" si="26"/>
        <v>19</v>
      </c>
      <c r="R28" s="236">
        <f t="shared" si="18"/>
        <v>4.194260485651214E-2</v>
      </c>
      <c r="S28" s="216">
        <f t="shared" si="26"/>
        <v>31</v>
      </c>
      <c r="T28" s="236">
        <f t="shared" si="19"/>
        <v>6.8432671081677707E-2</v>
      </c>
      <c r="U28" s="216">
        <f t="shared" si="26"/>
        <v>241</v>
      </c>
      <c r="V28" s="236">
        <f t="shared" si="11"/>
        <v>0.53200883002207511</v>
      </c>
    </row>
    <row r="29" spans="2:22" x14ac:dyDescent="0.2">
      <c r="B29" s="49" t="s">
        <v>24</v>
      </c>
      <c r="C29" s="240" cm="1">
        <f t="array" ref="C29">(SUMPRODUCT(('Raw Data'!$E$2:$E$6347=$B29)*('Raw Data'!$BL$2:$BL$6347=$D$3)*('Raw Data'!$P$2:$P$6347="FISCAL FINES")*('Raw Data'!$J$2:$J$6347=$G$3)*('Raw Data'!$S$2:$S$6347)))/1000</f>
        <v>56.719970000000004</v>
      </c>
      <c r="D29" s="218" cm="1">
        <f t="array" ref="D29">(SUMPRODUCT(('Raw Data'!$E$2:$E$6347=$B29)*('Raw Data'!$BL$2:$BL$6347=$D$3)*('Raw Data'!$P$2:$P$6347="FISCAL FINES")*('Raw Data'!$J$2:$J$6347=$G$3)*('Raw Data'!$T$2:$T$6347)))/1000</f>
        <v>8.3625300000000014</v>
      </c>
      <c r="E29" s="218">
        <f t="shared" si="20"/>
        <v>48.357440000000004</v>
      </c>
      <c r="F29" s="218" cm="1">
        <f t="array" ref="F29">(SUMPRODUCT(('Raw Data'!$E$2:$E$6347=$B29)*('Raw Data'!$BL$2:$BL$6347=$D$3)*('Raw Data'!$P$2:$P$6347="FISCAL FINES")*('Raw Data'!$J$2:$J$6347=$G$3)*('Raw Data'!$AA$2:$AA$6347)))/1000</f>
        <v>18.283249999999999</v>
      </c>
      <c r="G29" s="238">
        <f t="shared" si="13"/>
        <v>0.37808556449638353</v>
      </c>
      <c r="H29" s="218">
        <f t="shared" si="21"/>
        <v>8.4034600000000061</v>
      </c>
      <c r="I29" s="238">
        <f t="shared" si="14"/>
        <v>0.17377801637142093</v>
      </c>
      <c r="J29" s="218" cm="1">
        <f t="array" ref="J29">(SUMPRODUCT(('Raw Data'!$E$2:$E$6347=$B29)*('Raw Data'!$BL$2:$BL$6347=$D$3)*('Raw Data'!$P$2:$P$6347="FISCAL FINES")*('Raw Data'!$J$2:$J$6347=$G$3)*('Raw Data'!$W$2:$W$6347)))/1000</f>
        <v>21.670729999999999</v>
      </c>
      <c r="K29" s="238">
        <f t="shared" si="15"/>
        <v>0.44813641913219554</v>
      </c>
      <c r="L29" s="240" cm="1">
        <f t="array" ref="L29">SUMPRODUCT(('Raw Data'!$E$2:$E$6347=$B29)*('Raw Data'!$BL$2:$BL$6347=$D$3)*('Raw Data'!$P$2:$P$6347="FISCAL FINES")*('Raw Data'!$J$2:$J$6347=$G$3)*('Raw Data'!$R$2:$R$6347))</f>
        <v>359</v>
      </c>
      <c r="M29" s="218" cm="1">
        <f t="array" ref="M29">SUMPRODUCT(('Raw Data'!$E$2:$E$6347=$B29)*('Raw Data'!$BL$2:$BL$6347=$D$3)*('Raw Data'!$P$2:$P$6347="FISCAL FINES")*('Raw Data'!$J$2:$J$6347=$G$3)*('Raw Data'!$AH$2:$AH$6347))+SUMPRODUCT(('Raw Data'!$E$2:$E$6347=$B29)*('Raw Data'!$BL$2:$BL$6347=$D$3)*('Raw Data'!$P$2:$P$6347="FISCAL FINES")*('Raw Data'!$J$2:$J$6347=$G$3)*('Raw Data'!$BH$2:$BH$6347))</f>
        <v>42</v>
      </c>
      <c r="N29" s="218">
        <f t="shared" ref="N29:N32" si="27">L29-M29</f>
        <v>317</v>
      </c>
      <c r="O29" s="218" cm="1">
        <f t="array" ref="O29">SUMPRODUCT(('Raw Data'!$E$2:$E$6347=$B29)*('Raw Data'!$BL$2:$BL$6347=$D$3)*('Raw Data'!$P$2:$P$6347="FISCAL FINES")*('Raw Data'!$J$2:$J$6347=$G$3)*('Raw Data'!$AF$2:$AF$6347))</f>
        <v>113</v>
      </c>
      <c r="P29" s="238">
        <f t="shared" si="17"/>
        <v>0.35646687697160884</v>
      </c>
      <c r="Q29" s="218">
        <f t="shared" ref="Q29:Q32" si="28">N29-O29-S29-U29</f>
        <v>13</v>
      </c>
      <c r="R29" s="238">
        <f t="shared" si="18"/>
        <v>4.1009463722397478E-2</v>
      </c>
      <c r="S29" s="218" cm="1">
        <f t="array" ref="S29">SUMPRODUCT(('Raw Data'!$E$2:$E$6347=$B29)*('Raw Data'!$BL$2:$BL$6347=$D$3)*('Raw Data'!$P$2:$P$6347="FISCAL FINES")*('Raw Data'!$J$2:$J$6347=$G$3)*('Raw Data'!$AE$2:$AE$6347))</f>
        <v>21</v>
      </c>
      <c r="T29" s="238">
        <f t="shared" si="19"/>
        <v>6.6246056782334389E-2</v>
      </c>
      <c r="U29" s="218" cm="1">
        <f t="array" ref="U29">SUMPRODUCT(('Raw Data'!$E$2:$E$6347=$B29)*('Raw Data'!$BL$2:$BL$6347=$D$3)*('Raw Data'!$P$2:$P$6347="FISCAL FINES")*('Raw Data'!$J$2:$J$6347=$G$3)*('Raw Data'!$AD$2:$AD$6347))</f>
        <v>170</v>
      </c>
      <c r="V29" s="239">
        <f t="shared" ref="V29:V32" si="29">IFERROR(U29/N29,0)</f>
        <v>0.5362776025236593</v>
      </c>
    </row>
    <row r="30" spans="2:22" x14ac:dyDescent="0.2">
      <c r="B30" s="49" t="s">
        <v>25</v>
      </c>
      <c r="C30" s="240" cm="1">
        <f t="array" ref="C30">(SUMPRODUCT(('Raw Data'!$E$2:$E$6347=$B30)*('Raw Data'!$BL$2:$BL$6347=$D$3)*('Raw Data'!$P$2:$P$6347="FISCAL FINES")*('Raw Data'!$J$2:$J$6347=$G$3)*('Raw Data'!$S$2:$S$6347)))/1000</f>
        <v>3.1845400000000001</v>
      </c>
      <c r="D30" s="218" cm="1">
        <f t="array" ref="D30">(SUMPRODUCT(('Raw Data'!$E$2:$E$6347=$B30)*('Raw Data'!$BL$2:$BL$6347=$D$3)*('Raw Data'!$P$2:$P$6347="FISCAL FINES")*('Raw Data'!$J$2:$J$6347=$G$3)*('Raw Data'!$T$2:$T$6347)))/1000</f>
        <v>0.15</v>
      </c>
      <c r="E30" s="218">
        <f t="shared" si="20"/>
        <v>3.0345400000000002</v>
      </c>
      <c r="F30" s="218" cm="1">
        <f t="array" ref="F30">(SUMPRODUCT(('Raw Data'!$E$2:$E$6347=$B30)*('Raw Data'!$BL$2:$BL$6347=$D$3)*('Raw Data'!$P$2:$P$6347="FISCAL FINES")*('Raw Data'!$J$2:$J$6347=$G$3)*('Raw Data'!$AA$2:$AA$6347)))/1000</f>
        <v>1.13914</v>
      </c>
      <c r="G30" s="238">
        <f t="shared" si="13"/>
        <v>0.37539132784540652</v>
      </c>
      <c r="H30" s="218">
        <f t="shared" si="21"/>
        <v>0.6412500000000001</v>
      </c>
      <c r="I30" s="238">
        <f t="shared" si="14"/>
        <v>0.2113170365195384</v>
      </c>
      <c r="J30" s="218" cm="1">
        <f t="array" ref="J30">(SUMPRODUCT(('Raw Data'!$E$2:$E$6347=$B30)*('Raw Data'!$BL$2:$BL$6347=$D$3)*('Raw Data'!$P$2:$P$6347="FISCAL FINES")*('Raw Data'!$J$2:$J$6347=$G$3)*('Raw Data'!$W$2:$W$6347)))/1000</f>
        <v>1.2541500000000001</v>
      </c>
      <c r="K30" s="238">
        <f t="shared" si="15"/>
        <v>0.41329163563505505</v>
      </c>
      <c r="L30" s="240" cm="1">
        <f t="array" ref="L30">SUMPRODUCT(('Raw Data'!$E$2:$E$6347=$B30)*('Raw Data'!$BL$2:$BL$6347=$D$3)*('Raw Data'!$P$2:$P$6347="FISCAL FINES")*('Raw Data'!$J$2:$J$6347=$G$3)*('Raw Data'!$R$2:$R$6347))</f>
        <v>24</v>
      </c>
      <c r="M30" s="218" cm="1">
        <f t="array" ref="M30">SUMPRODUCT(('Raw Data'!$E$2:$E$6347=$B30)*('Raw Data'!$BL$2:$BL$6347=$D$3)*('Raw Data'!$P$2:$P$6347="FISCAL FINES")*('Raw Data'!$J$2:$J$6347=$G$3)*('Raw Data'!$AH$2:$AH$6347))+SUMPRODUCT(('Raw Data'!$E$2:$E$6347=$B30)*('Raw Data'!$BL$2:$BL$6347=$D$3)*('Raw Data'!$P$2:$P$6347="FISCAL FINES")*('Raw Data'!$J$2:$J$6347=$G$3)*('Raw Data'!$BH$2:$BH$6347))</f>
        <v>1</v>
      </c>
      <c r="N30" s="218">
        <f t="shared" si="27"/>
        <v>23</v>
      </c>
      <c r="O30" s="218" cm="1">
        <f t="array" ref="O30">SUMPRODUCT(('Raw Data'!$E$2:$E$6347=$B30)*('Raw Data'!$BL$2:$BL$6347=$D$3)*('Raw Data'!$P$2:$P$6347="FISCAL FINES")*('Raw Data'!$J$2:$J$6347=$G$3)*('Raw Data'!$AF$2:$AF$6347))</f>
        <v>11</v>
      </c>
      <c r="P30" s="238">
        <f t="shared" si="17"/>
        <v>0.47826086956521741</v>
      </c>
      <c r="Q30" s="218">
        <f t="shared" si="28"/>
        <v>1</v>
      </c>
      <c r="R30" s="238">
        <f t="shared" si="18"/>
        <v>4.3478260869565216E-2</v>
      </c>
      <c r="S30" s="218" cm="1">
        <f t="array" ref="S30">SUMPRODUCT(('Raw Data'!$E$2:$E$6347=$B30)*('Raw Data'!$BL$2:$BL$6347=$D$3)*('Raw Data'!$P$2:$P$6347="FISCAL FINES")*('Raw Data'!$J$2:$J$6347=$G$3)*('Raw Data'!$AE$2:$AE$6347))</f>
        <v>1</v>
      </c>
      <c r="T30" s="238">
        <f t="shared" si="19"/>
        <v>4.3478260869565216E-2</v>
      </c>
      <c r="U30" s="218" cm="1">
        <f t="array" ref="U30">SUMPRODUCT(('Raw Data'!$E$2:$E$6347=$B30)*('Raw Data'!$BL$2:$BL$6347=$D$3)*('Raw Data'!$P$2:$P$6347="FISCAL FINES")*('Raw Data'!$J$2:$J$6347=$G$3)*('Raw Data'!$AD$2:$AD$6347))</f>
        <v>10</v>
      </c>
      <c r="V30" s="239">
        <f t="shared" si="29"/>
        <v>0.43478260869565216</v>
      </c>
    </row>
    <row r="31" spans="2:22" x14ac:dyDescent="0.2">
      <c r="B31" s="49" t="s">
        <v>26</v>
      </c>
      <c r="C31" s="240" cm="1">
        <f t="array" ref="C31">(SUMPRODUCT(('Raw Data'!$E$2:$E$6347=$B31)*('Raw Data'!$BL$2:$BL$6347=$D$3)*('Raw Data'!$P$2:$P$6347="FISCAL FINES")*('Raw Data'!$J$2:$J$6347=$G$3)*('Raw Data'!$S$2:$S$6347)))/1000</f>
        <v>16.601950000000002</v>
      </c>
      <c r="D31" s="218" cm="1">
        <f t="array" ref="D31">(SUMPRODUCT(('Raw Data'!$E$2:$E$6347=$B31)*('Raw Data'!$BL$2:$BL$6347=$D$3)*('Raw Data'!$P$2:$P$6347="FISCAL FINES")*('Raw Data'!$J$2:$J$6347=$G$3)*('Raw Data'!$T$2:$T$6347)))/1000</f>
        <v>3.0770999999999997</v>
      </c>
      <c r="E31" s="218">
        <f t="shared" si="20"/>
        <v>13.524850000000002</v>
      </c>
      <c r="F31" s="218" cm="1">
        <f t="array" ref="F31">(SUMPRODUCT(('Raw Data'!$E$2:$E$6347=$B31)*('Raw Data'!$BL$2:$BL$6347=$D$3)*('Raw Data'!$P$2:$P$6347="FISCAL FINES")*('Raw Data'!$J$2:$J$6347=$G$3)*('Raw Data'!$AA$2:$AA$6347)))/1000</f>
        <v>4.94876</v>
      </c>
      <c r="G31" s="238">
        <f t="shared" si="13"/>
        <v>0.36590128541166811</v>
      </c>
      <c r="H31" s="218">
        <f t="shared" si="21"/>
        <v>2.1176500000000029</v>
      </c>
      <c r="I31" s="238">
        <f t="shared" si="14"/>
        <v>0.1565747494426927</v>
      </c>
      <c r="J31" s="218" cm="1">
        <f t="array" ref="J31">(SUMPRODUCT(('Raw Data'!$E$2:$E$6347=$B31)*('Raw Data'!$BL$2:$BL$6347=$D$3)*('Raw Data'!$P$2:$P$6347="FISCAL FINES")*('Raw Data'!$J$2:$J$6347=$G$3)*('Raw Data'!$W$2:$W$6347)))/1000</f>
        <v>6.4584399999999995</v>
      </c>
      <c r="K31" s="238">
        <f t="shared" si="15"/>
        <v>0.47752396514563922</v>
      </c>
      <c r="L31" s="240" cm="1">
        <f t="array" ref="L31">SUMPRODUCT(('Raw Data'!$E$2:$E$6347=$B31)*('Raw Data'!$BL$2:$BL$6347=$D$3)*('Raw Data'!$P$2:$P$6347="FISCAL FINES")*('Raw Data'!$J$2:$J$6347=$G$3)*('Raw Data'!$R$2:$R$6347))</f>
        <v>107</v>
      </c>
      <c r="M31" s="218" cm="1">
        <f t="array" ref="M31">SUMPRODUCT(('Raw Data'!$E$2:$E$6347=$B31)*('Raw Data'!$BL$2:$BL$6347=$D$3)*('Raw Data'!$P$2:$P$6347="FISCAL FINES")*('Raw Data'!$J$2:$J$6347=$G$3)*('Raw Data'!$AH$2:$AH$6347))+SUMPRODUCT(('Raw Data'!$E$2:$E$6347=$B31)*('Raw Data'!$BL$2:$BL$6347=$D$3)*('Raw Data'!$P$2:$P$6347="FISCAL FINES")*('Raw Data'!$J$2:$J$6347=$G$3)*('Raw Data'!$BH$2:$BH$6347))</f>
        <v>13</v>
      </c>
      <c r="N31" s="218">
        <f t="shared" si="27"/>
        <v>94</v>
      </c>
      <c r="O31" s="218" cm="1">
        <f t="array" ref="O31">SUMPRODUCT(('Raw Data'!$E$2:$E$6347=$B31)*('Raw Data'!$BL$2:$BL$6347=$D$3)*('Raw Data'!$P$2:$P$6347="FISCAL FINES")*('Raw Data'!$J$2:$J$6347=$G$3)*('Raw Data'!$AF$2:$AF$6347))</f>
        <v>32</v>
      </c>
      <c r="P31" s="238">
        <f t="shared" si="17"/>
        <v>0.34042553191489361</v>
      </c>
      <c r="Q31" s="218">
        <f t="shared" si="28"/>
        <v>4</v>
      </c>
      <c r="R31" s="238">
        <f t="shared" si="18"/>
        <v>4.2553191489361701E-2</v>
      </c>
      <c r="S31" s="218" cm="1">
        <f t="array" ref="S31">SUMPRODUCT(('Raw Data'!$E$2:$E$6347=$B31)*('Raw Data'!$BL$2:$BL$6347=$D$3)*('Raw Data'!$P$2:$P$6347="FISCAL FINES")*('Raw Data'!$J$2:$J$6347=$G$3)*('Raw Data'!$AE$2:$AE$6347))</f>
        <v>6</v>
      </c>
      <c r="T31" s="238">
        <f t="shared" si="19"/>
        <v>6.3829787234042548E-2</v>
      </c>
      <c r="U31" s="218" cm="1">
        <f t="array" ref="U31">SUMPRODUCT(('Raw Data'!$E$2:$E$6347=$B31)*('Raw Data'!$BL$2:$BL$6347=$D$3)*('Raw Data'!$P$2:$P$6347="FISCAL FINES")*('Raw Data'!$J$2:$J$6347=$G$3)*('Raw Data'!$AD$2:$AD$6347))</f>
        <v>52</v>
      </c>
      <c r="V31" s="239">
        <f t="shared" si="29"/>
        <v>0.55319148936170215</v>
      </c>
    </row>
    <row r="32" spans="2:22" x14ac:dyDescent="0.2">
      <c r="B32" s="49" t="s">
        <v>27</v>
      </c>
      <c r="C32" s="240" cm="1">
        <f t="array" ref="C32">(SUMPRODUCT(('Raw Data'!$E$2:$E$6347=$B32)*('Raw Data'!$BL$2:$BL$6347=$D$3)*('Raw Data'!$P$2:$P$6347="FISCAL FINES")*('Raw Data'!$J$2:$J$6347=$G$3)*('Raw Data'!$S$2:$S$6347)))/1000</f>
        <v>2.8904099999999997</v>
      </c>
      <c r="D32" s="218" cm="1">
        <f t="array" ref="D32">(SUMPRODUCT(('Raw Data'!$E$2:$E$6347=$B32)*('Raw Data'!$BL$2:$BL$6347=$D$3)*('Raw Data'!$P$2:$P$6347="FISCAL FINES")*('Raw Data'!$J$2:$J$6347=$G$3)*('Raw Data'!$T$2:$T$6347)))/1000</f>
        <v>0.1</v>
      </c>
      <c r="E32" s="218">
        <f t="shared" si="20"/>
        <v>2.7904099999999996</v>
      </c>
      <c r="F32" s="218" cm="1">
        <f t="array" ref="F32">(SUMPRODUCT(('Raw Data'!$E$2:$E$6347=$B32)*('Raw Data'!$BL$2:$BL$6347=$D$3)*('Raw Data'!$P$2:$P$6347="FISCAL FINES")*('Raw Data'!$J$2:$J$6347=$G$3)*('Raw Data'!$AA$2:$AA$6347)))/1000</f>
        <v>1.2337499999999999</v>
      </c>
      <c r="G32" s="238">
        <f t="shared" si="13"/>
        <v>0.44213932719564514</v>
      </c>
      <c r="H32" s="218">
        <f t="shared" si="21"/>
        <v>0.26748999999999956</v>
      </c>
      <c r="I32" s="238">
        <f t="shared" si="14"/>
        <v>9.5860464949595076E-2</v>
      </c>
      <c r="J32" s="218" cm="1">
        <f t="array" ref="J32">(SUMPRODUCT(('Raw Data'!$E$2:$E$6347=$B32)*('Raw Data'!$BL$2:$BL$6347=$D$3)*('Raw Data'!$P$2:$P$6347="FISCAL FINES")*('Raw Data'!$J$2:$J$6347=$G$3)*('Raw Data'!$W$2:$W$6347)))/1000</f>
        <v>1.2891700000000001</v>
      </c>
      <c r="K32" s="238">
        <f t="shared" si="15"/>
        <v>0.46200020785475981</v>
      </c>
      <c r="L32" s="240" cm="1">
        <f t="array" ref="L32">SUMPRODUCT(('Raw Data'!$E$2:$E$6347=$B32)*('Raw Data'!$BL$2:$BL$6347=$D$3)*('Raw Data'!$P$2:$P$6347="FISCAL FINES")*('Raw Data'!$J$2:$J$6347=$G$3)*('Raw Data'!$R$2:$R$6347))</f>
        <v>20</v>
      </c>
      <c r="M32" s="218" cm="1">
        <f t="array" ref="M32">SUMPRODUCT(('Raw Data'!$E$2:$E$6347=$B32)*('Raw Data'!$BL$2:$BL$6347=$D$3)*('Raw Data'!$P$2:$P$6347="FISCAL FINES")*('Raw Data'!$J$2:$J$6347=$G$3)*('Raw Data'!$AH$2:$AH$6347))+SUMPRODUCT(('Raw Data'!$E$2:$E$6347=$B32)*('Raw Data'!$BL$2:$BL$6347=$D$3)*('Raw Data'!$P$2:$P$6347="FISCAL FINES")*('Raw Data'!$J$2:$J$6347=$G$3)*('Raw Data'!$BH$2:$BH$6347))</f>
        <v>1</v>
      </c>
      <c r="N32" s="218">
        <f t="shared" si="27"/>
        <v>19</v>
      </c>
      <c r="O32" s="218" cm="1">
        <f t="array" ref="O32">SUMPRODUCT(('Raw Data'!$E$2:$E$6347=$B32)*('Raw Data'!$BL$2:$BL$6347=$D$3)*('Raw Data'!$P$2:$P$6347="FISCAL FINES")*('Raw Data'!$J$2:$J$6347=$G$3)*('Raw Data'!$AF$2:$AF$6347))</f>
        <v>6</v>
      </c>
      <c r="P32" s="238">
        <f t="shared" si="17"/>
        <v>0.31578947368421051</v>
      </c>
      <c r="Q32" s="218">
        <f t="shared" si="28"/>
        <v>1</v>
      </c>
      <c r="R32" s="238">
        <f t="shared" si="18"/>
        <v>5.2631578947368418E-2</v>
      </c>
      <c r="S32" s="218" cm="1">
        <f t="array" ref="S32">SUMPRODUCT(('Raw Data'!$E$2:$E$6347=$B32)*('Raw Data'!$BL$2:$BL$6347=$D$3)*('Raw Data'!$P$2:$P$6347="FISCAL FINES")*('Raw Data'!$J$2:$J$6347=$G$3)*('Raw Data'!$AE$2:$AE$6347))</f>
        <v>3</v>
      </c>
      <c r="T32" s="238">
        <f t="shared" si="19"/>
        <v>0.15789473684210525</v>
      </c>
      <c r="U32" s="218" cm="1">
        <f t="array" ref="U32">SUMPRODUCT(('Raw Data'!$E$2:$E$6347=$B32)*('Raw Data'!$BL$2:$BL$6347=$D$3)*('Raw Data'!$P$2:$P$6347="FISCAL FINES")*('Raw Data'!$J$2:$J$6347=$G$3)*('Raw Data'!$AD$2:$AD$6347))</f>
        <v>9</v>
      </c>
      <c r="V32" s="239">
        <f t="shared" si="29"/>
        <v>0.47368421052631576</v>
      </c>
    </row>
    <row r="33" spans="2:22" x14ac:dyDescent="0.2">
      <c r="B33" s="46"/>
      <c r="C33" s="240"/>
      <c r="D33" s="218"/>
      <c r="E33" s="218"/>
      <c r="F33" s="218"/>
      <c r="G33" s="238"/>
      <c r="H33" s="218"/>
      <c r="I33" s="238"/>
      <c r="J33" s="218"/>
      <c r="K33" s="238"/>
      <c r="L33" s="240"/>
      <c r="M33" s="218"/>
      <c r="N33" s="218"/>
      <c r="O33" s="218"/>
      <c r="P33" s="238"/>
      <c r="Q33" s="218"/>
      <c r="R33" s="238"/>
      <c r="S33" s="218"/>
      <c r="T33" s="238"/>
      <c r="U33" s="218"/>
      <c r="V33" s="239"/>
    </row>
    <row r="34" spans="2:22" x14ac:dyDescent="0.2">
      <c r="B34" s="37" t="s">
        <v>28</v>
      </c>
      <c r="C34" s="216">
        <f>SUM(C35:C42)</f>
        <v>83.883679999999998</v>
      </c>
      <c r="D34" s="216">
        <f t="shared" ref="D34:J34" si="30">SUM(D35:D42)</f>
        <v>7.4807600000000001</v>
      </c>
      <c r="E34" s="216">
        <f t="shared" si="30"/>
        <v>76.402919999999995</v>
      </c>
      <c r="F34" s="216">
        <f t="shared" si="30"/>
        <v>26.076929999999997</v>
      </c>
      <c r="G34" s="236">
        <f t="shared" si="13"/>
        <v>0.34130802854131753</v>
      </c>
      <c r="H34" s="216">
        <f t="shared" si="30"/>
        <v>22.120620000000002</v>
      </c>
      <c r="I34" s="236">
        <f t="shared" si="14"/>
        <v>0.2895258453472721</v>
      </c>
      <c r="J34" s="216">
        <f t="shared" si="30"/>
        <v>28.205369999999998</v>
      </c>
      <c r="K34" s="236">
        <f t="shared" si="15"/>
        <v>0.36916612611141042</v>
      </c>
      <c r="L34" s="216">
        <f>SUM(L35:L42)</f>
        <v>493</v>
      </c>
      <c r="M34" s="216">
        <f t="shared" ref="M34:U34" si="31">SUM(M35:M42)</f>
        <v>41</v>
      </c>
      <c r="N34" s="216">
        <f t="shared" si="31"/>
        <v>452</v>
      </c>
      <c r="O34" s="216">
        <f t="shared" si="31"/>
        <v>149</v>
      </c>
      <c r="P34" s="236">
        <f t="shared" si="17"/>
        <v>0.32964601769911506</v>
      </c>
      <c r="Q34" s="216">
        <f t="shared" si="31"/>
        <v>55</v>
      </c>
      <c r="R34" s="236">
        <f t="shared" si="18"/>
        <v>0.12168141592920353</v>
      </c>
      <c r="S34" s="216">
        <f t="shared" si="31"/>
        <v>39</v>
      </c>
      <c r="T34" s="236">
        <f t="shared" si="19"/>
        <v>8.628318584070796E-2</v>
      </c>
      <c r="U34" s="216">
        <f t="shared" si="31"/>
        <v>209</v>
      </c>
      <c r="V34" s="236">
        <f t="shared" si="11"/>
        <v>0.46238938053097345</v>
      </c>
    </row>
    <row r="35" spans="2:22" x14ac:dyDescent="0.2">
      <c r="B35" s="46" t="s">
        <v>29</v>
      </c>
      <c r="C35" s="240" cm="1">
        <f t="array" ref="C35">(SUMPRODUCT(('Raw Data'!$E$2:$E$6347=$B35)*('Raw Data'!$BL$2:$BL$6347=$D$3)*('Raw Data'!$P$2:$P$6347="FISCAL FINES")*('Raw Data'!$J$2:$J$6347=$G$3)*('Raw Data'!$S$2:$S$6347)))/1000</f>
        <v>1.5105200000000001</v>
      </c>
      <c r="D35" s="218" cm="1">
        <f t="array" ref="D35">(SUMPRODUCT(('Raw Data'!$E$2:$E$6347=$B35)*('Raw Data'!$BL$2:$BL$6347=$D$3)*('Raw Data'!$P$2:$P$6347="FISCAL FINES")*('Raw Data'!$J$2:$J$6347=$G$3)*('Raw Data'!$T$2:$T$6347)))/1000</f>
        <v>7.4999999999999997E-2</v>
      </c>
      <c r="E35" s="218">
        <f t="shared" si="20"/>
        <v>1.4355200000000001</v>
      </c>
      <c r="F35" s="218" cm="1">
        <f t="array" ref="F35">(SUMPRODUCT(('Raw Data'!$E$2:$E$6347=$B35)*('Raw Data'!$BL$2:$BL$6347=$D$3)*('Raw Data'!$P$2:$P$6347="FISCAL FINES")*('Raw Data'!$J$2:$J$6347=$G$3)*('Raw Data'!$AA$2:$AA$6347)))/1000</f>
        <v>0.42499999999999999</v>
      </c>
      <c r="G35" s="238">
        <f t="shared" si="13"/>
        <v>0.29605996433348192</v>
      </c>
      <c r="H35" s="218">
        <f t="shared" si="21"/>
        <v>0.86052000000000017</v>
      </c>
      <c r="I35" s="238">
        <f t="shared" si="14"/>
        <v>0.59944828354881863</v>
      </c>
      <c r="J35" s="218" cm="1">
        <f t="array" ref="J35">(SUMPRODUCT(('Raw Data'!$E$2:$E$6347=$B35)*('Raw Data'!$BL$2:$BL$6347=$D$3)*('Raw Data'!$P$2:$P$6347="FISCAL FINES")*('Raw Data'!$J$2:$J$6347=$G$3)*('Raw Data'!$W$2:$W$6347)))/1000</f>
        <v>0.15</v>
      </c>
      <c r="K35" s="238">
        <f t="shared" si="15"/>
        <v>0.1044917521176995</v>
      </c>
      <c r="L35" s="240" cm="1">
        <f t="array" ref="L35">SUMPRODUCT(('Raw Data'!$E$2:$E$6347=$B35)*('Raw Data'!$BL$2:$BL$6347=$D$3)*('Raw Data'!$P$2:$P$6347="FISCAL FINES")*('Raw Data'!$J$2:$J$6347=$G$3)*('Raw Data'!$R$2:$R$6347))</f>
        <v>4</v>
      </c>
      <c r="M35" s="218" cm="1">
        <f t="array" ref="M35">SUMPRODUCT(('Raw Data'!$E$2:$E$6347=$B35)*('Raw Data'!$BL$2:$BL$6347=$D$3)*('Raw Data'!$P$2:$P$6347="FISCAL FINES")*('Raw Data'!$J$2:$J$6347=$G$3)*('Raw Data'!$AH$2:$AH$6347))+SUMPRODUCT(('Raw Data'!$E$2:$E$6347=$B35)*('Raw Data'!$BL$2:$BL$6347=$D$3)*('Raw Data'!$P$2:$P$6347="FISCAL FINES")*('Raw Data'!$J$2:$J$6347=$G$3)*('Raw Data'!$BH$2:$BH$6347))</f>
        <v>1</v>
      </c>
      <c r="N35" s="218">
        <f t="shared" ref="N35:N42" si="32">L35-M35</f>
        <v>3</v>
      </c>
      <c r="O35" s="218" cm="1">
        <f t="array" ref="O35">SUMPRODUCT(('Raw Data'!$E$2:$E$6347=$B35)*('Raw Data'!$BL$2:$BL$6347=$D$3)*('Raw Data'!$P$2:$P$6347="FISCAL FINES")*('Raw Data'!$J$2:$J$6347=$G$3)*('Raw Data'!$AF$2:$AF$6347))</f>
        <v>0</v>
      </c>
      <c r="P35" s="238">
        <f t="shared" si="17"/>
        <v>0</v>
      </c>
      <c r="Q35" s="218">
        <f t="shared" ref="Q35:Q42" si="33">N35-O35-S35-U35</f>
        <v>2</v>
      </c>
      <c r="R35" s="238">
        <f t="shared" si="18"/>
        <v>0.66666666666666663</v>
      </c>
      <c r="S35" s="218" cm="1">
        <f t="array" ref="S35">SUMPRODUCT(('Raw Data'!$E$2:$E$6347=$B35)*('Raw Data'!$BL$2:$BL$6347=$D$3)*('Raw Data'!$P$2:$P$6347="FISCAL FINES")*('Raw Data'!$J$2:$J$6347=$G$3)*('Raw Data'!$AE$2:$AE$6347))</f>
        <v>0</v>
      </c>
      <c r="T35" s="238">
        <f t="shared" si="19"/>
        <v>0</v>
      </c>
      <c r="U35" s="218" cm="1">
        <f t="array" ref="U35">SUMPRODUCT(('Raw Data'!$E$2:$E$6347=$B35)*('Raw Data'!$BL$2:$BL$6347=$D$3)*('Raw Data'!$P$2:$P$6347="FISCAL FINES")*('Raw Data'!$J$2:$J$6347=$G$3)*('Raw Data'!$AD$2:$AD$6347))</f>
        <v>1</v>
      </c>
      <c r="V35" s="239">
        <f t="shared" ref="V35:V42" si="34">IFERROR(U35/N35,0)</f>
        <v>0.33333333333333331</v>
      </c>
    </row>
    <row r="36" spans="2:22" x14ac:dyDescent="0.2">
      <c r="B36" s="46" t="s">
        <v>30</v>
      </c>
      <c r="C36" s="240" cm="1">
        <f t="array" ref="C36">(SUMPRODUCT(('Raw Data'!$E$2:$E$6347=$B36)*('Raw Data'!$BL$2:$BL$6347=$D$3)*('Raw Data'!$P$2:$P$6347="FISCAL FINES")*('Raw Data'!$J$2:$J$6347=$G$3)*('Raw Data'!$S$2:$S$6347)))/1000</f>
        <v>20.682209999999998</v>
      </c>
      <c r="D36" s="218" cm="1">
        <f t="array" ref="D36">(SUMPRODUCT(('Raw Data'!$E$2:$E$6347=$B36)*('Raw Data'!$BL$2:$BL$6347=$D$3)*('Raw Data'!$P$2:$P$6347="FISCAL FINES")*('Raw Data'!$J$2:$J$6347=$G$3)*('Raw Data'!$T$2:$T$6347)))/1000</f>
        <v>2.0219999999999998</v>
      </c>
      <c r="E36" s="218">
        <f t="shared" si="20"/>
        <v>18.660209999999999</v>
      </c>
      <c r="F36" s="218" cm="1">
        <f t="array" ref="F36">(SUMPRODUCT(('Raw Data'!$E$2:$E$6347=$B36)*('Raw Data'!$BL$2:$BL$6347=$D$3)*('Raw Data'!$P$2:$P$6347="FISCAL FINES")*('Raw Data'!$J$2:$J$6347=$G$3)*('Raw Data'!$AA$2:$AA$6347)))/1000</f>
        <v>4.4136699999999998</v>
      </c>
      <c r="G36" s="238">
        <f t="shared" si="13"/>
        <v>0.23652842063406573</v>
      </c>
      <c r="H36" s="218">
        <f t="shared" si="21"/>
        <v>5.9622399999999995</v>
      </c>
      <c r="I36" s="238">
        <f t="shared" si="14"/>
        <v>0.31951623266833545</v>
      </c>
      <c r="J36" s="218" cm="1">
        <f t="array" ref="J36">(SUMPRODUCT(('Raw Data'!$E$2:$E$6347=$B36)*('Raw Data'!$BL$2:$BL$6347=$D$3)*('Raw Data'!$P$2:$P$6347="FISCAL FINES")*('Raw Data'!$J$2:$J$6347=$G$3)*('Raw Data'!$W$2:$W$6347)))/1000</f>
        <v>8.2843</v>
      </c>
      <c r="K36" s="238">
        <f t="shared" si="15"/>
        <v>0.44395534669759878</v>
      </c>
      <c r="L36" s="240" cm="1">
        <f t="array" ref="L36">SUMPRODUCT(('Raw Data'!$E$2:$E$6347=$B36)*('Raw Data'!$BL$2:$BL$6347=$D$3)*('Raw Data'!$P$2:$P$6347="FISCAL FINES")*('Raw Data'!$J$2:$J$6347=$G$3)*('Raw Data'!$R$2:$R$6347))</f>
        <v>99</v>
      </c>
      <c r="M36" s="218" cm="1">
        <f t="array" ref="M36">SUMPRODUCT(('Raw Data'!$E$2:$E$6347=$B36)*('Raw Data'!$BL$2:$BL$6347=$D$3)*('Raw Data'!$P$2:$P$6347="FISCAL FINES")*('Raw Data'!$J$2:$J$6347=$G$3)*('Raw Data'!$AH$2:$AH$6347))+SUMPRODUCT(('Raw Data'!$E$2:$E$6347=$B36)*('Raw Data'!$BL$2:$BL$6347=$D$3)*('Raw Data'!$P$2:$P$6347="FISCAL FINES")*('Raw Data'!$J$2:$J$6347=$G$3)*('Raw Data'!$BH$2:$BH$6347))</f>
        <v>3</v>
      </c>
      <c r="N36" s="218">
        <f t="shared" si="32"/>
        <v>96</v>
      </c>
      <c r="O36" s="218" cm="1">
        <f t="array" ref="O36">SUMPRODUCT(('Raw Data'!$E$2:$E$6347=$B36)*('Raw Data'!$BL$2:$BL$6347=$D$3)*('Raw Data'!$P$2:$P$6347="FISCAL FINES")*('Raw Data'!$J$2:$J$6347=$G$3)*('Raw Data'!$AF$2:$AF$6347))</f>
        <v>24</v>
      </c>
      <c r="P36" s="238">
        <f t="shared" si="17"/>
        <v>0.25</v>
      </c>
      <c r="Q36" s="218">
        <f t="shared" si="33"/>
        <v>5</v>
      </c>
      <c r="R36" s="238">
        <f t="shared" si="18"/>
        <v>5.2083333333333336E-2</v>
      </c>
      <c r="S36" s="218" cm="1">
        <f t="array" ref="S36">SUMPRODUCT(('Raw Data'!$E$2:$E$6347=$B36)*('Raw Data'!$BL$2:$BL$6347=$D$3)*('Raw Data'!$P$2:$P$6347="FISCAL FINES")*('Raw Data'!$J$2:$J$6347=$G$3)*('Raw Data'!$AE$2:$AE$6347))</f>
        <v>9</v>
      </c>
      <c r="T36" s="238">
        <f t="shared" si="19"/>
        <v>9.375E-2</v>
      </c>
      <c r="U36" s="218" cm="1">
        <f t="array" ref="U36">SUMPRODUCT(('Raw Data'!$E$2:$E$6347=$B36)*('Raw Data'!$BL$2:$BL$6347=$D$3)*('Raw Data'!$P$2:$P$6347="FISCAL FINES")*('Raw Data'!$J$2:$J$6347=$G$3)*('Raw Data'!$AD$2:$AD$6347))</f>
        <v>58</v>
      </c>
      <c r="V36" s="239">
        <f t="shared" si="34"/>
        <v>0.60416666666666663</v>
      </c>
    </row>
    <row r="37" spans="2:22" x14ac:dyDescent="0.2">
      <c r="B37" s="46" t="s">
        <v>31</v>
      </c>
      <c r="C37" s="240" cm="1">
        <f t="array" ref="C37">(SUMPRODUCT(('Raw Data'!$E$2:$E$6347=$B37)*('Raw Data'!$BL$2:$BL$6347=$D$3)*('Raw Data'!$P$2:$P$6347="FISCAL FINES")*('Raw Data'!$J$2:$J$6347=$G$3)*('Raw Data'!$S$2:$S$6347)))/1000</f>
        <v>1.6</v>
      </c>
      <c r="D37" s="218" cm="1">
        <f t="array" ref="D37">(SUMPRODUCT(('Raw Data'!$E$2:$E$6347=$B37)*('Raw Data'!$BL$2:$BL$6347=$D$3)*('Raw Data'!$P$2:$P$6347="FISCAL FINES")*('Raw Data'!$J$2:$J$6347=$G$3)*('Raw Data'!$T$2:$T$6347)))/1000</f>
        <v>0.15</v>
      </c>
      <c r="E37" s="218">
        <f t="shared" si="20"/>
        <v>1.4500000000000002</v>
      </c>
      <c r="F37" s="218" cm="1">
        <f t="array" ref="F37">(SUMPRODUCT(('Raw Data'!$E$2:$E$6347=$B37)*('Raw Data'!$BL$2:$BL$6347=$D$3)*('Raw Data'!$P$2:$P$6347="FISCAL FINES")*('Raw Data'!$J$2:$J$6347=$G$3)*('Raw Data'!$AA$2:$AA$6347)))/1000</f>
        <v>1.0249999999999999</v>
      </c>
      <c r="G37" s="238">
        <f t="shared" si="13"/>
        <v>0.70689655172413779</v>
      </c>
      <c r="H37" s="218">
        <f t="shared" si="21"/>
        <v>0.20000000000000018</v>
      </c>
      <c r="I37" s="238">
        <f t="shared" si="14"/>
        <v>0.13793103448275873</v>
      </c>
      <c r="J37" s="218" cm="1">
        <f t="array" ref="J37">(SUMPRODUCT(('Raw Data'!$E$2:$E$6347=$B37)*('Raw Data'!$BL$2:$BL$6347=$D$3)*('Raw Data'!$P$2:$P$6347="FISCAL FINES")*('Raw Data'!$J$2:$J$6347=$G$3)*('Raw Data'!$W$2:$W$6347)))/1000</f>
        <v>0.22500000000000001</v>
      </c>
      <c r="K37" s="238">
        <f t="shared" si="15"/>
        <v>0.15517241379310343</v>
      </c>
      <c r="L37" s="240" cm="1">
        <f t="array" ref="L37">SUMPRODUCT(('Raw Data'!$E$2:$E$6347=$B37)*('Raw Data'!$BL$2:$BL$6347=$D$3)*('Raw Data'!$P$2:$P$6347="FISCAL FINES")*('Raw Data'!$J$2:$J$6347=$G$3)*('Raw Data'!$R$2:$R$6347))</f>
        <v>13</v>
      </c>
      <c r="M37" s="218" cm="1">
        <f t="array" ref="M37">SUMPRODUCT(('Raw Data'!$E$2:$E$6347=$B37)*('Raw Data'!$BL$2:$BL$6347=$D$3)*('Raw Data'!$P$2:$P$6347="FISCAL FINES")*('Raw Data'!$J$2:$J$6347=$G$3)*('Raw Data'!$AH$2:$AH$6347))+SUMPRODUCT(('Raw Data'!$E$2:$E$6347=$B37)*('Raw Data'!$BL$2:$BL$6347=$D$3)*('Raw Data'!$P$2:$P$6347="FISCAL FINES")*('Raw Data'!$J$2:$J$6347=$G$3)*('Raw Data'!$BH$2:$BH$6347))</f>
        <v>1</v>
      </c>
      <c r="N37" s="218">
        <f t="shared" si="32"/>
        <v>12</v>
      </c>
      <c r="O37" s="218" cm="1">
        <f t="array" ref="O37">SUMPRODUCT(('Raw Data'!$E$2:$E$6347=$B37)*('Raw Data'!$BL$2:$BL$6347=$D$3)*('Raw Data'!$P$2:$P$6347="FISCAL FINES")*('Raw Data'!$J$2:$J$6347=$G$3)*('Raw Data'!$AF$2:$AF$6347))</f>
        <v>8</v>
      </c>
      <c r="P37" s="238">
        <f t="shared" si="17"/>
        <v>0.66666666666666663</v>
      </c>
      <c r="Q37" s="218">
        <f t="shared" si="33"/>
        <v>1</v>
      </c>
      <c r="R37" s="238">
        <f t="shared" si="18"/>
        <v>8.3333333333333329E-2</v>
      </c>
      <c r="S37" s="218" cm="1">
        <f t="array" ref="S37">SUMPRODUCT(('Raw Data'!$E$2:$E$6347=$B37)*('Raw Data'!$BL$2:$BL$6347=$D$3)*('Raw Data'!$P$2:$P$6347="FISCAL FINES")*('Raw Data'!$J$2:$J$6347=$G$3)*('Raw Data'!$AE$2:$AE$6347))</f>
        <v>0</v>
      </c>
      <c r="T37" s="238">
        <f t="shared" si="19"/>
        <v>0</v>
      </c>
      <c r="U37" s="218" cm="1">
        <f t="array" ref="U37">SUMPRODUCT(('Raw Data'!$E$2:$E$6347=$B37)*('Raw Data'!$BL$2:$BL$6347=$D$3)*('Raw Data'!$P$2:$P$6347="FISCAL FINES")*('Raw Data'!$J$2:$J$6347=$G$3)*('Raw Data'!$AD$2:$AD$6347))</f>
        <v>3</v>
      </c>
      <c r="V37" s="239">
        <f t="shared" si="34"/>
        <v>0.25</v>
      </c>
    </row>
    <row r="38" spans="2:22" x14ac:dyDescent="0.2">
      <c r="B38" s="46" t="s">
        <v>32</v>
      </c>
      <c r="C38" s="240" cm="1">
        <f t="array" ref="C38">(SUMPRODUCT(('Raw Data'!$E$2:$E$6347=$B38)*('Raw Data'!$BL$2:$BL$6347=$D$3)*('Raw Data'!$P$2:$P$6347="FISCAL FINES")*('Raw Data'!$J$2:$J$6347=$G$3)*('Raw Data'!$S$2:$S$6347)))/1000</f>
        <v>9.807360000000001</v>
      </c>
      <c r="D38" s="218" cm="1">
        <f t="array" ref="D38">(SUMPRODUCT(('Raw Data'!$E$2:$E$6347=$B38)*('Raw Data'!$BL$2:$BL$6347=$D$3)*('Raw Data'!$P$2:$P$6347="FISCAL FINES")*('Raw Data'!$J$2:$J$6347=$G$3)*('Raw Data'!$T$2:$T$6347)))/1000</f>
        <v>1</v>
      </c>
      <c r="E38" s="218">
        <f t="shared" si="20"/>
        <v>8.807360000000001</v>
      </c>
      <c r="F38" s="218" cm="1">
        <f t="array" ref="F38">(SUMPRODUCT(('Raw Data'!$E$2:$E$6347=$B38)*('Raw Data'!$BL$2:$BL$6347=$D$3)*('Raw Data'!$P$2:$P$6347="FISCAL FINES")*('Raw Data'!$J$2:$J$6347=$G$3)*('Raw Data'!$AA$2:$AA$6347)))/1000</f>
        <v>2.4841599999999997</v>
      </c>
      <c r="G38" s="238">
        <f t="shared" si="13"/>
        <v>0.28205500853831333</v>
      </c>
      <c r="H38" s="218">
        <f t="shared" si="21"/>
        <v>1.7715400000000012</v>
      </c>
      <c r="I38" s="238">
        <f t="shared" si="14"/>
        <v>0.20114313483268551</v>
      </c>
      <c r="J38" s="218" cm="1">
        <f t="array" ref="J38">(SUMPRODUCT(('Raw Data'!$E$2:$E$6347=$B38)*('Raw Data'!$BL$2:$BL$6347=$D$3)*('Raw Data'!$P$2:$P$6347="FISCAL FINES")*('Raw Data'!$J$2:$J$6347=$G$3)*('Raw Data'!$W$2:$W$6347)))/1000</f>
        <v>4.55166</v>
      </c>
      <c r="K38" s="238">
        <f t="shared" si="15"/>
        <v>0.51680185662900113</v>
      </c>
      <c r="L38" s="240" cm="1">
        <f t="array" ref="L38">SUMPRODUCT(('Raw Data'!$E$2:$E$6347=$B38)*('Raw Data'!$BL$2:$BL$6347=$D$3)*('Raw Data'!$P$2:$P$6347="FISCAL FINES")*('Raw Data'!$J$2:$J$6347=$G$3)*('Raw Data'!$R$2:$R$6347))</f>
        <v>72</v>
      </c>
      <c r="M38" s="218" cm="1">
        <f t="array" ref="M38">SUMPRODUCT(('Raw Data'!$E$2:$E$6347=$B38)*('Raw Data'!$BL$2:$BL$6347=$D$3)*('Raw Data'!$P$2:$P$6347="FISCAL FINES")*('Raw Data'!$J$2:$J$6347=$G$3)*('Raw Data'!$AH$2:$AH$6347))+SUMPRODUCT(('Raw Data'!$E$2:$E$6347=$B38)*('Raw Data'!$BL$2:$BL$6347=$D$3)*('Raw Data'!$P$2:$P$6347="FISCAL FINES")*('Raw Data'!$J$2:$J$6347=$G$3)*('Raw Data'!$BH$2:$BH$6347))</f>
        <v>8</v>
      </c>
      <c r="N38" s="218">
        <f t="shared" si="32"/>
        <v>64</v>
      </c>
      <c r="O38" s="218" cm="1">
        <f t="array" ref="O38">SUMPRODUCT(('Raw Data'!$E$2:$E$6347=$B38)*('Raw Data'!$BL$2:$BL$6347=$D$3)*('Raw Data'!$P$2:$P$6347="FISCAL FINES")*('Raw Data'!$J$2:$J$6347=$G$3)*('Raw Data'!$AF$2:$AF$6347))</f>
        <v>15</v>
      </c>
      <c r="P38" s="238">
        <f t="shared" si="17"/>
        <v>0.234375</v>
      </c>
      <c r="Q38" s="218">
        <f t="shared" si="33"/>
        <v>8</v>
      </c>
      <c r="R38" s="238">
        <f t="shared" si="18"/>
        <v>0.125</v>
      </c>
      <c r="S38" s="218" cm="1">
        <f t="array" ref="S38">SUMPRODUCT(('Raw Data'!$E$2:$E$6347=$B38)*('Raw Data'!$BL$2:$BL$6347=$D$3)*('Raw Data'!$P$2:$P$6347="FISCAL FINES")*('Raw Data'!$J$2:$J$6347=$G$3)*('Raw Data'!$AE$2:$AE$6347))</f>
        <v>4</v>
      </c>
      <c r="T38" s="238">
        <f t="shared" si="19"/>
        <v>6.25E-2</v>
      </c>
      <c r="U38" s="218" cm="1">
        <f t="array" ref="U38">SUMPRODUCT(('Raw Data'!$E$2:$E$6347=$B38)*('Raw Data'!$BL$2:$BL$6347=$D$3)*('Raw Data'!$P$2:$P$6347="FISCAL FINES")*('Raw Data'!$J$2:$J$6347=$G$3)*('Raw Data'!$AD$2:$AD$6347))</f>
        <v>37</v>
      </c>
      <c r="V38" s="239">
        <f t="shared" si="34"/>
        <v>0.578125</v>
      </c>
    </row>
    <row r="39" spans="2:22" x14ac:dyDescent="0.2">
      <c r="B39" s="46" t="s">
        <v>33</v>
      </c>
      <c r="C39" s="240" cm="1">
        <f t="array" ref="C39">(SUMPRODUCT(('Raw Data'!$E$2:$E$6347=$B39)*('Raw Data'!$BL$2:$BL$6347=$D$3)*('Raw Data'!$P$2:$P$6347="FISCAL FINES")*('Raw Data'!$J$2:$J$6347=$G$3)*('Raw Data'!$S$2:$S$6347)))/1000</f>
        <v>28.529910000000001</v>
      </c>
      <c r="D39" s="218" cm="1">
        <f t="array" ref="D39">(SUMPRODUCT(('Raw Data'!$E$2:$E$6347=$B39)*('Raw Data'!$BL$2:$BL$6347=$D$3)*('Raw Data'!$P$2:$P$6347="FISCAL FINES")*('Raw Data'!$J$2:$J$6347=$G$3)*('Raw Data'!$T$2:$T$6347)))/1000</f>
        <v>3.085</v>
      </c>
      <c r="E39" s="218">
        <f t="shared" si="20"/>
        <v>25.44491</v>
      </c>
      <c r="F39" s="218" cm="1">
        <f t="array" ref="F39">(SUMPRODUCT(('Raw Data'!$E$2:$E$6347=$B39)*('Raw Data'!$BL$2:$BL$6347=$D$3)*('Raw Data'!$P$2:$P$6347="FISCAL FINES")*('Raw Data'!$J$2:$J$6347=$G$3)*('Raw Data'!$AA$2:$AA$6347)))/1000</f>
        <v>8.6318400000000004</v>
      </c>
      <c r="G39" s="238">
        <f t="shared" si="13"/>
        <v>0.33923641309794378</v>
      </c>
      <c r="H39" s="218">
        <f t="shared" si="21"/>
        <v>8.5965699999999998</v>
      </c>
      <c r="I39" s="238">
        <f t="shared" si="14"/>
        <v>0.3378502812546792</v>
      </c>
      <c r="J39" s="218" cm="1">
        <f t="array" ref="J39">(SUMPRODUCT(('Raw Data'!$E$2:$E$6347=$B39)*('Raw Data'!$BL$2:$BL$6347=$D$3)*('Raw Data'!$P$2:$P$6347="FISCAL FINES")*('Raw Data'!$J$2:$J$6347=$G$3)*('Raw Data'!$W$2:$W$6347)))/1000</f>
        <v>8.2164999999999999</v>
      </c>
      <c r="K39" s="238">
        <f t="shared" si="15"/>
        <v>0.32291330564737702</v>
      </c>
      <c r="L39" s="240" cm="1">
        <f t="array" ref="L39">SUMPRODUCT(('Raw Data'!$E$2:$E$6347=$B39)*('Raw Data'!$BL$2:$BL$6347=$D$3)*('Raw Data'!$P$2:$P$6347="FISCAL FINES")*('Raw Data'!$J$2:$J$6347=$G$3)*('Raw Data'!$R$2:$R$6347))</f>
        <v>146</v>
      </c>
      <c r="M39" s="218" cm="1">
        <f t="array" ref="M39">SUMPRODUCT(('Raw Data'!$E$2:$E$6347=$B39)*('Raw Data'!$BL$2:$BL$6347=$D$3)*('Raw Data'!$P$2:$P$6347="FISCAL FINES")*('Raw Data'!$J$2:$J$6347=$G$3)*('Raw Data'!$AH$2:$AH$6347))+SUMPRODUCT(('Raw Data'!$E$2:$E$6347=$B39)*('Raw Data'!$BL$2:$BL$6347=$D$3)*('Raw Data'!$P$2:$P$6347="FISCAL FINES")*('Raw Data'!$J$2:$J$6347=$G$3)*('Raw Data'!$BH$2:$BH$6347))</f>
        <v>18</v>
      </c>
      <c r="N39" s="218">
        <f t="shared" si="32"/>
        <v>128</v>
      </c>
      <c r="O39" s="218" cm="1">
        <f t="array" ref="O39">SUMPRODUCT(('Raw Data'!$E$2:$E$6347=$B39)*('Raw Data'!$BL$2:$BL$6347=$D$3)*('Raw Data'!$P$2:$P$6347="FISCAL FINES")*('Raw Data'!$J$2:$J$6347=$G$3)*('Raw Data'!$AF$2:$AF$6347))</f>
        <v>45</v>
      </c>
      <c r="P39" s="238">
        <f t="shared" si="17"/>
        <v>0.3515625</v>
      </c>
      <c r="Q39" s="218">
        <f t="shared" si="33"/>
        <v>11</v>
      </c>
      <c r="R39" s="238">
        <f t="shared" si="18"/>
        <v>8.59375E-2</v>
      </c>
      <c r="S39" s="218" cm="1">
        <f t="array" ref="S39">SUMPRODUCT(('Raw Data'!$E$2:$E$6347=$B39)*('Raw Data'!$BL$2:$BL$6347=$D$3)*('Raw Data'!$P$2:$P$6347="FISCAL FINES")*('Raw Data'!$J$2:$J$6347=$G$3)*('Raw Data'!$AE$2:$AE$6347))</f>
        <v>20</v>
      </c>
      <c r="T39" s="238">
        <f t="shared" si="19"/>
        <v>0.15625</v>
      </c>
      <c r="U39" s="218" cm="1">
        <f t="array" ref="U39">SUMPRODUCT(('Raw Data'!$E$2:$E$6347=$B39)*('Raw Data'!$BL$2:$BL$6347=$D$3)*('Raw Data'!$P$2:$P$6347="FISCAL FINES")*('Raw Data'!$J$2:$J$6347=$G$3)*('Raw Data'!$AD$2:$AD$6347))</f>
        <v>52</v>
      </c>
      <c r="V39" s="239">
        <f t="shared" si="34"/>
        <v>0.40625</v>
      </c>
    </row>
    <row r="40" spans="2:22" x14ac:dyDescent="0.2">
      <c r="B40" s="46" t="s">
        <v>55</v>
      </c>
      <c r="C40" s="240" cm="1">
        <f t="array" ref="C40">(SUMPRODUCT(('Raw Data'!$E$2:$E$6347=$B40)*('Raw Data'!$BL$2:$BL$6347=$D$3)*('Raw Data'!$P$2:$P$6347="FISCAL FINES")*('Raw Data'!$J$2:$J$6347=$G$3)*('Raw Data'!$S$2:$S$6347)))/1000</f>
        <v>0</v>
      </c>
      <c r="D40" s="218" cm="1">
        <f t="array" ref="D40">(SUMPRODUCT(('Raw Data'!$E$2:$E$6347=$B40)*('Raw Data'!$BL$2:$BL$6347=$D$3)*('Raw Data'!$P$2:$P$6347="FISCAL FINES")*('Raw Data'!$J$2:$J$6347=$G$3)*('Raw Data'!$T$2:$T$6347)))/1000</f>
        <v>0</v>
      </c>
      <c r="E40" s="218">
        <f t="shared" si="20"/>
        <v>0</v>
      </c>
      <c r="F40" s="218" cm="1">
        <f t="array" ref="F40">(SUMPRODUCT(('Raw Data'!$E$2:$E$6347=$B40)*('Raw Data'!$BL$2:$BL$6347=$D$3)*('Raw Data'!$P$2:$P$6347="FISCAL FINES")*('Raw Data'!$J$2:$J$6347=$G$3)*('Raw Data'!$AA$2:$AA$6347)))/1000</f>
        <v>0</v>
      </c>
      <c r="G40" s="238">
        <f t="shared" si="13"/>
        <v>0</v>
      </c>
      <c r="H40" s="218">
        <f t="shared" si="21"/>
        <v>0</v>
      </c>
      <c r="I40" s="238">
        <f t="shared" si="14"/>
        <v>0</v>
      </c>
      <c r="J40" s="218" cm="1">
        <f t="array" ref="J40">(SUMPRODUCT(('Raw Data'!$E$2:$E$6347=$B40)*('Raw Data'!$BL$2:$BL$6347=$D$3)*('Raw Data'!$P$2:$P$6347="FISCAL FINES")*('Raw Data'!$J$2:$J$6347=$G$3)*('Raw Data'!$W$2:$W$6347)))/1000</f>
        <v>0</v>
      </c>
      <c r="K40" s="238">
        <f t="shared" si="15"/>
        <v>0</v>
      </c>
      <c r="L40" s="240" cm="1">
        <f t="array" ref="L40">SUMPRODUCT(('Raw Data'!$E$2:$E$6347=$B40)*('Raw Data'!$BL$2:$BL$6347=$D$3)*('Raw Data'!$P$2:$P$6347="FISCAL FINES")*('Raw Data'!$J$2:$J$6347=$G$3)*('Raw Data'!$R$2:$R$6347))</f>
        <v>0</v>
      </c>
      <c r="M40" s="218" cm="1">
        <f t="array" ref="M40">SUMPRODUCT(('Raw Data'!$E$2:$E$6347=$B40)*('Raw Data'!$BL$2:$BL$6347=$D$3)*('Raw Data'!$P$2:$P$6347="FISCAL FINES")*('Raw Data'!$J$2:$J$6347=$G$3)*('Raw Data'!$AH$2:$AH$6347))+SUMPRODUCT(('Raw Data'!$E$2:$E$6347=$B40)*('Raw Data'!$BL$2:$BL$6347=$D$3)*('Raw Data'!$P$2:$P$6347="FISCAL FINES")*('Raw Data'!$J$2:$J$6347=$G$3)*('Raw Data'!$BH$2:$BH$6347))</f>
        <v>0</v>
      </c>
      <c r="N40" s="218">
        <f t="shared" si="32"/>
        <v>0</v>
      </c>
      <c r="O40" s="218" cm="1">
        <f t="array" ref="O40">SUMPRODUCT(('Raw Data'!$E$2:$E$6347=$B40)*('Raw Data'!$BL$2:$BL$6347=$D$3)*('Raw Data'!$P$2:$P$6347="FISCAL FINES")*('Raw Data'!$J$2:$J$6347=$G$3)*('Raw Data'!$AF$2:$AF$6347))</f>
        <v>0</v>
      </c>
      <c r="P40" s="238">
        <f t="shared" si="17"/>
        <v>0</v>
      </c>
      <c r="Q40" s="218">
        <f t="shared" si="33"/>
        <v>0</v>
      </c>
      <c r="R40" s="238">
        <f t="shared" si="18"/>
        <v>0</v>
      </c>
      <c r="S40" s="218" cm="1">
        <f t="array" ref="S40">SUMPRODUCT(('Raw Data'!$E$2:$E$6347=$B40)*('Raw Data'!$BL$2:$BL$6347=$D$3)*('Raw Data'!$P$2:$P$6347="FISCAL FINES")*('Raw Data'!$J$2:$J$6347=$G$3)*('Raw Data'!$AE$2:$AE$6347))</f>
        <v>0</v>
      </c>
      <c r="T40" s="238">
        <f t="shared" si="19"/>
        <v>0</v>
      </c>
      <c r="U40" s="218" cm="1">
        <f t="array" ref="U40">SUMPRODUCT(('Raw Data'!$E$2:$E$6347=$B40)*('Raw Data'!$BL$2:$BL$6347=$D$3)*('Raw Data'!$P$2:$P$6347="FISCAL FINES")*('Raw Data'!$J$2:$J$6347=$G$3)*('Raw Data'!$AD$2:$AD$6347))</f>
        <v>0</v>
      </c>
      <c r="V40" s="239">
        <f t="shared" si="34"/>
        <v>0</v>
      </c>
    </row>
    <row r="41" spans="2:22" x14ac:dyDescent="0.2">
      <c r="B41" s="46" t="s">
        <v>34</v>
      </c>
      <c r="C41" s="240" cm="1">
        <f t="array" ref="C41">(SUMPRODUCT(('Raw Data'!$E$2:$E$6347=$B41)*('Raw Data'!$BL$2:$BL$6347=$D$3)*('Raw Data'!$P$2:$P$6347="FISCAL FINES")*('Raw Data'!$J$2:$J$6347=$G$3)*('Raw Data'!$S$2:$S$6347)))/1000</f>
        <v>1.5246</v>
      </c>
      <c r="D41" s="218" cm="1">
        <f t="array" ref="D41">(SUMPRODUCT(('Raw Data'!$E$2:$E$6347=$B41)*('Raw Data'!$BL$2:$BL$6347=$D$3)*('Raw Data'!$P$2:$P$6347="FISCAL FINES")*('Raw Data'!$J$2:$J$6347=$G$3)*('Raw Data'!$T$2:$T$6347)))/1000</f>
        <v>0.2</v>
      </c>
      <c r="E41" s="218">
        <f t="shared" si="20"/>
        <v>1.3246</v>
      </c>
      <c r="F41" s="218" cm="1">
        <f t="array" ref="F41">(SUMPRODUCT(('Raw Data'!$E$2:$E$6347=$B41)*('Raw Data'!$BL$2:$BL$6347=$D$3)*('Raw Data'!$P$2:$P$6347="FISCAL FINES")*('Raw Data'!$J$2:$J$6347=$G$3)*('Raw Data'!$AA$2:$AA$6347)))/1000</f>
        <v>0.81459999999999999</v>
      </c>
      <c r="G41" s="238">
        <f t="shared" si="13"/>
        <v>0.61497810659821828</v>
      </c>
      <c r="H41" s="218">
        <f t="shared" si="21"/>
        <v>0.18500000000000005</v>
      </c>
      <c r="I41" s="238">
        <f t="shared" si="14"/>
        <v>0.13966480446927379</v>
      </c>
      <c r="J41" s="218" cm="1">
        <f t="array" ref="J41">(SUMPRODUCT(('Raw Data'!$E$2:$E$6347=$B41)*('Raw Data'!$BL$2:$BL$6347=$D$3)*('Raw Data'!$P$2:$P$6347="FISCAL FINES")*('Raw Data'!$J$2:$J$6347=$G$3)*('Raw Data'!$W$2:$W$6347)))/1000</f>
        <v>0.32500000000000001</v>
      </c>
      <c r="K41" s="238">
        <f t="shared" si="15"/>
        <v>0.24535708893250793</v>
      </c>
      <c r="L41" s="240" cm="1">
        <f t="array" ref="L41">SUMPRODUCT(('Raw Data'!$E$2:$E$6347=$B41)*('Raw Data'!$BL$2:$BL$6347=$D$3)*('Raw Data'!$P$2:$P$6347="FISCAL FINES")*('Raw Data'!$J$2:$J$6347=$G$3)*('Raw Data'!$R$2:$R$6347))</f>
        <v>9</v>
      </c>
      <c r="M41" s="218" cm="1">
        <f t="array" ref="M41">SUMPRODUCT(('Raw Data'!$E$2:$E$6347=$B41)*('Raw Data'!$BL$2:$BL$6347=$D$3)*('Raw Data'!$P$2:$P$6347="FISCAL FINES")*('Raw Data'!$J$2:$J$6347=$G$3)*('Raw Data'!$AH$2:$AH$6347))+SUMPRODUCT(('Raw Data'!$E$2:$E$6347=$B41)*('Raw Data'!$BL$2:$BL$6347=$D$3)*('Raw Data'!$P$2:$P$6347="FISCAL FINES")*('Raw Data'!$J$2:$J$6347=$G$3)*('Raw Data'!$BH$2:$BH$6347))</f>
        <v>1</v>
      </c>
      <c r="N41" s="218">
        <f t="shared" si="32"/>
        <v>8</v>
      </c>
      <c r="O41" s="218" cm="1">
        <f t="array" ref="O41">SUMPRODUCT(('Raw Data'!$E$2:$E$6347=$B41)*('Raw Data'!$BL$2:$BL$6347=$D$3)*('Raw Data'!$P$2:$P$6347="FISCAL FINES")*('Raw Data'!$J$2:$J$6347=$G$3)*('Raw Data'!$AF$2:$AF$6347))</f>
        <v>5</v>
      </c>
      <c r="P41" s="238">
        <f t="shared" si="17"/>
        <v>0.625</v>
      </c>
      <c r="Q41" s="218">
        <f t="shared" si="33"/>
        <v>0</v>
      </c>
      <c r="R41" s="238">
        <f t="shared" si="18"/>
        <v>0</v>
      </c>
      <c r="S41" s="218" cm="1">
        <f t="array" ref="S41">SUMPRODUCT(('Raw Data'!$E$2:$E$6347=$B41)*('Raw Data'!$BL$2:$BL$6347=$D$3)*('Raw Data'!$P$2:$P$6347="FISCAL FINES")*('Raw Data'!$J$2:$J$6347=$G$3)*('Raw Data'!$AE$2:$AE$6347))</f>
        <v>0</v>
      </c>
      <c r="T41" s="238">
        <f t="shared" si="19"/>
        <v>0</v>
      </c>
      <c r="U41" s="218" cm="1">
        <f t="array" ref="U41">SUMPRODUCT(('Raw Data'!$E$2:$E$6347=$B41)*('Raw Data'!$BL$2:$BL$6347=$D$3)*('Raw Data'!$P$2:$P$6347="FISCAL FINES")*('Raw Data'!$J$2:$J$6347=$G$3)*('Raw Data'!$AD$2:$AD$6347))</f>
        <v>3</v>
      </c>
      <c r="V41" s="239">
        <f t="shared" si="34"/>
        <v>0.375</v>
      </c>
    </row>
    <row r="42" spans="2:22" x14ac:dyDescent="0.2">
      <c r="B42" s="46" t="s">
        <v>35</v>
      </c>
      <c r="C42" s="240" cm="1">
        <f t="array" ref="C42">(SUMPRODUCT(('Raw Data'!$E$2:$E$6347=$B42)*('Raw Data'!$BL$2:$BL$6347=$D$3)*('Raw Data'!$P$2:$P$6347="FISCAL FINES")*('Raw Data'!$J$2:$J$6347=$G$3)*('Raw Data'!$S$2:$S$6347)))/1000</f>
        <v>20.229080000000003</v>
      </c>
      <c r="D42" s="218" cm="1">
        <f t="array" ref="D42">(SUMPRODUCT(('Raw Data'!$E$2:$E$6347=$B42)*('Raw Data'!$BL$2:$BL$6347=$D$3)*('Raw Data'!$P$2:$P$6347="FISCAL FINES")*('Raw Data'!$J$2:$J$6347=$G$3)*('Raw Data'!$T$2:$T$6347)))/1000</f>
        <v>0.94875999999999994</v>
      </c>
      <c r="E42" s="218">
        <f t="shared" si="20"/>
        <v>19.280320000000003</v>
      </c>
      <c r="F42" s="218" cm="1">
        <f t="array" ref="F42">(SUMPRODUCT(('Raw Data'!$E$2:$E$6347=$B42)*('Raw Data'!$BL$2:$BL$6347=$D$3)*('Raw Data'!$P$2:$P$6347="FISCAL FINES")*('Raw Data'!$J$2:$J$6347=$G$3)*('Raw Data'!$AA$2:$AA$6347)))/1000</f>
        <v>8.2826599999999999</v>
      </c>
      <c r="G42" s="238">
        <f t="shared" si="13"/>
        <v>0.42959141756983277</v>
      </c>
      <c r="H42" s="218">
        <f t="shared" si="21"/>
        <v>4.5447500000000041</v>
      </c>
      <c r="I42" s="238">
        <f t="shared" si="14"/>
        <v>0.2357196353587494</v>
      </c>
      <c r="J42" s="218" cm="1">
        <f t="array" ref="J42">(SUMPRODUCT(('Raw Data'!$E$2:$E$6347=$B42)*('Raw Data'!$BL$2:$BL$6347=$D$3)*('Raw Data'!$P$2:$P$6347="FISCAL FINES")*('Raw Data'!$J$2:$J$6347=$G$3)*('Raw Data'!$W$2:$W$6347)))/1000</f>
        <v>6.4529100000000001</v>
      </c>
      <c r="K42" s="238">
        <f t="shared" si="15"/>
        <v>0.33468894707141783</v>
      </c>
      <c r="L42" s="240" cm="1">
        <f t="array" ref="L42">SUMPRODUCT(('Raw Data'!$E$2:$E$6347=$B42)*('Raw Data'!$BL$2:$BL$6347=$D$3)*('Raw Data'!$P$2:$P$6347="FISCAL FINES")*('Raw Data'!$J$2:$J$6347=$G$3)*('Raw Data'!$R$2:$R$6347))</f>
        <v>150</v>
      </c>
      <c r="M42" s="218" cm="1">
        <f t="array" ref="M42">SUMPRODUCT(('Raw Data'!$E$2:$E$6347=$B42)*('Raw Data'!$BL$2:$BL$6347=$D$3)*('Raw Data'!$P$2:$P$6347="FISCAL FINES")*('Raw Data'!$J$2:$J$6347=$G$3)*('Raw Data'!$AH$2:$AH$6347))+SUMPRODUCT(('Raw Data'!$E$2:$E$6347=$B42)*('Raw Data'!$BL$2:$BL$6347=$D$3)*('Raw Data'!$P$2:$P$6347="FISCAL FINES")*('Raw Data'!$J$2:$J$6347=$G$3)*('Raw Data'!$BH$2:$BH$6347))</f>
        <v>9</v>
      </c>
      <c r="N42" s="218">
        <f t="shared" si="32"/>
        <v>141</v>
      </c>
      <c r="O42" s="218" cm="1">
        <f t="array" ref="O42">SUMPRODUCT(('Raw Data'!$E$2:$E$6347=$B42)*('Raw Data'!$BL$2:$BL$6347=$D$3)*('Raw Data'!$P$2:$P$6347="FISCAL FINES")*('Raw Data'!$J$2:$J$6347=$G$3)*('Raw Data'!$AF$2:$AF$6347))</f>
        <v>52</v>
      </c>
      <c r="P42" s="238">
        <f t="shared" si="17"/>
        <v>0.36879432624113473</v>
      </c>
      <c r="Q42" s="218">
        <f t="shared" si="33"/>
        <v>28</v>
      </c>
      <c r="R42" s="238">
        <f t="shared" si="18"/>
        <v>0.19858156028368795</v>
      </c>
      <c r="S42" s="218" cm="1">
        <f t="array" ref="S42">SUMPRODUCT(('Raw Data'!$E$2:$E$6347=$B42)*('Raw Data'!$BL$2:$BL$6347=$D$3)*('Raw Data'!$P$2:$P$6347="FISCAL FINES")*('Raw Data'!$J$2:$J$6347=$G$3)*('Raw Data'!$AE$2:$AE$6347))</f>
        <v>6</v>
      </c>
      <c r="T42" s="238">
        <f t="shared" si="19"/>
        <v>4.2553191489361701E-2</v>
      </c>
      <c r="U42" s="218" cm="1">
        <f t="array" ref="U42">SUMPRODUCT(('Raw Data'!$E$2:$E$6347=$B42)*('Raw Data'!$BL$2:$BL$6347=$D$3)*('Raw Data'!$P$2:$P$6347="FISCAL FINES")*('Raw Data'!$J$2:$J$6347=$G$3)*('Raw Data'!$AD$2:$AD$6347))</f>
        <v>55</v>
      </c>
      <c r="V42" s="239">
        <f t="shared" si="34"/>
        <v>0.39007092198581561</v>
      </c>
    </row>
    <row r="43" spans="2:22" x14ac:dyDescent="0.2">
      <c r="B43" s="46"/>
      <c r="C43" s="240"/>
      <c r="D43" s="218"/>
      <c r="E43" s="218"/>
      <c r="F43" s="218"/>
      <c r="G43" s="238"/>
      <c r="H43" s="218"/>
      <c r="I43" s="238"/>
      <c r="J43" s="218"/>
      <c r="K43" s="238"/>
      <c r="L43" s="240"/>
      <c r="M43" s="218"/>
      <c r="N43" s="218"/>
      <c r="O43" s="218"/>
      <c r="P43" s="238"/>
      <c r="Q43" s="218"/>
      <c r="R43" s="238"/>
      <c r="S43" s="218"/>
      <c r="T43" s="238"/>
      <c r="U43" s="218"/>
      <c r="V43" s="239"/>
    </row>
    <row r="44" spans="2:22" x14ac:dyDescent="0.2">
      <c r="B44" s="37" t="s">
        <v>36</v>
      </c>
      <c r="C44" s="216">
        <f>SUM(C45:C50)</f>
        <v>81.306389999999993</v>
      </c>
      <c r="D44" s="216">
        <f t="shared" ref="D44:J44" si="35">SUM(D45:D50)</f>
        <v>8.5776399999999988</v>
      </c>
      <c r="E44" s="216">
        <f t="shared" si="35"/>
        <v>72.728750000000005</v>
      </c>
      <c r="F44" s="216">
        <f t="shared" si="35"/>
        <v>21.499749999999999</v>
      </c>
      <c r="G44" s="236">
        <f t="shared" si="13"/>
        <v>0.29561555780898197</v>
      </c>
      <c r="H44" s="216">
        <f t="shared" si="35"/>
        <v>22.722439999999999</v>
      </c>
      <c r="I44" s="236">
        <f t="shared" si="14"/>
        <v>0.31242720382242234</v>
      </c>
      <c r="J44" s="216">
        <f t="shared" si="35"/>
        <v>28.50656</v>
      </c>
      <c r="K44" s="236">
        <f t="shared" si="15"/>
        <v>0.39195723836859564</v>
      </c>
      <c r="L44" s="216">
        <f>SUM(L45:L50)</f>
        <v>498</v>
      </c>
      <c r="M44" s="216">
        <f t="shared" ref="M44:U44" si="36">SUM(M45:M50)</f>
        <v>50</v>
      </c>
      <c r="N44" s="216">
        <f t="shared" si="36"/>
        <v>448</v>
      </c>
      <c r="O44" s="216">
        <f t="shared" si="36"/>
        <v>122</v>
      </c>
      <c r="P44" s="236">
        <f t="shared" si="17"/>
        <v>0.27232142857142855</v>
      </c>
      <c r="Q44" s="216">
        <f t="shared" si="36"/>
        <v>80</v>
      </c>
      <c r="R44" s="236">
        <f t="shared" si="18"/>
        <v>0.17857142857142858</v>
      </c>
      <c r="S44" s="216">
        <f t="shared" si="36"/>
        <v>37</v>
      </c>
      <c r="T44" s="236">
        <f t="shared" si="19"/>
        <v>8.2589285714285712E-2</v>
      </c>
      <c r="U44" s="216">
        <f t="shared" si="36"/>
        <v>209</v>
      </c>
      <c r="V44" s="236">
        <f t="shared" si="11"/>
        <v>0.46651785714285715</v>
      </c>
    </row>
    <row r="45" spans="2:22" x14ac:dyDescent="0.2">
      <c r="B45" s="49" t="s">
        <v>37</v>
      </c>
      <c r="C45" s="240" cm="1">
        <f t="array" ref="C45">(SUMPRODUCT(('Raw Data'!$E$2:$E$6347=$B45)*('Raw Data'!$BL$2:$BL$6347=$D$3)*('Raw Data'!$P$2:$P$6347="FISCAL FINES")*('Raw Data'!$J$2:$J$6347=$G$3)*('Raw Data'!$S$2:$S$6347)))/1000</f>
        <v>19.891509999999997</v>
      </c>
      <c r="D45" s="218" cm="1">
        <f t="array" ref="D45">(SUMPRODUCT(('Raw Data'!$E$2:$E$6347=$B45)*('Raw Data'!$BL$2:$BL$6347=$D$3)*('Raw Data'!$P$2:$P$6347="FISCAL FINES")*('Raw Data'!$J$2:$J$6347=$G$3)*('Raw Data'!$T$2:$T$6347)))/1000</f>
        <v>1.7309400000000001</v>
      </c>
      <c r="E45" s="218">
        <f t="shared" si="20"/>
        <v>18.160569999999996</v>
      </c>
      <c r="F45" s="218" cm="1">
        <f t="array" ref="F45">(SUMPRODUCT(('Raw Data'!$E$2:$E$6347=$B45)*('Raw Data'!$BL$2:$BL$6347=$D$3)*('Raw Data'!$P$2:$P$6347="FISCAL FINES")*('Raw Data'!$J$2:$J$6347=$G$3)*('Raw Data'!$AA$2:$AA$6347)))/1000</f>
        <v>3.3495999999999997</v>
      </c>
      <c r="G45" s="238">
        <f t="shared" si="13"/>
        <v>0.18444354995465453</v>
      </c>
      <c r="H45" s="218">
        <f t="shared" si="21"/>
        <v>7.2565899999999965</v>
      </c>
      <c r="I45" s="238">
        <f t="shared" si="14"/>
        <v>0.39957941848741518</v>
      </c>
      <c r="J45" s="218" cm="1">
        <f t="array" ref="J45">(SUMPRODUCT(('Raw Data'!$E$2:$E$6347=$B45)*('Raw Data'!$BL$2:$BL$6347=$D$3)*('Raw Data'!$P$2:$P$6347="FISCAL FINES")*('Raw Data'!$J$2:$J$6347=$G$3)*('Raw Data'!$W$2:$W$6347)))/1000</f>
        <v>7.5543800000000001</v>
      </c>
      <c r="K45" s="238">
        <f t="shared" si="15"/>
        <v>0.41597703155793025</v>
      </c>
      <c r="L45" s="240" cm="1">
        <f t="array" ref="L45">SUMPRODUCT(('Raw Data'!$E$2:$E$6347=$B45)*('Raw Data'!$BL$2:$BL$6347=$D$3)*('Raw Data'!$P$2:$P$6347="FISCAL FINES")*('Raw Data'!$J$2:$J$6347=$G$3)*('Raw Data'!$R$2:$R$6347))</f>
        <v>112</v>
      </c>
      <c r="M45" s="218" cm="1">
        <f t="array" ref="M45">SUMPRODUCT(('Raw Data'!$E$2:$E$6347=$B45)*('Raw Data'!$BL$2:$BL$6347=$D$3)*('Raw Data'!$P$2:$P$6347="FISCAL FINES")*('Raw Data'!$J$2:$J$6347=$G$3)*('Raw Data'!$AH$2:$AH$6347))+SUMPRODUCT(('Raw Data'!$E$2:$E$6347=$B45)*('Raw Data'!$BL$2:$BL$6347=$D$3)*('Raw Data'!$P$2:$P$6347="FISCAL FINES")*('Raw Data'!$J$2:$J$6347=$G$3)*('Raw Data'!$BH$2:$BH$6347))</f>
        <v>7</v>
      </c>
      <c r="N45" s="218">
        <f t="shared" ref="N45:N50" si="37">L45-M45</f>
        <v>105</v>
      </c>
      <c r="O45" s="218" cm="1">
        <f t="array" ref="O45">SUMPRODUCT(('Raw Data'!$E$2:$E$6347=$B45)*('Raw Data'!$BL$2:$BL$6347=$D$3)*('Raw Data'!$P$2:$P$6347="FISCAL FINES")*('Raw Data'!$J$2:$J$6347=$G$3)*('Raw Data'!$AF$2:$AF$6347))</f>
        <v>18</v>
      </c>
      <c r="P45" s="238">
        <f t="shared" si="17"/>
        <v>0.17142857142857143</v>
      </c>
      <c r="Q45" s="218">
        <f t="shared" ref="Q45:Q50" si="38">N45-O45-S45-U45</f>
        <v>21</v>
      </c>
      <c r="R45" s="238">
        <f t="shared" si="18"/>
        <v>0.2</v>
      </c>
      <c r="S45" s="218" cm="1">
        <f t="array" ref="S45">SUMPRODUCT(('Raw Data'!$E$2:$E$6347=$B45)*('Raw Data'!$BL$2:$BL$6347=$D$3)*('Raw Data'!$P$2:$P$6347="FISCAL FINES")*('Raw Data'!$J$2:$J$6347=$G$3)*('Raw Data'!$AE$2:$AE$6347))</f>
        <v>9</v>
      </c>
      <c r="T45" s="238">
        <f t="shared" si="19"/>
        <v>8.5714285714285715E-2</v>
      </c>
      <c r="U45" s="218" cm="1">
        <f t="array" ref="U45">SUMPRODUCT(('Raw Data'!$E$2:$E$6347=$B45)*('Raw Data'!$BL$2:$BL$6347=$D$3)*('Raw Data'!$P$2:$P$6347="FISCAL FINES")*('Raw Data'!$J$2:$J$6347=$G$3)*('Raw Data'!$AD$2:$AD$6347))</f>
        <v>57</v>
      </c>
      <c r="V45" s="239">
        <f t="shared" ref="V45:V50" si="39">IFERROR(U45/N45,0)</f>
        <v>0.54285714285714282</v>
      </c>
    </row>
    <row r="46" spans="2:22" x14ac:dyDescent="0.2">
      <c r="B46" s="46" t="s">
        <v>38</v>
      </c>
      <c r="C46" s="240" cm="1">
        <f t="array" ref="C46">(SUMPRODUCT(('Raw Data'!$E$2:$E$6347=$B46)*('Raw Data'!$BL$2:$BL$6347=$D$3)*('Raw Data'!$P$2:$P$6347="FISCAL FINES")*('Raw Data'!$J$2:$J$6347=$G$3)*('Raw Data'!$S$2:$S$6347)))/1000</f>
        <v>11.567360000000001</v>
      </c>
      <c r="D46" s="218" cm="1">
        <f t="array" ref="D46">(SUMPRODUCT(('Raw Data'!$E$2:$E$6347=$B46)*('Raw Data'!$BL$2:$BL$6347=$D$3)*('Raw Data'!$P$2:$P$6347="FISCAL FINES")*('Raw Data'!$J$2:$J$6347=$G$3)*('Raw Data'!$T$2:$T$6347)))/1000</f>
        <v>0.16400000000000001</v>
      </c>
      <c r="E46" s="218">
        <f t="shared" si="20"/>
        <v>11.403360000000001</v>
      </c>
      <c r="F46" s="218" cm="1">
        <f t="array" ref="F46">(SUMPRODUCT(('Raw Data'!$E$2:$E$6347=$B46)*('Raw Data'!$BL$2:$BL$6347=$D$3)*('Raw Data'!$P$2:$P$6347="FISCAL FINES")*('Raw Data'!$J$2:$J$6347=$G$3)*('Raw Data'!$AA$2:$AA$6347)))/1000</f>
        <v>3.4274899999999997</v>
      </c>
      <c r="G46" s="238">
        <f t="shared" si="13"/>
        <v>0.30056842895427305</v>
      </c>
      <c r="H46" s="218">
        <f t="shared" si="21"/>
        <v>2.3633900000000017</v>
      </c>
      <c r="I46" s="238">
        <f t="shared" si="14"/>
        <v>0.20725382694223471</v>
      </c>
      <c r="J46" s="218" cm="1">
        <f t="array" ref="J46">(SUMPRODUCT(('Raw Data'!$E$2:$E$6347=$B46)*('Raw Data'!$BL$2:$BL$6347=$D$3)*('Raw Data'!$P$2:$P$6347="FISCAL FINES")*('Raw Data'!$J$2:$J$6347=$G$3)*('Raw Data'!$W$2:$W$6347)))/1000</f>
        <v>5.6124799999999997</v>
      </c>
      <c r="K46" s="238">
        <f t="shared" si="15"/>
        <v>0.49217774410349224</v>
      </c>
      <c r="L46" s="240" cm="1">
        <f t="array" ref="L46">SUMPRODUCT(('Raw Data'!$E$2:$E$6347=$B46)*('Raw Data'!$BL$2:$BL$6347=$D$3)*('Raw Data'!$P$2:$P$6347="FISCAL FINES")*('Raw Data'!$J$2:$J$6347=$G$3)*('Raw Data'!$R$2:$R$6347))</f>
        <v>80</v>
      </c>
      <c r="M46" s="218" cm="1">
        <f t="array" ref="M46">SUMPRODUCT(('Raw Data'!$E$2:$E$6347=$B46)*('Raw Data'!$BL$2:$BL$6347=$D$3)*('Raw Data'!$P$2:$P$6347="FISCAL FINES")*('Raw Data'!$J$2:$J$6347=$G$3)*('Raw Data'!$AH$2:$AH$6347))+SUMPRODUCT(('Raw Data'!$E$2:$E$6347=$B46)*('Raw Data'!$BL$2:$BL$6347=$D$3)*('Raw Data'!$P$2:$P$6347="FISCAL FINES")*('Raw Data'!$J$2:$J$6347=$G$3)*('Raw Data'!$BH$2:$BH$6347))</f>
        <v>2</v>
      </c>
      <c r="N46" s="218">
        <f t="shared" si="37"/>
        <v>78</v>
      </c>
      <c r="O46" s="218" cm="1">
        <f t="array" ref="O46">SUMPRODUCT(('Raw Data'!$E$2:$E$6347=$B46)*('Raw Data'!$BL$2:$BL$6347=$D$3)*('Raw Data'!$P$2:$P$6347="FISCAL FINES")*('Raw Data'!$J$2:$J$6347=$G$3)*('Raw Data'!$AF$2:$AF$6347))</f>
        <v>20</v>
      </c>
      <c r="P46" s="238">
        <f t="shared" si="17"/>
        <v>0.25641025641025639</v>
      </c>
      <c r="Q46" s="218">
        <f t="shared" si="38"/>
        <v>14</v>
      </c>
      <c r="R46" s="238">
        <f t="shared" si="18"/>
        <v>0.17948717948717949</v>
      </c>
      <c r="S46" s="218" cm="1">
        <f t="array" ref="S46">SUMPRODUCT(('Raw Data'!$E$2:$E$6347=$B46)*('Raw Data'!$BL$2:$BL$6347=$D$3)*('Raw Data'!$P$2:$P$6347="FISCAL FINES")*('Raw Data'!$J$2:$J$6347=$G$3)*('Raw Data'!$AE$2:$AE$6347))</f>
        <v>6</v>
      </c>
      <c r="T46" s="238">
        <f t="shared" si="19"/>
        <v>7.6923076923076927E-2</v>
      </c>
      <c r="U46" s="218" cm="1">
        <f t="array" ref="U46">SUMPRODUCT(('Raw Data'!$E$2:$E$6347=$B46)*('Raw Data'!$BL$2:$BL$6347=$D$3)*('Raw Data'!$P$2:$P$6347="FISCAL FINES")*('Raw Data'!$J$2:$J$6347=$G$3)*('Raw Data'!$AD$2:$AD$6347))</f>
        <v>38</v>
      </c>
      <c r="V46" s="239">
        <f t="shared" si="39"/>
        <v>0.48717948717948717</v>
      </c>
    </row>
    <row r="47" spans="2:22" x14ac:dyDescent="0.2">
      <c r="B47" s="46" t="s">
        <v>39</v>
      </c>
      <c r="C47" s="240" cm="1">
        <f t="array" ref="C47">(SUMPRODUCT(('Raw Data'!$E$2:$E$6347=$B47)*('Raw Data'!$BL$2:$BL$6347=$D$3)*('Raw Data'!$P$2:$P$6347="FISCAL FINES")*('Raw Data'!$J$2:$J$6347=$G$3)*('Raw Data'!$S$2:$S$6347)))/1000</f>
        <v>14.619620000000001</v>
      </c>
      <c r="D47" s="218" cm="1">
        <f t="array" ref="D47">(SUMPRODUCT(('Raw Data'!$E$2:$E$6347=$B47)*('Raw Data'!$BL$2:$BL$6347=$D$3)*('Raw Data'!$P$2:$P$6347="FISCAL FINES")*('Raw Data'!$J$2:$J$6347=$G$3)*('Raw Data'!$T$2:$T$6347)))/1000</f>
        <v>1.8477600000000001</v>
      </c>
      <c r="E47" s="218">
        <f t="shared" si="20"/>
        <v>12.77186</v>
      </c>
      <c r="F47" s="218" cm="1">
        <f t="array" ref="F47">(SUMPRODUCT(('Raw Data'!$E$2:$E$6347=$B47)*('Raw Data'!$BL$2:$BL$6347=$D$3)*('Raw Data'!$P$2:$P$6347="FISCAL FINES")*('Raw Data'!$J$2:$J$6347=$G$3)*('Raw Data'!$AA$2:$AA$6347)))/1000</f>
        <v>6.3328800000000003</v>
      </c>
      <c r="G47" s="238">
        <f t="shared" si="13"/>
        <v>0.49584633718189836</v>
      </c>
      <c r="H47" s="218">
        <f t="shared" si="21"/>
        <v>2.6937400000000009</v>
      </c>
      <c r="I47" s="238">
        <f t="shared" si="14"/>
        <v>0.21091211460194528</v>
      </c>
      <c r="J47" s="218" cm="1">
        <f t="array" ref="J47">(SUMPRODUCT(('Raw Data'!$E$2:$E$6347=$B47)*('Raw Data'!$BL$2:$BL$6347=$D$3)*('Raw Data'!$P$2:$P$6347="FISCAL FINES")*('Raw Data'!$J$2:$J$6347=$G$3)*('Raw Data'!$W$2:$W$6347)))/1000</f>
        <v>3.7452399999999999</v>
      </c>
      <c r="K47" s="238">
        <f t="shared" si="15"/>
        <v>0.29324154821615644</v>
      </c>
      <c r="L47" s="240" cm="1">
        <f t="array" ref="L47">SUMPRODUCT(('Raw Data'!$E$2:$E$6347=$B47)*('Raw Data'!$BL$2:$BL$6347=$D$3)*('Raw Data'!$P$2:$P$6347="FISCAL FINES")*('Raw Data'!$J$2:$J$6347=$G$3)*('Raw Data'!$R$2:$R$6347))</f>
        <v>98</v>
      </c>
      <c r="M47" s="218" cm="1">
        <f t="array" ref="M47">SUMPRODUCT(('Raw Data'!$E$2:$E$6347=$B47)*('Raw Data'!$BL$2:$BL$6347=$D$3)*('Raw Data'!$P$2:$P$6347="FISCAL FINES")*('Raw Data'!$J$2:$J$6347=$G$3)*('Raw Data'!$AH$2:$AH$6347))+SUMPRODUCT(('Raw Data'!$E$2:$E$6347=$B47)*('Raw Data'!$BL$2:$BL$6347=$D$3)*('Raw Data'!$P$2:$P$6347="FISCAL FINES")*('Raw Data'!$J$2:$J$6347=$G$3)*('Raw Data'!$BH$2:$BH$6347))</f>
        <v>14</v>
      </c>
      <c r="N47" s="218">
        <f t="shared" si="37"/>
        <v>84</v>
      </c>
      <c r="O47" s="218" cm="1">
        <f t="array" ref="O47">SUMPRODUCT(('Raw Data'!$E$2:$E$6347=$B47)*('Raw Data'!$BL$2:$BL$6347=$D$3)*('Raw Data'!$P$2:$P$6347="FISCAL FINES")*('Raw Data'!$J$2:$J$6347=$G$3)*('Raw Data'!$AF$2:$AF$6347))</f>
        <v>33</v>
      </c>
      <c r="P47" s="238">
        <f t="shared" si="17"/>
        <v>0.39285714285714285</v>
      </c>
      <c r="Q47" s="218">
        <f t="shared" si="38"/>
        <v>12</v>
      </c>
      <c r="R47" s="238">
        <f t="shared" si="18"/>
        <v>0.14285714285714285</v>
      </c>
      <c r="S47" s="218" cm="1">
        <f t="array" ref="S47">SUMPRODUCT(('Raw Data'!$E$2:$E$6347=$B47)*('Raw Data'!$BL$2:$BL$6347=$D$3)*('Raw Data'!$P$2:$P$6347="FISCAL FINES")*('Raw Data'!$J$2:$J$6347=$G$3)*('Raw Data'!$AE$2:$AE$6347))</f>
        <v>9</v>
      </c>
      <c r="T47" s="238">
        <f t="shared" si="19"/>
        <v>0.10714285714285714</v>
      </c>
      <c r="U47" s="218" cm="1">
        <f t="array" ref="U47">SUMPRODUCT(('Raw Data'!$E$2:$E$6347=$B47)*('Raw Data'!$BL$2:$BL$6347=$D$3)*('Raw Data'!$P$2:$P$6347="FISCAL FINES")*('Raw Data'!$J$2:$J$6347=$G$3)*('Raw Data'!$AD$2:$AD$6347))</f>
        <v>30</v>
      </c>
      <c r="V47" s="239">
        <f t="shared" si="39"/>
        <v>0.35714285714285715</v>
      </c>
    </row>
    <row r="48" spans="2:22" x14ac:dyDescent="0.2">
      <c r="B48" s="46" t="s">
        <v>40</v>
      </c>
      <c r="C48" s="240" cm="1">
        <f t="array" ref="C48">(SUMPRODUCT(('Raw Data'!$E$2:$E$6347=$B48)*('Raw Data'!$BL$2:$BL$6347=$D$3)*('Raw Data'!$P$2:$P$6347="FISCAL FINES")*('Raw Data'!$J$2:$J$6347=$G$3)*('Raw Data'!$S$2:$S$6347)))/1000</f>
        <v>28.041550000000001</v>
      </c>
      <c r="D48" s="218" cm="1">
        <f t="array" ref="D48">(SUMPRODUCT(('Raw Data'!$E$2:$E$6347=$B48)*('Raw Data'!$BL$2:$BL$6347=$D$3)*('Raw Data'!$P$2:$P$6347="FISCAL FINES")*('Raw Data'!$J$2:$J$6347=$G$3)*('Raw Data'!$T$2:$T$6347)))/1000</f>
        <v>3.9349400000000001</v>
      </c>
      <c r="E48" s="218">
        <f t="shared" si="20"/>
        <v>24.10661</v>
      </c>
      <c r="F48" s="218" cm="1">
        <f t="array" ref="F48">(SUMPRODUCT(('Raw Data'!$E$2:$E$6347=$B48)*('Raw Data'!$BL$2:$BL$6347=$D$3)*('Raw Data'!$P$2:$P$6347="FISCAL FINES")*('Raw Data'!$J$2:$J$6347=$G$3)*('Raw Data'!$AA$2:$AA$6347)))/1000</f>
        <v>6.5418599999999998</v>
      </c>
      <c r="G48" s="238">
        <f t="shared" si="13"/>
        <v>0.27137204277167132</v>
      </c>
      <c r="H48" s="218">
        <f t="shared" si="21"/>
        <v>8.2719500000000004</v>
      </c>
      <c r="I48" s="238">
        <f t="shared" si="14"/>
        <v>0.34314032541282247</v>
      </c>
      <c r="J48" s="218" cm="1">
        <f t="array" ref="J48">(SUMPRODUCT(('Raw Data'!$E$2:$E$6347=$B48)*('Raw Data'!$BL$2:$BL$6347=$D$3)*('Raw Data'!$P$2:$P$6347="FISCAL FINES")*('Raw Data'!$J$2:$J$6347=$G$3)*('Raw Data'!$W$2:$W$6347)))/1000</f>
        <v>9.2927999999999997</v>
      </c>
      <c r="K48" s="238">
        <f t="shared" si="15"/>
        <v>0.38548763181550622</v>
      </c>
      <c r="L48" s="240" cm="1">
        <f t="array" ref="L48">SUMPRODUCT(('Raw Data'!$E$2:$E$6347=$B48)*('Raw Data'!$BL$2:$BL$6347=$D$3)*('Raw Data'!$P$2:$P$6347="FISCAL FINES")*('Raw Data'!$J$2:$J$6347=$G$3)*('Raw Data'!$R$2:$R$6347))</f>
        <v>162</v>
      </c>
      <c r="M48" s="218" cm="1">
        <f t="array" ref="M48">SUMPRODUCT(('Raw Data'!$E$2:$E$6347=$B48)*('Raw Data'!$BL$2:$BL$6347=$D$3)*('Raw Data'!$P$2:$P$6347="FISCAL FINES")*('Raw Data'!$J$2:$J$6347=$G$3)*('Raw Data'!$AH$2:$AH$6347))+SUMPRODUCT(('Raw Data'!$E$2:$E$6347=$B48)*('Raw Data'!$BL$2:$BL$6347=$D$3)*('Raw Data'!$P$2:$P$6347="FISCAL FINES")*('Raw Data'!$J$2:$J$6347=$G$3)*('Raw Data'!$BH$2:$BH$6347))</f>
        <v>21</v>
      </c>
      <c r="N48" s="218">
        <f t="shared" si="37"/>
        <v>141</v>
      </c>
      <c r="O48" s="218" cm="1">
        <f t="array" ref="O48">SUMPRODUCT(('Raw Data'!$E$2:$E$6347=$B48)*('Raw Data'!$BL$2:$BL$6347=$D$3)*('Raw Data'!$P$2:$P$6347="FISCAL FINES")*('Raw Data'!$J$2:$J$6347=$G$3)*('Raw Data'!$AF$2:$AF$6347))</f>
        <v>39</v>
      </c>
      <c r="P48" s="238">
        <f t="shared" si="17"/>
        <v>0.27659574468085107</v>
      </c>
      <c r="Q48" s="218">
        <f t="shared" si="38"/>
        <v>24</v>
      </c>
      <c r="R48" s="238">
        <f t="shared" si="18"/>
        <v>0.1702127659574468</v>
      </c>
      <c r="S48" s="218" cm="1">
        <f t="array" ref="S48">SUMPRODUCT(('Raw Data'!$E$2:$E$6347=$B48)*('Raw Data'!$BL$2:$BL$6347=$D$3)*('Raw Data'!$P$2:$P$6347="FISCAL FINES")*('Raw Data'!$J$2:$J$6347=$G$3)*('Raw Data'!$AE$2:$AE$6347))</f>
        <v>10</v>
      </c>
      <c r="T48" s="238">
        <f t="shared" si="19"/>
        <v>7.0921985815602842E-2</v>
      </c>
      <c r="U48" s="218" cm="1">
        <f t="array" ref="U48">SUMPRODUCT(('Raw Data'!$E$2:$E$6347=$B48)*('Raw Data'!$BL$2:$BL$6347=$D$3)*('Raw Data'!$P$2:$P$6347="FISCAL FINES")*('Raw Data'!$J$2:$J$6347=$G$3)*('Raw Data'!$AD$2:$AD$6347))</f>
        <v>68</v>
      </c>
      <c r="V48" s="239">
        <f t="shared" si="39"/>
        <v>0.48226950354609927</v>
      </c>
    </row>
    <row r="49" spans="2:22" x14ac:dyDescent="0.2">
      <c r="B49" s="46" t="s">
        <v>41</v>
      </c>
      <c r="C49" s="240" cm="1">
        <f t="array" ref="C49">(SUMPRODUCT(('Raw Data'!$E$2:$E$6347=$B49)*('Raw Data'!$BL$2:$BL$6347=$D$3)*('Raw Data'!$P$2:$P$6347="FISCAL FINES")*('Raw Data'!$J$2:$J$6347=$G$3)*('Raw Data'!$S$2:$S$6347)))/1000</f>
        <v>4.1321899999999996</v>
      </c>
      <c r="D49" s="218" cm="1">
        <f t="array" ref="D49">(SUMPRODUCT(('Raw Data'!$E$2:$E$6347=$B49)*('Raw Data'!$BL$2:$BL$6347=$D$3)*('Raw Data'!$P$2:$P$6347="FISCAL FINES")*('Raw Data'!$J$2:$J$6347=$G$3)*('Raw Data'!$T$2:$T$6347)))/1000</f>
        <v>0.45</v>
      </c>
      <c r="E49" s="218">
        <f t="shared" si="20"/>
        <v>3.6821899999999994</v>
      </c>
      <c r="F49" s="218" cm="1">
        <f t="array" ref="F49">(SUMPRODUCT(('Raw Data'!$E$2:$E$6347=$B49)*('Raw Data'!$BL$2:$BL$6347=$D$3)*('Raw Data'!$P$2:$P$6347="FISCAL FINES")*('Raw Data'!$J$2:$J$6347=$G$3)*('Raw Data'!$AA$2:$AA$6347)))/1000</f>
        <v>1.0179199999999999</v>
      </c>
      <c r="G49" s="238">
        <f t="shared" si="13"/>
        <v>0.27644418131601034</v>
      </c>
      <c r="H49" s="218">
        <f t="shared" si="21"/>
        <v>1.7892699999999995</v>
      </c>
      <c r="I49" s="238">
        <f t="shared" si="14"/>
        <v>0.48592549542527674</v>
      </c>
      <c r="J49" s="218" cm="1">
        <f t="array" ref="J49">(SUMPRODUCT(('Raw Data'!$E$2:$E$6347=$B49)*('Raw Data'!$BL$2:$BL$6347=$D$3)*('Raw Data'!$P$2:$P$6347="FISCAL FINES")*('Raw Data'!$J$2:$J$6347=$G$3)*('Raw Data'!$W$2:$W$6347)))/1000</f>
        <v>0.875</v>
      </c>
      <c r="K49" s="238">
        <f t="shared" si="15"/>
        <v>0.23763032325871292</v>
      </c>
      <c r="L49" s="240" cm="1">
        <f t="array" ref="L49">SUMPRODUCT(('Raw Data'!$E$2:$E$6347=$B49)*('Raw Data'!$BL$2:$BL$6347=$D$3)*('Raw Data'!$P$2:$P$6347="FISCAL FINES")*('Raw Data'!$J$2:$J$6347=$G$3)*('Raw Data'!$R$2:$R$6347))</f>
        <v>25</v>
      </c>
      <c r="M49" s="218" cm="1">
        <f t="array" ref="M49">SUMPRODUCT(('Raw Data'!$E$2:$E$6347=$B49)*('Raw Data'!$BL$2:$BL$6347=$D$3)*('Raw Data'!$P$2:$P$6347="FISCAL FINES")*('Raw Data'!$J$2:$J$6347=$G$3)*('Raw Data'!$AH$2:$AH$6347))+SUMPRODUCT(('Raw Data'!$E$2:$E$6347=$B49)*('Raw Data'!$BL$2:$BL$6347=$D$3)*('Raw Data'!$P$2:$P$6347="FISCAL FINES")*('Raw Data'!$J$2:$J$6347=$G$3)*('Raw Data'!$BH$2:$BH$6347))</f>
        <v>3</v>
      </c>
      <c r="N49" s="218">
        <f t="shared" si="37"/>
        <v>22</v>
      </c>
      <c r="O49" s="218" cm="1">
        <f t="array" ref="O49">SUMPRODUCT(('Raw Data'!$E$2:$E$6347=$B49)*('Raw Data'!$BL$2:$BL$6347=$D$3)*('Raw Data'!$P$2:$P$6347="FISCAL FINES")*('Raw Data'!$J$2:$J$6347=$G$3)*('Raw Data'!$AF$2:$AF$6347))</f>
        <v>8</v>
      </c>
      <c r="P49" s="238">
        <f t="shared" si="17"/>
        <v>0.36363636363636365</v>
      </c>
      <c r="Q49" s="218">
        <f t="shared" si="38"/>
        <v>7</v>
      </c>
      <c r="R49" s="238">
        <f t="shared" si="18"/>
        <v>0.31818181818181818</v>
      </c>
      <c r="S49" s="218" cm="1">
        <f t="array" ref="S49">SUMPRODUCT(('Raw Data'!$E$2:$E$6347=$B49)*('Raw Data'!$BL$2:$BL$6347=$D$3)*('Raw Data'!$P$2:$P$6347="FISCAL FINES")*('Raw Data'!$J$2:$J$6347=$G$3)*('Raw Data'!$AE$2:$AE$6347))</f>
        <v>0</v>
      </c>
      <c r="T49" s="238">
        <f t="shared" si="19"/>
        <v>0</v>
      </c>
      <c r="U49" s="218" cm="1">
        <f t="array" ref="U49">SUMPRODUCT(('Raw Data'!$E$2:$E$6347=$B49)*('Raw Data'!$BL$2:$BL$6347=$D$3)*('Raw Data'!$P$2:$P$6347="FISCAL FINES")*('Raw Data'!$J$2:$J$6347=$G$3)*('Raw Data'!$AD$2:$AD$6347))</f>
        <v>7</v>
      </c>
      <c r="V49" s="239">
        <f t="shared" si="39"/>
        <v>0.31818181818181818</v>
      </c>
    </row>
    <row r="50" spans="2:22" x14ac:dyDescent="0.2">
      <c r="B50" s="46" t="s">
        <v>42</v>
      </c>
      <c r="C50" s="240" cm="1">
        <f t="array" ref="C50">(SUMPRODUCT(('Raw Data'!$E$2:$E$6347=$B50)*('Raw Data'!$BL$2:$BL$6347=$D$3)*('Raw Data'!$P$2:$P$6347="FISCAL FINES")*('Raw Data'!$J$2:$J$6347=$G$3)*('Raw Data'!$S$2:$S$6347)))/1000</f>
        <v>3.05416</v>
      </c>
      <c r="D50" s="218" cm="1">
        <f t="array" ref="D50">(SUMPRODUCT(('Raw Data'!$E$2:$E$6347=$B50)*('Raw Data'!$BL$2:$BL$6347=$D$3)*('Raw Data'!$P$2:$P$6347="FISCAL FINES")*('Raw Data'!$J$2:$J$6347=$G$3)*('Raw Data'!$T$2:$T$6347)))/1000</f>
        <v>0.45</v>
      </c>
      <c r="E50" s="218">
        <f t="shared" si="20"/>
        <v>2.6041599999999998</v>
      </c>
      <c r="F50" s="218" cm="1">
        <f t="array" ref="F50">(SUMPRODUCT(('Raw Data'!$E$2:$E$6347=$B50)*('Raw Data'!$BL$2:$BL$6347=$D$3)*('Raw Data'!$P$2:$P$6347="FISCAL FINES")*('Raw Data'!$J$2:$J$6347=$G$3)*('Raw Data'!$AA$2:$AA$6347)))/1000</f>
        <v>0.83</v>
      </c>
      <c r="G50" s="238">
        <f t="shared" si="13"/>
        <v>0.31872081592528878</v>
      </c>
      <c r="H50" s="218">
        <f t="shared" si="21"/>
        <v>0.34749999999999981</v>
      </c>
      <c r="I50" s="238">
        <f t="shared" si="14"/>
        <v>0.13344034160727444</v>
      </c>
      <c r="J50" s="218" cm="1">
        <f t="array" ref="J50">(SUMPRODUCT(('Raw Data'!$E$2:$E$6347=$B50)*('Raw Data'!$BL$2:$BL$6347=$D$3)*('Raw Data'!$P$2:$P$6347="FISCAL FINES")*('Raw Data'!$J$2:$J$6347=$G$3)*('Raw Data'!$W$2:$W$6347)))/1000</f>
        <v>1.42666</v>
      </c>
      <c r="K50" s="238">
        <f t="shared" si="15"/>
        <v>0.54783884246743675</v>
      </c>
      <c r="L50" s="240" cm="1">
        <f t="array" ref="L50">SUMPRODUCT(('Raw Data'!$E$2:$E$6347=$B50)*('Raw Data'!$BL$2:$BL$6347=$D$3)*('Raw Data'!$P$2:$P$6347="FISCAL FINES")*('Raw Data'!$J$2:$J$6347=$G$3)*('Raw Data'!$R$2:$R$6347))</f>
        <v>21</v>
      </c>
      <c r="M50" s="218" cm="1">
        <f t="array" ref="M50">SUMPRODUCT(('Raw Data'!$E$2:$E$6347=$B50)*('Raw Data'!$BL$2:$BL$6347=$D$3)*('Raw Data'!$P$2:$P$6347="FISCAL FINES")*('Raw Data'!$J$2:$J$6347=$G$3)*('Raw Data'!$AH$2:$AH$6347))+SUMPRODUCT(('Raw Data'!$E$2:$E$6347=$B50)*('Raw Data'!$BL$2:$BL$6347=$D$3)*('Raw Data'!$P$2:$P$6347="FISCAL FINES")*('Raw Data'!$J$2:$J$6347=$G$3)*('Raw Data'!$BH$2:$BH$6347))</f>
        <v>3</v>
      </c>
      <c r="N50" s="218">
        <f t="shared" si="37"/>
        <v>18</v>
      </c>
      <c r="O50" s="218" cm="1">
        <f t="array" ref="O50">SUMPRODUCT(('Raw Data'!$E$2:$E$6347=$B50)*('Raw Data'!$BL$2:$BL$6347=$D$3)*('Raw Data'!$P$2:$P$6347="FISCAL FINES")*('Raw Data'!$J$2:$J$6347=$G$3)*('Raw Data'!$AF$2:$AF$6347))</f>
        <v>4</v>
      </c>
      <c r="P50" s="238">
        <f t="shared" si="17"/>
        <v>0.22222222222222221</v>
      </c>
      <c r="Q50" s="218">
        <f t="shared" si="38"/>
        <v>2</v>
      </c>
      <c r="R50" s="238">
        <f t="shared" si="18"/>
        <v>0.1111111111111111</v>
      </c>
      <c r="S50" s="218" cm="1">
        <f t="array" ref="S50">SUMPRODUCT(('Raw Data'!$E$2:$E$6347=$B50)*('Raw Data'!$BL$2:$BL$6347=$D$3)*('Raw Data'!$P$2:$P$6347="FISCAL FINES")*('Raw Data'!$J$2:$J$6347=$G$3)*('Raw Data'!$AE$2:$AE$6347))</f>
        <v>3</v>
      </c>
      <c r="T50" s="238">
        <f t="shared" si="19"/>
        <v>0.16666666666666666</v>
      </c>
      <c r="U50" s="218" cm="1">
        <f t="array" ref="U50">SUMPRODUCT(('Raw Data'!$E$2:$E$6347=$B50)*('Raw Data'!$BL$2:$BL$6347=$D$3)*('Raw Data'!$P$2:$P$6347="FISCAL FINES")*('Raw Data'!$J$2:$J$6347=$G$3)*('Raw Data'!$AD$2:$AD$6347))</f>
        <v>9</v>
      </c>
      <c r="V50" s="239">
        <f t="shared" si="39"/>
        <v>0.5</v>
      </c>
    </row>
    <row r="51" spans="2:22" x14ac:dyDescent="0.2">
      <c r="B51" s="46"/>
      <c r="C51" s="240"/>
      <c r="D51" s="218"/>
      <c r="E51" s="218"/>
      <c r="F51" s="218"/>
      <c r="G51" s="238"/>
      <c r="H51" s="218"/>
      <c r="I51" s="238"/>
      <c r="J51" s="218"/>
      <c r="K51" s="238"/>
      <c r="L51" s="240"/>
      <c r="M51" s="218"/>
      <c r="N51" s="218"/>
      <c r="O51" s="218"/>
      <c r="P51" s="238"/>
      <c r="Q51" s="218"/>
      <c r="R51" s="238"/>
      <c r="S51" s="218"/>
      <c r="T51" s="238"/>
      <c r="U51" s="218"/>
      <c r="V51" s="239"/>
    </row>
    <row r="52" spans="2:22" x14ac:dyDescent="0.2">
      <c r="B52" s="37" t="s">
        <v>43</v>
      </c>
      <c r="C52" s="216">
        <f>SUM(C53:C60)</f>
        <v>99.725949999999997</v>
      </c>
      <c r="D52" s="216">
        <f>SUM(D53:D60)</f>
        <v>10.15903</v>
      </c>
      <c r="E52" s="216">
        <f>SUM(E53:E60)</f>
        <v>89.56692000000001</v>
      </c>
      <c r="F52" s="216">
        <f>SUM(F53:F60)</f>
        <v>31.200369999999999</v>
      </c>
      <c r="G52" s="236">
        <f t="shared" si="13"/>
        <v>0.34834702365560855</v>
      </c>
      <c r="H52" s="216">
        <f>SUM(H53:H60)</f>
        <v>20.245310000000003</v>
      </c>
      <c r="I52" s="236">
        <f t="shared" si="14"/>
        <v>0.22603557206164956</v>
      </c>
      <c r="J52" s="216">
        <f>SUM(J53:J60)</f>
        <v>38.12124</v>
      </c>
      <c r="K52" s="236">
        <f t="shared" si="15"/>
        <v>0.42561740428274186</v>
      </c>
      <c r="L52" s="216">
        <f>SUM(L53:L60)</f>
        <v>625</v>
      </c>
      <c r="M52" s="216">
        <f t="shared" ref="M52:U52" si="40">SUM(M53:M60)</f>
        <v>76</v>
      </c>
      <c r="N52" s="216">
        <f t="shared" si="40"/>
        <v>549</v>
      </c>
      <c r="O52" s="216">
        <f t="shared" si="40"/>
        <v>162</v>
      </c>
      <c r="P52" s="236">
        <f t="shared" si="17"/>
        <v>0.29508196721311475</v>
      </c>
      <c r="Q52" s="216">
        <f t="shared" si="40"/>
        <v>50</v>
      </c>
      <c r="R52" s="236">
        <f t="shared" si="18"/>
        <v>9.107468123861566E-2</v>
      </c>
      <c r="S52" s="216">
        <f t="shared" si="40"/>
        <v>48</v>
      </c>
      <c r="T52" s="236">
        <f t="shared" si="19"/>
        <v>8.7431693989071038E-2</v>
      </c>
      <c r="U52" s="216">
        <f t="shared" si="40"/>
        <v>289</v>
      </c>
      <c r="V52" s="236">
        <f t="shared" si="11"/>
        <v>0.5264116575591985</v>
      </c>
    </row>
    <row r="53" spans="2:22" x14ac:dyDescent="0.2">
      <c r="B53" s="46" t="s">
        <v>44</v>
      </c>
      <c r="C53" s="240" cm="1">
        <f t="array" ref="C53">(SUMPRODUCT(('Raw Data'!$E$2:$E$6347=$B53)*('Raw Data'!$BL$2:$BL$6347=$D$3)*('Raw Data'!$P$2:$P$6347="FISCAL FINES")*('Raw Data'!$J$2:$J$6347=$G$3)*('Raw Data'!$S$2:$S$6347)))/1000</f>
        <v>3.9620900000000003</v>
      </c>
      <c r="D53" s="218" cm="1">
        <f t="array" ref="D53">(SUMPRODUCT(('Raw Data'!$E$2:$E$6347=$B53)*('Raw Data'!$BL$2:$BL$6347=$D$3)*('Raw Data'!$P$2:$P$6347="FISCAL FINES")*('Raw Data'!$J$2:$J$6347=$G$3)*('Raw Data'!$T$2:$T$6347)))/1000</f>
        <v>0.375</v>
      </c>
      <c r="E53" s="218">
        <f t="shared" si="20"/>
        <v>3.5870900000000003</v>
      </c>
      <c r="F53" s="218" cm="1">
        <f t="array" ref="F53">(SUMPRODUCT(('Raw Data'!$E$2:$E$6347=$B53)*('Raw Data'!$BL$2:$BL$6347=$D$3)*('Raw Data'!$P$2:$P$6347="FISCAL FINES")*('Raw Data'!$J$2:$J$6347=$G$3)*('Raw Data'!$AA$2:$AA$6347)))/1000</f>
        <v>1.5249999999999999</v>
      </c>
      <c r="G53" s="238">
        <f t="shared" si="13"/>
        <v>0.42513569495050296</v>
      </c>
      <c r="H53" s="218">
        <f t="shared" si="21"/>
        <v>8.8750000000000551E-2</v>
      </c>
      <c r="I53" s="238">
        <f t="shared" si="14"/>
        <v>2.4741503558595002E-2</v>
      </c>
      <c r="J53" s="218" cm="1">
        <f t="array" ref="J53">(SUMPRODUCT(('Raw Data'!$E$2:$E$6347=$B53)*('Raw Data'!$BL$2:$BL$6347=$D$3)*('Raw Data'!$P$2:$P$6347="FISCAL FINES")*('Raw Data'!$J$2:$J$6347=$G$3)*('Raw Data'!$W$2:$W$6347)))/1000</f>
        <v>1.9733399999999999</v>
      </c>
      <c r="K53" s="238">
        <f t="shared" si="15"/>
        <v>0.55012280149090198</v>
      </c>
      <c r="L53" s="240" cm="1">
        <f t="array" ref="L53">SUMPRODUCT(('Raw Data'!$E$2:$E$6347=$B53)*('Raw Data'!$BL$2:$BL$6347=$D$3)*('Raw Data'!$P$2:$P$6347="FISCAL FINES")*('Raw Data'!$J$2:$J$6347=$G$3)*('Raw Data'!$R$2:$R$6347))</f>
        <v>29</v>
      </c>
      <c r="M53" s="218" cm="1">
        <f t="array" ref="M53">SUMPRODUCT(('Raw Data'!$E$2:$E$6347=$B53)*('Raw Data'!$BL$2:$BL$6347=$D$3)*('Raw Data'!$P$2:$P$6347="FISCAL FINES")*('Raw Data'!$J$2:$J$6347=$G$3)*('Raw Data'!$AH$2:$AH$6347))+SUMPRODUCT(('Raw Data'!$E$2:$E$6347=$B53)*('Raw Data'!$BL$2:$BL$6347=$D$3)*('Raw Data'!$P$2:$P$6347="FISCAL FINES")*('Raw Data'!$J$2:$J$6347=$G$3)*('Raw Data'!$BH$2:$BH$6347))</f>
        <v>4</v>
      </c>
      <c r="N53" s="218">
        <f t="shared" ref="N53:N60" si="41">L53-M53</f>
        <v>25</v>
      </c>
      <c r="O53" s="218" cm="1">
        <f t="array" ref="O53">SUMPRODUCT(('Raw Data'!$E$2:$E$6347=$B53)*('Raw Data'!$BL$2:$BL$6347=$D$3)*('Raw Data'!$P$2:$P$6347="FISCAL FINES")*('Raw Data'!$J$2:$J$6347=$G$3)*('Raw Data'!$AF$2:$AF$6347))</f>
        <v>7</v>
      </c>
      <c r="P53" s="238">
        <f t="shared" si="17"/>
        <v>0.28000000000000003</v>
      </c>
      <c r="Q53" s="218">
        <f t="shared" ref="Q53:Q60" si="42">N53-O53-S53-U53</f>
        <v>0</v>
      </c>
      <c r="R53" s="238">
        <f t="shared" si="18"/>
        <v>0</v>
      </c>
      <c r="S53" s="218" cm="1">
        <f t="array" ref="S53">SUMPRODUCT(('Raw Data'!$E$2:$E$6347=$B53)*('Raw Data'!$BL$2:$BL$6347=$D$3)*('Raw Data'!$P$2:$P$6347="FISCAL FINES")*('Raw Data'!$J$2:$J$6347=$G$3)*('Raw Data'!$AE$2:$AE$6347))</f>
        <v>4</v>
      </c>
      <c r="T53" s="238">
        <f t="shared" si="19"/>
        <v>0.16</v>
      </c>
      <c r="U53" s="218" cm="1">
        <f t="array" ref="U53">SUMPRODUCT(('Raw Data'!$E$2:$E$6347=$B53)*('Raw Data'!$BL$2:$BL$6347=$D$3)*('Raw Data'!$P$2:$P$6347="FISCAL FINES")*('Raw Data'!$J$2:$J$6347=$G$3)*('Raw Data'!$AD$2:$AD$6347))</f>
        <v>14</v>
      </c>
      <c r="V53" s="239">
        <f t="shared" ref="V53:V60" si="43">IFERROR(U53/N53,0)</f>
        <v>0.56000000000000005</v>
      </c>
    </row>
    <row r="54" spans="2:22" x14ac:dyDescent="0.2">
      <c r="B54" s="46" t="s">
        <v>45</v>
      </c>
      <c r="C54" s="240" cm="1">
        <f t="array" ref="C54">(SUMPRODUCT(('Raw Data'!$E$2:$E$6347=$B54)*('Raw Data'!$BL$2:$BL$6347=$D$3)*('Raw Data'!$P$2:$P$6347="FISCAL FINES")*('Raw Data'!$J$2:$J$6347=$G$3)*('Raw Data'!$S$2:$S$6347)))/1000</f>
        <v>23.065580000000001</v>
      </c>
      <c r="D54" s="218" cm="1">
        <f t="array" ref="D54">(SUMPRODUCT(('Raw Data'!$E$2:$E$6347=$B54)*('Raw Data'!$BL$2:$BL$6347=$D$3)*('Raw Data'!$P$2:$P$6347="FISCAL FINES")*('Raw Data'!$J$2:$J$6347=$G$3)*('Raw Data'!$T$2:$T$6347)))/1000</f>
        <v>3.7858499999999999</v>
      </c>
      <c r="E54" s="218">
        <f t="shared" si="20"/>
        <v>19.279730000000001</v>
      </c>
      <c r="F54" s="218" cm="1">
        <f t="array" ref="F54">(SUMPRODUCT(('Raw Data'!$E$2:$E$6347=$B54)*('Raw Data'!$BL$2:$BL$6347=$D$3)*('Raw Data'!$P$2:$P$6347="FISCAL FINES")*('Raw Data'!$J$2:$J$6347=$G$3)*('Raw Data'!$AA$2:$AA$6347)))/1000</f>
        <v>5.6087799999999994</v>
      </c>
      <c r="G54" s="238">
        <f t="shared" si="13"/>
        <v>0.29091589975585752</v>
      </c>
      <c r="H54" s="218">
        <f t="shared" si="21"/>
        <v>3.9659300000000002</v>
      </c>
      <c r="I54" s="238">
        <f t="shared" si="14"/>
        <v>0.20570464420404228</v>
      </c>
      <c r="J54" s="218" cm="1">
        <f t="array" ref="J54">(SUMPRODUCT(('Raw Data'!$E$2:$E$6347=$B54)*('Raw Data'!$BL$2:$BL$6347=$D$3)*('Raw Data'!$P$2:$P$6347="FISCAL FINES")*('Raw Data'!$J$2:$J$6347=$G$3)*('Raw Data'!$W$2:$W$6347)))/1000</f>
        <v>9.7050200000000011</v>
      </c>
      <c r="K54" s="238">
        <f t="shared" si="15"/>
        <v>0.50337945604010015</v>
      </c>
      <c r="L54" s="240" cm="1">
        <f t="array" ref="L54">SUMPRODUCT(('Raw Data'!$E$2:$E$6347=$B54)*('Raw Data'!$BL$2:$BL$6347=$D$3)*('Raw Data'!$P$2:$P$6347="FISCAL FINES")*('Raw Data'!$J$2:$J$6347=$G$3)*('Raw Data'!$R$2:$R$6347))</f>
        <v>149</v>
      </c>
      <c r="M54" s="218" cm="1">
        <f t="array" ref="M54">SUMPRODUCT(('Raw Data'!$E$2:$E$6347=$B54)*('Raw Data'!$BL$2:$BL$6347=$D$3)*('Raw Data'!$P$2:$P$6347="FISCAL FINES")*('Raw Data'!$J$2:$J$6347=$G$3)*('Raw Data'!$AH$2:$AH$6347))+SUMPRODUCT(('Raw Data'!$E$2:$E$6347=$B54)*('Raw Data'!$BL$2:$BL$6347=$D$3)*('Raw Data'!$P$2:$P$6347="FISCAL FINES")*('Raw Data'!$J$2:$J$6347=$G$3)*('Raw Data'!$BH$2:$BH$6347))</f>
        <v>26</v>
      </c>
      <c r="N54" s="218">
        <f t="shared" si="41"/>
        <v>123</v>
      </c>
      <c r="O54" s="218" cm="1">
        <f t="array" ref="O54">SUMPRODUCT(('Raw Data'!$E$2:$E$6347=$B54)*('Raw Data'!$BL$2:$BL$6347=$D$3)*('Raw Data'!$P$2:$P$6347="FISCAL FINES")*('Raw Data'!$J$2:$J$6347=$G$3)*('Raw Data'!$AF$2:$AF$6347))</f>
        <v>34</v>
      </c>
      <c r="P54" s="238">
        <f t="shared" si="17"/>
        <v>0.27642276422764228</v>
      </c>
      <c r="Q54" s="218">
        <f t="shared" si="42"/>
        <v>5</v>
      </c>
      <c r="R54" s="238">
        <f t="shared" si="18"/>
        <v>4.065040650406504E-2</v>
      </c>
      <c r="S54" s="218" cm="1">
        <f t="array" ref="S54">SUMPRODUCT(('Raw Data'!$E$2:$E$6347=$B54)*('Raw Data'!$BL$2:$BL$6347=$D$3)*('Raw Data'!$P$2:$P$6347="FISCAL FINES")*('Raw Data'!$J$2:$J$6347=$G$3)*('Raw Data'!$AE$2:$AE$6347))</f>
        <v>10</v>
      </c>
      <c r="T54" s="238">
        <f t="shared" si="19"/>
        <v>8.1300813008130079E-2</v>
      </c>
      <c r="U54" s="218" cm="1">
        <f t="array" ref="U54">SUMPRODUCT(('Raw Data'!$E$2:$E$6347=$B54)*('Raw Data'!$BL$2:$BL$6347=$D$3)*('Raw Data'!$P$2:$P$6347="FISCAL FINES")*('Raw Data'!$J$2:$J$6347=$G$3)*('Raw Data'!$AD$2:$AD$6347))</f>
        <v>74</v>
      </c>
      <c r="V54" s="239">
        <f t="shared" si="43"/>
        <v>0.60162601626016265</v>
      </c>
    </row>
    <row r="55" spans="2:22" x14ac:dyDescent="0.2">
      <c r="B55" s="46" t="s">
        <v>46</v>
      </c>
      <c r="C55" s="240" cm="1">
        <f t="array" ref="C55">(SUMPRODUCT(('Raw Data'!$E$2:$E$6347=$B55)*('Raw Data'!$BL$2:$BL$6347=$D$3)*('Raw Data'!$P$2:$P$6347="FISCAL FINES")*('Raw Data'!$J$2:$J$6347=$G$3)*('Raw Data'!$S$2:$S$6347)))/1000</f>
        <v>7.7734700000000005</v>
      </c>
      <c r="D55" s="218" cm="1">
        <f t="array" ref="D55">(SUMPRODUCT(('Raw Data'!$E$2:$E$6347=$B55)*('Raw Data'!$BL$2:$BL$6347=$D$3)*('Raw Data'!$P$2:$P$6347="FISCAL FINES")*('Raw Data'!$J$2:$J$6347=$G$3)*('Raw Data'!$T$2:$T$6347)))/1000</f>
        <v>0.30584</v>
      </c>
      <c r="E55" s="218">
        <f t="shared" si="20"/>
        <v>7.4676300000000007</v>
      </c>
      <c r="F55" s="218" cm="1">
        <f t="array" ref="F55">(SUMPRODUCT(('Raw Data'!$E$2:$E$6347=$B55)*('Raw Data'!$BL$2:$BL$6347=$D$3)*('Raw Data'!$P$2:$P$6347="FISCAL FINES")*('Raw Data'!$J$2:$J$6347=$G$3)*('Raw Data'!$AA$2:$AA$6347)))/1000</f>
        <v>2.8679000000000001</v>
      </c>
      <c r="G55" s="238">
        <f t="shared" si="13"/>
        <v>0.38404420144008206</v>
      </c>
      <c r="H55" s="218">
        <f t="shared" si="21"/>
        <v>0.84805000000000064</v>
      </c>
      <c r="I55" s="238">
        <f t="shared" si="14"/>
        <v>0.11356347328402727</v>
      </c>
      <c r="J55" s="218" cm="1">
        <f t="array" ref="J55">(SUMPRODUCT(('Raw Data'!$E$2:$E$6347=$B55)*('Raw Data'!$BL$2:$BL$6347=$D$3)*('Raw Data'!$P$2:$P$6347="FISCAL FINES")*('Raw Data'!$J$2:$J$6347=$G$3)*('Raw Data'!$W$2:$W$6347)))/1000</f>
        <v>3.7516799999999999</v>
      </c>
      <c r="K55" s="238">
        <f t="shared" si="15"/>
        <v>0.50239232527589073</v>
      </c>
      <c r="L55" s="240" cm="1">
        <f t="array" ref="L55">SUMPRODUCT(('Raw Data'!$E$2:$E$6347=$B55)*('Raw Data'!$BL$2:$BL$6347=$D$3)*('Raw Data'!$P$2:$P$6347="FISCAL FINES")*('Raw Data'!$J$2:$J$6347=$G$3)*('Raw Data'!$R$2:$R$6347))</f>
        <v>50</v>
      </c>
      <c r="M55" s="218" cm="1">
        <f t="array" ref="M55">SUMPRODUCT(('Raw Data'!$E$2:$E$6347=$B55)*('Raw Data'!$BL$2:$BL$6347=$D$3)*('Raw Data'!$P$2:$P$6347="FISCAL FINES")*('Raw Data'!$J$2:$J$6347=$G$3)*('Raw Data'!$AH$2:$AH$6347))+SUMPRODUCT(('Raw Data'!$E$2:$E$6347=$B55)*('Raw Data'!$BL$2:$BL$6347=$D$3)*('Raw Data'!$P$2:$P$6347="FISCAL FINES")*('Raw Data'!$J$2:$J$6347=$G$3)*('Raw Data'!$BH$2:$BH$6347))</f>
        <v>2</v>
      </c>
      <c r="N55" s="218">
        <f t="shared" si="41"/>
        <v>48</v>
      </c>
      <c r="O55" s="218" cm="1">
        <f t="array" ref="O55">SUMPRODUCT(('Raw Data'!$E$2:$E$6347=$B55)*('Raw Data'!$BL$2:$BL$6347=$D$3)*('Raw Data'!$P$2:$P$6347="FISCAL FINES")*('Raw Data'!$J$2:$J$6347=$G$3)*('Raw Data'!$AF$2:$AF$6347))</f>
        <v>12</v>
      </c>
      <c r="P55" s="238">
        <f t="shared" si="17"/>
        <v>0.25</v>
      </c>
      <c r="Q55" s="218">
        <f t="shared" si="42"/>
        <v>3</v>
      </c>
      <c r="R55" s="238">
        <f t="shared" si="18"/>
        <v>6.25E-2</v>
      </c>
      <c r="S55" s="218" cm="1">
        <f t="array" ref="S55">SUMPRODUCT(('Raw Data'!$E$2:$E$6347=$B55)*('Raw Data'!$BL$2:$BL$6347=$D$3)*('Raw Data'!$P$2:$P$6347="FISCAL FINES")*('Raw Data'!$J$2:$J$6347=$G$3)*('Raw Data'!$AE$2:$AE$6347))</f>
        <v>6</v>
      </c>
      <c r="T55" s="238">
        <f t="shared" si="19"/>
        <v>0.125</v>
      </c>
      <c r="U55" s="218" cm="1">
        <f t="array" ref="U55">SUMPRODUCT(('Raw Data'!$E$2:$E$6347=$B55)*('Raw Data'!$BL$2:$BL$6347=$D$3)*('Raw Data'!$P$2:$P$6347="FISCAL FINES")*('Raw Data'!$J$2:$J$6347=$G$3)*('Raw Data'!$AD$2:$AD$6347))</f>
        <v>27</v>
      </c>
      <c r="V55" s="239">
        <f t="shared" si="43"/>
        <v>0.5625</v>
      </c>
    </row>
    <row r="56" spans="2:22" x14ac:dyDescent="0.2">
      <c r="B56" s="46" t="s">
        <v>47</v>
      </c>
      <c r="C56" s="240" cm="1">
        <f t="array" ref="C56">(SUMPRODUCT(('Raw Data'!$E$2:$E$6347=$B56)*('Raw Data'!$BL$2:$BL$6347=$D$3)*('Raw Data'!$P$2:$P$6347="FISCAL FINES")*('Raw Data'!$J$2:$J$6347=$G$3)*('Raw Data'!$S$2:$S$6347)))/1000</f>
        <v>14.204709999999999</v>
      </c>
      <c r="D56" s="218" cm="1">
        <f t="array" ref="D56">(SUMPRODUCT(('Raw Data'!$E$2:$E$6347=$B56)*('Raw Data'!$BL$2:$BL$6347=$D$3)*('Raw Data'!$P$2:$P$6347="FISCAL FINES")*('Raw Data'!$J$2:$J$6347=$G$3)*('Raw Data'!$T$2:$T$6347)))/1000</f>
        <v>0.96340999999999999</v>
      </c>
      <c r="E56" s="218">
        <f t="shared" si="20"/>
        <v>13.241299999999999</v>
      </c>
      <c r="F56" s="218" cm="1">
        <f t="array" ref="F56">(SUMPRODUCT(('Raw Data'!$E$2:$E$6347=$B56)*('Raw Data'!$BL$2:$BL$6347=$D$3)*('Raw Data'!$P$2:$P$6347="FISCAL FINES")*('Raw Data'!$J$2:$J$6347=$G$3)*('Raw Data'!$AA$2:$AA$6347)))/1000</f>
        <v>4.9924499999999998</v>
      </c>
      <c r="G56" s="238">
        <f t="shared" si="13"/>
        <v>0.37703624266499514</v>
      </c>
      <c r="H56" s="218">
        <f t="shared" si="21"/>
        <v>2.6130399999999989</v>
      </c>
      <c r="I56" s="238">
        <f t="shared" si="14"/>
        <v>0.19734014031854871</v>
      </c>
      <c r="J56" s="218" cm="1">
        <f t="array" ref="J56">(SUMPRODUCT(('Raw Data'!$E$2:$E$6347=$B56)*('Raw Data'!$BL$2:$BL$6347=$D$3)*('Raw Data'!$P$2:$P$6347="FISCAL FINES")*('Raw Data'!$J$2:$J$6347=$G$3)*('Raw Data'!$W$2:$W$6347)))/1000</f>
        <v>5.6358100000000002</v>
      </c>
      <c r="K56" s="238">
        <f t="shared" si="15"/>
        <v>0.42562361701645612</v>
      </c>
      <c r="L56" s="240" cm="1">
        <f t="array" ref="L56">SUMPRODUCT(('Raw Data'!$E$2:$E$6347=$B56)*('Raw Data'!$BL$2:$BL$6347=$D$3)*('Raw Data'!$P$2:$P$6347="FISCAL FINES")*('Raw Data'!$J$2:$J$6347=$G$3)*('Raw Data'!$R$2:$R$6347))</f>
        <v>99</v>
      </c>
      <c r="M56" s="218" cm="1">
        <f t="array" ref="M56">SUMPRODUCT(('Raw Data'!$E$2:$E$6347=$B56)*('Raw Data'!$BL$2:$BL$6347=$D$3)*('Raw Data'!$P$2:$P$6347="FISCAL FINES")*('Raw Data'!$J$2:$J$6347=$G$3)*('Raw Data'!$AH$2:$AH$6347))+SUMPRODUCT(('Raw Data'!$E$2:$E$6347=$B56)*('Raw Data'!$BL$2:$BL$6347=$D$3)*('Raw Data'!$P$2:$P$6347="FISCAL FINES")*('Raw Data'!$J$2:$J$6347=$G$3)*('Raw Data'!$BH$2:$BH$6347))</f>
        <v>9</v>
      </c>
      <c r="N56" s="218">
        <f t="shared" si="41"/>
        <v>90</v>
      </c>
      <c r="O56" s="218" cm="1">
        <f t="array" ref="O56">SUMPRODUCT(('Raw Data'!$E$2:$E$6347=$B56)*('Raw Data'!$BL$2:$BL$6347=$D$3)*('Raw Data'!$P$2:$P$6347="FISCAL FINES")*('Raw Data'!$J$2:$J$6347=$G$3)*('Raw Data'!$AF$2:$AF$6347))</f>
        <v>24</v>
      </c>
      <c r="P56" s="238">
        <f t="shared" si="17"/>
        <v>0.26666666666666666</v>
      </c>
      <c r="Q56" s="218">
        <f t="shared" si="42"/>
        <v>12</v>
      </c>
      <c r="R56" s="238">
        <f t="shared" si="18"/>
        <v>0.13333333333333333</v>
      </c>
      <c r="S56" s="218" cm="1">
        <f t="array" ref="S56">SUMPRODUCT(('Raw Data'!$E$2:$E$6347=$B56)*('Raw Data'!$BL$2:$BL$6347=$D$3)*('Raw Data'!$P$2:$P$6347="FISCAL FINES")*('Raw Data'!$J$2:$J$6347=$G$3)*('Raw Data'!$AE$2:$AE$6347))</f>
        <v>5</v>
      </c>
      <c r="T56" s="238">
        <f t="shared" si="19"/>
        <v>5.5555555555555552E-2</v>
      </c>
      <c r="U56" s="218" cm="1">
        <f t="array" ref="U56">SUMPRODUCT(('Raw Data'!$E$2:$E$6347=$B56)*('Raw Data'!$BL$2:$BL$6347=$D$3)*('Raw Data'!$P$2:$P$6347="FISCAL FINES")*('Raw Data'!$J$2:$J$6347=$G$3)*('Raw Data'!$AD$2:$AD$6347))</f>
        <v>49</v>
      </c>
      <c r="V56" s="239">
        <f t="shared" si="43"/>
        <v>0.5444444444444444</v>
      </c>
    </row>
    <row r="57" spans="2:22" x14ac:dyDescent="0.2">
      <c r="B57" s="46" t="s">
        <v>48</v>
      </c>
      <c r="C57" s="240" cm="1">
        <f t="array" ref="C57">(SUMPRODUCT(('Raw Data'!$E$2:$E$6347=$B57)*('Raw Data'!$BL$2:$BL$6347=$D$3)*('Raw Data'!$P$2:$P$6347="FISCAL FINES")*('Raw Data'!$J$2:$J$6347=$G$3)*('Raw Data'!$S$2:$S$6347)))/1000</f>
        <v>10.984969999999999</v>
      </c>
      <c r="D57" s="218" cm="1">
        <f t="array" ref="D57">(SUMPRODUCT(('Raw Data'!$E$2:$E$6347=$B57)*('Raw Data'!$BL$2:$BL$6347=$D$3)*('Raw Data'!$P$2:$P$6347="FISCAL FINES")*('Raw Data'!$J$2:$J$6347=$G$3)*('Raw Data'!$T$2:$T$6347)))/1000</f>
        <v>1.2620799999999999</v>
      </c>
      <c r="E57" s="218">
        <f t="shared" si="20"/>
        <v>9.7228899999999996</v>
      </c>
      <c r="F57" s="218" cm="1">
        <f t="array" ref="F57">(SUMPRODUCT(('Raw Data'!$E$2:$E$6347=$B57)*('Raw Data'!$BL$2:$BL$6347=$D$3)*('Raw Data'!$P$2:$P$6347="FISCAL FINES")*('Raw Data'!$J$2:$J$6347=$G$3)*('Raw Data'!$AA$2:$AA$6347)))/1000</f>
        <v>2.4036</v>
      </c>
      <c r="G57" s="238">
        <f t="shared" si="13"/>
        <v>0.24721044874517761</v>
      </c>
      <c r="H57" s="218">
        <f t="shared" si="21"/>
        <v>2.7674499999999993</v>
      </c>
      <c r="I57" s="238">
        <f t="shared" si="14"/>
        <v>0.28463244981687535</v>
      </c>
      <c r="J57" s="218" cm="1">
        <f t="array" ref="J57">(SUMPRODUCT(('Raw Data'!$E$2:$E$6347=$B57)*('Raw Data'!$BL$2:$BL$6347=$D$3)*('Raw Data'!$P$2:$P$6347="FISCAL FINES")*('Raw Data'!$J$2:$J$6347=$G$3)*('Raw Data'!$W$2:$W$6347)))/1000</f>
        <v>4.5518400000000003</v>
      </c>
      <c r="K57" s="238">
        <f t="shared" si="15"/>
        <v>0.46815710143794698</v>
      </c>
      <c r="L57" s="240" cm="1">
        <f t="array" ref="L57">SUMPRODUCT(('Raw Data'!$E$2:$E$6347=$B57)*('Raw Data'!$BL$2:$BL$6347=$D$3)*('Raw Data'!$P$2:$P$6347="FISCAL FINES")*('Raw Data'!$J$2:$J$6347=$G$3)*('Raw Data'!$R$2:$R$6347))</f>
        <v>64</v>
      </c>
      <c r="M57" s="218" cm="1">
        <f t="array" ref="M57">SUMPRODUCT(('Raw Data'!$E$2:$E$6347=$B57)*('Raw Data'!$BL$2:$BL$6347=$D$3)*('Raw Data'!$P$2:$P$6347="FISCAL FINES")*('Raw Data'!$J$2:$J$6347=$G$3)*('Raw Data'!$AH$2:$AH$6347))+SUMPRODUCT(('Raw Data'!$E$2:$E$6347=$B57)*('Raw Data'!$BL$2:$BL$6347=$D$3)*('Raw Data'!$P$2:$P$6347="FISCAL FINES")*('Raw Data'!$J$2:$J$6347=$G$3)*('Raw Data'!$BH$2:$BH$6347))</f>
        <v>9</v>
      </c>
      <c r="N57" s="218">
        <f t="shared" si="41"/>
        <v>55</v>
      </c>
      <c r="O57" s="218" cm="1">
        <f t="array" ref="O57">SUMPRODUCT(('Raw Data'!$E$2:$E$6347=$B57)*('Raw Data'!$BL$2:$BL$6347=$D$3)*('Raw Data'!$P$2:$P$6347="FISCAL FINES")*('Raw Data'!$J$2:$J$6347=$G$3)*('Raw Data'!$AF$2:$AF$6347))</f>
        <v>16</v>
      </c>
      <c r="P57" s="238">
        <f t="shared" si="17"/>
        <v>0.29090909090909089</v>
      </c>
      <c r="Q57" s="218">
        <f t="shared" si="42"/>
        <v>1</v>
      </c>
      <c r="R57" s="238">
        <f t="shared" si="18"/>
        <v>1.8181818181818181E-2</v>
      </c>
      <c r="S57" s="218" cm="1">
        <f t="array" ref="S57">SUMPRODUCT(('Raw Data'!$E$2:$E$6347=$B57)*('Raw Data'!$BL$2:$BL$6347=$D$3)*('Raw Data'!$P$2:$P$6347="FISCAL FINES")*('Raw Data'!$J$2:$J$6347=$G$3)*('Raw Data'!$AE$2:$AE$6347))</f>
        <v>4</v>
      </c>
      <c r="T57" s="238">
        <f t="shared" si="19"/>
        <v>7.2727272727272724E-2</v>
      </c>
      <c r="U57" s="218" cm="1">
        <f t="array" ref="U57">SUMPRODUCT(('Raw Data'!$E$2:$E$6347=$B57)*('Raw Data'!$BL$2:$BL$6347=$D$3)*('Raw Data'!$P$2:$P$6347="FISCAL FINES")*('Raw Data'!$J$2:$J$6347=$G$3)*('Raw Data'!$AD$2:$AD$6347))</f>
        <v>34</v>
      </c>
      <c r="V57" s="239">
        <f t="shared" si="43"/>
        <v>0.61818181818181817</v>
      </c>
    </row>
    <row r="58" spans="2:22" x14ac:dyDescent="0.2">
      <c r="B58" s="46" t="s">
        <v>49</v>
      </c>
      <c r="C58" s="240" cm="1">
        <f t="array" ref="C58">(SUMPRODUCT(('Raw Data'!$E$2:$E$6347=$B58)*('Raw Data'!$BL$2:$BL$6347=$D$3)*('Raw Data'!$P$2:$P$6347="FISCAL FINES")*('Raw Data'!$J$2:$J$6347=$G$3)*('Raw Data'!$S$2:$S$6347)))/1000</f>
        <v>17.7135</v>
      </c>
      <c r="D58" s="218" cm="1">
        <f t="array" ref="D58">(SUMPRODUCT(('Raw Data'!$E$2:$E$6347=$B58)*('Raw Data'!$BL$2:$BL$6347=$D$3)*('Raw Data'!$P$2:$P$6347="FISCAL FINES")*('Raw Data'!$J$2:$J$6347=$G$3)*('Raw Data'!$T$2:$T$6347)))/1000</f>
        <v>1.15601</v>
      </c>
      <c r="E58" s="218">
        <f t="shared" si="20"/>
        <v>16.557490000000001</v>
      </c>
      <c r="F58" s="218" cm="1">
        <f t="array" ref="F58">(SUMPRODUCT(('Raw Data'!$E$2:$E$6347=$B58)*('Raw Data'!$BL$2:$BL$6347=$D$3)*('Raw Data'!$P$2:$P$6347="FISCAL FINES")*('Raw Data'!$J$2:$J$6347=$G$3)*('Raw Data'!$AA$2:$AA$6347)))/1000</f>
        <v>5.9792800000000002</v>
      </c>
      <c r="G58" s="238">
        <f t="shared" si="13"/>
        <v>0.36112236818503285</v>
      </c>
      <c r="H58" s="218">
        <f t="shared" si="21"/>
        <v>3.2791700000000015</v>
      </c>
      <c r="I58" s="238">
        <f t="shared" si="14"/>
        <v>0.19804753015100726</v>
      </c>
      <c r="J58" s="218" cm="1">
        <f t="array" ref="J58">(SUMPRODUCT(('Raw Data'!$E$2:$E$6347=$B58)*('Raw Data'!$BL$2:$BL$6347=$D$3)*('Raw Data'!$P$2:$P$6347="FISCAL FINES")*('Raw Data'!$J$2:$J$6347=$G$3)*('Raw Data'!$W$2:$W$6347)))/1000</f>
        <v>7.2990399999999998</v>
      </c>
      <c r="K58" s="238">
        <f t="shared" si="15"/>
        <v>0.44083010166395986</v>
      </c>
      <c r="L58" s="240" cm="1">
        <f t="array" ref="L58">SUMPRODUCT(('Raw Data'!$E$2:$E$6347=$B58)*('Raw Data'!$BL$2:$BL$6347=$D$3)*('Raw Data'!$P$2:$P$6347="FISCAL FINES")*('Raw Data'!$J$2:$J$6347=$G$3)*('Raw Data'!$R$2:$R$6347))</f>
        <v>107</v>
      </c>
      <c r="M58" s="218" cm="1">
        <f t="array" ref="M58">SUMPRODUCT(('Raw Data'!$E$2:$E$6347=$B58)*('Raw Data'!$BL$2:$BL$6347=$D$3)*('Raw Data'!$P$2:$P$6347="FISCAL FINES")*('Raw Data'!$J$2:$J$6347=$G$3)*('Raw Data'!$AH$2:$AH$6347))+SUMPRODUCT(('Raw Data'!$E$2:$E$6347=$B58)*('Raw Data'!$BL$2:$BL$6347=$D$3)*('Raw Data'!$P$2:$P$6347="FISCAL FINES")*('Raw Data'!$J$2:$J$6347=$G$3)*('Raw Data'!$BH$2:$BH$6347))</f>
        <v>9</v>
      </c>
      <c r="N58" s="218">
        <f t="shared" si="41"/>
        <v>98</v>
      </c>
      <c r="O58" s="218" cm="1">
        <f t="array" ref="O58">SUMPRODUCT(('Raw Data'!$E$2:$E$6347=$B58)*('Raw Data'!$BL$2:$BL$6347=$D$3)*('Raw Data'!$P$2:$P$6347="FISCAL FINES")*('Raw Data'!$J$2:$J$6347=$G$3)*('Raw Data'!$AF$2:$AF$6347))</f>
        <v>28</v>
      </c>
      <c r="P58" s="238">
        <f t="shared" si="17"/>
        <v>0.2857142857142857</v>
      </c>
      <c r="Q58" s="218">
        <f t="shared" si="42"/>
        <v>7</v>
      </c>
      <c r="R58" s="238">
        <f t="shared" si="18"/>
        <v>7.1428571428571425E-2</v>
      </c>
      <c r="S58" s="218" cm="1">
        <f t="array" ref="S58">SUMPRODUCT(('Raw Data'!$E$2:$E$6347=$B58)*('Raw Data'!$BL$2:$BL$6347=$D$3)*('Raw Data'!$P$2:$P$6347="FISCAL FINES")*('Raw Data'!$J$2:$J$6347=$G$3)*('Raw Data'!$AE$2:$AE$6347))</f>
        <v>8</v>
      </c>
      <c r="T58" s="238">
        <f t="shared" si="19"/>
        <v>8.1632653061224483E-2</v>
      </c>
      <c r="U58" s="218" cm="1">
        <f t="array" ref="U58">SUMPRODUCT(('Raw Data'!$E$2:$E$6347=$B58)*('Raw Data'!$BL$2:$BL$6347=$D$3)*('Raw Data'!$P$2:$P$6347="FISCAL FINES")*('Raw Data'!$J$2:$J$6347=$G$3)*('Raw Data'!$AD$2:$AD$6347))</f>
        <v>55</v>
      </c>
      <c r="V58" s="239">
        <f t="shared" si="43"/>
        <v>0.56122448979591832</v>
      </c>
    </row>
    <row r="59" spans="2:22" x14ac:dyDescent="0.2">
      <c r="B59" s="46" t="s">
        <v>50</v>
      </c>
      <c r="C59" s="240" cm="1">
        <f t="array" ref="C59">(SUMPRODUCT(('Raw Data'!$E$2:$E$6347=$B59)*('Raw Data'!$BL$2:$BL$6347=$D$3)*('Raw Data'!$P$2:$P$6347="FISCAL FINES")*('Raw Data'!$J$2:$J$6347=$G$3)*('Raw Data'!$S$2:$S$6347)))/1000</f>
        <v>16.35453</v>
      </c>
      <c r="D59" s="218" cm="1">
        <f t="array" ref="D59">(SUMPRODUCT(('Raw Data'!$E$2:$E$6347=$B59)*('Raw Data'!$BL$2:$BL$6347=$D$3)*('Raw Data'!$P$2:$P$6347="FISCAL FINES")*('Raw Data'!$J$2:$J$6347=$G$3)*('Raw Data'!$T$2:$T$6347)))/1000</f>
        <v>1.69709</v>
      </c>
      <c r="E59" s="218">
        <f t="shared" si="20"/>
        <v>14.657440000000001</v>
      </c>
      <c r="F59" s="218" cm="1">
        <f t="array" ref="F59">(SUMPRODUCT(('Raw Data'!$E$2:$E$6347=$B59)*('Raw Data'!$BL$2:$BL$6347=$D$3)*('Raw Data'!$P$2:$P$6347="FISCAL FINES")*('Raw Data'!$J$2:$J$6347=$G$3)*('Raw Data'!$AA$2:$AA$6347)))/1000</f>
        <v>5.2533400000000006</v>
      </c>
      <c r="G59" s="238">
        <f t="shared" si="13"/>
        <v>0.35840774378063289</v>
      </c>
      <c r="H59" s="218">
        <f t="shared" si="21"/>
        <v>5.7220900000000006</v>
      </c>
      <c r="I59" s="238">
        <f t="shared" si="14"/>
        <v>0.39038808959818361</v>
      </c>
      <c r="J59" s="218" cm="1">
        <f t="array" ref="J59">(SUMPRODUCT(('Raw Data'!$E$2:$E$6347=$B59)*('Raw Data'!$BL$2:$BL$6347=$D$3)*('Raw Data'!$P$2:$P$6347="FISCAL FINES")*('Raw Data'!$J$2:$J$6347=$G$3)*('Raw Data'!$W$2:$W$6347)))/1000</f>
        <v>3.68201</v>
      </c>
      <c r="K59" s="238">
        <f t="shared" si="15"/>
        <v>0.2512041666211835</v>
      </c>
      <c r="L59" s="240" cm="1">
        <f t="array" ref="L59">SUMPRODUCT(('Raw Data'!$E$2:$E$6347=$B59)*('Raw Data'!$BL$2:$BL$6347=$D$3)*('Raw Data'!$P$2:$P$6347="FISCAL FINES")*('Raw Data'!$J$2:$J$6347=$G$3)*('Raw Data'!$R$2:$R$6347))</f>
        <v>91</v>
      </c>
      <c r="M59" s="218" cm="1">
        <f t="array" ref="M59">SUMPRODUCT(('Raw Data'!$E$2:$E$6347=$B59)*('Raw Data'!$BL$2:$BL$6347=$D$3)*('Raw Data'!$P$2:$P$6347="FISCAL FINES")*('Raw Data'!$J$2:$J$6347=$G$3)*('Raw Data'!$AH$2:$AH$6347))+SUMPRODUCT(('Raw Data'!$E$2:$E$6347=$B59)*('Raw Data'!$BL$2:$BL$6347=$D$3)*('Raw Data'!$P$2:$P$6347="FISCAL FINES")*('Raw Data'!$J$2:$J$6347=$G$3)*('Raw Data'!$BH$2:$BH$6347))</f>
        <v>12</v>
      </c>
      <c r="N59" s="218">
        <f t="shared" si="41"/>
        <v>79</v>
      </c>
      <c r="O59" s="218" cm="1">
        <f t="array" ref="O59">SUMPRODUCT(('Raw Data'!$E$2:$E$6347=$B59)*('Raw Data'!$BL$2:$BL$6347=$D$3)*('Raw Data'!$P$2:$P$6347="FISCAL FINES")*('Raw Data'!$J$2:$J$6347=$G$3)*('Raw Data'!$AF$2:$AF$6347))</f>
        <v>26</v>
      </c>
      <c r="P59" s="238">
        <f t="shared" si="17"/>
        <v>0.32911392405063289</v>
      </c>
      <c r="Q59" s="218">
        <f t="shared" si="42"/>
        <v>21</v>
      </c>
      <c r="R59" s="238">
        <f t="shared" si="18"/>
        <v>0.26582278481012656</v>
      </c>
      <c r="S59" s="218" cm="1">
        <f t="array" ref="S59">SUMPRODUCT(('Raw Data'!$E$2:$E$6347=$B59)*('Raw Data'!$BL$2:$BL$6347=$D$3)*('Raw Data'!$P$2:$P$6347="FISCAL FINES")*('Raw Data'!$J$2:$J$6347=$G$3)*('Raw Data'!$AE$2:$AE$6347))</f>
        <v>6</v>
      </c>
      <c r="T59" s="238">
        <f t="shared" si="19"/>
        <v>7.5949367088607597E-2</v>
      </c>
      <c r="U59" s="218" cm="1">
        <f t="array" ref="U59">SUMPRODUCT(('Raw Data'!$E$2:$E$6347=$B59)*('Raw Data'!$BL$2:$BL$6347=$D$3)*('Raw Data'!$P$2:$P$6347="FISCAL FINES")*('Raw Data'!$J$2:$J$6347=$G$3)*('Raw Data'!$AD$2:$AD$6347))</f>
        <v>26</v>
      </c>
      <c r="V59" s="239">
        <f t="shared" si="43"/>
        <v>0.32911392405063289</v>
      </c>
    </row>
    <row r="60" spans="2:22" x14ac:dyDescent="0.2">
      <c r="B60" s="46" t="s">
        <v>51</v>
      </c>
      <c r="C60" s="240" cm="1">
        <f t="array" ref="C60">(SUMPRODUCT(('Raw Data'!$E$2:$E$6347=$B60)*('Raw Data'!$BL$2:$BL$6347=$D$3)*('Raw Data'!$P$2:$P$6347="FISCAL FINES")*('Raw Data'!$J$2:$J$6347=$G$3)*('Raw Data'!$S$2:$S$6347)))/1000</f>
        <v>5.6671000000000005</v>
      </c>
      <c r="D60" s="218" cm="1">
        <f t="array" ref="D60">(SUMPRODUCT(('Raw Data'!$E$2:$E$6347=$B60)*('Raw Data'!$BL$2:$BL$6347=$D$3)*('Raw Data'!$P$2:$P$6347="FISCAL FINES")*('Raw Data'!$J$2:$J$6347=$G$3)*('Raw Data'!$T$2:$T$6347)))/1000</f>
        <v>0.61375000000000002</v>
      </c>
      <c r="E60" s="218">
        <f t="shared" si="20"/>
        <v>5.05335</v>
      </c>
      <c r="F60" s="218" cm="1">
        <f t="array" ref="F60">(SUMPRODUCT(('Raw Data'!$E$2:$E$6347=$B60)*('Raw Data'!$BL$2:$BL$6347=$D$3)*('Raw Data'!$P$2:$P$6347="FISCAL FINES")*('Raw Data'!$J$2:$J$6347=$G$3)*('Raw Data'!$AA$2:$AA$6347)))/1000</f>
        <v>2.57002</v>
      </c>
      <c r="G60" s="238">
        <f t="shared" si="13"/>
        <v>0.50857747830646993</v>
      </c>
      <c r="H60" s="218">
        <f t="shared" si="21"/>
        <v>0.96083000000000007</v>
      </c>
      <c r="I60" s="238">
        <f t="shared" si="14"/>
        <v>0.19013723569513294</v>
      </c>
      <c r="J60" s="218" cm="1">
        <f t="array" ref="J60">(SUMPRODUCT(('Raw Data'!$E$2:$E$6347=$B60)*('Raw Data'!$BL$2:$BL$6347=$D$3)*('Raw Data'!$P$2:$P$6347="FISCAL FINES")*('Raw Data'!$J$2:$J$6347=$G$3)*('Raw Data'!$W$2:$W$6347)))/1000</f>
        <v>1.5225</v>
      </c>
      <c r="K60" s="238">
        <f t="shared" si="15"/>
        <v>0.3012852859983971</v>
      </c>
      <c r="L60" s="240" cm="1">
        <f t="array" ref="L60">SUMPRODUCT(('Raw Data'!$E$2:$E$6347=$B60)*('Raw Data'!$BL$2:$BL$6347=$D$3)*('Raw Data'!$P$2:$P$6347="FISCAL FINES")*('Raw Data'!$J$2:$J$6347=$G$3)*('Raw Data'!$R$2:$R$6347))</f>
        <v>36</v>
      </c>
      <c r="M60" s="218" cm="1">
        <f t="array" ref="M60">SUMPRODUCT(('Raw Data'!$E$2:$E$6347=$B60)*('Raw Data'!$BL$2:$BL$6347=$D$3)*('Raw Data'!$P$2:$P$6347="FISCAL FINES")*('Raw Data'!$J$2:$J$6347=$G$3)*('Raw Data'!$AH$2:$AH$6347))+SUMPRODUCT(('Raw Data'!$E$2:$E$6347=$B60)*('Raw Data'!$BL$2:$BL$6347=$D$3)*('Raw Data'!$P$2:$P$6347="FISCAL FINES")*('Raw Data'!$J$2:$J$6347=$G$3)*('Raw Data'!$BH$2:$BH$6347))</f>
        <v>5</v>
      </c>
      <c r="N60" s="218">
        <f t="shared" si="41"/>
        <v>31</v>
      </c>
      <c r="O60" s="218" cm="1">
        <f t="array" ref="O60">SUMPRODUCT(('Raw Data'!$E$2:$E$6347=$B60)*('Raw Data'!$BL$2:$BL$6347=$D$3)*('Raw Data'!$P$2:$P$6347="FISCAL FINES")*('Raw Data'!$J$2:$J$6347=$G$3)*('Raw Data'!$AF$2:$AF$6347))</f>
        <v>15</v>
      </c>
      <c r="P60" s="238">
        <f t="shared" si="17"/>
        <v>0.4838709677419355</v>
      </c>
      <c r="Q60" s="218">
        <f t="shared" si="42"/>
        <v>1</v>
      </c>
      <c r="R60" s="238">
        <f t="shared" si="18"/>
        <v>3.2258064516129031E-2</v>
      </c>
      <c r="S60" s="218" cm="1">
        <f t="array" ref="S60">SUMPRODUCT(('Raw Data'!$E$2:$E$6347=$B60)*('Raw Data'!$BL$2:$BL$6347=$D$3)*('Raw Data'!$P$2:$P$6347="FISCAL FINES")*('Raw Data'!$J$2:$J$6347=$G$3)*('Raw Data'!$AE$2:$AE$6347))</f>
        <v>5</v>
      </c>
      <c r="T60" s="238">
        <f t="shared" si="19"/>
        <v>0.16129032258064516</v>
      </c>
      <c r="U60" s="218" cm="1">
        <f t="array" ref="U60">SUMPRODUCT(('Raw Data'!$E$2:$E$6347=$B60)*('Raw Data'!$BL$2:$BL$6347=$D$3)*('Raw Data'!$P$2:$P$6347="FISCAL FINES")*('Raw Data'!$J$2:$J$6347=$G$3)*('Raw Data'!$AD$2:$AD$6347))</f>
        <v>10</v>
      </c>
      <c r="V60" s="239">
        <f t="shared" si="43"/>
        <v>0.32258064516129031</v>
      </c>
    </row>
    <row r="61" spans="2:22" x14ac:dyDescent="0.2">
      <c r="B61" s="47"/>
      <c r="C61" s="241"/>
      <c r="D61" s="155"/>
      <c r="E61" s="155"/>
      <c r="F61" s="155"/>
      <c r="G61" s="155"/>
      <c r="H61" s="155"/>
      <c r="I61" s="155"/>
      <c r="J61" s="155"/>
      <c r="K61" s="155"/>
      <c r="L61" s="241"/>
      <c r="M61" s="155"/>
      <c r="N61" s="155"/>
      <c r="O61" s="155"/>
      <c r="P61" s="155"/>
      <c r="Q61" s="155"/>
      <c r="R61" s="155"/>
      <c r="S61" s="155"/>
      <c r="T61" s="155"/>
      <c r="U61" s="155"/>
      <c r="V61" s="153"/>
    </row>
    <row r="63" spans="2:22" x14ac:dyDescent="0.2">
      <c r="B63" s="2"/>
    </row>
    <row r="64" spans="2:22" x14ac:dyDescent="0.2">
      <c r="B64" s="1"/>
    </row>
    <row r="65" spans="2:2" x14ac:dyDescent="0.2">
      <c r="B65" s="1"/>
    </row>
    <row r="66" spans="2:2" x14ac:dyDescent="0.2">
      <c r="B66" s="1"/>
    </row>
    <row r="67" spans="2:2" x14ac:dyDescent="0.2">
      <c r="B67" s="1"/>
    </row>
    <row r="68" spans="2:2" x14ac:dyDescent="0.2">
      <c r="B68" s="1"/>
    </row>
    <row r="69" spans="2:2" x14ac:dyDescent="0.2">
      <c r="B69" s="1"/>
    </row>
  </sheetData>
  <sheetProtection algorithmName="SHA-512" hashValue="eN96Tz4Q+68lGsdf4iiq04tMif0+iQGtZfideoiczM4bizc0uJb2nPBIWdb9+g1bEl4tE2E2Ba3DVRjs3Is1Ug==" saltValue="m9Sc1HUbQnn0zXmvXix8zw==" spinCount="100000" sheet="1" objects="1" scenarios="1"/>
  <mergeCells count="7">
    <mergeCell ref="C2:E2"/>
    <mergeCell ref="F2:H2"/>
    <mergeCell ref="C5:K5"/>
    <mergeCell ref="L5:V5"/>
    <mergeCell ref="B5:B6"/>
    <mergeCell ref="G3:H3"/>
    <mergeCell ref="D3:E3"/>
  </mergeCells>
  <dataValidations count="1">
    <dataValidation type="list" allowBlank="1" showInputMessage="1" showErrorMessage="1" sqref="G3:H3" xr:uid="{FED16A4E-AD61-45F1-8747-B9E2694B50F8}">
      <formula1>ExtractDate</formula1>
    </dataValidation>
  </dataValidations>
  <hyperlinks>
    <hyperlink ref="B1" location="Index!A1" display="Back to INDEX" xr:uid="{51624B61-C17F-414E-BD5B-B799034A3715}"/>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6D1D9DB-3C99-4E06-B8C4-EF490DBC754A}">
          <x14:formula1>
            <xm:f>DropDownList!$A$1:$A$4</xm:f>
          </x14:formula1>
          <xm:sqref>D3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C211E-96CF-4C9D-AEFB-A5E5D7FE1C8D}">
  <sheetPr codeName="Sheet9"/>
  <dimension ref="B1:W74"/>
  <sheetViews>
    <sheetView showGridLines="0" workbookViewId="0">
      <selection activeCell="D3" sqref="D3:E3"/>
    </sheetView>
  </sheetViews>
  <sheetFormatPr defaultRowHeight="12.75" x14ac:dyDescent="0.2"/>
  <cols>
    <col min="1" max="1" width="2.7109375" style="30" customWidth="1"/>
    <col min="2" max="2" width="32.7109375" style="30" customWidth="1"/>
    <col min="3" max="23" width="9.5703125" style="30" customWidth="1"/>
    <col min="24" max="16384" width="9.140625" style="30"/>
  </cols>
  <sheetData>
    <row r="1" spans="2:23" customFormat="1" x14ac:dyDescent="0.2">
      <c r="B1" s="79" t="s">
        <v>54</v>
      </c>
      <c r="C1" s="28"/>
    </row>
    <row r="2" spans="2:23" customFormat="1" ht="30" customHeight="1" x14ac:dyDescent="0.2">
      <c r="C2" s="332" t="s">
        <v>394</v>
      </c>
      <c r="D2" s="332"/>
      <c r="E2" s="332"/>
      <c r="F2" s="332" t="s">
        <v>395</v>
      </c>
      <c r="G2" s="332"/>
      <c r="H2" s="332"/>
    </row>
    <row r="3" spans="2:23" customFormat="1" ht="15" x14ac:dyDescent="0.2">
      <c r="C3" s="127" t="s">
        <v>392</v>
      </c>
      <c r="D3" s="333" t="s">
        <v>145</v>
      </c>
      <c r="E3" s="333"/>
      <c r="F3" s="127" t="s">
        <v>371</v>
      </c>
      <c r="G3" s="334">
        <v>45931</v>
      </c>
      <c r="H3" s="334"/>
      <c r="J3" s="30"/>
      <c r="N3" s="30"/>
      <c r="O3" s="30"/>
      <c r="P3" s="30"/>
      <c r="Q3" s="30"/>
      <c r="R3" s="30"/>
      <c r="S3" s="30"/>
      <c r="T3" s="30"/>
      <c r="U3" s="30"/>
      <c r="V3" s="30"/>
    </row>
    <row r="4" spans="2:23" customFormat="1" x14ac:dyDescent="0.2">
      <c r="E4" s="30"/>
      <c r="F4" s="30"/>
      <c r="G4" s="30"/>
      <c r="H4" s="30"/>
      <c r="I4" s="30"/>
      <c r="J4" s="30"/>
      <c r="K4" s="30"/>
      <c r="L4" s="30"/>
      <c r="M4" s="30"/>
      <c r="N4" s="30"/>
      <c r="O4" s="30"/>
      <c r="P4" s="30"/>
      <c r="Q4" s="30"/>
      <c r="R4" s="30"/>
      <c r="S4" s="30"/>
      <c r="T4" s="30"/>
      <c r="U4" s="30"/>
      <c r="V4" s="30"/>
    </row>
    <row r="5" spans="2:23" ht="15" customHeight="1" x14ac:dyDescent="0.2">
      <c r="B5" s="335" t="s">
        <v>259</v>
      </c>
      <c r="C5" s="343" t="s">
        <v>297</v>
      </c>
      <c r="D5" s="343"/>
      <c r="E5" s="343"/>
      <c r="F5" s="343"/>
      <c r="G5" s="343"/>
      <c r="H5" s="343"/>
      <c r="I5" s="343"/>
      <c r="J5" s="343"/>
      <c r="K5" s="343"/>
      <c r="L5" s="343"/>
      <c r="M5" s="340" t="s">
        <v>291</v>
      </c>
      <c r="N5" s="341"/>
      <c r="O5" s="341"/>
      <c r="P5" s="341"/>
      <c r="Q5" s="341"/>
      <c r="R5" s="341"/>
      <c r="S5" s="341"/>
      <c r="T5" s="341"/>
      <c r="U5" s="341"/>
      <c r="V5" s="341"/>
      <c r="W5" s="342"/>
    </row>
    <row r="6" spans="2:23" ht="12.75" customHeight="1" x14ac:dyDescent="0.2">
      <c r="B6" s="345"/>
      <c r="C6" s="346" t="s">
        <v>58</v>
      </c>
      <c r="D6" s="347"/>
      <c r="E6" s="347"/>
      <c r="F6" s="337" t="s">
        <v>298</v>
      </c>
      <c r="G6" s="338"/>
      <c r="H6" s="338"/>
      <c r="I6" s="338"/>
      <c r="J6" s="338"/>
      <c r="K6" s="339"/>
      <c r="L6" s="50" t="s">
        <v>56</v>
      </c>
      <c r="M6" s="346" t="s">
        <v>58</v>
      </c>
      <c r="N6" s="347"/>
      <c r="O6" s="347"/>
      <c r="P6" s="337" t="s">
        <v>298</v>
      </c>
      <c r="Q6" s="338"/>
      <c r="R6" s="338"/>
      <c r="S6" s="338"/>
      <c r="T6" s="338"/>
      <c r="U6" s="338"/>
      <c r="V6" s="339"/>
      <c r="W6" s="50" t="s">
        <v>56</v>
      </c>
    </row>
    <row r="7" spans="2:23" ht="51" x14ac:dyDescent="0.2">
      <c r="B7" s="336"/>
      <c r="C7" s="53" t="s">
        <v>377</v>
      </c>
      <c r="D7" s="53" t="s">
        <v>396</v>
      </c>
      <c r="E7" s="53" t="s">
        <v>378</v>
      </c>
      <c r="F7" s="53" t="s">
        <v>397</v>
      </c>
      <c r="G7" s="53" t="s">
        <v>378</v>
      </c>
      <c r="H7" s="53" t="s">
        <v>398</v>
      </c>
      <c r="I7" s="53" t="s">
        <v>380</v>
      </c>
      <c r="J7" s="53" t="s">
        <v>382</v>
      </c>
      <c r="K7" s="53" t="s">
        <v>384</v>
      </c>
      <c r="L7" s="55" t="s">
        <v>399</v>
      </c>
      <c r="M7" s="53" t="s">
        <v>386</v>
      </c>
      <c r="N7" s="53" t="s">
        <v>366</v>
      </c>
      <c r="O7" s="53" t="s">
        <v>387</v>
      </c>
      <c r="P7" s="53" t="s">
        <v>400</v>
      </c>
      <c r="Q7" s="53" t="s">
        <v>387</v>
      </c>
      <c r="R7" s="53" t="s">
        <v>388</v>
      </c>
      <c r="S7" s="53" t="s">
        <v>366</v>
      </c>
      <c r="T7" s="53" t="s">
        <v>389</v>
      </c>
      <c r="U7" s="53" t="s">
        <v>390</v>
      </c>
      <c r="V7" s="53" t="s">
        <v>393</v>
      </c>
      <c r="W7" s="55" t="s">
        <v>401</v>
      </c>
    </row>
    <row r="8" spans="2:23" x14ac:dyDescent="0.2">
      <c r="B8" s="51"/>
      <c r="C8" s="33"/>
      <c r="D8" s="38"/>
      <c r="E8" s="39"/>
      <c r="F8" s="36"/>
      <c r="G8" s="36"/>
      <c r="H8" s="36"/>
      <c r="I8" s="36"/>
      <c r="J8" s="36"/>
      <c r="K8" s="36"/>
      <c r="L8" s="35"/>
      <c r="M8" s="36"/>
      <c r="N8" s="36"/>
      <c r="O8" s="36"/>
      <c r="P8" s="33"/>
      <c r="Q8" s="36"/>
      <c r="R8" s="36"/>
      <c r="S8" s="36"/>
      <c r="T8" s="36"/>
      <c r="U8" s="36"/>
      <c r="V8" s="39"/>
      <c r="W8" s="39"/>
    </row>
    <row r="9" spans="2:23" x14ac:dyDescent="0.2">
      <c r="B9" s="37" t="s">
        <v>6</v>
      </c>
      <c r="C9" s="216">
        <f>SUM(C11,C14,C29,C39,C47,C53,)</f>
        <v>37.799999999999997</v>
      </c>
      <c r="D9" s="216">
        <f t="shared" ref="D9:K9" si="0">SUM(D11,D14,D29,D39,D47,D53,)</f>
        <v>15.96</v>
      </c>
      <c r="E9" s="216">
        <f t="shared" si="0"/>
        <v>21.840000000000003</v>
      </c>
      <c r="F9" s="216">
        <f t="shared" si="0"/>
        <v>31.860000000000003</v>
      </c>
      <c r="G9" s="216">
        <f t="shared" si="0"/>
        <v>0.42</v>
      </c>
      <c r="H9" s="216">
        <f t="shared" si="0"/>
        <v>31.44</v>
      </c>
      <c r="I9" s="216">
        <f t="shared" si="0"/>
        <v>6.5800199999999993</v>
      </c>
      <c r="J9" s="216">
        <f t="shared" si="0"/>
        <v>2.0649800000000016</v>
      </c>
      <c r="K9" s="216">
        <f t="shared" si="0"/>
        <v>22.795000000000002</v>
      </c>
      <c r="L9" s="236">
        <f>IFERROR((D9+I9)/(D9+H9),0)</f>
        <v>0.47552784810126575</v>
      </c>
      <c r="M9" s="216">
        <f>SUM(M11,M14,M29,M39,M47,M53,)</f>
        <v>945</v>
      </c>
      <c r="N9" s="216">
        <f t="shared" ref="N9:V9" si="1">SUM(N11,N14,N29,N39,N47,N53,)</f>
        <v>399</v>
      </c>
      <c r="O9" s="216">
        <f t="shared" si="1"/>
        <v>546</v>
      </c>
      <c r="P9" s="216">
        <f t="shared" si="1"/>
        <v>531</v>
      </c>
      <c r="Q9" s="216">
        <f t="shared" si="1"/>
        <v>7</v>
      </c>
      <c r="R9" s="216">
        <f t="shared" si="1"/>
        <v>524</v>
      </c>
      <c r="S9" s="216">
        <f t="shared" si="1"/>
        <v>104</v>
      </c>
      <c r="T9" s="216">
        <f t="shared" si="1"/>
        <v>36</v>
      </c>
      <c r="U9" s="216">
        <f t="shared" si="1"/>
        <v>9</v>
      </c>
      <c r="V9" s="216">
        <f t="shared" si="1"/>
        <v>375</v>
      </c>
      <c r="W9" s="236">
        <f>IFERROR((S9+N9)/(R9+N9),0)</f>
        <v>0.5449620801733478</v>
      </c>
    </row>
    <row r="10" spans="2:23" x14ac:dyDescent="0.2">
      <c r="B10" s="52"/>
      <c r="C10" s="237"/>
      <c r="D10" s="218"/>
      <c r="E10" s="242"/>
      <c r="F10" s="243"/>
      <c r="G10" s="243"/>
      <c r="H10" s="243"/>
      <c r="I10" s="243"/>
      <c r="J10" s="159"/>
      <c r="K10" s="159"/>
      <c r="L10" s="244"/>
      <c r="M10" s="221"/>
      <c r="N10" s="159"/>
      <c r="O10" s="218"/>
      <c r="P10" s="240"/>
      <c r="Q10" s="218"/>
      <c r="R10" s="218"/>
      <c r="S10" s="218"/>
      <c r="T10" s="159"/>
      <c r="U10" s="159"/>
      <c r="V10" s="157"/>
      <c r="W10" s="244"/>
    </row>
    <row r="11" spans="2:23" x14ac:dyDescent="0.2">
      <c r="B11" s="37" t="s">
        <v>7</v>
      </c>
      <c r="C11" s="216">
        <f>SUM(C12)</f>
        <v>17.04</v>
      </c>
      <c r="D11" s="216">
        <f t="shared" ref="D11:K11" si="2">SUM(D12)</f>
        <v>5.3599999999999994</v>
      </c>
      <c r="E11" s="216">
        <f t="shared" si="2"/>
        <v>11.68</v>
      </c>
      <c r="F11" s="216">
        <f t="shared" si="2"/>
        <v>17.100000000000001</v>
      </c>
      <c r="G11" s="216">
        <f t="shared" si="2"/>
        <v>0.18</v>
      </c>
      <c r="H11" s="216">
        <f t="shared" si="2"/>
        <v>16.920000000000002</v>
      </c>
      <c r="I11" s="216">
        <f t="shared" si="2"/>
        <v>3.07</v>
      </c>
      <c r="J11" s="216">
        <f t="shared" si="2"/>
        <v>0.36000000000000121</v>
      </c>
      <c r="K11" s="216">
        <f t="shared" si="2"/>
        <v>13.49</v>
      </c>
      <c r="L11" s="236">
        <f t="shared" ref="L11:L61" si="3">IFERROR((D11+I11)/(D11+H11),0)</f>
        <v>0.37836624775583477</v>
      </c>
      <c r="M11" s="216">
        <f>SUM(M12)</f>
        <v>426</v>
      </c>
      <c r="N11" s="216">
        <f t="shared" ref="N11:V11" si="4">SUM(N12)</f>
        <v>134</v>
      </c>
      <c r="O11" s="216">
        <f t="shared" si="4"/>
        <v>292</v>
      </c>
      <c r="P11" s="216">
        <f t="shared" si="4"/>
        <v>285</v>
      </c>
      <c r="Q11" s="216">
        <f t="shared" si="4"/>
        <v>3</v>
      </c>
      <c r="R11" s="216">
        <f t="shared" si="4"/>
        <v>282</v>
      </c>
      <c r="S11" s="216">
        <f t="shared" si="4"/>
        <v>48</v>
      </c>
      <c r="T11" s="216">
        <f t="shared" si="4"/>
        <v>6</v>
      </c>
      <c r="U11" s="216">
        <f t="shared" si="4"/>
        <v>6</v>
      </c>
      <c r="V11" s="216">
        <f t="shared" si="4"/>
        <v>222</v>
      </c>
      <c r="W11" s="236">
        <f t="shared" ref="W11:W53" si="5">IFERROR((S11+N11)/(R11+N11),0)</f>
        <v>0.4375</v>
      </c>
    </row>
    <row r="12" spans="2:23" x14ac:dyDescent="0.2">
      <c r="B12" s="49" t="s">
        <v>8</v>
      </c>
      <c r="C12" s="245" cm="1">
        <f t="array" ref="C12">(SUMPRODUCT(('Raw Data'!$E$2:$E$6347=$B12)*('Raw Data'!$BL$2:$BL$6347=$D$3)*('Raw Data'!$P$2:$P$6347="PCOA")*('Raw Data'!$J$2:$J$6347=$G$3)*('Raw Data'!$S$2:$S$6347)))/1000</f>
        <v>17.04</v>
      </c>
      <c r="D12" s="218">
        <f>C12-E12</f>
        <v>5.3599999999999994</v>
      </c>
      <c r="E12" s="246" cm="1">
        <f t="array" ref="E12">(SUMPRODUCT(('Raw Data'!$E$2:$E$6347=$B12)*('Raw Data'!$BL$2:$BL$6347=$D$3)*('Raw Data'!$P$2:$P$6347="PCOA")*('Raw Data'!$J$2:$J$6347=$G$3)*('Raw Data'!$T$2:$T$6347)))/1000</f>
        <v>11.68</v>
      </c>
      <c r="F12" s="247" cm="1">
        <f t="array" ref="F12">(SUMPRODUCT(('Raw Data'!$E$2:$E$6347=$B12)*('Raw Data'!$BL$2:$BL$6347=$D$3)*('Raw Data'!$P$2:$P$6347="PRAS")*('Raw Data'!$J$2:$J$6347=$G$3)*('Raw Data'!$S$2:$S$6347)))/1000</f>
        <v>17.100000000000001</v>
      </c>
      <c r="G12" s="247" cm="1">
        <f t="array" ref="G12">(SUMPRODUCT(('Raw Data'!$E$2:$E$6347=$B12)*('Raw Data'!$BL$2:$BL$6347=$D$3)*('Raw Data'!$P$2:$P$6347="PRAS")*('Raw Data'!$J$2:$J$6347=$G$3)*('Raw Data'!$T$2:$T$6347)))/1000</f>
        <v>0.18</v>
      </c>
      <c r="H12" s="218">
        <f>F12-G12</f>
        <v>16.920000000000002</v>
      </c>
      <c r="I12" s="247" cm="1">
        <f t="array" ref="I12">(SUMPRODUCT(('Raw Data'!$E$2:$E$6347=$B12)*('Raw Data'!$BL$2:$BL$6347=$D$3)*('Raw Data'!$P$2:$P$6347="PRAS")*('Raw Data'!$J$2:$J$6347=$G$3)*('Raw Data'!$AA$2:$AA$6347)))/1000</f>
        <v>3.07</v>
      </c>
      <c r="J12" s="218">
        <f>H12-I12-K12</f>
        <v>0.36000000000000121</v>
      </c>
      <c r="K12" s="247" cm="1">
        <f t="array" ref="K12">(SUMPRODUCT(('Raw Data'!$E$2:$E$6347=$B12)*('Raw Data'!$BL$2:$BL$6347=$D$3)*('Raw Data'!$P$2:$P$6347="PRAS")*('Raw Data'!$J$2:$J$6347=$G$3)*('Raw Data'!$W$2:$W$6347)))/1000</f>
        <v>13.49</v>
      </c>
      <c r="L12" s="244">
        <f t="shared" si="3"/>
        <v>0.37836624775583477</v>
      </c>
      <c r="M12" s="218" cm="1">
        <f t="array" ref="M12">SUMPRODUCT(('Raw Data'!$E$2:$E$6347=$B12)*('Raw Data'!$BL$2:$BL$6347=$D$3)*('Raw Data'!$P$2:$P$6347="PCOA")*('Raw Data'!$J$2:$J$6347=$G$3)*('Raw Data'!$R$2:$R$6347))</f>
        <v>426</v>
      </c>
      <c r="N12" s="218" cm="1">
        <f t="array" ref="N12">SUMPRODUCT(('Raw Data'!$E$2:$E$6347=$B12)*('Raw Data'!$BL$2:$BL$6347=$D$3)*('Raw Data'!$P$2:$P$6347="PCOA")*('Raw Data'!$J$2:$J$6347=$G$3)*('Raw Data'!$AF$2:$AF$6347))</f>
        <v>134</v>
      </c>
      <c r="O12" s="218" cm="1">
        <f t="array" ref="O12">SUMPRODUCT(('Raw Data'!$E$2:$E$6347=$B12)*('Raw Data'!$BL$2:$BL$6347=$D$3)*('Raw Data'!$P$2:$P$6347="PCOA")*('Raw Data'!$J$2:$J$6347=$G$3)*('Raw Data'!$AH$2:$AH$6347))+SUMPRODUCT(('Raw Data'!$E$2:$E$6347=$B12)*('Raw Data'!$BL$2:$BL$6347=$D$3)*('Raw Data'!$P$2:$P$6347="PCOA")*('Raw Data'!$J$2:$J$6347=$G$3)*('Raw Data'!$BH$2:$BH$6347))</f>
        <v>292</v>
      </c>
      <c r="P12" s="240" cm="1">
        <f t="array" ref="P12">SUMPRODUCT(('Raw Data'!$E$2:$E$6347=$B12)*('Raw Data'!$BL$2:$BL$6347=$D$3)*('Raw Data'!$P$2:$P$6347="PRAS")*('Raw Data'!$J$2:$J$6347=$G$3)*('Raw Data'!$R$2:$R$6347))</f>
        <v>285</v>
      </c>
      <c r="Q12" s="218" cm="1">
        <f t="array" ref="Q12">SUMPRODUCT(('Raw Data'!$E$2:$E$6347=$B12)*('Raw Data'!$BL$2:$BL$6347=$D$3)*('Raw Data'!$P$2:$P$6347="PRAS")*('Raw Data'!$J$2:$J$6347=$G$3)*('Raw Data'!$AH$2:$AH$6347))+SUMPRODUCT(('Raw Data'!$E$2:$E$6347=$B12)*('Raw Data'!$BL$2:$BL$6347=$D$3)*('Raw Data'!$P$2:$P$6347="PRAS")*('Raw Data'!$J$2:$J$6347=$G$3)*('Raw Data'!$BH$2:$BH$6347))</f>
        <v>3</v>
      </c>
      <c r="R12" s="218">
        <f>P12-Q12</f>
        <v>282</v>
      </c>
      <c r="S12" s="218" cm="1">
        <f t="array" ref="S12">SUMPRODUCT(('Raw Data'!$E$2:$E$6347=$B12)*('Raw Data'!$BL$2:$BL$6347=$D$3)*('Raw Data'!$P$2:$P$6347="PRAS")*('Raw Data'!$J$2:$J$6347=$G$3)*('Raw Data'!$AF$2:$AF$6347))</f>
        <v>48</v>
      </c>
      <c r="T12" s="218">
        <f>R12-S12-U12-V12</f>
        <v>6</v>
      </c>
      <c r="U12" s="218" cm="1">
        <f t="array" ref="U12">SUMPRODUCT(('Raw Data'!$E$2:$E$6347=$B12)*('Raw Data'!$BL$2:$BL$6347=$D$3)*('Raw Data'!$P$2:$P$6347="PRAS")*('Raw Data'!$J$2:$J$6347=$G$3)*('Raw Data'!$AE$2:$AE$6347))</f>
        <v>6</v>
      </c>
      <c r="V12" s="246" cm="1">
        <f t="array" ref="V12">SUMPRODUCT(('Raw Data'!$E$2:$E$6347=$B12)*('Raw Data'!$BL$2:$BL$6347=$D$3)*('Raw Data'!$P$2:$P$6347="PRAS")*('Raw Data'!$J$2:$J$6347=$G$3)*('Raw Data'!$AD$2:$AD$6347))</f>
        <v>222</v>
      </c>
      <c r="W12" s="244">
        <f t="shared" si="5"/>
        <v>0.4375</v>
      </c>
    </row>
    <row r="13" spans="2:23" x14ac:dyDescent="0.2">
      <c r="B13" s="49"/>
      <c r="C13" s="245"/>
      <c r="D13" s="218"/>
      <c r="E13" s="246"/>
      <c r="F13" s="247"/>
      <c r="G13" s="247"/>
      <c r="H13" s="218"/>
      <c r="I13" s="247"/>
      <c r="J13" s="218"/>
      <c r="K13" s="247"/>
      <c r="L13" s="244"/>
      <c r="M13" s="218"/>
      <c r="N13" s="218"/>
      <c r="O13" s="218"/>
      <c r="P13" s="240"/>
      <c r="Q13" s="218"/>
      <c r="R13" s="218"/>
      <c r="S13" s="218"/>
      <c r="T13" s="218"/>
      <c r="U13" s="218"/>
      <c r="V13" s="246"/>
      <c r="W13" s="244"/>
    </row>
    <row r="14" spans="2:23" x14ac:dyDescent="0.2">
      <c r="B14" s="37" t="s">
        <v>9</v>
      </c>
      <c r="C14" s="248">
        <f>SUM(C15:C27)</f>
        <v>2.8400000000000007</v>
      </c>
      <c r="D14" s="248">
        <f t="shared" ref="D14:K14" si="6">SUM(D15:D27)</f>
        <v>1.56</v>
      </c>
      <c r="E14" s="248">
        <f t="shared" si="6"/>
        <v>1.2800000000000002</v>
      </c>
      <c r="F14" s="248">
        <f t="shared" si="6"/>
        <v>1.8</v>
      </c>
      <c r="G14" s="248">
        <f t="shared" si="6"/>
        <v>0</v>
      </c>
      <c r="H14" s="248">
        <f t="shared" si="6"/>
        <v>1.8</v>
      </c>
      <c r="I14" s="248">
        <f t="shared" si="6"/>
        <v>0.42</v>
      </c>
      <c r="J14" s="248">
        <f t="shared" si="6"/>
        <v>6.0000000000000053E-2</v>
      </c>
      <c r="K14" s="248">
        <f t="shared" si="6"/>
        <v>1.3200000000000003</v>
      </c>
      <c r="L14" s="236">
        <f t="shared" si="3"/>
        <v>0.58928571428571419</v>
      </c>
      <c r="M14" s="248">
        <f>SUM(M15:M27)</f>
        <v>71</v>
      </c>
      <c r="N14" s="248">
        <f t="shared" ref="N14:V14" si="7">SUM(N15:N27)</f>
        <v>39</v>
      </c>
      <c r="O14" s="248">
        <f t="shared" si="7"/>
        <v>32</v>
      </c>
      <c r="P14" s="248">
        <f t="shared" si="7"/>
        <v>30</v>
      </c>
      <c r="Q14" s="248">
        <f t="shared" si="7"/>
        <v>0</v>
      </c>
      <c r="R14" s="248">
        <f t="shared" si="7"/>
        <v>30</v>
      </c>
      <c r="S14" s="248">
        <f t="shared" si="7"/>
        <v>7</v>
      </c>
      <c r="T14" s="248">
        <f t="shared" si="7"/>
        <v>1</v>
      </c>
      <c r="U14" s="248">
        <f t="shared" si="7"/>
        <v>0</v>
      </c>
      <c r="V14" s="248">
        <f t="shared" si="7"/>
        <v>22</v>
      </c>
      <c r="W14" s="236">
        <f t="shared" si="5"/>
        <v>0.66666666666666663</v>
      </c>
    </row>
    <row r="15" spans="2:23" x14ac:dyDescent="0.2">
      <c r="B15" s="49" t="s">
        <v>10</v>
      </c>
      <c r="C15" s="245" cm="1">
        <f t="array" ref="C15">(SUMPRODUCT(('Raw Data'!$E$2:$E$6347=$B15)*('Raw Data'!$BL$2:$BL$6347=$D$3)*('Raw Data'!$P$2:$P$6347="PCOA")*('Raw Data'!$J$2:$J$6347=$G$3)*('Raw Data'!$S$2:$S$6347)))/1000</f>
        <v>1.24</v>
      </c>
      <c r="D15" s="218">
        <f t="shared" ref="D15:D61" si="8">C15-E15</f>
        <v>0.64</v>
      </c>
      <c r="E15" s="246" cm="1">
        <f t="array" ref="E15">(SUMPRODUCT(('Raw Data'!$E$2:$E$6347=$B15)*('Raw Data'!$BL$2:$BL$6347=$D$3)*('Raw Data'!$P$2:$P$6347="PCOA")*('Raw Data'!$J$2:$J$6347=$G$3)*('Raw Data'!$T$2:$T$6347)))/1000</f>
        <v>0.6</v>
      </c>
      <c r="F15" s="247" cm="1">
        <f t="array" ref="F15">(SUMPRODUCT(('Raw Data'!$E$2:$E$6347=$B15)*('Raw Data'!$BL$2:$BL$6347=$D$3)*('Raw Data'!$P$2:$P$6347="PRAS")*('Raw Data'!$J$2:$J$6347=$G$3)*('Raw Data'!$S$2:$S$6347)))/1000</f>
        <v>0.78</v>
      </c>
      <c r="G15" s="247" cm="1">
        <f t="array" ref="G15">(SUMPRODUCT(('Raw Data'!$E$2:$E$6347=$B15)*('Raw Data'!$BL$2:$BL$6347=$D$3)*('Raw Data'!$P$2:$P$6347="PRAS")*('Raw Data'!$J$2:$J$6347=$G$3)*('Raw Data'!$T$2:$T$6347)))/1000</f>
        <v>0</v>
      </c>
      <c r="H15" s="218">
        <f t="shared" ref="H15:H61" si="9">F15-G15</f>
        <v>0.78</v>
      </c>
      <c r="I15" s="247" cm="1">
        <f t="array" ref="I15">(SUMPRODUCT(('Raw Data'!$E$2:$E$6347=$B15)*('Raw Data'!$BL$2:$BL$6347=$D$3)*('Raw Data'!$P$2:$P$6347="PRAS")*('Raw Data'!$J$2:$J$6347=$G$3)*('Raw Data'!$AA$2:$AA$6347)))/1000</f>
        <v>0.24</v>
      </c>
      <c r="J15" s="218">
        <f t="shared" ref="J15:J61" si="10">H15-I15-K15</f>
        <v>6.0000000000000053E-2</v>
      </c>
      <c r="K15" s="247" cm="1">
        <f t="array" ref="K15">(SUMPRODUCT(('Raw Data'!$E$2:$E$6347=$B15)*('Raw Data'!$BL$2:$BL$6347=$D$3)*('Raw Data'!$P$2:$P$6347="PRAS")*('Raw Data'!$J$2:$J$6347=$G$3)*('Raw Data'!$W$2:$W$6347)))/1000</f>
        <v>0.48</v>
      </c>
      <c r="L15" s="244">
        <f t="shared" si="3"/>
        <v>0.61971830985915499</v>
      </c>
      <c r="M15" s="218" cm="1">
        <f t="array" ref="M15">SUMPRODUCT(('Raw Data'!$E$2:$E$6347=$B15)*('Raw Data'!$BL$2:$BL$6347=$D$3)*('Raw Data'!$P$2:$P$6347="PCOA")*('Raw Data'!$J$2:$J$6347=$G$3)*('Raw Data'!$R$2:$R$6347))</f>
        <v>31</v>
      </c>
      <c r="N15" s="218" cm="1">
        <f t="array" ref="N15">SUMPRODUCT(('Raw Data'!$E$2:$E$6347=$B15)*('Raw Data'!$BL$2:$BL$6347=$D$3)*('Raw Data'!$P$2:$P$6347="PCOA")*('Raw Data'!$J$2:$J$6347=$G$3)*('Raw Data'!$AF$2:$AF$6347))</f>
        <v>16</v>
      </c>
      <c r="O15" s="218" cm="1">
        <f t="array" ref="O15">SUMPRODUCT(('Raw Data'!$E$2:$E$6347=$B15)*('Raw Data'!$BL$2:$BL$6347=$D$3)*('Raw Data'!$P$2:$P$6347="PCOA")*('Raw Data'!$J$2:$J$6347=$G$3)*('Raw Data'!$AH$2:$AH$6347))+SUMPRODUCT(('Raw Data'!$E$2:$E$6347=$B15)*('Raw Data'!$BL$2:$BL$6347=$D$3)*('Raw Data'!$P$2:$P$6347="PCOA")*('Raw Data'!$J$2:$J$6347=$G$3)*('Raw Data'!$BH$2:$BH$6347))</f>
        <v>15</v>
      </c>
      <c r="P15" s="240" cm="1">
        <f t="array" ref="P15">SUMPRODUCT(('Raw Data'!$E$2:$E$6347=$B15)*('Raw Data'!$BL$2:$BL$6347=$D$3)*('Raw Data'!$P$2:$P$6347="PRAS")*('Raw Data'!$J$2:$J$6347=$G$3)*('Raw Data'!$R$2:$R$6347))</f>
        <v>13</v>
      </c>
      <c r="Q15" s="218" cm="1">
        <f t="array" ref="Q15">SUMPRODUCT(('Raw Data'!$E$2:$E$6347=$B15)*('Raw Data'!$BL$2:$BL$6347=$D$3)*('Raw Data'!$P$2:$P$6347="PRAS")*('Raw Data'!$J$2:$J$6347=$G$3)*('Raw Data'!$AH$2:$AH$6347))+SUMPRODUCT(('Raw Data'!$E$2:$E$6347=$B15)*('Raw Data'!$BL$2:$BL$6347=$D$3)*('Raw Data'!$P$2:$P$6347="PRAS")*('Raw Data'!$J$2:$J$6347=$G$3)*('Raw Data'!$BH$2:$BH$6347))</f>
        <v>0</v>
      </c>
      <c r="R15" s="218">
        <f t="shared" ref="R15:R27" si="11">P15-Q15</f>
        <v>13</v>
      </c>
      <c r="S15" s="218" cm="1">
        <f t="array" ref="S15">SUMPRODUCT(('Raw Data'!$E$2:$E$6347=$B15)*('Raw Data'!$BL$2:$BL$6347=$D$3)*('Raw Data'!$P$2:$P$6347="PRAS")*('Raw Data'!$J$2:$J$6347=$G$3)*('Raw Data'!$AF$2:$AF$6347))</f>
        <v>4</v>
      </c>
      <c r="T15" s="218">
        <f t="shared" ref="T15:T27" si="12">R15-S15-U15-V15</f>
        <v>1</v>
      </c>
      <c r="U15" s="218" cm="1">
        <f t="array" ref="U15">SUMPRODUCT(('Raw Data'!$E$2:$E$6347=$B15)*('Raw Data'!$BL$2:$BL$6347=$D$3)*('Raw Data'!$P$2:$P$6347="PRAS")*('Raw Data'!$J$2:$J$6347=$G$3)*('Raw Data'!$AE$2:$AE$6347))</f>
        <v>0</v>
      </c>
      <c r="V15" s="246" cm="1">
        <f t="array" ref="V15">SUMPRODUCT(('Raw Data'!$E$2:$E$6347=$B15)*('Raw Data'!$BL$2:$BL$6347=$D$3)*('Raw Data'!$P$2:$P$6347="PRAS")*('Raw Data'!$J$2:$J$6347=$G$3)*('Raw Data'!$AD$2:$AD$6347))</f>
        <v>8</v>
      </c>
      <c r="W15" s="244">
        <f t="shared" ref="W15:W27" si="13">IFERROR((S15+N15)/(R15+N15),0)</f>
        <v>0.68965517241379315</v>
      </c>
    </row>
    <row r="16" spans="2:23" x14ac:dyDescent="0.2">
      <c r="B16" s="49" t="s">
        <v>11</v>
      </c>
      <c r="C16" s="245" cm="1">
        <f t="array" ref="C16">(SUMPRODUCT(('Raw Data'!$E$2:$E$6347=$B16)*('Raw Data'!$BL$2:$BL$6347=$D$3)*('Raw Data'!$P$2:$P$6347="PCOA")*('Raw Data'!$J$2:$J$6347=$G$3)*('Raw Data'!$S$2:$S$6347)))/1000</f>
        <v>0.04</v>
      </c>
      <c r="D16" s="218">
        <f t="shared" si="8"/>
        <v>0.04</v>
      </c>
      <c r="E16" s="246" cm="1">
        <f t="array" ref="E16">(SUMPRODUCT(('Raw Data'!$E$2:$E$6347=$B16)*('Raw Data'!$BL$2:$BL$6347=$D$3)*('Raw Data'!$P$2:$P$6347="PCOA")*('Raw Data'!$J$2:$J$6347=$G$3)*('Raw Data'!$T$2:$T$6347)))/1000</f>
        <v>0</v>
      </c>
      <c r="F16" s="247" cm="1">
        <f t="array" ref="F16">(SUMPRODUCT(('Raw Data'!$E$2:$E$6347=$B16)*('Raw Data'!$BL$2:$BL$6347=$D$3)*('Raw Data'!$P$2:$P$6347="PRAS")*('Raw Data'!$J$2:$J$6347=$G$3)*('Raw Data'!$S$2:$S$6347)))/1000</f>
        <v>0</v>
      </c>
      <c r="G16" s="247" cm="1">
        <f t="array" ref="G16">(SUMPRODUCT(('Raw Data'!$E$2:$E$6347=$B16)*('Raw Data'!$BL$2:$BL$6347=$D$3)*('Raw Data'!$P$2:$P$6347="PRAS")*('Raw Data'!$J$2:$J$6347=$G$3)*('Raw Data'!$T$2:$T$6347)))/1000</f>
        <v>0</v>
      </c>
      <c r="H16" s="218">
        <f t="shared" si="9"/>
        <v>0</v>
      </c>
      <c r="I16" s="247" cm="1">
        <f t="array" ref="I16">(SUMPRODUCT(('Raw Data'!$E$2:$E$6347=$B16)*('Raw Data'!$BL$2:$BL$6347=$D$3)*('Raw Data'!$P$2:$P$6347="PRAS")*('Raw Data'!$J$2:$J$6347=$G$3)*('Raw Data'!$AA$2:$AA$6347)))/1000</f>
        <v>0</v>
      </c>
      <c r="J16" s="218">
        <f t="shared" si="10"/>
        <v>0</v>
      </c>
      <c r="K16" s="247" cm="1">
        <f t="array" ref="K16">(SUMPRODUCT(('Raw Data'!$E$2:$E$6347=$B16)*('Raw Data'!$BL$2:$BL$6347=$D$3)*('Raw Data'!$P$2:$P$6347="PRAS")*('Raw Data'!$J$2:$J$6347=$G$3)*('Raw Data'!$W$2:$W$6347)))/1000</f>
        <v>0</v>
      </c>
      <c r="L16" s="244">
        <f t="shared" si="3"/>
        <v>1</v>
      </c>
      <c r="M16" s="218" cm="1">
        <f t="array" ref="M16">SUMPRODUCT(('Raw Data'!$E$2:$E$6347=$B16)*('Raw Data'!$BL$2:$BL$6347=$D$3)*('Raw Data'!$P$2:$P$6347="PCOA")*('Raw Data'!$J$2:$J$6347=$G$3)*('Raw Data'!$R$2:$R$6347))</f>
        <v>1</v>
      </c>
      <c r="N16" s="218" cm="1">
        <f t="array" ref="N16">SUMPRODUCT(('Raw Data'!$E$2:$E$6347=$B16)*('Raw Data'!$BL$2:$BL$6347=$D$3)*('Raw Data'!$P$2:$P$6347="PCOA")*('Raw Data'!$J$2:$J$6347=$G$3)*('Raw Data'!$AF$2:$AF$6347))</f>
        <v>1</v>
      </c>
      <c r="O16" s="218" cm="1">
        <f t="array" ref="O16">SUMPRODUCT(('Raw Data'!$E$2:$E$6347=$B16)*('Raw Data'!$BL$2:$BL$6347=$D$3)*('Raw Data'!$P$2:$P$6347="PCOA")*('Raw Data'!$J$2:$J$6347=$G$3)*('Raw Data'!$AH$2:$AH$6347))+SUMPRODUCT(('Raw Data'!$E$2:$E$6347=$B16)*('Raw Data'!$BL$2:$BL$6347=$D$3)*('Raw Data'!$P$2:$P$6347="PCOA")*('Raw Data'!$J$2:$J$6347=$G$3)*('Raw Data'!$BH$2:$BH$6347))</f>
        <v>0</v>
      </c>
      <c r="P16" s="240" cm="1">
        <f t="array" ref="P16">SUMPRODUCT(('Raw Data'!$E$2:$E$6347=$B16)*('Raw Data'!$BL$2:$BL$6347=$D$3)*('Raw Data'!$P$2:$P$6347="PRAS")*('Raw Data'!$J$2:$J$6347=$G$3)*('Raw Data'!$R$2:$R$6347))</f>
        <v>0</v>
      </c>
      <c r="Q16" s="218" cm="1">
        <f t="array" ref="Q16">SUMPRODUCT(('Raw Data'!$E$2:$E$6347=$B16)*('Raw Data'!$BL$2:$BL$6347=$D$3)*('Raw Data'!$P$2:$P$6347="PRAS")*('Raw Data'!$J$2:$J$6347=$G$3)*('Raw Data'!$AH$2:$AH$6347))+SUMPRODUCT(('Raw Data'!$E$2:$E$6347=$B16)*('Raw Data'!$BL$2:$BL$6347=$D$3)*('Raw Data'!$P$2:$P$6347="PRAS")*('Raw Data'!$J$2:$J$6347=$G$3)*('Raw Data'!$BH$2:$BH$6347))</f>
        <v>0</v>
      </c>
      <c r="R16" s="218">
        <f t="shared" si="11"/>
        <v>0</v>
      </c>
      <c r="S16" s="218" cm="1">
        <f t="array" ref="S16">SUMPRODUCT(('Raw Data'!$E$2:$E$6347=$B16)*('Raw Data'!$BL$2:$BL$6347=$D$3)*('Raw Data'!$P$2:$P$6347="PRAS")*('Raw Data'!$J$2:$J$6347=$G$3)*('Raw Data'!$AF$2:$AF$6347))</f>
        <v>0</v>
      </c>
      <c r="T16" s="218">
        <f t="shared" si="12"/>
        <v>0</v>
      </c>
      <c r="U16" s="218" cm="1">
        <f t="array" ref="U16">SUMPRODUCT(('Raw Data'!$E$2:$E$6347=$B16)*('Raw Data'!$BL$2:$BL$6347=$D$3)*('Raw Data'!$P$2:$P$6347="PRAS")*('Raw Data'!$J$2:$J$6347=$G$3)*('Raw Data'!$AE$2:$AE$6347))</f>
        <v>0</v>
      </c>
      <c r="V16" s="246" cm="1">
        <f t="array" ref="V16">SUMPRODUCT(('Raw Data'!$E$2:$E$6347=$B16)*('Raw Data'!$BL$2:$BL$6347=$D$3)*('Raw Data'!$P$2:$P$6347="PRAS")*('Raw Data'!$J$2:$J$6347=$G$3)*('Raw Data'!$AD$2:$AD$6347))</f>
        <v>0</v>
      </c>
      <c r="W16" s="244">
        <f t="shared" si="13"/>
        <v>1</v>
      </c>
    </row>
    <row r="17" spans="2:23" x14ac:dyDescent="0.2">
      <c r="B17" s="49" t="s">
        <v>12</v>
      </c>
      <c r="C17" s="245" cm="1">
        <f t="array" ref="C17">(SUMPRODUCT(('Raw Data'!$E$2:$E$6347=$B17)*('Raw Data'!$BL$2:$BL$6347=$D$3)*('Raw Data'!$P$2:$P$6347="PCOA")*('Raw Data'!$J$2:$J$6347=$G$3)*('Raw Data'!$S$2:$S$6347)))/1000</f>
        <v>0.52</v>
      </c>
      <c r="D17" s="218">
        <f t="shared" si="8"/>
        <v>0.32</v>
      </c>
      <c r="E17" s="246" cm="1">
        <f t="array" ref="E17">(SUMPRODUCT(('Raw Data'!$E$2:$E$6347=$B17)*('Raw Data'!$BL$2:$BL$6347=$D$3)*('Raw Data'!$P$2:$P$6347="PCOA")*('Raw Data'!$J$2:$J$6347=$G$3)*('Raw Data'!$T$2:$T$6347)))/1000</f>
        <v>0.2</v>
      </c>
      <c r="F17" s="247" cm="1">
        <f t="array" ref="F17">(SUMPRODUCT(('Raw Data'!$E$2:$E$6347=$B17)*('Raw Data'!$BL$2:$BL$6347=$D$3)*('Raw Data'!$P$2:$P$6347="PRAS")*('Raw Data'!$J$2:$J$6347=$G$3)*('Raw Data'!$S$2:$S$6347)))/1000</f>
        <v>0.3</v>
      </c>
      <c r="G17" s="247" cm="1">
        <f t="array" ref="G17">(SUMPRODUCT(('Raw Data'!$E$2:$E$6347=$B17)*('Raw Data'!$BL$2:$BL$6347=$D$3)*('Raw Data'!$P$2:$P$6347="PRAS")*('Raw Data'!$J$2:$J$6347=$G$3)*('Raw Data'!$T$2:$T$6347)))/1000</f>
        <v>0</v>
      </c>
      <c r="H17" s="218">
        <f t="shared" si="9"/>
        <v>0.3</v>
      </c>
      <c r="I17" s="247" cm="1">
        <f t="array" ref="I17">(SUMPRODUCT(('Raw Data'!$E$2:$E$6347=$B17)*('Raw Data'!$BL$2:$BL$6347=$D$3)*('Raw Data'!$P$2:$P$6347="PRAS")*('Raw Data'!$J$2:$J$6347=$G$3)*('Raw Data'!$AA$2:$AA$6347)))/1000</f>
        <v>0.06</v>
      </c>
      <c r="J17" s="218">
        <f t="shared" si="10"/>
        <v>0</v>
      </c>
      <c r="K17" s="247" cm="1">
        <f t="array" ref="K17">(SUMPRODUCT(('Raw Data'!$E$2:$E$6347=$B17)*('Raw Data'!$BL$2:$BL$6347=$D$3)*('Raw Data'!$P$2:$P$6347="PRAS")*('Raw Data'!$J$2:$J$6347=$G$3)*('Raw Data'!$W$2:$W$6347)))/1000</f>
        <v>0.24</v>
      </c>
      <c r="L17" s="244">
        <f t="shared" si="3"/>
        <v>0.61290322580645162</v>
      </c>
      <c r="M17" s="218" cm="1">
        <f t="array" ref="M17">SUMPRODUCT(('Raw Data'!$E$2:$E$6347=$B17)*('Raw Data'!$BL$2:$BL$6347=$D$3)*('Raw Data'!$P$2:$P$6347="PCOA")*('Raw Data'!$J$2:$J$6347=$G$3)*('Raw Data'!$R$2:$R$6347))</f>
        <v>13</v>
      </c>
      <c r="N17" s="218" cm="1">
        <f t="array" ref="N17">SUMPRODUCT(('Raw Data'!$E$2:$E$6347=$B17)*('Raw Data'!$BL$2:$BL$6347=$D$3)*('Raw Data'!$P$2:$P$6347="PCOA")*('Raw Data'!$J$2:$J$6347=$G$3)*('Raw Data'!$AF$2:$AF$6347))</f>
        <v>8</v>
      </c>
      <c r="O17" s="218" cm="1">
        <f t="array" ref="O17">SUMPRODUCT(('Raw Data'!$E$2:$E$6347=$B17)*('Raw Data'!$BL$2:$BL$6347=$D$3)*('Raw Data'!$P$2:$P$6347="PCOA")*('Raw Data'!$J$2:$J$6347=$G$3)*('Raw Data'!$AH$2:$AH$6347))+SUMPRODUCT(('Raw Data'!$E$2:$E$6347=$B17)*('Raw Data'!$BL$2:$BL$6347=$D$3)*('Raw Data'!$P$2:$P$6347="PCOA")*('Raw Data'!$J$2:$J$6347=$G$3)*('Raw Data'!$BH$2:$BH$6347))</f>
        <v>5</v>
      </c>
      <c r="P17" s="240" cm="1">
        <f t="array" ref="P17">SUMPRODUCT(('Raw Data'!$E$2:$E$6347=$B17)*('Raw Data'!$BL$2:$BL$6347=$D$3)*('Raw Data'!$P$2:$P$6347="PRAS")*('Raw Data'!$J$2:$J$6347=$G$3)*('Raw Data'!$R$2:$R$6347))</f>
        <v>5</v>
      </c>
      <c r="Q17" s="218" cm="1">
        <f t="array" ref="Q17">SUMPRODUCT(('Raw Data'!$E$2:$E$6347=$B17)*('Raw Data'!$BL$2:$BL$6347=$D$3)*('Raw Data'!$P$2:$P$6347="PRAS")*('Raw Data'!$J$2:$J$6347=$G$3)*('Raw Data'!$AH$2:$AH$6347))+SUMPRODUCT(('Raw Data'!$E$2:$E$6347=$B17)*('Raw Data'!$BL$2:$BL$6347=$D$3)*('Raw Data'!$P$2:$P$6347="PRAS")*('Raw Data'!$J$2:$J$6347=$G$3)*('Raw Data'!$BH$2:$BH$6347))</f>
        <v>0</v>
      </c>
      <c r="R17" s="218">
        <f t="shared" si="11"/>
        <v>5</v>
      </c>
      <c r="S17" s="218" cm="1">
        <f t="array" ref="S17">SUMPRODUCT(('Raw Data'!$E$2:$E$6347=$B17)*('Raw Data'!$BL$2:$BL$6347=$D$3)*('Raw Data'!$P$2:$P$6347="PRAS")*('Raw Data'!$J$2:$J$6347=$G$3)*('Raw Data'!$AF$2:$AF$6347))</f>
        <v>1</v>
      </c>
      <c r="T17" s="218">
        <f t="shared" si="12"/>
        <v>0</v>
      </c>
      <c r="U17" s="218" cm="1">
        <f t="array" ref="U17">SUMPRODUCT(('Raw Data'!$E$2:$E$6347=$B17)*('Raw Data'!$BL$2:$BL$6347=$D$3)*('Raw Data'!$P$2:$P$6347="PRAS")*('Raw Data'!$J$2:$J$6347=$G$3)*('Raw Data'!$AE$2:$AE$6347))</f>
        <v>0</v>
      </c>
      <c r="V17" s="246" cm="1">
        <f t="array" ref="V17">SUMPRODUCT(('Raw Data'!$E$2:$E$6347=$B17)*('Raw Data'!$BL$2:$BL$6347=$D$3)*('Raw Data'!$P$2:$P$6347="PRAS")*('Raw Data'!$J$2:$J$6347=$G$3)*('Raw Data'!$AD$2:$AD$6347))</f>
        <v>4</v>
      </c>
      <c r="W17" s="244">
        <f t="shared" si="13"/>
        <v>0.69230769230769229</v>
      </c>
    </row>
    <row r="18" spans="2:23" x14ac:dyDescent="0.2">
      <c r="B18" s="49" t="s">
        <v>13</v>
      </c>
      <c r="C18" s="245" cm="1">
        <f t="array" ref="C18">(SUMPRODUCT(('Raw Data'!$E$2:$E$6347=$B18)*('Raw Data'!$BL$2:$BL$6347=$D$3)*('Raw Data'!$P$2:$P$6347="PCOA")*('Raw Data'!$J$2:$J$6347=$G$3)*('Raw Data'!$S$2:$S$6347)))/1000</f>
        <v>0</v>
      </c>
      <c r="D18" s="218">
        <f t="shared" si="8"/>
        <v>0</v>
      </c>
      <c r="E18" s="246" cm="1">
        <f t="array" ref="E18">(SUMPRODUCT(('Raw Data'!$E$2:$E$6347=$B18)*('Raw Data'!$BL$2:$BL$6347=$D$3)*('Raw Data'!$P$2:$P$6347="PCOA")*('Raw Data'!$J$2:$J$6347=$G$3)*('Raw Data'!$T$2:$T$6347)))/1000</f>
        <v>0</v>
      </c>
      <c r="F18" s="247" cm="1">
        <f t="array" ref="F18">(SUMPRODUCT(('Raw Data'!$E$2:$E$6347=$B18)*('Raw Data'!$BL$2:$BL$6347=$D$3)*('Raw Data'!$P$2:$P$6347="PRAS")*('Raw Data'!$J$2:$J$6347=$G$3)*('Raw Data'!$S$2:$S$6347)))/1000</f>
        <v>0</v>
      </c>
      <c r="G18" s="247" cm="1">
        <f t="array" ref="G18">(SUMPRODUCT(('Raw Data'!$E$2:$E$6347=$B18)*('Raw Data'!$BL$2:$BL$6347=$D$3)*('Raw Data'!$P$2:$P$6347="PRAS")*('Raw Data'!$J$2:$J$6347=$G$3)*('Raw Data'!$T$2:$T$6347)))/1000</f>
        <v>0</v>
      </c>
      <c r="H18" s="218">
        <f t="shared" si="9"/>
        <v>0</v>
      </c>
      <c r="I18" s="247" cm="1">
        <f t="array" ref="I18">(SUMPRODUCT(('Raw Data'!$E$2:$E$6347=$B18)*('Raw Data'!$BL$2:$BL$6347=$D$3)*('Raw Data'!$P$2:$P$6347="PRAS")*('Raw Data'!$J$2:$J$6347=$G$3)*('Raw Data'!$AA$2:$AA$6347)))/1000</f>
        <v>0</v>
      </c>
      <c r="J18" s="218">
        <f t="shared" si="10"/>
        <v>0</v>
      </c>
      <c r="K18" s="247" cm="1">
        <f t="array" ref="K18">(SUMPRODUCT(('Raw Data'!$E$2:$E$6347=$B18)*('Raw Data'!$BL$2:$BL$6347=$D$3)*('Raw Data'!$P$2:$P$6347="PRAS")*('Raw Data'!$J$2:$J$6347=$G$3)*('Raw Data'!$W$2:$W$6347)))/1000</f>
        <v>0</v>
      </c>
      <c r="L18" s="244">
        <f t="shared" si="3"/>
        <v>0</v>
      </c>
      <c r="M18" s="218" cm="1">
        <f t="array" ref="M18">SUMPRODUCT(('Raw Data'!$E$2:$E$6347=$B18)*('Raw Data'!$BL$2:$BL$6347=$D$3)*('Raw Data'!$P$2:$P$6347="PCOA")*('Raw Data'!$J$2:$J$6347=$G$3)*('Raw Data'!$R$2:$R$6347))</f>
        <v>0</v>
      </c>
      <c r="N18" s="218" cm="1">
        <f t="array" ref="N18">SUMPRODUCT(('Raw Data'!$E$2:$E$6347=$B18)*('Raw Data'!$BL$2:$BL$6347=$D$3)*('Raw Data'!$P$2:$P$6347="PCOA")*('Raw Data'!$J$2:$J$6347=$G$3)*('Raw Data'!$AF$2:$AF$6347))</f>
        <v>0</v>
      </c>
      <c r="O18" s="218" cm="1">
        <f t="array" ref="O18">SUMPRODUCT(('Raw Data'!$E$2:$E$6347=$B18)*('Raw Data'!$BL$2:$BL$6347=$D$3)*('Raw Data'!$P$2:$P$6347="PCOA")*('Raw Data'!$J$2:$J$6347=$G$3)*('Raw Data'!$AH$2:$AH$6347))+SUMPRODUCT(('Raw Data'!$E$2:$E$6347=$B18)*('Raw Data'!$BL$2:$BL$6347=$D$3)*('Raw Data'!$P$2:$P$6347="PCOA")*('Raw Data'!$J$2:$J$6347=$G$3)*('Raw Data'!$BH$2:$BH$6347))</f>
        <v>0</v>
      </c>
      <c r="P18" s="240" cm="1">
        <f t="array" ref="P18">SUMPRODUCT(('Raw Data'!$E$2:$E$6347=$B18)*('Raw Data'!$BL$2:$BL$6347=$D$3)*('Raw Data'!$P$2:$P$6347="PRAS")*('Raw Data'!$J$2:$J$6347=$G$3)*('Raw Data'!$R$2:$R$6347))</f>
        <v>0</v>
      </c>
      <c r="Q18" s="218" cm="1">
        <f t="array" ref="Q18">SUMPRODUCT(('Raw Data'!$E$2:$E$6347=$B18)*('Raw Data'!$BL$2:$BL$6347=$D$3)*('Raw Data'!$P$2:$P$6347="PRAS")*('Raw Data'!$J$2:$J$6347=$G$3)*('Raw Data'!$AH$2:$AH$6347))+SUMPRODUCT(('Raw Data'!$E$2:$E$6347=$B18)*('Raw Data'!$BL$2:$BL$6347=$D$3)*('Raw Data'!$P$2:$P$6347="PRAS")*('Raw Data'!$J$2:$J$6347=$G$3)*('Raw Data'!$BH$2:$BH$6347))</f>
        <v>0</v>
      </c>
      <c r="R18" s="218">
        <f t="shared" si="11"/>
        <v>0</v>
      </c>
      <c r="S18" s="218" cm="1">
        <f t="array" ref="S18">SUMPRODUCT(('Raw Data'!$E$2:$E$6347=$B18)*('Raw Data'!$BL$2:$BL$6347=$D$3)*('Raw Data'!$P$2:$P$6347="PRAS")*('Raw Data'!$J$2:$J$6347=$G$3)*('Raw Data'!$AF$2:$AF$6347))</f>
        <v>0</v>
      </c>
      <c r="T18" s="218">
        <f t="shared" si="12"/>
        <v>0</v>
      </c>
      <c r="U18" s="218" cm="1">
        <f t="array" ref="U18">SUMPRODUCT(('Raw Data'!$E$2:$E$6347=$B18)*('Raw Data'!$BL$2:$BL$6347=$D$3)*('Raw Data'!$P$2:$P$6347="PRAS")*('Raw Data'!$J$2:$J$6347=$G$3)*('Raw Data'!$AE$2:$AE$6347))</f>
        <v>0</v>
      </c>
      <c r="V18" s="246" cm="1">
        <f t="array" ref="V18">SUMPRODUCT(('Raw Data'!$E$2:$E$6347=$B18)*('Raw Data'!$BL$2:$BL$6347=$D$3)*('Raw Data'!$P$2:$P$6347="PRAS")*('Raw Data'!$J$2:$J$6347=$G$3)*('Raw Data'!$AD$2:$AD$6347))</f>
        <v>0</v>
      </c>
      <c r="W18" s="244">
        <f t="shared" si="13"/>
        <v>0</v>
      </c>
    </row>
    <row r="19" spans="2:23" x14ac:dyDescent="0.2">
      <c r="B19" s="49" t="s">
        <v>14</v>
      </c>
      <c r="C19" s="245" cm="1">
        <f t="array" ref="C19">(SUMPRODUCT(('Raw Data'!$E$2:$E$6347=$B19)*('Raw Data'!$BL$2:$BL$6347=$D$3)*('Raw Data'!$P$2:$P$6347="PCOA")*('Raw Data'!$J$2:$J$6347=$G$3)*('Raw Data'!$S$2:$S$6347)))/1000</f>
        <v>0.36</v>
      </c>
      <c r="D19" s="218">
        <f t="shared" si="8"/>
        <v>0.15999999999999998</v>
      </c>
      <c r="E19" s="246" cm="1">
        <f t="array" ref="E19">(SUMPRODUCT(('Raw Data'!$E$2:$E$6347=$B19)*('Raw Data'!$BL$2:$BL$6347=$D$3)*('Raw Data'!$P$2:$P$6347="PCOA")*('Raw Data'!$J$2:$J$6347=$G$3)*('Raw Data'!$T$2:$T$6347)))/1000</f>
        <v>0.2</v>
      </c>
      <c r="F19" s="247" cm="1">
        <f t="array" ref="F19">(SUMPRODUCT(('Raw Data'!$E$2:$E$6347=$B19)*('Raw Data'!$BL$2:$BL$6347=$D$3)*('Raw Data'!$P$2:$P$6347="PRAS")*('Raw Data'!$J$2:$J$6347=$G$3)*('Raw Data'!$S$2:$S$6347)))/1000</f>
        <v>0.3</v>
      </c>
      <c r="G19" s="247" cm="1">
        <f t="array" ref="G19">(SUMPRODUCT(('Raw Data'!$E$2:$E$6347=$B19)*('Raw Data'!$BL$2:$BL$6347=$D$3)*('Raw Data'!$P$2:$P$6347="PRAS")*('Raw Data'!$J$2:$J$6347=$G$3)*('Raw Data'!$T$2:$T$6347)))/1000</f>
        <v>0</v>
      </c>
      <c r="H19" s="218">
        <f t="shared" si="9"/>
        <v>0.3</v>
      </c>
      <c r="I19" s="247" cm="1">
        <f t="array" ref="I19">(SUMPRODUCT(('Raw Data'!$E$2:$E$6347=$B19)*('Raw Data'!$BL$2:$BL$6347=$D$3)*('Raw Data'!$P$2:$P$6347="PRAS")*('Raw Data'!$J$2:$J$6347=$G$3)*('Raw Data'!$AA$2:$AA$6347)))/1000</f>
        <v>0</v>
      </c>
      <c r="J19" s="218">
        <f t="shared" si="10"/>
        <v>0</v>
      </c>
      <c r="K19" s="247" cm="1">
        <f t="array" ref="K19">(SUMPRODUCT(('Raw Data'!$E$2:$E$6347=$B19)*('Raw Data'!$BL$2:$BL$6347=$D$3)*('Raw Data'!$P$2:$P$6347="PRAS")*('Raw Data'!$J$2:$J$6347=$G$3)*('Raw Data'!$W$2:$W$6347)))/1000</f>
        <v>0.3</v>
      </c>
      <c r="L19" s="244">
        <f t="shared" si="3"/>
        <v>0.34782608695652173</v>
      </c>
      <c r="M19" s="218" cm="1">
        <f t="array" ref="M19">SUMPRODUCT(('Raw Data'!$E$2:$E$6347=$B19)*('Raw Data'!$BL$2:$BL$6347=$D$3)*('Raw Data'!$P$2:$P$6347="PCOA")*('Raw Data'!$J$2:$J$6347=$G$3)*('Raw Data'!$R$2:$R$6347))</f>
        <v>9</v>
      </c>
      <c r="N19" s="218" cm="1">
        <f t="array" ref="N19">SUMPRODUCT(('Raw Data'!$E$2:$E$6347=$B19)*('Raw Data'!$BL$2:$BL$6347=$D$3)*('Raw Data'!$P$2:$P$6347="PCOA")*('Raw Data'!$J$2:$J$6347=$G$3)*('Raw Data'!$AF$2:$AF$6347))</f>
        <v>4</v>
      </c>
      <c r="O19" s="218" cm="1">
        <f t="array" ref="O19">SUMPRODUCT(('Raw Data'!$E$2:$E$6347=$B19)*('Raw Data'!$BL$2:$BL$6347=$D$3)*('Raw Data'!$P$2:$P$6347="PCOA")*('Raw Data'!$J$2:$J$6347=$G$3)*('Raw Data'!$AH$2:$AH$6347))+SUMPRODUCT(('Raw Data'!$E$2:$E$6347=$B19)*('Raw Data'!$BL$2:$BL$6347=$D$3)*('Raw Data'!$P$2:$P$6347="PCOA")*('Raw Data'!$J$2:$J$6347=$G$3)*('Raw Data'!$BH$2:$BH$6347))</f>
        <v>5</v>
      </c>
      <c r="P19" s="240" cm="1">
        <f t="array" ref="P19">SUMPRODUCT(('Raw Data'!$E$2:$E$6347=$B19)*('Raw Data'!$BL$2:$BL$6347=$D$3)*('Raw Data'!$P$2:$P$6347="PRAS")*('Raw Data'!$J$2:$J$6347=$G$3)*('Raw Data'!$R$2:$R$6347))</f>
        <v>5</v>
      </c>
      <c r="Q19" s="218" cm="1">
        <f t="array" ref="Q19">SUMPRODUCT(('Raw Data'!$E$2:$E$6347=$B19)*('Raw Data'!$BL$2:$BL$6347=$D$3)*('Raw Data'!$P$2:$P$6347="PRAS")*('Raw Data'!$J$2:$J$6347=$G$3)*('Raw Data'!$AH$2:$AH$6347))+SUMPRODUCT(('Raw Data'!$E$2:$E$6347=$B19)*('Raw Data'!$BL$2:$BL$6347=$D$3)*('Raw Data'!$P$2:$P$6347="PRAS")*('Raw Data'!$J$2:$J$6347=$G$3)*('Raw Data'!$BH$2:$BH$6347))</f>
        <v>0</v>
      </c>
      <c r="R19" s="218">
        <f t="shared" si="11"/>
        <v>5</v>
      </c>
      <c r="S19" s="218" cm="1">
        <f t="array" ref="S19">SUMPRODUCT(('Raw Data'!$E$2:$E$6347=$B19)*('Raw Data'!$BL$2:$BL$6347=$D$3)*('Raw Data'!$P$2:$P$6347="PRAS")*('Raw Data'!$J$2:$J$6347=$G$3)*('Raw Data'!$AF$2:$AF$6347))</f>
        <v>0</v>
      </c>
      <c r="T19" s="218">
        <f t="shared" si="12"/>
        <v>0</v>
      </c>
      <c r="U19" s="218" cm="1">
        <f t="array" ref="U19">SUMPRODUCT(('Raw Data'!$E$2:$E$6347=$B19)*('Raw Data'!$BL$2:$BL$6347=$D$3)*('Raw Data'!$P$2:$P$6347="PRAS")*('Raw Data'!$J$2:$J$6347=$G$3)*('Raw Data'!$AE$2:$AE$6347))</f>
        <v>0</v>
      </c>
      <c r="V19" s="246" cm="1">
        <f t="array" ref="V19">SUMPRODUCT(('Raw Data'!$E$2:$E$6347=$B19)*('Raw Data'!$BL$2:$BL$6347=$D$3)*('Raw Data'!$P$2:$P$6347="PRAS")*('Raw Data'!$J$2:$J$6347=$G$3)*('Raw Data'!$AD$2:$AD$6347))</f>
        <v>5</v>
      </c>
      <c r="W19" s="244">
        <f t="shared" si="13"/>
        <v>0.44444444444444442</v>
      </c>
    </row>
    <row r="20" spans="2:23" x14ac:dyDescent="0.2">
      <c r="B20" s="49" t="s">
        <v>15</v>
      </c>
      <c r="C20" s="245" cm="1">
        <f t="array" ref="C20">(SUMPRODUCT(('Raw Data'!$E$2:$E$6347=$B20)*('Raw Data'!$BL$2:$BL$6347=$D$3)*('Raw Data'!$P$2:$P$6347="PCOA")*('Raw Data'!$J$2:$J$6347=$G$3)*('Raw Data'!$S$2:$S$6347)))/1000</f>
        <v>0.16</v>
      </c>
      <c r="D20" s="218">
        <f t="shared" si="8"/>
        <v>0.08</v>
      </c>
      <c r="E20" s="246" cm="1">
        <f t="array" ref="E20">(SUMPRODUCT(('Raw Data'!$E$2:$E$6347=$B20)*('Raw Data'!$BL$2:$BL$6347=$D$3)*('Raw Data'!$P$2:$P$6347="PCOA")*('Raw Data'!$J$2:$J$6347=$G$3)*('Raw Data'!$T$2:$T$6347)))/1000</f>
        <v>0.08</v>
      </c>
      <c r="F20" s="247" cm="1">
        <f t="array" ref="F20">(SUMPRODUCT(('Raw Data'!$E$2:$E$6347=$B20)*('Raw Data'!$BL$2:$BL$6347=$D$3)*('Raw Data'!$P$2:$P$6347="PRAS")*('Raw Data'!$J$2:$J$6347=$G$3)*('Raw Data'!$S$2:$S$6347)))/1000</f>
        <v>0.12</v>
      </c>
      <c r="G20" s="247" cm="1">
        <f t="array" ref="G20">(SUMPRODUCT(('Raw Data'!$E$2:$E$6347=$B20)*('Raw Data'!$BL$2:$BL$6347=$D$3)*('Raw Data'!$P$2:$P$6347="PRAS")*('Raw Data'!$J$2:$J$6347=$G$3)*('Raw Data'!$T$2:$T$6347)))/1000</f>
        <v>0</v>
      </c>
      <c r="H20" s="218">
        <f t="shared" si="9"/>
        <v>0.12</v>
      </c>
      <c r="I20" s="247" cm="1">
        <f t="array" ref="I20">(SUMPRODUCT(('Raw Data'!$E$2:$E$6347=$B20)*('Raw Data'!$BL$2:$BL$6347=$D$3)*('Raw Data'!$P$2:$P$6347="PRAS")*('Raw Data'!$J$2:$J$6347=$G$3)*('Raw Data'!$AA$2:$AA$6347)))/1000</f>
        <v>0</v>
      </c>
      <c r="J20" s="218">
        <f t="shared" si="10"/>
        <v>0</v>
      </c>
      <c r="K20" s="247" cm="1">
        <f t="array" ref="K20">(SUMPRODUCT(('Raw Data'!$E$2:$E$6347=$B20)*('Raw Data'!$BL$2:$BL$6347=$D$3)*('Raw Data'!$P$2:$P$6347="PRAS")*('Raw Data'!$J$2:$J$6347=$G$3)*('Raw Data'!$W$2:$W$6347)))/1000</f>
        <v>0.12</v>
      </c>
      <c r="L20" s="244">
        <f t="shared" si="3"/>
        <v>0.39999999999999997</v>
      </c>
      <c r="M20" s="218" cm="1">
        <f t="array" ref="M20">SUMPRODUCT(('Raw Data'!$E$2:$E$6347=$B20)*('Raw Data'!$BL$2:$BL$6347=$D$3)*('Raw Data'!$P$2:$P$6347="PCOA")*('Raw Data'!$J$2:$J$6347=$G$3)*('Raw Data'!$R$2:$R$6347))</f>
        <v>4</v>
      </c>
      <c r="N20" s="218" cm="1">
        <f t="array" ref="N20">SUMPRODUCT(('Raw Data'!$E$2:$E$6347=$B20)*('Raw Data'!$BL$2:$BL$6347=$D$3)*('Raw Data'!$P$2:$P$6347="PCOA")*('Raw Data'!$J$2:$J$6347=$G$3)*('Raw Data'!$AF$2:$AF$6347))</f>
        <v>2</v>
      </c>
      <c r="O20" s="218" cm="1">
        <f t="array" ref="O20">SUMPRODUCT(('Raw Data'!$E$2:$E$6347=$B20)*('Raw Data'!$BL$2:$BL$6347=$D$3)*('Raw Data'!$P$2:$P$6347="PCOA")*('Raw Data'!$J$2:$J$6347=$G$3)*('Raw Data'!$AH$2:$AH$6347))+SUMPRODUCT(('Raw Data'!$E$2:$E$6347=$B20)*('Raw Data'!$BL$2:$BL$6347=$D$3)*('Raw Data'!$P$2:$P$6347="PCOA")*('Raw Data'!$J$2:$J$6347=$G$3)*('Raw Data'!$BH$2:$BH$6347))</f>
        <v>2</v>
      </c>
      <c r="P20" s="240" cm="1">
        <f t="array" ref="P20">SUMPRODUCT(('Raw Data'!$E$2:$E$6347=$B20)*('Raw Data'!$BL$2:$BL$6347=$D$3)*('Raw Data'!$P$2:$P$6347="PRAS")*('Raw Data'!$J$2:$J$6347=$G$3)*('Raw Data'!$R$2:$R$6347))</f>
        <v>2</v>
      </c>
      <c r="Q20" s="218" cm="1">
        <f t="array" ref="Q20">SUMPRODUCT(('Raw Data'!$E$2:$E$6347=$B20)*('Raw Data'!$BL$2:$BL$6347=$D$3)*('Raw Data'!$P$2:$P$6347="PRAS")*('Raw Data'!$J$2:$J$6347=$G$3)*('Raw Data'!$AH$2:$AH$6347))+SUMPRODUCT(('Raw Data'!$E$2:$E$6347=$B20)*('Raw Data'!$BL$2:$BL$6347=$D$3)*('Raw Data'!$P$2:$P$6347="PRAS")*('Raw Data'!$J$2:$J$6347=$G$3)*('Raw Data'!$BH$2:$BH$6347))</f>
        <v>0</v>
      </c>
      <c r="R20" s="218">
        <f t="shared" si="11"/>
        <v>2</v>
      </c>
      <c r="S20" s="218" cm="1">
        <f t="array" ref="S20">SUMPRODUCT(('Raw Data'!$E$2:$E$6347=$B20)*('Raw Data'!$BL$2:$BL$6347=$D$3)*('Raw Data'!$P$2:$P$6347="PRAS")*('Raw Data'!$J$2:$J$6347=$G$3)*('Raw Data'!$AF$2:$AF$6347))</f>
        <v>0</v>
      </c>
      <c r="T20" s="218">
        <f t="shared" si="12"/>
        <v>0</v>
      </c>
      <c r="U20" s="218" cm="1">
        <f t="array" ref="U20">SUMPRODUCT(('Raw Data'!$E$2:$E$6347=$B20)*('Raw Data'!$BL$2:$BL$6347=$D$3)*('Raw Data'!$P$2:$P$6347="PRAS")*('Raw Data'!$J$2:$J$6347=$G$3)*('Raw Data'!$AE$2:$AE$6347))</f>
        <v>0</v>
      </c>
      <c r="V20" s="246" cm="1">
        <f t="array" ref="V20">SUMPRODUCT(('Raw Data'!$E$2:$E$6347=$B20)*('Raw Data'!$BL$2:$BL$6347=$D$3)*('Raw Data'!$P$2:$P$6347="PRAS")*('Raw Data'!$J$2:$J$6347=$G$3)*('Raw Data'!$AD$2:$AD$6347))</f>
        <v>2</v>
      </c>
      <c r="W20" s="244">
        <f t="shared" si="13"/>
        <v>0.5</v>
      </c>
    </row>
    <row r="21" spans="2:23" x14ac:dyDescent="0.2">
      <c r="B21" s="49" t="s">
        <v>16</v>
      </c>
      <c r="C21" s="245" cm="1">
        <f t="array" ref="C21">(SUMPRODUCT(('Raw Data'!$E$2:$E$6347=$B21)*('Raw Data'!$BL$2:$BL$6347=$D$3)*('Raw Data'!$P$2:$P$6347="PCOA")*('Raw Data'!$J$2:$J$6347=$G$3)*('Raw Data'!$S$2:$S$6347)))/1000</f>
        <v>0.04</v>
      </c>
      <c r="D21" s="218">
        <f t="shared" si="8"/>
        <v>0</v>
      </c>
      <c r="E21" s="246" cm="1">
        <f t="array" ref="E21">(SUMPRODUCT(('Raw Data'!$E$2:$E$6347=$B21)*('Raw Data'!$BL$2:$BL$6347=$D$3)*('Raw Data'!$P$2:$P$6347="PCOA")*('Raw Data'!$J$2:$J$6347=$G$3)*('Raw Data'!$T$2:$T$6347)))/1000</f>
        <v>0.04</v>
      </c>
      <c r="F21" s="247" cm="1">
        <f t="array" ref="F21">(SUMPRODUCT(('Raw Data'!$E$2:$E$6347=$B21)*('Raw Data'!$BL$2:$BL$6347=$D$3)*('Raw Data'!$P$2:$P$6347="PRAS")*('Raw Data'!$J$2:$J$6347=$G$3)*('Raw Data'!$S$2:$S$6347)))/1000</f>
        <v>0.06</v>
      </c>
      <c r="G21" s="247" cm="1">
        <f t="array" ref="G21">(SUMPRODUCT(('Raw Data'!$E$2:$E$6347=$B21)*('Raw Data'!$BL$2:$BL$6347=$D$3)*('Raw Data'!$P$2:$P$6347="PRAS")*('Raw Data'!$J$2:$J$6347=$G$3)*('Raw Data'!$T$2:$T$6347)))/1000</f>
        <v>0</v>
      </c>
      <c r="H21" s="218">
        <f t="shared" si="9"/>
        <v>0.06</v>
      </c>
      <c r="I21" s="247" cm="1">
        <f t="array" ref="I21">(SUMPRODUCT(('Raw Data'!$E$2:$E$6347=$B21)*('Raw Data'!$BL$2:$BL$6347=$D$3)*('Raw Data'!$P$2:$P$6347="PRAS")*('Raw Data'!$J$2:$J$6347=$G$3)*('Raw Data'!$AA$2:$AA$6347)))/1000</f>
        <v>0.06</v>
      </c>
      <c r="J21" s="218">
        <f t="shared" si="10"/>
        <v>0</v>
      </c>
      <c r="K21" s="247" cm="1">
        <f t="array" ref="K21">(SUMPRODUCT(('Raw Data'!$E$2:$E$6347=$B21)*('Raw Data'!$BL$2:$BL$6347=$D$3)*('Raw Data'!$P$2:$P$6347="PRAS")*('Raw Data'!$J$2:$J$6347=$G$3)*('Raw Data'!$W$2:$W$6347)))/1000</f>
        <v>0</v>
      </c>
      <c r="L21" s="244">
        <f t="shared" si="3"/>
        <v>1</v>
      </c>
      <c r="M21" s="218" cm="1">
        <f t="array" ref="M21">SUMPRODUCT(('Raw Data'!$E$2:$E$6347=$B21)*('Raw Data'!$BL$2:$BL$6347=$D$3)*('Raw Data'!$P$2:$P$6347="PCOA")*('Raw Data'!$J$2:$J$6347=$G$3)*('Raw Data'!$R$2:$R$6347))</f>
        <v>1</v>
      </c>
      <c r="N21" s="218" cm="1">
        <f t="array" ref="N21">SUMPRODUCT(('Raw Data'!$E$2:$E$6347=$B21)*('Raw Data'!$BL$2:$BL$6347=$D$3)*('Raw Data'!$P$2:$P$6347="PCOA")*('Raw Data'!$J$2:$J$6347=$G$3)*('Raw Data'!$AF$2:$AF$6347))</f>
        <v>0</v>
      </c>
      <c r="O21" s="218" cm="1">
        <f t="array" ref="O21">SUMPRODUCT(('Raw Data'!$E$2:$E$6347=$B21)*('Raw Data'!$BL$2:$BL$6347=$D$3)*('Raw Data'!$P$2:$P$6347="PCOA")*('Raw Data'!$J$2:$J$6347=$G$3)*('Raw Data'!$AH$2:$AH$6347))+SUMPRODUCT(('Raw Data'!$E$2:$E$6347=$B21)*('Raw Data'!$BL$2:$BL$6347=$D$3)*('Raw Data'!$P$2:$P$6347="PCOA")*('Raw Data'!$J$2:$J$6347=$G$3)*('Raw Data'!$BH$2:$BH$6347))</f>
        <v>1</v>
      </c>
      <c r="P21" s="240" cm="1">
        <f t="array" ref="P21">SUMPRODUCT(('Raw Data'!$E$2:$E$6347=$B21)*('Raw Data'!$BL$2:$BL$6347=$D$3)*('Raw Data'!$P$2:$P$6347="PRAS")*('Raw Data'!$J$2:$J$6347=$G$3)*('Raw Data'!$R$2:$R$6347))</f>
        <v>1</v>
      </c>
      <c r="Q21" s="218" cm="1">
        <f t="array" ref="Q21">SUMPRODUCT(('Raw Data'!$E$2:$E$6347=$B21)*('Raw Data'!$BL$2:$BL$6347=$D$3)*('Raw Data'!$P$2:$P$6347="PRAS")*('Raw Data'!$J$2:$J$6347=$G$3)*('Raw Data'!$AH$2:$AH$6347))+SUMPRODUCT(('Raw Data'!$E$2:$E$6347=$B21)*('Raw Data'!$BL$2:$BL$6347=$D$3)*('Raw Data'!$P$2:$P$6347="PRAS")*('Raw Data'!$J$2:$J$6347=$G$3)*('Raw Data'!$BH$2:$BH$6347))</f>
        <v>0</v>
      </c>
      <c r="R21" s="218">
        <f t="shared" si="11"/>
        <v>1</v>
      </c>
      <c r="S21" s="218" cm="1">
        <f t="array" ref="S21">SUMPRODUCT(('Raw Data'!$E$2:$E$6347=$B21)*('Raw Data'!$BL$2:$BL$6347=$D$3)*('Raw Data'!$P$2:$P$6347="PRAS")*('Raw Data'!$J$2:$J$6347=$G$3)*('Raw Data'!$AF$2:$AF$6347))</f>
        <v>1</v>
      </c>
      <c r="T21" s="218">
        <f t="shared" si="12"/>
        <v>0</v>
      </c>
      <c r="U21" s="218" cm="1">
        <f t="array" ref="U21">SUMPRODUCT(('Raw Data'!$E$2:$E$6347=$B21)*('Raw Data'!$BL$2:$BL$6347=$D$3)*('Raw Data'!$P$2:$P$6347="PRAS")*('Raw Data'!$J$2:$J$6347=$G$3)*('Raw Data'!$AE$2:$AE$6347))</f>
        <v>0</v>
      </c>
      <c r="V21" s="246" cm="1">
        <f t="array" ref="V21">SUMPRODUCT(('Raw Data'!$E$2:$E$6347=$B21)*('Raw Data'!$BL$2:$BL$6347=$D$3)*('Raw Data'!$P$2:$P$6347="PRAS")*('Raw Data'!$J$2:$J$6347=$G$3)*('Raw Data'!$AD$2:$AD$6347))</f>
        <v>0</v>
      </c>
      <c r="W21" s="244">
        <f t="shared" si="13"/>
        <v>1</v>
      </c>
    </row>
    <row r="22" spans="2:23" x14ac:dyDescent="0.2">
      <c r="B22" s="49" t="s">
        <v>17</v>
      </c>
      <c r="C22" s="245" cm="1">
        <f t="array" ref="C22">(SUMPRODUCT(('Raw Data'!$E$2:$E$6347=$B22)*('Raw Data'!$BL$2:$BL$6347=$D$3)*('Raw Data'!$P$2:$P$6347="PCOA")*('Raw Data'!$J$2:$J$6347=$G$3)*('Raw Data'!$S$2:$S$6347)))/1000</f>
        <v>0</v>
      </c>
      <c r="D22" s="218">
        <f t="shared" si="8"/>
        <v>0</v>
      </c>
      <c r="E22" s="246" cm="1">
        <f t="array" ref="E22">(SUMPRODUCT(('Raw Data'!$E$2:$E$6347=$B22)*('Raw Data'!$BL$2:$BL$6347=$D$3)*('Raw Data'!$P$2:$P$6347="PCOA")*('Raw Data'!$J$2:$J$6347=$G$3)*('Raw Data'!$T$2:$T$6347)))/1000</f>
        <v>0</v>
      </c>
      <c r="F22" s="247" cm="1">
        <f t="array" ref="F22">(SUMPRODUCT(('Raw Data'!$E$2:$E$6347=$B22)*('Raw Data'!$BL$2:$BL$6347=$D$3)*('Raw Data'!$P$2:$P$6347="PRAS")*('Raw Data'!$J$2:$J$6347=$G$3)*('Raw Data'!$S$2:$S$6347)))/1000</f>
        <v>0</v>
      </c>
      <c r="G22" s="247" cm="1">
        <f t="array" ref="G22">(SUMPRODUCT(('Raw Data'!$E$2:$E$6347=$B22)*('Raw Data'!$BL$2:$BL$6347=$D$3)*('Raw Data'!$P$2:$P$6347="PRAS")*('Raw Data'!$J$2:$J$6347=$G$3)*('Raw Data'!$T$2:$T$6347)))/1000</f>
        <v>0</v>
      </c>
      <c r="H22" s="218">
        <f t="shared" si="9"/>
        <v>0</v>
      </c>
      <c r="I22" s="247" cm="1">
        <f t="array" ref="I22">(SUMPRODUCT(('Raw Data'!$E$2:$E$6347=$B22)*('Raw Data'!$BL$2:$BL$6347=$D$3)*('Raw Data'!$P$2:$P$6347="PRAS")*('Raw Data'!$J$2:$J$6347=$G$3)*('Raw Data'!$AA$2:$AA$6347)))/1000</f>
        <v>0</v>
      </c>
      <c r="J22" s="218">
        <f t="shared" si="10"/>
        <v>0</v>
      </c>
      <c r="K22" s="247" cm="1">
        <f t="array" ref="K22">(SUMPRODUCT(('Raw Data'!$E$2:$E$6347=$B22)*('Raw Data'!$BL$2:$BL$6347=$D$3)*('Raw Data'!$P$2:$P$6347="PRAS")*('Raw Data'!$J$2:$J$6347=$G$3)*('Raw Data'!$W$2:$W$6347)))/1000</f>
        <v>0</v>
      </c>
      <c r="L22" s="244">
        <f t="shared" si="3"/>
        <v>0</v>
      </c>
      <c r="M22" s="218" cm="1">
        <f t="array" ref="M22">SUMPRODUCT(('Raw Data'!$E$2:$E$6347=$B22)*('Raw Data'!$BL$2:$BL$6347=$D$3)*('Raw Data'!$P$2:$P$6347="PCOA")*('Raw Data'!$J$2:$J$6347=$G$3)*('Raw Data'!$R$2:$R$6347))</f>
        <v>0</v>
      </c>
      <c r="N22" s="218" cm="1">
        <f t="array" ref="N22">SUMPRODUCT(('Raw Data'!$E$2:$E$6347=$B22)*('Raw Data'!$BL$2:$BL$6347=$D$3)*('Raw Data'!$P$2:$P$6347="PCOA")*('Raw Data'!$J$2:$J$6347=$G$3)*('Raw Data'!$AF$2:$AF$6347))</f>
        <v>0</v>
      </c>
      <c r="O22" s="218" cm="1">
        <f t="array" ref="O22">SUMPRODUCT(('Raw Data'!$E$2:$E$6347=$B22)*('Raw Data'!$BL$2:$BL$6347=$D$3)*('Raw Data'!$P$2:$P$6347="PCOA")*('Raw Data'!$J$2:$J$6347=$G$3)*('Raw Data'!$AH$2:$AH$6347))+SUMPRODUCT(('Raw Data'!$E$2:$E$6347=$B22)*('Raw Data'!$BL$2:$BL$6347=$D$3)*('Raw Data'!$P$2:$P$6347="PCOA")*('Raw Data'!$J$2:$J$6347=$G$3)*('Raw Data'!$BH$2:$BH$6347))</f>
        <v>0</v>
      </c>
      <c r="P22" s="240" cm="1">
        <f t="array" ref="P22">SUMPRODUCT(('Raw Data'!$E$2:$E$6347=$B22)*('Raw Data'!$BL$2:$BL$6347=$D$3)*('Raw Data'!$P$2:$P$6347="PRAS")*('Raw Data'!$J$2:$J$6347=$G$3)*('Raw Data'!$R$2:$R$6347))</f>
        <v>0</v>
      </c>
      <c r="Q22" s="218" cm="1">
        <f t="array" ref="Q22">SUMPRODUCT(('Raw Data'!$E$2:$E$6347=$B22)*('Raw Data'!$BL$2:$BL$6347=$D$3)*('Raw Data'!$P$2:$P$6347="PRAS")*('Raw Data'!$J$2:$J$6347=$G$3)*('Raw Data'!$AH$2:$AH$6347))+SUMPRODUCT(('Raw Data'!$E$2:$E$6347=$B22)*('Raw Data'!$BL$2:$BL$6347=$D$3)*('Raw Data'!$P$2:$P$6347="PRAS")*('Raw Data'!$J$2:$J$6347=$G$3)*('Raw Data'!$BH$2:$BH$6347))</f>
        <v>0</v>
      </c>
      <c r="R22" s="218">
        <f t="shared" si="11"/>
        <v>0</v>
      </c>
      <c r="S22" s="218" cm="1">
        <f t="array" ref="S22">SUMPRODUCT(('Raw Data'!$E$2:$E$6347=$B22)*('Raw Data'!$BL$2:$BL$6347=$D$3)*('Raw Data'!$P$2:$P$6347="PRAS")*('Raw Data'!$J$2:$J$6347=$G$3)*('Raw Data'!$AF$2:$AF$6347))</f>
        <v>0</v>
      </c>
      <c r="T22" s="218">
        <f t="shared" si="12"/>
        <v>0</v>
      </c>
      <c r="U22" s="218" cm="1">
        <f t="array" ref="U22">SUMPRODUCT(('Raw Data'!$E$2:$E$6347=$B22)*('Raw Data'!$BL$2:$BL$6347=$D$3)*('Raw Data'!$P$2:$P$6347="PRAS")*('Raw Data'!$J$2:$J$6347=$G$3)*('Raw Data'!$AE$2:$AE$6347))</f>
        <v>0</v>
      </c>
      <c r="V22" s="246" cm="1">
        <f t="array" ref="V22">SUMPRODUCT(('Raw Data'!$E$2:$E$6347=$B22)*('Raw Data'!$BL$2:$BL$6347=$D$3)*('Raw Data'!$P$2:$P$6347="PRAS")*('Raw Data'!$J$2:$J$6347=$G$3)*('Raw Data'!$AD$2:$AD$6347))</f>
        <v>0</v>
      </c>
      <c r="W22" s="244">
        <f t="shared" si="13"/>
        <v>0</v>
      </c>
    </row>
    <row r="23" spans="2:23" x14ac:dyDescent="0.2">
      <c r="B23" s="49" t="s">
        <v>18</v>
      </c>
      <c r="C23" s="245" cm="1">
        <f t="array" ref="C23">(SUMPRODUCT(('Raw Data'!$E$2:$E$6347=$B23)*('Raw Data'!$BL$2:$BL$6347=$D$3)*('Raw Data'!$P$2:$P$6347="PCOA")*('Raw Data'!$J$2:$J$6347=$G$3)*('Raw Data'!$S$2:$S$6347)))/1000</f>
        <v>0.16</v>
      </c>
      <c r="D23" s="218">
        <f t="shared" si="8"/>
        <v>0.16</v>
      </c>
      <c r="E23" s="246" cm="1">
        <f t="array" ref="E23">(SUMPRODUCT(('Raw Data'!$E$2:$E$6347=$B23)*('Raw Data'!$BL$2:$BL$6347=$D$3)*('Raw Data'!$P$2:$P$6347="PCOA")*('Raw Data'!$J$2:$J$6347=$G$3)*('Raw Data'!$T$2:$T$6347)))/1000</f>
        <v>0</v>
      </c>
      <c r="F23" s="247" cm="1">
        <f t="array" ref="F23">(SUMPRODUCT(('Raw Data'!$E$2:$E$6347=$B23)*('Raw Data'!$BL$2:$BL$6347=$D$3)*('Raw Data'!$P$2:$P$6347="PRAS")*('Raw Data'!$J$2:$J$6347=$G$3)*('Raw Data'!$S$2:$S$6347)))/1000</f>
        <v>0</v>
      </c>
      <c r="G23" s="247" cm="1">
        <f t="array" ref="G23">(SUMPRODUCT(('Raw Data'!$E$2:$E$6347=$B23)*('Raw Data'!$BL$2:$BL$6347=$D$3)*('Raw Data'!$P$2:$P$6347="PRAS")*('Raw Data'!$J$2:$J$6347=$G$3)*('Raw Data'!$T$2:$T$6347)))/1000</f>
        <v>0</v>
      </c>
      <c r="H23" s="218">
        <f t="shared" si="9"/>
        <v>0</v>
      </c>
      <c r="I23" s="247" cm="1">
        <f t="array" ref="I23">(SUMPRODUCT(('Raw Data'!$E$2:$E$6347=$B23)*('Raw Data'!$BL$2:$BL$6347=$D$3)*('Raw Data'!$P$2:$P$6347="PRAS")*('Raw Data'!$J$2:$J$6347=$G$3)*('Raw Data'!$AA$2:$AA$6347)))/1000</f>
        <v>0</v>
      </c>
      <c r="J23" s="218">
        <f t="shared" si="10"/>
        <v>0</v>
      </c>
      <c r="K23" s="247" cm="1">
        <f t="array" ref="K23">(SUMPRODUCT(('Raw Data'!$E$2:$E$6347=$B23)*('Raw Data'!$BL$2:$BL$6347=$D$3)*('Raw Data'!$P$2:$P$6347="PRAS")*('Raw Data'!$J$2:$J$6347=$G$3)*('Raw Data'!$W$2:$W$6347)))/1000</f>
        <v>0</v>
      </c>
      <c r="L23" s="244">
        <f t="shared" si="3"/>
        <v>1</v>
      </c>
      <c r="M23" s="218" cm="1">
        <f t="array" ref="M23">SUMPRODUCT(('Raw Data'!$E$2:$E$6347=$B23)*('Raw Data'!$BL$2:$BL$6347=$D$3)*('Raw Data'!$P$2:$P$6347="PCOA")*('Raw Data'!$J$2:$J$6347=$G$3)*('Raw Data'!$R$2:$R$6347))</f>
        <v>4</v>
      </c>
      <c r="N23" s="218" cm="1">
        <f t="array" ref="N23">SUMPRODUCT(('Raw Data'!$E$2:$E$6347=$B23)*('Raw Data'!$BL$2:$BL$6347=$D$3)*('Raw Data'!$P$2:$P$6347="PCOA")*('Raw Data'!$J$2:$J$6347=$G$3)*('Raw Data'!$AF$2:$AF$6347))</f>
        <v>4</v>
      </c>
      <c r="O23" s="218" cm="1">
        <f t="array" ref="O23">SUMPRODUCT(('Raw Data'!$E$2:$E$6347=$B23)*('Raw Data'!$BL$2:$BL$6347=$D$3)*('Raw Data'!$P$2:$P$6347="PCOA")*('Raw Data'!$J$2:$J$6347=$G$3)*('Raw Data'!$AH$2:$AH$6347))+SUMPRODUCT(('Raw Data'!$E$2:$E$6347=$B23)*('Raw Data'!$BL$2:$BL$6347=$D$3)*('Raw Data'!$P$2:$P$6347="PCOA")*('Raw Data'!$J$2:$J$6347=$G$3)*('Raw Data'!$BH$2:$BH$6347))</f>
        <v>0</v>
      </c>
      <c r="P23" s="240" cm="1">
        <f t="array" ref="P23">SUMPRODUCT(('Raw Data'!$E$2:$E$6347=$B23)*('Raw Data'!$BL$2:$BL$6347=$D$3)*('Raw Data'!$P$2:$P$6347="PRAS")*('Raw Data'!$J$2:$J$6347=$G$3)*('Raw Data'!$R$2:$R$6347))</f>
        <v>0</v>
      </c>
      <c r="Q23" s="218" cm="1">
        <f t="array" ref="Q23">SUMPRODUCT(('Raw Data'!$E$2:$E$6347=$B23)*('Raw Data'!$BL$2:$BL$6347=$D$3)*('Raw Data'!$P$2:$P$6347="PRAS")*('Raw Data'!$J$2:$J$6347=$G$3)*('Raw Data'!$AH$2:$AH$6347))+SUMPRODUCT(('Raw Data'!$E$2:$E$6347=$B23)*('Raw Data'!$BL$2:$BL$6347=$D$3)*('Raw Data'!$P$2:$P$6347="PRAS")*('Raw Data'!$J$2:$J$6347=$G$3)*('Raw Data'!$BH$2:$BH$6347))</f>
        <v>0</v>
      </c>
      <c r="R23" s="218">
        <f t="shared" si="11"/>
        <v>0</v>
      </c>
      <c r="S23" s="218" cm="1">
        <f t="array" ref="S23">SUMPRODUCT(('Raw Data'!$E$2:$E$6347=$B23)*('Raw Data'!$BL$2:$BL$6347=$D$3)*('Raw Data'!$P$2:$P$6347="PRAS")*('Raw Data'!$J$2:$J$6347=$G$3)*('Raw Data'!$AF$2:$AF$6347))</f>
        <v>0</v>
      </c>
      <c r="T23" s="218">
        <f t="shared" si="12"/>
        <v>0</v>
      </c>
      <c r="U23" s="218" cm="1">
        <f t="array" ref="U23">SUMPRODUCT(('Raw Data'!$E$2:$E$6347=$B23)*('Raw Data'!$BL$2:$BL$6347=$D$3)*('Raw Data'!$P$2:$P$6347="PRAS")*('Raw Data'!$J$2:$J$6347=$G$3)*('Raw Data'!$AE$2:$AE$6347))</f>
        <v>0</v>
      </c>
      <c r="V23" s="246" cm="1">
        <f t="array" ref="V23">SUMPRODUCT(('Raw Data'!$E$2:$E$6347=$B23)*('Raw Data'!$BL$2:$BL$6347=$D$3)*('Raw Data'!$P$2:$P$6347="PRAS")*('Raw Data'!$J$2:$J$6347=$G$3)*('Raw Data'!$AD$2:$AD$6347))</f>
        <v>0</v>
      </c>
      <c r="W23" s="244">
        <f t="shared" si="13"/>
        <v>1</v>
      </c>
    </row>
    <row r="24" spans="2:23" x14ac:dyDescent="0.2">
      <c r="B24" s="49" t="s">
        <v>19</v>
      </c>
      <c r="C24" s="245" cm="1">
        <f t="array" ref="C24">(SUMPRODUCT(('Raw Data'!$E$2:$E$6347=$B24)*('Raw Data'!$BL$2:$BL$6347=$D$3)*('Raw Data'!$P$2:$P$6347="PCOA")*('Raw Data'!$J$2:$J$6347=$G$3)*('Raw Data'!$S$2:$S$6347)))/1000</f>
        <v>0</v>
      </c>
      <c r="D24" s="218">
        <f t="shared" si="8"/>
        <v>0</v>
      </c>
      <c r="E24" s="246" cm="1">
        <f t="array" ref="E24">(SUMPRODUCT(('Raw Data'!$E$2:$E$6347=$B24)*('Raw Data'!$BL$2:$BL$6347=$D$3)*('Raw Data'!$P$2:$P$6347="PCOA")*('Raw Data'!$J$2:$J$6347=$G$3)*('Raw Data'!$T$2:$T$6347)))/1000</f>
        <v>0</v>
      </c>
      <c r="F24" s="247" cm="1">
        <f t="array" ref="F24">(SUMPRODUCT(('Raw Data'!$E$2:$E$6347=$B24)*('Raw Data'!$BL$2:$BL$6347=$D$3)*('Raw Data'!$P$2:$P$6347="PRAS")*('Raw Data'!$J$2:$J$6347=$G$3)*('Raw Data'!$S$2:$S$6347)))/1000</f>
        <v>0</v>
      </c>
      <c r="G24" s="247" cm="1">
        <f t="array" ref="G24">(SUMPRODUCT(('Raw Data'!$E$2:$E$6347=$B24)*('Raw Data'!$BL$2:$BL$6347=$D$3)*('Raw Data'!$P$2:$P$6347="PRAS")*('Raw Data'!$J$2:$J$6347=$G$3)*('Raw Data'!$T$2:$T$6347)))/1000</f>
        <v>0</v>
      </c>
      <c r="H24" s="218">
        <f t="shared" si="9"/>
        <v>0</v>
      </c>
      <c r="I24" s="247" cm="1">
        <f t="array" ref="I24">(SUMPRODUCT(('Raw Data'!$E$2:$E$6347=$B24)*('Raw Data'!$BL$2:$BL$6347=$D$3)*('Raw Data'!$P$2:$P$6347="PRAS")*('Raw Data'!$J$2:$J$6347=$G$3)*('Raw Data'!$AA$2:$AA$6347)))/1000</f>
        <v>0</v>
      </c>
      <c r="J24" s="218">
        <f t="shared" si="10"/>
        <v>0</v>
      </c>
      <c r="K24" s="247" cm="1">
        <f t="array" ref="K24">(SUMPRODUCT(('Raw Data'!$E$2:$E$6347=$B24)*('Raw Data'!$BL$2:$BL$6347=$D$3)*('Raw Data'!$P$2:$P$6347="PRAS")*('Raw Data'!$J$2:$J$6347=$G$3)*('Raw Data'!$W$2:$W$6347)))/1000</f>
        <v>0</v>
      </c>
      <c r="L24" s="244">
        <f t="shared" si="3"/>
        <v>0</v>
      </c>
      <c r="M24" s="218" cm="1">
        <f t="array" ref="M24">SUMPRODUCT(('Raw Data'!$E$2:$E$6347=$B24)*('Raw Data'!$BL$2:$BL$6347=$D$3)*('Raw Data'!$P$2:$P$6347="PCOA")*('Raw Data'!$J$2:$J$6347=$G$3)*('Raw Data'!$R$2:$R$6347))</f>
        <v>0</v>
      </c>
      <c r="N24" s="218" cm="1">
        <f t="array" ref="N24">SUMPRODUCT(('Raw Data'!$E$2:$E$6347=$B24)*('Raw Data'!$BL$2:$BL$6347=$D$3)*('Raw Data'!$P$2:$P$6347="PCOA")*('Raw Data'!$J$2:$J$6347=$G$3)*('Raw Data'!$AF$2:$AF$6347))</f>
        <v>0</v>
      </c>
      <c r="O24" s="218" cm="1">
        <f t="array" ref="O24">SUMPRODUCT(('Raw Data'!$E$2:$E$6347=$B24)*('Raw Data'!$BL$2:$BL$6347=$D$3)*('Raw Data'!$P$2:$P$6347="PCOA")*('Raw Data'!$J$2:$J$6347=$G$3)*('Raw Data'!$AH$2:$AH$6347))+SUMPRODUCT(('Raw Data'!$E$2:$E$6347=$B24)*('Raw Data'!$BL$2:$BL$6347=$D$3)*('Raw Data'!$P$2:$P$6347="PCOA")*('Raw Data'!$J$2:$J$6347=$G$3)*('Raw Data'!$BH$2:$BH$6347))</f>
        <v>0</v>
      </c>
      <c r="P24" s="240" cm="1">
        <f t="array" ref="P24">SUMPRODUCT(('Raw Data'!$E$2:$E$6347=$B24)*('Raw Data'!$BL$2:$BL$6347=$D$3)*('Raw Data'!$P$2:$P$6347="PRAS")*('Raw Data'!$J$2:$J$6347=$G$3)*('Raw Data'!$R$2:$R$6347))</f>
        <v>0</v>
      </c>
      <c r="Q24" s="218" cm="1">
        <f t="array" ref="Q24">SUMPRODUCT(('Raw Data'!$E$2:$E$6347=$B24)*('Raw Data'!$BL$2:$BL$6347=$D$3)*('Raw Data'!$P$2:$P$6347="PRAS")*('Raw Data'!$J$2:$J$6347=$G$3)*('Raw Data'!$AH$2:$AH$6347))+SUMPRODUCT(('Raw Data'!$E$2:$E$6347=$B24)*('Raw Data'!$BL$2:$BL$6347=$D$3)*('Raw Data'!$P$2:$P$6347="PRAS")*('Raw Data'!$J$2:$J$6347=$G$3)*('Raw Data'!$BH$2:$BH$6347))</f>
        <v>0</v>
      </c>
      <c r="R24" s="218">
        <f t="shared" si="11"/>
        <v>0</v>
      </c>
      <c r="S24" s="218" cm="1">
        <f t="array" ref="S24">SUMPRODUCT(('Raw Data'!$E$2:$E$6347=$B24)*('Raw Data'!$BL$2:$BL$6347=$D$3)*('Raw Data'!$P$2:$P$6347="PRAS")*('Raw Data'!$J$2:$J$6347=$G$3)*('Raw Data'!$AF$2:$AF$6347))</f>
        <v>0</v>
      </c>
      <c r="T24" s="218">
        <f t="shared" si="12"/>
        <v>0</v>
      </c>
      <c r="U24" s="218" cm="1">
        <f t="array" ref="U24">SUMPRODUCT(('Raw Data'!$E$2:$E$6347=$B24)*('Raw Data'!$BL$2:$BL$6347=$D$3)*('Raw Data'!$P$2:$P$6347="PRAS")*('Raw Data'!$J$2:$J$6347=$G$3)*('Raw Data'!$AE$2:$AE$6347))</f>
        <v>0</v>
      </c>
      <c r="V24" s="246" cm="1">
        <f t="array" ref="V24">SUMPRODUCT(('Raw Data'!$E$2:$E$6347=$B24)*('Raw Data'!$BL$2:$BL$6347=$D$3)*('Raw Data'!$P$2:$P$6347="PRAS")*('Raw Data'!$J$2:$J$6347=$G$3)*('Raw Data'!$AD$2:$AD$6347))</f>
        <v>0</v>
      </c>
      <c r="W24" s="244">
        <f t="shared" si="13"/>
        <v>0</v>
      </c>
    </row>
    <row r="25" spans="2:23" ht="13.5" customHeight="1" x14ac:dyDescent="0.2">
      <c r="B25" s="49" t="s">
        <v>20</v>
      </c>
      <c r="C25" s="245" cm="1">
        <f t="array" ref="C25">(SUMPRODUCT(('Raw Data'!$E$2:$E$6347=$B25)*('Raw Data'!$BL$2:$BL$6347=$D$3)*('Raw Data'!$P$2:$P$6347="PCOA")*('Raw Data'!$J$2:$J$6347=$G$3)*('Raw Data'!$S$2:$S$6347)))/1000</f>
        <v>0.12</v>
      </c>
      <c r="D25" s="218">
        <f t="shared" si="8"/>
        <v>0.12</v>
      </c>
      <c r="E25" s="246" cm="1">
        <f t="array" ref="E25">(SUMPRODUCT(('Raw Data'!$E$2:$E$6347=$B25)*('Raw Data'!$BL$2:$BL$6347=$D$3)*('Raw Data'!$P$2:$P$6347="PCOA")*('Raw Data'!$J$2:$J$6347=$G$3)*('Raw Data'!$T$2:$T$6347)))/1000</f>
        <v>0</v>
      </c>
      <c r="F25" s="247" cm="1">
        <f t="array" ref="F25">(SUMPRODUCT(('Raw Data'!$E$2:$E$6347=$B25)*('Raw Data'!$BL$2:$BL$6347=$D$3)*('Raw Data'!$P$2:$P$6347="PRAS")*('Raw Data'!$J$2:$J$6347=$G$3)*('Raw Data'!$S$2:$S$6347)))/1000</f>
        <v>0</v>
      </c>
      <c r="G25" s="247" cm="1">
        <f t="array" ref="G25">(SUMPRODUCT(('Raw Data'!$E$2:$E$6347=$B25)*('Raw Data'!$BL$2:$BL$6347=$D$3)*('Raw Data'!$P$2:$P$6347="PRAS")*('Raw Data'!$J$2:$J$6347=$G$3)*('Raw Data'!$T$2:$T$6347)))/1000</f>
        <v>0</v>
      </c>
      <c r="H25" s="218">
        <f t="shared" si="9"/>
        <v>0</v>
      </c>
      <c r="I25" s="247" cm="1">
        <f t="array" ref="I25">(SUMPRODUCT(('Raw Data'!$E$2:$E$6347=$B25)*('Raw Data'!$BL$2:$BL$6347=$D$3)*('Raw Data'!$P$2:$P$6347="PRAS")*('Raw Data'!$J$2:$J$6347=$G$3)*('Raw Data'!$AA$2:$AA$6347)))/1000</f>
        <v>0</v>
      </c>
      <c r="J25" s="218">
        <f t="shared" si="10"/>
        <v>0</v>
      </c>
      <c r="K25" s="247" cm="1">
        <f t="array" ref="K25">(SUMPRODUCT(('Raw Data'!$E$2:$E$6347=$B25)*('Raw Data'!$BL$2:$BL$6347=$D$3)*('Raw Data'!$P$2:$P$6347="PRAS")*('Raw Data'!$J$2:$J$6347=$G$3)*('Raw Data'!$W$2:$W$6347)))/1000</f>
        <v>0</v>
      </c>
      <c r="L25" s="244">
        <f t="shared" si="3"/>
        <v>1</v>
      </c>
      <c r="M25" s="218" cm="1">
        <f t="array" ref="M25">SUMPRODUCT(('Raw Data'!$E$2:$E$6347=$B25)*('Raw Data'!$BL$2:$BL$6347=$D$3)*('Raw Data'!$P$2:$P$6347="PCOA")*('Raw Data'!$J$2:$J$6347=$G$3)*('Raw Data'!$R$2:$R$6347))</f>
        <v>3</v>
      </c>
      <c r="N25" s="218" cm="1">
        <f t="array" ref="N25">SUMPRODUCT(('Raw Data'!$E$2:$E$6347=$B25)*('Raw Data'!$BL$2:$BL$6347=$D$3)*('Raw Data'!$P$2:$P$6347="PCOA")*('Raw Data'!$J$2:$J$6347=$G$3)*('Raw Data'!$AF$2:$AF$6347))</f>
        <v>3</v>
      </c>
      <c r="O25" s="218" cm="1">
        <f t="array" ref="O25">SUMPRODUCT(('Raw Data'!$E$2:$E$6347=$B25)*('Raw Data'!$BL$2:$BL$6347=$D$3)*('Raw Data'!$P$2:$P$6347="PCOA")*('Raw Data'!$J$2:$J$6347=$G$3)*('Raw Data'!$AH$2:$AH$6347))+SUMPRODUCT(('Raw Data'!$E$2:$E$6347=$B25)*('Raw Data'!$BL$2:$BL$6347=$D$3)*('Raw Data'!$P$2:$P$6347="PCOA")*('Raw Data'!$J$2:$J$6347=$G$3)*('Raw Data'!$BH$2:$BH$6347))</f>
        <v>0</v>
      </c>
      <c r="P25" s="240" cm="1">
        <f t="array" ref="P25">SUMPRODUCT(('Raw Data'!$E$2:$E$6347=$B25)*('Raw Data'!$BL$2:$BL$6347=$D$3)*('Raw Data'!$P$2:$P$6347="PRAS")*('Raw Data'!$J$2:$J$6347=$G$3)*('Raw Data'!$R$2:$R$6347))</f>
        <v>0</v>
      </c>
      <c r="Q25" s="218" cm="1">
        <f t="array" ref="Q25">SUMPRODUCT(('Raw Data'!$E$2:$E$6347=$B25)*('Raw Data'!$BL$2:$BL$6347=$D$3)*('Raw Data'!$P$2:$P$6347="PRAS")*('Raw Data'!$J$2:$J$6347=$G$3)*('Raw Data'!$AH$2:$AH$6347))+SUMPRODUCT(('Raw Data'!$E$2:$E$6347=$B25)*('Raw Data'!$BL$2:$BL$6347=$D$3)*('Raw Data'!$P$2:$P$6347="PRAS")*('Raw Data'!$J$2:$J$6347=$G$3)*('Raw Data'!$BH$2:$BH$6347))</f>
        <v>0</v>
      </c>
      <c r="R25" s="218">
        <f t="shared" si="11"/>
        <v>0</v>
      </c>
      <c r="S25" s="218" cm="1">
        <f t="array" ref="S25">SUMPRODUCT(('Raw Data'!$E$2:$E$6347=$B25)*('Raw Data'!$BL$2:$BL$6347=$D$3)*('Raw Data'!$P$2:$P$6347="PRAS")*('Raw Data'!$J$2:$J$6347=$G$3)*('Raw Data'!$AF$2:$AF$6347))</f>
        <v>0</v>
      </c>
      <c r="T25" s="218">
        <f t="shared" si="12"/>
        <v>0</v>
      </c>
      <c r="U25" s="218" cm="1">
        <f t="array" ref="U25">SUMPRODUCT(('Raw Data'!$E$2:$E$6347=$B25)*('Raw Data'!$BL$2:$BL$6347=$D$3)*('Raw Data'!$P$2:$P$6347="PRAS")*('Raw Data'!$J$2:$J$6347=$G$3)*('Raw Data'!$AE$2:$AE$6347))</f>
        <v>0</v>
      </c>
      <c r="V25" s="246" cm="1">
        <f t="array" ref="V25">SUMPRODUCT(('Raw Data'!$E$2:$E$6347=$B25)*('Raw Data'!$BL$2:$BL$6347=$D$3)*('Raw Data'!$P$2:$P$6347="PRAS")*('Raw Data'!$J$2:$J$6347=$G$3)*('Raw Data'!$AD$2:$AD$6347))</f>
        <v>0</v>
      </c>
      <c r="W25" s="244">
        <f t="shared" si="13"/>
        <v>1</v>
      </c>
    </row>
    <row r="26" spans="2:23" x14ac:dyDescent="0.2">
      <c r="B26" s="49" t="s">
        <v>21</v>
      </c>
      <c r="C26" s="245" cm="1">
        <f t="array" ref="C26">(SUMPRODUCT(('Raw Data'!$E$2:$E$6347=$B26)*('Raw Data'!$BL$2:$BL$6347=$D$3)*('Raw Data'!$P$2:$P$6347="PCOA")*('Raw Data'!$J$2:$J$6347=$G$3)*('Raw Data'!$S$2:$S$6347)))/1000</f>
        <v>0.16</v>
      </c>
      <c r="D26" s="218">
        <f t="shared" si="8"/>
        <v>4.0000000000000008E-2</v>
      </c>
      <c r="E26" s="246" cm="1">
        <f t="array" ref="E26">(SUMPRODUCT(('Raw Data'!$E$2:$E$6347=$B26)*('Raw Data'!$BL$2:$BL$6347=$D$3)*('Raw Data'!$P$2:$P$6347="PCOA")*('Raw Data'!$J$2:$J$6347=$G$3)*('Raw Data'!$T$2:$T$6347)))/1000</f>
        <v>0.12</v>
      </c>
      <c r="F26" s="247" cm="1">
        <f t="array" ref="F26">(SUMPRODUCT(('Raw Data'!$E$2:$E$6347=$B26)*('Raw Data'!$BL$2:$BL$6347=$D$3)*('Raw Data'!$P$2:$P$6347="PRAS")*('Raw Data'!$J$2:$J$6347=$G$3)*('Raw Data'!$S$2:$S$6347)))/1000</f>
        <v>0.18</v>
      </c>
      <c r="G26" s="247" cm="1">
        <f t="array" ref="G26">(SUMPRODUCT(('Raw Data'!$E$2:$E$6347=$B26)*('Raw Data'!$BL$2:$BL$6347=$D$3)*('Raw Data'!$P$2:$P$6347="PRAS")*('Raw Data'!$J$2:$J$6347=$G$3)*('Raw Data'!$T$2:$T$6347)))/1000</f>
        <v>0</v>
      </c>
      <c r="H26" s="218">
        <f t="shared" si="9"/>
        <v>0.18</v>
      </c>
      <c r="I26" s="247" cm="1">
        <f t="array" ref="I26">(SUMPRODUCT(('Raw Data'!$E$2:$E$6347=$B26)*('Raw Data'!$BL$2:$BL$6347=$D$3)*('Raw Data'!$P$2:$P$6347="PRAS")*('Raw Data'!$J$2:$J$6347=$G$3)*('Raw Data'!$AA$2:$AA$6347)))/1000</f>
        <v>0.06</v>
      </c>
      <c r="J26" s="218">
        <f t="shared" si="10"/>
        <v>0</v>
      </c>
      <c r="K26" s="247" cm="1">
        <f t="array" ref="K26">(SUMPRODUCT(('Raw Data'!$E$2:$E$6347=$B26)*('Raw Data'!$BL$2:$BL$6347=$D$3)*('Raw Data'!$P$2:$P$6347="PRAS")*('Raw Data'!$J$2:$J$6347=$G$3)*('Raw Data'!$W$2:$W$6347)))/1000</f>
        <v>0.12</v>
      </c>
      <c r="L26" s="244">
        <f t="shared" si="3"/>
        <v>0.45454545454545459</v>
      </c>
      <c r="M26" s="218" cm="1">
        <f t="array" ref="M26">SUMPRODUCT(('Raw Data'!$E$2:$E$6347=$B26)*('Raw Data'!$BL$2:$BL$6347=$D$3)*('Raw Data'!$P$2:$P$6347="PCOA")*('Raw Data'!$J$2:$J$6347=$G$3)*('Raw Data'!$R$2:$R$6347))</f>
        <v>4</v>
      </c>
      <c r="N26" s="218" cm="1">
        <f t="array" ref="N26">SUMPRODUCT(('Raw Data'!$E$2:$E$6347=$B26)*('Raw Data'!$BL$2:$BL$6347=$D$3)*('Raw Data'!$P$2:$P$6347="PCOA")*('Raw Data'!$J$2:$J$6347=$G$3)*('Raw Data'!$AF$2:$AF$6347))</f>
        <v>1</v>
      </c>
      <c r="O26" s="218" cm="1">
        <f t="array" ref="O26">SUMPRODUCT(('Raw Data'!$E$2:$E$6347=$B26)*('Raw Data'!$BL$2:$BL$6347=$D$3)*('Raw Data'!$P$2:$P$6347="PCOA")*('Raw Data'!$J$2:$J$6347=$G$3)*('Raw Data'!$AH$2:$AH$6347))+SUMPRODUCT(('Raw Data'!$E$2:$E$6347=$B26)*('Raw Data'!$BL$2:$BL$6347=$D$3)*('Raw Data'!$P$2:$P$6347="PCOA")*('Raw Data'!$J$2:$J$6347=$G$3)*('Raw Data'!$BH$2:$BH$6347))</f>
        <v>3</v>
      </c>
      <c r="P26" s="240" cm="1">
        <f t="array" ref="P26">SUMPRODUCT(('Raw Data'!$E$2:$E$6347=$B26)*('Raw Data'!$BL$2:$BL$6347=$D$3)*('Raw Data'!$P$2:$P$6347="PRAS")*('Raw Data'!$J$2:$J$6347=$G$3)*('Raw Data'!$R$2:$R$6347))</f>
        <v>3</v>
      </c>
      <c r="Q26" s="218" cm="1">
        <f t="array" ref="Q26">SUMPRODUCT(('Raw Data'!$E$2:$E$6347=$B26)*('Raw Data'!$BL$2:$BL$6347=$D$3)*('Raw Data'!$P$2:$P$6347="PRAS")*('Raw Data'!$J$2:$J$6347=$G$3)*('Raw Data'!$AH$2:$AH$6347))+SUMPRODUCT(('Raw Data'!$E$2:$E$6347=$B26)*('Raw Data'!$BL$2:$BL$6347=$D$3)*('Raw Data'!$P$2:$P$6347="PRAS")*('Raw Data'!$J$2:$J$6347=$G$3)*('Raw Data'!$BH$2:$BH$6347))</f>
        <v>0</v>
      </c>
      <c r="R26" s="218">
        <f t="shared" si="11"/>
        <v>3</v>
      </c>
      <c r="S26" s="218" cm="1">
        <f t="array" ref="S26">SUMPRODUCT(('Raw Data'!$E$2:$E$6347=$B26)*('Raw Data'!$BL$2:$BL$6347=$D$3)*('Raw Data'!$P$2:$P$6347="PRAS")*('Raw Data'!$J$2:$J$6347=$G$3)*('Raw Data'!$AF$2:$AF$6347))</f>
        <v>1</v>
      </c>
      <c r="T26" s="218">
        <f t="shared" si="12"/>
        <v>0</v>
      </c>
      <c r="U26" s="218" cm="1">
        <f t="array" ref="U26">SUMPRODUCT(('Raw Data'!$E$2:$E$6347=$B26)*('Raw Data'!$BL$2:$BL$6347=$D$3)*('Raw Data'!$P$2:$P$6347="PRAS")*('Raw Data'!$J$2:$J$6347=$G$3)*('Raw Data'!$AE$2:$AE$6347))</f>
        <v>0</v>
      </c>
      <c r="V26" s="246" cm="1">
        <f t="array" ref="V26">SUMPRODUCT(('Raw Data'!$E$2:$E$6347=$B26)*('Raw Data'!$BL$2:$BL$6347=$D$3)*('Raw Data'!$P$2:$P$6347="PRAS")*('Raw Data'!$J$2:$J$6347=$G$3)*('Raw Data'!$AD$2:$AD$6347))</f>
        <v>2</v>
      </c>
      <c r="W26" s="244">
        <f t="shared" si="13"/>
        <v>0.5</v>
      </c>
    </row>
    <row r="27" spans="2:23" x14ac:dyDescent="0.2">
      <c r="B27" s="49" t="s">
        <v>22</v>
      </c>
      <c r="C27" s="245" cm="1">
        <f t="array" ref="C27">(SUMPRODUCT(('Raw Data'!$E$2:$E$6347=$B27)*('Raw Data'!$BL$2:$BL$6347=$D$3)*('Raw Data'!$P$2:$P$6347="PCOA")*('Raw Data'!$J$2:$J$6347=$G$3)*('Raw Data'!$S$2:$S$6347)))/1000</f>
        <v>0.04</v>
      </c>
      <c r="D27" s="218">
        <f t="shared" si="8"/>
        <v>0</v>
      </c>
      <c r="E27" s="246" cm="1">
        <f t="array" ref="E27">(SUMPRODUCT(('Raw Data'!$E$2:$E$6347=$B27)*('Raw Data'!$BL$2:$BL$6347=$D$3)*('Raw Data'!$P$2:$P$6347="PCOA")*('Raw Data'!$J$2:$J$6347=$G$3)*('Raw Data'!$T$2:$T$6347)))/1000</f>
        <v>0.04</v>
      </c>
      <c r="F27" s="247" cm="1">
        <f t="array" ref="F27">(SUMPRODUCT(('Raw Data'!$E$2:$E$6347=$B27)*('Raw Data'!$BL$2:$BL$6347=$D$3)*('Raw Data'!$P$2:$P$6347="PRAS")*('Raw Data'!$J$2:$J$6347=$G$3)*('Raw Data'!$S$2:$S$6347)))/1000</f>
        <v>0.06</v>
      </c>
      <c r="G27" s="247" cm="1">
        <f t="array" ref="G27">(SUMPRODUCT(('Raw Data'!$E$2:$E$6347=$B27)*('Raw Data'!$BL$2:$BL$6347=$D$3)*('Raw Data'!$P$2:$P$6347="PRAS")*('Raw Data'!$J$2:$J$6347=$G$3)*('Raw Data'!$T$2:$T$6347)))/1000</f>
        <v>0</v>
      </c>
      <c r="H27" s="218">
        <f t="shared" si="9"/>
        <v>0.06</v>
      </c>
      <c r="I27" s="247" cm="1">
        <f t="array" ref="I27">(SUMPRODUCT(('Raw Data'!$E$2:$E$6347=$B27)*('Raw Data'!$BL$2:$BL$6347=$D$3)*('Raw Data'!$P$2:$P$6347="PRAS")*('Raw Data'!$J$2:$J$6347=$G$3)*('Raw Data'!$AA$2:$AA$6347)))/1000</f>
        <v>0</v>
      </c>
      <c r="J27" s="218">
        <f t="shared" si="10"/>
        <v>0</v>
      </c>
      <c r="K27" s="247" cm="1">
        <f t="array" ref="K27">(SUMPRODUCT(('Raw Data'!$E$2:$E$6347=$B27)*('Raw Data'!$BL$2:$BL$6347=$D$3)*('Raw Data'!$P$2:$P$6347="PRAS")*('Raw Data'!$J$2:$J$6347=$G$3)*('Raw Data'!$W$2:$W$6347)))/1000</f>
        <v>0.06</v>
      </c>
      <c r="L27" s="244">
        <f t="shared" si="3"/>
        <v>0</v>
      </c>
      <c r="M27" s="218" cm="1">
        <f t="array" ref="M27">SUMPRODUCT(('Raw Data'!$E$2:$E$6347=$B27)*('Raw Data'!$BL$2:$BL$6347=$D$3)*('Raw Data'!$P$2:$P$6347="PCOA")*('Raw Data'!$J$2:$J$6347=$G$3)*('Raw Data'!$R$2:$R$6347))</f>
        <v>1</v>
      </c>
      <c r="N27" s="218" cm="1">
        <f t="array" ref="N27">SUMPRODUCT(('Raw Data'!$E$2:$E$6347=$B27)*('Raw Data'!$BL$2:$BL$6347=$D$3)*('Raw Data'!$P$2:$P$6347="PCOA")*('Raw Data'!$J$2:$J$6347=$G$3)*('Raw Data'!$AF$2:$AF$6347))</f>
        <v>0</v>
      </c>
      <c r="O27" s="218" cm="1">
        <f t="array" ref="O27">SUMPRODUCT(('Raw Data'!$E$2:$E$6347=$B27)*('Raw Data'!$BL$2:$BL$6347=$D$3)*('Raw Data'!$P$2:$P$6347="PCOA")*('Raw Data'!$J$2:$J$6347=$G$3)*('Raw Data'!$AH$2:$AH$6347))+SUMPRODUCT(('Raw Data'!$E$2:$E$6347=$B27)*('Raw Data'!$BL$2:$BL$6347=$D$3)*('Raw Data'!$P$2:$P$6347="PCOA")*('Raw Data'!$J$2:$J$6347=$G$3)*('Raw Data'!$BH$2:$BH$6347))</f>
        <v>1</v>
      </c>
      <c r="P27" s="240" cm="1">
        <f t="array" ref="P27">SUMPRODUCT(('Raw Data'!$E$2:$E$6347=$B27)*('Raw Data'!$BL$2:$BL$6347=$D$3)*('Raw Data'!$P$2:$P$6347="PRAS")*('Raw Data'!$J$2:$J$6347=$G$3)*('Raw Data'!$R$2:$R$6347))</f>
        <v>1</v>
      </c>
      <c r="Q27" s="218" cm="1">
        <f t="array" ref="Q27">SUMPRODUCT(('Raw Data'!$E$2:$E$6347=$B27)*('Raw Data'!$BL$2:$BL$6347=$D$3)*('Raw Data'!$P$2:$P$6347="PRAS")*('Raw Data'!$J$2:$J$6347=$G$3)*('Raw Data'!$AH$2:$AH$6347))+SUMPRODUCT(('Raw Data'!$E$2:$E$6347=$B27)*('Raw Data'!$BL$2:$BL$6347=$D$3)*('Raw Data'!$P$2:$P$6347="PRAS")*('Raw Data'!$J$2:$J$6347=$G$3)*('Raw Data'!$BH$2:$BH$6347))</f>
        <v>0</v>
      </c>
      <c r="R27" s="218">
        <f t="shared" si="11"/>
        <v>1</v>
      </c>
      <c r="S27" s="218" cm="1">
        <f t="array" ref="S27">SUMPRODUCT(('Raw Data'!$E$2:$E$6347=$B27)*('Raw Data'!$BL$2:$BL$6347=$D$3)*('Raw Data'!$P$2:$P$6347="PRAS")*('Raw Data'!$J$2:$J$6347=$G$3)*('Raw Data'!$AF$2:$AF$6347))</f>
        <v>0</v>
      </c>
      <c r="T27" s="218">
        <f t="shared" si="12"/>
        <v>0</v>
      </c>
      <c r="U27" s="218" cm="1">
        <f t="array" ref="U27">SUMPRODUCT(('Raw Data'!$E$2:$E$6347=$B27)*('Raw Data'!$BL$2:$BL$6347=$D$3)*('Raw Data'!$P$2:$P$6347="PRAS")*('Raw Data'!$J$2:$J$6347=$G$3)*('Raw Data'!$AE$2:$AE$6347))</f>
        <v>0</v>
      </c>
      <c r="V27" s="246" cm="1">
        <f t="array" ref="V27">SUMPRODUCT(('Raw Data'!$E$2:$E$6347=$B27)*('Raw Data'!$BL$2:$BL$6347=$D$3)*('Raw Data'!$P$2:$P$6347="PRAS")*('Raw Data'!$J$2:$J$6347=$G$3)*('Raw Data'!$AD$2:$AD$6347))</f>
        <v>1</v>
      </c>
      <c r="W27" s="244">
        <f t="shared" si="13"/>
        <v>0</v>
      </c>
    </row>
    <row r="28" spans="2:23" x14ac:dyDescent="0.2">
      <c r="B28" s="49"/>
      <c r="C28" s="245"/>
      <c r="D28" s="218"/>
      <c r="E28" s="246"/>
      <c r="F28" s="247"/>
      <c r="G28" s="247"/>
      <c r="H28" s="218"/>
      <c r="I28" s="247"/>
      <c r="J28" s="218"/>
      <c r="K28" s="247"/>
      <c r="L28" s="244"/>
      <c r="M28" s="218"/>
      <c r="N28" s="218"/>
      <c r="O28" s="218"/>
      <c r="P28" s="240"/>
      <c r="Q28" s="218"/>
      <c r="R28" s="218"/>
      <c r="S28" s="218"/>
      <c r="T28" s="218"/>
      <c r="U28" s="218"/>
      <c r="V28" s="246"/>
      <c r="W28" s="244"/>
    </row>
    <row r="29" spans="2:23" x14ac:dyDescent="0.2">
      <c r="B29" s="37" t="s">
        <v>28</v>
      </c>
      <c r="C29" s="248">
        <f>SUM(C30:C37)</f>
        <v>6</v>
      </c>
      <c r="D29" s="248">
        <f t="shared" ref="D29:K29" si="14">SUM(D30:D37)</f>
        <v>3.16</v>
      </c>
      <c r="E29" s="248">
        <f t="shared" si="14"/>
        <v>2.84</v>
      </c>
      <c r="F29" s="248">
        <f t="shared" si="14"/>
        <v>4.08</v>
      </c>
      <c r="G29" s="248">
        <f t="shared" si="14"/>
        <v>0.06</v>
      </c>
      <c r="H29" s="248">
        <f t="shared" si="14"/>
        <v>4.0199999999999996</v>
      </c>
      <c r="I29" s="248">
        <f t="shared" si="14"/>
        <v>0.82001999999999997</v>
      </c>
      <c r="J29" s="248">
        <f t="shared" si="14"/>
        <v>0.55998000000000003</v>
      </c>
      <c r="K29" s="248">
        <f t="shared" si="14"/>
        <v>2.64</v>
      </c>
      <c r="L29" s="236">
        <f t="shared" si="3"/>
        <v>0.55432033426183847</v>
      </c>
      <c r="M29" s="248">
        <f>SUM(M30:M37)</f>
        <v>150</v>
      </c>
      <c r="N29" s="248">
        <f t="shared" ref="N29:V29" si="15">SUM(N30:N37)</f>
        <v>79</v>
      </c>
      <c r="O29" s="248">
        <f t="shared" si="15"/>
        <v>71</v>
      </c>
      <c r="P29" s="248">
        <f t="shared" si="15"/>
        <v>68</v>
      </c>
      <c r="Q29" s="248">
        <f t="shared" si="15"/>
        <v>1</v>
      </c>
      <c r="R29" s="248">
        <f t="shared" si="15"/>
        <v>67</v>
      </c>
      <c r="S29" s="248">
        <f t="shared" si="15"/>
        <v>13</v>
      </c>
      <c r="T29" s="248">
        <f t="shared" si="15"/>
        <v>10</v>
      </c>
      <c r="U29" s="248">
        <f t="shared" si="15"/>
        <v>0</v>
      </c>
      <c r="V29" s="248">
        <f t="shared" si="15"/>
        <v>44</v>
      </c>
      <c r="W29" s="236">
        <f t="shared" si="5"/>
        <v>0.63013698630136983</v>
      </c>
    </row>
    <row r="30" spans="2:23" x14ac:dyDescent="0.2">
      <c r="B30" s="49" t="s">
        <v>29</v>
      </c>
      <c r="C30" s="245" cm="1">
        <f t="array" ref="C30">(SUMPRODUCT(('Raw Data'!$E$2:$E$6347=$B30)*('Raw Data'!$BL$2:$BL$6347=$D$3)*('Raw Data'!$P$2:$P$6347="PCOA")*('Raw Data'!$J$2:$J$6347=$G$3)*('Raw Data'!$S$2:$S$6347)))/1000</f>
        <v>0.2</v>
      </c>
      <c r="D30" s="218">
        <f t="shared" si="8"/>
        <v>0.16</v>
      </c>
      <c r="E30" s="246" cm="1">
        <f t="array" ref="E30">(SUMPRODUCT(('Raw Data'!$E$2:$E$6347=$B30)*('Raw Data'!$BL$2:$BL$6347=$D$3)*('Raw Data'!$P$2:$P$6347="PCOA")*('Raw Data'!$J$2:$J$6347=$G$3)*('Raw Data'!$T$2:$T$6347)))/1000</f>
        <v>0.04</v>
      </c>
      <c r="F30" s="247" cm="1">
        <f t="array" ref="F30">(SUMPRODUCT(('Raw Data'!$E$2:$E$6347=$B30)*('Raw Data'!$BL$2:$BL$6347=$D$3)*('Raw Data'!$P$2:$P$6347="PRAS")*('Raw Data'!$J$2:$J$6347=$G$3)*('Raw Data'!$S$2:$S$6347)))/1000</f>
        <v>0.06</v>
      </c>
      <c r="G30" s="247" cm="1">
        <f t="array" ref="G30">(SUMPRODUCT(('Raw Data'!$E$2:$E$6347=$B30)*('Raw Data'!$BL$2:$BL$6347=$D$3)*('Raw Data'!$P$2:$P$6347="PRAS")*('Raw Data'!$J$2:$J$6347=$G$3)*('Raw Data'!$T$2:$T$6347)))/1000</f>
        <v>0</v>
      </c>
      <c r="H30" s="218">
        <f t="shared" si="9"/>
        <v>0.06</v>
      </c>
      <c r="I30" s="247" cm="1">
        <f t="array" ref="I30">(SUMPRODUCT(('Raw Data'!$E$2:$E$6347=$B30)*('Raw Data'!$BL$2:$BL$6347=$D$3)*('Raw Data'!$P$2:$P$6347="PRAS")*('Raw Data'!$J$2:$J$6347=$G$3)*('Raw Data'!$AA$2:$AA$6347)))/1000</f>
        <v>0</v>
      </c>
      <c r="J30" s="218">
        <f t="shared" si="10"/>
        <v>0</v>
      </c>
      <c r="K30" s="247" cm="1">
        <f t="array" ref="K30">(SUMPRODUCT(('Raw Data'!$E$2:$E$6347=$B30)*('Raw Data'!$BL$2:$BL$6347=$D$3)*('Raw Data'!$P$2:$P$6347="PRAS")*('Raw Data'!$J$2:$J$6347=$G$3)*('Raw Data'!$W$2:$W$6347)))/1000</f>
        <v>0.06</v>
      </c>
      <c r="L30" s="244">
        <f t="shared" si="3"/>
        <v>0.72727272727272729</v>
      </c>
      <c r="M30" s="218" cm="1">
        <f t="array" ref="M30">SUMPRODUCT(('Raw Data'!$E$2:$E$6347=$B30)*('Raw Data'!$BL$2:$BL$6347=$D$3)*('Raw Data'!$P$2:$P$6347="PCOA")*('Raw Data'!$J$2:$J$6347=$G$3)*('Raw Data'!$R$2:$R$6347))</f>
        <v>5</v>
      </c>
      <c r="N30" s="218" cm="1">
        <f t="array" ref="N30">SUMPRODUCT(('Raw Data'!$E$2:$E$6347=$B30)*('Raw Data'!$BL$2:$BL$6347=$D$3)*('Raw Data'!$P$2:$P$6347="PCOA")*('Raw Data'!$J$2:$J$6347=$G$3)*('Raw Data'!$AF$2:$AF$6347))</f>
        <v>4</v>
      </c>
      <c r="O30" s="218" cm="1">
        <f t="array" ref="O30">SUMPRODUCT(('Raw Data'!$E$2:$E$6347=$B30)*('Raw Data'!$BL$2:$BL$6347=$D$3)*('Raw Data'!$P$2:$P$6347="PCOA")*('Raw Data'!$J$2:$J$6347=$G$3)*('Raw Data'!$AH$2:$AH$6347))+SUMPRODUCT(('Raw Data'!$E$2:$E$6347=$B30)*('Raw Data'!$BL$2:$BL$6347=$D$3)*('Raw Data'!$P$2:$P$6347="PCOA")*('Raw Data'!$J$2:$J$6347=$G$3)*('Raw Data'!$BH$2:$BH$6347))</f>
        <v>1</v>
      </c>
      <c r="P30" s="240" cm="1">
        <f t="array" ref="P30">SUMPRODUCT(('Raw Data'!$E$2:$E$6347=$B30)*('Raw Data'!$BL$2:$BL$6347=$D$3)*('Raw Data'!$P$2:$P$6347="PRAS")*('Raw Data'!$J$2:$J$6347=$G$3)*('Raw Data'!$R$2:$R$6347))</f>
        <v>1</v>
      </c>
      <c r="Q30" s="218" cm="1">
        <f t="array" ref="Q30">SUMPRODUCT(('Raw Data'!$E$2:$E$6347=$B30)*('Raw Data'!$BL$2:$BL$6347=$D$3)*('Raw Data'!$P$2:$P$6347="PRAS")*('Raw Data'!$J$2:$J$6347=$G$3)*('Raw Data'!$AH$2:$AH$6347))+SUMPRODUCT(('Raw Data'!$E$2:$E$6347=$B30)*('Raw Data'!$BL$2:$BL$6347=$D$3)*('Raw Data'!$P$2:$P$6347="PRAS")*('Raw Data'!$J$2:$J$6347=$G$3)*('Raw Data'!$BH$2:$BH$6347))</f>
        <v>0</v>
      </c>
      <c r="R30" s="218">
        <f t="shared" ref="R30:R37" si="16">P30-Q30</f>
        <v>1</v>
      </c>
      <c r="S30" s="218" cm="1">
        <f t="array" ref="S30">SUMPRODUCT(('Raw Data'!$E$2:$E$6347=$B30)*('Raw Data'!$BL$2:$BL$6347=$D$3)*('Raw Data'!$P$2:$P$6347="PRAS")*('Raw Data'!$J$2:$J$6347=$G$3)*('Raw Data'!$AF$2:$AF$6347))</f>
        <v>0</v>
      </c>
      <c r="T30" s="218">
        <f t="shared" ref="T30:T37" si="17">R30-S30-U30-V30</f>
        <v>0</v>
      </c>
      <c r="U30" s="218" cm="1">
        <f t="array" ref="U30">SUMPRODUCT(('Raw Data'!$E$2:$E$6347=$B30)*('Raw Data'!$BL$2:$BL$6347=$D$3)*('Raw Data'!$P$2:$P$6347="PRAS")*('Raw Data'!$J$2:$J$6347=$G$3)*('Raw Data'!$AE$2:$AE$6347))</f>
        <v>0</v>
      </c>
      <c r="V30" s="246" cm="1">
        <f t="array" ref="V30">SUMPRODUCT(('Raw Data'!$E$2:$E$6347=$B30)*('Raw Data'!$BL$2:$BL$6347=$D$3)*('Raw Data'!$P$2:$P$6347="PRAS")*('Raw Data'!$J$2:$J$6347=$G$3)*('Raw Data'!$AD$2:$AD$6347))</f>
        <v>1</v>
      </c>
      <c r="W30" s="244">
        <f t="shared" ref="W30:W37" si="18">IFERROR((S30+N30)/(R30+N30),0)</f>
        <v>0.8</v>
      </c>
    </row>
    <row r="31" spans="2:23" x14ac:dyDescent="0.2">
      <c r="B31" s="49" t="s">
        <v>30</v>
      </c>
      <c r="C31" s="245" cm="1">
        <f t="array" ref="C31">(SUMPRODUCT(('Raw Data'!$E$2:$E$6347=$B31)*('Raw Data'!$BL$2:$BL$6347=$D$3)*('Raw Data'!$P$2:$P$6347="PCOA")*('Raw Data'!$J$2:$J$6347=$G$3)*('Raw Data'!$S$2:$S$6347)))/1000</f>
        <v>0.96</v>
      </c>
      <c r="D31" s="218">
        <f t="shared" si="8"/>
        <v>0.55999999999999994</v>
      </c>
      <c r="E31" s="246" cm="1">
        <f t="array" ref="E31">(SUMPRODUCT(('Raw Data'!$E$2:$E$6347=$B31)*('Raw Data'!$BL$2:$BL$6347=$D$3)*('Raw Data'!$P$2:$P$6347="PCOA")*('Raw Data'!$J$2:$J$6347=$G$3)*('Raw Data'!$T$2:$T$6347)))/1000</f>
        <v>0.4</v>
      </c>
      <c r="F31" s="247" cm="1">
        <f t="array" ref="F31">(SUMPRODUCT(('Raw Data'!$E$2:$E$6347=$B31)*('Raw Data'!$BL$2:$BL$6347=$D$3)*('Raw Data'!$P$2:$P$6347="PRAS")*('Raw Data'!$J$2:$J$6347=$G$3)*('Raw Data'!$S$2:$S$6347)))/1000</f>
        <v>0.6</v>
      </c>
      <c r="G31" s="247" cm="1">
        <f t="array" ref="G31">(SUMPRODUCT(('Raw Data'!$E$2:$E$6347=$B31)*('Raw Data'!$BL$2:$BL$6347=$D$3)*('Raw Data'!$P$2:$P$6347="PRAS")*('Raw Data'!$J$2:$J$6347=$G$3)*('Raw Data'!$T$2:$T$6347)))/1000</f>
        <v>0</v>
      </c>
      <c r="H31" s="218">
        <f t="shared" si="9"/>
        <v>0.6</v>
      </c>
      <c r="I31" s="247" cm="1">
        <f t="array" ref="I31">(SUMPRODUCT(('Raw Data'!$E$2:$E$6347=$B31)*('Raw Data'!$BL$2:$BL$6347=$D$3)*('Raw Data'!$P$2:$P$6347="PRAS")*('Raw Data'!$J$2:$J$6347=$G$3)*('Raw Data'!$AA$2:$AA$6347)))/1000</f>
        <v>0.12</v>
      </c>
      <c r="J31" s="218">
        <f t="shared" si="10"/>
        <v>0</v>
      </c>
      <c r="K31" s="247" cm="1">
        <f t="array" ref="K31">(SUMPRODUCT(('Raw Data'!$E$2:$E$6347=$B31)*('Raw Data'!$BL$2:$BL$6347=$D$3)*('Raw Data'!$P$2:$P$6347="PRAS")*('Raw Data'!$J$2:$J$6347=$G$3)*('Raw Data'!$W$2:$W$6347)))/1000</f>
        <v>0.48</v>
      </c>
      <c r="L31" s="244">
        <f t="shared" si="3"/>
        <v>0.58620689655172409</v>
      </c>
      <c r="M31" s="218" cm="1">
        <f t="array" ref="M31">SUMPRODUCT(('Raw Data'!$E$2:$E$6347=$B31)*('Raw Data'!$BL$2:$BL$6347=$D$3)*('Raw Data'!$P$2:$P$6347="PCOA")*('Raw Data'!$J$2:$J$6347=$G$3)*('Raw Data'!$R$2:$R$6347))</f>
        <v>24</v>
      </c>
      <c r="N31" s="218" cm="1">
        <f t="array" ref="N31">SUMPRODUCT(('Raw Data'!$E$2:$E$6347=$B31)*('Raw Data'!$BL$2:$BL$6347=$D$3)*('Raw Data'!$P$2:$P$6347="PCOA")*('Raw Data'!$J$2:$J$6347=$G$3)*('Raw Data'!$AF$2:$AF$6347))</f>
        <v>14</v>
      </c>
      <c r="O31" s="218" cm="1">
        <f t="array" ref="O31">SUMPRODUCT(('Raw Data'!$E$2:$E$6347=$B31)*('Raw Data'!$BL$2:$BL$6347=$D$3)*('Raw Data'!$P$2:$P$6347="PCOA")*('Raw Data'!$J$2:$J$6347=$G$3)*('Raw Data'!$AH$2:$AH$6347))+SUMPRODUCT(('Raw Data'!$E$2:$E$6347=$B31)*('Raw Data'!$BL$2:$BL$6347=$D$3)*('Raw Data'!$P$2:$P$6347="PCOA")*('Raw Data'!$J$2:$J$6347=$G$3)*('Raw Data'!$BH$2:$BH$6347))</f>
        <v>10</v>
      </c>
      <c r="P31" s="240" cm="1">
        <f t="array" ref="P31">SUMPRODUCT(('Raw Data'!$E$2:$E$6347=$B31)*('Raw Data'!$BL$2:$BL$6347=$D$3)*('Raw Data'!$P$2:$P$6347="PRAS")*('Raw Data'!$J$2:$J$6347=$G$3)*('Raw Data'!$R$2:$R$6347))</f>
        <v>10</v>
      </c>
      <c r="Q31" s="218" cm="1">
        <f t="array" ref="Q31">SUMPRODUCT(('Raw Data'!$E$2:$E$6347=$B31)*('Raw Data'!$BL$2:$BL$6347=$D$3)*('Raw Data'!$P$2:$P$6347="PRAS")*('Raw Data'!$J$2:$J$6347=$G$3)*('Raw Data'!$AH$2:$AH$6347))+SUMPRODUCT(('Raw Data'!$E$2:$E$6347=$B31)*('Raw Data'!$BL$2:$BL$6347=$D$3)*('Raw Data'!$P$2:$P$6347="PRAS")*('Raw Data'!$J$2:$J$6347=$G$3)*('Raw Data'!$BH$2:$BH$6347))</f>
        <v>0</v>
      </c>
      <c r="R31" s="218">
        <f t="shared" si="16"/>
        <v>10</v>
      </c>
      <c r="S31" s="218" cm="1">
        <f t="array" ref="S31">SUMPRODUCT(('Raw Data'!$E$2:$E$6347=$B31)*('Raw Data'!$BL$2:$BL$6347=$D$3)*('Raw Data'!$P$2:$P$6347="PRAS")*('Raw Data'!$J$2:$J$6347=$G$3)*('Raw Data'!$AF$2:$AF$6347))</f>
        <v>2</v>
      </c>
      <c r="T31" s="218">
        <f t="shared" si="17"/>
        <v>0</v>
      </c>
      <c r="U31" s="218" cm="1">
        <f t="array" ref="U31">SUMPRODUCT(('Raw Data'!$E$2:$E$6347=$B31)*('Raw Data'!$BL$2:$BL$6347=$D$3)*('Raw Data'!$P$2:$P$6347="PRAS")*('Raw Data'!$J$2:$J$6347=$G$3)*('Raw Data'!$AE$2:$AE$6347))</f>
        <v>0</v>
      </c>
      <c r="V31" s="246" cm="1">
        <f t="array" ref="V31">SUMPRODUCT(('Raw Data'!$E$2:$E$6347=$B31)*('Raw Data'!$BL$2:$BL$6347=$D$3)*('Raw Data'!$P$2:$P$6347="PRAS")*('Raw Data'!$J$2:$J$6347=$G$3)*('Raw Data'!$AD$2:$AD$6347))</f>
        <v>8</v>
      </c>
      <c r="W31" s="244">
        <f t="shared" si="18"/>
        <v>0.66666666666666663</v>
      </c>
    </row>
    <row r="32" spans="2:23" x14ac:dyDescent="0.2">
      <c r="B32" s="49" t="s">
        <v>31</v>
      </c>
      <c r="C32" s="245" cm="1">
        <f t="array" ref="C32">(SUMPRODUCT(('Raw Data'!$E$2:$E$6347=$B32)*('Raw Data'!$BL$2:$BL$6347=$D$3)*('Raw Data'!$P$2:$P$6347="PCOA")*('Raw Data'!$J$2:$J$6347=$G$3)*('Raw Data'!$S$2:$S$6347)))/1000</f>
        <v>0.04</v>
      </c>
      <c r="D32" s="218">
        <f t="shared" si="8"/>
        <v>0.04</v>
      </c>
      <c r="E32" s="246" cm="1">
        <f t="array" ref="E32">(SUMPRODUCT(('Raw Data'!$E$2:$E$6347=$B32)*('Raw Data'!$BL$2:$BL$6347=$D$3)*('Raw Data'!$P$2:$P$6347="PCOA")*('Raw Data'!$J$2:$J$6347=$G$3)*('Raw Data'!$T$2:$T$6347)))/1000</f>
        <v>0</v>
      </c>
      <c r="F32" s="247" cm="1">
        <f t="array" ref="F32">(SUMPRODUCT(('Raw Data'!$E$2:$E$6347=$B32)*('Raw Data'!$BL$2:$BL$6347=$D$3)*('Raw Data'!$P$2:$P$6347="PRAS")*('Raw Data'!$J$2:$J$6347=$G$3)*('Raw Data'!$S$2:$S$6347)))/1000</f>
        <v>0</v>
      </c>
      <c r="G32" s="247" cm="1">
        <f t="array" ref="G32">(SUMPRODUCT(('Raw Data'!$E$2:$E$6347=$B32)*('Raw Data'!$BL$2:$BL$6347=$D$3)*('Raw Data'!$P$2:$P$6347="PRAS")*('Raw Data'!$J$2:$J$6347=$G$3)*('Raw Data'!$T$2:$T$6347)))/1000</f>
        <v>0</v>
      </c>
      <c r="H32" s="218">
        <f t="shared" si="9"/>
        <v>0</v>
      </c>
      <c r="I32" s="247" cm="1">
        <f t="array" ref="I32">(SUMPRODUCT(('Raw Data'!$E$2:$E$6347=$B32)*('Raw Data'!$BL$2:$BL$6347=$D$3)*('Raw Data'!$P$2:$P$6347="PRAS")*('Raw Data'!$J$2:$J$6347=$G$3)*('Raw Data'!$AA$2:$AA$6347)))/1000</f>
        <v>0</v>
      </c>
      <c r="J32" s="218">
        <f t="shared" si="10"/>
        <v>0</v>
      </c>
      <c r="K32" s="247" cm="1">
        <f t="array" ref="K32">(SUMPRODUCT(('Raw Data'!$E$2:$E$6347=$B32)*('Raw Data'!$BL$2:$BL$6347=$D$3)*('Raw Data'!$P$2:$P$6347="PRAS")*('Raw Data'!$J$2:$J$6347=$G$3)*('Raw Data'!$W$2:$W$6347)))/1000</f>
        <v>0</v>
      </c>
      <c r="L32" s="244">
        <f t="shared" si="3"/>
        <v>1</v>
      </c>
      <c r="M32" s="218" cm="1">
        <f t="array" ref="M32">SUMPRODUCT(('Raw Data'!$E$2:$E$6347=$B32)*('Raw Data'!$BL$2:$BL$6347=$D$3)*('Raw Data'!$P$2:$P$6347="PCOA")*('Raw Data'!$J$2:$J$6347=$G$3)*('Raw Data'!$R$2:$R$6347))</f>
        <v>1</v>
      </c>
      <c r="N32" s="218" cm="1">
        <f t="array" ref="N32">SUMPRODUCT(('Raw Data'!$E$2:$E$6347=$B32)*('Raw Data'!$BL$2:$BL$6347=$D$3)*('Raw Data'!$P$2:$P$6347="PCOA")*('Raw Data'!$J$2:$J$6347=$G$3)*('Raw Data'!$AF$2:$AF$6347))</f>
        <v>1</v>
      </c>
      <c r="O32" s="218" cm="1">
        <f t="array" ref="O32">SUMPRODUCT(('Raw Data'!$E$2:$E$6347=$B32)*('Raw Data'!$BL$2:$BL$6347=$D$3)*('Raw Data'!$P$2:$P$6347="PCOA")*('Raw Data'!$J$2:$J$6347=$G$3)*('Raw Data'!$AH$2:$AH$6347))+SUMPRODUCT(('Raw Data'!$E$2:$E$6347=$B32)*('Raw Data'!$BL$2:$BL$6347=$D$3)*('Raw Data'!$P$2:$P$6347="PCOA")*('Raw Data'!$J$2:$J$6347=$G$3)*('Raw Data'!$BH$2:$BH$6347))</f>
        <v>0</v>
      </c>
      <c r="P32" s="240" cm="1">
        <f t="array" ref="P32">SUMPRODUCT(('Raw Data'!$E$2:$E$6347=$B32)*('Raw Data'!$BL$2:$BL$6347=$D$3)*('Raw Data'!$P$2:$P$6347="PRAS")*('Raw Data'!$J$2:$J$6347=$G$3)*('Raw Data'!$R$2:$R$6347))</f>
        <v>0</v>
      </c>
      <c r="Q32" s="218" cm="1">
        <f t="array" ref="Q32">SUMPRODUCT(('Raw Data'!$E$2:$E$6347=$B32)*('Raw Data'!$BL$2:$BL$6347=$D$3)*('Raw Data'!$P$2:$P$6347="PRAS")*('Raw Data'!$J$2:$J$6347=$G$3)*('Raw Data'!$AH$2:$AH$6347))+SUMPRODUCT(('Raw Data'!$E$2:$E$6347=$B32)*('Raw Data'!$BL$2:$BL$6347=$D$3)*('Raw Data'!$P$2:$P$6347="PRAS")*('Raw Data'!$J$2:$J$6347=$G$3)*('Raw Data'!$BH$2:$BH$6347))</f>
        <v>0</v>
      </c>
      <c r="R32" s="218">
        <f t="shared" si="16"/>
        <v>0</v>
      </c>
      <c r="S32" s="218" cm="1">
        <f t="array" ref="S32">SUMPRODUCT(('Raw Data'!$E$2:$E$6347=$B32)*('Raw Data'!$BL$2:$BL$6347=$D$3)*('Raw Data'!$P$2:$P$6347="PRAS")*('Raw Data'!$J$2:$J$6347=$G$3)*('Raw Data'!$AF$2:$AF$6347))</f>
        <v>0</v>
      </c>
      <c r="T32" s="218">
        <f t="shared" si="17"/>
        <v>0</v>
      </c>
      <c r="U32" s="218" cm="1">
        <f t="array" ref="U32">SUMPRODUCT(('Raw Data'!$E$2:$E$6347=$B32)*('Raw Data'!$BL$2:$BL$6347=$D$3)*('Raw Data'!$P$2:$P$6347="PRAS")*('Raw Data'!$J$2:$J$6347=$G$3)*('Raw Data'!$AE$2:$AE$6347))</f>
        <v>0</v>
      </c>
      <c r="V32" s="246" cm="1">
        <f t="array" ref="V32">SUMPRODUCT(('Raw Data'!$E$2:$E$6347=$B32)*('Raw Data'!$BL$2:$BL$6347=$D$3)*('Raw Data'!$P$2:$P$6347="PRAS")*('Raw Data'!$J$2:$J$6347=$G$3)*('Raw Data'!$AD$2:$AD$6347))</f>
        <v>0</v>
      </c>
      <c r="W32" s="244">
        <f t="shared" si="18"/>
        <v>1</v>
      </c>
    </row>
    <row r="33" spans="2:23" x14ac:dyDescent="0.2">
      <c r="B33" s="49" t="s">
        <v>32</v>
      </c>
      <c r="C33" s="245" cm="1">
        <f t="array" ref="C33">(SUMPRODUCT(('Raw Data'!$E$2:$E$6347=$B33)*('Raw Data'!$BL$2:$BL$6347=$D$3)*('Raw Data'!$P$2:$P$6347="PCOA")*('Raw Data'!$J$2:$J$6347=$G$3)*('Raw Data'!$S$2:$S$6347)))/1000</f>
        <v>0.92</v>
      </c>
      <c r="D33" s="218">
        <f t="shared" si="8"/>
        <v>0.52</v>
      </c>
      <c r="E33" s="246" cm="1">
        <f t="array" ref="E33">(SUMPRODUCT(('Raw Data'!$E$2:$E$6347=$B33)*('Raw Data'!$BL$2:$BL$6347=$D$3)*('Raw Data'!$P$2:$P$6347="PCOA")*('Raw Data'!$J$2:$J$6347=$G$3)*('Raw Data'!$T$2:$T$6347)))/1000</f>
        <v>0.4</v>
      </c>
      <c r="F33" s="247" cm="1">
        <f t="array" ref="F33">(SUMPRODUCT(('Raw Data'!$E$2:$E$6347=$B33)*('Raw Data'!$BL$2:$BL$6347=$D$3)*('Raw Data'!$P$2:$P$6347="PRAS")*('Raw Data'!$J$2:$J$6347=$G$3)*('Raw Data'!$S$2:$S$6347)))/1000</f>
        <v>0.6</v>
      </c>
      <c r="G33" s="247" cm="1">
        <f t="array" ref="G33">(SUMPRODUCT(('Raw Data'!$E$2:$E$6347=$B33)*('Raw Data'!$BL$2:$BL$6347=$D$3)*('Raw Data'!$P$2:$P$6347="PRAS")*('Raw Data'!$J$2:$J$6347=$G$3)*('Raw Data'!$T$2:$T$6347)))/1000</f>
        <v>0</v>
      </c>
      <c r="H33" s="218">
        <f t="shared" si="9"/>
        <v>0.6</v>
      </c>
      <c r="I33" s="247" cm="1">
        <f t="array" ref="I33">(SUMPRODUCT(('Raw Data'!$E$2:$E$6347=$B33)*('Raw Data'!$BL$2:$BL$6347=$D$3)*('Raw Data'!$P$2:$P$6347="PRAS")*('Raw Data'!$J$2:$J$6347=$G$3)*('Raw Data'!$AA$2:$AA$6347)))/1000</f>
        <v>8.0010000000000012E-2</v>
      </c>
      <c r="J33" s="218">
        <f t="shared" si="10"/>
        <v>0.15998999999999997</v>
      </c>
      <c r="K33" s="247" cm="1">
        <f t="array" ref="K33">(SUMPRODUCT(('Raw Data'!$E$2:$E$6347=$B33)*('Raw Data'!$BL$2:$BL$6347=$D$3)*('Raw Data'!$P$2:$P$6347="PRAS")*('Raw Data'!$J$2:$J$6347=$G$3)*('Raw Data'!$W$2:$W$6347)))/1000</f>
        <v>0.36</v>
      </c>
      <c r="L33" s="244">
        <f t="shared" si="3"/>
        <v>0.53572321428571423</v>
      </c>
      <c r="M33" s="218" cm="1">
        <f t="array" ref="M33">SUMPRODUCT(('Raw Data'!$E$2:$E$6347=$B33)*('Raw Data'!$BL$2:$BL$6347=$D$3)*('Raw Data'!$P$2:$P$6347="PCOA")*('Raw Data'!$J$2:$J$6347=$G$3)*('Raw Data'!$R$2:$R$6347))</f>
        <v>23</v>
      </c>
      <c r="N33" s="218" cm="1">
        <f t="array" ref="N33">SUMPRODUCT(('Raw Data'!$E$2:$E$6347=$B33)*('Raw Data'!$BL$2:$BL$6347=$D$3)*('Raw Data'!$P$2:$P$6347="PCOA")*('Raw Data'!$J$2:$J$6347=$G$3)*('Raw Data'!$AF$2:$AF$6347))</f>
        <v>13</v>
      </c>
      <c r="O33" s="218" cm="1">
        <f t="array" ref="O33">SUMPRODUCT(('Raw Data'!$E$2:$E$6347=$B33)*('Raw Data'!$BL$2:$BL$6347=$D$3)*('Raw Data'!$P$2:$P$6347="PCOA")*('Raw Data'!$J$2:$J$6347=$G$3)*('Raw Data'!$AH$2:$AH$6347))+SUMPRODUCT(('Raw Data'!$E$2:$E$6347=$B33)*('Raw Data'!$BL$2:$BL$6347=$D$3)*('Raw Data'!$P$2:$P$6347="PCOA")*('Raw Data'!$J$2:$J$6347=$G$3)*('Raw Data'!$BH$2:$BH$6347))</f>
        <v>10</v>
      </c>
      <c r="P33" s="240" cm="1">
        <f t="array" ref="P33">SUMPRODUCT(('Raw Data'!$E$2:$E$6347=$B33)*('Raw Data'!$BL$2:$BL$6347=$D$3)*('Raw Data'!$P$2:$P$6347="PRAS")*('Raw Data'!$J$2:$J$6347=$G$3)*('Raw Data'!$R$2:$R$6347))</f>
        <v>10</v>
      </c>
      <c r="Q33" s="218" cm="1">
        <f t="array" ref="Q33">SUMPRODUCT(('Raw Data'!$E$2:$E$6347=$B33)*('Raw Data'!$BL$2:$BL$6347=$D$3)*('Raw Data'!$P$2:$P$6347="PRAS")*('Raw Data'!$J$2:$J$6347=$G$3)*('Raw Data'!$AH$2:$AH$6347))+SUMPRODUCT(('Raw Data'!$E$2:$E$6347=$B33)*('Raw Data'!$BL$2:$BL$6347=$D$3)*('Raw Data'!$P$2:$P$6347="PRAS")*('Raw Data'!$J$2:$J$6347=$G$3)*('Raw Data'!$BH$2:$BH$6347))</f>
        <v>0</v>
      </c>
      <c r="R33" s="218">
        <f t="shared" si="16"/>
        <v>10</v>
      </c>
      <c r="S33" s="218" cm="1">
        <f t="array" ref="S33">SUMPRODUCT(('Raw Data'!$E$2:$E$6347=$B33)*('Raw Data'!$BL$2:$BL$6347=$D$3)*('Raw Data'!$P$2:$P$6347="PRAS")*('Raw Data'!$J$2:$J$6347=$G$3)*('Raw Data'!$AF$2:$AF$6347))</f>
        <v>1</v>
      </c>
      <c r="T33" s="218">
        <f t="shared" si="17"/>
        <v>3</v>
      </c>
      <c r="U33" s="218" cm="1">
        <f t="array" ref="U33">SUMPRODUCT(('Raw Data'!$E$2:$E$6347=$B33)*('Raw Data'!$BL$2:$BL$6347=$D$3)*('Raw Data'!$P$2:$P$6347="PRAS")*('Raw Data'!$J$2:$J$6347=$G$3)*('Raw Data'!$AE$2:$AE$6347))</f>
        <v>0</v>
      </c>
      <c r="V33" s="246" cm="1">
        <f t="array" ref="V33">SUMPRODUCT(('Raw Data'!$E$2:$E$6347=$B33)*('Raw Data'!$BL$2:$BL$6347=$D$3)*('Raw Data'!$P$2:$P$6347="PRAS")*('Raw Data'!$J$2:$J$6347=$G$3)*('Raw Data'!$AD$2:$AD$6347))</f>
        <v>6</v>
      </c>
      <c r="W33" s="244">
        <f t="shared" si="18"/>
        <v>0.60869565217391308</v>
      </c>
    </row>
    <row r="34" spans="2:23" x14ac:dyDescent="0.2">
      <c r="B34" s="49" t="s">
        <v>33</v>
      </c>
      <c r="C34" s="245" cm="1">
        <f t="array" ref="C34">(SUMPRODUCT(('Raw Data'!$E$2:$E$6347=$B34)*('Raw Data'!$BL$2:$BL$6347=$D$3)*('Raw Data'!$P$2:$P$6347="PCOA")*('Raw Data'!$J$2:$J$6347=$G$3)*('Raw Data'!$S$2:$S$6347)))/1000</f>
        <v>1.2</v>
      </c>
      <c r="D34" s="218">
        <f t="shared" si="8"/>
        <v>0.39999999999999991</v>
      </c>
      <c r="E34" s="246" cm="1">
        <f t="array" ref="E34">(SUMPRODUCT(('Raw Data'!$E$2:$E$6347=$B34)*('Raw Data'!$BL$2:$BL$6347=$D$3)*('Raw Data'!$P$2:$P$6347="PCOA")*('Raw Data'!$J$2:$J$6347=$G$3)*('Raw Data'!$T$2:$T$6347)))/1000</f>
        <v>0.8</v>
      </c>
      <c r="F34" s="247" cm="1">
        <f t="array" ref="F34">(SUMPRODUCT(('Raw Data'!$E$2:$E$6347=$B34)*('Raw Data'!$BL$2:$BL$6347=$D$3)*('Raw Data'!$P$2:$P$6347="PRAS")*('Raw Data'!$J$2:$J$6347=$G$3)*('Raw Data'!$S$2:$S$6347)))/1000</f>
        <v>1.1399999999999999</v>
      </c>
      <c r="G34" s="247" cm="1">
        <f t="array" ref="G34">(SUMPRODUCT(('Raw Data'!$E$2:$E$6347=$B34)*('Raw Data'!$BL$2:$BL$6347=$D$3)*('Raw Data'!$P$2:$P$6347="PRAS")*('Raw Data'!$J$2:$J$6347=$G$3)*('Raw Data'!$T$2:$T$6347)))/1000</f>
        <v>0</v>
      </c>
      <c r="H34" s="218">
        <f t="shared" si="9"/>
        <v>1.1399999999999999</v>
      </c>
      <c r="I34" s="247" cm="1">
        <f t="array" ref="I34">(SUMPRODUCT(('Raw Data'!$E$2:$E$6347=$B34)*('Raw Data'!$BL$2:$BL$6347=$D$3)*('Raw Data'!$P$2:$P$6347="PRAS")*('Raw Data'!$J$2:$J$6347=$G$3)*('Raw Data'!$AA$2:$AA$6347)))/1000</f>
        <v>0.18</v>
      </c>
      <c r="J34" s="218">
        <f t="shared" si="10"/>
        <v>0.12</v>
      </c>
      <c r="K34" s="247" cm="1">
        <f t="array" ref="K34">(SUMPRODUCT(('Raw Data'!$E$2:$E$6347=$B34)*('Raw Data'!$BL$2:$BL$6347=$D$3)*('Raw Data'!$P$2:$P$6347="PRAS")*('Raw Data'!$J$2:$J$6347=$G$3)*('Raw Data'!$W$2:$W$6347)))/1000</f>
        <v>0.84</v>
      </c>
      <c r="L34" s="244">
        <f t="shared" si="3"/>
        <v>0.37662337662337658</v>
      </c>
      <c r="M34" s="218" cm="1">
        <f t="array" ref="M34">SUMPRODUCT(('Raw Data'!$E$2:$E$6347=$B34)*('Raw Data'!$BL$2:$BL$6347=$D$3)*('Raw Data'!$P$2:$P$6347="PCOA")*('Raw Data'!$J$2:$J$6347=$G$3)*('Raw Data'!$R$2:$R$6347))</f>
        <v>30</v>
      </c>
      <c r="N34" s="218" cm="1">
        <f t="array" ref="N34">SUMPRODUCT(('Raw Data'!$E$2:$E$6347=$B34)*('Raw Data'!$BL$2:$BL$6347=$D$3)*('Raw Data'!$P$2:$P$6347="PCOA")*('Raw Data'!$J$2:$J$6347=$G$3)*('Raw Data'!$AF$2:$AF$6347))</f>
        <v>10</v>
      </c>
      <c r="O34" s="218" cm="1">
        <f t="array" ref="O34">SUMPRODUCT(('Raw Data'!$E$2:$E$6347=$B34)*('Raw Data'!$BL$2:$BL$6347=$D$3)*('Raw Data'!$P$2:$P$6347="PCOA")*('Raw Data'!$J$2:$J$6347=$G$3)*('Raw Data'!$AH$2:$AH$6347))+SUMPRODUCT(('Raw Data'!$E$2:$E$6347=$B34)*('Raw Data'!$BL$2:$BL$6347=$D$3)*('Raw Data'!$P$2:$P$6347="PCOA")*('Raw Data'!$J$2:$J$6347=$G$3)*('Raw Data'!$BH$2:$BH$6347))</f>
        <v>20</v>
      </c>
      <c r="P34" s="240" cm="1">
        <f t="array" ref="P34">SUMPRODUCT(('Raw Data'!$E$2:$E$6347=$B34)*('Raw Data'!$BL$2:$BL$6347=$D$3)*('Raw Data'!$P$2:$P$6347="PRAS")*('Raw Data'!$J$2:$J$6347=$G$3)*('Raw Data'!$R$2:$R$6347))</f>
        <v>19</v>
      </c>
      <c r="Q34" s="218" cm="1">
        <f t="array" ref="Q34">SUMPRODUCT(('Raw Data'!$E$2:$E$6347=$B34)*('Raw Data'!$BL$2:$BL$6347=$D$3)*('Raw Data'!$P$2:$P$6347="PRAS")*('Raw Data'!$J$2:$J$6347=$G$3)*('Raw Data'!$AH$2:$AH$6347))+SUMPRODUCT(('Raw Data'!$E$2:$E$6347=$B34)*('Raw Data'!$BL$2:$BL$6347=$D$3)*('Raw Data'!$P$2:$P$6347="PRAS")*('Raw Data'!$J$2:$J$6347=$G$3)*('Raw Data'!$BH$2:$BH$6347))</f>
        <v>0</v>
      </c>
      <c r="R34" s="218">
        <f t="shared" si="16"/>
        <v>19</v>
      </c>
      <c r="S34" s="218" cm="1">
        <f t="array" ref="S34">SUMPRODUCT(('Raw Data'!$E$2:$E$6347=$B34)*('Raw Data'!$BL$2:$BL$6347=$D$3)*('Raw Data'!$P$2:$P$6347="PRAS")*('Raw Data'!$J$2:$J$6347=$G$3)*('Raw Data'!$AF$2:$AF$6347))</f>
        <v>3</v>
      </c>
      <c r="T34" s="218">
        <f t="shared" si="17"/>
        <v>2</v>
      </c>
      <c r="U34" s="218" cm="1">
        <f t="array" ref="U34">SUMPRODUCT(('Raw Data'!$E$2:$E$6347=$B34)*('Raw Data'!$BL$2:$BL$6347=$D$3)*('Raw Data'!$P$2:$P$6347="PRAS")*('Raw Data'!$J$2:$J$6347=$G$3)*('Raw Data'!$AE$2:$AE$6347))</f>
        <v>0</v>
      </c>
      <c r="V34" s="246" cm="1">
        <f t="array" ref="V34">SUMPRODUCT(('Raw Data'!$E$2:$E$6347=$B34)*('Raw Data'!$BL$2:$BL$6347=$D$3)*('Raw Data'!$P$2:$P$6347="PRAS")*('Raw Data'!$J$2:$J$6347=$G$3)*('Raw Data'!$AD$2:$AD$6347))</f>
        <v>14</v>
      </c>
      <c r="W34" s="244">
        <f t="shared" si="18"/>
        <v>0.44827586206896552</v>
      </c>
    </row>
    <row r="35" spans="2:23" x14ac:dyDescent="0.2">
      <c r="B35" s="49" t="s">
        <v>55</v>
      </c>
      <c r="C35" s="245" cm="1">
        <f t="array" ref="C35">(SUMPRODUCT(('Raw Data'!$E$2:$E$6347=$B35)*('Raw Data'!$BL$2:$BL$6347=$D$3)*('Raw Data'!$P$2:$P$6347="PCOA")*('Raw Data'!$J$2:$J$6347=$G$3)*('Raw Data'!$S$2:$S$6347)))/1000</f>
        <v>0</v>
      </c>
      <c r="D35" s="218">
        <f t="shared" si="8"/>
        <v>0</v>
      </c>
      <c r="E35" s="246" cm="1">
        <f t="array" ref="E35">(SUMPRODUCT(('Raw Data'!$E$2:$E$6347=$B35)*('Raw Data'!$BL$2:$BL$6347=$D$3)*('Raw Data'!$P$2:$P$6347="PCOA")*('Raw Data'!$J$2:$J$6347=$G$3)*('Raw Data'!$T$2:$T$6347)))/1000</f>
        <v>0</v>
      </c>
      <c r="F35" s="247" cm="1">
        <f t="array" ref="F35">(SUMPRODUCT(('Raw Data'!$E$2:$E$6347=$B35)*('Raw Data'!$BL$2:$BL$6347=$D$3)*('Raw Data'!$P$2:$P$6347="PRAS")*('Raw Data'!$J$2:$J$6347=$G$3)*('Raw Data'!$S$2:$S$6347)))/1000</f>
        <v>0</v>
      </c>
      <c r="G35" s="247" cm="1">
        <f t="array" ref="G35">(SUMPRODUCT(('Raw Data'!$E$2:$E$6347=$B35)*('Raw Data'!$BL$2:$BL$6347=$D$3)*('Raw Data'!$P$2:$P$6347="PRAS")*('Raw Data'!$J$2:$J$6347=$G$3)*('Raw Data'!$T$2:$T$6347)))/1000</f>
        <v>0</v>
      </c>
      <c r="H35" s="218">
        <f t="shared" si="9"/>
        <v>0</v>
      </c>
      <c r="I35" s="247" cm="1">
        <f t="array" ref="I35">(SUMPRODUCT(('Raw Data'!$E$2:$E$6347=$B35)*('Raw Data'!$BL$2:$BL$6347=$D$3)*('Raw Data'!$P$2:$P$6347="PRAS")*('Raw Data'!$J$2:$J$6347=$G$3)*('Raw Data'!$AA$2:$AA$6347)))/1000</f>
        <v>0</v>
      </c>
      <c r="J35" s="218">
        <f t="shared" si="10"/>
        <v>0</v>
      </c>
      <c r="K35" s="247" cm="1">
        <f t="array" ref="K35">(SUMPRODUCT(('Raw Data'!$E$2:$E$6347=$B35)*('Raw Data'!$BL$2:$BL$6347=$D$3)*('Raw Data'!$P$2:$P$6347="PRAS")*('Raw Data'!$J$2:$J$6347=$G$3)*('Raw Data'!$W$2:$W$6347)))/1000</f>
        <v>0</v>
      </c>
      <c r="L35" s="244">
        <f t="shared" si="3"/>
        <v>0</v>
      </c>
      <c r="M35" s="218" cm="1">
        <f t="array" ref="M35">SUMPRODUCT(('Raw Data'!$E$2:$E$6347=$B35)*('Raw Data'!$BL$2:$BL$6347=$D$3)*('Raw Data'!$P$2:$P$6347="PCOA")*('Raw Data'!$J$2:$J$6347=$G$3)*('Raw Data'!$R$2:$R$6347))</f>
        <v>0</v>
      </c>
      <c r="N35" s="218" cm="1">
        <f t="array" ref="N35">SUMPRODUCT(('Raw Data'!$E$2:$E$6347=$B35)*('Raw Data'!$BL$2:$BL$6347=$D$3)*('Raw Data'!$P$2:$P$6347="PCOA")*('Raw Data'!$J$2:$J$6347=$G$3)*('Raw Data'!$AF$2:$AF$6347))</f>
        <v>0</v>
      </c>
      <c r="O35" s="218" cm="1">
        <f t="array" ref="O35">SUMPRODUCT(('Raw Data'!$E$2:$E$6347=$B35)*('Raw Data'!$BL$2:$BL$6347=$D$3)*('Raw Data'!$P$2:$P$6347="PCOA")*('Raw Data'!$J$2:$J$6347=$G$3)*('Raw Data'!$AH$2:$AH$6347))+SUMPRODUCT(('Raw Data'!$E$2:$E$6347=$B35)*('Raw Data'!$BL$2:$BL$6347=$D$3)*('Raw Data'!$P$2:$P$6347="PCOA")*('Raw Data'!$J$2:$J$6347=$G$3)*('Raw Data'!$BH$2:$BH$6347))</f>
        <v>0</v>
      </c>
      <c r="P35" s="240" cm="1">
        <f t="array" ref="P35">SUMPRODUCT(('Raw Data'!$E$2:$E$6347=$B35)*('Raw Data'!$BL$2:$BL$6347=$D$3)*('Raw Data'!$P$2:$P$6347="PRAS")*('Raw Data'!$J$2:$J$6347=$G$3)*('Raw Data'!$R$2:$R$6347))</f>
        <v>0</v>
      </c>
      <c r="Q35" s="218" cm="1">
        <f t="array" ref="Q35">SUMPRODUCT(('Raw Data'!$E$2:$E$6347=$B35)*('Raw Data'!$BL$2:$BL$6347=$D$3)*('Raw Data'!$P$2:$P$6347="PRAS")*('Raw Data'!$J$2:$J$6347=$G$3)*('Raw Data'!$AH$2:$AH$6347))+SUMPRODUCT(('Raw Data'!$E$2:$E$6347=$B35)*('Raw Data'!$BL$2:$BL$6347=$D$3)*('Raw Data'!$P$2:$P$6347="PRAS")*('Raw Data'!$J$2:$J$6347=$G$3)*('Raw Data'!$BH$2:$BH$6347))</f>
        <v>0</v>
      </c>
      <c r="R35" s="218">
        <f t="shared" si="16"/>
        <v>0</v>
      </c>
      <c r="S35" s="218" cm="1">
        <f t="array" ref="S35">SUMPRODUCT(('Raw Data'!$E$2:$E$6347=$B35)*('Raw Data'!$BL$2:$BL$6347=$D$3)*('Raw Data'!$P$2:$P$6347="PRAS")*('Raw Data'!$J$2:$J$6347=$G$3)*('Raw Data'!$AF$2:$AF$6347))</f>
        <v>0</v>
      </c>
      <c r="T35" s="218">
        <f t="shared" si="17"/>
        <v>0</v>
      </c>
      <c r="U35" s="218" cm="1">
        <f t="array" ref="U35">SUMPRODUCT(('Raw Data'!$E$2:$E$6347=$B35)*('Raw Data'!$BL$2:$BL$6347=$D$3)*('Raw Data'!$P$2:$P$6347="PRAS")*('Raw Data'!$J$2:$J$6347=$G$3)*('Raw Data'!$AE$2:$AE$6347))</f>
        <v>0</v>
      </c>
      <c r="V35" s="246" cm="1">
        <f t="array" ref="V35">SUMPRODUCT(('Raw Data'!$E$2:$E$6347=$B35)*('Raw Data'!$BL$2:$BL$6347=$D$3)*('Raw Data'!$P$2:$P$6347="PRAS")*('Raw Data'!$J$2:$J$6347=$G$3)*('Raw Data'!$AD$2:$AD$6347))</f>
        <v>0</v>
      </c>
      <c r="W35" s="244">
        <f t="shared" si="18"/>
        <v>0</v>
      </c>
    </row>
    <row r="36" spans="2:23" x14ac:dyDescent="0.2">
      <c r="B36" s="49" t="s">
        <v>34</v>
      </c>
      <c r="C36" s="245" cm="1">
        <f t="array" ref="C36">(SUMPRODUCT(('Raw Data'!$E$2:$E$6347=$B36)*('Raw Data'!$BL$2:$BL$6347=$D$3)*('Raw Data'!$P$2:$P$6347="PCOA")*('Raw Data'!$J$2:$J$6347=$G$3)*('Raw Data'!$S$2:$S$6347)))/1000</f>
        <v>0.04</v>
      </c>
      <c r="D36" s="218">
        <f t="shared" si="8"/>
        <v>0</v>
      </c>
      <c r="E36" s="246" cm="1">
        <f t="array" ref="E36">(SUMPRODUCT(('Raw Data'!$E$2:$E$6347=$B36)*('Raw Data'!$BL$2:$BL$6347=$D$3)*('Raw Data'!$P$2:$P$6347="PCOA")*('Raw Data'!$J$2:$J$6347=$G$3)*('Raw Data'!$T$2:$T$6347)))/1000</f>
        <v>0.04</v>
      </c>
      <c r="F36" s="247" cm="1">
        <f t="array" ref="F36">(SUMPRODUCT(('Raw Data'!$E$2:$E$6347=$B36)*('Raw Data'!$BL$2:$BL$6347=$D$3)*('Raw Data'!$P$2:$P$6347="PRAS")*('Raw Data'!$J$2:$J$6347=$G$3)*('Raw Data'!$S$2:$S$6347)))/1000</f>
        <v>0.06</v>
      </c>
      <c r="G36" s="247" cm="1">
        <f t="array" ref="G36">(SUMPRODUCT(('Raw Data'!$E$2:$E$6347=$B36)*('Raw Data'!$BL$2:$BL$6347=$D$3)*('Raw Data'!$P$2:$P$6347="PRAS")*('Raw Data'!$J$2:$J$6347=$G$3)*('Raw Data'!$T$2:$T$6347)))/1000</f>
        <v>0</v>
      </c>
      <c r="H36" s="218">
        <f t="shared" si="9"/>
        <v>0.06</v>
      </c>
      <c r="I36" s="247" cm="1">
        <f t="array" ref="I36">(SUMPRODUCT(('Raw Data'!$E$2:$E$6347=$B36)*('Raw Data'!$BL$2:$BL$6347=$D$3)*('Raw Data'!$P$2:$P$6347="PRAS")*('Raw Data'!$J$2:$J$6347=$G$3)*('Raw Data'!$AA$2:$AA$6347)))/1000</f>
        <v>0.06</v>
      </c>
      <c r="J36" s="218">
        <f t="shared" si="10"/>
        <v>0</v>
      </c>
      <c r="K36" s="247" cm="1">
        <f t="array" ref="K36">(SUMPRODUCT(('Raw Data'!$E$2:$E$6347=$B36)*('Raw Data'!$BL$2:$BL$6347=$D$3)*('Raw Data'!$P$2:$P$6347="PRAS")*('Raw Data'!$J$2:$J$6347=$G$3)*('Raw Data'!$W$2:$W$6347)))/1000</f>
        <v>0</v>
      </c>
      <c r="L36" s="244">
        <f t="shared" si="3"/>
        <v>1</v>
      </c>
      <c r="M36" s="218" cm="1">
        <f t="array" ref="M36">SUMPRODUCT(('Raw Data'!$E$2:$E$6347=$B36)*('Raw Data'!$BL$2:$BL$6347=$D$3)*('Raw Data'!$P$2:$P$6347="PCOA")*('Raw Data'!$J$2:$J$6347=$G$3)*('Raw Data'!$R$2:$R$6347))</f>
        <v>1</v>
      </c>
      <c r="N36" s="218" cm="1">
        <f t="array" ref="N36">SUMPRODUCT(('Raw Data'!$E$2:$E$6347=$B36)*('Raw Data'!$BL$2:$BL$6347=$D$3)*('Raw Data'!$P$2:$P$6347="PCOA")*('Raw Data'!$J$2:$J$6347=$G$3)*('Raw Data'!$AF$2:$AF$6347))</f>
        <v>0</v>
      </c>
      <c r="O36" s="218" cm="1">
        <f t="array" ref="O36">SUMPRODUCT(('Raw Data'!$E$2:$E$6347=$B36)*('Raw Data'!$BL$2:$BL$6347=$D$3)*('Raw Data'!$P$2:$P$6347="PCOA")*('Raw Data'!$J$2:$J$6347=$G$3)*('Raw Data'!$AH$2:$AH$6347))+SUMPRODUCT(('Raw Data'!$E$2:$E$6347=$B36)*('Raw Data'!$BL$2:$BL$6347=$D$3)*('Raw Data'!$P$2:$P$6347="PCOA")*('Raw Data'!$J$2:$J$6347=$G$3)*('Raw Data'!$BH$2:$BH$6347))</f>
        <v>1</v>
      </c>
      <c r="P36" s="240" cm="1">
        <f t="array" ref="P36">SUMPRODUCT(('Raw Data'!$E$2:$E$6347=$B36)*('Raw Data'!$BL$2:$BL$6347=$D$3)*('Raw Data'!$P$2:$P$6347="PRAS")*('Raw Data'!$J$2:$J$6347=$G$3)*('Raw Data'!$R$2:$R$6347))</f>
        <v>1</v>
      </c>
      <c r="Q36" s="218" cm="1">
        <f t="array" ref="Q36">SUMPRODUCT(('Raw Data'!$E$2:$E$6347=$B36)*('Raw Data'!$BL$2:$BL$6347=$D$3)*('Raw Data'!$P$2:$P$6347="PRAS")*('Raw Data'!$J$2:$J$6347=$G$3)*('Raw Data'!$AH$2:$AH$6347))+SUMPRODUCT(('Raw Data'!$E$2:$E$6347=$B36)*('Raw Data'!$BL$2:$BL$6347=$D$3)*('Raw Data'!$P$2:$P$6347="PRAS")*('Raw Data'!$J$2:$J$6347=$G$3)*('Raw Data'!$BH$2:$BH$6347))</f>
        <v>0</v>
      </c>
      <c r="R36" s="218">
        <f t="shared" si="16"/>
        <v>1</v>
      </c>
      <c r="S36" s="218" cm="1">
        <f t="array" ref="S36">SUMPRODUCT(('Raw Data'!$E$2:$E$6347=$B36)*('Raw Data'!$BL$2:$BL$6347=$D$3)*('Raw Data'!$P$2:$P$6347="PRAS")*('Raw Data'!$J$2:$J$6347=$G$3)*('Raw Data'!$AF$2:$AF$6347))</f>
        <v>1</v>
      </c>
      <c r="T36" s="218">
        <f t="shared" si="17"/>
        <v>0</v>
      </c>
      <c r="U36" s="218" cm="1">
        <f t="array" ref="U36">SUMPRODUCT(('Raw Data'!$E$2:$E$6347=$B36)*('Raw Data'!$BL$2:$BL$6347=$D$3)*('Raw Data'!$P$2:$P$6347="PRAS")*('Raw Data'!$J$2:$J$6347=$G$3)*('Raw Data'!$AE$2:$AE$6347))</f>
        <v>0</v>
      </c>
      <c r="V36" s="246" cm="1">
        <f t="array" ref="V36">SUMPRODUCT(('Raw Data'!$E$2:$E$6347=$B36)*('Raw Data'!$BL$2:$BL$6347=$D$3)*('Raw Data'!$P$2:$P$6347="PRAS")*('Raw Data'!$J$2:$J$6347=$G$3)*('Raw Data'!$AD$2:$AD$6347))</f>
        <v>0</v>
      </c>
      <c r="W36" s="244">
        <f t="shared" si="18"/>
        <v>1</v>
      </c>
    </row>
    <row r="37" spans="2:23" x14ac:dyDescent="0.2">
      <c r="B37" s="49" t="s">
        <v>35</v>
      </c>
      <c r="C37" s="245" cm="1">
        <f t="array" ref="C37">(SUMPRODUCT(('Raw Data'!$E$2:$E$6347=$B37)*('Raw Data'!$BL$2:$BL$6347=$D$3)*('Raw Data'!$P$2:$P$6347="PCOA")*('Raw Data'!$J$2:$J$6347=$G$3)*('Raw Data'!$S$2:$S$6347)))/1000</f>
        <v>2.64</v>
      </c>
      <c r="D37" s="218">
        <f t="shared" si="8"/>
        <v>1.4800000000000002</v>
      </c>
      <c r="E37" s="246" cm="1">
        <f t="array" ref="E37">(SUMPRODUCT(('Raw Data'!$E$2:$E$6347=$B37)*('Raw Data'!$BL$2:$BL$6347=$D$3)*('Raw Data'!$P$2:$P$6347="PCOA")*('Raw Data'!$J$2:$J$6347=$G$3)*('Raw Data'!$T$2:$T$6347)))/1000</f>
        <v>1.1599999999999999</v>
      </c>
      <c r="F37" s="247" cm="1">
        <f t="array" ref="F37">(SUMPRODUCT(('Raw Data'!$E$2:$E$6347=$B37)*('Raw Data'!$BL$2:$BL$6347=$D$3)*('Raw Data'!$P$2:$P$6347="PRAS")*('Raw Data'!$J$2:$J$6347=$G$3)*('Raw Data'!$S$2:$S$6347)))/1000</f>
        <v>1.62</v>
      </c>
      <c r="G37" s="247" cm="1">
        <f t="array" ref="G37">(SUMPRODUCT(('Raw Data'!$E$2:$E$6347=$B37)*('Raw Data'!$BL$2:$BL$6347=$D$3)*('Raw Data'!$P$2:$P$6347="PRAS")*('Raw Data'!$J$2:$J$6347=$G$3)*('Raw Data'!$T$2:$T$6347)))/1000</f>
        <v>0.06</v>
      </c>
      <c r="H37" s="218">
        <f t="shared" si="9"/>
        <v>1.56</v>
      </c>
      <c r="I37" s="247" cm="1">
        <f t="array" ref="I37">(SUMPRODUCT(('Raw Data'!$E$2:$E$6347=$B37)*('Raw Data'!$BL$2:$BL$6347=$D$3)*('Raw Data'!$P$2:$P$6347="PRAS")*('Raw Data'!$J$2:$J$6347=$G$3)*('Raw Data'!$AA$2:$AA$6347)))/1000</f>
        <v>0.38001000000000001</v>
      </c>
      <c r="J37" s="218">
        <f t="shared" si="10"/>
        <v>0.27999000000000007</v>
      </c>
      <c r="K37" s="247" cm="1">
        <f t="array" ref="K37">(SUMPRODUCT(('Raw Data'!$E$2:$E$6347=$B37)*('Raw Data'!$BL$2:$BL$6347=$D$3)*('Raw Data'!$P$2:$P$6347="PRAS")*('Raw Data'!$J$2:$J$6347=$G$3)*('Raw Data'!$W$2:$W$6347)))/1000</f>
        <v>0.9</v>
      </c>
      <c r="L37" s="244">
        <f t="shared" si="3"/>
        <v>0.61184539473684219</v>
      </c>
      <c r="M37" s="218" cm="1">
        <f t="array" ref="M37">SUMPRODUCT(('Raw Data'!$E$2:$E$6347=$B37)*('Raw Data'!$BL$2:$BL$6347=$D$3)*('Raw Data'!$P$2:$P$6347="PCOA")*('Raw Data'!$J$2:$J$6347=$G$3)*('Raw Data'!$R$2:$R$6347))</f>
        <v>66</v>
      </c>
      <c r="N37" s="218" cm="1">
        <f t="array" ref="N37">SUMPRODUCT(('Raw Data'!$E$2:$E$6347=$B37)*('Raw Data'!$BL$2:$BL$6347=$D$3)*('Raw Data'!$P$2:$P$6347="PCOA")*('Raw Data'!$J$2:$J$6347=$G$3)*('Raw Data'!$AF$2:$AF$6347))</f>
        <v>37</v>
      </c>
      <c r="O37" s="218" cm="1">
        <f t="array" ref="O37">SUMPRODUCT(('Raw Data'!$E$2:$E$6347=$B37)*('Raw Data'!$BL$2:$BL$6347=$D$3)*('Raw Data'!$P$2:$P$6347="PCOA")*('Raw Data'!$J$2:$J$6347=$G$3)*('Raw Data'!$AH$2:$AH$6347))+SUMPRODUCT(('Raw Data'!$E$2:$E$6347=$B37)*('Raw Data'!$BL$2:$BL$6347=$D$3)*('Raw Data'!$P$2:$P$6347="PCOA")*('Raw Data'!$J$2:$J$6347=$G$3)*('Raw Data'!$BH$2:$BH$6347))</f>
        <v>29</v>
      </c>
      <c r="P37" s="240" cm="1">
        <f t="array" ref="P37">SUMPRODUCT(('Raw Data'!$E$2:$E$6347=$B37)*('Raw Data'!$BL$2:$BL$6347=$D$3)*('Raw Data'!$P$2:$P$6347="PRAS")*('Raw Data'!$J$2:$J$6347=$G$3)*('Raw Data'!$R$2:$R$6347))</f>
        <v>27</v>
      </c>
      <c r="Q37" s="218" cm="1">
        <f t="array" ref="Q37">SUMPRODUCT(('Raw Data'!$E$2:$E$6347=$B37)*('Raw Data'!$BL$2:$BL$6347=$D$3)*('Raw Data'!$P$2:$P$6347="PRAS")*('Raw Data'!$J$2:$J$6347=$G$3)*('Raw Data'!$AH$2:$AH$6347))+SUMPRODUCT(('Raw Data'!$E$2:$E$6347=$B37)*('Raw Data'!$BL$2:$BL$6347=$D$3)*('Raw Data'!$P$2:$P$6347="PRAS")*('Raw Data'!$J$2:$J$6347=$G$3)*('Raw Data'!$BH$2:$BH$6347))</f>
        <v>1</v>
      </c>
      <c r="R37" s="218">
        <f t="shared" si="16"/>
        <v>26</v>
      </c>
      <c r="S37" s="218" cm="1">
        <f t="array" ref="S37">SUMPRODUCT(('Raw Data'!$E$2:$E$6347=$B37)*('Raw Data'!$BL$2:$BL$6347=$D$3)*('Raw Data'!$P$2:$P$6347="PRAS")*('Raw Data'!$J$2:$J$6347=$G$3)*('Raw Data'!$AF$2:$AF$6347))</f>
        <v>6</v>
      </c>
      <c r="T37" s="218">
        <f t="shared" si="17"/>
        <v>5</v>
      </c>
      <c r="U37" s="218" cm="1">
        <f t="array" ref="U37">SUMPRODUCT(('Raw Data'!$E$2:$E$6347=$B37)*('Raw Data'!$BL$2:$BL$6347=$D$3)*('Raw Data'!$P$2:$P$6347="PRAS")*('Raw Data'!$J$2:$J$6347=$G$3)*('Raw Data'!$AE$2:$AE$6347))</f>
        <v>0</v>
      </c>
      <c r="V37" s="246" cm="1">
        <f t="array" ref="V37">SUMPRODUCT(('Raw Data'!$E$2:$E$6347=$B37)*('Raw Data'!$BL$2:$BL$6347=$D$3)*('Raw Data'!$P$2:$P$6347="PRAS")*('Raw Data'!$J$2:$J$6347=$G$3)*('Raw Data'!$AD$2:$AD$6347))</f>
        <v>15</v>
      </c>
      <c r="W37" s="244">
        <f t="shared" si="18"/>
        <v>0.68253968253968256</v>
      </c>
    </row>
    <row r="38" spans="2:23" x14ac:dyDescent="0.2">
      <c r="B38" s="49"/>
      <c r="C38" s="245"/>
      <c r="D38" s="218"/>
      <c r="E38" s="246"/>
      <c r="F38" s="247"/>
      <c r="G38" s="247"/>
      <c r="H38" s="218"/>
      <c r="I38" s="247"/>
      <c r="J38" s="218"/>
      <c r="K38" s="247"/>
      <c r="L38" s="244"/>
      <c r="M38" s="218"/>
      <c r="N38" s="218"/>
      <c r="O38" s="218"/>
      <c r="P38" s="240"/>
      <c r="Q38" s="218"/>
      <c r="R38" s="218"/>
      <c r="S38" s="218"/>
      <c r="T38" s="218"/>
      <c r="U38" s="218"/>
      <c r="V38" s="246"/>
      <c r="W38" s="244"/>
    </row>
    <row r="39" spans="2:23" x14ac:dyDescent="0.2">
      <c r="B39" s="37" t="s">
        <v>36</v>
      </c>
      <c r="C39" s="248">
        <f>SUM(C40:C45)</f>
        <v>5.8</v>
      </c>
      <c r="D39" s="248">
        <f t="shared" ref="D39:K39" si="19">SUM(D40:D45)</f>
        <v>2.16</v>
      </c>
      <c r="E39" s="248">
        <f t="shared" si="19"/>
        <v>3.64</v>
      </c>
      <c r="F39" s="248">
        <f t="shared" si="19"/>
        <v>5.52</v>
      </c>
      <c r="G39" s="248">
        <f t="shared" si="19"/>
        <v>0</v>
      </c>
      <c r="H39" s="248">
        <f t="shared" si="19"/>
        <v>5.52</v>
      </c>
      <c r="I39" s="248">
        <f t="shared" si="19"/>
        <v>1.42</v>
      </c>
      <c r="J39" s="248">
        <f t="shared" si="19"/>
        <v>0.96500000000000008</v>
      </c>
      <c r="K39" s="248">
        <f t="shared" si="19"/>
        <v>3.1350000000000002</v>
      </c>
      <c r="L39" s="236">
        <f t="shared" si="3"/>
        <v>0.46614583333333337</v>
      </c>
      <c r="M39" s="248">
        <f>SUM(M40:M45)</f>
        <v>145</v>
      </c>
      <c r="N39" s="248">
        <f t="shared" ref="N39:V39" si="20">SUM(N40:N45)</f>
        <v>54</v>
      </c>
      <c r="O39" s="248">
        <f t="shared" si="20"/>
        <v>91</v>
      </c>
      <c r="P39" s="248">
        <f t="shared" si="20"/>
        <v>92</v>
      </c>
      <c r="Q39" s="248">
        <f t="shared" si="20"/>
        <v>0</v>
      </c>
      <c r="R39" s="248">
        <f t="shared" si="20"/>
        <v>92</v>
      </c>
      <c r="S39" s="248">
        <f t="shared" si="20"/>
        <v>22</v>
      </c>
      <c r="T39" s="248">
        <f t="shared" si="20"/>
        <v>17</v>
      </c>
      <c r="U39" s="248">
        <f t="shared" si="20"/>
        <v>2</v>
      </c>
      <c r="V39" s="248">
        <f t="shared" si="20"/>
        <v>51</v>
      </c>
      <c r="W39" s="236">
        <f t="shared" si="5"/>
        <v>0.52054794520547942</v>
      </c>
    </row>
    <row r="40" spans="2:23" x14ac:dyDescent="0.2">
      <c r="B40" s="49" t="s">
        <v>37</v>
      </c>
      <c r="C40" s="245" cm="1">
        <f t="array" ref="C40">(SUMPRODUCT(('Raw Data'!$E$2:$E$6347=$B40)*('Raw Data'!$BL$2:$BL$6347=$D$3)*('Raw Data'!$P$2:$P$6347="PCOA")*('Raw Data'!$J$2:$J$6347=$G$3)*('Raw Data'!$S$2:$S$6347)))/1000</f>
        <v>1.76</v>
      </c>
      <c r="D40" s="218">
        <f t="shared" si="8"/>
        <v>0.60000000000000009</v>
      </c>
      <c r="E40" s="246" cm="1">
        <f t="array" ref="E40">(SUMPRODUCT(('Raw Data'!$E$2:$E$6347=$B40)*('Raw Data'!$BL$2:$BL$6347=$D$3)*('Raw Data'!$P$2:$P$6347="PCOA")*('Raw Data'!$J$2:$J$6347=$G$3)*('Raw Data'!$T$2:$T$6347)))/1000</f>
        <v>1.1599999999999999</v>
      </c>
      <c r="F40" s="247" cm="1">
        <f t="array" ref="F40">(SUMPRODUCT(('Raw Data'!$E$2:$E$6347=$B40)*('Raw Data'!$BL$2:$BL$6347=$D$3)*('Raw Data'!$P$2:$P$6347="PRAS")*('Raw Data'!$J$2:$J$6347=$G$3)*('Raw Data'!$S$2:$S$6347)))/1000</f>
        <v>1.68</v>
      </c>
      <c r="G40" s="247" cm="1">
        <f t="array" ref="G40">(SUMPRODUCT(('Raw Data'!$E$2:$E$6347=$B40)*('Raw Data'!$BL$2:$BL$6347=$D$3)*('Raw Data'!$P$2:$P$6347="PRAS")*('Raw Data'!$J$2:$J$6347=$G$3)*('Raw Data'!$T$2:$T$6347)))/1000</f>
        <v>0</v>
      </c>
      <c r="H40" s="218">
        <f t="shared" si="9"/>
        <v>1.68</v>
      </c>
      <c r="I40" s="247" cm="1">
        <f t="array" ref="I40">(SUMPRODUCT(('Raw Data'!$E$2:$E$6347=$B40)*('Raw Data'!$BL$2:$BL$6347=$D$3)*('Raw Data'!$P$2:$P$6347="PRAS")*('Raw Data'!$J$2:$J$6347=$G$3)*('Raw Data'!$AA$2:$AA$6347)))/1000</f>
        <v>0.3</v>
      </c>
      <c r="J40" s="218">
        <f t="shared" si="10"/>
        <v>0.35999999999999988</v>
      </c>
      <c r="K40" s="247" cm="1">
        <f t="array" ref="K40">(SUMPRODUCT(('Raw Data'!$E$2:$E$6347=$B40)*('Raw Data'!$BL$2:$BL$6347=$D$3)*('Raw Data'!$P$2:$P$6347="PRAS")*('Raw Data'!$J$2:$J$6347=$G$3)*('Raw Data'!$W$2:$W$6347)))/1000</f>
        <v>1.02</v>
      </c>
      <c r="L40" s="244">
        <f t="shared" si="3"/>
        <v>0.39473684210526316</v>
      </c>
      <c r="M40" s="218" cm="1">
        <f t="array" ref="M40">SUMPRODUCT(('Raw Data'!$E$2:$E$6347=$B40)*('Raw Data'!$BL$2:$BL$6347=$D$3)*('Raw Data'!$P$2:$P$6347="PCOA")*('Raw Data'!$J$2:$J$6347=$G$3)*('Raw Data'!$R$2:$R$6347))</f>
        <v>44</v>
      </c>
      <c r="N40" s="218" cm="1">
        <f t="array" ref="N40">SUMPRODUCT(('Raw Data'!$E$2:$E$6347=$B40)*('Raw Data'!$BL$2:$BL$6347=$D$3)*('Raw Data'!$P$2:$P$6347="PCOA")*('Raw Data'!$J$2:$J$6347=$G$3)*('Raw Data'!$AF$2:$AF$6347))</f>
        <v>15</v>
      </c>
      <c r="O40" s="218" cm="1">
        <f t="array" ref="O40">SUMPRODUCT(('Raw Data'!$E$2:$E$6347=$B40)*('Raw Data'!$BL$2:$BL$6347=$D$3)*('Raw Data'!$P$2:$P$6347="PCOA")*('Raw Data'!$J$2:$J$6347=$G$3)*('Raw Data'!$AH$2:$AH$6347))+SUMPRODUCT(('Raw Data'!$E$2:$E$6347=$B40)*('Raw Data'!$BL$2:$BL$6347=$D$3)*('Raw Data'!$P$2:$P$6347="PCOA")*('Raw Data'!$J$2:$J$6347=$G$3)*('Raw Data'!$BH$2:$BH$6347))</f>
        <v>29</v>
      </c>
      <c r="P40" s="240" cm="1">
        <f t="array" ref="P40">SUMPRODUCT(('Raw Data'!$E$2:$E$6347=$B40)*('Raw Data'!$BL$2:$BL$6347=$D$3)*('Raw Data'!$P$2:$P$6347="PRAS")*('Raw Data'!$J$2:$J$6347=$G$3)*('Raw Data'!$R$2:$R$6347))</f>
        <v>28</v>
      </c>
      <c r="Q40" s="218" cm="1">
        <f t="array" ref="Q40">SUMPRODUCT(('Raw Data'!$E$2:$E$6347=$B40)*('Raw Data'!$BL$2:$BL$6347=$D$3)*('Raw Data'!$P$2:$P$6347="PRAS")*('Raw Data'!$J$2:$J$6347=$G$3)*('Raw Data'!$AH$2:$AH$6347))+SUMPRODUCT(('Raw Data'!$E$2:$E$6347=$B40)*('Raw Data'!$BL$2:$BL$6347=$D$3)*('Raw Data'!$P$2:$P$6347="PRAS")*('Raw Data'!$J$2:$J$6347=$G$3)*('Raw Data'!$BH$2:$BH$6347))</f>
        <v>0</v>
      </c>
      <c r="R40" s="218">
        <f t="shared" ref="R40:R45" si="21">P40-Q40</f>
        <v>28</v>
      </c>
      <c r="S40" s="218" cm="1">
        <f t="array" ref="S40">SUMPRODUCT(('Raw Data'!$E$2:$E$6347=$B40)*('Raw Data'!$BL$2:$BL$6347=$D$3)*('Raw Data'!$P$2:$P$6347="PRAS")*('Raw Data'!$J$2:$J$6347=$G$3)*('Raw Data'!$AF$2:$AF$6347))</f>
        <v>5</v>
      </c>
      <c r="T40" s="218">
        <f t="shared" ref="T40:T45" si="22">R40-S40-U40-V40</f>
        <v>6</v>
      </c>
      <c r="U40" s="218" cm="1">
        <f t="array" ref="U40">SUMPRODUCT(('Raw Data'!$E$2:$E$6347=$B40)*('Raw Data'!$BL$2:$BL$6347=$D$3)*('Raw Data'!$P$2:$P$6347="PRAS")*('Raw Data'!$J$2:$J$6347=$G$3)*('Raw Data'!$AE$2:$AE$6347))</f>
        <v>0</v>
      </c>
      <c r="V40" s="246" cm="1">
        <f t="array" ref="V40">SUMPRODUCT(('Raw Data'!$E$2:$E$6347=$B40)*('Raw Data'!$BL$2:$BL$6347=$D$3)*('Raw Data'!$P$2:$P$6347="PRAS")*('Raw Data'!$J$2:$J$6347=$G$3)*('Raw Data'!$AD$2:$AD$6347))</f>
        <v>17</v>
      </c>
      <c r="W40" s="244">
        <f t="shared" ref="W40:W45" si="23">IFERROR((S40+N40)/(R40+N40),0)</f>
        <v>0.46511627906976744</v>
      </c>
    </row>
    <row r="41" spans="2:23" x14ac:dyDescent="0.2">
      <c r="B41" s="49" t="s">
        <v>38</v>
      </c>
      <c r="C41" s="245" cm="1">
        <f t="array" ref="C41">(SUMPRODUCT(('Raw Data'!$E$2:$E$6347=$B41)*('Raw Data'!$BL$2:$BL$6347=$D$3)*('Raw Data'!$P$2:$P$6347="PCOA")*('Raw Data'!$J$2:$J$6347=$G$3)*('Raw Data'!$S$2:$S$6347)))/1000</f>
        <v>0.44</v>
      </c>
      <c r="D41" s="218">
        <f t="shared" si="8"/>
        <v>0</v>
      </c>
      <c r="E41" s="246" cm="1">
        <f t="array" ref="E41">(SUMPRODUCT(('Raw Data'!$E$2:$E$6347=$B41)*('Raw Data'!$BL$2:$BL$6347=$D$3)*('Raw Data'!$P$2:$P$6347="PCOA")*('Raw Data'!$J$2:$J$6347=$G$3)*('Raw Data'!$T$2:$T$6347)))/1000</f>
        <v>0.44</v>
      </c>
      <c r="F41" s="247" cm="1">
        <f t="array" ref="F41">(SUMPRODUCT(('Raw Data'!$E$2:$E$6347=$B41)*('Raw Data'!$BL$2:$BL$6347=$D$3)*('Raw Data'!$P$2:$P$6347="PRAS")*('Raw Data'!$J$2:$J$6347=$G$3)*('Raw Data'!$S$2:$S$6347)))/1000</f>
        <v>0.66</v>
      </c>
      <c r="G41" s="247" cm="1">
        <f t="array" ref="G41">(SUMPRODUCT(('Raw Data'!$E$2:$E$6347=$B41)*('Raw Data'!$BL$2:$BL$6347=$D$3)*('Raw Data'!$P$2:$P$6347="PRAS")*('Raw Data'!$J$2:$J$6347=$G$3)*('Raw Data'!$T$2:$T$6347)))/1000</f>
        <v>0</v>
      </c>
      <c r="H41" s="218">
        <f t="shared" si="9"/>
        <v>0.66</v>
      </c>
      <c r="I41" s="247" cm="1">
        <f t="array" ref="I41">(SUMPRODUCT(('Raw Data'!$E$2:$E$6347=$B41)*('Raw Data'!$BL$2:$BL$6347=$D$3)*('Raw Data'!$P$2:$P$6347="PRAS")*('Raw Data'!$J$2:$J$6347=$G$3)*('Raw Data'!$AA$2:$AA$6347)))/1000</f>
        <v>0.20499999999999999</v>
      </c>
      <c r="J41" s="218">
        <f t="shared" si="10"/>
        <v>6.0000000000000053E-2</v>
      </c>
      <c r="K41" s="247" cm="1">
        <f t="array" ref="K41">(SUMPRODUCT(('Raw Data'!$E$2:$E$6347=$B41)*('Raw Data'!$BL$2:$BL$6347=$D$3)*('Raw Data'!$P$2:$P$6347="PRAS")*('Raw Data'!$J$2:$J$6347=$G$3)*('Raw Data'!$W$2:$W$6347)))/1000</f>
        <v>0.39500000000000002</v>
      </c>
      <c r="L41" s="244">
        <f t="shared" si="3"/>
        <v>0.31060606060606055</v>
      </c>
      <c r="M41" s="218" cm="1">
        <f t="array" ref="M41">SUMPRODUCT(('Raw Data'!$E$2:$E$6347=$B41)*('Raw Data'!$BL$2:$BL$6347=$D$3)*('Raw Data'!$P$2:$P$6347="PCOA")*('Raw Data'!$J$2:$J$6347=$G$3)*('Raw Data'!$R$2:$R$6347))</f>
        <v>11</v>
      </c>
      <c r="N41" s="218" cm="1">
        <f t="array" ref="N41">SUMPRODUCT(('Raw Data'!$E$2:$E$6347=$B41)*('Raw Data'!$BL$2:$BL$6347=$D$3)*('Raw Data'!$P$2:$P$6347="PCOA")*('Raw Data'!$J$2:$J$6347=$G$3)*('Raw Data'!$AF$2:$AF$6347))</f>
        <v>0</v>
      </c>
      <c r="O41" s="218" cm="1">
        <f t="array" ref="O41">SUMPRODUCT(('Raw Data'!$E$2:$E$6347=$B41)*('Raw Data'!$BL$2:$BL$6347=$D$3)*('Raw Data'!$P$2:$P$6347="PCOA")*('Raw Data'!$J$2:$J$6347=$G$3)*('Raw Data'!$AH$2:$AH$6347))+SUMPRODUCT(('Raw Data'!$E$2:$E$6347=$B41)*('Raw Data'!$BL$2:$BL$6347=$D$3)*('Raw Data'!$P$2:$P$6347="PCOA")*('Raw Data'!$J$2:$J$6347=$G$3)*('Raw Data'!$BH$2:$BH$6347))</f>
        <v>11</v>
      </c>
      <c r="P41" s="240" cm="1">
        <f t="array" ref="P41">SUMPRODUCT(('Raw Data'!$E$2:$E$6347=$B41)*('Raw Data'!$BL$2:$BL$6347=$D$3)*('Raw Data'!$P$2:$P$6347="PRAS")*('Raw Data'!$J$2:$J$6347=$G$3)*('Raw Data'!$R$2:$R$6347))</f>
        <v>11</v>
      </c>
      <c r="Q41" s="218" cm="1">
        <f t="array" ref="Q41">SUMPRODUCT(('Raw Data'!$E$2:$E$6347=$B41)*('Raw Data'!$BL$2:$BL$6347=$D$3)*('Raw Data'!$P$2:$P$6347="PRAS")*('Raw Data'!$J$2:$J$6347=$G$3)*('Raw Data'!$AH$2:$AH$6347))+SUMPRODUCT(('Raw Data'!$E$2:$E$6347=$B41)*('Raw Data'!$BL$2:$BL$6347=$D$3)*('Raw Data'!$P$2:$P$6347="PRAS")*('Raw Data'!$J$2:$J$6347=$G$3)*('Raw Data'!$BH$2:$BH$6347))</f>
        <v>0</v>
      </c>
      <c r="R41" s="218">
        <f t="shared" si="21"/>
        <v>11</v>
      </c>
      <c r="S41" s="218" cm="1">
        <f t="array" ref="S41">SUMPRODUCT(('Raw Data'!$E$2:$E$6347=$B41)*('Raw Data'!$BL$2:$BL$6347=$D$3)*('Raw Data'!$P$2:$P$6347="PRAS")*('Raw Data'!$J$2:$J$6347=$G$3)*('Raw Data'!$AF$2:$AF$6347))</f>
        <v>3</v>
      </c>
      <c r="T41" s="218">
        <f t="shared" si="22"/>
        <v>1</v>
      </c>
      <c r="U41" s="218" cm="1">
        <f t="array" ref="U41">SUMPRODUCT(('Raw Data'!$E$2:$E$6347=$B41)*('Raw Data'!$BL$2:$BL$6347=$D$3)*('Raw Data'!$P$2:$P$6347="PRAS")*('Raw Data'!$J$2:$J$6347=$G$3)*('Raw Data'!$AE$2:$AE$6347))</f>
        <v>1</v>
      </c>
      <c r="V41" s="246" cm="1">
        <f t="array" ref="V41">SUMPRODUCT(('Raw Data'!$E$2:$E$6347=$B41)*('Raw Data'!$BL$2:$BL$6347=$D$3)*('Raw Data'!$P$2:$P$6347="PRAS")*('Raw Data'!$J$2:$J$6347=$G$3)*('Raw Data'!$AD$2:$AD$6347))</f>
        <v>6</v>
      </c>
      <c r="W41" s="244">
        <f t="shared" si="23"/>
        <v>0.27272727272727271</v>
      </c>
    </row>
    <row r="42" spans="2:23" x14ac:dyDescent="0.2">
      <c r="B42" s="49" t="s">
        <v>39</v>
      </c>
      <c r="C42" s="245" cm="1">
        <f t="array" ref="C42">(SUMPRODUCT(('Raw Data'!$E$2:$E$6347=$B42)*('Raw Data'!$BL$2:$BL$6347=$D$3)*('Raw Data'!$P$2:$P$6347="PCOA")*('Raw Data'!$J$2:$J$6347=$G$3)*('Raw Data'!$S$2:$S$6347)))/1000</f>
        <v>0.68</v>
      </c>
      <c r="D42" s="218">
        <f t="shared" si="8"/>
        <v>0.36000000000000004</v>
      </c>
      <c r="E42" s="246" cm="1">
        <f t="array" ref="E42">(SUMPRODUCT(('Raw Data'!$E$2:$E$6347=$B42)*('Raw Data'!$BL$2:$BL$6347=$D$3)*('Raw Data'!$P$2:$P$6347="PCOA")*('Raw Data'!$J$2:$J$6347=$G$3)*('Raw Data'!$T$2:$T$6347)))/1000</f>
        <v>0.32</v>
      </c>
      <c r="F42" s="247" cm="1">
        <f t="array" ref="F42">(SUMPRODUCT(('Raw Data'!$E$2:$E$6347=$B42)*('Raw Data'!$BL$2:$BL$6347=$D$3)*('Raw Data'!$P$2:$P$6347="PRAS")*('Raw Data'!$J$2:$J$6347=$G$3)*('Raw Data'!$S$2:$S$6347)))/1000</f>
        <v>0.48</v>
      </c>
      <c r="G42" s="247" cm="1">
        <f t="array" ref="G42">(SUMPRODUCT(('Raw Data'!$E$2:$E$6347=$B42)*('Raw Data'!$BL$2:$BL$6347=$D$3)*('Raw Data'!$P$2:$P$6347="PRAS")*('Raw Data'!$J$2:$J$6347=$G$3)*('Raw Data'!$T$2:$T$6347)))/1000</f>
        <v>0</v>
      </c>
      <c r="H42" s="218">
        <f t="shared" si="9"/>
        <v>0.48</v>
      </c>
      <c r="I42" s="247" cm="1">
        <f t="array" ref="I42">(SUMPRODUCT(('Raw Data'!$E$2:$E$6347=$B42)*('Raw Data'!$BL$2:$BL$6347=$D$3)*('Raw Data'!$P$2:$P$6347="PRAS")*('Raw Data'!$J$2:$J$6347=$G$3)*('Raw Data'!$AA$2:$AA$6347)))/1000</f>
        <v>0.12</v>
      </c>
      <c r="J42" s="218">
        <f t="shared" si="10"/>
        <v>0.06</v>
      </c>
      <c r="K42" s="247" cm="1">
        <f t="array" ref="K42">(SUMPRODUCT(('Raw Data'!$E$2:$E$6347=$B42)*('Raw Data'!$BL$2:$BL$6347=$D$3)*('Raw Data'!$P$2:$P$6347="PRAS")*('Raw Data'!$J$2:$J$6347=$G$3)*('Raw Data'!$W$2:$W$6347)))/1000</f>
        <v>0.3</v>
      </c>
      <c r="L42" s="244">
        <f t="shared" si="3"/>
        <v>0.5714285714285714</v>
      </c>
      <c r="M42" s="218" cm="1">
        <f t="array" ref="M42">SUMPRODUCT(('Raw Data'!$E$2:$E$6347=$B42)*('Raw Data'!$BL$2:$BL$6347=$D$3)*('Raw Data'!$P$2:$P$6347="PCOA")*('Raw Data'!$J$2:$J$6347=$G$3)*('Raw Data'!$R$2:$R$6347))</f>
        <v>17</v>
      </c>
      <c r="N42" s="218" cm="1">
        <f t="array" ref="N42">SUMPRODUCT(('Raw Data'!$E$2:$E$6347=$B42)*('Raw Data'!$BL$2:$BL$6347=$D$3)*('Raw Data'!$P$2:$P$6347="PCOA")*('Raw Data'!$J$2:$J$6347=$G$3)*('Raw Data'!$AF$2:$AF$6347))</f>
        <v>9</v>
      </c>
      <c r="O42" s="218" cm="1">
        <f t="array" ref="O42">SUMPRODUCT(('Raw Data'!$E$2:$E$6347=$B42)*('Raw Data'!$BL$2:$BL$6347=$D$3)*('Raw Data'!$P$2:$P$6347="PCOA")*('Raw Data'!$J$2:$J$6347=$G$3)*('Raw Data'!$AH$2:$AH$6347))+SUMPRODUCT(('Raw Data'!$E$2:$E$6347=$B42)*('Raw Data'!$BL$2:$BL$6347=$D$3)*('Raw Data'!$P$2:$P$6347="PCOA")*('Raw Data'!$J$2:$J$6347=$G$3)*('Raw Data'!$BH$2:$BH$6347))</f>
        <v>8</v>
      </c>
      <c r="P42" s="240" cm="1">
        <f t="array" ref="P42">SUMPRODUCT(('Raw Data'!$E$2:$E$6347=$B42)*('Raw Data'!$BL$2:$BL$6347=$D$3)*('Raw Data'!$P$2:$P$6347="PRAS")*('Raw Data'!$J$2:$J$6347=$G$3)*('Raw Data'!$R$2:$R$6347))</f>
        <v>8</v>
      </c>
      <c r="Q42" s="218" cm="1">
        <f t="array" ref="Q42">SUMPRODUCT(('Raw Data'!$E$2:$E$6347=$B42)*('Raw Data'!$BL$2:$BL$6347=$D$3)*('Raw Data'!$P$2:$P$6347="PRAS")*('Raw Data'!$J$2:$J$6347=$G$3)*('Raw Data'!$AH$2:$AH$6347))+SUMPRODUCT(('Raw Data'!$E$2:$E$6347=$B42)*('Raw Data'!$BL$2:$BL$6347=$D$3)*('Raw Data'!$P$2:$P$6347="PRAS")*('Raw Data'!$J$2:$J$6347=$G$3)*('Raw Data'!$BH$2:$BH$6347))</f>
        <v>0</v>
      </c>
      <c r="R42" s="218">
        <f t="shared" si="21"/>
        <v>8</v>
      </c>
      <c r="S42" s="218" cm="1">
        <f t="array" ref="S42">SUMPRODUCT(('Raw Data'!$E$2:$E$6347=$B42)*('Raw Data'!$BL$2:$BL$6347=$D$3)*('Raw Data'!$P$2:$P$6347="PRAS")*('Raw Data'!$J$2:$J$6347=$G$3)*('Raw Data'!$AF$2:$AF$6347))</f>
        <v>2</v>
      </c>
      <c r="T42" s="218">
        <f t="shared" si="22"/>
        <v>1</v>
      </c>
      <c r="U42" s="218" cm="1">
        <f t="array" ref="U42">SUMPRODUCT(('Raw Data'!$E$2:$E$6347=$B42)*('Raw Data'!$BL$2:$BL$6347=$D$3)*('Raw Data'!$P$2:$P$6347="PRAS")*('Raw Data'!$J$2:$J$6347=$G$3)*('Raw Data'!$AE$2:$AE$6347))</f>
        <v>0</v>
      </c>
      <c r="V42" s="246" cm="1">
        <f t="array" ref="V42">SUMPRODUCT(('Raw Data'!$E$2:$E$6347=$B42)*('Raw Data'!$BL$2:$BL$6347=$D$3)*('Raw Data'!$P$2:$P$6347="PRAS")*('Raw Data'!$J$2:$J$6347=$G$3)*('Raw Data'!$AD$2:$AD$6347))</f>
        <v>5</v>
      </c>
      <c r="W42" s="244">
        <f t="shared" si="23"/>
        <v>0.6470588235294118</v>
      </c>
    </row>
    <row r="43" spans="2:23" x14ac:dyDescent="0.2">
      <c r="B43" s="49" t="s">
        <v>40</v>
      </c>
      <c r="C43" s="245" cm="1">
        <f t="array" ref="C43">(SUMPRODUCT(('Raw Data'!$E$2:$E$6347=$B43)*('Raw Data'!$BL$2:$BL$6347=$D$3)*('Raw Data'!$P$2:$P$6347="PCOA")*('Raw Data'!$J$2:$J$6347=$G$3)*('Raw Data'!$S$2:$S$6347)))/1000</f>
        <v>2.2000000000000002</v>
      </c>
      <c r="D43" s="218">
        <f t="shared" si="8"/>
        <v>0.92000000000000015</v>
      </c>
      <c r="E43" s="246" cm="1">
        <f t="array" ref="E43">(SUMPRODUCT(('Raw Data'!$E$2:$E$6347=$B43)*('Raw Data'!$BL$2:$BL$6347=$D$3)*('Raw Data'!$P$2:$P$6347="PCOA")*('Raw Data'!$J$2:$J$6347=$G$3)*('Raw Data'!$T$2:$T$6347)))/1000</f>
        <v>1.28</v>
      </c>
      <c r="F43" s="247" cm="1">
        <f t="array" ref="F43">(SUMPRODUCT(('Raw Data'!$E$2:$E$6347=$B43)*('Raw Data'!$BL$2:$BL$6347=$D$3)*('Raw Data'!$P$2:$P$6347="PRAS")*('Raw Data'!$J$2:$J$6347=$G$3)*('Raw Data'!$S$2:$S$6347)))/1000</f>
        <v>1.98</v>
      </c>
      <c r="G43" s="247" cm="1">
        <f t="array" ref="G43">(SUMPRODUCT(('Raw Data'!$E$2:$E$6347=$B43)*('Raw Data'!$BL$2:$BL$6347=$D$3)*('Raw Data'!$P$2:$P$6347="PRAS")*('Raw Data'!$J$2:$J$6347=$G$3)*('Raw Data'!$T$2:$T$6347)))/1000</f>
        <v>0</v>
      </c>
      <c r="H43" s="218">
        <f t="shared" si="9"/>
        <v>1.98</v>
      </c>
      <c r="I43" s="247" cm="1">
        <f t="array" ref="I43">(SUMPRODUCT(('Raw Data'!$E$2:$E$6347=$B43)*('Raw Data'!$BL$2:$BL$6347=$D$3)*('Raw Data'!$P$2:$P$6347="PRAS")*('Raw Data'!$J$2:$J$6347=$G$3)*('Raw Data'!$AA$2:$AA$6347)))/1000</f>
        <v>0.56999999999999995</v>
      </c>
      <c r="J43" s="218">
        <f t="shared" si="10"/>
        <v>0.1100000000000001</v>
      </c>
      <c r="K43" s="247" cm="1">
        <f t="array" ref="K43">(SUMPRODUCT(('Raw Data'!$E$2:$E$6347=$B43)*('Raw Data'!$BL$2:$BL$6347=$D$3)*('Raw Data'!$P$2:$P$6347="PRAS")*('Raw Data'!$J$2:$J$6347=$G$3)*('Raw Data'!$W$2:$W$6347)))/1000</f>
        <v>1.3</v>
      </c>
      <c r="L43" s="244">
        <f t="shared" si="3"/>
        <v>0.51379310344827589</v>
      </c>
      <c r="M43" s="218" cm="1">
        <f t="array" ref="M43">SUMPRODUCT(('Raw Data'!$E$2:$E$6347=$B43)*('Raw Data'!$BL$2:$BL$6347=$D$3)*('Raw Data'!$P$2:$P$6347="PCOA")*('Raw Data'!$J$2:$J$6347=$G$3)*('Raw Data'!$R$2:$R$6347))</f>
        <v>55</v>
      </c>
      <c r="N43" s="218" cm="1">
        <f t="array" ref="N43">SUMPRODUCT(('Raw Data'!$E$2:$E$6347=$B43)*('Raw Data'!$BL$2:$BL$6347=$D$3)*('Raw Data'!$P$2:$P$6347="PCOA")*('Raw Data'!$J$2:$J$6347=$G$3)*('Raw Data'!$AF$2:$AF$6347))</f>
        <v>23</v>
      </c>
      <c r="O43" s="218" cm="1">
        <f t="array" ref="O43">SUMPRODUCT(('Raw Data'!$E$2:$E$6347=$B43)*('Raw Data'!$BL$2:$BL$6347=$D$3)*('Raw Data'!$P$2:$P$6347="PCOA")*('Raw Data'!$J$2:$J$6347=$G$3)*('Raw Data'!$AH$2:$AH$6347))+SUMPRODUCT(('Raw Data'!$E$2:$E$6347=$B43)*('Raw Data'!$BL$2:$BL$6347=$D$3)*('Raw Data'!$P$2:$P$6347="PCOA")*('Raw Data'!$J$2:$J$6347=$G$3)*('Raw Data'!$BH$2:$BH$6347))</f>
        <v>32</v>
      </c>
      <c r="P43" s="240" cm="1">
        <f t="array" ref="P43">SUMPRODUCT(('Raw Data'!$E$2:$E$6347=$B43)*('Raw Data'!$BL$2:$BL$6347=$D$3)*('Raw Data'!$P$2:$P$6347="PRAS")*('Raw Data'!$J$2:$J$6347=$G$3)*('Raw Data'!$R$2:$R$6347))</f>
        <v>33</v>
      </c>
      <c r="Q43" s="218" cm="1">
        <f t="array" ref="Q43">SUMPRODUCT(('Raw Data'!$E$2:$E$6347=$B43)*('Raw Data'!$BL$2:$BL$6347=$D$3)*('Raw Data'!$P$2:$P$6347="PRAS")*('Raw Data'!$J$2:$J$6347=$G$3)*('Raw Data'!$AH$2:$AH$6347))+SUMPRODUCT(('Raw Data'!$E$2:$E$6347=$B43)*('Raw Data'!$BL$2:$BL$6347=$D$3)*('Raw Data'!$P$2:$P$6347="PRAS")*('Raw Data'!$J$2:$J$6347=$G$3)*('Raw Data'!$BH$2:$BH$6347))</f>
        <v>0</v>
      </c>
      <c r="R43" s="218">
        <f t="shared" si="21"/>
        <v>33</v>
      </c>
      <c r="S43" s="218" cm="1">
        <f t="array" ref="S43">SUMPRODUCT(('Raw Data'!$E$2:$E$6347=$B43)*('Raw Data'!$BL$2:$BL$6347=$D$3)*('Raw Data'!$P$2:$P$6347="PRAS")*('Raw Data'!$J$2:$J$6347=$G$3)*('Raw Data'!$AF$2:$AF$6347))</f>
        <v>9</v>
      </c>
      <c r="T43" s="218">
        <f t="shared" si="22"/>
        <v>2</v>
      </c>
      <c r="U43" s="218" cm="1">
        <f t="array" ref="U43">SUMPRODUCT(('Raw Data'!$E$2:$E$6347=$B43)*('Raw Data'!$BL$2:$BL$6347=$D$3)*('Raw Data'!$P$2:$P$6347="PRAS")*('Raw Data'!$J$2:$J$6347=$G$3)*('Raw Data'!$AE$2:$AE$6347))</f>
        <v>1</v>
      </c>
      <c r="V43" s="246" cm="1">
        <f t="array" ref="V43">SUMPRODUCT(('Raw Data'!$E$2:$E$6347=$B43)*('Raw Data'!$BL$2:$BL$6347=$D$3)*('Raw Data'!$P$2:$P$6347="PRAS")*('Raw Data'!$J$2:$J$6347=$G$3)*('Raw Data'!$AD$2:$AD$6347))</f>
        <v>21</v>
      </c>
      <c r="W43" s="244">
        <f t="shared" si="23"/>
        <v>0.5714285714285714</v>
      </c>
    </row>
    <row r="44" spans="2:23" x14ac:dyDescent="0.2">
      <c r="B44" s="49" t="s">
        <v>41</v>
      </c>
      <c r="C44" s="245" cm="1">
        <f t="array" ref="C44">(SUMPRODUCT(('Raw Data'!$E$2:$E$6347=$B44)*('Raw Data'!$BL$2:$BL$6347=$D$3)*('Raw Data'!$P$2:$P$6347="PCOA")*('Raw Data'!$J$2:$J$6347=$G$3)*('Raw Data'!$S$2:$S$6347)))/1000</f>
        <v>0.6</v>
      </c>
      <c r="D44" s="218">
        <f t="shared" si="8"/>
        <v>0.24</v>
      </c>
      <c r="E44" s="246" cm="1">
        <f t="array" ref="E44">(SUMPRODUCT(('Raw Data'!$E$2:$E$6347=$B44)*('Raw Data'!$BL$2:$BL$6347=$D$3)*('Raw Data'!$P$2:$P$6347="PCOA")*('Raw Data'!$J$2:$J$6347=$G$3)*('Raw Data'!$T$2:$T$6347)))/1000</f>
        <v>0.36</v>
      </c>
      <c r="F44" s="247" cm="1">
        <f t="array" ref="F44">(SUMPRODUCT(('Raw Data'!$E$2:$E$6347=$B44)*('Raw Data'!$BL$2:$BL$6347=$D$3)*('Raw Data'!$P$2:$P$6347="PRAS")*('Raw Data'!$J$2:$J$6347=$G$3)*('Raw Data'!$S$2:$S$6347)))/1000</f>
        <v>0.6</v>
      </c>
      <c r="G44" s="247" cm="1">
        <f t="array" ref="G44">(SUMPRODUCT(('Raw Data'!$E$2:$E$6347=$B44)*('Raw Data'!$BL$2:$BL$6347=$D$3)*('Raw Data'!$P$2:$P$6347="PRAS")*('Raw Data'!$J$2:$J$6347=$G$3)*('Raw Data'!$T$2:$T$6347)))/1000</f>
        <v>0</v>
      </c>
      <c r="H44" s="218">
        <f t="shared" si="9"/>
        <v>0.6</v>
      </c>
      <c r="I44" s="247" cm="1">
        <f t="array" ref="I44">(SUMPRODUCT(('Raw Data'!$E$2:$E$6347=$B44)*('Raw Data'!$BL$2:$BL$6347=$D$3)*('Raw Data'!$P$2:$P$6347="PRAS")*('Raw Data'!$J$2:$J$6347=$G$3)*('Raw Data'!$AA$2:$AA$6347)))/1000</f>
        <v>0.16500000000000001</v>
      </c>
      <c r="J44" s="218">
        <f t="shared" si="10"/>
        <v>0.37499999999999994</v>
      </c>
      <c r="K44" s="247" cm="1">
        <f t="array" ref="K44">(SUMPRODUCT(('Raw Data'!$E$2:$E$6347=$B44)*('Raw Data'!$BL$2:$BL$6347=$D$3)*('Raw Data'!$P$2:$P$6347="PRAS")*('Raw Data'!$J$2:$J$6347=$G$3)*('Raw Data'!$W$2:$W$6347)))/1000</f>
        <v>0.06</v>
      </c>
      <c r="L44" s="244">
        <f t="shared" si="3"/>
        <v>0.48214285714285721</v>
      </c>
      <c r="M44" s="218" cm="1">
        <f t="array" ref="M44">SUMPRODUCT(('Raw Data'!$E$2:$E$6347=$B44)*('Raw Data'!$BL$2:$BL$6347=$D$3)*('Raw Data'!$P$2:$P$6347="PCOA")*('Raw Data'!$J$2:$J$6347=$G$3)*('Raw Data'!$R$2:$R$6347))</f>
        <v>15</v>
      </c>
      <c r="N44" s="218" cm="1">
        <f t="array" ref="N44">SUMPRODUCT(('Raw Data'!$E$2:$E$6347=$B44)*('Raw Data'!$BL$2:$BL$6347=$D$3)*('Raw Data'!$P$2:$P$6347="PCOA")*('Raw Data'!$J$2:$J$6347=$G$3)*('Raw Data'!$AF$2:$AF$6347))</f>
        <v>6</v>
      </c>
      <c r="O44" s="218" cm="1">
        <f t="array" ref="O44">SUMPRODUCT(('Raw Data'!$E$2:$E$6347=$B44)*('Raw Data'!$BL$2:$BL$6347=$D$3)*('Raw Data'!$P$2:$P$6347="PCOA")*('Raw Data'!$J$2:$J$6347=$G$3)*('Raw Data'!$AH$2:$AH$6347))+SUMPRODUCT(('Raw Data'!$E$2:$E$6347=$B44)*('Raw Data'!$BL$2:$BL$6347=$D$3)*('Raw Data'!$P$2:$P$6347="PCOA")*('Raw Data'!$J$2:$J$6347=$G$3)*('Raw Data'!$BH$2:$BH$6347))</f>
        <v>9</v>
      </c>
      <c r="P44" s="240" cm="1">
        <f t="array" ref="P44">SUMPRODUCT(('Raw Data'!$E$2:$E$6347=$B44)*('Raw Data'!$BL$2:$BL$6347=$D$3)*('Raw Data'!$P$2:$P$6347="PRAS")*('Raw Data'!$J$2:$J$6347=$G$3)*('Raw Data'!$R$2:$R$6347))</f>
        <v>10</v>
      </c>
      <c r="Q44" s="218" cm="1">
        <f t="array" ref="Q44">SUMPRODUCT(('Raw Data'!$E$2:$E$6347=$B44)*('Raw Data'!$BL$2:$BL$6347=$D$3)*('Raw Data'!$P$2:$P$6347="PRAS")*('Raw Data'!$J$2:$J$6347=$G$3)*('Raw Data'!$AH$2:$AH$6347))+SUMPRODUCT(('Raw Data'!$E$2:$E$6347=$B44)*('Raw Data'!$BL$2:$BL$6347=$D$3)*('Raw Data'!$P$2:$P$6347="PRAS")*('Raw Data'!$J$2:$J$6347=$G$3)*('Raw Data'!$BH$2:$BH$6347))</f>
        <v>0</v>
      </c>
      <c r="R44" s="218">
        <f t="shared" si="21"/>
        <v>10</v>
      </c>
      <c r="S44" s="218" cm="1">
        <f t="array" ref="S44">SUMPRODUCT(('Raw Data'!$E$2:$E$6347=$B44)*('Raw Data'!$BL$2:$BL$6347=$D$3)*('Raw Data'!$P$2:$P$6347="PRAS")*('Raw Data'!$J$2:$J$6347=$G$3)*('Raw Data'!$AF$2:$AF$6347))</f>
        <v>2</v>
      </c>
      <c r="T44" s="218">
        <f t="shared" si="22"/>
        <v>7</v>
      </c>
      <c r="U44" s="218" cm="1">
        <f t="array" ref="U44">SUMPRODUCT(('Raw Data'!$E$2:$E$6347=$B44)*('Raw Data'!$BL$2:$BL$6347=$D$3)*('Raw Data'!$P$2:$P$6347="PRAS")*('Raw Data'!$J$2:$J$6347=$G$3)*('Raw Data'!$AE$2:$AE$6347))</f>
        <v>0</v>
      </c>
      <c r="V44" s="246" cm="1">
        <f t="array" ref="V44">SUMPRODUCT(('Raw Data'!$E$2:$E$6347=$B44)*('Raw Data'!$BL$2:$BL$6347=$D$3)*('Raw Data'!$P$2:$P$6347="PRAS")*('Raw Data'!$J$2:$J$6347=$G$3)*('Raw Data'!$AD$2:$AD$6347))</f>
        <v>1</v>
      </c>
      <c r="W44" s="244">
        <f t="shared" si="23"/>
        <v>0.5</v>
      </c>
    </row>
    <row r="45" spans="2:23" x14ac:dyDescent="0.2">
      <c r="B45" s="49" t="s">
        <v>42</v>
      </c>
      <c r="C45" s="245" cm="1">
        <f t="array" ref="C45">(SUMPRODUCT(('Raw Data'!$E$2:$E$6347=$B45)*('Raw Data'!$BL$2:$BL$6347=$D$3)*('Raw Data'!$P$2:$P$6347="PCOA")*('Raw Data'!$J$2:$J$6347=$G$3)*('Raw Data'!$S$2:$S$6347)))/1000</f>
        <v>0.12</v>
      </c>
      <c r="D45" s="218">
        <f t="shared" si="8"/>
        <v>3.9999999999999994E-2</v>
      </c>
      <c r="E45" s="246" cm="1">
        <f t="array" ref="E45">(SUMPRODUCT(('Raw Data'!$E$2:$E$6347=$B45)*('Raw Data'!$BL$2:$BL$6347=$D$3)*('Raw Data'!$P$2:$P$6347="PCOA")*('Raw Data'!$J$2:$J$6347=$G$3)*('Raw Data'!$T$2:$T$6347)))/1000</f>
        <v>0.08</v>
      </c>
      <c r="F45" s="247" cm="1">
        <f t="array" ref="F45">(SUMPRODUCT(('Raw Data'!$E$2:$E$6347=$B45)*('Raw Data'!$BL$2:$BL$6347=$D$3)*('Raw Data'!$P$2:$P$6347="PRAS")*('Raw Data'!$J$2:$J$6347=$G$3)*('Raw Data'!$S$2:$S$6347)))/1000</f>
        <v>0.12</v>
      </c>
      <c r="G45" s="247" cm="1">
        <f t="array" ref="G45">(SUMPRODUCT(('Raw Data'!$E$2:$E$6347=$B45)*('Raw Data'!$BL$2:$BL$6347=$D$3)*('Raw Data'!$P$2:$P$6347="PRAS")*('Raw Data'!$J$2:$J$6347=$G$3)*('Raw Data'!$T$2:$T$6347)))/1000</f>
        <v>0</v>
      </c>
      <c r="H45" s="218">
        <f t="shared" si="9"/>
        <v>0.12</v>
      </c>
      <c r="I45" s="247" cm="1">
        <f t="array" ref="I45">(SUMPRODUCT(('Raw Data'!$E$2:$E$6347=$B45)*('Raw Data'!$BL$2:$BL$6347=$D$3)*('Raw Data'!$P$2:$P$6347="PRAS")*('Raw Data'!$J$2:$J$6347=$G$3)*('Raw Data'!$AA$2:$AA$6347)))/1000</f>
        <v>0.06</v>
      </c>
      <c r="J45" s="218">
        <f t="shared" si="10"/>
        <v>0</v>
      </c>
      <c r="K45" s="247" cm="1">
        <f t="array" ref="K45">(SUMPRODUCT(('Raw Data'!$E$2:$E$6347=$B45)*('Raw Data'!$BL$2:$BL$6347=$D$3)*('Raw Data'!$P$2:$P$6347="PRAS")*('Raw Data'!$J$2:$J$6347=$G$3)*('Raw Data'!$W$2:$W$6347)))/1000</f>
        <v>0.06</v>
      </c>
      <c r="L45" s="244">
        <f t="shared" si="3"/>
        <v>0.625</v>
      </c>
      <c r="M45" s="218" cm="1">
        <f t="array" ref="M45">SUMPRODUCT(('Raw Data'!$E$2:$E$6347=$B45)*('Raw Data'!$BL$2:$BL$6347=$D$3)*('Raw Data'!$P$2:$P$6347="PCOA")*('Raw Data'!$J$2:$J$6347=$G$3)*('Raw Data'!$R$2:$R$6347))</f>
        <v>3</v>
      </c>
      <c r="N45" s="218" cm="1">
        <f t="array" ref="N45">SUMPRODUCT(('Raw Data'!$E$2:$E$6347=$B45)*('Raw Data'!$BL$2:$BL$6347=$D$3)*('Raw Data'!$P$2:$P$6347="PCOA")*('Raw Data'!$J$2:$J$6347=$G$3)*('Raw Data'!$AF$2:$AF$6347))</f>
        <v>1</v>
      </c>
      <c r="O45" s="218" cm="1">
        <f t="array" ref="O45">SUMPRODUCT(('Raw Data'!$E$2:$E$6347=$B45)*('Raw Data'!$BL$2:$BL$6347=$D$3)*('Raw Data'!$P$2:$P$6347="PCOA")*('Raw Data'!$J$2:$J$6347=$G$3)*('Raw Data'!$AH$2:$AH$6347))+SUMPRODUCT(('Raw Data'!$E$2:$E$6347=$B45)*('Raw Data'!$BL$2:$BL$6347=$D$3)*('Raw Data'!$P$2:$P$6347="PCOA")*('Raw Data'!$J$2:$J$6347=$G$3)*('Raw Data'!$BH$2:$BH$6347))</f>
        <v>2</v>
      </c>
      <c r="P45" s="240" cm="1">
        <f t="array" ref="P45">SUMPRODUCT(('Raw Data'!$E$2:$E$6347=$B45)*('Raw Data'!$BL$2:$BL$6347=$D$3)*('Raw Data'!$P$2:$P$6347="PRAS")*('Raw Data'!$J$2:$J$6347=$G$3)*('Raw Data'!$R$2:$R$6347))</f>
        <v>2</v>
      </c>
      <c r="Q45" s="218" cm="1">
        <f t="array" ref="Q45">SUMPRODUCT(('Raw Data'!$E$2:$E$6347=$B45)*('Raw Data'!$BL$2:$BL$6347=$D$3)*('Raw Data'!$P$2:$P$6347="PRAS")*('Raw Data'!$J$2:$J$6347=$G$3)*('Raw Data'!$AH$2:$AH$6347))+SUMPRODUCT(('Raw Data'!$E$2:$E$6347=$B45)*('Raw Data'!$BL$2:$BL$6347=$D$3)*('Raw Data'!$P$2:$P$6347="PRAS")*('Raw Data'!$J$2:$J$6347=$G$3)*('Raw Data'!$BH$2:$BH$6347))</f>
        <v>0</v>
      </c>
      <c r="R45" s="218">
        <f t="shared" si="21"/>
        <v>2</v>
      </c>
      <c r="S45" s="218" cm="1">
        <f t="array" ref="S45">SUMPRODUCT(('Raw Data'!$E$2:$E$6347=$B45)*('Raw Data'!$BL$2:$BL$6347=$D$3)*('Raw Data'!$P$2:$P$6347="PRAS")*('Raw Data'!$J$2:$J$6347=$G$3)*('Raw Data'!$AF$2:$AF$6347))</f>
        <v>1</v>
      </c>
      <c r="T45" s="218">
        <f t="shared" si="22"/>
        <v>0</v>
      </c>
      <c r="U45" s="218" cm="1">
        <f t="array" ref="U45">SUMPRODUCT(('Raw Data'!$E$2:$E$6347=$B45)*('Raw Data'!$BL$2:$BL$6347=$D$3)*('Raw Data'!$P$2:$P$6347="PRAS")*('Raw Data'!$J$2:$J$6347=$G$3)*('Raw Data'!$AE$2:$AE$6347))</f>
        <v>0</v>
      </c>
      <c r="V45" s="246" cm="1">
        <f t="array" ref="V45">SUMPRODUCT(('Raw Data'!$E$2:$E$6347=$B45)*('Raw Data'!$BL$2:$BL$6347=$D$3)*('Raw Data'!$P$2:$P$6347="PRAS")*('Raw Data'!$J$2:$J$6347=$G$3)*('Raw Data'!$AD$2:$AD$6347))</f>
        <v>1</v>
      </c>
      <c r="W45" s="244">
        <f t="shared" si="23"/>
        <v>0.66666666666666663</v>
      </c>
    </row>
    <row r="46" spans="2:23" x14ac:dyDescent="0.2">
      <c r="B46" s="49"/>
      <c r="C46" s="245"/>
      <c r="D46" s="218"/>
      <c r="E46" s="246"/>
      <c r="F46" s="247"/>
      <c r="G46" s="247"/>
      <c r="H46" s="218"/>
      <c r="I46" s="247"/>
      <c r="J46" s="218"/>
      <c r="K46" s="247"/>
      <c r="L46" s="244"/>
      <c r="M46" s="218"/>
      <c r="N46" s="218"/>
      <c r="O46" s="218"/>
      <c r="P46" s="240"/>
      <c r="Q46" s="218"/>
      <c r="R46" s="218"/>
      <c r="S46" s="218"/>
      <c r="T46" s="218"/>
      <c r="U46" s="218"/>
      <c r="V46" s="246"/>
      <c r="W46" s="244"/>
    </row>
    <row r="47" spans="2:23" x14ac:dyDescent="0.2">
      <c r="B47" s="37" t="s">
        <v>23</v>
      </c>
      <c r="C47" s="248">
        <f>SUM(C48:C51)</f>
        <v>2.6400000000000006</v>
      </c>
      <c r="D47" s="248">
        <f t="shared" ref="D47:K47" si="24">SUM(D48:D51)</f>
        <v>1.8399999999999999</v>
      </c>
      <c r="E47" s="248">
        <f t="shared" si="24"/>
        <v>0.8</v>
      </c>
      <c r="F47" s="248">
        <f t="shared" si="24"/>
        <v>1.2</v>
      </c>
      <c r="G47" s="248">
        <f t="shared" si="24"/>
        <v>0.06</v>
      </c>
      <c r="H47" s="248">
        <f t="shared" si="24"/>
        <v>1.1399999999999999</v>
      </c>
      <c r="I47" s="248">
        <f t="shared" si="24"/>
        <v>0.18</v>
      </c>
      <c r="J47" s="248">
        <f t="shared" si="24"/>
        <v>0</v>
      </c>
      <c r="K47" s="248">
        <f t="shared" si="24"/>
        <v>0.96</v>
      </c>
      <c r="L47" s="236">
        <f t="shared" si="3"/>
        <v>0.67785234899328872</v>
      </c>
      <c r="M47" s="248">
        <f>SUM(M48:M51)</f>
        <v>66</v>
      </c>
      <c r="N47" s="248">
        <f t="shared" ref="N47:V47" si="25">SUM(N48:N51)</f>
        <v>46</v>
      </c>
      <c r="O47" s="248">
        <f t="shared" si="25"/>
        <v>20</v>
      </c>
      <c r="P47" s="248">
        <f t="shared" si="25"/>
        <v>20</v>
      </c>
      <c r="Q47" s="248">
        <f t="shared" si="25"/>
        <v>1</v>
      </c>
      <c r="R47" s="248">
        <f t="shared" si="25"/>
        <v>19</v>
      </c>
      <c r="S47" s="248">
        <f t="shared" si="25"/>
        <v>3</v>
      </c>
      <c r="T47" s="248">
        <f t="shared" si="25"/>
        <v>0</v>
      </c>
      <c r="U47" s="248">
        <f t="shared" si="25"/>
        <v>0</v>
      </c>
      <c r="V47" s="248">
        <f t="shared" si="25"/>
        <v>16</v>
      </c>
      <c r="W47" s="236">
        <f t="shared" si="5"/>
        <v>0.75384615384615383</v>
      </c>
    </row>
    <row r="48" spans="2:23" x14ac:dyDescent="0.2">
      <c r="B48" s="49" t="s">
        <v>24</v>
      </c>
      <c r="C48" s="245" cm="1">
        <f t="array" ref="C48">(SUMPRODUCT(('Raw Data'!$E$2:$E$6347=$B48)*('Raw Data'!$BL$2:$BL$6347=$D$3)*('Raw Data'!$P$2:$P$6347="PCOA")*('Raw Data'!$J$2:$J$6347=$G$3)*('Raw Data'!$S$2:$S$6347)))/1000</f>
        <v>2.12</v>
      </c>
      <c r="D48" s="218">
        <f t="shared" si="8"/>
        <v>1.48</v>
      </c>
      <c r="E48" s="246" cm="1">
        <f t="array" ref="E48">(SUMPRODUCT(('Raw Data'!$E$2:$E$6347=$B48)*('Raw Data'!$BL$2:$BL$6347=$D$3)*('Raw Data'!$P$2:$P$6347="PCOA")*('Raw Data'!$J$2:$J$6347=$G$3)*('Raw Data'!$T$2:$T$6347)))/1000</f>
        <v>0.64</v>
      </c>
      <c r="F48" s="247" cm="1">
        <f t="array" ref="F48">(SUMPRODUCT(('Raw Data'!$E$2:$E$6347=$B48)*('Raw Data'!$BL$2:$BL$6347=$D$3)*('Raw Data'!$P$2:$P$6347="PRAS")*('Raw Data'!$J$2:$J$6347=$G$3)*('Raw Data'!$S$2:$S$6347)))/1000</f>
        <v>0.96</v>
      </c>
      <c r="G48" s="247" cm="1">
        <f t="array" ref="G48">(SUMPRODUCT(('Raw Data'!$E$2:$E$6347=$B48)*('Raw Data'!$BL$2:$BL$6347=$D$3)*('Raw Data'!$P$2:$P$6347="PRAS")*('Raw Data'!$J$2:$J$6347=$G$3)*('Raw Data'!$T$2:$T$6347)))/1000</f>
        <v>0.06</v>
      </c>
      <c r="H48" s="218">
        <f t="shared" si="9"/>
        <v>0.89999999999999991</v>
      </c>
      <c r="I48" s="247" cm="1">
        <f t="array" ref="I48">(SUMPRODUCT(('Raw Data'!$E$2:$E$6347=$B48)*('Raw Data'!$BL$2:$BL$6347=$D$3)*('Raw Data'!$P$2:$P$6347="PRAS")*('Raw Data'!$J$2:$J$6347=$G$3)*('Raw Data'!$AA$2:$AA$6347)))/1000</f>
        <v>0.18</v>
      </c>
      <c r="J48" s="218">
        <f t="shared" si="10"/>
        <v>0</v>
      </c>
      <c r="K48" s="247" cm="1">
        <f t="array" ref="K48">(SUMPRODUCT(('Raw Data'!$E$2:$E$6347=$B48)*('Raw Data'!$BL$2:$BL$6347=$D$3)*('Raw Data'!$P$2:$P$6347="PRAS")*('Raw Data'!$J$2:$J$6347=$G$3)*('Raw Data'!$W$2:$W$6347)))/1000</f>
        <v>0.72</v>
      </c>
      <c r="L48" s="244">
        <f t="shared" si="3"/>
        <v>0.69747899159663862</v>
      </c>
      <c r="M48" s="218" cm="1">
        <f t="array" ref="M48">SUMPRODUCT(('Raw Data'!$E$2:$E$6347=$B48)*('Raw Data'!$BL$2:$BL$6347=$D$3)*('Raw Data'!$P$2:$P$6347="PCOA")*('Raw Data'!$J$2:$J$6347=$G$3)*('Raw Data'!$R$2:$R$6347))</f>
        <v>53</v>
      </c>
      <c r="N48" s="218" cm="1">
        <f t="array" ref="N48">SUMPRODUCT(('Raw Data'!$E$2:$E$6347=$B48)*('Raw Data'!$BL$2:$BL$6347=$D$3)*('Raw Data'!$P$2:$P$6347="PCOA")*('Raw Data'!$J$2:$J$6347=$G$3)*('Raw Data'!$AF$2:$AF$6347))</f>
        <v>37</v>
      </c>
      <c r="O48" s="218" cm="1">
        <f t="array" ref="O48">SUMPRODUCT(('Raw Data'!$E$2:$E$6347=$B48)*('Raw Data'!$BL$2:$BL$6347=$D$3)*('Raw Data'!$P$2:$P$6347="PCOA")*('Raw Data'!$J$2:$J$6347=$G$3)*('Raw Data'!$AH$2:$AH$6347))+SUMPRODUCT(('Raw Data'!$E$2:$E$6347=$B48)*('Raw Data'!$BL$2:$BL$6347=$D$3)*('Raw Data'!$P$2:$P$6347="PCOA")*('Raw Data'!$J$2:$J$6347=$G$3)*('Raw Data'!$BH$2:$BH$6347))</f>
        <v>16</v>
      </c>
      <c r="P48" s="240" cm="1">
        <f t="array" ref="P48">SUMPRODUCT(('Raw Data'!$E$2:$E$6347=$B48)*('Raw Data'!$BL$2:$BL$6347=$D$3)*('Raw Data'!$P$2:$P$6347="PRAS")*('Raw Data'!$J$2:$J$6347=$G$3)*('Raw Data'!$R$2:$R$6347))</f>
        <v>16</v>
      </c>
      <c r="Q48" s="218" cm="1">
        <f t="array" ref="Q48">SUMPRODUCT(('Raw Data'!$E$2:$E$6347=$B48)*('Raw Data'!$BL$2:$BL$6347=$D$3)*('Raw Data'!$P$2:$P$6347="PRAS")*('Raw Data'!$J$2:$J$6347=$G$3)*('Raw Data'!$AH$2:$AH$6347))+SUMPRODUCT(('Raw Data'!$E$2:$E$6347=$B48)*('Raw Data'!$BL$2:$BL$6347=$D$3)*('Raw Data'!$P$2:$P$6347="PRAS")*('Raw Data'!$J$2:$J$6347=$G$3)*('Raw Data'!$BH$2:$BH$6347))</f>
        <v>1</v>
      </c>
      <c r="R48" s="218">
        <f t="shared" ref="R48:R51" si="26">P48-Q48</f>
        <v>15</v>
      </c>
      <c r="S48" s="218" cm="1">
        <f t="array" ref="S48">SUMPRODUCT(('Raw Data'!$E$2:$E$6347=$B48)*('Raw Data'!$BL$2:$BL$6347=$D$3)*('Raw Data'!$P$2:$P$6347="PRAS")*('Raw Data'!$J$2:$J$6347=$G$3)*('Raw Data'!$AF$2:$AF$6347))</f>
        <v>3</v>
      </c>
      <c r="T48" s="218">
        <f t="shared" ref="T48:T51" si="27">R48-S48-U48-V48</f>
        <v>0</v>
      </c>
      <c r="U48" s="218" cm="1">
        <f t="array" ref="U48">SUMPRODUCT(('Raw Data'!$E$2:$E$6347=$B48)*('Raw Data'!$BL$2:$BL$6347=$D$3)*('Raw Data'!$P$2:$P$6347="PRAS")*('Raw Data'!$J$2:$J$6347=$G$3)*('Raw Data'!$AE$2:$AE$6347))</f>
        <v>0</v>
      </c>
      <c r="V48" s="246" cm="1">
        <f t="array" ref="V48">SUMPRODUCT(('Raw Data'!$E$2:$E$6347=$B48)*('Raw Data'!$BL$2:$BL$6347=$D$3)*('Raw Data'!$P$2:$P$6347="PRAS")*('Raw Data'!$J$2:$J$6347=$G$3)*('Raw Data'!$AD$2:$AD$6347))</f>
        <v>12</v>
      </c>
      <c r="W48" s="244">
        <f t="shared" ref="W48:W51" si="28">IFERROR((S48+N48)/(R48+N48),0)</f>
        <v>0.76923076923076927</v>
      </c>
    </row>
    <row r="49" spans="2:23" x14ac:dyDescent="0.2">
      <c r="B49" s="49" t="s">
        <v>25</v>
      </c>
      <c r="C49" s="245" cm="1">
        <f t="array" ref="C49">(SUMPRODUCT(('Raw Data'!$E$2:$E$6347=$B49)*('Raw Data'!$BL$2:$BL$6347=$D$3)*('Raw Data'!$P$2:$P$6347="PCOA")*('Raw Data'!$J$2:$J$6347=$G$3)*('Raw Data'!$S$2:$S$6347)))/1000</f>
        <v>0.16</v>
      </c>
      <c r="D49" s="218">
        <f t="shared" si="8"/>
        <v>0.16</v>
      </c>
      <c r="E49" s="246" cm="1">
        <f t="array" ref="E49">(SUMPRODUCT(('Raw Data'!$E$2:$E$6347=$B49)*('Raw Data'!$BL$2:$BL$6347=$D$3)*('Raw Data'!$P$2:$P$6347="PCOA")*('Raw Data'!$J$2:$J$6347=$G$3)*('Raw Data'!$T$2:$T$6347)))/1000</f>
        <v>0</v>
      </c>
      <c r="F49" s="247" cm="1">
        <f t="array" ref="F49">(SUMPRODUCT(('Raw Data'!$E$2:$E$6347=$B49)*('Raw Data'!$BL$2:$BL$6347=$D$3)*('Raw Data'!$P$2:$P$6347="PRAS")*('Raw Data'!$J$2:$J$6347=$G$3)*('Raw Data'!$S$2:$S$6347)))/1000</f>
        <v>0</v>
      </c>
      <c r="G49" s="247" cm="1">
        <f t="array" ref="G49">(SUMPRODUCT(('Raw Data'!$E$2:$E$6347=$B49)*('Raw Data'!$BL$2:$BL$6347=$D$3)*('Raw Data'!$P$2:$P$6347="PRAS")*('Raw Data'!$J$2:$J$6347=$G$3)*('Raw Data'!$T$2:$T$6347)))/1000</f>
        <v>0</v>
      </c>
      <c r="H49" s="218">
        <f t="shared" si="9"/>
        <v>0</v>
      </c>
      <c r="I49" s="247" cm="1">
        <f t="array" ref="I49">(SUMPRODUCT(('Raw Data'!$E$2:$E$6347=$B49)*('Raw Data'!$BL$2:$BL$6347=$D$3)*('Raw Data'!$P$2:$P$6347="PRAS")*('Raw Data'!$J$2:$J$6347=$G$3)*('Raw Data'!$AA$2:$AA$6347)))/1000</f>
        <v>0</v>
      </c>
      <c r="J49" s="218">
        <f t="shared" si="10"/>
        <v>0</v>
      </c>
      <c r="K49" s="247" cm="1">
        <f t="array" ref="K49">(SUMPRODUCT(('Raw Data'!$E$2:$E$6347=$B49)*('Raw Data'!$BL$2:$BL$6347=$D$3)*('Raw Data'!$P$2:$P$6347="PRAS")*('Raw Data'!$J$2:$J$6347=$G$3)*('Raw Data'!$W$2:$W$6347)))/1000</f>
        <v>0</v>
      </c>
      <c r="L49" s="244">
        <f t="shared" si="3"/>
        <v>1</v>
      </c>
      <c r="M49" s="218" cm="1">
        <f t="array" ref="M49">SUMPRODUCT(('Raw Data'!$E$2:$E$6347=$B49)*('Raw Data'!$BL$2:$BL$6347=$D$3)*('Raw Data'!$P$2:$P$6347="PCOA")*('Raw Data'!$J$2:$J$6347=$G$3)*('Raw Data'!$R$2:$R$6347))</f>
        <v>4</v>
      </c>
      <c r="N49" s="218" cm="1">
        <f t="array" ref="N49">SUMPRODUCT(('Raw Data'!$E$2:$E$6347=$B49)*('Raw Data'!$BL$2:$BL$6347=$D$3)*('Raw Data'!$P$2:$P$6347="PCOA")*('Raw Data'!$J$2:$J$6347=$G$3)*('Raw Data'!$AF$2:$AF$6347))</f>
        <v>4</v>
      </c>
      <c r="O49" s="218" cm="1">
        <f t="array" ref="O49">SUMPRODUCT(('Raw Data'!$E$2:$E$6347=$B49)*('Raw Data'!$BL$2:$BL$6347=$D$3)*('Raw Data'!$P$2:$P$6347="PCOA")*('Raw Data'!$J$2:$J$6347=$G$3)*('Raw Data'!$AH$2:$AH$6347))+SUMPRODUCT(('Raw Data'!$E$2:$E$6347=$B49)*('Raw Data'!$BL$2:$BL$6347=$D$3)*('Raw Data'!$P$2:$P$6347="PCOA")*('Raw Data'!$J$2:$J$6347=$G$3)*('Raw Data'!$BH$2:$BH$6347))</f>
        <v>0</v>
      </c>
      <c r="P49" s="240" cm="1">
        <f t="array" ref="P49">SUMPRODUCT(('Raw Data'!$E$2:$E$6347=$B49)*('Raw Data'!$BL$2:$BL$6347=$D$3)*('Raw Data'!$P$2:$P$6347="PRAS")*('Raw Data'!$J$2:$J$6347=$G$3)*('Raw Data'!$R$2:$R$6347))</f>
        <v>0</v>
      </c>
      <c r="Q49" s="218" cm="1">
        <f t="array" ref="Q49">SUMPRODUCT(('Raw Data'!$E$2:$E$6347=$B49)*('Raw Data'!$BL$2:$BL$6347=$D$3)*('Raw Data'!$P$2:$P$6347="PRAS")*('Raw Data'!$J$2:$J$6347=$G$3)*('Raw Data'!$AH$2:$AH$6347))+SUMPRODUCT(('Raw Data'!$E$2:$E$6347=$B49)*('Raw Data'!$BL$2:$BL$6347=$D$3)*('Raw Data'!$P$2:$P$6347="PRAS")*('Raw Data'!$J$2:$J$6347=$G$3)*('Raw Data'!$BH$2:$BH$6347))</f>
        <v>0</v>
      </c>
      <c r="R49" s="218">
        <f t="shared" si="26"/>
        <v>0</v>
      </c>
      <c r="S49" s="218" cm="1">
        <f t="array" ref="S49">SUMPRODUCT(('Raw Data'!$E$2:$E$6347=$B49)*('Raw Data'!$BL$2:$BL$6347=$D$3)*('Raw Data'!$P$2:$P$6347="PRAS")*('Raw Data'!$J$2:$J$6347=$G$3)*('Raw Data'!$AF$2:$AF$6347))</f>
        <v>0</v>
      </c>
      <c r="T49" s="218">
        <f t="shared" si="27"/>
        <v>0</v>
      </c>
      <c r="U49" s="218" cm="1">
        <f t="array" ref="U49">SUMPRODUCT(('Raw Data'!$E$2:$E$6347=$B49)*('Raw Data'!$BL$2:$BL$6347=$D$3)*('Raw Data'!$P$2:$P$6347="PRAS")*('Raw Data'!$J$2:$J$6347=$G$3)*('Raw Data'!$AE$2:$AE$6347))</f>
        <v>0</v>
      </c>
      <c r="V49" s="246" cm="1">
        <f t="array" ref="V49">SUMPRODUCT(('Raw Data'!$E$2:$E$6347=$B49)*('Raw Data'!$BL$2:$BL$6347=$D$3)*('Raw Data'!$P$2:$P$6347="PRAS")*('Raw Data'!$J$2:$J$6347=$G$3)*('Raw Data'!$AD$2:$AD$6347))</f>
        <v>0</v>
      </c>
      <c r="W49" s="244">
        <f t="shared" si="28"/>
        <v>1</v>
      </c>
    </row>
    <row r="50" spans="2:23" x14ac:dyDescent="0.2">
      <c r="B50" s="49" t="s">
        <v>26</v>
      </c>
      <c r="C50" s="245" cm="1">
        <f t="array" ref="C50">(SUMPRODUCT(('Raw Data'!$E$2:$E$6347=$B50)*('Raw Data'!$BL$2:$BL$6347=$D$3)*('Raw Data'!$P$2:$P$6347="PCOA")*('Raw Data'!$J$2:$J$6347=$G$3)*('Raw Data'!$S$2:$S$6347)))/1000</f>
        <v>0.2</v>
      </c>
      <c r="D50" s="218">
        <f t="shared" si="8"/>
        <v>4.0000000000000008E-2</v>
      </c>
      <c r="E50" s="246" cm="1">
        <f t="array" ref="E50">(SUMPRODUCT(('Raw Data'!$E$2:$E$6347=$B50)*('Raw Data'!$BL$2:$BL$6347=$D$3)*('Raw Data'!$P$2:$P$6347="PCOA")*('Raw Data'!$J$2:$J$6347=$G$3)*('Raw Data'!$T$2:$T$6347)))/1000</f>
        <v>0.16</v>
      </c>
      <c r="F50" s="247" cm="1">
        <f t="array" ref="F50">(SUMPRODUCT(('Raw Data'!$E$2:$E$6347=$B50)*('Raw Data'!$BL$2:$BL$6347=$D$3)*('Raw Data'!$P$2:$P$6347="PRAS")*('Raw Data'!$J$2:$J$6347=$G$3)*('Raw Data'!$S$2:$S$6347)))/1000</f>
        <v>0.24</v>
      </c>
      <c r="G50" s="247" cm="1">
        <f t="array" ref="G50">(SUMPRODUCT(('Raw Data'!$E$2:$E$6347=$B50)*('Raw Data'!$BL$2:$BL$6347=$D$3)*('Raw Data'!$P$2:$P$6347="PRAS")*('Raw Data'!$J$2:$J$6347=$G$3)*('Raw Data'!$T$2:$T$6347)))/1000</f>
        <v>0</v>
      </c>
      <c r="H50" s="218">
        <f t="shared" si="9"/>
        <v>0.24</v>
      </c>
      <c r="I50" s="247" cm="1">
        <f t="array" ref="I50">(SUMPRODUCT(('Raw Data'!$E$2:$E$6347=$B50)*('Raw Data'!$BL$2:$BL$6347=$D$3)*('Raw Data'!$P$2:$P$6347="PRAS")*('Raw Data'!$J$2:$J$6347=$G$3)*('Raw Data'!$AA$2:$AA$6347)))/1000</f>
        <v>0</v>
      </c>
      <c r="J50" s="218">
        <f t="shared" si="10"/>
        <v>0</v>
      </c>
      <c r="K50" s="247" cm="1">
        <f t="array" ref="K50">(SUMPRODUCT(('Raw Data'!$E$2:$E$6347=$B50)*('Raw Data'!$BL$2:$BL$6347=$D$3)*('Raw Data'!$P$2:$P$6347="PRAS")*('Raw Data'!$J$2:$J$6347=$G$3)*('Raw Data'!$W$2:$W$6347)))/1000</f>
        <v>0.24</v>
      </c>
      <c r="L50" s="244">
        <f t="shared" si="3"/>
        <v>0.14285714285714288</v>
      </c>
      <c r="M50" s="218" cm="1">
        <f t="array" ref="M50">SUMPRODUCT(('Raw Data'!$E$2:$E$6347=$B50)*('Raw Data'!$BL$2:$BL$6347=$D$3)*('Raw Data'!$P$2:$P$6347="PCOA")*('Raw Data'!$J$2:$J$6347=$G$3)*('Raw Data'!$R$2:$R$6347))</f>
        <v>5</v>
      </c>
      <c r="N50" s="218" cm="1">
        <f t="array" ref="N50">SUMPRODUCT(('Raw Data'!$E$2:$E$6347=$B50)*('Raw Data'!$BL$2:$BL$6347=$D$3)*('Raw Data'!$P$2:$P$6347="PCOA")*('Raw Data'!$J$2:$J$6347=$G$3)*('Raw Data'!$AF$2:$AF$6347))</f>
        <v>1</v>
      </c>
      <c r="O50" s="218" cm="1">
        <f t="array" ref="O50">SUMPRODUCT(('Raw Data'!$E$2:$E$6347=$B50)*('Raw Data'!$BL$2:$BL$6347=$D$3)*('Raw Data'!$P$2:$P$6347="PCOA")*('Raw Data'!$J$2:$J$6347=$G$3)*('Raw Data'!$AH$2:$AH$6347))+SUMPRODUCT(('Raw Data'!$E$2:$E$6347=$B50)*('Raw Data'!$BL$2:$BL$6347=$D$3)*('Raw Data'!$P$2:$P$6347="PCOA")*('Raw Data'!$J$2:$J$6347=$G$3)*('Raw Data'!$BH$2:$BH$6347))</f>
        <v>4</v>
      </c>
      <c r="P50" s="240" cm="1">
        <f t="array" ref="P50">SUMPRODUCT(('Raw Data'!$E$2:$E$6347=$B50)*('Raw Data'!$BL$2:$BL$6347=$D$3)*('Raw Data'!$P$2:$P$6347="PRAS")*('Raw Data'!$J$2:$J$6347=$G$3)*('Raw Data'!$R$2:$R$6347))</f>
        <v>4</v>
      </c>
      <c r="Q50" s="218" cm="1">
        <f t="array" ref="Q50">SUMPRODUCT(('Raw Data'!$E$2:$E$6347=$B50)*('Raw Data'!$BL$2:$BL$6347=$D$3)*('Raw Data'!$P$2:$P$6347="PRAS")*('Raw Data'!$J$2:$J$6347=$G$3)*('Raw Data'!$AH$2:$AH$6347))+SUMPRODUCT(('Raw Data'!$E$2:$E$6347=$B50)*('Raw Data'!$BL$2:$BL$6347=$D$3)*('Raw Data'!$P$2:$P$6347="PRAS")*('Raw Data'!$J$2:$J$6347=$G$3)*('Raw Data'!$BH$2:$BH$6347))</f>
        <v>0</v>
      </c>
      <c r="R50" s="218">
        <f t="shared" si="26"/>
        <v>4</v>
      </c>
      <c r="S50" s="218" cm="1">
        <f t="array" ref="S50">SUMPRODUCT(('Raw Data'!$E$2:$E$6347=$B50)*('Raw Data'!$BL$2:$BL$6347=$D$3)*('Raw Data'!$P$2:$P$6347="PRAS")*('Raw Data'!$J$2:$J$6347=$G$3)*('Raw Data'!$AF$2:$AF$6347))</f>
        <v>0</v>
      </c>
      <c r="T50" s="218">
        <f t="shared" si="27"/>
        <v>0</v>
      </c>
      <c r="U50" s="218" cm="1">
        <f t="array" ref="U50">SUMPRODUCT(('Raw Data'!$E$2:$E$6347=$B50)*('Raw Data'!$BL$2:$BL$6347=$D$3)*('Raw Data'!$P$2:$P$6347="PRAS")*('Raw Data'!$J$2:$J$6347=$G$3)*('Raw Data'!$AE$2:$AE$6347))</f>
        <v>0</v>
      </c>
      <c r="V50" s="246" cm="1">
        <f t="array" ref="V50">SUMPRODUCT(('Raw Data'!$E$2:$E$6347=$B50)*('Raw Data'!$BL$2:$BL$6347=$D$3)*('Raw Data'!$P$2:$P$6347="PRAS")*('Raw Data'!$J$2:$J$6347=$G$3)*('Raw Data'!$AD$2:$AD$6347))</f>
        <v>4</v>
      </c>
      <c r="W50" s="244">
        <f t="shared" si="28"/>
        <v>0.2</v>
      </c>
    </row>
    <row r="51" spans="2:23" x14ac:dyDescent="0.2">
      <c r="B51" s="49" t="s">
        <v>27</v>
      </c>
      <c r="C51" s="245" cm="1">
        <f t="array" ref="C51">(SUMPRODUCT(('Raw Data'!$E$2:$E$6347=$B51)*('Raw Data'!$BL$2:$BL$6347=$D$3)*('Raw Data'!$P$2:$P$6347="PCOA")*('Raw Data'!$J$2:$J$6347=$G$3)*('Raw Data'!$S$2:$S$6347)))/1000</f>
        <v>0.16</v>
      </c>
      <c r="D51" s="218">
        <f t="shared" si="8"/>
        <v>0.16</v>
      </c>
      <c r="E51" s="246" cm="1">
        <f t="array" ref="E51">(SUMPRODUCT(('Raw Data'!$E$2:$E$6347=$B51)*('Raw Data'!$BL$2:$BL$6347=$D$3)*('Raw Data'!$P$2:$P$6347="PCOA")*('Raw Data'!$J$2:$J$6347=$G$3)*('Raw Data'!$T$2:$T$6347)))/1000</f>
        <v>0</v>
      </c>
      <c r="F51" s="247" cm="1">
        <f t="array" ref="F51">(SUMPRODUCT(('Raw Data'!$E$2:$E$6347=$B51)*('Raw Data'!$BL$2:$BL$6347=$D$3)*('Raw Data'!$P$2:$P$6347="PRAS")*('Raw Data'!$J$2:$J$6347=$G$3)*('Raw Data'!$S$2:$S$6347)))/1000</f>
        <v>0</v>
      </c>
      <c r="G51" s="247" cm="1">
        <f t="array" ref="G51">(SUMPRODUCT(('Raw Data'!$E$2:$E$6347=$B51)*('Raw Data'!$BL$2:$BL$6347=$D$3)*('Raw Data'!$P$2:$P$6347="PRAS")*('Raw Data'!$J$2:$J$6347=$G$3)*('Raw Data'!$T$2:$T$6347)))/1000</f>
        <v>0</v>
      </c>
      <c r="H51" s="218">
        <f t="shared" si="9"/>
        <v>0</v>
      </c>
      <c r="I51" s="247" cm="1">
        <f t="array" ref="I51">(SUMPRODUCT(('Raw Data'!$E$2:$E$6347=$B51)*('Raw Data'!$BL$2:$BL$6347=$D$3)*('Raw Data'!$P$2:$P$6347="PRAS")*('Raw Data'!$J$2:$J$6347=$G$3)*('Raw Data'!$AA$2:$AA$6347)))/1000</f>
        <v>0</v>
      </c>
      <c r="J51" s="218">
        <f t="shared" si="10"/>
        <v>0</v>
      </c>
      <c r="K51" s="247" cm="1">
        <f t="array" ref="K51">(SUMPRODUCT(('Raw Data'!$E$2:$E$6347=$B51)*('Raw Data'!$BL$2:$BL$6347=$D$3)*('Raw Data'!$P$2:$P$6347="PRAS")*('Raw Data'!$J$2:$J$6347=$G$3)*('Raw Data'!$W$2:$W$6347)))/1000</f>
        <v>0</v>
      </c>
      <c r="L51" s="244">
        <f t="shared" si="3"/>
        <v>1</v>
      </c>
      <c r="M51" s="218" cm="1">
        <f t="array" ref="M51">SUMPRODUCT(('Raw Data'!$E$2:$E$6347=$B51)*('Raw Data'!$BL$2:$BL$6347=$D$3)*('Raw Data'!$P$2:$P$6347="PCOA")*('Raw Data'!$J$2:$J$6347=$G$3)*('Raw Data'!$R$2:$R$6347))</f>
        <v>4</v>
      </c>
      <c r="N51" s="218" cm="1">
        <f t="array" ref="N51">SUMPRODUCT(('Raw Data'!$E$2:$E$6347=$B51)*('Raw Data'!$BL$2:$BL$6347=$D$3)*('Raw Data'!$P$2:$P$6347="PCOA")*('Raw Data'!$J$2:$J$6347=$G$3)*('Raw Data'!$AF$2:$AF$6347))</f>
        <v>4</v>
      </c>
      <c r="O51" s="218" cm="1">
        <f t="array" ref="O51">SUMPRODUCT(('Raw Data'!$E$2:$E$6347=$B51)*('Raw Data'!$BL$2:$BL$6347=$D$3)*('Raw Data'!$P$2:$P$6347="PCOA")*('Raw Data'!$J$2:$J$6347=$G$3)*('Raw Data'!$AH$2:$AH$6347))+SUMPRODUCT(('Raw Data'!$E$2:$E$6347=$B51)*('Raw Data'!$BL$2:$BL$6347=$D$3)*('Raw Data'!$P$2:$P$6347="PCOA")*('Raw Data'!$J$2:$J$6347=$G$3)*('Raw Data'!$BH$2:$BH$6347))</f>
        <v>0</v>
      </c>
      <c r="P51" s="240" cm="1">
        <f t="array" ref="P51">SUMPRODUCT(('Raw Data'!$E$2:$E$6347=$B51)*('Raw Data'!$BL$2:$BL$6347=$D$3)*('Raw Data'!$P$2:$P$6347="PRAS")*('Raw Data'!$J$2:$J$6347=$G$3)*('Raw Data'!$R$2:$R$6347))</f>
        <v>0</v>
      </c>
      <c r="Q51" s="218" cm="1">
        <f t="array" ref="Q51">SUMPRODUCT(('Raw Data'!$E$2:$E$6347=$B51)*('Raw Data'!$BL$2:$BL$6347=$D$3)*('Raw Data'!$P$2:$P$6347="PRAS")*('Raw Data'!$J$2:$J$6347=$G$3)*('Raw Data'!$AH$2:$AH$6347))+SUMPRODUCT(('Raw Data'!$E$2:$E$6347=$B51)*('Raw Data'!$BL$2:$BL$6347=$D$3)*('Raw Data'!$P$2:$P$6347="PRAS")*('Raw Data'!$J$2:$J$6347=$G$3)*('Raw Data'!$BH$2:$BH$6347))</f>
        <v>0</v>
      </c>
      <c r="R51" s="218">
        <f t="shared" si="26"/>
        <v>0</v>
      </c>
      <c r="S51" s="218" cm="1">
        <f t="array" ref="S51">SUMPRODUCT(('Raw Data'!$E$2:$E$6347=$B51)*('Raw Data'!$BL$2:$BL$6347=$D$3)*('Raw Data'!$P$2:$P$6347="PRAS")*('Raw Data'!$J$2:$J$6347=$G$3)*('Raw Data'!$AF$2:$AF$6347))</f>
        <v>0</v>
      </c>
      <c r="T51" s="218">
        <f t="shared" si="27"/>
        <v>0</v>
      </c>
      <c r="U51" s="218" cm="1">
        <f t="array" ref="U51">SUMPRODUCT(('Raw Data'!$E$2:$E$6347=$B51)*('Raw Data'!$BL$2:$BL$6347=$D$3)*('Raw Data'!$P$2:$P$6347="PRAS")*('Raw Data'!$J$2:$J$6347=$G$3)*('Raw Data'!$AE$2:$AE$6347))</f>
        <v>0</v>
      </c>
      <c r="V51" s="246" cm="1">
        <f t="array" ref="V51">SUMPRODUCT(('Raw Data'!$E$2:$E$6347=$B51)*('Raw Data'!$BL$2:$BL$6347=$D$3)*('Raw Data'!$P$2:$P$6347="PRAS")*('Raw Data'!$J$2:$J$6347=$G$3)*('Raw Data'!$AD$2:$AD$6347))</f>
        <v>0</v>
      </c>
      <c r="W51" s="244">
        <f t="shared" si="28"/>
        <v>1</v>
      </c>
    </row>
    <row r="52" spans="2:23" x14ac:dyDescent="0.2">
      <c r="B52" s="49"/>
      <c r="C52" s="245"/>
      <c r="D52" s="218"/>
      <c r="E52" s="246"/>
      <c r="F52" s="247"/>
      <c r="G52" s="247"/>
      <c r="H52" s="218"/>
      <c r="I52" s="247"/>
      <c r="J52" s="218"/>
      <c r="K52" s="247"/>
      <c r="L52" s="244"/>
      <c r="M52" s="218"/>
      <c r="N52" s="218"/>
      <c r="O52" s="218"/>
      <c r="P52" s="240"/>
      <c r="Q52" s="218"/>
      <c r="R52" s="218"/>
      <c r="S52" s="218"/>
      <c r="T52" s="218"/>
      <c r="U52" s="218"/>
      <c r="V52" s="246"/>
      <c r="W52" s="244"/>
    </row>
    <row r="53" spans="2:23" x14ac:dyDescent="0.2">
      <c r="B53" s="37" t="s">
        <v>43</v>
      </c>
      <c r="C53" s="248">
        <f>SUM(C54:C61)</f>
        <v>3.48</v>
      </c>
      <c r="D53" s="248">
        <f t="shared" ref="D53:K53" si="29">SUM(D54:D61)</f>
        <v>1.88</v>
      </c>
      <c r="E53" s="248">
        <f t="shared" si="29"/>
        <v>1.6</v>
      </c>
      <c r="F53" s="248">
        <f t="shared" si="29"/>
        <v>2.16</v>
      </c>
      <c r="G53" s="248">
        <f t="shared" si="29"/>
        <v>0.12</v>
      </c>
      <c r="H53" s="248">
        <f t="shared" si="29"/>
        <v>2.04</v>
      </c>
      <c r="I53" s="248">
        <f t="shared" si="29"/>
        <v>0.67000000000000015</v>
      </c>
      <c r="J53" s="248">
        <f t="shared" si="29"/>
        <v>0.12000000000000005</v>
      </c>
      <c r="K53" s="248">
        <f t="shared" si="29"/>
        <v>1.25</v>
      </c>
      <c r="L53" s="236">
        <f t="shared" si="3"/>
        <v>0.65051020408163263</v>
      </c>
      <c r="M53" s="248">
        <f>SUM(M54:M61)</f>
        <v>87</v>
      </c>
      <c r="N53" s="248">
        <f t="shared" ref="N53:V53" si="30">SUM(N54:N61)</f>
        <v>47</v>
      </c>
      <c r="O53" s="248">
        <f t="shared" si="30"/>
        <v>40</v>
      </c>
      <c r="P53" s="248">
        <f t="shared" si="30"/>
        <v>36</v>
      </c>
      <c r="Q53" s="248">
        <f t="shared" si="30"/>
        <v>2</v>
      </c>
      <c r="R53" s="248">
        <f t="shared" si="30"/>
        <v>34</v>
      </c>
      <c r="S53" s="248">
        <f t="shared" si="30"/>
        <v>11</v>
      </c>
      <c r="T53" s="248">
        <f t="shared" si="30"/>
        <v>2</v>
      </c>
      <c r="U53" s="248">
        <f t="shared" si="30"/>
        <v>1</v>
      </c>
      <c r="V53" s="248">
        <f t="shared" si="30"/>
        <v>20</v>
      </c>
      <c r="W53" s="236">
        <f t="shared" si="5"/>
        <v>0.71604938271604934</v>
      </c>
    </row>
    <row r="54" spans="2:23" x14ac:dyDescent="0.2">
      <c r="B54" s="49" t="s">
        <v>44</v>
      </c>
      <c r="C54" s="245" cm="1">
        <f t="array" ref="C54">(SUMPRODUCT(('Raw Data'!$E$2:$E$6347=$B54)*('Raw Data'!$BL$2:$BL$6347=$D$3)*('Raw Data'!$P$2:$P$6347="PCOA")*('Raw Data'!$J$2:$J$6347=$G$3)*('Raw Data'!$S$2:$S$6347)))/1000</f>
        <v>0.2</v>
      </c>
      <c r="D54" s="218">
        <f t="shared" si="8"/>
        <v>4.0000000000000008E-2</v>
      </c>
      <c r="E54" s="246" cm="1">
        <f t="array" ref="E54">(SUMPRODUCT(('Raw Data'!$E$2:$E$6347=$B54)*('Raw Data'!$BL$2:$BL$6347=$D$3)*('Raw Data'!$P$2:$P$6347="PCOA")*('Raw Data'!$J$2:$J$6347=$G$3)*('Raw Data'!$T$2:$T$6347)))/1000</f>
        <v>0.16</v>
      </c>
      <c r="F54" s="247" cm="1">
        <f t="array" ref="F54">(SUMPRODUCT(('Raw Data'!$E$2:$E$6347=$B54)*('Raw Data'!$BL$2:$BL$6347=$D$3)*('Raw Data'!$P$2:$P$6347="PRAS")*('Raw Data'!$J$2:$J$6347=$G$3)*('Raw Data'!$S$2:$S$6347)))/1000</f>
        <v>0.24</v>
      </c>
      <c r="G54" s="247" cm="1">
        <f t="array" ref="G54">(SUMPRODUCT(('Raw Data'!$E$2:$E$6347=$B54)*('Raw Data'!$BL$2:$BL$6347=$D$3)*('Raw Data'!$P$2:$P$6347="PRAS")*('Raw Data'!$J$2:$J$6347=$G$3)*('Raw Data'!$T$2:$T$6347)))/1000</f>
        <v>0</v>
      </c>
      <c r="H54" s="218">
        <f t="shared" si="9"/>
        <v>0.24</v>
      </c>
      <c r="I54" s="247" cm="1">
        <f t="array" ref="I54">(SUMPRODUCT(('Raw Data'!$E$2:$E$6347=$B54)*('Raw Data'!$BL$2:$BL$6347=$D$3)*('Raw Data'!$P$2:$P$6347="PRAS")*('Raw Data'!$J$2:$J$6347=$G$3)*('Raw Data'!$AA$2:$AA$6347)))/1000</f>
        <v>0.18</v>
      </c>
      <c r="J54" s="218">
        <f t="shared" si="10"/>
        <v>0</v>
      </c>
      <c r="K54" s="247" cm="1">
        <f t="array" ref="K54">(SUMPRODUCT(('Raw Data'!$E$2:$E$6347=$B54)*('Raw Data'!$BL$2:$BL$6347=$D$3)*('Raw Data'!$P$2:$P$6347="PRAS")*('Raw Data'!$J$2:$J$6347=$G$3)*('Raw Data'!$W$2:$W$6347)))/1000</f>
        <v>0.06</v>
      </c>
      <c r="L54" s="244">
        <f t="shared" si="3"/>
        <v>0.7857142857142857</v>
      </c>
      <c r="M54" s="218" cm="1">
        <f t="array" ref="M54">SUMPRODUCT(('Raw Data'!$E$2:$E$6347=$B54)*('Raw Data'!$BL$2:$BL$6347=$D$3)*('Raw Data'!$P$2:$P$6347="PCOA")*('Raw Data'!$J$2:$J$6347=$G$3)*('Raw Data'!$R$2:$R$6347))</f>
        <v>5</v>
      </c>
      <c r="N54" s="218" cm="1">
        <f t="array" ref="N54">SUMPRODUCT(('Raw Data'!$E$2:$E$6347=$B54)*('Raw Data'!$BL$2:$BL$6347=$D$3)*('Raw Data'!$P$2:$P$6347="PCOA")*('Raw Data'!$J$2:$J$6347=$G$3)*('Raw Data'!$AF$2:$AF$6347))</f>
        <v>1</v>
      </c>
      <c r="O54" s="218" cm="1">
        <f t="array" ref="O54">SUMPRODUCT(('Raw Data'!$E$2:$E$6347=$B54)*('Raw Data'!$BL$2:$BL$6347=$D$3)*('Raw Data'!$P$2:$P$6347="PCOA")*('Raw Data'!$J$2:$J$6347=$G$3)*('Raw Data'!$AH$2:$AH$6347))+SUMPRODUCT(('Raw Data'!$E$2:$E$6347=$B54)*('Raw Data'!$BL$2:$BL$6347=$D$3)*('Raw Data'!$P$2:$P$6347="PCOA")*('Raw Data'!$J$2:$J$6347=$G$3)*('Raw Data'!$BH$2:$BH$6347))</f>
        <v>4</v>
      </c>
      <c r="P54" s="240" cm="1">
        <f t="array" ref="P54">SUMPRODUCT(('Raw Data'!$E$2:$E$6347=$B54)*('Raw Data'!$BL$2:$BL$6347=$D$3)*('Raw Data'!$P$2:$P$6347="PRAS")*('Raw Data'!$J$2:$J$6347=$G$3)*('Raw Data'!$R$2:$R$6347))</f>
        <v>4</v>
      </c>
      <c r="Q54" s="218" cm="1">
        <f t="array" ref="Q54">SUMPRODUCT(('Raw Data'!$E$2:$E$6347=$B54)*('Raw Data'!$BL$2:$BL$6347=$D$3)*('Raw Data'!$P$2:$P$6347="PRAS")*('Raw Data'!$J$2:$J$6347=$G$3)*('Raw Data'!$AH$2:$AH$6347))+SUMPRODUCT(('Raw Data'!$E$2:$E$6347=$B54)*('Raw Data'!$BL$2:$BL$6347=$D$3)*('Raw Data'!$P$2:$P$6347="PRAS")*('Raw Data'!$J$2:$J$6347=$G$3)*('Raw Data'!$BH$2:$BH$6347))</f>
        <v>0</v>
      </c>
      <c r="R54" s="218">
        <f t="shared" ref="R54:R61" si="31">P54-Q54</f>
        <v>4</v>
      </c>
      <c r="S54" s="218" cm="1">
        <f t="array" ref="S54">SUMPRODUCT(('Raw Data'!$E$2:$E$6347=$B54)*('Raw Data'!$BL$2:$BL$6347=$D$3)*('Raw Data'!$P$2:$P$6347="PRAS")*('Raw Data'!$J$2:$J$6347=$G$3)*('Raw Data'!$AF$2:$AF$6347))</f>
        <v>3</v>
      </c>
      <c r="T54" s="218">
        <f t="shared" ref="T54:T61" si="32">R54-S54-U54-V54</f>
        <v>0</v>
      </c>
      <c r="U54" s="218" cm="1">
        <f t="array" ref="U54">SUMPRODUCT(('Raw Data'!$E$2:$E$6347=$B54)*('Raw Data'!$BL$2:$BL$6347=$D$3)*('Raw Data'!$P$2:$P$6347="PRAS")*('Raw Data'!$J$2:$J$6347=$G$3)*('Raw Data'!$AE$2:$AE$6347))</f>
        <v>0</v>
      </c>
      <c r="V54" s="246" cm="1">
        <f t="array" ref="V54">SUMPRODUCT(('Raw Data'!$E$2:$E$6347=$B54)*('Raw Data'!$BL$2:$BL$6347=$D$3)*('Raw Data'!$P$2:$P$6347="PRAS")*('Raw Data'!$J$2:$J$6347=$G$3)*('Raw Data'!$AD$2:$AD$6347))</f>
        <v>1</v>
      </c>
      <c r="W54" s="244">
        <f t="shared" ref="W54:W61" si="33">IFERROR((S54+N54)/(R54+N54),0)</f>
        <v>0.8</v>
      </c>
    </row>
    <row r="55" spans="2:23" x14ac:dyDescent="0.2">
      <c r="B55" s="49" t="s">
        <v>45</v>
      </c>
      <c r="C55" s="245" cm="1">
        <f t="array" ref="C55">(SUMPRODUCT(('Raw Data'!$E$2:$E$6347=$B55)*('Raw Data'!$BL$2:$BL$6347=$D$3)*('Raw Data'!$P$2:$P$6347="PCOA")*('Raw Data'!$J$2:$J$6347=$G$3)*('Raw Data'!$S$2:$S$6347)))/1000</f>
        <v>0.88</v>
      </c>
      <c r="D55" s="218">
        <f t="shared" si="8"/>
        <v>0.56000000000000005</v>
      </c>
      <c r="E55" s="246" cm="1">
        <f t="array" ref="E55">(SUMPRODUCT(('Raw Data'!$E$2:$E$6347=$B55)*('Raw Data'!$BL$2:$BL$6347=$D$3)*('Raw Data'!$P$2:$P$6347="PCOA")*('Raw Data'!$J$2:$J$6347=$G$3)*('Raw Data'!$T$2:$T$6347)))/1000</f>
        <v>0.32</v>
      </c>
      <c r="F55" s="247" cm="1">
        <f t="array" ref="F55">(SUMPRODUCT(('Raw Data'!$E$2:$E$6347=$B55)*('Raw Data'!$BL$2:$BL$6347=$D$3)*('Raw Data'!$P$2:$P$6347="PRAS")*('Raw Data'!$J$2:$J$6347=$G$3)*('Raw Data'!$S$2:$S$6347)))/1000</f>
        <v>0.36</v>
      </c>
      <c r="G55" s="247" cm="1">
        <f t="array" ref="G55">(SUMPRODUCT(('Raw Data'!$E$2:$E$6347=$B55)*('Raw Data'!$BL$2:$BL$6347=$D$3)*('Raw Data'!$P$2:$P$6347="PRAS")*('Raw Data'!$J$2:$J$6347=$G$3)*('Raw Data'!$T$2:$T$6347)))/1000</f>
        <v>0.12</v>
      </c>
      <c r="H55" s="218">
        <f t="shared" si="9"/>
        <v>0.24</v>
      </c>
      <c r="I55" s="247" cm="1">
        <f t="array" ref="I55">(SUMPRODUCT(('Raw Data'!$E$2:$E$6347=$B55)*('Raw Data'!$BL$2:$BL$6347=$D$3)*('Raw Data'!$P$2:$P$6347="PRAS")*('Raw Data'!$J$2:$J$6347=$G$3)*('Raw Data'!$AA$2:$AA$6347)))/1000</f>
        <v>0.06</v>
      </c>
      <c r="J55" s="218">
        <f t="shared" si="10"/>
        <v>0</v>
      </c>
      <c r="K55" s="247" cm="1">
        <f t="array" ref="K55">(SUMPRODUCT(('Raw Data'!$E$2:$E$6347=$B55)*('Raw Data'!$BL$2:$BL$6347=$D$3)*('Raw Data'!$P$2:$P$6347="PRAS")*('Raw Data'!$J$2:$J$6347=$G$3)*('Raw Data'!$W$2:$W$6347)))/1000</f>
        <v>0.18</v>
      </c>
      <c r="L55" s="244">
        <f t="shared" si="3"/>
        <v>0.77500000000000013</v>
      </c>
      <c r="M55" s="218" cm="1">
        <f t="array" ref="M55">SUMPRODUCT(('Raw Data'!$E$2:$E$6347=$B55)*('Raw Data'!$BL$2:$BL$6347=$D$3)*('Raw Data'!$P$2:$P$6347="PCOA")*('Raw Data'!$J$2:$J$6347=$G$3)*('Raw Data'!$R$2:$R$6347))</f>
        <v>22</v>
      </c>
      <c r="N55" s="218" cm="1">
        <f t="array" ref="N55">SUMPRODUCT(('Raw Data'!$E$2:$E$6347=$B55)*('Raw Data'!$BL$2:$BL$6347=$D$3)*('Raw Data'!$P$2:$P$6347="PCOA")*('Raw Data'!$J$2:$J$6347=$G$3)*('Raw Data'!$AF$2:$AF$6347))</f>
        <v>14</v>
      </c>
      <c r="O55" s="218" cm="1">
        <f t="array" ref="O55">SUMPRODUCT(('Raw Data'!$E$2:$E$6347=$B55)*('Raw Data'!$BL$2:$BL$6347=$D$3)*('Raw Data'!$P$2:$P$6347="PCOA")*('Raw Data'!$J$2:$J$6347=$G$3)*('Raw Data'!$AH$2:$AH$6347))+SUMPRODUCT(('Raw Data'!$E$2:$E$6347=$B55)*('Raw Data'!$BL$2:$BL$6347=$D$3)*('Raw Data'!$P$2:$P$6347="PCOA")*('Raw Data'!$J$2:$J$6347=$G$3)*('Raw Data'!$BH$2:$BH$6347))</f>
        <v>8</v>
      </c>
      <c r="P55" s="240" cm="1">
        <f t="array" ref="P55">SUMPRODUCT(('Raw Data'!$E$2:$E$6347=$B55)*('Raw Data'!$BL$2:$BL$6347=$D$3)*('Raw Data'!$P$2:$P$6347="PRAS")*('Raw Data'!$J$2:$J$6347=$G$3)*('Raw Data'!$R$2:$R$6347))</f>
        <v>6</v>
      </c>
      <c r="Q55" s="218" cm="1">
        <f t="array" ref="Q55">SUMPRODUCT(('Raw Data'!$E$2:$E$6347=$B55)*('Raw Data'!$BL$2:$BL$6347=$D$3)*('Raw Data'!$P$2:$P$6347="PRAS")*('Raw Data'!$J$2:$J$6347=$G$3)*('Raw Data'!$AH$2:$AH$6347))+SUMPRODUCT(('Raw Data'!$E$2:$E$6347=$B55)*('Raw Data'!$BL$2:$BL$6347=$D$3)*('Raw Data'!$P$2:$P$6347="PRAS")*('Raw Data'!$J$2:$J$6347=$G$3)*('Raw Data'!$BH$2:$BH$6347))</f>
        <v>2</v>
      </c>
      <c r="R55" s="218">
        <f t="shared" si="31"/>
        <v>4</v>
      </c>
      <c r="S55" s="218" cm="1">
        <f t="array" ref="S55">SUMPRODUCT(('Raw Data'!$E$2:$E$6347=$B55)*('Raw Data'!$BL$2:$BL$6347=$D$3)*('Raw Data'!$P$2:$P$6347="PRAS")*('Raw Data'!$J$2:$J$6347=$G$3)*('Raw Data'!$AF$2:$AF$6347))</f>
        <v>1</v>
      </c>
      <c r="T55" s="218">
        <f t="shared" si="32"/>
        <v>0</v>
      </c>
      <c r="U55" s="218" cm="1">
        <f t="array" ref="U55">SUMPRODUCT(('Raw Data'!$E$2:$E$6347=$B55)*('Raw Data'!$BL$2:$BL$6347=$D$3)*('Raw Data'!$P$2:$P$6347="PRAS")*('Raw Data'!$J$2:$J$6347=$G$3)*('Raw Data'!$AE$2:$AE$6347))</f>
        <v>0</v>
      </c>
      <c r="V55" s="246" cm="1">
        <f t="array" ref="V55">SUMPRODUCT(('Raw Data'!$E$2:$E$6347=$B55)*('Raw Data'!$BL$2:$BL$6347=$D$3)*('Raw Data'!$P$2:$P$6347="PRAS")*('Raw Data'!$J$2:$J$6347=$G$3)*('Raw Data'!$AD$2:$AD$6347))</f>
        <v>3</v>
      </c>
      <c r="W55" s="244">
        <f t="shared" si="33"/>
        <v>0.83333333333333337</v>
      </c>
    </row>
    <row r="56" spans="2:23" x14ac:dyDescent="0.2">
      <c r="B56" s="49" t="s">
        <v>46</v>
      </c>
      <c r="C56" s="245" cm="1">
        <f t="array" ref="C56">(SUMPRODUCT(('Raw Data'!$E$2:$E$6347=$B56)*('Raw Data'!$BL$2:$BL$6347=$D$3)*('Raw Data'!$P$2:$P$6347="PCOA")*('Raw Data'!$J$2:$J$6347=$G$3)*('Raw Data'!$S$2:$S$6347)))/1000</f>
        <v>0.44</v>
      </c>
      <c r="D56" s="218">
        <f t="shared" si="8"/>
        <v>0.24</v>
      </c>
      <c r="E56" s="246" cm="1">
        <f t="array" ref="E56">(SUMPRODUCT(('Raw Data'!$E$2:$E$6347=$B56)*('Raw Data'!$BL$2:$BL$6347=$D$3)*('Raw Data'!$P$2:$P$6347="PCOA")*('Raw Data'!$J$2:$J$6347=$G$3)*('Raw Data'!$T$2:$T$6347)))/1000</f>
        <v>0.2</v>
      </c>
      <c r="F56" s="247" cm="1">
        <f t="array" ref="F56">(SUMPRODUCT(('Raw Data'!$E$2:$E$6347=$B56)*('Raw Data'!$BL$2:$BL$6347=$D$3)*('Raw Data'!$P$2:$P$6347="PRAS")*('Raw Data'!$J$2:$J$6347=$G$3)*('Raw Data'!$S$2:$S$6347)))/1000</f>
        <v>0.24</v>
      </c>
      <c r="G56" s="247" cm="1">
        <f t="array" ref="G56">(SUMPRODUCT(('Raw Data'!$E$2:$E$6347=$B56)*('Raw Data'!$BL$2:$BL$6347=$D$3)*('Raw Data'!$P$2:$P$6347="PRAS")*('Raw Data'!$J$2:$J$6347=$G$3)*('Raw Data'!$T$2:$T$6347)))/1000</f>
        <v>0</v>
      </c>
      <c r="H56" s="218">
        <f t="shared" si="9"/>
        <v>0.24</v>
      </c>
      <c r="I56" s="247" cm="1">
        <f t="array" ref="I56">(SUMPRODUCT(('Raw Data'!$E$2:$E$6347=$B56)*('Raw Data'!$BL$2:$BL$6347=$D$3)*('Raw Data'!$P$2:$P$6347="PRAS")*('Raw Data'!$J$2:$J$6347=$G$3)*('Raw Data'!$AA$2:$AA$6347)))/1000</f>
        <v>0.06</v>
      </c>
      <c r="J56" s="218">
        <f t="shared" si="10"/>
        <v>0</v>
      </c>
      <c r="K56" s="247" cm="1">
        <f t="array" ref="K56">(SUMPRODUCT(('Raw Data'!$E$2:$E$6347=$B56)*('Raw Data'!$BL$2:$BL$6347=$D$3)*('Raw Data'!$P$2:$P$6347="PRAS")*('Raw Data'!$J$2:$J$6347=$G$3)*('Raw Data'!$W$2:$W$6347)))/1000</f>
        <v>0.18</v>
      </c>
      <c r="L56" s="244">
        <f t="shared" si="3"/>
        <v>0.625</v>
      </c>
      <c r="M56" s="218" cm="1">
        <f t="array" ref="M56">SUMPRODUCT(('Raw Data'!$E$2:$E$6347=$B56)*('Raw Data'!$BL$2:$BL$6347=$D$3)*('Raw Data'!$P$2:$P$6347="PCOA")*('Raw Data'!$J$2:$J$6347=$G$3)*('Raw Data'!$R$2:$R$6347))</f>
        <v>11</v>
      </c>
      <c r="N56" s="218" cm="1">
        <f t="array" ref="N56">SUMPRODUCT(('Raw Data'!$E$2:$E$6347=$B56)*('Raw Data'!$BL$2:$BL$6347=$D$3)*('Raw Data'!$P$2:$P$6347="PCOA")*('Raw Data'!$J$2:$J$6347=$G$3)*('Raw Data'!$AF$2:$AF$6347))</f>
        <v>6</v>
      </c>
      <c r="O56" s="218" cm="1">
        <f t="array" ref="O56">SUMPRODUCT(('Raw Data'!$E$2:$E$6347=$B56)*('Raw Data'!$BL$2:$BL$6347=$D$3)*('Raw Data'!$P$2:$P$6347="PCOA")*('Raw Data'!$J$2:$J$6347=$G$3)*('Raw Data'!$AH$2:$AH$6347))+SUMPRODUCT(('Raw Data'!$E$2:$E$6347=$B56)*('Raw Data'!$BL$2:$BL$6347=$D$3)*('Raw Data'!$P$2:$P$6347="PCOA")*('Raw Data'!$J$2:$J$6347=$G$3)*('Raw Data'!$BH$2:$BH$6347))</f>
        <v>5</v>
      </c>
      <c r="P56" s="240" cm="1">
        <f t="array" ref="P56">SUMPRODUCT(('Raw Data'!$E$2:$E$6347=$B56)*('Raw Data'!$BL$2:$BL$6347=$D$3)*('Raw Data'!$P$2:$P$6347="PRAS")*('Raw Data'!$J$2:$J$6347=$G$3)*('Raw Data'!$R$2:$R$6347))</f>
        <v>4</v>
      </c>
      <c r="Q56" s="218" cm="1">
        <f t="array" ref="Q56">SUMPRODUCT(('Raw Data'!$E$2:$E$6347=$B56)*('Raw Data'!$BL$2:$BL$6347=$D$3)*('Raw Data'!$P$2:$P$6347="PRAS")*('Raw Data'!$J$2:$J$6347=$G$3)*('Raw Data'!$AH$2:$AH$6347))+SUMPRODUCT(('Raw Data'!$E$2:$E$6347=$B56)*('Raw Data'!$BL$2:$BL$6347=$D$3)*('Raw Data'!$P$2:$P$6347="PRAS")*('Raw Data'!$J$2:$J$6347=$G$3)*('Raw Data'!$BH$2:$BH$6347))</f>
        <v>0</v>
      </c>
      <c r="R56" s="218">
        <f t="shared" si="31"/>
        <v>4</v>
      </c>
      <c r="S56" s="218" cm="1">
        <f t="array" ref="S56">SUMPRODUCT(('Raw Data'!$E$2:$E$6347=$B56)*('Raw Data'!$BL$2:$BL$6347=$D$3)*('Raw Data'!$P$2:$P$6347="PRAS")*('Raw Data'!$J$2:$J$6347=$G$3)*('Raw Data'!$AF$2:$AF$6347))</f>
        <v>1</v>
      </c>
      <c r="T56" s="218">
        <f t="shared" si="32"/>
        <v>0</v>
      </c>
      <c r="U56" s="218" cm="1">
        <f t="array" ref="U56">SUMPRODUCT(('Raw Data'!$E$2:$E$6347=$B56)*('Raw Data'!$BL$2:$BL$6347=$D$3)*('Raw Data'!$P$2:$P$6347="PRAS")*('Raw Data'!$J$2:$J$6347=$G$3)*('Raw Data'!$AE$2:$AE$6347))</f>
        <v>0</v>
      </c>
      <c r="V56" s="246" cm="1">
        <f t="array" ref="V56">SUMPRODUCT(('Raw Data'!$E$2:$E$6347=$B56)*('Raw Data'!$BL$2:$BL$6347=$D$3)*('Raw Data'!$P$2:$P$6347="PRAS")*('Raw Data'!$J$2:$J$6347=$G$3)*('Raw Data'!$AD$2:$AD$6347))</f>
        <v>3</v>
      </c>
      <c r="W56" s="244">
        <f t="shared" si="33"/>
        <v>0.7</v>
      </c>
    </row>
    <row r="57" spans="2:23" x14ac:dyDescent="0.2">
      <c r="B57" s="49" t="s">
        <v>47</v>
      </c>
      <c r="C57" s="245" cm="1">
        <f t="array" ref="C57">(SUMPRODUCT(('Raw Data'!$E$2:$E$6347=$B57)*('Raw Data'!$BL$2:$BL$6347=$D$3)*('Raw Data'!$P$2:$P$6347="PCOA")*('Raw Data'!$J$2:$J$6347=$G$3)*('Raw Data'!$S$2:$S$6347)))/1000</f>
        <v>0.32</v>
      </c>
      <c r="D57" s="218">
        <f t="shared" si="8"/>
        <v>0.2</v>
      </c>
      <c r="E57" s="246" cm="1">
        <f t="array" ref="E57">(SUMPRODUCT(('Raw Data'!$E$2:$E$6347=$B57)*('Raw Data'!$BL$2:$BL$6347=$D$3)*('Raw Data'!$P$2:$P$6347="PCOA")*('Raw Data'!$J$2:$J$6347=$G$3)*('Raw Data'!$T$2:$T$6347)))/1000</f>
        <v>0.12</v>
      </c>
      <c r="F57" s="247" cm="1">
        <f t="array" ref="F57">(SUMPRODUCT(('Raw Data'!$E$2:$E$6347=$B57)*('Raw Data'!$BL$2:$BL$6347=$D$3)*('Raw Data'!$P$2:$P$6347="PRAS")*('Raw Data'!$J$2:$J$6347=$G$3)*('Raw Data'!$S$2:$S$6347)))/1000</f>
        <v>0.18</v>
      </c>
      <c r="G57" s="247" cm="1">
        <f t="array" ref="G57">(SUMPRODUCT(('Raw Data'!$E$2:$E$6347=$B57)*('Raw Data'!$BL$2:$BL$6347=$D$3)*('Raw Data'!$P$2:$P$6347="PRAS")*('Raw Data'!$J$2:$J$6347=$G$3)*('Raw Data'!$T$2:$T$6347)))/1000</f>
        <v>0</v>
      </c>
      <c r="H57" s="218">
        <f t="shared" si="9"/>
        <v>0.18</v>
      </c>
      <c r="I57" s="247" cm="1">
        <f t="array" ref="I57">(SUMPRODUCT(('Raw Data'!$E$2:$E$6347=$B57)*('Raw Data'!$BL$2:$BL$6347=$D$3)*('Raw Data'!$P$2:$P$6347="PRAS")*('Raw Data'!$J$2:$J$6347=$G$3)*('Raw Data'!$AA$2:$AA$6347)))/1000</f>
        <v>0.06</v>
      </c>
      <c r="J57" s="218">
        <f t="shared" si="10"/>
        <v>0</v>
      </c>
      <c r="K57" s="247" cm="1">
        <f t="array" ref="K57">(SUMPRODUCT(('Raw Data'!$E$2:$E$6347=$B57)*('Raw Data'!$BL$2:$BL$6347=$D$3)*('Raw Data'!$P$2:$P$6347="PRAS")*('Raw Data'!$J$2:$J$6347=$G$3)*('Raw Data'!$W$2:$W$6347)))/1000</f>
        <v>0.12</v>
      </c>
      <c r="L57" s="244">
        <f t="shared" si="3"/>
        <v>0.68421052631578949</v>
      </c>
      <c r="M57" s="218" cm="1">
        <f t="array" ref="M57">SUMPRODUCT(('Raw Data'!$E$2:$E$6347=$B57)*('Raw Data'!$BL$2:$BL$6347=$D$3)*('Raw Data'!$P$2:$P$6347="PCOA")*('Raw Data'!$J$2:$J$6347=$G$3)*('Raw Data'!$R$2:$R$6347))</f>
        <v>8</v>
      </c>
      <c r="N57" s="218" cm="1">
        <f t="array" ref="N57">SUMPRODUCT(('Raw Data'!$E$2:$E$6347=$B57)*('Raw Data'!$BL$2:$BL$6347=$D$3)*('Raw Data'!$P$2:$P$6347="PCOA")*('Raw Data'!$J$2:$J$6347=$G$3)*('Raw Data'!$AF$2:$AF$6347))</f>
        <v>5</v>
      </c>
      <c r="O57" s="218" cm="1">
        <f t="array" ref="O57">SUMPRODUCT(('Raw Data'!$E$2:$E$6347=$B57)*('Raw Data'!$BL$2:$BL$6347=$D$3)*('Raw Data'!$P$2:$P$6347="PCOA")*('Raw Data'!$J$2:$J$6347=$G$3)*('Raw Data'!$AH$2:$AH$6347))+SUMPRODUCT(('Raw Data'!$E$2:$E$6347=$B57)*('Raw Data'!$BL$2:$BL$6347=$D$3)*('Raw Data'!$P$2:$P$6347="PCOA")*('Raw Data'!$J$2:$J$6347=$G$3)*('Raw Data'!$BH$2:$BH$6347))</f>
        <v>3</v>
      </c>
      <c r="P57" s="240" cm="1">
        <f t="array" ref="P57">SUMPRODUCT(('Raw Data'!$E$2:$E$6347=$B57)*('Raw Data'!$BL$2:$BL$6347=$D$3)*('Raw Data'!$P$2:$P$6347="PRAS")*('Raw Data'!$J$2:$J$6347=$G$3)*('Raw Data'!$R$2:$R$6347))</f>
        <v>3</v>
      </c>
      <c r="Q57" s="218" cm="1">
        <f t="array" ref="Q57">SUMPRODUCT(('Raw Data'!$E$2:$E$6347=$B57)*('Raw Data'!$BL$2:$BL$6347=$D$3)*('Raw Data'!$P$2:$P$6347="PRAS")*('Raw Data'!$J$2:$J$6347=$G$3)*('Raw Data'!$AH$2:$AH$6347))+SUMPRODUCT(('Raw Data'!$E$2:$E$6347=$B57)*('Raw Data'!$BL$2:$BL$6347=$D$3)*('Raw Data'!$P$2:$P$6347="PRAS")*('Raw Data'!$J$2:$J$6347=$G$3)*('Raw Data'!$BH$2:$BH$6347))</f>
        <v>0</v>
      </c>
      <c r="R57" s="218">
        <f t="shared" si="31"/>
        <v>3</v>
      </c>
      <c r="S57" s="218" cm="1">
        <f t="array" ref="S57">SUMPRODUCT(('Raw Data'!$E$2:$E$6347=$B57)*('Raw Data'!$BL$2:$BL$6347=$D$3)*('Raw Data'!$P$2:$P$6347="PRAS")*('Raw Data'!$J$2:$J$6347=$G$3)*('Raw Data'!$AF$2:$AF$6347))</f>
        <v>1</v>
      </c>
      <c r="T57" s="218">
        <f t="shared" si="32"/>
        <v>0</v>
      </c>
      <c r="U57" s="218" cm="1">
        <f t="array" ref="U57">SUMPRODUCT(('Raw Data'!$E$2:$E$6347=$B57)*('Raw Data'!$BL$2:$BL$6347=$D$3)*('Raw Data'!$P$2:$P$6347="PRAS")*('Raw Data'!$J$2:$J$6347=$G$3)*('Raw Data'!$AE$2:$AE$6347))</f>
        <v>0</v>
      </c>
      <c r="V57" s="246" cm="1">
        <f t="array" ref="V57">SUMPRODUCT(('Raw Data'!$E$2:$E$6347=$B57)*('Raw Data'!$BL$2:$BL$6347=$D$3)*('Raw Data'!$P$2:$P$6347="PRAS")*('Raw Data'!$J$2:$J$6347=$G$3)*('Raw Data'!$AD$2:$AD$6347))</f>
        <v>2</v>
      </c>
      <c r="W57" s="244">
        <f t="shared" si="33"/>
        <v>0.75</v>
      </c>
    </row>
    <row r="58" spans="2:23" x14ac:dyDescent="0.2">
      <c r="B58" s="49" t="s">
        <v>48</v>
      </c>
      <c r="C58" s="245" cm="1">
        <f t="array" ref="C58">(SUMPRODUCT(('Raw Data'!$E$2:$E$6347=$B58)*('Raw Data'!$BL$2:$BL$6347=$D$3)*('Raw Data'!$P$2:$P$6347="PCOA")*('Raw Data'!$J$2:$J$6347=$G$3)*('Raw Data'!$S$2:$S$6347)))/1000</f>
        <v>0.08</v>
      </c>
      <c r="D58" s="218">
        <f t="shared" si="8"/>
        <v>0.04</v>
      </c>
      <c r="E58" s="246" cm="1">
        <f t="array" ref="E58">(SUMPRODUCT(('Raw Data'!$E$2:$E$6347=$B58)*('Raw Data'!$BL$2:$BL$6347=$D$3)*('Raw Data'!$P$2:$P$6347="PCOA")*('Raw Data'!$J$2:$J$6347=$G$3)*('Raw Data'!$T$2:$T$6347)))/1000</f>
        <v>0.04</v>
      </c>
      <c r="F58" s="247" cm="1">
        <f t="array" ref="F58">(SUMPRODUCT(('Raw Data'!$E$2:$E$6347=$B58)*('Raw Data'!$BL$2:$BL$6347=$D$3)*('Raw Data'!$P$2:$P$6347="PRAS")*('Raw Data'!$J$2:$J$6347=$G$3)*('Raw Data'!$S$2:$S$6347)))/1000</f>
        <v>0.06</v>
      </c>
      <c r="G58" s="247" cm="1">
        <f t="array" ref="G58">(SUMPRODUCT(('Raw Data'!$E$2:$E$6347=$B58)*('Raw Data'!$BL$2:$BL$6347=$D$3)*('Raw Data'!$P$2:$P$6347="PRAS")*('Raw Data'!$J$2:$J$6347=$G$3)*('Raw Data'!$T$2:$T$6347)))/1000</f>
        <v>0</v>
      </c>
      <c r="H58" s="218">
        <f t="shared" si="9"/>
        <v>0.06</v>
      </c>
      <c r="I58" s="247" cm="1">
        <f t="array" ref="I58">(SUMPRODUCT(('Raw Data'!$E$2:$E$6347=$B58)*('Raw Data'!$BL$2:$BL$6347=$D$3)*('Raw Data'!$P$2:$P$6347="PRAS")*('Raw Data'!$J$2:$J$6347=$G$3)*('Raw Data'!$AA$2:$AA$6347)))/1000</f>
        <v>0</v>
      </c>
      <c r="J58" s="218">
        <f t="shared" si="10"/>
        <v>0</v>
      </c>
      <c r="K58" s="247" cm="1">
        <f t="array" ref="K58">(SUMPRODUCT(('Raw Data'!$E$2:$E$6347=$B58)*('Raw Data'!$BL$2:$BL$6347=$D$3)*('Raw Data'!$P$2:$P$6347="PRAS")*('Raw Data'!$J$2:$J$6347=$G$3)*('Raw Data'!$W$2:$W$6347)))/1000</f>
        <v>0.06</v>
      </c>
      <c r="L58" s="244">
        <f t="shared" si="3"/>
        <v>0.39999999999999997</v>
      </c>
      <c r="M58" s="218" cm="1">
        <f t="array" ref="M58">SUMPRODUCT(('Raw Data'!$E$2:$E$6347=$B58)*('Raw Data'!$BL$2:$BL$6347=$D$3)*('Raw Data'!$P$2:$P$6347="PCOA")*('Raw Data'!$J$2:$J$6347=$G$3)*('Raw Data'!$R$2:$R$6347))</f>
        <v>2</v>
      </c>
      <c r="N58" s="218" cm="1">
        <f t="array" ref="N58">SUMPRODUCT(('Raw Data'!$E$2:$E$6347=$B58)*('Raw Data'!$BL$2:$BL$6347=$D$3)*('Raw Data'!$P$2:$P$6347="PCOA")*('Raw Data'!$J$2:$J$6347=$G$3)*('Raw Data'!$AF$2:$AF$6347))</f>
        <v>1</v>
      </c>
      <c r="O58" s="218" cm="1">
        <f t="array" ref="O58">SUMPRODUCT(('Raw Data'!$E$2:$E$6347=$B58)*('Raw Data'!$BL$2:$BL$6347=$D$3)*('Raw Data'!$P$2:$P$6347="PCOA")*('Raw Data'!$J$2:$J$6347=$G$3)*('Raw Data'!$AH$2:$AH$6347))+SUMPRODUCT(('Raw Data'!$E$2:$E$6347=$B58)*('Raw Data'!$BL$2:$BL$6347=$D$3)*('Raw Data'!$P$2:$P$6347="PCOA")*('Raw Data'!$J$2:$J$6347=$G$3)*('Raw Data'!$BH$2:$BH$6347))</f>
        <v>1</v>
      </c>
      <c r="P58" s="240" cm="1">
        <f t="array" ref="P58">SUMPRODUCT(('Raw Data'!$E$2:$E$6347=$B58)*('Raw Data'!$BL$2:$BL$6347=$D$3)*('Raw Data'!$P$2:$P$6347="PRAS")*('Raw Data'!$J$2:$J$6347=$G$3)*('Raw Data'!$R$2:$R$6347))</f>
        <v>1</v>
      </c>
      <c r="Q58" s="218" cm="1">
        <f t="array" ref="Q58">SUMPRODUCT(('Raw Data'!$E$2:$E$6347=$B58)*('Raw Data'!$BL$2:$BL$6347=$D$3)*('Raw Data'!$P$2:$P$6347="PRAS")*('Raw Data'!$J$2:$J$6347=$G$3)*('Raw Data'!$AH$2:$AH$6347))+SUMPRODUCT(('Raw Data'!$E$2:$E$6347=$B58)*('Raw Data'!$BL$2:$BL$6347=$D$3)*('Raw Data'!$P$2:$P$6347="PRAS")*('Raw Data'!$J$2:$J$6347=$G$3)*('Raw Data'!$BH$2:$BH$6347))</f>
        <v>0</v>
      </c>
      <c r="R58" s="218">
        <f t="shared" si="31"/>
        <v>1</v>
      </c>
      <c r="S58" s="218" cm="1">
        <f t="array" ref="S58">SUMPRODUCT(('Raw Data'!$E$2:$E$6347=$B58)*('Raw Data'!$BL$2:$BL$6347=$D$3)*('Raw Data'!$P$2:$P$6347="PRAS")*('Raw Data'!$J$2:$J$6347=$G$3)*('Raw Data'!$AF$2:$AF$6347))</f>
        <v>0</v>
      </c>
      <c r="T58" s="218">
        <f t="shared" si="32"/>
        <v>0</v>
      </c>
      <c r="U58" s="218" cm="1">
        <f t="array" ref="U58">SUMPRODUCT(('Raw Data'!$E$2:$E$6347=$B58)*('Raw Data'!$BL$2:$BL$6347=$D$3)*('Raw Data'!$P$2:$P$6347="PRAS")*('Raw Data'!$J$2:$J$6347=$G$3)*('Raw Data'!$AE$2:$AE$6347))</f>
        <v>0</v>
      </c>
      <c r="V58" s="246" cm="1">
        <f t="array" ref="V58">SUMPRODUCT(('Raw Data'!$E$2:$E$6347=$B58)*('Raw Data'!$BL$2:$BL$6347=$D$3)*('Raw Data'!$P$2:$P$6347="PRAS")*('Raw Data'!$J$2:$J$6347=$G$3)*('Raw Data'!$AD$2:$AD$6347))</f>
        <v>1</v>
      </c>
      <c r="W58" s="244">
        <f t="shared" si="33"/>
        <v>0.5</v>
      </c>
    </row>
    <row r="59" spans="2:23" x14ac:dyDescent="0.2">
      <c r="B59" s="49" t="s">
        <v>49</v>
      </c>
      <c r="C59" s="245" cm="1">
        <f t="array" ref="C59">(SUMPRODUCT(('Raw Data'!$E$2:$E$6347=$B59)*('Raw Data'!$BL$2:$BL$6347=$D$3)*('Raw Data'!$P$2:$P$6347="PCOA")*('Raw Data'!$J$2:$J$6347=$G$3)*('Raw Data'!$S$2:$S$6347)))/1000</f>
        <v>0.64</v>
      </c>
      <c r="D59" s="218">
        <f t="shared" si="8"/>
        <v>0.2</v>
      </c>
      <c r="E59" s="246" cm="1">
        <f t="array" ref="E59">(SUMPRODUCT(('Raw Data'!$E$2:$E$6347=$B59)*('Raw Data'!$BL$2:$BL$6347=$D$3)*('Raw Data'!$P$2:$P$6347="PCOA")*('Raw Data'!$J$2:$J$6347=$G$3)*('Raw Data'!$T$2:$T$6347)))/1000</f>
        <v>0.44</v>
      </c>
      <c r="F59" s="247" cm="1">
        <f t="array" ref="F59">(SUMPRODUCT(('Raw Data'!$E$2:$E$6347=$B59)*('Raw Data'!$BL$2:$BL$6347=$D$3)*('Raw Data'!$P$2:$P$6347="PRAS")*('Raw Data'!$J$2:$J$6347=$G$3)*('Raw Data'!$S$2:$S$6347)))/1000</f>
        <v>0.66</v>
      </c>
      <c r="G59" s="247" cm="1">
        <f t="array" ref="G59">(SUMPRODUCT(('Raw Data'!$E$2:$E$6347=$B59)*('Raw Data'!$BL$2:$BL$6347=$D$3)*('Raw Data'!$P$2:$P$6347="PRAS")*('Raw Data'!$J$2:$J$6347=$G$3)*('Raw Data'!$T$2:$T$6347)))/1000</f>
        <v>0</v>
      </c>
      <c r="H59" s="218">
        <f t="shared" si="9"/>
        <v>0.66</v>
      </c>
      <c r="I59" s="247" cm="1">
        <f t="array" ref="I59">(SUMPRODUCT(('Raw Data'!$E$2:$E$6347=$B59)*('Raw Data'!$BL$2:$BL$6347=$D$3)*('Raw Data'!$P$2:$P$6347="PRAS")*('Raw Data'!$J$2:$J$6347=$G$3)*('Raw Data'!$AA$2:$AA$6347)))/1000</f>
        <v>0.19</v>
      </c>
      <c r="J59" s="218">
        <f t="shared" si="10"/>
        <v>6.0000000000000053E-2</v>
      </c>
      <c r="K59" s="247" cm="1">
        <f t="array" ref="K59">(SUMPRODUCT(('Raw Data'!$E$2:$E$6347=$B59)*('Raw Data'!$BL$2:$BL$6347=$D$3)*('Raw Data'!$P$2:$P$6347="PRAS")*('Raw Data'!$J$2:$J$6347=$G$3)*('Raw Data'!$W$2:$W$6347)))/1000</f>
        <v>0.41</v>
      </c>
      <c r="L59" s="244">
        <f t="shared" si="3"/>
        <v>0.45348837209302323</v>
      </c>
      <c r="M59" s="218" cm="1">
        <f t="array" ref="M59">SUMPRODUCT(('Raw Data'!$E$2:$E$6347=$B59)*('Raw Data'!$BL$2:$BL$6347=$D$3)*('Raw Data'!$P$2:$P$6347="PCOA")*('Raw Data'!$J$2:$J$6347=$G$3)*('Raw Data'!$R$2:$R$6347))</f>
        <v>16</v>
      </c>
      <c r="N59" s="218" cm="1">
        <f t="array" ref="N59">SUMPRODUCT(('Raw Data'!$E$2:$E$6347=$B59)*('Raw Data'!$BL$2:$BL$6347=$D$3)*('Raw Data'!$P$2:$P$6347="PCOA")*('Raw Data'!$J$2:$J$6347=$G$3)*('Raw Data'!$AF$2:$AF$6347))</f>
        <v>5</v>
      </c>
      <c r="O59" s="218" cm="1">
        <f t="array" ref="O59">SUMPRODUCT(('Raw Data'!$E$2:$E$6347=$B59)*('Raw Data'!$BL$2:$BL$6347=$D$3)*('Raw Data'!$P$2:$P$6347="PCOA")*('Raw Data'!$J$2:$J$6347=$G$3)*('Raw Data'!$AH$2:$AH$6347))+SUMPRODUCT(('Raw Data'!$E$2:$E$6347=$B59)*('Raw Data'!$BL$2:$BL$6347=$D$3)*('Raw Data'!$P$2:$P$6347="PCOA")*('Raw Data'!$J$2:$J$6347=$G$3)*('Raw Data'!$BH$2:$BH$6347))</f>
        <v>11</v>
      </c>
      <c r="P59" s="240" cm="1">
        <f t="array" ref="P59">SUMPRODUCT(('Raw Data'!$E$2:$E$6347=$B59)*('Raw Data'!$BL$2:$BL$6347=$D$3)*('Raw Data'!$P$2:$P$6347="PRAS")*('Raw Data'!$J$2:$J$6347=$G$3)*('Raw Data'!$R$2:$R$6347))</f>
        <v>11</v>
      </c>
      <c r="Q59" s="218" cm="1">
        <f t="array" ref="Q59">SUMPRODUCT(('Raw Data'!$E$2:$E$6347=$B59)*('Raw Data'!$BL$2:$BL$6347=$D$3)*('Raw Data'!$P$2:$P$6347="PRAS")*('Raw Data'!$J$2:$J$6347=$G$3)*('Raw Data'!$AH$2:$AH$6347))+SUMPRODUCT(('Raw Data'!$E$2:$E$6347=$B59)*('Raw Data'!$BL$2:$BL$6347=$D$3)*('Raw Data'!$P$2:$P$6347="PRAS")*('Raw Data'!$J$2:$J$6347=$G$3)*('Raw Data'!$BH$2:$BH$6347))</f>
        <v>0</v>
      </c>
      <c r="R59" s="218">
        <f t="shared" si="31"/>
        <v>11</v>
      </c>
      <c r="S59" s="218" cm="1">
        <f t="array" ref="S59">SUMPRODUCT(('Raw Data'!$E$2:$E$6347=$B59)*('Raw Data'!$BL$2:$BL$6347=$D$3)*('Raw Data'!$P$2:$P$6347="PRAS")*('Raw Data'!$J$2:$J$6347=$G$3)*('Raw Data'!$AF$2:$AF$6347))</f>
        <v>3</v>
      </c>
      <c r="T59" s="218">
        <f t="shared" si="32"/>
        <v>1</v>
      </c>
      <c r="U59" s="218" cm="1">
        <f t="array" ref="U59">SUMPRODUCT(('Raw Data'!$E$2:$E$6347=$B59)*('Raw Data'!$BL$2:$BL$6347=$D$3)*('Raw Data'!$P$2:$P$6347="PRAS")*('Raw Data'!$J$2:$J$6347=$G$3)*('Raw Data'!$AE$2:$AE$6347))</f>
        <v>1</v>
      </c>
      <c r="V59" s="246" cm="1">
        <f t="array" ref="V59">SUMPRODUCT(('Raw Data'!$E$2:$E$6347=$B59)*('Raw Data'!$BL$2:$BL$6347=$D$3)*('Raw Data'!$P$2:$P$6347="PRAS")*('Raw Data'!$J$2:$J$6347=$G$3)*('Raw Data'!$AD$2:$AD$6347))</f>
        <v>6</v>
      </c>
      <c r="W59" s="244">
        <f t="shared" si="33"/>
        <v>0.5</v>
      </c>
    </row>
    <row r="60" spans="2:23" x14ac:dyDescent="0.2">
      <c r="B60" s="49" t="s">
        <v>50</v>
      </c>
      <c r="C60" s="245" cm="1">
        <f t="array" ref="C60">(SUMPRODUCT(('Raw Data'!$E$2:$E$6347=$B60)*('Raw Data'!$BL$2:$BL$6347=$D$3)*('Raw Data'!$P$2:$P$6347="PCOA")*('Raw Data'!$J$2:$J$6347=$G$3)*('Raw Data'!$S$2:$S$6347)))/1000</f>
        <v>0.4</v>
      </c>
      <c r="D60" s="218">
        <f t="shared" si="8"/>
        <v>0.12</v>
      </c>
      <c r="E60" s="246" cm="1">
        <f t="array" ref="E60">(SUMPRODUCT(('Raw Data'!$E$2:$E$6347=$B60)*('Raw Data'!$BL$2:$BL$6347=$D$3)*('Raw Data'!$P$2:$P$6347="PCOA")*('Raw Data'!$J$2:$J$6347=$G$3)*('Raw Data'!$T$2:$T$6347)))/1000</f>
        <v>0.28000000000000003</v>
      </c>
      <c r="F60" s="247" cm="1">
        <f t="array" ref="F60">(SUMPRODUCT(('Raw Data'!$E$2:$E$6347=$B60)*('Raw Data'!$BL$2:$BL$6347=$D$3)*('Raw Data'!$P$2:$P$6347="PRAS")*('Raw Data'!$J$2:$J$6347=$G$3)*('Raw Data'!$S$2:$S$6347)))/1000</f>
        <v>0.36</v>
      </c>
      <c r="G60" s="247" cm="1">
        <f t="array" ref="G60">(SUMPRODUCT(('Raw Data'!$E$2:$E$6347=$B60)*('Raw Data'!$BL$2:$BL$6347=$D$3)*('Raw Data'!$P$2:$P$6347="PRAS")*('Raw Data'!$J$2:$J$6347=$G$3)*('Raw Data'!$T$2:$T$6347)))/1000</f>
        <v>0</v>
      </c>
      <c r="H60" s="218">
        <f t="shared" si="9"/>
        <v>0.36</v>
      </c>
      <c r="I60" s="247" cm="1">
        <f t="array" ref="I60">(SUMPRODUCT(('Raw Data'!$E$2:$E$6347=$B60)*('Raw Data'!$BL$2:$BL$6347=$D$3)*('Raw Data'!$P$2:$P$6347="PRAS")*('Raw Data'!$J$2:$J$6347=$G$3)*('Raw Data'!$AA$2:$AA$6347)))/1000</f>
        <v>0.06</v>
      </c>
      <c r="J60" s="218">
        <f t="shared" si="10"/>
        <v>0.06</v>
      </c>
      <c r="K60" s="247" cm="1">
        <f t="array" ref="K60">(SUMPRODUCT(('Raw Data'!$E$2:$E$6347=$B60)*('Raw Data'!$BL$2:$BL$6347=$D$3)*('Raw Data'!$P$2:$P$6347="PRAS")*('Raw Data'!$J$2:$J$6347=$G$3)*('Raw Data'!$W$2:$W$6347)))/1000</f>
        <v>0.24</v>
      </c>
      <c r="L60" s="244">
        <f t="shared" si="3"/>
        <v>0.375</v>
      </c>
      <c r="M60" s="218" cm="1">
        <f t="array" ref="M60">SUMPRODUCT(('Raw Data'!$E$2:$E$6347=$B60)*('Raw Data'!$BL$2:$BL$6347=$D$3)*('Raw Data'!$P$2:$P$6347="PCOA")*('Raw Data'!$J$2:$J$6347=$G$3)*('Raw Data'!$R$2:$R$6347))</f>
        <v>10</v>
      </c>
      <c r="N60" s="218" cm="1">
        <f t="array" ref="N60">SUMPRODUCT(('Raw Data'!$E$2:$E$6347=$B60)*('Raw Data'!$BL$2:$BL$6347=$D$3)*('Raw Data'!$P$2:$P$6347="PCOA")*('Raw Data'!$J$2:$J$6347=$G$3)*('Raw Data'!$AF$2:$AF$6347))</f>
        <v>3</v>
      </c>
      <c r="O60" s="218" cm="1">
        <f t="array" ref="O60">SUMPRODUCT(('Raw Data'!$E$2:$E$6347=$B60)*('Raw Data'!$BL$2:$BL$6347=$D$3)*('Raw Data'!$P$2:$P$6347="PCOA")*('Raw Data'!$J$2:$J$6347=$G$3)*('Raw Data'!$AH$2:$AH$6347))+SUMPRODUCT(('Raw Data'!$E$2:$E$6347=$B60)*('Raw Data'!$BL$2:$BL$6347=$D$3)*('Raw Data'!$P$2:$P$6347="PCOA")*('Raw Data'!$J$2:$J$6347=$G$3)*('Raw Data'!$BH$2:$BH$6347))</f>
        <v>7</v>
      </c>
      <c r="P60" s="240" cm="1">
        <f t="array" ref="P60">SUMPRODUCT(('Raw Data'!$E$2:$E$6347=$B60)*('Raw Data'!$BL$2:$BL$6347=$D$3)*('Raw Data'!$P$2:$P$6347="PRAS")*('Raw Data'!$J$2:$J$6347=$G$3)*('Raw Data'!$R$2:$R$6347))</f>
        <v>6</v>
      </c>
      <c r="Q60" s="218" cm="1">
        <f t="array" ref="Q60">SUMPRODUCT(('Raw Data'!$E$2:$E$6347=$B60)*('Raw Data'!$BL$2:$BL$6347=$D$3)*('Raw Data'!$P$2:$P$6347="PRAS")*('Raw Data'!$J$2:$J$6347=$G$3)*('Raw Data'!$AH$2:$AH$6347))+SUMPRODUCT(('Raw Data'!$E$2:$E$6347=$B60)*('Raw Data'!$BL$2:$BL$6347=$D$3)*('Raw Data'!$P$2:$P$6347="PRAS")*('Raw Data'!$J$2:$J$6347=$G$3)*('Raw Data'!$BH$2:$BH$6347))</f>
        <v>0</v>
      </c>
      <c r="R60" s="218">
        <f t="shared" si="31"/>
        <v>6</v>
      </c>
      <c r="S60" s="218" cm="1">
        <f t="array" ref="S60">SUMPRODUCT(('Raw Data'!$E$2:$E$6347=$B60)*('Raw Data'!$BL$2:$BL$6347=$D$3)*('Raw Data'!$P$2:$P$6347="PRAS")*('Raw Data'!$J$2:$J$6347=$G$3)*('Raw Data'!$AF$2:$AF$6347))</f>
        <v>1</v>
      </c>
      <c r="T60" s="218">
        <f t="shared" si="32"/>
        <v>1</v>
      </c>
      <c r="U60" s="218" cm="1">
        <f t="array" ref="U60">SUMPRODUCT(('Raw Data'!$E$2:$E$6347=$B60)*('Raw Data'!$BL$2:$BL$6347=$D$3)*('Raw Data'!$P$2:$P$6347="PRAS")*('Raw Data'!$J$2:$J$6347=$G$3)*('Raw Data'!$AE$2:$AE$6347))</f>
        <v>0</v>
      </c>
      <c r="V60" s="246" cm="1">
        <f t="array" ref="V60">SUMPRODUCT(('Raw Data'!$E$2:$E$6347=$B60)*('Raw Data'!$BL$2:$BL$6347=$D$3)*('Raw Data'!$P$2:$P$6347="PRAS")*('Raw Data'!$J$2:$J$6347=$G$3)*('Raw Data'!$AD$2:$AD$6347))</f>
        <v>4</v>
      </c>
      <c r="W60" s="244">
        <f t="shared" si="33"/>
        <v>0.44444444444444442</v>
      </c>
    </row>
    <row r="61" spans="2:23" x14ac:dyDescent="0.2">
      <c r="B61" s="49" t="s">
        <v>51</v>
      </c>
      <c r="C61" s="245" cm="1">
        <f t="array" ref="C61">(SUMPRODUCT(('Raw Data'!$E$2:$E$6347=$B61)*('Raw Data'!$BL$2:$BL$6347=$D$3)*('Raw Data'!$P$2:$P$6347="PCOA")*('Raw Data'!$J$2:$J$6347=$G$3)*('Raw Data'!$S$2:$S$6347)))/1000</f>
        <v>0.52</v>
      </c>
      <c r="D61" s="218">
        <f t="shared" si="8"/>
        <v>0.48000000000000004</v>
      </c>
      <c r="E61" s="246" cm="1">
        <f t="array" ref="E61">(SUMPRODUCT(('Raw Data'!$E$2:$E$6347=$B61)*('Raw Data'!$BL$2:$BL$6347=$D$3)*('Raw Data'!$P$2:$P$6347="PCOA")*('Raw Data'!$J$2:$J$6347=$G$3)*('Raw Data'!$T$2:$T$6347)))/1000</f>
        <v>0.04</v>
      </c>
      <c r="F61" s="247" cm="1">
        <f t="array" ref="F61">(SUMPRODUCT(('Raw Data'!$E$2:$E$6347=$B61)*('Raw Data'!$BL$2:$BL$6347=$D$3)*('Raw Data'!$P$2:$P$6347="PRAS")*('Raw Data'!$J$2:$J$6347=$G$3)*('Raw Data'!$S$2:$S$6347)))/1000</f>
        <v>0.06</v>
      </c>
      <c r="G61" s="247" cm="1">
        <f t="array" ref="G61">(SUMPRODUCT(('Raw Data'!$E$2:$E$6347=$B61)*('Raw Data'!$BL$2:$BL$6347=$D$3)*('Raw Data'!$P$2:$P$6347="PRAS")*('Raw Data'!$J$2:$J$6347=$G$3)*('Raw Data'!$T$2:$T$6347)))/1000</f>
        <v>0</v>
      </c>
      <c r="H61" s="218">
        <f t="shared" si="9"/>
        <v>0.06</v>
      </c>
      <c r="I61" s="247" cm="1">
        <f t="array" ref="I61">(SUMPRODUCT(('Raw Data'!$E$2:$E$6347=$B61)*('Raw Data'!$BL$2:$BL$6347=$D$3)*('Raw Data'!$P$2:$P$6347="PRAS")*('Raw Data'!$J$2:$J$6347=$G$3)*('Raw Data'!$AA$2:$AA$6347)))/1000</f>
        <v>0.06</v>
      </c>
      <c r="J61" s="218">
        <f t="shared" si="10"/>
        <v>0</v>
      </c>
      <c r="K61" s="247" cm="1">
        <f t="array" ref="K61">(SUMPRODUCT(('Raw Data'!$E$2:$E$6347=$B61)*('Raw Data'!$BL$2:$BL$6347=$D$3)*('Raw Data'!$P$2:$P$6347="PRAS")*('Raw Data'!$J$2:$J$6347=$G$3)*('Raw Data'!$W$2:$W$6347)))/1000</f>
        <v>0</v>
      </c>
      <c r="L61" s="244">
        <f t="shared" si="3"/>
        <v>1</v>
      </c>
      <c r="M61" s="218" cm="1">
        <f t="array" ref="M61">SUMPRODUCT(('Raw Data'!$E$2:$E$6347=$B61)*('Raw Data'!$BL$2:$BL$6347=$D$3)*('Raw Data'!$P$2:$P$6347="PCOA")*('Raw Data'!$J$2:$J$6347=$G$3)*('Raw Data'!$R$2:$R$6347))</f>
        <v>13</v>
      </c>
      <c r="N61" s="218" cm="1">
        <f t="array" ref="N61">SUMPRODUCT(('Raw Data'!$E$2:$E$6347=$B61)*('Raw Data'!$BL$2:$BL$6347=$D$3)*('Raw Data'!$P$2:$P$6347="PCOA")*('Raw Data'!$J$2:$J$6347=$G$3)*('Raw Data'!$AF$2:$AF$6347))</f>
        <v>12</v>
      </c>
      <c r="O61" s="218" cm="1">
        <f t="array" ref="O61">SUMPRODUCT(('Raw Data'!$E$2:$E$6347=$B61)*('Raw Data'!$BL$2:$BL$6347=$D$3)*('Raw Data'!$P$2:$P$6347="PCOA")*('Raw Data'!$J$2:$J$6347=$G$3)*('Raw Data'!$AH$2:$AH$6347))+SUMPRODUCT(('Raw Data'!$E$2:$E$6347=$B61)*('Raw Data'!$BL$2:$BL$6347=$D$3)*('Raw Data'!$P$2:$P$6347="PCOA")*('Raw Data'!$J$2:$J$6347=$G$3)*('Raw Data'!$BH$2:$BH$6347))</f>
        <v>1</v>
      </c>
      <c r="P61" s="240" cm="1">
        <f t="array" ref="P61">SUMPRODUCT(('Raw Data'!$E$2:$E$6347=$B61)*('Raw Data'!$BL$2:$BL$6347=$D$3)*('Raw Data'!$P$2:$P$6347="PRAS")*('Raw Data'!$J$2:$J$6347=$G$3)*('Raw Data'!$R$2:$R$6347))</f>
        <v>1</v>
      </c>
      <c r="Q61" s="218" cm="1">
        <f t="array" ref="Q61">SUMPRODUCT(('Raw Data'!$E$2:$E$6347=$B61)*('Raw Data'!$BL$2:$BL$6347=$D$3)*('Raw Data'!$P$2:$P$6347="PRAS")*('Raw Data'!$J$2:$J$6347=$G$3)*('Raw Data'!$AH$2:$AH$6347))+SUMPRODUCT(('Raw Data'!$E$2:$E$6347=$B61)*('Raw Data'!$BL$2:$BL$6347=$D$3)*('Raw Data'!$P$2:$P$6347="PRAS")*('Raw Data'!$J$2:$J$6347=$G$3)*('Raw Data'!$BH$2:$BH$6347))</f>
        <v>0</v>
      </c>
      <c r="R61" s="218">
        <f t="shared" si="31"/>
        <v>1</v>
      </c>
      <c r="S61" s="218" cm="1">
        <f t="array" ref="S61">SUMPRODUCT(('Raw Data'!$E$2:$E$6347=$B61)*('Raw Data'!$BL$2:$BL$6347=$D$3)*('Raw Data'!$P$2:$P$6347="PRAS")*('Raw Data'!$J$2:$J$6347=$G$3)*('Raw Data'!$AF$2:$AF$6347))</f>
        <v>1</v>
      </c>
      <c r="T61" s="218">
        <f t="shared" si="32"/>
        <v>0</v>
      </c>
      <c r="U61" s="218" cm="1">
        <f t="array" ref="U61">SUMPRODUCT(('Raw Data'!$E$2:$E$6347=$B61)*('Raw Data'!$BL$2:$BL$6347=$D$3)*('Raw Data'!$P$2:$P$6347="PRAS")*('Raw Data'!$J$2:$J$6347=$G$3)*('Raw Data'!$AE$2:$AE$6347))</f>
        <v>0</v>
      </c>
      <c r="V61" s="246" cm="1">
        <f t="array" ref="V61">SUMPRODUCT(('Raw Data'!$E$2:$E$6347=$B61)*('Raw Data'!$BL$2:$BL$6347=$D$3)*('Raw Data'!$P$2:$P$6347="PRAS")*('Raw Data'!$J$2:$J$6347=$G$3)*('Raw Data'!$AD$2:$AD$6347))</f>
        <v>0</v>
      </c>
      <c r="W61" s="244">
        <f t="shared" si="33"/>
        <v>1</v>
      </c>
    </row>
    <row r="62" spans="2:23" x14ac:dyDescent="0.2">
      <c r="B62" s="47"/>
      <c r="C62" s="249"/>
      <c r="D62" s="232"/>
      <c r="E62" s="250"/>
      <c r="F62" s="251"/>
      <c r="G62" s="251"/>
      <c r="H62" s="232"/>
      <c r="I62" s="251"/>
      <c r="J62" s="232"/>
      <c r="K62" s="250"/>
      <c r="L62" s="252"/>
      <c r="M62" s="232"/>
      <c r="N62" s="232"/>
      <c r="O62" s="253"/>
      <c r="P62" s="232"/>
      <c r="Q62" s="232"/>
      <c r="R62" s="232"/>
      <c r="S62" s="232"/>
      <c r="T62" s="232"/>
      <c r="U62" s="232"/>
      <c r="V62" s="250"/>
      <c r="W62" s="254"/>
    </row>
    <row r="64" spans="2:23" x14ac:dyDescent="0.2">
      <c r="B64" s="80" t="s">
        <v>52</v>
      </c>
    </row>
    <row r="65" spans="2:11" x14ac:dyDescent="0.2">
      <c r="B65" s="81" t="s">
        <v>53</v>
      </c>
    </row>
    <row r="66" spans="2:11" x14ac:dyDescent="0.2">
      <c r="B66" s="82" t="s">
        <v>299</v>
      </c>
      <c r="C66" s="83"/>
      <c r="D66" s="83"/>
      <c r="E66" s="83"/>
      <c r="F66" s="83"/>
      <c r="G66" s="83"/>
      <c r="H66" s="83"/>
      <c r="I66" s="83"/>
      <c r="J66" s="83"/>
      <c r="K66" s="83"/>
    </row>
    <row r="67" spans="2:11" x14ac:dyDescent="0.2">
      <c r="B67" s="82" t="s">
        <v>300</v>
      </c>
      <c r="C67" s="83"/>
      <c r="D67" s="83"/>
      <c r="E67" s="83"/>
      <c r="F67" s="83"/>
      <c r="G67" s="83"/>
      <c r="H67" s="83"/>
      <c r="I67" s="83"/>
      <c r="J67" s="83"/>
      <c r="K67" s="83"/>
    </row>
    <row r="68" spans="2:11" x14ac:dyDescent="0.2">
      <c r="B68" s="82" t="s">
        <v>301</v>
      </c>
      <c r="C68" s="83"/>
      <c r="D68" s="83"/>
      <c r="E68" s="83"/>
      <c r="F68" s="83"/>
      <c r="G68" s="83"/>
      <c r="H68" s="83"/>
      <c r="I68" s="83"/>
      <c r="J68" s="83"/>
      <c r="K68" s="83"/>
    </row>
    <row r="69" spans="2:11" x14ac:dyDescent="0.2">
      <c r="B69" s="344" t="s">
        <v>302</v>
      </c>
      <c r="C69" s="344"/>
      <c r="D69" s="344"/>
      <c r="E69" s="344"/>
      <c r="F69" s="344"/>
      <c r="G69" s="344"/>
      <c r="H69" s="344"/>
      <c r="I69" s="344"/>
      <c r="J69" s="344"/>
      <c r="K69" s="344"/>
    </row>
    <row r="70" spans="2:11" x14ac:dyDescent="0.2">
      <c r="B70" s="82" t="s">
        <v>303</v>
      </c>
      <c r="C70" s="83"/>
      <c r="D70" s="83"/>
      <c r="E70" s="83"/>
      <c r="F70" s="83"/>
      <c r="G70" s="83"/>
      <c r="H70" s="83"/>
      <c r="I70" s="83"/>
      <c r="J70" s="83"/>
      <c r="K70" s="83"/>
    </row>
    <row r="71" spans="2:11" x14ac:dyDescent="0.2">
      <c r="B71" s="344" t="s">
        <v>304</v>
      </c>
      <c r="C71" s="344"/>
      <c r="D71" s="344"/>
      <c r="E71" s="344"/>
      <c r="F71" s="344"/>
      <c r="G71" s="344"/>
      <c r="H71" s="344"/>
      <c r="I71" s="344"/>
      <c r="J71" s="344"/>
      <c r="K71" s="344"/>
    </row>
    <row r="72" spans="2:11" x14ac:dyDescent="0.2">
      <c r="B72" s="82" t="s">
        <v>305</v>
      </c>
      <c r="C72" s="83"/>
      <c r="D72" s="83"/>
      <c r="E72" s="83"/>
      <c r="F72" s="83"/>
      <c r="G72" s="83"/>
      <c r="H72" s="83"/>
      <c r="I72" s="83"/>
      <c r="J72" s="83"/>
      <c r="K72" s="83"/>
    </row>
    <row r="73" spans="2:11" x14ac:dyDescent="0.2">
      <c r="B73" s="82" t="s">
        <v>306</v>
      </c>
      <c r="C73" s="83"/>
      <c r="D73" s="83"/>
      <c r="E73" s="83"/>
      <c r="F73" s="83"/>
      <c r="G73" s="83"/>
      <c r="H73" s="83"/>
      <c r="I73" s="83"/>
      <c r="J73" s="83"/>
      <c r="K73" s="83"/>
    </row>
    <row r="74" spans="2:11" x14ac:dyDescent="0.2">
      <c r="B74" s="30" t="s">
        <v>307</v>
      </c>
    </row>
  </sheetData>
  <sheetProtection algorithmName="SHA-512" hashValue="4MyZXLjrBzCWONUeUpQdFlvMwiAMeEv4tA915SenPiSr7Gt2TVvSws1gNjEmbWu4/cfi9BZ1R7dt4tFvhdP8cg==" saltValue="MYKejwII1TgLElsR79yOJQ==" spinCount="100000" sheet="1" objects="1" scenarios="1"/>
  <mergeCells count="13">
    <mergeCell ref="G3:H3"/>
    <mergeCell ref="D3:E3"/>
    <mergeCell ref="C2:E2"/>
    <mergeCell ref="F2:H2"/>
    <mergeCell ref="B69:K69"/>
    <mergeCell ref="P6:V6"/>
    <mergeCell ref="M5:W5"/>
    <mergeCell ref="C5:L5"/>
    <mergeCell ref="B71:K71"/>
    <mergeCell ref="B5:B7"/>
    <mergeCell ref="C6:E6"/>
    <mergeCell ref="F6:K6"/>
    <mergeCell ref="M6:O6"/>
  </mergeCells>
  <dataValidations count="1">
    <dataValidation type="list" allowBlank="1" showInputMessage="1" showErrorMessage="1" sqref="G3:H3" xr:uid="{ECCF0F3E-44B0-4A2D-BF4B-1190DB0EBFED}">
      <formula1>ExtractDate</formula1>
    </dataValidation>
  </dataValidations>
  <hyperlinks>
    <hyperlink ref="B1" location="Index!A1" display="Back to INDEX" xr:uid="{537A49DF-8EB5-4873-91EA-91FEA4CF8E5A}"/>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683D65B-FAAF-4DF7-AFEA-1FAE96AFACC6}">
          <x14:formula1>
            <xm:f>DropDownList!$A$1:$A$4</xm:f>
          </x14:formula1>
          <xm:sqref>D3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C73AE-7BF3-420C-B5C9-F0D2CB211409}">
  <sheetPr codeName="Sheet10"/>
  <dimension ref="A1:W22"/>
  <sheetViews>
    <sheetView showGridLines="0" zoomScaleNormal="100" workbookViewId="0">
      <selection activeCell="C4" sqref="C4:D4"/>
    </sheetView>
  </sheetViews>
  <sheetFormatPr defaultRowHeight="12.75" x14ac:dyDescent="0.2"/>
  <cols>
    <col min="1" max="1" width="2.7109375" customWidth="1"/>
    <col min="2" max="2" width="30.7109375" customWidth="1"/>
    <col min="3" max="23" width="9.5703125" customWidth="1"/>
  </cols>
  <sheetData>
    <row r="1" spans="1:23" s="30" customFormat="1" x14ac:dyDescent="0.2">
      <c r="B1" s="77" t="s">
        <v>54</v>
      </c>
      <c r="G1" s="74"/>
    </row>
    <row r="2" spans="1:23" s="30" customFormat="1" ht="15.75" x14ac:dyDescent="0.2">
      <c r="B2" s="354" t="s">
        <v>404</v>
      </c>
      <c r="C2" s="354"/>
      <c r="D2" s="354"/>
      <c r="G2" s="74"/>
    </row>
    <row r="3" spans="1:23" s="30" customFormat="1" ht="24.95" customHeight="1" x14ac:dyDescent="0.2">
      <c r="B3" s="332" t="s">
        <v>375</v>
      </c>
      <c r="C3" s="332"/>
      <c r="D3" s="332"/>
      <c r="G3" s="74"/>
    </row>
    <row r="4" spans="1:23" s="30" customFormat="1" ht="15" x14ac:dyDescent="0.2">
      <c r="B4" s="142" t="s">
        <v>371</v>
      </c>
      <c r="C4" s="355">
        <v>45931</v>
      </c>
      <c r="D4" s="355"/>
      <c r="G4" s="74"/>
    </row>
    <row r="5" spans="1:23" x14ac:dyDescent="0.2">
      <c r="A5" s="30"/>
      <c r="M5" s="30"/>
      <c r="N5" s="30"/>
      <c r="O5" s="30"/>
      <c r="P5" s="30"/>
      <c r="Q5" s="30"/>
      <c r="R5" s="30"/>
      <c r="S5" s="30"/>
      <c r="T5" s="30"/>
      <c r="U5" s="30"/>
      <c r="V5" s="30"/>
      <c r="W5" s="30"/>
    </row>
    <row r="6" spans="1:23" x14ac:dyDescent="0.2">
      <c r="A6" s="30"/>
      <c r="B6" s="352" t="str">
        <f>"Victim Surcharges Imposed between April 2021 and "&amp;TEXT(EDATE(C4,-4),"Mmmm yyyy")</f>
        <v>Victim Surcharges Imposed between April 2021 and June 2025</v>
      </c>
      <c r="C6" s="349" t="s">
        <v>297</v>
      </c>
      <c r="D6" s="350"/>
      <c r="E6" s="350"/>
      <c r="F6" s="350"/>
      <c r="G6" s="350"/>
      <c r="H6" s="350"/>
      <c r="I6" s="350"/>
      <c r="J6" s="350"/>
      <c r="K6" s="350"/>
      <c r="L6" s="351"/>
      <c r="M6" s="349" t="s">
        <v>402</v>
      </c>
      <c r="N6" s="350"/>
      <c r="O6" s="350"/>
      <c r="P6" s="350"/>
      <c r="Q6" s="350"/>
      <c r="R6" s="350"/>
      <c r="S6" s="350"/>
      <c r="T6" s="350"/>
      <c r="U6" s="350"/>
      <c r="V6" s="350"/>
      <c r="W6" s="351"/>
    </row>
    <row r="7" spans="1:23" ht="51" x14ac:dyDescent="0.2">
      <c r="A7" s="30"/>
      <c r="B7" s="353"/>
      <c r="C7" s="275" t="s">
        <v>377</v>
      </c>
      <c r="D7" s="275" t="s">
        <v>378</v>
      </c>
      <c r="E7" s="275" t="s">
        <v>379</v>
      </c>
      <c r="F7" s="275" t="s">
        <v>380</v>
      </c>
      <c r="G7" s="276" t="s">
        <v>381</v>
      </c>
      <c r="H7" s="276" t="s">
        <v>382</v>
      </c>
      <c r="I7" s="276" t="s">
        <v>383</v>
      </c>
      <c r="J7" s="275" t="s">
        <v>384</v>
      </c>
      <c r="K7" s="276" t="s">
        <v>385</v>
      </c>
      <c r="L7" s="276" t="s">
        <v>403</v>
      </c>
      <c r="M7" s="275" t="s">
        <v>386</v>
      </c>
      <c r="N7" s="275" t="s">
        <v>387</v>
      </c>
      <c r="O7" s="275" t="s">
        <v>388</v>
      </c>
      <c r="P7" s="275" t="s">
        <v>366</v>
      </c>
      <c r="Q7" s="276" t="s">
        <v>2</v>
      </c>
      <c r="R7" s="276" t="s">
        <v>389</v>
      </c>
      <c r="S7" s="276" t="s">
        <v>3</v>
      </c>
      <c r="T7" s="275" t="s">
        <v>390</v>
      </c>
      <c r="U7" s="276" t="s">
        <v>4</v>
      </c>
      <c r="V7" s="275" t="s">
        <v>393</v>
      </c>
      <c r="W7" s="276" t="s">
        <v>5</v>
      </c>
    </row>
    <row r="8" spans="1:23" x14ac:dyDescent="0.2">
      <c r="A8" s="30"/>
      <c r="B8" s="277"/>
      <c r="C8" s="278"/>
      <c r="D8" s="279"/>
      <c r="E8" s="279"/>
      <c r="F8" s="280"/>
      <c r="G8" s="279"/>
      <c r="H8" s="279"/>
      <c r="I8" s="279"/>
      <c r="J8" s="279"/>
      <c r="K8" s="279"/>
      <c r="L8" s="281"/>
      <c r="M8" s="279"/>
      <c r="N8" s="279"/>
      <c r="O8" s="279"/>
      <c r="P8" s="279"/>
      <c r="Q8" s="279"/>
      <c r="R8" s="279"/>
      <c r="S8" s="279"/>
      <c r="T8" s="279"/>
      <c r="U8" s="279"/>
      <c r="V8" s="279"/>
      <c r="W8" s="281"/>
    </row>
    <row r="9" spans="1:23" x14ac:dyDescent="0.2">
      <c r="A9" s="30"/>
      <c r="B9" s="282" t="s">
        <v>436</v>
      </c>
      <c r="C9" s="255">
        <f>SUM(C13,C15,C17)</f>
        <v>2084.1499899999999</v>
      </c>
      <c r="D9" s="255">
        <f t="shared" ref="D9:V9" si="0">SUM(D13,D15,D17)</f>
        <v>59.659599999999998</v>
      </c>
      <c r="E9" s="255">
        <f t="shared" si="0"/>
        <v>2024.4903899999999</v>
      </c>
      <c r="F9" s="255">
        <f t="shared" si="0"/>
        <v>1743.7692400000005</v>
      </c>
      <c r="G9" s="256">
        <f t="shared" ref="G9" si="1">IFERROR(F9/E9,0)</f>
        <v>0.86133737587166348</v>
      </c>
      <c r="H9" s="255">
        <f t="shared" si="0"/>
        <v>138.4665799999996</v>
      </c>
      <c r="I9" s="256">
        <f t="shared" ref="I9" si="2">IFERROR(H9/E9,0)</f>
        <v>6.8395770453619983E-2</v>
      </c>
      <c r="J9" s="255">
        <f t="shared" si="0"/>
        <v>142.25457000000003</v>
      </c>
      <c r="K9" s="256">
        <f t="shared" ref="K9" si="3">IFERROR(J9/E9,0)</f>
        <v>7.0266853674716648E-2</v>
      </c>
      <c r="L9" s="257">
        <f t="shared" ref="L9" si="4">IFERROR((H9+F9)/E9,0)</f>
        <v>0.92973314632528348</v>
      </c>
      <c r="M9" s="255">
        <f>SUM(M13,M15,M17)</f>
        <v>82750</v>
      </c>
      <c r="N9" s="255">
        <f t="shared" si="0"/>
        <v>2875</v>
      </c>
      <c r="O9" s="255">
        <f t="shared" si="0"/>
        <v>79875</v>
      </c>
      <c r="P9" s="255">
        <f t="shared" si="0"/>
        <v>67510</v>
      </c>
      <c r="Q9" s="256">
        <f t="shared" ref="Q9" si="5">IFERROR(P9/O9,0)</f>
        <v>0.84519561815336464</v>
      </c>
      <c r="R9" s="255">
        <f t="shared" si="0"/>
        <v>5976</v>
      </c>
      <c r="S9" s="256">
        <f t="shared" ref="S9" si="6">IFERROR(R9/O9,0)</f>
        <v>7.4816901408450709E-2</v>
      </c>
      <c r="T9" s="255">
        <f t="shared" si="0"/>
        <v>208</v>
      </c>
      <c r="U9" s="258">
        <f t="shared" ref="U9" si="7">IFERROR(T9/O9,0)</f>
        <v>2.6040688575899845E-3</v>
      </c>
      <c r="V9" s="255">
        <f t="shared" si="0"/>
        <v>6181</v>
      </c>
      <c r="W9" s="257">
        <f t="shared" ref="W9" si="8">IFERROR(V9/O9,0)</f>
        <v>7.7383411580594683E-2</v>
      </c>
    </row>
    <row r="10" spans="1:23" x14ac:dyDescent="0.2">
      <c r="A10" s="30"/>
      <c r="B10" s="283"/>
      <c r="C10" s="259"/>
      <c r="D10" s="260"/>
      <c r="E10" s="260"/>
      <c r="F10" s="261"/>
      <c r="G10" s="262"/>
      <c r="H10" s="260"/>
      <c r="I10" s="262"/>
      <c r="J10" s="260"/>
      <c r="K10" s="262"/>
      <c r="L10" s="263"/>
      <c r="M10" s="260"/>
      <c r="N10" s="260"/>
      <c r="O10" s="260"/>
      <c r="P10" s="260"/>
      <c r="Q10" s="262"/>
      <c r="R10" s="260"/>
      <c r="S10" s="262"/>
      <c r="T10" s="260"/>
      <c r="U10" s="264"/>
      <c r="V10" s="260"/>
      <c r="W10" s="263"/>
    </row>
    <row r="11" spans="1:23" x14ac:dyDescent="0.2">
      <c r="A11" s="30"/>
      <c r="B11" s="284" t="s">
        <v>437</v>
      </c>
      <c r="C11" s="265" cm="1">
        <f t="array" ref="C11">(SUMPRODUCT(('Raw Data'!$BL$2:$BL$6347=RIGHT(B11,7))*('Raw Data'!$P$2:$P$6347="SC VSUR")*('Raw Data'!$J$2:$J$6347=$C$4)*('Raw Data'!$S$2:$S$6347))+
SUMPRODUCT(('Raw Data'!$BL$2:$BL$6347=RIGHT(B11,7))*('Raw Data'!$P$2:$P$6347="JP VSUR")*('Raw Data'!$J$2:$J$6347=$C$4)*('Raw Data'!$S$2:$S$6347)))/1000</f>
        <v>169.59125</v>
      </c>
      <c r="D11" s="266" cm="1">
        <f t="array" ref="D11">(SUMPRODUCT(('Raw Data'!$BL$2:$BL$6347=RIGHT(B11,7))*('Raw Data'!$P$2:$P$6347="SC VSUR")*('Raw Data'!$J$2:$J$6347=$C$4)*('Raw Data'!$T$2:$T$6347)+('Raw Data'!$BL$2:$BL$6347=RIGHT(B11,7))*('Raw Data'!$P$2:$P$6347="JP VSUR")*('Raw Data'!$J$2:$J$6347=$C$4)*('Raw Data'!$T$2:$T$6347)))/1000</f>
        <v>2.4249999999999998</v>
      </c>
      <c r="E11" s="266">
        <f>C11-D11</f>
        <v>167.16624999999999</v>
      </c>
      <c r="F11" s="266" cm="1">
        <f t="array" ref="F11">(SUMPRODUCT(('Raw Data'!$BL$2:$BL$6347=RIGHT(B11,7))*('Raw Data'!$P$2:$P$6347="JP VSUR")*('Raw Data'!$J$2:$J$6347=$C$4)*('Raw Data'!$AA$2:$AA$6347))+SUMPRODUCT(('Raw Data'!$BL$2:$BL$6347=RIGHT(B11,7))*('Raw Data'!$P$2:$P$6347="SC VSUR")*('Raw Data'!$J$2:$J$6347=$C$4)*('Raw Data'!$AA$2:$AA$6347)))/1000</f>
        <v>127.42040000000003</v>
      </c>
      <c r="G11" s="267">
        <f>IFERROR(F11/E11,0)</f>
        <v>0.7622375928155356</v>
      </c>
      <c r="H11" s="266">
        <f>E11-F11-J11</f>
        <v>7.7969499999999599</v>
      </c>
      <c r="I11" s="267">
        <f>IFERROR(H11/E11,0)</f>
        <v>4.6641890931931294E-2</v>
      </c>
      <c r="J11" s="266" cm="1">
        <f t="array" ref="J11">(SUMPRODUCT(('Raw Data'!$BL$2:$BL$6347=RIGHT(B11,7))*('Raw Data'!$P$2:$P$6347="SC VSUR")*('Raw Data'!$J$2:$J$6347=$C$4)*('Raw Data'!$W$2:$W$6347))+
SUMPRODUCT(('Raw Data'!$BL$2:$BL$6347=RIGHT(B11,7))*('Raw Data'!$P$2:$P$6347="JP VSUR")*('Raw Data'!$J$2:$J$6347=$C$4)*('Raw Data'!$W$2:$W$6347)))/1000</f>
        <v>31.948900000000002</v>
      </c>
      <c r="K11" s="267">
        <f>IFERROR(J11/E11,0)</f>
        <v>0.19112051625253304</v>
      </c>
      <c r="L11" s="267">
        <f>IFERROR((H11+F11)/E11,0)</f>
        <v>0.80887948374746688</v>
      </c>
      <c r="M11" s="265" cm="1">
        <f t="array" ref="M11">SUMPRODUCT(('Raw Data'!$BL$2:$BL$6347=RIGHT(B11,7))*('Raw Data'!$P$2:$P$6347="SC VSUR")*('Raw Data'!$J$2:$J$6347=$C$4)*('Raw Data'!$R$2:$R$6347))+SUMPRODUCT(('Raw Data'!$BL$2:$BL$6347=RIGHT(B11,7))*('Raw Data'!$P$2:$P$6347="JP VSUR")*('Raw Data'!$J$2:$J$6347=$C$4)*('Raw Data'!$R$2:$R$6347))</f>
        <v>6349</v>
      </c>
      <c r="N11" s="266" cm="1">
        <f t="array" ref="N11">SUMPRODUCT(('Raw Data'!$BL$2:$BL$6347=RIGHT(B11,7))*('Raw Data'!$P$2:$P$6347="SC VSUR")*('Raw Data'!$J$2:$J$6347=$C$4)*('Raw Data'!$AH$2:$AH$6347))+
SUMPRODUCT(('Raw Data'!$BL$2:$BL$6347=RIGHT(B11,7))*('Raw Data'!$P$2:$P$6347="JP VSUR")*('Raw Data'!$J$2:$J$6347=$C$4)*('Raw Data'!$AH$2:$AH$6347))+
SUMPRODUCT(('Raw Data'!$BL$2:$BL$6347=RIGHT(B11,7))*('Raw Data'!$P$2:$P$6347="SC VSUR")*('Raw Data'!$J$2:$J$6347=$C$4)*('Raw Data'!$BH$2:$BH$6347))+
SUMPRODUCT(('Raw Data'!$BL$2:$BL$6347=RIGHT(B11,7))*('Raw Data'!$P$2:$P$6347="JP VSUR")*('Raw Data'!$J$2:$J$6347=$C$4)*('Raw Data'!$BH$2:$BH$6347))</f>
        <v>105</v>
      </c>
      <c r="O11" s="266">
        <f>M11-N11</f>
        <v>6244</v>
      </c>
      <c r="P11" s="266" cm="1">
        <f t="array" ref="P11">SUMPRODUCT(('Raw Data'!$BL$2:$BL$6347=RIGHT(B11,7))*('Raw Data'!$P$2:$P$6347="SC VSUR")*('Raw Data'!$J$2:$J$6347=$C$4)*('Raw Data'!$AF$2:$AF$6347))+SUMPRODUCT(('Raw Data'!$BL$2:$BL$6347=RIGHT(B11,7))*('Raw Data'!$P$2:$P$6347="JP VSUR")*('Raw Data'!$J$2:$J$6347=$C$4)*('Raw Data'!$AF$2:$AF$6347))</f>
        <v>4142</v>
      </c>
      <c r="Q11" s="267">
        <f>IFERROR(P11/O11,0)</f>
        <v>0.66335682254964767</v>
      </c>
      <c r="R11" s="266">
        <f>O11-P11-T11-V11</f>
        <v>416</v>
      </c>
      <c r="S11" s="267">
        <f>IFERROR(R11/O11,0)</f>
        <v>6.6623959000640609E-2</v>
      </c>
      <c r="T11" s="266" cm="1">
        <f t="array" ref="T11">SUMPRODUCT(('Raw Data'!$BL$2:$BL$6347=RIGHT(B11,7))*('Raw Data'!$P$2:$P$6347="SC VSUR")*('Raw Data'!$J$2:$J$6347=$C$4)*('Raw Data'!$AE$2:$AE$6347))+SUMPRODUCT(('Raw Data'!$BL$2:$BL$6347=RIGHT(B11,7))*('Raw Data'!$P$2:$P$6347="JP VSUR")*('Raw Data'!$J$2:$J$6347=$C$4)*('Raw Data'!$AE$2:$AE$6347))</f>
        <v>26</v>
      </c>
      <c r="U11" s="268">
        <f>IFERROR(T11/O11,0)</f>
        <v>4.1639974375400381E-3</v>
      </c>
      <c r="V11" s="266" cm="1">
        <f t="array" ref="V11">SUMPRODUCT(('Raw Data'!$BL$2:$BL$6347=RIGHT(B11,7))*('Raw Data'!$P$2:$P$6347="SC VSUR")*('Raw Data'!$J$2:$J$6347=$C$4)*('Raw Data'!$AD$2:$AD$6347))+SUMPRODUCT(('Raw Data'!$BL$2:$BL$6347=RIGHT(B11,7))*('Raw Data'!$P$2:$P$6347="JP VSUR")*('Raw Data'!$J$2:$J$6347=$C$4)*('Raw Data'!$AD$2:$AD$6347))</f>
        <v>1660</v>
      </c>
      <c r="W11" s="269">
        <f>IFERROR(V11/O11,0)</f>
        <v>0.26585522101217168</v>
      </c>
    </row>
    <row r="12" spans="1:23" x14ac:dyDescent="0.2">
      <c r="A12" s="30"/>
      <c r="B12" s="284"/>
      <c r="C12" s="265"/>
      <c r="D12" s="266"/>
      <c r="E12" s="266"/>
      <c r="F12" s="266"/>
      <c r="G12" s="267"/>
      <c r="H12" s="266"/>
      <c r="I12" s="267"/>
      <c r="J12" s="266"/>
      <c r="K12" s="267"/>
      <c r="L12" s="267"/>
      <c r="M12" s="265"/>
      <c r="N12" s="266"/>
      <c r="O12" s="266"/>
      <c r="P12" s="266"/>
      <c r="Q12" s="267"/>
      <c r="R12" s="266"/>
      <c r="S12" s="267"/>
      <c r="T12" s="266"/>
      <c r="U12" s="268"/>
      <c r="V12" s="266"/>
      <c r="W12" s="269"/>
    </row>
    <row r="13" spans="1:23" x14ac:dyDescent="0.2">
      <c r="A13" s="30"/>
      <c r="B13" s="284" t="s">
        <v>261</v>
      </c>
      <c r="C13" s="265" cm="1">
        <f t="array" ref="C13">(SUMPRODUCT(('Raw Data'!$BL$2:$BL$6347=RIGHT(B13,7))*('Raw Data'!$P$2:$P$6347="SC VSUR")*('Raw Data'!$J$2:$J$6347=$C$4)*('Raw Data'!$S$2:$S$6347))+
SUMPRODUCT(('Raw Data'!$BL$2:$BL$6347=RIGHT(B13,7))*('Raw Data'!$P$2:$P$6347="JP VSUR")*('Raw Data'!$J$2:$J$6347=$C$4)*('Raw Data'!$S$2:$S$6347)))/1000</f>
        <v>824.82498999999996</v>
      </c>
      <c r="D13" s="266" cm="1">
        <f t="array" ref="D13">(SUMPRODUCT(('Raw Data'!$BL$2:$BL$6347=RIGHT(B13,7))*('Raw Data'!$P$2:$P$6347="SC VSUR")*('Raw Data'!$J$2:$J$6347=$C$4)*('Raw Data'!$T$2:$T$6347)+('Raw Data'!$BL$2:$BL$6347=RIGHT(B13,7))*('Raw Data'!$P$2:$P$6347="JP VSUR")*('Raw Data'!$J$2:$J$6347=$C$4)*('Raw Data'!$T$2:$T$6347)))/1000</f>
        <v>15.899429999999999</v>
      </c>
      <c r="E13" s="266">
        <f t="shared" ref="E13:E17" si="9">C13-D13</f>
        <v>808.9255599999999</v>
      </c>
      <c r="F13" s="266" cm="1">
        <f t="array" ref="F13">(SUMPRODUCT(('Raw Data'!$BL$2:$BL$6347=RIGHT(B13,7))*('Raw Data'!$P$2:$P$6347="JP VSUR")*('Raw Data'!$J$2:$J$6347=$C$4)*('Raw Data'!$AA$2:$AA$6347))+SUMPRODUCT(('Raw Data'!$BL$2:$BL$6347=RIGHT(B13,7))*('Raw Data'!$P$2:$P$6347="SC VSUR")*('Raw Data'!$J$2:$J$6347=$C$4)*('Raw Data'!$AA$2:$AA$6347)))/1000</f>
        <v>648.48493000000019</v>
      </c>
      <c r="G13" s="267">
        <f t="shared" ref="G13:G17" si="10">IFERROR(F13/E13,0)</f>
        <v>0.80166205899094134</v>
      </c>
      <c r="H13" s="266">
        <f>E13-F13-J13</f>
        <v>82.09493999999971</v>
      </c>
      <c r="I13" s="267">
        <f t="shared" ref="I13:I17" si="11">IFERROR(H13/E13,0)</f>
        <v>0.10148639635023984</v>
      </c>
      <c r="J13" s="266" cm="1">
        <f t="array" ref="J13">(SUMPRODUCT(('Raw Data'!$BL$2:$BL$6347=RIGHT(B13,7))*('Raw Data'!$P$2:$P$6347="SC VSUR")*('Raw Data'!$J$2:$J$6347=$C$4)*('Raw Data'!$W$2:$W$6347))+
SUMPRODUCT(('Raw Data'!$BL$2:$BL$6347=RIGHT(B13,7))*('Raw Data'!$P$2:$P$6347="JP VSUR")*('Raw Data'!$J$2:$J$6347=$C$4)*('Raw Data'!$W$2:$W$6347)))/1000</f>
        <v>78.345690000000005</v>
      </c>
      <c r="K13" s="267">
        <f t="shared" ref="K13:K17" si="12">IFERROR(J13/E13,0)</f>
        <v>9.6851544658818803E-2</v>
      </c>
      <c r="L13" s="267">
        <f t="shared" ref="L13:L17" si="13">IFERROR((H13+F13)/E13,0)</f>
        <v>0.90314845534118116</v>
      </c>
      <c r="M13" s="265" cm="1">
        <f t="array" ref="M13">SUMPRODUCT(('Raw Data'!$BL$2:$BL$6347=RIGHT(B13,7))*('Raw Data'!$P$2:$P$6347="SC VSUR")*('Raw Data'!$J$2:$J$6347=$C$4)*('Raw Data'!$R$2:$R$6347))+SUMPRODUCT(('Raw Data'!$BL$2:$BL$6347=RIGHT(B13,7))*('Raw Data'!$P$2:$P$6347="JP VSUR")*('Raw Data'!$J$2:$J$6347=$C$4)*('Raw Data'!$R$2:$R$6347))</f>
        <v>28324</v>
      </c>
      <c r="N13" s="266" cm="1">
        <f t="array" ref="N13">SUMPRODUCT(('Raw Data'!$BL$2:$BL$6347=RIGHT(B13,7))*('Raw Data'!$P$2:$P$6347="SC VSUR")*('Raw Data'!$J$2:$J$6347=$C$4)*('Raw Data'!$AH$2:$AH$6347))+
SUMPRODUCT(('Raw Data'!$BL$2:$BL$6347=RIGHT(B13,7))*('Raw Data'!$P$2:$P$6347="JP VSUR")*('Raw Data'!$J$2:$J$6347=$C$4)*('Raw Data'!$AH$2:$AH$6347))+
SUMPRODUCT(('Raw Data'!$BL$2:$BL$6347=RIGHT(B13,7))*('Raw Data'!$P$2:$P$6347="SC VSUR")*('Raw Data'!$J$2:$J$6347=$C$4)*('Raw Data'!$BH$2:$BH$6347))+
SUMPRODUCT(('Raw Data'!$BL$2:$BL$6347=RIGHT(B13,7))*('Raw Data'!$P$2:$P$6347="JP VSUR")*('Raw Data'!$J$2:$J$6347=$C$4)*('Raw Data'!$BH$2:$BH$6347))</f>
        <v>730</v>
      </c>
      <c r="O13" s="266">
        <f>M13-N13</f>
        <v>27594</v>
      </c>
      <c r="P13" s="266" cm="1">
        <f t="array" ref="P13">SUMPRODUCT(('Raw Data'!$BL$2:$BL$6347=RIGHT(B13,7))*('Raw Data'!$P$2:$P$6347="SC VSUR")*('Raw Data'!$J$2:$J$6347=$C$4)*('Raw Data'!$AF$2:$AF$6347))+SUMPRODUCT(('Raw Data'!$BL$2:$BL$6347=RIGHT(B13,7))*('Raw Data'!$P$2:$P$6347="JP VSUR")*('Raw Data'!$J$2:$J$6347=$C$4)*('Raw Data'!$AF$2:$AF$6347))</f>
        <v>21422</v>
      </c>
      <c r="Q13" s="267">
        <f t="shared" ref="Q13:Q17" si="14">IFERROR(P13/O13,0)</f>
        <v>0.77632818728709141</v>
      </c>
      <c r="R13" s="266">
        <f t="shared" ref="R13:R17" si="15">O13-P13-T13-V13</f>
        <v>2787</v>
      </c>
      <c r="S13" s="267">
        <f t="shared" ref="S13:S17" si="16">IFERROR(R13/O13,0)</f>
        <v>0.1010002174385736</v>
      </c>
      <c r="T13" s="266" cm="1">
        <f t="array" ref="T13">SUMPRODUCT(('Raw Data'!$BL$2:$BL$6347=RIGHT(B13,7))*('Raw Data'!$P$2:$P$6347="SC VSUR")*('Raw Data'!$J$2:$J$6347=$C$4)*('Raw Data'!$AE$2:$AE$6347))+SUMPRODUCT(('Raw Data'!$BL$2:$BL$6347=RIGHT(B13,7))*('Raw Data'!$P$2:$P$6347="JP VSUR")*('Raw Data'!$J$2:$J$6347=$C$4)*('Raw Data'!$AE$2:$AE$6347))</f>
        <v>92</v>
      </c>
      <c r="U13" s="268">
        <f t="shared" ref="U13:U17" si="17">IFERROR(T13/O13,0)</f>
        <v>3.3340581285786763E-3</v>
      </c>
      <c r="V13" s="266" cm="1">
        <f t="array" ref="V13">SUMPRODUCT(('Raw Data'!$BL$2:$BL$6347=RIGHT(B13,7))*('Raw Data'!$P$2:$P$6347="SC VSUR")*('Raw Data'!$J$2:$J$6347=$C$4)*('Raw Data'!$AD$2:$AD$6347))+SUMPRODUCT(('Raw Data'!$BL$2:$BL$6347=RIGHT(B13,7))*('Raw Data'!$P$2:$P$6347="JP VSUR")*('Raw Data'!$J$2:$J$6347=$C$4)*('Raw Data'!$AD$2:$AD$6347))</f>
        <v>3293</v>
      </c>
      <c r="W13" s="269">
        <f t="shared" ref="W13:W17" si="18">IFERROR(V13/O13,0)</f>
        <v>0.11933753714575632</v>
      </c>
    </row>
    <row r="14" spans="1:23" x14ac:dyDescent="0.2">
      <c r="A14" s="30"/>
      <c r="B14" s="284"/>
      <c r="C14" s="265"/>
      <c r="D14" s="266"/>
      <c r="E14" s="266"/>
      <c r="F14" s="266"/>
      <c r="G14" s="267"/>
      <c r="H14" s="266"/>
      <c r="I14" s="267"/>
      <c r="J14" s="266"/>
      <c r="K14" s="267"/>
      <c r="L14" s="267"/>
      <c r="M14" s="265"/>
      <c r="N14" s="266"/>
      <c r="O14" s="266"/>
      <c r="P14" s="266"/>
      <c r="Q14" s="267"/>
      <c r="R14" s="266"/>
      <c r="S14" s="267"/>
      <c r="T14" s="266"/>
      <c r="U14" s="268"/>
      <c r="V14" s="266"/>
      <c r="W14" s="269"/>
    </row>
    <row r="15" spans="1:23" x14ac:dyDescent="0.2">
      <c r="A15" s="30"/>
      <c r="B15" s="284" t="s">
        <v>260</v>
      </c>
      <c r="C15" s="265" cm="1">
        <f t="array" ref="C15">(SUMPRODUCT(('Raw Data'!$BL$2:$BL$6347=RIGHT(B15,7))*('Raw Data'!$P$2:$P$6347="SC VSUR")*('Raw Data'!$J$2:$J$6347=$C$4)*('Raw Data'!$S$2:$S$6347))+
SUMPRODUCT(('Raw Data'!$BL$2:$BL$6347=RIGHT(B15,7))*('Raw Data'!$P$2:$P$6347="JP VSUR")*('Raw Data'!$J$2:$J$6347=$C$4)*('Raw Data'!$S$2:$S$6347)))/1000</f>
        <v>672.09</v>
      </c>
      <c r="D15" s="266" cm="1">
        <f t="array" ref="D15">(SUMPRODUCT(('Raw Data'!$BL$2:$BL$6347=RIGHT(B15,7))*('Raw Data'!$P$2:$P$6347="SC VSUR")*('Raw Data'!$J$2:$J$6347=$C$4)*('Raw Data'!$T$2:$T$6347)+('Raw Data'!$BL$2:$BL$6347=RIGHT(B15,7))*('Raw Data'!$P$2:$P$6347="JP VSUR")*('Raw Data'!$J$2:$J$6347=$C$4)*('Raw Data'!$T$2:$T$6347)))/1000</f>
        <v>21.33747</v>
      </c>
      <c r="E15" s="266">
        <f t="shared" si="9"/>
        <v>650.75252999999998</v>
      </c>
      <c r="F15" s="266" cm="1">
        <f t="array" ref="F15">(SUMPRODUCT(('Raw Data'!$BL$2:$BL$6347=RIGHT(B15,7))*('Raw Data'!$P$2:$P$6347="JP VSUR")*('Raw Data'!$J$2:$J$6347=$C$4)*('Raw Data'!$AA$2:$AA$6347))+SUMPRODUCT(('Raw Data'!$BL$2:$BL$6347=RIGHT(B15,7))*('Raw Data'!$P$2:$P$6347="SC VSUR")*('Raw Data'!$J$2:$J$6347=$C$4)*('Raw Data'!$AA$2:$AA$6347)))/1000</f>
        <v>583.06283000000008</v>
      </c>
      <c r="G15" s="267">
        <f t="shared" si="10"/>
        <v>0.89598242514708337</v>
      </c>
      <c r="H15" s="266">
        <f t="shared" ref="H15:H17" si="19">E15-F15-J15</f>
        <v>31.124489999999895</v>
      </c>
      <c r="I15" s="267">
        <f t="shared" si="11"/>
        <v>4.7828457923935995E-2</v>
      </c>
      <c r="J15" s="266" cm="1">
        <f t="array" ref="J15">(SUMPRODUCT(('Raw Data'!$BL$2:$BL$6347=RIGHT(B15,7))*('Raw Data'!$P$2:$P$6347="SC VSUR")*('Raw Data'!$J$2:$J$6347=$C$4)*('Raw Data'!$W$2:$W$6347))+
SUMPRODUCT(('Raw Data'!$BL$2:$BL$6347=RIGHT(B15,7))*('Raw Data'!$P$2:$P$6347="JP VSUR")*('Raw Data'!$J$2:$J$6347=$C$4)*('Raw Data'!$W$2:$W$6347)))/1000</f>
        <v>36.565210000000008</v>
      </c>
      <c r="K15" s="267">
        <f t="shared" si="12"/>
        <v>5.6189116928980681E-2</v>
      </c>
      <c r="L15" s="267">
        <f t="shared" si="13"/>
        <v>0.94381088307101935</v>
      </c>
      <c r="M15" s="265" cm="1">
        <f t="array" ref="M15">SUMPRODUCT(('Raw Data'!$BL$2:$BL$6347=RIGHT(B15,7))*('Raw Data'!$P$2:$P$6347="SC VSUR")*('Raw Data'!$J$2:$J$6347=$C$4)*('Raw Data'!$R$2:$R$6347))+SUMPRODUCT(('Raw Data'!$BL$2:$BL$6347=RIGHT(B15,7))*('Raw Data'!$P$2:$P$6347="JP VSUR")*('Raw Data'!$J$2:$J$6347=$C$4)*('Raw Data'!$R$2:$R$6347))</f>
        <v>24893</v>
      </c>
      <c r="N15" s="266" cm="1">
        <f t="array" ref="N15">SUMPRODUCT(('Raw Data'!$BL$2:$BL$6347=RIGHT(B15,7))*('Raw Data'!$P$2:$P$6347="SC VSUR")*('Raw Data'!$J$2:$J$6347=$C$4)*('Raw Data'!$AH$2:$AH$6347))+
SUMPRODUCT(('Raw Data'!$BL$2:$BL$6347=RIGHT(B15,7))*('Raw Data'!$P$2:$P$6347="JP VSUR")*('Raw Data'!$J$2:$J$6347=$C$4)*('Raw Data'!$AH$2:$AH$6347))+
SUMPRODUCT(('Raw Data'!$BL$2:$BL$6347=RIGHT(B15,7))*('Raw Data'!$P$2:$P$6347="SC VSUR")*('Raw Data'!$J$2:$J$6347=$C$4)*('Raw Data'!$BH$2:$BH$6347))+
SUMPRODUCT(('Raw Data'!$BL$2:$BL$6347=RIGHT(B15,7))*('Raw Data'!$P$2:$P$6347="JP VSUR")*('Raw Data'!$J$2:$J$6347=$C$4)*('Raw Data'!$BH$2:$BH$6347))</f>
        <v>989</v>
      </c>
      <c r="O15" s="266">
        <f>M15-N15</f>
        <v>23904</v>
      </c>
      <c r="P15" s="266" cm="1">
        <f t="array" ref="P15">SUMPRODUCT(('Raw Data'!$BL$2:$BL$6347=RIGHT(B15,7))*('Raw Data'!$P$2:$P$6347="SC VSUR")*('Raw Data'!$J$2:$J$6347=$C$4)*('Raw Data'!$AF$2:$AF$6347))+SUMPRODUCT(('Raw Data'!$BL$2:$BL$6347=RIGHT(B15,7))*('Raw Data'!$P$2:$P$6347="JP VSUR")*('Raw Data'!$J$2:$J$6347=$C$4)*('Raw Data'!$AF$2:$AF$6347))</f>
        <v>20550</v>
      </c>
      <c r="Q15" s="267">
        <f t="shared" si="14"/>
        <v>0.85968875502008035</v>
      </c>
      <c r="R15" s="266">
        <f t="shared" si="15"/>
        <v>1778</v>
      </c>
      <c r="S15" s="267">
        <f t="shared" si="16"/>
        <v>7.4380856760374828E-2</v>
      </c>
      <c r="T15" s="266" cm="1">
        <f t="array" ref="T15">SUMPRODUCT(('Raw Data'!$BL$2:$BL$6347=RIGHT(B15,7))*('Raw Data'!$P$2:$P$6347="SC VSUR")*('Raw Data'!$J$2:$J$6347=$C$4)*('Raw Data'!$AE$2:$AE$6347))+SUMPRODUCT(('Raw Data'!$BL$2:$BL$6347=RIGHT(B15,7))*('Raw Data'!$P$2:$P$6347="JP VSUR")*('Raw Data'!$J$2:$J$6347=$C$4)*('Raw Data'!$AE$2:$AE$6347))</f>
        <v>53</v>
      </c>
      <c r="U15" s="268">
        <f t="shared" si="17"/>
        <v>2.2172021419009369E-3</v>
      </c>
      <c r="V15" s="266" cm="1">
        <f t="array" ref="V15">SUMPRODUCT(('Raw Data'!$BL$2:$BL$6347=RIGHT(B15,7))*('Raw Data'!$P$2:$P$6347="SC VSUR")*('Raw Data'!$J$2:$J$6347=$C$4)*('Raw Data'!$AD$2:$AD$6347))+SUMPRODUCT(('Raw Data'!$BL$2:$BL$6347=RIGHT(B15,7))*('Raw Data'!$P$2:$P$6347="JP VSUR")*('Raw Data'!$J$2:$J$6347=$C$4)*('Raw Data'!$AD$2:$AD$6347))</f>
        <v>1523</v>
      </c>
      <c r="W15" s="269">
        <f t="shared" si="18"/>
        <v>6.371318607764391E-2</v>
      </c>
    </row>
    <row r="16" spans="1:23" x14ac:dyDescent="0.2">
      <c r="A16" s="30"/>
      <c r="B16" s="284"/>
      <c r="C16" s="265"/>
      <c r="D16" s="266"/>
      <c r="E16" s="266"/>
      <c r="F16" s="266"/>
      <c r="G16" s="267"/>
      <c r="H16" s="266"/>
      <c r="I16" s="267"/>
      <c r="J16" s="266"/>
      <c r="K16" s="267"/>
      <c r="L16" s="267"/>
      <c r="M16" s="265"/>
      <c r="N16" s="266"/>
      <c r="O16" s="266"/>
      <c r="P16" s="266"/>
      <c r="Q16" s="267"/>
      <c r="R16" s="266"/>
      <c r="S16" s="267"/>
      <c r="T16" s="266"/>
      <c r="U16" s="268"/>
      <c r="V16" s="266"/>
      <c r="W16" s="269"/>
    </row>
    <row r="17" spans="1:23" x14ac:dyDescent="0.2">
      <c r="A17" s="30"/>
      <c r="B17" s="284" t="s">
        <v>262</v>
      </c>
      <c r="C17" s="265" cm="1">
        <f t="array" ref="C17">(SUMPRODUCT(('Raw Data'!$BL$2:$BL$6347=RIGHT(B17,7))*('Raw Data'!$P$2:$P$6347="SC VSUR")*('Raw Data'!$J$2:$J$6347=$C$4)*('Raw Data'!$S$2:$S$6347))+
SUMPRODUCT(('Raw Data'!$BL$2:$BL$6347=RIGHT(B17,7))*('Raw Data'!$P$2:$P$6347="JP VSUR")*('Raw Data'!$J$2:$J$6347=$C$4)*('Raw Data'!$S$2:$S$6347)))/1000</f>
        <v>587.23500000000001</v>
      </c>
      <c r="D17" s="266" cm="1">
        <f t="array" ref="D17">(SUMPRODUCT(('Raw Data'!$BL$2:$BL$6347=RIGHT(B17,7))*('Raw Data'!$P$2:$P$6347="SC VSUR")*('Raw Data'!$J$2:$J$6347=$C$4)*('Raw Data'!$T$2:$T$6347)+('Raw Data'!$BL$2:$BL$6347=RIGHT(B17,7))*('Raw Data'!$P$2:$P$6347="JP VSUR")*('Raw Data'!$J$2:$J$6347=$C$4)*('Raw Data'!$T$2:$T$6347)))/1000</f>
        <v>22.422699999999999</v>
      </c>
      <c r="E17" s="266">
        <f t="shared" si="9"/>
        <v>564.81230000000005</v>
      </c>
      <c r="F17" s="266" cm="1">
        <f t="array" ref="F17">(SUMPRODUCT(('Raw Data'!$BL$2:$BL$6347=RIGHT(B17,7))*('Raw Data'!$P$2:$P$6347="JP VSUR")*('Raw Data'!$J$2:$J$6347=$C$4)*('Raw Data'!$AA$2:$AA$6347))+SUMPRODUCT(('Raw Data'!$BL$2:$BL$6347=RIGHT(B17,7))*('Raw Data'!$P$2:$P$6347="SC VSUR")*('Raw Data'!$J$2:$J$6347=$C$4)*('Raw Data'!$AA$2:$AA$6347)))/1000</f>
        <v>512.22148000000004</v>
      </c>
      <c r="G17" s="267">
        <f t="shared" si="10"/>
        <v>0.90688796968479612</v>
      </c>
      <c r="H17" s="266">
        <f t="shared" si="19"/>
        <v>25.247150000000001</v>
      </c>
      <c r="I17" s="267">
        <f t="shared" si="11"/>
        <v>4.4700071156382394E-2</v>
      </c>
      <c r="J17" s="266" cm="1">
        <f t="array" ref="J17">(SUMPRODUCT(('Raw Data'!$BL$2:$BL$6347=RIGHT(B17,7))*('Raw Data'!$P$2:$P$6347="SC VSUR")*('Raw Data'!$J$2:$J$6347=$C$4)*('Raw Data'!$W$2:$W$6347))+
SUMPRODUCT(('Raw Data'!$BL$2:$BL$6347=RIGHT(B17,7))*('Raw Data'!$P$2:$P$6347="JP VSUR")*('Raw Data'!$J$2:$J$6347=$C$4)*('Raw Data'!$W$2:$W$6347)))/1000</f>
        <v>27.343670000000007</v>
      </c>
      <c r="K17" s="267">
        <f t="shared" si="12"/>
        <v>4.841195915882144E-2</v>
      </c>
      <c r="L17" s="267">
        <f t="shared" si="13"/>
        <v>0.95158804084117865</v>
      </c>
      <c r="M17" s="265" cm="1">
        <f t="array" ref="M17">SUMPRODUCT(('Raw Data'!$BL$2:$BL$6347=RIGHT(B17,7))*('Raw Data'!$P$2:$P$6347="SC VSUR")*('Raw Data'!$J$2:$J$6347=$C$4)*('Raw Data'!$R$2:$R$6347))+SUMPRODUCT(('Raw Data'!$BL$2:$BL$6347=RIGHT(B17,7))*('Raw Data'!$P$2:$P$6347="JP VSUR")*('Raw Data'!$J$2:$J$6347=$C$4)*('Raw Data'!$R$2:$R$6347))</f>
        <v>29533</v>
      </c>
      <c r="N17" s="266" cm="1">
        <f t="array" ref="N17">SUMPRODUCT(('Raw Data'!$BL$2:$BL$6347=RIGHT(B17,7))*('Raw Data'!$P$2:$P$6347="SC VSUR")*('Raw Data'!$J$2:$J$6347=$C$4)*('Raw Data'!$AH$2:$AH$6347))+
SUMPRODUCT(('Raw Data'!$BL$2:$BL$6347=RIGHT(B17,7))*('Raw Data'!$P$2:$P$6347="JP VSUR")*('Raw Data'!$J$2:$J$6347=$C$4)*('Raw Data'!$AH$2:$AH$6347))+
SUMPRODUCT(('Raw Data'!$BL$2:$BL$6347=RIGHT(B17,7))*('Raw Data'!$P$2:$P$6347="SC VSUR")*('Raw Data'!$J$2:$J$6347=$C$4)*('Raw Data'!$BH$2:$BH$6347))+
SUMPRODUCT(('Raw Data'!$BL$2:$BL$6347=RIGHT(B17,7))*('Raw Data'!$P$2:$P$6347="JP VSUR")*('Raw Data'!$J$2:$J$6347=$C$4)*('Raw Data'!$BH$2:$BH$6347))</f>
        <v>1156</v>
      </c>
      <c r="O17" s="266">
        <f>M17-N17</f>
        <v>28377</v>
      </c>
      <c r="P17" s="266" cm="1">
        <f t="array" ref="P17">SUMPRODUCT(('Raw Data'!$BL$2:$BL$6347=RIGHT(B17,7))*('Raw Data'!$P$2:$P$6347="SC VSUR")*('Raw Data'!$J$2:$J$6347=$C$4)*('Raw Data'!$AF$2:$AF$6347))+SUMPRODUCT(('Raw Data'!$BL$2:$BL$6347=RIGHT(B17,7))*('Raw Data'!$P$2:$P$6347="JP VSUR")*('Raw Data'!$J$2:$J$6347=$C$4)*('Raw Data'!$AF$2:$AF$6347))</f>
        <v>25538</v>
      </c>
      <c r="Q17" s="267">
        <f t="shared" si="14"/>
        <v>0.89995418825104834</v>
      </c>
      <c r="R17" s="266">
        <f t="shared" si="15"/>
        <v>1411</v>
      </c>
      <c r="S17" s="267">
        <f t="shared" si="16"/>
        <v>4.9723367515946013E-2</v>
      </c>
      <c r="T17" s="266" cm="1">
        <f t="array" ref="T17">SUMPRODUCT(('Raw Data'!$BL$2:$BL$6347=RIGHT(B17,7))*('Raw Data'!$P$2:$P$6347="SC VSUR")*('Raw Data'!$J$2:$J$6347=$C$4)*('Raw Data'!$AE$2:$AE$6347))+SUMPRODUCT(('Raw Data'!$BL$2:$BL$6347=RIGHT(B17,7))*('Raw Data'!$P$2:$P$6347="JP VSUR")*('Raw Data'!$J$2:$J$6347=$C$4)*('Raw Data'!$AE$2:$AE$6347))</f>
        <v>63</v>
      </c>
      <c r="U17" s="268">
        <f t="shared" si="17"/>
        <v>2.2201078338090706E-3</v>
      </c>
      <c r="V17" s="266" cm="1">
        <f t="array" ref="V17">SUMPRODUCT(('Raw Data'!$BL$2:$BL$6347=RIGHT(B17,7))*('Raw Data'!$P$2:$P$6347="SC VSUR")*('Raw Data'!$J$2:$J$6347=$C$4)*('Raw Data'!$AD$2:$AD$6347))+SUMPRODUCT(('Raw Data'!$BL$2:$BL$6347=RIGHT(B17,7))*('Raw Data'!$P$2:$P$6347="JP VSUR")*('Raw Data'!$J$2:$J$6347=$C$4)*('Raw Data'!$AD$2:$AD$6347))</f>
        <v>1365</v>
      </c>
      <c r="W17" s="269">
        <f t="shared" si="18"/>
        <v>4.8102336399196532E-2</v>
      </c>
    </row>
    <row r="18" spans="1:23" x14ac:dyDescent="0.2">
      <c r="A18" s="30"/>
      <c r="B18" s="283"/>
      <c r="C18" s="270"/>
      <c r="D18" s="261"/>
      <c r="E18" s="261"/>
      <c r="F18" s="261"/>
      <c r="G18" s="271"/>
      <c r="H18" s="271"/>
      <c r="I18" s="271"/>
      <c r="J18" s="271"/>
      <c r="K18" s="271"/>
      <c r="L18" s="271"/>
      <c r="M18" s="272"/>
      <c r="N18" s="273"/>
      <c r="O18" s="273"/>
      <c r="P18" s="273"/>
      <c r="Q18" s="273"/>
      <c r="R18" s="273"/>
      <c r="S18" s="273"/>
      <c r="T18" s="273"/>
      <c r="U18" s="273"/>
      <c r="V18" s="273"/>
      <c r="W18" s="274"/>
    </row>
    <row r="20" spans="1:23" ht="12.75" customHeight="1" x14ac:dyDescent="0.2">
      <c r="B20" s="348" t="s">
        <v>62</v>
      </c>
      <c r="C20" s="348"/>
      <c r="D20" s="348"/>
      <c r="E20" s="348"/>
      <c r="F20" s="348"/>
      <c r="G20" s="348"/>
      <c r="H20" s="348"/>
      <c r="I20" s="348"/>
      <c r="J20" s="348"/>
      <c r="K20" s="348"/>
      <c r="L20" s="348"/>
    </row>
    <row r="21" spans="1:23" ht="12.75" customHeight="1" x14ac:dyDescent="0.2">
      <c r="B21" s="348"/>
      <c r="C21" s="348"/>
      <c r="D21" s="348"/>
      <c r="E21" s="348"/>
      <c r="F21" s="348"/>
      <c r="G21" s="348"/>
      <c r="H21" s="348"/>
      <c r="I21" s="348"/>
      <c r="J21" s="348"/>
      <c r="K21" s="348"/>
      <c r="L21" s="348"/>
    </row>
    <row r="22" spans="1:23" ht="35.25" customHeight="1" x14ac:dyDescent="0.2">
      <c r="B22" s="348"/>
      <c r="C22" s="348"/>
      <c r="D22" s="348"/>
      <c r="E22" s="348"/>
      <c r="F22" s="348"/>
      <c r="G22" s="348"/>
      <c r="H22" s="348"/>
      <c r="I22" s="348"/>
      <c r="J22" s="348"/>
      <c r="K22" s="348"/>
      <c r="L22" s="348"/>
    </row>
  </sheetData>
  <sheetProtection algorithmName="SHA-512" hashValue="eOsTKYIHFqHtr9P9O1SO5ip03nNwVvqYuaks+shi26o+hrw29EkdG/0k6K+mZlk8FtZn+7yHmJpTPLba6itdbQ==" saltValue="1E1FpEEH5DxcgY9Ro/+8sQ==" spinCount="100000" sheet="1" objects="1" scenarios="1"/>
  <mergeCells count="7">
    <mergeCell ref="B20:L22"/>
    <mergeCell ref="M6:W6"/>
    <mergeCell ref="B6:B7"/>
    <mergeCell ref="C6:L6"/>
    <mergeCell ref="B2:D2"/>
    <mergeCell ref="B3:D3"/>
    <mergeCell ref="C4:D4"/>
  </mergeCells>
  <dataValidations count="1">
    <dataValidation type="list" allowBlank="1" showInputMessage="1" showErrorMessage="1" sqref="C4:D4" xr:uid="{A6CA5D51-FD18-4259-83CE-C69EAD0B4A54}">
      <formula1>ExtractDate</formula1>
    </dataValidation>
  </dataValidations>
  <hyperlinks>
    <hyperlink ref="B1" location="Index!A1" display="Back to INDEX" xr:uid="{41BD7386-C35B-401D-B703-560DA91DA16A}"/>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D a t a M a s h u p   x m l n s = " h t t p : / / s c h e m a s . m i c r o s o f t . c o m / D a t a M a s h u p " > A A A A A B Y D A A B Q S w M E F A A C A A g A p n w c W + i S f z e m A A A A 9 w A A A B I A H A B D b 2 5 m a W c v U G F j a 2 F n Z S 5 4 b W w g o h g A K K A U A A A A A A A A A A A A A A A A A A A A A A A A A A A A h Y + x D o I w G I R f h X S n L Z X B k J + S 6 O A i i Y m J c W 2 w Q i P 8 G F o s 7 + b g I / k K Y h R 1 c 7 j h 7 r 7 h 7 n 6 9 Q T Y 0 d X D R n T U t p i S i n A Q a i / Z g s E x J 7 4 7 h n G Q S N q o 4 q V I H I 4 w 2 G e w h J Z V z 5 4 Q x 7 z 3 1 M 9 p 2 J R O c R 2 y f r 7 d F p R t F P r D 5 D 4 c G r V N Y a C J h 9 x o j B Y 3 i e B Q X l A O b U s g N f g k x D n 6 2 P y E s + 9 r 1 n Z Y a w 9 U C 2 G S B v U / I B 1 B L A w Q U A A I A C A C m f B x 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n w c W y i K R 7 g O A A A A E Q A A A B M A H A B G b 3 J t d W x h c y 9 T Z W N 0 a W 9 u M S 5 t I K I Y A C i g F A A A A A A A A A A A A A A A A A A A A A A A A A A A A C t O T S 7 J z M 9 T C I b Q h t Y A U E s B A i 0 A F A A C A A g A p n w c W + i S f z e m A A A A 9 w A A A B I A A A A A A A A A A A A A A A A A A A A A A E N v b m Z p Z y 9 Q Y W N r Y W d l L n h t b F B L A Q I t A B Q A A g A I A K Z 8 H F s P y u m r p A A A A O k A A A A T A A A A A A A A A A A A A A A A A P I A A A B b Q 2 9 u d G V u d F 9 U e X B l c 1 0 u e G 1 s U E s B A i 0 A F A A C A A g A p n w c W y 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j D m / u x Y k N G r V C g e l T 8 C r 4 A A A A A A g A A A A A A E G Y A A A A B A A A g A A A A 9 H b U u X j E 2 n M f W B M s Y f m e W C E r R e k 3 8 i L z 2 V A e e x T a m Q M A A A A A D o A A A A A C A A A g A A A A Y Q z B x g X c P B 1 5 l O y e C I u G 8 X c O a W A Z o 5 o B d / J s i c k v 0 2 F Q A A A A k U r S I W A S 7 k y k m R G Z m T 9 m w M C 9 h A J v B 6 h e U e C J r W e R J K N Q C k d o K R t q u w g 8 M 0 i V P e G 1 Q j U L Y t T b s 8 A 3 e 0 7 L N H E L d L k u E 6 5 9 H q m d + N 2 W T s Y 2 h f x A A A A A s t l j H W 6 h t X E D 0 E Z V 4 w 2 i u Y i k 5 3 4 5 K E 7 Q g C H K m d m g V 3 i e E u B E P / 3 E l m 2 t V G O B a P r O s + e O u Q 4 L 7 T 7 g i 2 4 x I c I K q w = = < / D a t a M a s h u p > 
</file>

<file path=customXml/item2.xml><?xml version="1.0" encoding="utf-8"?>
<scriptIds xmlns="http://schemas.microsoft.com/office/extensibility/maker/v1.0" id="script-ids-node-id">
  <scriptId id="ms-officescript%3A%2F%2Fonedrive_business_itemlink%2F01RJVY2RWGGSVWFY7P6BEZ4LEG4P3DGRFR:ms-officescript%3A%2F%2Fonedrive_business_sharinglink%2Fu!aHR0cHM6Ly9zY290Y291cnRzdHJpYnVuYWxzLW15LnNoYXJlcG9pbnQuY29tLzp1Oi9nL3BlcnNvbmFsL21jYXNlYnVyeV9zY290Y291cnRzX2dvdl91ay9FY1kwcTJMajdfQkpuaXlHNF9ZelJMRUI1VzNjSVU0NWJ1Rk9tc0VnQVR4RFp3"/>
  <scriptId xmlns="" id="ms-officescript%3A%2F%2Fonedrive_business_itemlink%2F01RJVY2RUHFEO3J3KDFBGZG2G6GC7MENHY:ms-officescript%3A%2F%2Fonedrive_business_sharinglink%2Fu!aHR0cHM6Ly9zY290Y291cnRzdHJpYnVuYWxzLW15LnNoYXJlcG9pbnQuY29tLzp1Oi9nL3BlcnNvbmFsL21jYXNlYnVyeV9zY290Y291cnRzX2dvdl91ay9FWWNwSGJUdFF5aE5rMmplTUw3Q05QZ0JSV2V4ZEc3SktZV2txX3BrNkpSZjhB"/>
  <scriptId xmlns="" id="ms-officescript%3A%2F%2Fonedrive_business_itemlink%2F01RJVY2RVJYN4S5TRXJZAJ2LIQGUSQ5UG2:ms-officescript%3A%2F%2Fonedrive_business_sharinglink%2Fu!aHR0cHM6Ly9zY290Y291cnRzdHJpYnVuYWxzLW15LnNoYXJlcG9pbnQuY29tLzp1Oi9nL3BlcnNvbmFsL21jYXNlYnVyeV9zY290Y291cnRzX2dvdl91ay9FYW5EZVM3T04wNUFuUzBRTlNVTzBOb0J2bEhWOGxkenZmZzJtbzhPMUt4TW5R"/>
</scriptIds>
</file>

<file path=customXml/itemProps1.xml><?xml version="1.0" encoding="utf-8"?>
<ds:datastoreItem xmlns:ds="http://schemas.openxmlformats.org/officeDocument/2006/customXml" ds:itemID="{8213F11E-973E-43F1-AA74-EDE7FB865369}">
  <ds:schemaRefs>
    <ds:schemaRef ds:uri="http://schemas.microsoft.com/DataMashup"/>
  </ds:schemaRefs>
</ds:datastoreItem>
</file>

<file path=customXml/itemProps2.xml><?xml version="1.0" encoding="utf-8"?>
<ds:datastoreItem xmlns:ds="http://schemas.openxmlformats.org/officeDocument/2006/customXml" ds:itemID="{588AD0BF-0540-4C8C-BC1A-4CD90FC8ECE3}">
  <ds:schemaRefs>
    <ds:schemaRef ds:uri="http://schemas.microsoft.com/office/extensibility/maker/v1.0"/>
    <ds:schemaRef ds:uri=""/>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Index</vt:lpstr>
      <vt:lpstr>1</vt:lpstr>
      <vt:lpstr>2</vt:lpstr>
      <vt:lpstr>3</vt:lpstr>
      <vt:lpstr>4</vt:lpstr>
      <vt:lpstr>5</vt:lpstr>
      <vt:lpstr>6</vt:lpstr>
      <vt:lpstr>7</vt:lpstr>
      <vt:lpstr>8</vt:lpstr>
      <vt:lpstr>9</vt:lpstr>
      <vt:lpstr>A</vt:lpstr>
      <vt:lpstr>B</vt:lpstr>
      <vt:lpstr>C</vt:lpstr>
      <vt:lpst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Dawson, Gerry</dc:creator>
  <cp:lastModifiedBy>Casebury, Matthew</cp:lastModifiedBy>
  <cp:lastPrinted>2024-05-14T13:36:43Z</cp:lastPrinted>
  <dcterms:created xsi:type="dcterms:W3CDTF">2017-11-08T16:17:52Z</dcterms:created>
  <dcterms:modified xsi:type="dcterms:W3CDTF">2025-11-20T09:27:03Z</dcterms:modified>
</cp:coreProperties>
</file>